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hp\Desktop\"/>
    </mc:Choice>
  </mc:AlternateContent>
  <xr:revisionPtr revIDLastSave="0" documentId="8_{F5F10E52-0011-481C-A16E-4710795DC1AC}" xr6:coauthVersionLast="47" xr6:coauthVersionMax="47" xr10:uidLastSave="{00000000-0000-0000-0000-000000000000}"/>
  <bookViews>
    <workbookView xWindow="-110" yWindow="-110" windowWidth="19420" windowHeight="10300" activeTab="4" xr2:uid="{00000000-000D-0000-FFFF-FFFF00000000}"/>
  </bookViews>
  <sheets>
    <sheet name="Price" sheetId="23" r:id="rId1"/>
    <sheet name="Form - Normal" sheetId="15" r:id="rId2"/>
    <sheet name="Form - Financial" sheetId="17" r:id="rId3"/>
    <sheet name="CPALL" sheetId="18" r:id="rId4"/>
    <sheet name="MTC" sheetId="20" r:id="rId5"/>
    <sheet name="EKH" sheetId="24" r:id="rId6"/>
    <sheet name="Form - Normal (2)" sheetId="25" r:id="rId7"/>
  </sheets>
  <definedNames>
    <definedName name="ExternalData_1" localSheetId="0" hidden="1">Price!$A$1:$T$873</definedName>
  </definedNames>
  <calcPr calcId="191029"/>
</workbook>
</file>

<file path=xl/calcChain.xml><?xml version="1.0" encoding="utf-8"?>
<calcChain xmlns="http://schemas.openxmlformats.org/spreadsheetml/2006/main">
  <c r="BM208" i="24" l="1"/>
  <c r="BG208" i="24"/>
  <c r="BE208" i="24"/>
  <c r="AW208" i="24"/>
  <c r="AO208" i="24"/>
  <c r="AG208" i="24"/>
  <c r="Y208" i="24"/>
  <c r="Q208" i="24"/>
  <c r="N534" i="24" s="1"/>
  <c r="BN206" i="24"/>
  <c r="BN208" i="24" s="1"/>
  <c r="BM206" i="24"/>
  <c r="BL206" i="24"/>
  <c r="BL208" i="24" s="1"/>
  <c r="BK206" i="24"/>
  <c r="BK208" i="24" s="1"/>
  <c r="BJ206" i="24"/>
  <c r="BJ208" i="24" s="1"/>
  <c r="BI206" i="24"/>
  <c r="BI208" i="24" s="1"/>
  <c r="BH206" i="24"/>
  <c r="BH208" i="24" s="1"/>
  <c r="BG206" i="24"/>
  <c r="BF206" i="24"/>
  <c r="BF208" i="24" s="1"/>
  <c r="BE206" i="24"/>
  <c r="BD206" i="24"/>
  <c r="BD208" i="24" s="1"/>
  <c r="BC206" i="24"/>
  <c r="BC208" i="24" s="1"/>
  <c r="BB206" i="24"/>
  <c r="BB208" i="24" s="1"/>
  <c r="BA206" i="24"/>
  <c r="BA208" i="24" s="1"/>
  <c r="AZ206" i="24"/>
  <c r="AZ208" i="24" s="1"/>
  <c r="AY206" i="24"/>
  <c r="AY208" i="24" s="1"/>
  <c r="AX206" i="24"/>
  <c r="AX208" i="24" s="1"/>
  <c r="AW206" i="24"/>
  <c r="AV206" i="24"/>
  <c r="AV208" i="24" s="1"/>
  <c r="AU206" i="24"/>
  <c r="AU208" i="24" s="1"/>
  <c r="AT206" i="24"/>
  <c r="AT208" i="24" s="1"/>
  <c r="AS206" i="24"/>
  <c r="AS208" i="24" s="1"/>
  <c r="AR206" i="24"/>
  <c r="AR208" i="24" s="1"/>
  <c r="AQ206" i="24"/>
  <c r="AQ208" i="24" s="1"/>
  <c r="AP206" i="24"/>
  <c r="AP208" i="24" s="1"/>
  <c r="AO206" i="24"/>
  <c r="AN206" i="24"/>
  <c r="AN208" i="24" s="1"/>
  <c r="AM206" i="24"/>
  <c r="AM208" i="24" s="1"/>
  <c r="AL206" i="24"/>
  <c r="AL208" i="24" s="1"/>
  <c r="AK206" i="24"/>
  <c r="AK208" i="24" s="1"/>
  <c r="AJ206" i="24"/>
  <c r="AJ208" i="24" s="1"/>
  <c r="AI206" i="24"/>
  <c r="AI208" i="24" s="1"/>
  <c r="AH206" i="24"/>
  <c r="AH208" i="24" s="1"/>
  <c r="AG206" i="24"/>
  <c r="AF206" i="24"/>
  <c r="AF208" i="24" s="1"/>
  <c r="AE206" i="24"/>
  <c r="AE208" i="24" s="1"/>
  <c r="AD206" i="24"/>
  <c r="AD208" i="24" s="1"/>
  <c r="AC206" i="24"/>
  <c r="AC208" i="24" s="1"/>
  <c r="AB206" i="24"/>
  <c r="AB208" i="24" s="1"/>
  <c r="AA206" i="24"/>
  <c r="AA208" i="24" s="1"/>
  <c r="Z206" i="24"/>
  <c r="Z208" i="24" s="1"/>
  <c r="Y206" i="24"/>
  <c r="X206" i="24"/>
  <c r="X208" i="24" s="1"/>
  <c r="W206" i="24"/>
  <c r="W208" i="24" s="1"/>
  <c r="V206" i="24"/>
  <c r="V208" i="24" s="1"/>
  <c r="M533" i="24" s="1"/>
  <c r="U206" i="24"/>
  <c r="U208" i="24" s="1"/>
  <c r="M534" i="24" s="1"/>
  <c r="T206" i="24"/>
  <c r="T208" i="24" s="1"/>
  <c r="M535" i="24" s="1"/>
  <c r="S206" i="24"/>
  <c r="S208" i="24" s="1"/>
  <c r="M536" i="24" s="1"/>
  <c r="R206" i="24"/>
  <c r="R208" i="24" s="1"/>
  <c r="N533" i="24" s="1"/>
  <c r="Q206" i="24"/>
  <c r="Q119" i="24"/>
  <c r="R119" i="24"/>
  <c r="S119" i="24"/>
  <c r="T119" i="24"/>
  <c r="U119" i="24"/>
  <c r="V119" i="24"/>
  <c r="V123" i="24" s="1"/>
  <c r="V125" i="24" s="1"/>
  <c r="W119" i="24"/>
  <c r="X119" i="24"/>
  <c r="X123" i="24" s="1"/>
  <c r="X125" i="24" s="1"/>
  <c r="Y119" i="24"/>
  <c r="Z119" i="24"/>
  <c r="AA119" i="24"/>
  <c r="AB119" i="24"/>
  <c r="AC119" i="24"/>
  <c r="AD119" i="24"/>
  <c r="AD123" i="24" s="1"/>
  <c r="AD125" i="24" s="1"/>
  <c r="AE119" i="24"/>
  <c r="AF119" i="24"/>
  <c r="AF123" i="24" s="1"/>
  <c r="AF125" i="24" s="1"/>
  <c r="AG119" i="24"/>
  <c r="AH119" i="24"/>
  <c r="AI119" i="24"/>
  <c r="AJ119" i="24"/>
  <c r="AK119" i="24"/>
  <c r="AL119" i="24"/>
  <c r="AL123" i="24" s="1"/>
  <c r="AL125" i="24" s="1"/>
  <c r="AM119" i="24"/>
  <c r="AN119" i="24"/>
  <c r="AN123" i="24" s="1"/>
  <c r="AN125" i="24" s="1"/>
  <c r="AO119" i="24"/>
  <c r="AP119" i="24"/>
  <c r="AQ119" i="24"/>
  <c r="AR119" i="24"/>
  <c r="AS119" i="24"/>
  <c r="AT119" i="24"/>
  <c r="AT123" i="24" s="1"/>
  <c r="AT125" i="24" s="1"/>
  <c r="AU119" i="24"/>
  <c r="AV119" i="24"/>
  <c r="AV123" i="24" s="1"/>
  <c r="AV125" i="24" s="1"/>
  <c r="AW119" i="24"/>
  <c r="AX119" i="24"/>
  <c r="AY119" i="24"/>
  <c r="AZ119" i="24"/>
  <c r="BA119" i="24"/>
  <c r="BB119" i="24"/>
  <c r="BB123" i="24" s="1"/>
  <c r="BB125" i="24" s="1"/>
  <c r="BC119" i="24"/>
  <c r="BD119" i="24"/>
  <c r="BD123" i="24" s="1"/>
  <c r="BD125" i="24" s="1"/>
  <c r="BE119" i="24"/>
  <c r="BF119" i="24"/>
  <c r="BG119" i="24"/>
  <c r="BH119" i="24"/>
  <c r="BI119" i="24"/>
  <c r="BJ119" i="24"/>
  <c r="BK119" i="24"/>
  <c r="BL119" i="24"/>
  <c r="BM119" i="24"/>
  <c r="Q120" i="24"/>
  <c r="R120" i="24"/>
  <c r="S120" i="24"/>
  <c r="T120" i="24"/>
  <c r="U120" i="24"/>
  <c r="U123" i="24" s="1"/>
  <c r="V120" i="24"/>
  <c r="W120" i="24"/>
  <c r="W123" i="24" s="1"/>
  <c r="W125" i="24" s="1"/>
  <c r="X120" i="24"/>
  <c r="Y120" i="24"/>
  <c r="Z120" i="24"/>
  <c r="AA120" i="24"/>
  <c r="AB120" i="24"/>
  <c r="AC120" i="24"/>
  <c r="AC123" i="24" s="1"/>
  <c r="AD120" i="24"/>
  <c r="AE120" i="24"/>
  <c r="AE123" i="24" s="1"/>
  <c r="AE125" i="24" s="1"/>
  <c r="AF120" i="24"/>
  <c r="AG120" i="24"/>
  <c r="AH120" i="24"/>
  <c r="AI120" i="24"/>
  <c r="AJ120" i="24"/>
  <c r="AK120" i="24"/>
  <c r="AK123" i="24" s="1"/>
  <c r="AL120" i="24"/>
  <c r="AM120" i="24"/>
  <c r="AM123" i="24" s="1"/>
  <c r="AM125" i="24" s="1"/>
  <c r="AN120" i="24"/>
  <c r="AO120" i="24"/>
  <c r="AP120" i="24"/>
  <c r="AQ120" i="24"/>
  <c r="AR120" i="24"/>
  <c r="AS120" i="24"/>
  <c r="AS123" i="24" s="1"/>
  <c r="AT120" i="24"/>
  <c r="AU120" i="24"/>
  <c r="AU123" i="24" s="1"/>
  <c r="AU125" i="24" s="1"/>
  <c r="AV120" i="24"/>
  <c r="AW120" i="24"/>
  <c r="AX120" i="24"/>
  <c r="AY120" i="24"/>
  <c r="AZ120" i="24"/>
  <c r="BA120" i="24"/>
  <c r="BA123" i="24" s="1"/>
  <c r="BB120" i="24"/>
  <c r="BC120" i="24"/>
  <c r="BC123" i="24" s="1"/>
  <c r="BC125" i="24" s="1"/>
  <c r="BD120" i="24"/>
  <c r="BE120" i="24"/>
  <c r="BF120" i="24"/>
  <c r="BG120" i="24"/>
  <c r="BH120" i="24"/>
  <c r="BI120" i="24"/>
  <c r="BJ120" i="24"/>
  <c r="BK120" i="24"/>
  <c r="BL120" i="24"/>
  <c r="BM120" i="24"/>
  <c r="Q121" i="24"/>
  <c r="R121" i="24"/>
  <c r="S121" i="24"/>
  <c r="T121" i="24"/>
  <c r="U121" i="24"/>
  <c r="V121" i="24"/>
  <c r="W121" i="24"/>
  <c r="X121" i="24"/>
  <c r="Y121" i="24"/>
  <c r="Z121" i="24"/>
  <c r="AA121" i="24"/>
  <c r="AB121" i="24"/>
  <c r="AC121" i="24"/>
  <c r="AD121" i="24"/>
  <c r="AE121" i="24"/>
  <c r="AF121" i="24"/>
  <c r="AG121" i="24"/>
  <c r="AH121" i="24"/>
  <c r="AI121" i="24"/>
  <c r="AJ121" i="24"/>
  <c r="AK121" i="24"/>
  <c r="AL121" i="24"/>
  <c r="AM121" i="24"/>
  <c r="AN121" i="24"/>
  <c r="AO121" i="24"/>
  <c r="AP121" i="24"/>
  <c r="AQ121" i="24"/>
  <c r="AR121" i="24"/>
  <c r="AS121" i="24"/>
  <c r="AT121" i="24"/>
  <c r="AU121" i="24"/>
  <c r="AV121" i="24"/>
  <c r="AW121" i="24"/>
  <c r="AX121" i="24"/>
  <c r="AY121" i="24"/>
  <c r="AZ121" i="24"/>
  <c r="BA121" i="24"/>
  <c r="BB121" i="24"/>
  <c r="BC121" i="24"/>
  <c r="BD121" i="24"/>
  <c r="BE121" i="24"/>
  <c r="BF121" i="24"/>
  <c r="BG121" i="24"/>
  <c r="BH121" i="24"/>
  <c r="BI121" i="24"/>
  <c r="BJ121" i="24"/>
  <c r="BK121" i="24"/>
  <c r="BL121" i="24"/>
  <c r="BM121" i="24"/>
  <c r="Q122" i="24"/>
  <c r="R122" i="24"/>
  <c r="S122" i="24"/>
  <c r="T122" i="24"/>
  <c r="U122" i="24"/>
  <c r="U124" i="24" s="1"/>
  <c r="V122" i="24"/>
  <c r="W122" i="24"/>
  <c r="X122" i="24"/>
  <c r="Y122" i="24"/>
  <c r="Z122" i="24"/>
  <c r="AA122" i="24"/>
  <c r="AB122" i="24"/>
  <c r="AC122" i="24"/>
  <c r="AC124" i="24" s="1"/>
  <c r="AD122" i="24"/>
  <c r="AE122" i="24"/>
  <c r="AF122" i="24"/>
  <c r="AG122" i="24"/>
  <c r="AH122" i="24"/>
  <c r="AH124" i="24" s="1"/>
  <c r="AH125" i="24" s="1"/>
  <c r="AI122" i="24"/>
  <c r="AJ122" i="24"/>
  <c r="AK122" i="24"/>
  <c r="AK124" i="24" s="1"/>
  <c r="AL122" i="24"/>
  <c r="AM122" i="24"/>
  <c r="AN122" i="24"/>
  <c r="AN124" i="24" s="1"/>
  <c r="AO122" i="24"/>
  <c r="AP122" i="24"/>
  <c r="AP124" i="24" s="1"/>
  <c r="AP125" i="24" s="1"/>
  <c r="AQ122" i="24"/>
  <c r="AR122" i="24"/>
  <c r="AS122" i="24"/>
  <c r="AS124" i="24" s="1"/>
  <c r="AT122" i="24"/>
  <c r="AU122" i="24"/>
  <c r="AV122" i="24"/>
  <c r="AV124" i="24" s="1"/>
  <c r="AW122" i="24"/>
  <c r="AX122" i="24"/>
  <c r="AX124" i="24" s="1"/>
  <c r="AX125" i="24" s="1"/>
  <c r="AY122" i="24"/>
  <c r="AZ122" i="24"/>
  <c r="BA122" i="24"/>
  <c r="BA124" i="24" s="1"/>
  <c r="BB122" i="24"/>
  <c r="BC122" i="24"/>
  <c r="BD122" i="24"/>
  <c r="BD124" i="24" s="1"/>
  <c r="BE122" i="24"/>
  <c r="BF122" i="24"/>
  <c r="BF124" i="24" s="1"/>
  <c r="BF125" i="24" s="1"/>
  <c r="BG122" i="24"/>
  <c r="BH122" i="24"/>
  <c r="BI122" i="24"/>
  <c r="BI124" i="24" s="1"/>
  <c r="BI125" i="24" s="1"/>
  <c r="BJ122" i="24"/>
  <c r="BK122" i="24"/>
  <c r="BL122" i="24"/>
  <c r="BL124" i="24" s="1"/>
  <c r="BL125" i="24" s="1"/>
  <c r="BM122" i="24"/>
  <c r="Q123" i="24"/>
  <c r="Q125" i="24" s="1"/>
  <c r="R123" i="24"/>
  <c r="S123" i="24"/>
  <c r="T123" i="24"/>
  <c r="T125" i="24" s="1"/>
  <c r="Y123" i="24"/>
  <c r="Y125" i="24" s="1"/>
  <c r="Z123" i="24"/>
  <c r="AA123" i="24"/>
  <c r="AB123" i="24"/>
  <c r="AB125" i="24" s="1"/>
  <c r="AG123" i="24"/>
  <c r="AG125" i="24" s="1"/>
  <c r="AH123" i="24"/>
  <c r="AI123" i="24"/>
  <c r="AJ123" i="24"/>
  <c r="AJ125" i="24" s="1"/>
  <c r="AO123" i="24"/>
  <c r="AO125" i="24" s="1"/>
  <c r="AP123" i="24"/>
  <c r="AQ123" i="24"/>
  <c r="AR123" i="24"/>
  <c r="AR125" i="24" s="1"/>
  <c r="AW123" i="24"/>
  <c r="AW125" i="24" s="1"/>
  <c r="AX123" i="24"/>
  <c r="AY123" i="24"/>
  <c r="AZ123" i="24"/>
  <c r="AZ125" i="24" s="1"/>
  <c r="BE123" i="24"/>
  <c r="BE125" i="24" s="1"/>
  <c r="BF123" i="24"/>
  <c r="BG123" i="24"/>
  <c r="BH123" i="24"/>
  <c r="BH125" i="24" s="1"/>
  <c r="BI123" i="24"/>
  <c r="BJ123" i="24"/>
  <c r="BK123" i="24"/>
  <c r="BK125" i="24" s="1"/>
  <c r="BL123" i="24"/>
  <c r="BM123" i="24"/>
  <c r="BM125" i="24" s="1"/>
  <c r="Q124" i="24"/>
  <c r="R124" i="24"/>
  <c r="S124" i="24"/>
  <c r="S125" i="24" s="1"/>
  <c r="T124" i="24"/>
  <c r="V124" i="24"/>
  <c r="W124" i="24"/>
  <c r="X124" i="24"/>
  <c r="Y124" i="24"/>
  <c r="Z124" i="24"/>
  <c r="AA124" i="24"/>
  <c r="AA125" i="24" s="1"/>
  <c r="AB124" i="24"/>
  <c r="AD124" i="24"/>
  <c r="AE124" i="24"/>
  <c r="AF124" i="24"/>
  <c r="AG124" i="24"/>
  <c r="AI124" i="24"/>
  <c r="AI125" i="24" s="1"/>
  <c r="AJ124" i="24"/>
  <c r="AL124" i="24"/>
  <c r="AM124" i="24"/>
  <c r="AO124" i="24"/>
  <c r="AQ124" i="24"/>
  <c r="AQ125" i="24" s="1"/>
  <c r="AR124" i="24"/>
  <c r="AT124" i="24"/>
  <c r="AU124" i="24"/>
  <c r="AW124" i="24"/>
  <c r="AY124" i="24"/>
  <c r="AY125" i="24" s="1"/>
  <c r="AZ124" i="24"/>
  <c r="BB124" i="24"/>
  <c r="BC124" i="24"/>
  <c r="BE124" i="24"/>
  <c r="BG124" i="24"/>
  <c r="BG125" i="24" s="1"/>
  <c r="BH124" i="24"/>
  <c r="BJ124" i="24"/>
  <c r="BJ125" i="24" s="1"/>
  <c r="BK124" i="24"/>
  <c r="BM124" i="24"/>
  <c r="R125" i="24"/>
  <c r="Z125" i="24"/>
  <c r="Q351" i="24"/>
  <c r="Q352" i="24"/>
  <c r="Q353" i="24"/>
  <c r="Q354" i="24"/>
  <c r="Q355" i="24"/>
  <c r="Q357" i="24"/>
  <c r="Q358" i="24"/>
  <c r="Q359" i="24"/>
  <c r="Q360" i="24"/>
  <c r="Q361" i="24" s="1"/>
  <c r="Q363" i="24"/>
  <c r="Q364" i="24"/>
  <c r="Q365" i="24"/>
  <c r="Q366" i="24"/>
  <c r="Q367" i="24"/>
  <c r="Q369" i="24"/>
  <c r="Q370" i="24"/>
  <c r="Q371" i="24"/>
  <c r="Q372" i="24"/>
  <c r="Q373" i="24" s="1"/>
  <c r="Q375" i="24"/>
  <c r="Q376" i="24"/>
  <c r="Q377" i="24"/>
  <c r="Q378" i="24"/>
  <c r="Q379" i="24" s="1"/>
  <c r="Q381" i="24"/>
  <c r="Q382" i="24"/>
  <c r="Q383" i="24"/>
  <c r="Q384" i="24"/>
  <c r="Q385" i="24" s="1"/>
  <c r="Q387" i="24"/>
  <c r="Q388" i="24"/>
  <c r="Q389" i="24"/>
  <c r="Q390" i="24"/>
  <c r="Q391" i="24"/>
  <c r="Q393" i="24"/>
  <c r="Q394" i="24"/>
  <c r="Q395" i="24"/>
  <c r="Q396" i="24"/>
  <c r="Q397" i="24"/>
  <c r="Q399" i="24"/>
  <c r="Q400" i="24"/>
  <c r="Q401" i="24"/>
  <c r="Q402" i="24"/>
  <c r="Q405" i="24"/>
  <c r="Q406" i="24"/>
  <c r="Q407" i="24"/>
  <c r="Q408" i="24"/>
  <c r="Q409" i="24" s="1"/>
  <c r="Q411" i="24"/>
  <c r="Q412" i="24"/>
  <c r="Q413" i="24"/>
  <c r="Q414" i="24"/>
  <c r="Q415" i="24" s="1"/>
  <c r="Q424" i="24"/>
  <c r="Q435" i="24"/>
  <c r="Q436" i="24"/>
  <c r="Q437" i="24"/>
  <c r="Q438" i="24"/>
  <c r="Q439" i="24" s="1"/>
  <c r="Q441" i="24"/>
  <c r="Q442" i="24"/>
  <c r="Q443" i="24"/>
  <c r="Q444" i="24"/>
  <c r="Q445" i="24"/>
  <c r="Q448" i="24"/>
  <c r="Q449" i="24"/>
  <c r="Q450" i="24"/>
  <c r="Q451" i="24"/>
  <c r="Q452" i="24" s="1"/>
  <c r="Q454" i="24"/>
  <c r="Q455" i="24"/>
  <c r="Q456" i="24"/>
  <c r="Q457" i="24"/>
  <c r="Q458" i="24" s="1"/>
  <c r="Q461" i="24"/>
  <c r="Q462" i="24"/>
  <c r="Q463" i="24"/>
  <c r="Q649" i="24" s="1"/>
  <c r="Q464" i="24"/>
  <c r="Q640" i="24" s="1"/>
  <c r="Q468" i="24"/>
  <c r="Q469" i="24"/>
  <c r="Q472" i="24" s="1"/>
  <c r="Q470" i="24"/>
  <c r="Q471" i="24"/>
  <c r="Q474" i="24"/>
  <c r="Q478" i="24" s="1"/>
  <c r="Q475" i="24"/>
  <c r="Q476" i="24"/>
  <c r="Q477" i="24"/>
  <c r="Q480" i="24"/>
  <c r="Q481" i="24"/>
  <c r="Q484" i="24" s="1"/>
  <c r="Q482" i="24"/>
  <c r="Q483" i="24"/>
  <c r="Q486" i="24"/>
  <c r="Q487" i="24"/>
  <c r="Q488" i="24"/>
  <c r="Q489" i="24"/>
  <c r="Q492" i="24"/>
  <c r="Q493" i="24"/>
  <c r="Q494" i="24"/>
  <c r="Q495" i="24"/>
  <c r="Q499" i="24"/>
  <c r="Q503" i="24" s="1"/>
  <c r="Q500" i="24"/>
  <c r="Q501" i="24"/>
  <c r="Q509" i="24" s="1"/>
  <c r="Q502" i="24"/>
  <c r="Q507" i="24"/>
  <c r="Q632" i="24" s="1"/>
  <c r="Q516" i="24"/>
  <c r="Q637" i="24" s="1"/>
  <c r="Q517" i="24"/>
  <c r="Q520" i="24" s="1"/>
  <c r="Q518" i="24"/>
  <c r="Q519" i="24"/>
  <c r="Q524" i="24"/>
  <c r="Q525" i="24"/>
  <c r="Q526" i="24"/>
  <c r="Q644" i="24" s="1"/>
  <c r="Q527" i="24"/>
  <c r="Q532" i="24"/>
  <c r="Q647" i="24" s="1"/>
  <c r="Q533" i="24"/>
  <c r="Q534" i="24"/>
  <c r="Q535" i="24"/>
  <c r="Q650" i="24" s="1"/>
  <c r="Q540" i="24"/>
  <c r="Q541" i="24"/>
  <c r="Q542" i="24"/>
  <c r="Q543" i="24"/>
  <c r="Q563" i="24"/>
  <c r="Q564" i="24"/>
  <c r="Q565" i="24"/>
  <c r="Q566" i="24"/>
  <c r="Q577" i="24"/>
  <c r="Q578" i="24"/>
  <c r="Q579" i="24"/>
  <c r="Q580" i="24"/>
  <c r="Q584" i="24"/>
  <c r="Q652" i="24" s="1"/>
  <c r="Q585" i="24"/>
  <c r="Q586" i="24"/>
  <c r="Q587" i="24"/>
  <c r="Q655" i="24" s="1"/>
  <c r="Q593" i="24"/>
  <c r="Q594" i="24"/>
  <c r="Q595" i="24"/>
  <c r="Q596" i="24"/>
  <c r="Q599" i="24"/>
  <c r="Q605" i="24" s="1"/>
  <c r="Q600" i="24"/>
  <c r="Q606" i="24" s="1"/>
  <c r="Q601" i="24"/>
  <c r="Q602" i="24"/>
  <c r="Q608" i="24" s="1"/>
  <c r="Q607" i="24"/>
  <c r="Q611" i="24"/>
  <c r="Q612" i="24"/>
  <c r="Q613" i="24"/>
  <c r="Q614" i="24"/>
  <c r="Q616" i="24"/>
  <c r="Q617" i="24"/>
  <c r="Q618" i="24"/>
  <c r="Q619" i="24"/>
  <c r="Q621" i="24"/>
  <c r="Q622" i="24"/>
  <c r="Q623" i="24"/>
  <c r="Q624" i="24"/>
  <c r="Q626" i="24"/>
  <c r="Q627" i="24"/>
  <c r="Q628" i="24"/>
  <c r="Q629" i="24"/>
  <c r="Q638" i="24"/>
  <c r="Q639" i="24"/>
  <c r="Q642" i="24"/>
  <c r="Q654" i="24"/>
  <c r="Q673" i="24"/>
  <c r="Q680" i="24" s="1"/>
  <c r="R680" i="24" s="1"/>
  <c r="Q690" i="24" s="1"/>
  <c r="Q695" i="24" s="1"/>
  <c r="Q677" i="24"/>
  <c r="Q679" i="24"/>
  <c r="Q694" i="24"/>
  <c r="Q745" i="24"/>
  <c r="Q746" i="24" s="1"/>
  <c r="O741" i="25"/>
  <c r="O739" i="25"/>
  <c r="O740" i="25" s="1"/>
  <c r="N739" i="25"/>
  <c r="O738" i="25"/>
  <c r="P738" i="25" s="1"/>
  <c r="M735" i="25"/>
  <c r="P734" i="25"/>
  <c r="N734" i="25"/>
  <c r="O734" i="25" s="1"/>
  <c r="O735" i="25" s="1"/>
  <c r="N731" i="25"/>
  <c r="L731" i="25"/>
  <c r="O730" i="25"/>
  <c r="N730" i="25"/>
  <c r="M730" i="25"/>
  <c r="M731" i="25" s="1"/>
  <c r="K727" i="25"/>
  <c r="L726" i="25"/>
  <c r="J723" i="25"/>
  <c r="L722" i="25"/>
  <c r="M722" i="25" s="1"/>
  <c r="K722" i="25"/>
  <c r="K723" i="25" s="1"/>
  <c r="I719" i="25"/>
  <c r="J718" i="25"/>
  <c r="H715" i="25"/>
  <c r="J714" i="25"/>
  <c r="I714" i="25"/>
  <c r="I715" i="25" s="1"/>
  <c r="H711" i="25"/>
  <c r="G711" i="25"/>
  <c r="I710" i="25"/>
  <c r="H710" i="25"/>
  <c r="F707" i="25"/>
  <c r="G706" i="25"/>
  <c r="E703" i="25"/>
  <c r="F702" i="25"/>
  <c r="E701" i="25"/>
  <c r="E699" i="25"/>
  <c r="D699" i="25"/>
  <c r="F698" i="25"/>
  <c r="E698" i="25"/>
  <c r="C695" i="25"/>
  <c r="Q694" i="25"/>
  <c r="D694" i="25"/>
  <c r="B691" i="25"/>
  <c r="D690" i="25"/>
  <c r="E690" i="25" s="1"/>
  <c r="C690" i="25"/>
  <c r="C691" i="25" s="1"/>
  <c r="P687" i="25"/>
  <c r="O687" i="25"/>
  <c r="N687" i="25"/>
  <c r="Q679" i="25"/>
  <c r="Q677" i="25"/>
  <c r="L672" i="25"/>
  <c r="K672" i="25"/>
  <c r="J672" i="25"/>
  <c r="I672" i="25"/>
  <c r="H672" i="25"/>
  <c r="G672" i="25"/>
  <c r="F672" i="25"/>
  <c r="E672" i="25"/>
  <c r="D672" i="25"/>
  <c r="C672" i="25"/>
  <c r="B672" i="25"/>
  <c r="P670" i="25"/>
  <c r="O670" i="25"/>
  <c r="N670" i="25"/>
  <c r="M670" i="25"/>
  <c r="L670" i="25"/>
  <c r="K670" i="25"/>
  <c r="J670" i="25"/>
  <c r="I670" i="25"/>
  <c r="H670" i="25"/>
  <c r="G670" i="25"/>
  <c r="F670" i="25"/>
  <c r="E670" i="25"/>
  <c r="D670" i="25"/>
  <c r="C670" i="25"/>
  <c r="B670" i="25"/>
  <c r="Q629" i="25"/>
  <c r="Q628" i="25"/>
  <c r="Q627" i="25"/>
  <c r="Q626" i="25"/>
  <c r="Q624" i="25"/>
  <c r="Q623" i="25"/>
  <c r="Q622" i="25"/>
  <c r="P622" i="25"/>
  <c r="O622" i="25"/>
  <c r="N622" i="25"/>
  <c r="M622" i="25"/>
  <c r="L622" i="25"/>
  <c r="K622" i="25"/>
  <c r="J622" i="25"/>
  <c r="I622" i="25"/>
  <c r="H622" i="25"/>
  <c r="G622" i="25"/>
  <c r="F622" i="25"/>
  <c r="E622" i="25"/>
  <c r="D622" i="25"/>
  <c r="C622" i="25"/>
  <c r="B622" i="25"/>
  <c r="Q621" i="25"/>
  <c r="P621" i="25"/>
  <c r="O621" i="25"/>
  <c r="N621" i="25"/>
  <c r="M621" i="25"/>
  <c r="L621" i="25"/>
  <c r="K621" i="25"/>
  <c r="J621" i="25"/>
  <c r="I621" i="25"/>
  <c r="H621" i="25"/>
  <c r="G621" i="25"/>
  <c r="F621" i="25"/>
  <c r="E621" i="25"/>
  <c r="D621" i="25"/>
  <c r="C621" i="25"/>
  <c r="B621" i="25"/>
  <c r="P620" i="25"/>
  <c r="O620" i="25"/>
  <c r="N620" i="25"/>
  <c r="M620" i="25"/>
  <c r="L620" i="25"/>
  <c r="K620" i="25"/>
  <c r="J620" i="25"/>
  <c r="I620" i="25"/>
  <c r="H620" i="25"/>
  <c r="G620" i="25"/>
  <c r="F620" i="25"/>
  <c r="E620" i="25"/>
  <c r="D620" i="25"/>
  <c r="C620" i="25"/>
  <c r="B620" i="25"/>
  <c r="Q619" i="25"/>
  <c r="P619" i="25"/>
  <c r="O619" i="25"/>
  <c r="N619" i="25"/>
  <c r="M619" i="25"/>
  <c r="L619" i="25"/>
  <c r="K619" i="25"/>
  <c r="J619" i="25"/>
  <c r="I619" i="25"/>
  <c r="H619" i="25"/>
  <c r="G619" i="25"/>
  <c r="F619" i="25"/>
  <c r="E619" i="25"/>
  <c r="D619" i="25"/>
  <c r="C619" i="25"/>
  <c r="B619" i="25"/>
  <c r="Q618" i="25"/>
  <c r="Q617" i="25"/>
  <c r="P617" i="25"/>
  <c r="O617" i="25"/>
  <c r="N617" i="25"/>
  <c r="M617" i="25"/>
  <c r="L617" i="25"/>
  <c r="K617" i="25"/>
  <c r="J617" i="25"/>
  <c r="I617" i="25"/>
  <c r="H617" i="25"/>
  <c r="G617" i="25"/>
  <c r="F617" i="25"/>
  <c r="E617" i="25"/>
  <c r="D617" i="25"/>
  <c r="C617" i="25"/>
  <c r="B617" i="25"/>
  <c r="Q616" i="25"/>
  <c r="P616" i="25"/>
  <c r="O616" i="25"/>
  <c r="N616" i="25"/>
  <c r="M616" i="25"/>
  <c r="L616" i="25"/>
  <c r="K616" i="25"/>
  <c r="J616" i="25"/>
  <c r="I616" i="25"/>
  <c r="H616" i="25"/>
  <c r="G616" i="25"/>
  <c r="F616" i="25"/>
  <c r="E616" i="25"/>
  <c r="D616" i="25"/>
  <c r="C616" i="25"/>
  <c r="B616" i="25"/>
  <c r="P615" i="25"/>
  <c r="O615" i="25"/>
  <c r="N615" i="25"/>
  <c r="M615" i="25"/>
  <c r="L615" i="25"/>
  <c r="K615" i="25"/>
  <c r="J615" i="25"/>
  <c r="I615" i="25"/>
  <c r="H615" i="25"/>
  <c r="G615" i="25"/>
  <c r="F615" i="25"/>
  <c r="E615" i="25"/>
  <c r="D615" i="25"/>
  <c r="C615" i="25"/>
  <c r="B615" i="25"/>
  <c r="Q614" i="25"/>
  <c r="P614" i="25"/>
  <c r="O614" i="25"/>
  <c r="N614" i="25"/>
  <c r="M614" i="25"/>
  <c r="L614" i="25"/>
  <c r="K614" i="25"/>
  <c r="J614" i="25"/>
  <c r="I614" i="25"/>
  <c r="H614" i="25"/>
  <c r="G614" i="25"/>
  <c r="F614" i="25"/>
  <c r="E614" i="25"/>
  <c r="D614" i="25"/>
  <c r="C614" i="25"/>
  <c r="B614" i="25"/>
  <c r="Q613" i="25"/>
  <c r="Q612" i="25"/>
  <c r="P612" i="25"/>
  <c r="O612" i="25"/>
  <c r="N612" i="25"/>
  <c r="M612" i="25"/>
  <c r="L612" i="25"/>
  <c r="K612" i="25"/>
  <c r="J612" i="25"/>
  <c r="I612" i="25"/>
  <c r="H612" i="25"/>
  <c r="G612" i="25"/>
  <c r="F612" i="25"/>
  <c r="E612" i="25"/>
  <c r="D612" i="25"/>
  <c r="C612" i="25"/>
  <c r="B612" i="25"/>
  <c r="Q611" i="25"/>
  <c r="P611" i="25"/>
  <c r="O611" i="25"/>
  <c r="N611" i="25"/>
  <c r="M611" i="25"/>
  <c r="L611" i="25"/>
  <c r="K611" i="25"/>
  <c r="J611" i="25"/>
  <c r="I611" i="25"/>
  <c r="H611" i="25"/>
  <c r="G611" i="25"/>
  <c r="F611" i="25"/>
  <c r="E611" i="25"/>
  <c r="D611" i="25"/>
  <c r="C611" i="25"/>
  <c r="B611" i="25"/>
  <c r="P610" i="25"/>
  <c r="O610" i="25"/>
  <c r="N610" i="25"/>
  <c r="M610" i="25"/>
  <c r="L610" i="25"/>
  <c r="K610" i="25"/>
  <c r="J610" i="25"/>
  <c r="I610" i="25"/>
  <c r="H610" i="25"/>
  <c r="G610" i="25"/>
  <c r="F610" i="25"/>
  <c r="E610" i="25"/>
  <c r="D610" i="25"/>
  <c r="C610" i="25"/>
  <c r="B610" i="25"/>
  <c r="P609" i="25"/>
  <c r="O609" i="25"/>
  <c r="N609" i="25"/>
  <c r="M609" i="25"/>
  <c r="L609" i="25"/>
  <c r="K609" i="25"/>
  <c r="J609" i="25"/>
  <c r="I609" i="25"/>
  <c r="H609" i="25"/>
  <c r="G609" i="25"/>
  <c r="F609" i="25"/>
  <c r="E609" i="25"/>
  <c r="D609" i="25"/>
  <c r="C609" i="25"/>
  <c r="B609" i="25"/>
  <c r="P607" i="25"/>
  <c r="O607" i="25"/>
  <c r="N607" i="25"/>
  <c r="M607" i="25"/>
  <c r="L607" i="25"/>
  <c r="L601" i="25" s="1"/>
  <c r="K607" i="25"/>
  <c r="J607" i="25"/>
  <c r="I607" i="25"/>
  <c r="H607" i="25"/>
  <c r="G607" i="25"/>
  <c r="F607" i="25"/>
  <c r="E607" i="25"/>
  <c r="D607" i="25"/>
  <c r="C607" i="25"/>
  <c r="B607" i="25"/>
  <c r="P606" i="25"/>
  <c r="O606" i="25"/>
  <c r="N606" i="25"/>
  <c r="M606" i="25"/>
  <c r="L606" i="25"/>
  <c r="K606" i="25"/>
  <c r="J606" i="25"/>
  <c r="I606" i="25"/>
  <c r="H606" i="25"/>
  <c r="G606" i="25"/>
  <c r="F606" i="25"/>
  <c r="E606" i="25"/>
  <c r="D606" i="25"/>
  <c r="C606" i="25"/>
  <c r="B606" i="25"/>
  <c r="P605" i="25"/>
  <c r="O605" i="25"/>
  <c r="N605" i="25"/>
  <c r="M605" i="25"/>
  <c r="L605" i="25"/>
  <c r="K605" i="25"/>
  <c r="J605" i="25"/>
  <c r="I605" i="25"/>
  <c r="H605" i="25"/>
  <c r="G605" i="25"/>
  <c r="F605" i="25"/>
  <c r="E605" i="25"/>
  <c r="D605" i="25"/>
  <c r="C605" i="25"/>
  <c r="B605" i="25"/>
  <c r="P604" i="25"/>
  <c r="O604" i="25"/>
  <c r="N604" i="25"/>
  <c r="M604" i="25"/>
  <c r="L604" i="25"/>
  <c r="K604" i="25"/>
  <c r="J604" i="25"/>
  <c r="I604" i="25"/>
  <c r="H604" i="25"/>
  <c r="G604" i="25"/>
  <c r="F604" i="25"/>
  <c r="E604" i="25"/>
  <c r="D604" i="25"/>
  <c r="C604" i="25"/>
  <c r="B604" i="25"/>
  <c r="Q602" i="25"/>
  <c r="Q608" i="25" s="1"/>
  <c r="Q601" i="25"/>
  <c r="Q607" i="25" s="1"/>
  <c r="P601" i="25"/>
  <c r="J601" i="25"/>
  <c r="I601" i="25"/>
  <c r="H601" i="25"/>
  <c r="G601" i="25"/>
  <c r="Q600" i="25"/>
  <c r="Q606" i="25" s="1"/>
  <c r="O600" i="25"/>
  <c r="E600" i="25"/>
  <c r="Q599" i="25"/>
  <c r="Q605" i="25" s="1"/>
  <c r="M599" i="25"/>
  <c r="L599" i="25"/>
  <c r="E599" i="25"/>
  <c r="D599" i="25"/>
  <c r="B599" i="25"/>
  <c r="K598" i="25"/>
  <c r="I598" i="25"/>
  <c r="H598" i="25"/>
  <c r="C598" i="25"/>
  <c r="Q596" i="25"/>
  <c r="I596" i="25"/>
  <c r="H596" i="25"/>
  <c r="Q595" i="25"/>
  <c r="P595" i="25"/>
  <c r="O595" i="25"/>
  <c r="N595" i="25"/>
  <c r="M595" i="25"/>
  <c r="M601" i="25" s="1"/>
  <c r="L595" i="25"/>
  <c r="K595" i="25"/>
  <c r="K601" i="25" s="1"/>
  <c r="J595" i="25"/>
  <c r="I595" i="25"/>
  <c r="H595" i="25"/>
  <c r="G595" i="25"/>
  <c r="F595" i="25"/>
  <c r="E595" i="25"/>
  <c r="E601" i="25" s="1"/>
  <c r="D595" i="25"/>
  <c r="D601" i="25" s="1"/>
  <c r="C595" i="25"/>
  <c r="B595" i="25"/>
  <c r="B601" i="25" s="1"/>
  <c r="Q594" i="25"/>
  <c r="P594" i="25"/>
  <c r="P600" i="25" s="1"/>
  <c r="O594" i="25"/>
  <c r="N594" i="25"/>
  <c r="N600" i="25" s="1"/>
  <c r="M594" i="25"/>
  <c r="M600" i="25" s="1"/>
  <c r="L594" i="25"/>
  <c r="L600" i="25" s="1"/>
  <c r="K594" i="25"/>
  <c r="J594" i="25"/>
  <c r="J600" i="25" s="1"/>
  <c r="I594" i="25"/>
  <c r="I600" i="25" s="1"/>
  <c r="H594" i="25"/>
  <c r="H600" i="25" s="1"/>
  <c r="G594" i="25"/>
  <c r="G600" i="25" s="1"/>
  <c r="F594" i="25"/>
  <c r="F600" i="25" s="1"/>
  <c r="E594" i="25"/>
  <c r="D594" i="25"/>
  <c r="D600" i="25" s="1"/>
  <c r="C594" i="25"/>
  <c r="B594" i="25"/>
  <c r="B600" i="25" s="1"/>
  <c r="Q593" i="25"/>
  <c r="P593" i="25"/>
  <c r="O593" i="25"/>
  <c r="O599" i="25" s="1"/>
  <c r="N593" i="25"/>
  <c r="N599" i="25" s="1"/>
  <c r="M593" i="25"/>
  <c r="L593" i="25"/>
  <c r="K593" i="25"/>
  <c r="J593" i="25"/>
  <c r="J599" i="25" s="1"/>
  <c r="I593" i="25"/>
  <c r="I599" i="25" s="1"/>
  <c r="H593" i="25"/>
  <c r="G593" i="25"/>
  <c r="G599" i="25" s="1"/>
  <c r="F593" i="25"/>
  <c r="F599" i="25" s="1"/>
  <c r="E593" i="25"/>
  <c r="D593" i="25"/>
  <c r="C593" i="25"/>
  <c r="B593" i="25"/>
  <c r="P592" i="25"/>
  <c r="P598" i="25" s="1"/>
  <c r="O592" i="25"/>
  <c r="N592" i="25"/>
  <c r="N598" i="25" s="1"/>
  <c r="M592" i="25"/>
  <c r="M598" i="25" s="1"/>
  <c r="L592" i="25"/>
  <c r="L598" i="25" s="1"/>
  <c r="K592" i="25"/>
  <c r="J592" i="25"/>
  <c r="I592" i="25"/>
  <c r="H592" i="25"/>
  <c r="G592" i="25"/>
  <c r="F592" i="25"/>
  <c r="F598" i="25" s="1"/>
  <c r="E592" i="25"/>
  <c r="E598" i="25" s="1"/>
  <c r="D592" i="25"/>
  <c r="D598" i="25" s="1"/>
  <c r="C592" i="25"/>
  <c r="B592" i="25"/>
  <c r="P589" i="25"/>
  <c r="O589" i="25"/>
  <c r="N589" i="25"/>
  <c r="M589" i="25"/>
  <c r="L589" i="25"/>
  <c r="K589" i="25"/>
  <c r="J589" i="25"/>
  <c r="I589" i="25"/>
  <c r="H589" i="25"/>
  <c r="G589" i="25"/>
  <c r="F589" i="25"/>
  <c r="E589" i="25"/>
  <c r="D589" i="25"/>
  <c r="C589" i="25"/>
  <c r="B589" i="25"/>
  <c r="P588" i="25"/>
  <c r="O588" i="25"/>
  <c r="N588" i="25"/>
  <c r="M588" i="25"/>
  <c r="L588" i="25"/>
  <c r="K588" i="25"/>
  <c r="J588" i="25"/>
  <c r="I588" i="25"/>
  <c r="H588" i="25"/>
  <c r="G588" i="25"/>
  <c r="F588" i="25"/>
  <c r="E588" i="25"/>
  <c r="D588" i="25"/>
  <c r="C588" i="25"/>
  <c r="B588" i="25"/>
  <c r="Q587" i="25"/>
  <c r="P587" i="25"/>
  <c r="O587" i="25"/>
  <c r="N587" i="25"/>
  <c r="M587" i="25"/>
  <c r="L587" i="25"/>
  <c r="K587" i="25"/>
  <c r="J587" i="25"/>
  <c r="I587" i="25"/>
  <c r="H587" i="25"/>
  <c r="G587" i="25"/>
  <c r="F587" i="25"/>
  <c r="E587" i="25"/>
  <c r="D587" i="25"/>
  <c r="C587" i="25"/>
  <c r="B587" i="25"/>
  <c r="Q586" i="25"/>
  <c r="P586" i="25"/>
  <c r="O586" i="25"/>
  <c r="N586" i="25"/>
  <c r="M586" i="25"/>
  <c r="L586" i="25"/>
  <c r="K586" i="25"/>
  <c r="J586" i="25"/>
  <c r="I586" i="25"/>
  <c r="H586" i="25"/>
  <c r="G586" i="25"/>
  <c r="F586" i="25"/>
  <c r="E586" i="25"/>
  <c r="D586" i="25"/>
  <c r="C586" i="25"/>
  <c r="B586" i="25"/>
  <c r="Q585" i="25"/>
  <c r="Q584" i="25"/>
  <c r="L583" i="25"/>
  <c r="D583" i="25"/>
  <c r="Q581" i="25"/>
  <c r="P581" i="25"/>
  <c r="O581" i="25"/>
  <c r="I581" i="25"/>
  <c r="I667" i="25" s="1"/>
  <c r="H581" i="25"/>
  <c r="Q580" i="25"/>
  <c r="P580" i="25"/>
  <c r="O580" i="25"/>
  <c r="N580" i="25"/>
  <c r="M580" i="25"/>
  <c r="L580" i="25"/>
  <c r="K580" i="25"/>
  <c r="J580" i="25"/>
  <c r="I580" i="25"/>
  <c r="H580" i="25"/>
  <c r="G580" i="25"/>
  <c r="F580" i="25"/>
  <c r="E580" i="25"/>
  <c r="D580" i="25"/>
  <c r="C580" i="25"/>
  <c r="B580" i="25"/>
  <c r="Q579" i="25"/>
  <c r="P579" i="25"/>
  <c r="O579" i="25"/>
  <c r="N579" i="25"/>
  <c r="M579" i="25"/>
  <c r="L579" i="25"/>
  <c r="K579" i="25"/>
  <c r="J579" i="25"/>
  <c r="I579" i="25"/>
  <c r="H579" i="25"/>
  <c r="G579" i="25"/>
  <c r="F579" i="25"/>
  <c r="E579" i="25"/>
  <c r="D579" i="25"/>
  <c r="C579" i="25"/>
  <c r="B579" i="25"/>
  <c r="Q578" i="25"/>
  <c r="P578" i="25"/>
  <c r="O578" i="25"/>
  <c r="N578" i="25"/>
  <c r="M578" i="25"/>
  <c r="L578" i="25"/>
  <c r="K578" i="25"/>
  <c r="J578" i="25"/>
  <c r="I578" i="25"/>
  <c r="H578" i="25"/>
  <c r="G578" i="25"/>
  <c r="F578" i="25"/>
  <c r="E578" i="25"/>
  <c r="D578" i="25"/>
  <c r="C578" i="25"/>
  <c r="B578" i="25"/>
  <c r="Q577" i="25"/>
  <c r="P577" i="25"/>
  <c r="O577" i="25"/>
  <c r="N577" i="25"/>
  <c r="M577" i="25"/>
  <c r="L577" i="25"/>
  <c r="L581" i="25" s="1"/>
  <c r="K577" i="25"/>
  <c r="K581" i="25" s="1"/>
  <c r="J577" i="25"/>
  <c r="I577" i="25"/>
  <c r="H577" i="25"/>
  <c r="G577" i="25"/>
  <c r="G581" i="25" s="1"/>
  <c r="F577" i="25"/>
  <c r="E577" i="25"/>
  <c r="D577" i="25"/>
  <c r="D581" i="25" s="1"/>
  <c r="C577" i="25"/>
  <c r="C581" i="25" s="1"/>
  <c r="B577" i="25"/>
  <c r="M574" i="25"/>
  <c r="E574" i="25"/>
  <c r="P573" i="25"/>
  <c r="O573" i="25"/>
  <c r="N573" i="25"/>
  <c r="M573" i="25"/>
  <c r="L573" i="25"/>
  <c r="K573" i="25"/>
  <c r="J573" i="25"/>
  <c r="I573" i="25"/>
  <c r="H573" i="25"/>
  <c r="G573" i="25"/>
  <c r="F573" i="25"/>
  <c r="E573" i="25"/>
  <c r="D573" i="25"/>
  <c r="C573" i="25"/>
  <c r="B573" i="25"/>
  <c r="P572" i="25"/>
  <c r="O572" i="25"/>
  <c r="N572" i="25"/>
  <c r="M572" i="25"/>
  <c r="L572" i="25"/>
  <c r="K572" i="25"/>
  <c r="J572" i="25"/>
  <c r="I572" i="25"/>
  <c r="H572" i="25"/>
  <c r="G572" i="25"/>
  <c r="F572" i="25"/>
  <c r="E572" i="25"/>
  <c r="D572" i="25"/>
  <c r="C572" i="25"/>
  <c r="B572" i="25"/>
  <c r="P571" i="25"/>
  <c r="P574" i="25" s="1"/>
  <c r="O571" i="25"/>
  <c r="O574" i="25" s="1"/>
  <c r="N571" i="25"/>
  <c r="M571" i="25"/>
  <c r="L571" i="25"/>
  <c r="K571" i="25"/>
  <c r="J571" i="25"/>
  <c r="I571" i="25"/>
  <c r="H571" i="25"/>
  <c r="G571" i="25"/>
  <c r="F571" i="25"/>
  <c r="E571" i="25"/>
  <c r="D571" i="25"/>
  <c r="C571" i="25"/>
  <c r="B571" i="25"/>
  <c r="P570" i="25"/>
  <c r="O570" i="25"/>
  <c r="N570" i="25"/>
  <c r="M570" i="25"/>
  <c r="L570" i="25"/>
  <c r="L574" i="25" s="1"/>
  <c r="K570" i="25"/>
  <c r="K574" i="25" s="1"/>
  <c r="J570" i="25"/>
  <c r="J574" i="25" s="1"/>
  <c r="I570" i="25"/>
  <c r="I574" i="25" s="1"/>
  <c r="H570" i="25"/>
  <c r="H574" i="25" s="1"/>
  <c r="G570" i="25"/>
  <c r="F570" i="25"/>
  <c r="F574" i="25" s="1"/>
  <c r="E570" i="25"/>
  <c r="D570" i="25"/>
  <c r="D574" i="25" s="1"/>
  <c r="C570" i="25"/>
  <c r="C574" i="25" s="1"/>
  <c r="B570" i="25"/>
  <c r="B574" i="25" s="1"/>
  <c r="Q566" i="25"/>
  <c r="Q565" i="25"/>
  <c r="Q564" i="25"/>
  <c r="Q567" i="25" s="1"/>
  <c r="Q563" i="25"/>
  <c r="P560" i="25"/>
  <c r="E560" i="25"/>
  <c r="P559" i="25"/>
  <c r="O559" i="25"/>
  <c r="N559" i="25"/>
  <c r="M559" i="25"/>
  <c r="L559" i="25"/>
  <c r="K559" i="25"/>
  <c r="J559" i="25"/>
  <c r="I559" i="25"/>
  <c r="H559" i="25"/>
  <c r="G559" i="25"/>
  <c r="F559" i="25"/>
  <c r="E559" i="25"/>
  <c r="D559" i="25"/>
  <c r="C559" i="25"/>
  <c r="B559" i="25"/>
  <c r="P558" i="25"/>
  <c r="O558" i="25"/>
  <c r="N558" i="25"/>
  <c r="M558" i="25"/>
  <c r="L558" i="25"/>
  <c r="K558" i="25"/>
  <c r="J558" i="25"/>
  <c r="I558" i="25"/>
  <c r="H558" i="25"/>
  <c r="H560" i="25" s="1"/>
  <c r="G558" i="25"/>
  <c r="F558" i="25"/>
  <c r="E558" i="25"/>
  <c r="D558" i="25"/>
  <c r="C558" i="25"/>
  <c r="B558" i="25"/>
  <c r="P557" i="25"/>
  <c r="O557" i="25"/>
  <c r="O560" i="25" s="1"/>
  <c r="N557" i="25"/>
  <c r="M557" i="25"/>
  <c r="L557" i="25"/>
  <c r="K557" i="25"/>
  <c r="J557" i="25"/>
  <c r="I557" i="25"/>
  <c r="H557" i="25"/>
  <c r="G557" i="25"/>
  <c r="F557" i="25"/>
  <c r="E557" i="25"/>
  <c r="D557" i="25"/>
  <c r="C557" i="25"/>
  <c r="B557" i="25"/>
  <c r="P556" i="25"/>
  <c r="O556" i="25"/>
  <c r="N556" i="25"/>
  <c r="M556" i="25"/>
  <c r="M560" i="25" s="1"/>
  <c r="L556" i="25"/>
  <c r="L560" i="25" s="1"/>
  <c r="K556" i="25"/>
  <c r="K560" i="25" s="1"/>
  <c r="J556" i="25"/>
  <c r="J560" i="25" s="1"/>
  <c r="I556" i="25"/>
  <c r="I560" i="25" s="1"/>
  <c r="H556" i="25"/>
  <c r="G556" i="25"/>
  <c r="F556" i="25"/>
  <c r="F560" i="25" s="1"/>
  <c r="E556" i="25"/>
  <c r="D556" i="25"/>
  <c r="D560" i="25" s="1"/>
  <c r="C556" i="25"/>
  <c r="C560" i="25" s="1"/>
  <c r="B556" i="25"/>
  <c r="B560" i="25" s="1"/>
  <c r="Q543" i="25"/>
  <c r="Q542" i="25"/>
  <c r="Q541" i="25"/>
  <c r="Q544" i="25" s="1"/>
  <c r="Q540" i="25"/>
  <c r="N537" i="25"/>
  <c r="J537" i="25"/>
  <c r="F537" i="25"/>
  <c r="B537" i="25"/>
  <c r="P536" i="25"/>
  <c r="O536" i="25"/>
  <c r="N536" i="25"/>
  <c r="M536" i="25"/>
  <c r="L536" i="25"/>
  <c r="K536" i="25"/>
  <c r="J536" i="25"/>
  <c r="I536" i="25"/>
  <c r="H536" i="25"/>
  <c r="G536" i="25"/>
  <c r="F536" i="25"/>
  <c r="E536" i="25"/>
  <c r="D536" i="25"/>
  <c r="C536" i="25"/>
  <c r="B536" i="25"/>
  <c r="Q535" i="25"/>
  <c r="P535" i="25"/>
  <c r="O535" i="25"/>
  <c r="N535" i="25"/>
  <c r="M535" i="25"/>
  <c r="L535" i="25"/>
  <c r="K535" i="25"/>
  <c r="J535" i="25"/>
  <c r="I535" i="25"/>
  <c r="H535" i="25"/>
  <c r="G535" i="25"/>
  <c r="F535" i="25"/>
  <c r="E535" i="25"/>
  <c r="D535" i="25"/>
  <c r="C535" i="25"/>
  <c r="B535" i="25"/>
  <c r="Q534" i="25"/>
  <c r="P534" i="25"/>
  <c r="O534" i="25"/>
  <c r="O537" i="25" s="1"/>
  <c r="N534" i="25"/>
  <c r="M534" i="25"/>
  <c r="L534" i="25"/>
  <c r="K534" i="25"/>
  <c r="J534" i="25"/>
  <c r="I534" i="25"/>
  <c r="H534" i="25"/>
  <c r="G534" i="25"/>
  <c r="F534" i="25"/>
  <c r="E534" i="25"/>
  <c r="D534" i="25"/>
  <c r="C534" i="25"/>
  <c r="B534" i="25"/>
  <c r="Q533" i="25"/>
  <c r="P533" i="25"/>
  <c r="O533" i="25"/>
  <c r="N533" i="25"/>
  <c r="M533" i="25"/>
  <c r="M537" i="25" s="1"/>
  <c r="L533" i="25"/>
  <c r="L537" i="25" s="1"/>
  <c r="K533" i="25"/>
  <c r="K537" i="25" s="1"/>
  <c r="J533" i="25"/>
  <c r="I533" i="25"/>
  <c r="I537" i="25" s="1"/>
  <c r="H533" i="25"/>
  <c r="H537" i="25" s="1"/>
  <c r="G533" i="25"/>
  <c r="G537" i="25" s="1"/>
  <c r="F533" i="25"/>
  <c r="E533" i="25"/>
  <c r="E537" i="25" s="1"/>
  <c r="D533" i="25"/>
  <c r="D537" i="25" s="1"/>
  <c r="C533" i="25"/>
  <c r="C537" i="25" s="1"/>
  <c r="B533" i="25"/>
  <c r="Q532" i="25"/>
  <c r="F531" i="25"/>
  <c r="N529" i="25"/>
  <c r="L529" i="25"/>
  <c r="F529" i="25"/>
  <c r="E529" i="25"/>
  <c r="P528" i="25"/>
  <c r="O528" i="25"/>
  <c r="N528" i="25"/>
  <c r="M528" i="25"/>
  <c r="L528" i="25"/>
  <c r="K528" i="25"/>
  <c r="J528" i="25"/>
  <c r="I528" i="25"/>
  <c r="H528" i="25"/>
  <c r="G528" i="25"/>
  <c r="F528" i="25"/>
  <c r="E528" i="25"/>
  <c r="D528" i="25"/>
  <c r="C528" i="25"/>
  <c r="B528" i="25"/>
  <c r="Q527" i="25"/>
  <c r="P527" i="25"/>
  <c r="O527" i="25"/>
  <c r="N527" i="25"/>
  <c r="M527" i="25"/>
  <c r="L527" i="25"/>
  <c r="K527" i="25"/>
  <c r="J527" i="25"/>
  <c r="I527" i="25"/>
  <c r="H527" i="25"/>
  <c r="G527" i="25"/>
  <c r="F527" i="25"/>
  <c r="E527" i="25"/>
  <c r="D527" i="25"/>
  <c r="C527" i="25"/>
  <c r="B527" i="25"/>
  <c r="Q526" i="25"/>
  <c r="P526" i="25"/>
  <c r="O526" i="25"/>
  <c r="N526" i="25"/>
  <c r="M526" i="25"/>
  <c r="L526" i="25"/>
  <c r="K526" i="25"/>
  <c r="J526" i="25"/>
  <c r="I526" i="25"/>
  <c r="H526" i="25"/>
  <c r="G526" i="25"/>
  <c r="F526" i="25"/>
  <c r="E526" i="25"/>
  <c r="D526" i="25"/>
  <c r="C526" i="25"/>
  <c r="B526" i="25"/>
  <c r="Q525" i="25"/>
  <c r="P525" i="25"/>
  <c r="O525" i="25"/>
  <c r="N525" i="25"/>
  <c r="M525" i="25"/>
  <c r="L525" i="25"/>
  <c r="K525" i="25"/>
  <c r="J525" i="25"/>
  <c r="I525" i="25"/>
  <c r="H525" i="25"/>
  <c r="G525" i="25"/>
  <c r="G529" i="25" s="1"/>
  <c r="F525" i="25"/>
  <c r="E525" i="25"/>
  <c r="D525" i="25"/>
  <c r="C525" i="25"/>
  <c r="B525" i="25"/>
  <c r="Q524" i="25"/>
  <c r="Q642" i="25" s="1"/>
  <c r="M521" i="25"/>
  <c r="L521" i="25"/>
  <c r="K521" i="25"/>
  <c r="I521" i="25"/>
  <c r="F521" i="25"/>
  <c r="B521" i="25"/>
  <c r="P520" i="25"/>
  <c r="P638" i="25" s="1"/>
  <c r="O520" i="25"/>
  <c r="N520" i="25"/>
  <c r="M520" i="25"/>
  <c r="L520" i="25"/>
  <c r="K520" i="25"/>
  <c r="J520" i="25"/>
  <c r="I520" i="25"/>
  <c r="H520" i="25"/>
  <c r="H638" i="25" s="1"/>
  <c r="G520" i="25"/>
  <c r="F520" i="25"/>
  <c r="E520" i="25"/>
  <c r="D520" i="25"/>
  <c r="C520" i="25"/>
  <c r="B520" i="25"/>
  <c r="Q519" i="25"/>
  <c r="P519" i="25"/>
  <c r="P637" i="25" s="1"/>
  <c r="O519" i="25"/>
  <c r="N519" i="25"/>
  <c r="M519" i="25"/>
  <c r="L519" i="25"/>
  <c r="K519" i="25"/>
  <c r="J519" i="25"/>
  <c r="I519" i="25"/>
  <c r="H519" i="25"/>
  <c r="H637" i="25" s="1"/>
  <c r="G519" i="25"/>
  <c r="F519" i="25"/>
  <c r="E519" i="25"/>
  <c r="D519" i="25"/>
  <c r="C519" i="25"/>
  <c r="B519" i="25"/>
  <c r="Q518" i="25"/>
  <c r="P518" i="25"/>
  <c r="O518" i="25"/>
  <c r="N518" i="25"/>
  <c r="M518" i="25"/>
  <c r="L518" i="25"/>
  <c r="K518" i="25"/>
  <c r="J518" i="25"/>
  <c r="I518" i="25"/>
  <c r="H518" i="25"/>
  <c r="H636" i="25" s="1"/>
  <c r="G518" i="25"/>
  <c r="G636" i="25" s="1"/>
  <c r="F518" i="25"/>
  <c r="E518" i="25"/>
  <c r="D518" i="25"/>
  <c r="C518" i="25"/>
  <c r="B518" i="25"/>
  <c r="Q517" i="25"/>
  <c r="P517" i="25"/>
  <c r="P635" i="25" s="1"/>
  <c r="O517" i="25"/>
  <c r="O635" i="25" s="1"/>
  <c r="N517" i="25"/>
  <c r="M517" i="25"/>
  <c r="L517" i="25"/>
  <c r="K517" i="25"/>
  <c r="J517" i="25"/>
  <c r="I517" i="25"/>
  <c r="H517" i="25"/>
  <c r="G517" i="25"/>
  <c r="F517" i="25"/>
  <c r="E517" i="25"/>
  <c r="D517" i="25"/>
  <c r="D521" i="25" s="1"/>
  <c r="C517" i="25"/>
  <c r="C521" i="25" s="1"/>
  <c r="B517" i="25"/>
  <c r="Q516" i="25"/>
  <c r="K513" i="25"/>
  <c r="J513" i="25"/>
  <c r="P512" i="25"/>
  <c r="P633" i="25" s="1"/>
  <c r="O512" i="25"/>
  <c r="N512" i="25"/>
  <c r="M512" i="25"/>
  <c r="L512" i="25"/>
  <c r="K512" i="25"/>
  <c r="J512" i="25"/>
  <c r="I512" i="25"/>
  <c r="I633" i="25" s="1"/>
  <c r="H512" i="25"/>
  <c r="H633" i="25" s="1"/>
  <c r="G512" i="25"/>
  <c r="F512" i="25"/>
  <c r="E512" i="25"/>
  <c r="D512" i="25"/>
  <c r="C512" i="25"/>
  <c r="B512" i="25"/>
  <c r="P511" i="25"/>
  <c r="P632" i="25" s="1"/>
  <c r="O511" i="25"/>
  <c r="N511" i="25"/>
  <c r="M511" i="25"/>
  <c r="L511" i="25"/>
  <c r="K511" i="25"/>
  <c r="J511" i="25"/>
  <c r="I511" i="25"/>
  <c r="I632" i="25" s="1"/>
  <c r="H511" i="25"/>
  <c r="H632" i="25" s="1"/>
  <c r="G511" i="25"/>
  <c r="F511" i="25"/>
  <c r="E511" i="25"/>
  <c r="D511" i="25"/>
  <c r="C511" i="25"/>
  <c r="B511" i="25"/>
  <c r="P510" i="25"/>
  <c r="P631" i="25" s="1"/>
  <c r="O510" i="25"/>
  <c r="N510" i="25"/>
  <c r="N513" i="25" s="1"/>
  <c r="M510" i="25"/>
  <c r="L510" i="25"/>
  <c r="K510" i="25"/>
  <c r="J510" i="25"/>
  <c r="I510" i="25"/>
  <c r="I631" i="25" s="1"/>
  <c r="H510" i="25"/>
  <c r="H631" i="25" s="1"/>
  <c r="G510" i="25"/>
  <c r="F510" i="25"/>
  <c r="E510" i="25"/>
  <c r="D510" i="25"/>
  <c r="C510" i="25"/>
  <c r="B510" i="25"/>
  <c r="Q509" i="25"/>
  <c r="P509" i="25"/>
  <c r="P630" i="25" s="1"/>
  <c r="O509" i="25"/>
  <c r="N509" i="25"/>
  <c r="M509" i="25"/>
  <c r="M513" i="25" s="1"/>
  <c r="L509" i="25"/>
  <c r="L513" i="25" s="1"/>
  <c r="K509" i="25"/>
  <c r="J509" i="25"/>
  <c r="I509" i="25"/>
  <c r="H509" i="25"/>
  <c r="H630" i="25" s="1"/>
  <c r="G509" i="25"/>
  <c r="F509" i="25"/>
  <c r="E509" i="25"/>
  <c r="D509" i="25"/>
  <c r="C509" i="25"/>
  <c r="B509" i="25"/>
  <c r="Q508" i="25"/>
  <c r="Q507" i="25"/>
  <c r="Q502" i="25"/>
  <c r="Q510" i="25" s="1"/>
  <c r="P502" i="25"/>
  <c r="H502" i="25"/>
  <c r="F502" i="25"/>
  <c r="Q501" i="25"/>
  <c r="N501" i="25"/>
  <c r="M501" i="25"/>
  <c r="M626" i="25" s="1"/>
  <c r="E501" i="25"/>
  <c r="D501" i="25"/>
  <c r="Q500" i="25"/>
  <c r="Q503" i="25" s="1"/>
  <c r="M500" i="25"/>
  <c r="L500" i="25"/>
  <c r="L625" i="25" s="1"/>
  <c r="E500" i="25"/>
  <c r="D500" i="25"/>
  <c r="Q499" i="25"/>
  <c r="E498" i="25"/>
  <c r="Q495" i="25"/>
  <c r="P495" i="25"/>
  <c r="O495" i="25"/>
  <c r="N495" i="25"/>
  <c r="M495" i="25"/>
  <c r="L495" i="25"/>
  <c r="K495" i="25"/>
  <c r="J495" i="25"/>
  <c r="I495" i="25"/>
  <c r="H495" i="25"/>
  <c r="G495" i="25"/>
  <c r="F495" i="25"/>
  <c r="E495" i="25"/>
  <c r="D495" i="25"/>
  <c r="C495" i="25"/>
  <c r="B495" i="25"/>
  <c r="Q494" i="25"/>
  <c r="P494" i="25"/>
  <c r="O494" i="25"/>
  <c r="N494" i="25"/>
  <c r="M494" i="25"/>
  <c r="L494" i="25"/>
  <c r="K494" i="25"/>
  <c r="J494" i="25"/>
  <c r="I494" i="25"/>
  <c r="H494" i="25"/>
  <c r="G494" i="25"/>
  <c r="F494" i="25"/>
  <c r="E494" i="25"/>
  <c r="D494" i="25"/>
  <c r="C494" i="25"/>
  <c r="B494" i="25"/>
  <c r="Q493" i="25"/>
  <c r="Q496" i="25" s="1"/>
  <c r="P493" i="25"/>
  <c r="P496" i="25" s="1"/>
  <c r="O493" i="25"/>
  <c r="O496" i="25" s="1"/>
  <c r="N493" i="25"/>
  <c r="N496" i="25" s="1"/>
  <c r="M493" i="25"/>
  <c r="L493" i="25"/>
  <c r="K493" i="25"/>
  <c r="J493" i="25"/>
  <c r="I493" i="25"/>
  <c r="H493" i="25"/>
  <c r="G493" i="25"/>
  <c r="F493" i="25"/>
  <c r="E493" i="25"/>
  <c r="D493" i="25"/>
  <c r="C493" i="25"/>
  <c r="B493" i="25"/>
  <c r="Q492" i="25"/>
  <c r="P492" i="25"/>
  <c r="O492" i="25"/>
  <c r="N492" i="25"/>
  <c r="M492" i="25"/>
  <c r="M496" i="25" s="1"/>
  <c r="L492" i="25"/>
  <c r="L496" i="25" s="1"/>
  <c r="K492" i="25"/>
  <c r="K496" i="25" s="1"/>
  <c r="J492" i="25"/>
  <c r="J496" i="25" s="1"/>
  <c r="I492" i="25"/>
  <c r="I496" i="25" s="1"/>
  <c r="H492" i="25"/>
  <c r="H496" i="25" s="1"/>
  <c r="G492" i="25"/>
  <c r="G496" i="25" s="1"/>
  <c r="F492" i="25"/>
  <c r="F496" i="25" s="1"/>
  <c r="E492" i="25"/>
  <c r="E496" i="25" s="1"/>
  <c r="D492" i="25"/>
  <c r="D496" i="25" s="1"/>
  <c r="C492" i="25"/>
  <c r="C496" i="25" s="1"/>
  <c r="B492" i="25"/>
  <c r="B496" i="25" s="1"/>
  <c r="Q489" i="25"/>
  <c r="D489" i="25"/>
  <c r="Q488" i="25"/>
  <c r="P488" i="25"/>
  <c r="O488" i="25"/>
  <c r="N488" i="25"/>
  <c r="M488" i="25"/>
  <c r="L488" i="25"/>
  <c r="K488" i="25"/>
  <c r="J488" i="25"/>
  <c r="I488" i="25"/>
  <c r="H488" i="25"/>
  <c r="G488" i="25"/>
  <c r="F488" i="25"/>
  <c r="E488" i="25"/>
  <c r="D488" i="25"/>
  <c r="C488" i="25"/>
  <c r="B488" i="25"/>
  <c r="Q487" i="25"/>
  <c r="Q490" i="25" s="1"/>
  <c r="P487" i="25"/>
  <c r="O487" i="25"/>
  <c r="N487" i="25"/>
  <c r="M487" i="25"/>
  <c r="L487" i="25"/>
  <c r="K487" i="25"/>
  <c r="J487" i="25"/>
  <c r="I487" i="25"/>
  <c r="H487" i="25"/>
  <c r="G487" i="25"/>
  <c r="F487" i="25"/>
  <c r="E487" i="25"/>
  <c r="D487" i="25"/>
  <c r="C487" i="25"/>
  <c r="B487" i="25"/>
  <c r="Q486" i="25"/>
  <c r="P486" i="25"/>
  <c r="P489" i="25" s="1"/>
  <c r="O486" i="25"/>
  <c r="O489" i="25" s="1"/>
  <c r="N486" i="25"/>
  <c r="N489" i="25" s="1"/>
  <c r="M486" i="25"/>
  <c r="M489" i="25" s="1"/>
  <c r="L486" i="25"/>
  <c r="L489" i="25" s="1"/>
  <c r="K486" i="25"/>
  <c r="J486" i="25"/>
  <c r="I486" i="25"/>
  <c r="I489" i="25" s="1"/>
  <c r="I649" i="25" s="1"/>
  <c r="H486" i="25"/>
  <c r="H646" i="25" s="1"/>
  <c r="G486" i="25"/>
  <c r="F486" i="25"/>
  <c r="E486" i="25"/>
  <c r="E489" i="25" s="1"/>
  <c r="D486" i="25"/>
  <c r="C486" i="25"/>
  <c r="B486" i="25"/>
  <c r="P485" i="25"/>
  <c r="O485" i="25"/>
  <c r="N485" i="25"/>
  <c r="M485" i="25"/>
  <c r="L485" i="25"/>
  <c r="K485" i="25"/>
  <c r="K489" i="25" s="1"/>
  <c r="J485" i="25"/>
  <c r="J489" i="25" s="1"/>
  <c r="I485" i="25"/>
  <c r="I645" i="25" s="1"/>
  <c r="H485" i="25"/>
  <c r="H489" i="25" s="1"/>
  <c r="G485" i="25"/>
  <c r="G489" i="25" s="1"/>
  <c r="F485" i="25"/>
  <c r="F489" i="25" s="1"/>
  <c r="E485" i="25"/>
  <c r="D485" i="25"/>
  <c r="C485" i="25"/>
  <c r="C489" i="25" s="1"/>
  <c r="B485" i="25"/>
  <c r="B489" i="25" s="1"/>
  <c r="Q483" i="25"/>
  <c r="L483" i="25"/>
  <c r="Q482" i="25"/>
  <c r="P482" i="25"/>
  <c r="O482" i="25"/>
  <c r="N482" i="25"/>
  <c r="M482" i="25"/>
  <c r="L482" i="25"/>
  <c r="K482" i="25"/>
  <c r="J482" i="25"/>
  <c r="I482" i="25"/>
  <c r="H482" i="25"/>
  <c r="G482" i="25"/>
  <c r="F482" i="25"/>
  <c r="E482" i="25"/>
  <c r="D482" i="25"/>
  <c r="C482" i="25"/>
  <c r="B482" i="25"/>
  <c r="Q481" i="25"/>
  <c r="Q484" i="25" s="1"/>
  <c r="P481" i="25"/>
  <c r="O481" i="25"/>
  <c r="N481" i="25"/>
  <c r="M481" i="25"/>
  <c r="L481" i="25"/>
  <c r="K481" i="25"/>
  <c r="J481" i="25"/>
  <c r="I481" i="25"/>
  <c r="H481" i="25"/>
  <c r="G481" i="25"/>
  <c r="F481" i="25"/>
  <c r="E481" i="25"/>
  <c r="D481" i="25"/>
  <c r="C481" i="25"/>
  <c r="B481" i="25"/>
  <c r="Q480" i="25"/>
  <c r="P480" i="25"/>
  <c r="P483" i="25" s="1"/>
  <c r="O480" i="25"/>
  <c r="O483" i="25" s="1"/>
  <c r="N480" i="25"/>
  <c r="N483" i="25" s="1"/>
  <c r="M480" i="25"/>
  <c r="M483" i="25" s="1"/>
  <c r="L480" i="25"/>
  <c r="K480" i="25"/>
  <c r="J480" i="25"/>
  <c r="I480" i="25"/>
  <c r="I483" i="25" s="1"/>
  <c r="H480" i="25"/>
  <c r="G480" i="25"/>
  <c r="F480" i="25"/>
  <c r="E480" i="25"/>
  <c r="E483" i="25" s="1"/>
  <c r="D480" i="25"/>
  <c r="D483" i="25" s="1"/>
  <c r="C480" i="25"/>
  <c r="B480" i="25"/>
  <c r="P479" i="25"/>
  <c r="O479" i="25"/>
  <c r="N479" i="25"/>
  <c r="M479" i="25"/>
  <c r="L479" i="25"/>
  <c r="K479" i="25"/>
  <c r="K483" i="25" s="1"/>
  <c r="J479" i="25"/>
  <c r="J483" i="25" s="1"/>
  <c r="I479" i="25"/>
  <c r="H479" i="25"/>
  <c r="H483" i="25" s="1"/>
  <c r="G479" i="25"/>
  <c r="G483" i="25" s="1"/>
  <c r="F479" i="25"/>
  <c r="F483" i="25" s="1"/>
  <c r="E479" i="25"/>
  <c r="D479" i="25"/>
  <c r="C479" i="25"/>
  <c r="C483" i="25" s="1"/>
  <c r="B479" i="25"/>
  <c r="B483" i="25" s="1"/>
  <c r="Q477" i="25"/>
  <c r="L477" i="25"/>
  <c r="D477" i="25"/>
  <c r="Q476" i="25"/>
  <c r="P476" i="25"/>
  <c r="O476" i="25"/>
  <c r="N476" i="25"/>
  <c r="M476" i="25"/>
  <c r="L476" i="25"/>
  <c r="K476" i="25"/>
  <c r="J476" i="25"/>
  <c r="I476" i="25"/>
  <c r="H476" i="25"/>
  <c r="G476" i="25"/>
  <c r="F476" i="25"/>
  <c r="E476" i="25"/>
  <c r="D476" i="25"/>
  <c r="C476" i="25"/>
  <c r="B476" i="25"/>
  <c r="Q475" i="25"/>
  <c r="Q478" i="25" s="1"/>
  <c r="P475" i="25"/>
  <c r="O475" i="25"/>
  <c r="N475" i="25"/>
  <c r="M475" i="25"/>
  <c r="L475" i="25"/>
  <c r="K475" i="25"/>
  <c r="J475" i="25"/>
  <c r="I475" i="25"/>
  <c r="H475" i="25"/>
  <c r="G475" i="25"/>
  <c r="F475" i="25"/>
  <c r="E475" i="25"/>
  <c r="D475" i="25"/>
  <c r="C475" i="25"/>
  <c r="B475" i="25"/>
  <c r="Q474" i="25"/>
  <c r="P474" i="25"/>
  <c r="P477" i="25" s="1"/>
  <c r="O474" i="25"/>
  <c r="O477" i="25" s="1"/>
  <c r="N474" i="25"/>
  <c r="N477" i="25" s="1"/>
  <c r="M474" i="25"/>
  <c r="M477" i="25" s="1"/>
  <c r="L474" i="25"/>
  <c r="K474" i="25"/>
  <c r="J474" i="25"/>
  <c r="I474" i="25"/>
  <c r="I477" i="25" s="1"/>
  <c r="H474" i="25"/>
  <c r="G474" i="25"/>
  <c r="F474" i="25"/>
  <c r="E474" i="25"/>
  <c r="E477" i="25" s="1"/>
  <c r="D474" i="25"/>
  <c r="C474" i="25"/>
  <c r="B474" i="25"/>
  <c r="P473" i="25"/>
  <c r="O473" i="25"/>
  <c r="N473" i="25"/>
  <c r="M473" i="25"/>
  <c r="L473" i="25"/>
  <c r="K473" i="25"/>
  <c r="K477" i="25" s="1"/>
  <c r="J473" i="25"/>
  <c r="J477" i="25" s="1"/>
  <c r="I473" i="25"/>
  <c r="H473" i="25"/>
  <c r="H477" i="25" s="1"/>
  <c r="G473" i="25"/>
  <c r="G477" i="25" s="1"/>
  <c r="F473" i="25"/>
  <c r="F477" i="25" s="1"/>
  <c r="E473" i="25"/>
  <c r="D473" i="25"/>
  <c r="C473" i="25"/>
  <c r="C477" i="25" s="1"/>
  <c r="B473" i="25"/>
  <c r="B477" i="25" s="1"/>
  <c r="Q471" i="25"/>
  <c r="L471" i="25"/>
  <c r="Q470" i="25"/>
  <c r="P470" i="25"/>
  <c r="O470" i="25"/>
  <c r="N470" i="25"/>
  <c r="M470" i="25"/>
  <c r="L470" i="25"/>
  <c r="K470" i="25"/>
  <c r="J470" i="25"/>
  <c r="I470" i="25"/>
  <c r="H470" i="25"/>
  <c r="G470" i="25"/>
  <c r="F470" i="25"/>
  <c r="E470" i="25"/>
  <c r="D470" i="25"/>
  <c r="C470" i="25"/>
  <c r="B470" i="25"/>
  <c r="Q469" i="25"/>
  <c r="Q472" i="25" s="1"/>
  <c r="P469" i="25"/>
  <c r="O469" i="25"/>
  <c r="N469" i="25"/>
  <c r="M469" i="25"/>
  <c r="L469" i="25"/>
  <c r="K469" i="25"/>
  <c r="J469" i="25"/>
  <c r="I469" i="25"/>
  <c r="H469" i="25"/>
  <c r="G469" i="25"/>
  <c r="F469" i="25"/>
  <c r="E469" i="25"/>
  <c r="D469" i="25"/>
  <c r="C469" i="25"/>
  <c r="B469" i="25"/>
  <c r="Q468" i="25"/>
  <c r="P468" i="25"/>
  <c r="P471" i="25" s="1"/>
  <c r="O468" i="25"/>
  <c r="O471" i="25" s="1"/>
  <c r="N468" i="25"/>
  <c r="N471" i="25" s="1"/>
  <c r="M468" i="25"/>
  <c r="M471" i="25" s="1"/>
  <c r="L468" i="25"/>
  <c r="K468" i="25"/>
  <c r="J468" i="25"/>
  <c r="I468" i="25"/>
  <c r="I471" i="25" s="1"/>
  <c r="H468" i="25"/>
  <c r="G468" i="25"/>
  <c r="F468" i="25"/>
  <c r="E468" i="25"/>
  <c r="E471" i="25" s="1"/>
  <c r="D468" i="25"/>
  <c r="D471" i="25" s="1"/>
  <c r="C468" i="25"/>
  <c r="B468" i="25"/>
  <c r="P467" i="25"/>
  <c r="O467" i="25"/>
  <c r="N467" i="25"/>
  <c r="M467" i="25"/>
  <c r="L467" i="25"/>
  <c r="K467" i="25"/>
  <c r="K471" i="25" s="1"/>
  <c r="J467" i="25"/>
  <c r="J471" i="25" s="1"/>
  <c r="I467" i="25"/>
  <c r="H467" i="25"/>
  <c r="H471" i="25" s="1"/>
  <c r="G467" i="25"/>
  <c r="G471" i="25" s="1"/>
  <c r="F467" i="25"/>
  <c r="F471" i="25" s="1"/>
  <c r="E467" i="25"/>
  <c r="D467" i="25"/>
  <c r="C467" i="25"/>
  <c r="C471" i="25" s="1"/>
  <c r="B467" i="25"/>
  <c r="B471" i="25" s="1"/>
  <c r="Q464" i="25"/>
  <c r="P464" i="25"/>
  <c r="O464" i="25"/>
  <c r="N464" i="25"/>
  <c r="M464" i="25"/>
  <c r="L464" i="25"/>
  <c r="K464" i="25"/>
  <c r="J464" i="25"/>
  <c r="I464" i="25"/>
  <c r="H464" i="25"/>
  <c r="G464" i="25"/>
  <c r="F464" i="25"/>
  <c r="E464" i="25"/>
  <c r="D464" i="25"/>
  <c r="C464" i="25"/>
  <c r="B464" i="25"/>
  <c r="Q463" i="25"/>
  <c r="P463" i="25"/>
  <c r="O463" i="25"/>
  <c r="N463" i="25"/>
  <c r="M463" i="25"/>
  <c r="L463" i="25"/>
  <c r="K463" i="25"/>
  <c r="J463" i="25"/>
  <c r="I463" i="25"/>
  <c r="H463" i="25"/>
  <c r="G463" i="25"/>
  <c r="F463" i="25"/>
  <c r="E463" i="25"/>
  <c r="D463" i="25"/>
  <c r="C463" i="25"/>
  <c r="B463" i="25"/>
  <c r="Q462" i="25"/>
  <c r="Q465" i="25" s="1"/>
  <c r="Q511" i="25" s="1"/>
  <c r="P462" i="25"/>
  <c r="P465" i="25" s="1"/>
  <c r="O462" i="25"/>
  <c r="O465" i="25" s="1"/>
  <c r="N462" i="25"/>
  <c r="N465" i="25" s="1"/>
  <c r="M462" i="25"/>
  <c r="L462" i="25"/>
  <c r="K462" i="25"/>
  <c r="J462" i="25"/>
  <c r="I462" i="25"/>
  <c r="H462" i="25"/>
  <c r="G462" i="25"/>
  <c r="F462" i="25"/>
  <c r="E462" i="25"/>
  <c r="D462" i="25"/>
  <c r="C462" i="25"/>
  <c r="B462" i="25"/>
  <c r="Q461" i="25"/>
  <c r="P461" i="25"/>
  <c r="O461" i="25"/>
  <c r="N461" i="25"/>
  <c r="M461" i="25"/>
  <c r="M465" i="25" s="1"/>
  <c r="L461" i="25"/>
  <c r="L465" i="25" s="1"/>
  <c r="K461" i="25"/>
  <c r="K465" i="25" s="1"/>
  <c r="J461" i="25"/>
  <c r="J465" i="25" s="1"/>
  <c r="I461" i="25"/>
  <c r="I465" i="25" s="1"/>
  <c r="H461" i="25"/>
  <c r="H465" i="25" s="1"/>
  <c r="G461" i="25"/>
  <c r="G465" i="25" s="1"/>
  <c r="F461" i="25"/>
  <c r="F465" i="25" s="1"/>
  <c r="E461" i="25"/>
  <c r="E465" i="25" s="1"/>
  <c r="D461" i="25"/>
  <c r="D465" i="25" s="1"/>
  <c r="C461" i="25"/>
  <c r="C465" i="25" s="1"/>
  <c r="B461" i="25"/>
  <c r="B465" i="25" s="1"/>
  <c r="Q457" i="25"/>
  <c r="Q673" i="25" s="1"/>
  <c r="Q680" i="25" s="1"/>
  <c r="R680" i="25" s="1"/>
  <c r="P457" i="25"/>
  <c r="P503" i="25" s="1"/>
  <c r="O457" i="25"/>
  <c r="O503" i="25" s="1"/>
  <c r="N457" i="25"/>
  <c r="N503" i="25" s="1"/>
  <c r="M457" i="25"/>
  <c r="M503" i="25" s="1"/>
  <c r="L457" i="25"/>
  <c r="L503" i="25" s="1"/>
  <c r="K457" i="25"/>
  <c r="K503" i="25" s="1"/>
  <c r="J457" i="25"/>
  <c r="J503" i="25" s="1"/>
  <c r="I457" i="25"/>
  <c r="I503" i="25" s="1"/>
  <c r="H457" i="25"/>
  <c r="H503" i="25" s="1"/>
  <c r="G457" i="25"/>
  <c r="G503" i="25" s="1"/>
  <c r="F457" i="25"/>
  <c r="F503" i="25" s="1"/>
  <c r="E457" i="25"/>
  <c r="E503" i="25" s="1"/>
  <c r="D457" i="25"/>
  <c r="D503" i="25" s="1"/>
  <c r="C457" i="25"/>
  <c r="C503" i="25" s="1"/>
  <c r="B457" i="25"/>
  <c r="B503" i="25" s="1"/>
  <c r="Q456" i="25"/>
  <c r="P456" i="25"/>
  <c r="O456" i="25"/>
  <c r="O502" i="25" s="1"/>
  <c r="N456" i="25"/>
  <c r="N502" i="25" s="1"/>
  <c r="M456" i="25"/>
  <c r="M502" i="25" s="1"/>
  <c r="L456" i="25"/>
  <c r="L502" i="25" s="1"/>
  <c r="K456" i="25"/>
  <c r="K502" i="25" s="1"/>
  <c r="J456" i="25"/>
  <c r="J502" i="25" s="1"/>
  <c r="I456" i="25"/>
  <c r="I502" i="25" s="1"/>
  <c r="H456" i="25"/>
  <c r="H642" i="25" s="1"/>
  <c r="G456" i="25"/>
  <c r="G502" i="25" s="1"/>
  <c r="F456" i="25"/>
  <c r="E456" i="25"/>
  <c r="E502" i="25" s="1"/>
  <c r="D456" i="25"/>
  <c r="D502" i="25" s="1"/>
  <c r="C456" i="25"/>
  <c r="C502" i="25" s="1"/>
  <c r="B456" i="25"/>
  <c r="B502" i="25" s="1"/>
  <c r="Q455" i="25"/>
  <c r="P455" i="25"/>
  <c r="P458" i="25" s="1"/>
  <c r="O455" i="25"/>
  <c r="N455" i="25"/>
  <c r="N458" i="25" s="1"/>
  <c r="M455" i="25"/>
  <c r="L455" i="25"/>
  <c r="L501" i="25" s="1"/>
  <c r="K455" i="25"/>
  <c r="K501" i="25" s="1"/>
  <c r="J455" i="25"/>
  <c r="J501" i="25" s="1"/>
  <c r="I455" i="25"/>
  <c r="I501" i="25" s="1"/>
  <c r="H455" i="25"/>
  <c r="H501" i="25" s="1"/>
  <c r="G455" i="25"/>
  <c r="G501" i="25" s="1"/>
  <c r="F455" i="25"/>
  <c r="F501" i="25" s="1"/>
  <c r="E455" i="25"/>
  <c r="D455" i="25"/>
  <c r="C455" i="25"/>
  <c r="C501" i="25" s="1"/>
  <c r="B455" i="25"/>
  <c r="B501" i="25" s="1"/>
  <c r="Q454" i="25"/>
  <c r="P454" i="25"/>
  <c r="P500" i="25" s="1"/>
  <c r="O454" i="25"/>
  <c r="O500" i="25" s="1"/>
  <c r="N454" i="25"/>
  <c r="N500" i="25" s="1"/>
  <c r="M454" i="25"/>
  <c r="M458" i="25" s="1"/>
  <c r="L454" i="25"/>
  <c r="L458" i="25" s="1"/>
  <c r="L514" i="25" s="1"/>
  <c r="K454" i="25"/>
  <c r="K500" i="25" s="1"/>
  <c r="J454" i="25"/>
  <c r="J500" i="25" s="1"/>
  <c r="I454" i="25"/>
  <c r="I500" i="25" s="1"/>
  <c r="H454" i="25"/>
  <c r="H458" i="25" s="1"/>
  <c r="G454" i="25"/>
  <c r="G458" i="25" s="1"/>
  <c r="F454" i="25"/>
  <c r="F458" i="25" s="1"/>
  <c r="E454" i="25"/>
  <c r="E458" i="25" s="1"/>
  <c r="D454" i="25"/>
  <c r="D458" i="25" s="1"/>
  <c r="C454" i="25"/>
  <c r="C500" i="25" s="1"/>
  <c r="B454" i="25"/>
  <c r="B500" i="25" s="1"/>
  <c r="Q451" i="25"/>
  <c r="Q450" i="25"/>
  <c r="P450" i="25"/>
  <c r="P666" i="25" s="1"/>
  <c r="P673" i="25" s="1"/>
  <c r="O450" i="25"/>
  <c r="O666" i="25" s="1"/>
  <c r="O673" i="25" s="1"/>
  <c r="N450" i="25"/>
  <c r="N666" i="25" s="1"/>
  <c r="N673" i="25" s="1"/>
  <c r="M450" i="25"/>
  <c r="M666" i="25" s="1"/>
  <c r="M673" i="25" s="1"/>
  <c r="L450" i="25"/>
  <c r="L666" i="25" s="1"/>
  <c r="L673" i="25" s="1"/>
  <c r="K450" i="25"/>
  <c r="K666" i="25" s="1"/>
  <c r="K673" i="25" s="1"/>
  <c r="J450" i="25"/>
  <c r="J666" i="25" s="1"/>
  <c r="J673" i="25" s="1"/>
  <c r="I450" i="25"/>
  <c r="I666" i="25" s="1"/>
  <c r="I673" i="25" s="1"/>
  <c r="H450" i="25"/>
  <c r="H666" i="25" s="1"/>
  <c r="H673" i="25" s="1"/>
  <c r="G450" i="25"/>
  <c r="G666" i="25" s="1"/>
  <c r="G673" i="25" s="1"/>
  <c r="F450" i="25"/>
  <c r="F666" i="25" s="1"/>
  <c r="F673" i="25" s="1"/>
  <c r="E450" i="25"/>
  <c r="E666" i="25" s="1"/>
  <c r="E673" i="25" s="1"/>
  <c r="D450" i="25"/>
  <c r="D666" i="25" s="1"/>
  <c r="D673" i="25" s="1"/>
  <c r="C450" i="25"/>
  <c r="C666" i="25" s="1"/>
  <c r="C673" i="25" s="1"/>
  <c r="B450" i="25"/>
  <c r="B666" i="25" s="1"/>
  <c r="B673" i="25" s="1"/>
  <c r="Q449" i="25"/>
  <c r="P449" i="25"/>
  <c r="O449" i="25"/>
  <c r="N449" i="25"/>
  <c r="M449" i="25"/>
  <c r="L449" i="25"/>
  <c r="K449" i="25"/>
  <c r="J449" i="25"/>
  <c r="I449" i="25"/>
  <c r="H449" i="25"/>
  <c r="G449" i="25"/>
  <c r="F449" i="25"/>
  <c r="E449" i="25"/>
  <c r="D449" i="25"/>
  <c r="C449" i="25"/>
  <c r="B449" i="25"/>
  <c r="Q448" i="25"/>
  <c r="P448" i="25"/>
  <c r="O448" i="25"/>
  <c r="N448" i="25"/>
  <c r="M448" i="25"/>
  <c r="L448" i="25"/>
  <c r="K448" i="25"/>
  <c r="J448" i="25"/>
  <c r="I448" i="25"/>
  <c r="H448" i="25"/>
  <c r="G448" i="25"/>
  <c r="F448" i="25"/>
  <c r="E448" i="25"/>
  <c r="D448" i="25"/>
  <c r="C448" i="25"/>
  <c r="B448" i="25"/>
  <c r="P447" i="25"/>
  <c r="O447" i="25"/>
  <c r="N447" i="25"/>
  <c r="M447" i="25"/>
  <c r="L447" i="25"/>
  <c r="K447" i="25"/>
  <c r="J447" i="25"/>
  <c r="I447" i="25"/>
  <c r="H447" i="25"/>
  <c r="G447" i="25"/>
  <c r="F447" i="25"/>
  <c r="E447" i="25"/>
  <c r="D447" i="25"/>
  <c r="C447" i="25"/>
  <c r="B447" i="25"/>
  <c r="Q444" i="25"/>
  <c r="P444" i="25"/>
  <c r="O444" i="25"/>
  <c r="N444" i="25"/>
  <c r="M444" i="25"/>
  <c r="L444" i="25"/>
  <c r="K444" i="25"/>
  <c r="J444" i="25"/>
  <c r="I444" i="25"/>
  <c r="H444" i="25"/>
  <c r="G444" i="25"/>
  <c r="F444" i="25"/>
  <c r="E444" i="25"/>
  <c r="D444" i="25"/>
  <c r="C444" i="25"/>
  <c r="B444" i="25"/>
  <c r="B445" i="25" s="1"/>
  <c r="Q443" i="25"/>
  <c r="P443" i="25"/>
  <c r="O443" i="25"/>
  <c r="N443" i="25"/>
  <c r="M443" i="25"/>
  <c r="L443" i="25"/>
  <c r="K443" i="25"/>
  <c r="J443" i="25"/>
  <c r="I443" i="25"/>
  <c r="H443" i="25"/>
  <c r="G443" i="25"/>
  <c r="F443" i="25"/>
  <c r="E443" i="25"/>
  <c r="D443" i="25"/>
  <c r="C443" i="25"/>
  <c r="B443" i="25"/>
  <c r="Q442" i="25"/>
  <c r="P442" i="25"/>
  <c r="O442" i="25"/>
  <c r="N442" i="25"/>
  <c r="M442" i="25"/>
  <c r="L442" i="25"/>
  <c r="K442" i="25"/>
  <c r="J442" i="25"/>
  <c r="I442" i="25"/>
  <c r="H442" i="25"/>
  <c r="G442" i="25"/>
  <c r="F442" i="25"/>
  <c r="E442" i="25"/>
  <c r="D442" i="25"/>
  <c r="C442" i="25"/>
  <c r="B442" i="25"/>
  <c r="Q441" i="25"/>
  <c r="P441" i="25"/>
  <c r="O441" i="25"/>
  <c r="N441" i="25"/>
  <c r="M441" i="25"/>
  <c r="L441" i="25"/>
  <c r="K441" i="25"/>
  <c r="J441" i="25"/>
  <c r="I441" i="25"/>
  <c r="H441" i="25"/>
  <c r="G441" i="25"/>
  <c r="F441" i="25"/>
  <c r="E441" i="25"/>
  <c r="D441" i="25"/>
  <c r="C441" i="25"/>
  <c r="B441" i="25"/>
  <c r="Q438" i="25"/>
  <c r="Q437" i="25"/>
  <c r="P437" i="25"/>
  <c r="O437" i="25"/>
  <c r="N437" i="25"/>
  <c r="M437" i="25"/>
  <c r="L437" i="25"/>
  <c r="K437" i="25"/>
  <c r="K438" i="25" s="1"/>
  <c r="J437" i="25"/>
  <c r="J438" i="25" s="1"/>
  <c r="I437" i="25"/>
  <c r="H437" i="25"/>
  <c r="G437" i="25"/>
  <c r="F437" i="25"/>
  <c r="E437" i="25"/>
  <c r="D437" i="25"/>
  <c r="C437" i="25"/>
  <c r="C438" i="25" s="1"/>
  <c r="B437" i="25"/>
  <c r="B438" i="25" s="1"/>
  <c r="Q436" i="25"/>
  <c r="P436" i="25"/>
  <c r="O436" i="25"/>
  <c r="N436" i="25"/>
  <c r="M436" i="25"/>
  <c r="L436" i="25"/>
  <c r="K436" i="25"/>
  <c r="J436" i="25"/>
  <c r="I436" i="25"/>
  <c r="H436" i="25"/>
  <c r="G436" i="25"/>
  <c r="F436" i="25"/>
  <c r="E436" i="25"/>
  <c r="D436" i="25"/>
  <c r="C436" i="25"/>
  <c r="B436" i="25"/>
  <c r="Q435" i="25"/>
  <c r="P435" i="25"/>
  <c r="O435" i="25"/>
  <c r="N435" i="25"/>
  <c r="M435" i="25"/>
  <c r="L435" i="25"/>
  <c r="K435" i="25"/>
  <c r="J435" i="25"/>
  <c r="I435" i="25"/>
  <c r="H435" i="25"/>
  <c r="G435" i="25"/>
  <c r="F435" i="25"/>
  <c r="E435" i="25"/>
  <c r="D435" i="25"/>
  <c r="C435" i="25"/>
  <c r="B435" i="25"/>
  <c r="P434" i="25"/>
  <c r="O434" i="25"/>
  <c r="N434" i="25"/>
  <c r="M434" i="25"/>
  <c r="L434" i="25"/>
  <c r="K434" i="25"/>
  <c r="J434" i="25"/>
  <c r="I434" i="25"/>
  <c r="H434" i="25"/>
  <c r="G434" i="25"/>
  <c r="F434" i="25"/>
  <c r="E434" i="25"/>
  <c r="D434" i="25"/>
  <c r="C434" i="25"/>
  <c r="B434" i="25"/>
  <c r="B432" i="25"/>
  <c r="P431" i="25"/>
  <c r="P432" i="25" s="1"/>
  <c r="O431" i="25"/>
  <c r="N431" i="25"/>
  <c r="N432" i="25" s="1"/>
  <c r="M431" i="25"/>
  <c r="L431" i="25"/>
  <c r="K431" i="25"/>
  <c r="K432" i="25" s="1"/>
  <c r="J431" i="25"/>
  <c r="I431" i="25"/>
  <c r="I432" i="25" s="1"/>
  <c r="H431" i="25"/>
  <c r="H432" i="25" s="1"/>
  <c r="G431" i="25"/>
  <c r="F431" i="25"/>
  <c r="F432" i="25" s="1"/>
  <c r="E431" i="25"/>
  <c r="D431" i="25"/>
  <c r="C431" i="25"/>
  <c r="C432" i="25" s="1"/>
  <c r="B431" i="25"/>
  <c r="P430" i="25"/>
  <c r="O430" i="25"/>
  <c r="N430" i="25"/>
  <c r="M430" i="25"/>
  <c r="L430" i="25"/>
  <c r="K430" i="25"/>
  <c r="J430" i="25"/>
  <c r="I430" i="25"/>
  <c r="H430" i="25"/>
  <c r="G430" i="25"/>
  <c r="F430" i="25"/>
  <c r="E430" i="25"/>
  <c r="D430" i="25"/>
  <c r="C430" i="25"/>
  <c r="B430" i="25"/>
  <c r="P429" i="25"/>
  <c r="O429" i="25"/>
  <c r="N429" i="25"/>
  <c r="M429" i="25"/>
  <c r="L429" i="25"/>
  <c r="K429" i="25"/>
  <c r="J429" i="25"/>
  <c r="I429" i="25"/>
  <c r="H429" i="25"/>
  <c r="G429" i="25"/>
  <c r="F429" i="25"/>
  <c r="E429" i="25"/>
  <c r="D429" i="25"/>
  <c r="C429" i="25"/>
  <c r="B429" i="25"/>
  <c r="P428" i="25"/>
  <c r="O428" i="25"/>
  <c r="N428" i="25"/>
  <c r="M428" i="25"/>
  <c r="L428" i="25"/>
  <c r="K428" i="25"/>
  <c r="J428" i="25"/>
  <c r="I428" i="25"/>
  <c r="H428" i="25"/>
  <c r="G428" i="25"/>
  <c r="F428" i="25"/>
  <c r="E428" i="25"/>
  <c r="D428" i="25"/>
  <c r="C428" i="25"/>
  <c r="B428" i="25"/>
  <c r="Q425" i="25"/>
  <c r="M425" i="25"/>
  <c r="L425" i="25"/>
  <c r="K425" i="25"/>
  <c r="J425" i="25"/>
  <c r="J426" i="25" s="1"/>
  <c r="I425" i="25"/>
  <c r="H425" i="25"/>
  <c r="G425" i="25"/>
  <c r="F425" i="25"/>
  <c r="E425" i="25"/>
  <c r="D425" i="25"/>
  <c r="C425" i="25"/>
  <c r="B425" i="25"/>
  <c r="B426" i="25" s="1"/>
  <c r="M424" i="25"/>
  <c r="L424" i="25"/>
  <c r="K424" i="25"/>
  <c r="J424" i="25"/>
  <c r="I424" i="25"/>
  <c r="H424" i="25"/>
  <c r="G424" i="25"/>
  <c r="F424" i="25"/>
  <c r="E424" i="25"/>
  <c r="D424" i="25"/>
  <c r="C424" i="25"/>
  <c r="B424" i="25"/>
  <c r="N423" i="25"/>
  <c r="M423" i="25"/>
  <c r="L423" i="25"/>
  <c r="K423" i="25"/>
  <c r="J423" i="25"/>
  <c r="I423" i="25"/>
  <c r="H423" i="25"/>
  <c r="G423" i="25"/>
  <c r="F423" i="25"/>
  <c r="E423" i="25"/>
  <c r="D423" i="25"/>
  <c r="C423" i="25"/>
  <c r="B423" i="25"/>
  <c r="N422" i="25"/>
  <c r="M422" i="25"/>
  <c r="L422" i="25"/>
  <c r="K422" i="25"/>
  <c r="J422" i="25"/>
  <c r="I422" i="25"/>
  <c r="H422" i="25"/>
  <c r="G422" i="25"/>
  <c r="F422" i="25"/>
  <c r="E422" i="25"/>
  <c r="D422" i="25"/>
  <c r="C422" i="25"/>
  <c r="B422" i="25"/>
  <c r="K420" i="25"/>
  <c r="M419" i="25"/>
  <c r="L419" i="25"/>
  <c r="K419" i="25"/>
  <c r="J419" i="25"/>
  <c r="I419" i="25"/>
  <c r="I420" i="25" s="1"/>
  <c r="H419" i="25"/>
  <c r="H420" i="25" s="1"/>
  <c r="G419" i="25"/>
  <c r="G420" i="25" s="1"/>
  <c r="F419" i="25"/>
  <c r="F420" i="25" s="1"/>
  <c r="E419" i="25"/>
  <c r="D419" i="25"/>
  <c r="C419" i="25"/>
  <c r="C420" i="25" s="1"/>
  <c r="B419" i="25"/>
  <c r="M418" i="25"/>
  <c r="L418" i="25"/>
  <c r="K418" i="25"/>
  <c r="J418" i="25"/>
  <c r="I418" i="25"/>
  <c r="H418" i="25"/>
  <c r="G418" i="25"/>
  <c r="F418" i="25"/>
  <c r="E418" i="25"/>
  <c r="D418" i="25"/>
  <c r="C418" i="25"/>
  <c r="B418" i="25"/>
  <c r="N417" i="25"/>
  <c r="M417" i="25"/>
  <c r="L417" i="25"/>
  <c r="K417" i="25"/>
  <c r="J417" i="25"/>
  <c r="I417" i="25"/>
  <c r="H417" i="25"/>
  <c r="G417" i="25"/>
  <c r="F417" i="25"/>
  <c r="E417" i="25"/>
  <c r="D417" i="25"/>
  <c r="C417" i="25"/>
  <c r="B417" i="25"/>
  <c r="N416" i="25"/>
  <c r="M416" i="25"/>
  <c r="L416" i="25"/>
  <c r="K416" i="25"/>
  <c r="J416" i="25"/>
  <c r="I416" i="25"/>
  <c r="H416" i="25"/>
  <c r="G416" i="25"/>
  <c r="F416" i="25"/>
  <c r="E416" i="25"/>
  <c r="D416" i="25"/>
  <c r="C416" i="25"/>
  <c r="B416" i="25"/>
  <c r="Q414" i="25"/>
  <c r="Q415" i="25" s="1"/>
  <c r="M414" i="25"/>
  <c r="Q413" i="25"/>
  <c r="M413" i="25"/>
  <c r="L413" i="25"/>
  <c r="K413" i="25"/>
  <c r="K414" i="25" s="1"/>
  <c r="J413" i="25"/>
  <c r="J414" i="25" s="1"/>
  <c r="I413" i="25"/>
  <c r="I414" i="25" s="1"/>
  <c r="H413" i="25"/>
  <c r="H414" i="25" s="1"/>
  <c r="G413" i="25"/>
  <c r="G414" i="25" s="1"/>
  <c r="F413" i="25"/>
  <c r="F414" i="25" s="1"/>
  <c r="E413" i="25"/>
  <c r="E414" i="25" s="1"/>
  <c r="D413" i="25"/>
  <c r="C413" i="25"/>
  <c r="C414" i="25" s="1"/>
  <c r="B413" i="25"/>
  <c r="B414" i="25" s="1"/>
  <c r="Q412" i="25"/>
  <c r="M412" i="25"/>
  <c r="L412" i="25"/>
  <c r="K412" i="25"/>
  <c r="J412" i="25"/>
  <c r="I412" i="25"/>
  <c r="H412" i="25"/>
  <c r="G412" i="25"/>
  <c r="F412" i="25"/>
  <c r="E412" i="25"/>
  <c r="D412" i="25"/>
  <c r="C412" i="25"/>
  <c r="B412" i="25"/>
  <c r="Q411" i="25"/>
  <c r="N411" i="25"/>
  <c r="M411" i="25"/>
  <c r="L411" i="25"/>
  <c r="K411" i="25"/>
  <c r="J411" i="25"/>
  <c r="I411" i="25"/>
  <c r="H411" i="25"/>
  <c r="G411" i="25"/>
  <c r="F411" i="25"/>
  <c r="E411" i="25"/>
  <c r="D411" i="25"/>
  <c r="C411" i="25"/>
  <c r="B411" i="25"/>
  <c r="N410" i="25"/>
  <c r="M410" i="25"/>
  <c r="L410" i="25"/>
  <c r="K410" i="25"/>
  <c r="J410" i="25"/>
  <c r="I410" i="25"/>
  <c r="H410" i="25"/>
  <c r="G410" i="25"/>
  <c r="F410" i="25"/>
  <c r="E410" i="25"/>
  <c r="D410" i="25"/>
  <c r="C410" i="25"/>
  <c r="B410" i="25"/>
  <c r="Q408" i="25"/>
  <c r="Q409" i="25" s="1"/>
  <c r="D408" i="25"/>
  <c r="Q407" i="25"/>
  <c r="P407" i="25"/>
  <c r="P408" i="25" s="1"/>
  <c r="O407" i="25"/>
  <c r="O408" i="25" s="1"/>
  <c r="N407" i="25"/>
  <c r="N408" i="25" s="1"/>
  <c r="M407" i="25"/>
  <c r="M408" i="25" s="1"/>
  <c r="L407" i="25"/>
  <c r="L408" i="25" s="1"/>
  <c r="K407" i="25"/>
  <c r="K408" i="25" s="1"/>
  <c r="J407" i="25"/>
  <c r="J408" i="25" s="1"/>
  <c r="I407" i="25"/>
  <c r="I408" i="25" s="1"/>
  <c r="H407" i="25"/>
  <c r="H408" i="25" s="1"/>
  <c r="G407" i="25"/>
  <c r="G408" i="25" s="1"/>
  <c r="F407" i="25"/>
  <c r="F408" i="25" s="1"/>
  <c r="E407" i="25"/>
  <c r="E408" i="25" s="1"/>
  <c r="D407" i="25"/>
  <c r="C407" i="25"/>
  <c r="C408" i="25" s="1"/>
  <c r="B407" i="25"/>
  <c r="B408" i="25" s="1"/>
  <c r="Q406" i="25"/>
  <c r="P406" i="25"/>
  <c r="O406" i="25"/>
  <c r="N406" i="25"/>
  <c r="M406" i="25"/>
  <c r="L406" i="25"/>
  <c r="K406" i="25"/>
  <c r="J406" i="25"/>
  <c r="I406" i="25"/>
  <c r="H406" i="25"/>
  <c r="G406" i="25"/>
  <c r="F406" i="25"/>
  <c r="E406" i="25"/>
  <c r="D406" i="25"/>
  <c r="C406" i="25"/>
  <c r="B406" i="25"/>
  <c r="Q405" i="25"/>
  <c r="P405" i="25"/>
  <c r="O405" i="25"/>
  <c r="N405" i="25"/>
  <c r="M405" i="25"/>
  <c r="L405" i="25"/>
  <c r="K405" i="25"/>
  <c r="J405" i="25"/>
  <c r="I405" i="25"/>
  <c r="H405" i="25"/>
  <c r="G405" i="25"/>
  <c r="F405" i="25"/>
  <c r="E405" i="25"/>
  <c r="D405" i="25"/>
  <c r="C405" i="25"/>
  <c r="B405" i="25"/>
  <c r="P404" i="25"/>
  <c r="O404" i="25"/>
  <c r="N404" i="25"/>
  <c r="M404" i="25"/>
  <c r="L404" i="25"/>
  <c r="K404" i="25"/>
  <c r="J404" i="25"/>
  <c r="I404" i="25"/>
  <c r="H404" i="25"/>
  <c r="G404" i="25"/>
  <c r="F404" i="25"/>
  <c r="E404" i="25"/>
  <c r="D404" i="25"/>
  <c r="C404" i="25"/>
  <c r="B404" i="25"/>
  <c r="Q402" i="25"/>
  <c r="Q452" i="25" s="1"/>
  <c r="Q401" i="25"/>
  <c r="P401" i="25"/>
  <c r="P402" i="25" s="1"/>
  <c r="O401" i="25"/>
  <c r="O402" i="25" s="1"/>
  <c r="N401" i="25"/>
  <c r="N402" i="25" s="1"/>
  <c r="M401" i="25"/>
  <c r="M402" i="25" s="1"/>
  <c r="L401" i="25"/>
  <c r="L402" i="25" s="1"/>
  <c r="K401" i="25"/>
  <c r="K402" i="25" s="1"/>
  <c r="J401" i="25"/>
  <c r="J402" i="25" s="1"/>
  <c r="I401" i="25"/>
  <c r="I402" i="25" s="1"/>
  <c r="H401" i="25"/>
  <c r="H402" i="25" s="1"/>
  <c r="G401" i="25"/>
  <c r="G402" i="25" s="1"/>
  <c r="F401" i="25"/>
  <c r="F402" i="25" s="1"/>
  <c r="E401" i="25"/>
  <c r="E402" i="25" s="1"/>
  <c r="D401" i="25"/>
  <c r="D402" i="25" s="1"/>
  <c r="C401" i="25"/>
  <c r="C402" i="25" s="1"/>
  <c r="B401" i="25"/>
  <c r="B402" i="25" s="1"/>
  <c r="Q400" i="25"/>
  <c r="P400" i="25"/>
  <c r="O400" i="25"/>
  <c r="N400" i="25"/>
  <c r="M400" i="25"/>
  <c r="L400" i="25"/>
  <c r="K400" i="25"/>
  <c r="J400" i="25"/>
  <c r="I400" i="25"/>
  <c r="H400" i="25"/>
  <c r="G400" i="25"/>
  <c r="F400" i="25"/>
  <c r="E400" i="25"/>
  <c r="D400" i="25"/>
  <c r="C400" i="25"/>
  <c r="B400" i="25"/>
  <c r="Q399" i="25"/>
  <c r="P399" i="25"/>
  <c r="O399" i="25"/>
  <c r="N399" i="25"/>
  <c r="M399" i="25"/>
  <c r="L399" i="25"/>
  <c r="K399" i="25"/>
  <c r="J399" i="25"/>
  <c r="I399" i="25"/>
  <c r="H399" i="25"/>
  <c r="G399" i="25"/>
  <c r="F399" i="25"/>
  <c r="E399" i="25"/>
  <c r="D399" i="25"/>
  <c r="C399" i="25"/>
  <c r="B399" i="25"/>
  <c r="P398" i="25"/>
  <c r="O398" i="25"/>
  <c r="N398" i="25"/>
  <c r="M398" i="25"/>
  <c r="L398" i="25"/>
  <c r="K398" i="25"/>
  <c r="J398" i="25"/>
  <c r="I398" i="25"/>
  <c r="H398" i="25"/>
  <c r="G398" i="25"/>
  <c r="F398" i="25"/>
  <c r="E398" i="25"/>
  <c r="D398" i="25"/>
  <c r="C398" i="25"/>
  <c r="B398" i="25"/>
  <c r="Q397" i="25"/>
  <c r="Q396" i="25"/>
  <c r="Q395" i="25"/>
  <c r="P395" i="25"/>
  <c r="O395" i="25"/>
  <c r="N395" i="25"/>
  <c r="M395" i="25"/>
  <c r="L395" i="25"/>
  <c r="L348" i="25" s="1"/>
  <c r="K395" i="25"/>
  <c r="J395" i="25"/>
  <c r="J432" i="25" s="1"/>
  <c r="I395" i="25"/>
  <c r="H395" i="25"/>
  <c r="G395" i="25"/>
  <c r="F395" i="25"/>
  <c r="E395" i="25"/>
  <c r="D395" i="25"/>
  <c r="D348" i="25" s="1"/>
  <c r="C395" i="25"/>
  <c r="B395" i="25"/>
  <c r="B420" i="25" s="1"/>
  <c r="Q394" i="25"/>
  <c r="P394" i="25"/>
  <c r="O394" i="25"/>
  <c r="N394" i="25"/>
  <c r="M394" i="25"/>
  <c r="L394" i="25"/>
  <c r="K394" i="25"/>
  <c r="J394" i="25"/>
  <c r="I394" i="25"/>
  <c r="H394" i="25"/>
  <c r="G394" i="25"/>
  <c r="F394" i="25"/>
  <c r="E394" i="25"/>
  <c r="D394" i="25"/>
  <c r="C394" i="25"/>
  <c r="B394" i="25"/>
  <c r="Q393" i="25"/>
  <c r="P393" i="25"/>
  <c r="O393" i="25"/>
  <c r="N393" i="25"/>
  <c r="M393" i="25"/>
  <c r="L393" i="25"/>
  <c r="K393" i="25"/>
  <c r="J393" i="25"/>
  <c r="I393" i="25"/>
  <c r="H393" i="25"/>
  <c r="G393" i="25"/>
  <c r="F393" i="25"/>
  <c r="E393" i="25"/>
  <c r="D393" i="25"/>
  <c r="C393" i="25"/>
  <c r="B393" i="25"/>
  <c r="P392" i="25"/>
  <c r="O392" i="25"/>
  <c r="N392" i="25"/>
  <c r="M392" i="25"/>
  <c r="L392" i="25"/>
  <c r="K392" i="25"/>
  <c r="J392" i="25"/>
  <c r="I392" i="25"/>
  <c r="H392" i="25"/>
  <c r="G392" i="25"/>
  <c r="F392" i="25"/>
  <c r="E392" i="25"/>
  <c r="D392" i="25"/>
  <c r="C392" i="25"/>
  <c r="B392" i="25"/>
  <c r="Q390" i="25"/>
  <c r="Q391" i="25" s="1"/>
  <c r="D390" i="25"/>
  <c r="Q389" i="25"/>
  <c r="P389" i="25"/>
  <c r="P390" i="25" s="1"/>
  <c r="O389" i="25"/>
  <c r="O390" i="25" s="1"/>
  <c r="N389" i="25"/>
  <c r="N390" i="25" s="1"/>
  <c r="M389" i="25"/>
  <c r="M390" i="25" s="1"/>
  <c r="L389" i="25"/>
  <c r="L390" i="25" s="1"/>
  <c r="K389" i="25"/>
  <c r="K390" i="25" s="1"/>
  <c r="J389" i="25"/>
  <c r="J390" i="25" s="1"/>
  <c r="I389" i="25"/>
  <c r="I390" i="25" s="1"/>
  <c r="H389" i="25"/>
  <c r="H390" i="25" s="1"/>
  <c r="G389" i="25"/>
  <c r="G390" i="25" s="1"/>
  <c r="F389" i="25"/>
  <c r="F390" i="25" s="1"/>
  <c r="E389" i="25"/>
  <c r="E390" i="25" s="1"/>
  <c r="D389" i="25"/>
  <c r="C389" i="25"/>
  <c r="C390" i="25" s="1"/>
  <c r="B389" i="25"/>
  <c r="B390" i="25" s="1"/>
  <c r="Q388" i="25"/>
  <c r="P388" i="25"/>
  <c r="O388" i="25"/>
  <c r="N388" i="25"/>
  <c r="M388" i="25"/>
  <c r="L388" i="25"/>
  <c r="K388" i="25"/>
  <c r="J388" i="25"/>
  <c r="I388" i="25"/>
  <c r="H388" i="25"/>
  <c r="G388" i="25"/>
  <c r="F388" i="25"/>
  <c r="E388" i="25"/>
  <c r="D388" i="25"/>
  <c r="C388" i="25"/>
  <c r="B388" i="25"/>
  <c r="Q387" i="25"/>
  <c r="P387" i="25"/>
  <c r="O387" i="25"/>
  <c r="N387" i="25"/>
  <c r="M387" i="25"/>
  <c r="L387" i="25"/>
  <c r="K387" i="25"/>
  <c r="J387" i="25"/>
  <c r="I387" i="25"/>
  <c r="H387" i="25"/>
  <c r="G387" i="25"/>
  <c r="F387" i="25"/>
  <c r="E387" i="25"/>
  <c r="D387" i="25"/>
  <c r="C387" i="25"/>
  <c r="B387" i="25"/>
  <c r="P386" i="25"/>
  <c r="O386" i="25"/>
  <c r="N386" i="25"/>
  <c r="M386" i="25"/>
  <c r="L386" i="25"/>
  <c r="K386" i="25"/>
  <c r="J386" i="25"/>
  <c r="I386" i="25"/>
  <c r="H386" i="25"/>
  <c r="G386" i="25"/>
  <c r="F386" i="25"/>
  <c r="E386" i="25"/>
  <c r="D386" i="25"/>
  <c r="C386" i="25"/>
  <c r="B386" i="25"/>
  <c r="Q384" i="25"/>
  <c r="Q385" i="25" s="1"/>
  <c r="Q383" i="25"/>
  <c r="P383" i="25"/>
  <c r="P384" i="25" s="1"/>
  <c r="O383" i="25"/>
  <c r="O384" i="25" s="1"/>
  <c r="N383" i="25"/>
  <c r="N384" i="25" s="1"/>
  <c r="M383" i="25"/>
  <c r="M384" i="25" s="1"/>
  <c r="L383" i="25"/>
  <c r="L384" i="25" s="1"/>
  <c r="K383" i="25"/>
  <c r="K384" i="25" s="1"/>
  <c r="J383" i="25"/>
  <c r="J384" i="25" s="1"/>
  <c r="I383" i="25"/>
  <c r="I384" i="25" s="1"/>
  <c r="H383" i="25"/>
  <c r="H384" i="25" s="1"/>
  <c r="G383" i="25"/>
  <c r="G384" i="25" s="1"/>
  <c r="F383" i="25"/>
  <c r="F384" i="25" s="1"/>
  <c r="E383" i="25"/>
  <c r="E384" i="25" s="1"/>
  <c r="D383" i="25"/>
  <c r="D384" i="25" s="1"/>
  <c r="C383" i="25"/>
  <c r="C384" i="25" s="1"/>
  <c r="B383" i="25"/>
  <c r="B384" i="25" s="1"/>
  <c r="Q382" i="25"/>
  <c r="P382" i="25"/>
  <c r="O382" i="25"/>
  <c r="N382" i="25"/>
  <c r="M382" i="25"/>
  <c r="L382" i="25"/>
  <c r="K382" i="25"/>
  <c r="J382" i="25"/>
  <c r="I382" i="25"/>
  <c r="H382" i="25"/>
  <c r="G382" i="25"/>
  <c r="F382" i="25"/>
  <c r="E382" i="25"/>
  <c r="D382" i="25"/>
  <c r="C382" i="25"/>
  <c r="B382" i="25"/>
  <c r="Q381" i="25"/>
  <c r="P381" i="25"/>
  <c r="O381" i="25"/>
  <c r="N381" i="25"/>
  <c r="M381" i="25"/>
  <c r="L381" i="25"/>
  <c r="K381" i="25"/>
  <c r="J381" i="25"/>
  <c r="I381" i="25"/>
  <c r="H381" i="25"/>
  <c r="G381" i="25"/>
  <c r="F381" i="25"/>
  <c r="E381" i="25"/>
  <c r="D381" i="25"/>
  <c r="C381" i="25"/>
  <c r="B381" i="25"/>
  <c r="P380" i="25"/>
  <c r="O380" i="25"/>
  <c r="N380" i="25"/>
  <c r="M380" i="25"/>
  <c r="L380" i="25"/>
  <c r="K380" i="25"/>
  <c r="J380" i="25"/>
  <c r="I380" i="25"/>
  <c r="H380" i="25"/>
  <c r="G380" i="25"/>
  <c r="F380" i="25"/>
  <c r="E380" i="25"/>
  <c r="D380" i="25"/>
  <c r="C380" i="25"/>
  <c r="B380" i="25"/>
  <c r="Q378" i="25"/>
  <c r="Q379" i="25" s="1"/>
  <c r="L378" i="25"/>
  <c r="D378" i="25"/>
  <c r="Q377" i="25"/>
  <c r="P377" i="25"/>
  <c r="P378" i="25" s="1"/>
  <c r="O377" i="25"/>
  <c r="O378" i="25" s="1"/>
  <c r="N377" i="25"/>
  <c r="N378" i="25" s="1"/>
  <c r="M377" i="25"/>
  <c r="M378" i="25" s="1"/>
  <c r="L377" i="25"/>
  <c r="K377" i="25"/>
  <c r="K378" i="25" s="1"/>
  <c r="J377" i="25"/>
  <c r="J378" i="25" s="1"/>
  <c r="I377" i="25"/>
  <c r="I378" i="25" s="1"/>
  <c r="H377" i="25"/>
  <c r="H378" i="25" s="1"/>
  <c r="G377" i="25"/>
  <c r="G378" i="25" s="1"/>
  <c r="F377" i="25"/>
  <c r="F378" i="25" s="1"/>
  <c r="E377" i="25"/>
  <c r="E378" i="25" s="1"/>
  <c r="D377" i="25"/>
  <c r="C377" i="25"/>
  <c r="C378" i="25" s="1"/>
  <c r="B377" i="25"/>
  <c r="B378" i="25" s="1"/>
  <c r="Q376" i="25"/>
  <c r="P376" i="25"/>
  <c r="O376" i="25"/>
  <c r="N376" i="25"/>
  <c r="M376" i="25"/>
  <c r="L376" i="25"/>
  <c r="K376" i="25"/>
  <c r="J376" i="25"/>
  <c r="I376" i="25"/>
  <c r="H376" i="25"/>
  <c r="G376" i="25"/>
  <c r="F376" i="25"/>
  <c r="E376" i="25"/>
  <c r="D376" i="25"/>
  <c r="C376" i="25"/>
  <c r="B376" i="25"/>
  <c r="Q375" i="25"/>
  <c r="P375" i="25"/>
  <c r="O375" i="25"/>
  <c r="N375" i="25"/>
  <c r="M375" i="25"/>
  <c r="L375" i="25"/>
  <c r="K375" i="25"/>
  <c r="J375" i="25"/>
  <c r="I375" i="25"/>
  <c r="H375" i="25"/>
  <c r="G375" i="25"/>
  <c r="F375" i="25"/>
  <c r="E375" i="25"/>
  <c r="D375" i="25"/>
  <c r="C375" i="25"/>
  <c r="B375" i="25"/>
  <c r="P374" i="25"/>
  <c r="O374" i="25"/>
  <c r="N374" i="25"/>
  <c r="M374" i="25"/>
  <c r="L374" i="25"/>
  <c r="K374" i="25"/>
  <c r="J374" i="25"/>
  <c r="I374" i="25"/>
  <c r="H374" i="25"/>
  <c r="G374" i="25"/>
  <c r="F374" i="25"/>
  <c r="E374" i="25"/>
  <c r="D374" i="25"/>
  <c r="C374" i="25"/>
  <c r="B374" i="25"/>
  <c r="Q372" i="25"/>
  <c r="Q373" i="25" s="1"/>
  <c r="Q371" i="25"/>
  <c r="P371" i="25"/>
  <c r="O371" i="25"/>
  <c r="N371" i="25"/>
  <c r="M371" i="25"/>
  <c r="L371" i="25"/>
  <c r="L372" i="25" s="1"/>
  <c r="K371" i="25"/>
  <c r="J371" i="25"/>
  <c r="I371" i="25"/>
  <c r="H371" i="25"/>
  <c r="G371" i="25"/>
  <c r="F371" i="25"/>
  <c r="E371" i="25"/>
  <c r="D371" i="25"/>
  <c r="D372" i="25" s="1"/>
  <c r="C371" i="25"/>
  <c r="B371" i="25"/>
  <c r="Q370" i="25"/>
  <c r="P370" i="25"/>
  <c r="O370" i="25"/>
  <c r="N370" i="25"/>
  <c r="M370" i="25"/>
  <c r="L370" i="25"/>
  <c r="K370" i="25"/>
  <c r="J370" i="25"/>
  <c r="I370" i="25"/>
  <c r="H370" i="25"/>
  <c r="G370" i="25"/>
  <c r="F370" i="25"/>
  <c r="E370" i="25"/>
  <c r="D370" i="25"/>
  <c r="C370" i="25"/>
  <c r="B370" i="25"/>
  <c r="Q369" i="25"/>
  <c r="P369" i="25"/>
  <c r="O369" i="25"/>
  <c r="N369" i="25"/>
  <c r="M369" i="25"/>
  <c r="L369" i="25"/>
  <c r="K369" i="25"/>
  <c r="J369" i="25"/>
  <c r="I369" i="25"/>
  <c r="H369" i="25"/>
  <c r="G369" i="25"/>
  <c r="F369" i="25"/>
  <c r="E369" i="25"/>
  <c r="D369" i="25"/>
  <c r="C369" i="25"/>
  <c r="B369" i="25"/>
  <c r="P368" i="25"/>
  <c r="O368" i="25"/>
  <c r="N368" i="25"/>
  <c r="M368" i="25"/>
  <c r="L368" i="25"/>
  <c r="K368" i="25"/>
  <c r="J368" i="25"/>
  <c r="I368" i="25"/>
  <c r="H368" i="25"/>
  <c r="G368" i="25"/>
  <c r="F368" i="25"/>
  <c r="E368" i="25"/>
  <c r="D368" i="25"/>
  <c r="C368" i="25"/>
  <c r="B368" i="25"/>
  <c r="Q366" i="25"/>
  <c r="Q367" i="25" s="1"/>
  <c r="D366" i="25"/>
  <c r="Q365" i="25"/>
  <c r="P365" i="25"/>
  <c r="P366" i="25" s="1"/>
  <c r="O365" i="25"/>
  <c r="O366" i="25" s="1"/>
  <c r="N365" i="25"/>
  <c r="N366" i="25" s="1"/>
  <c r="M365" i="25"/>
  <c r="M366" i="25" s="1"/>
  <c r="L365" i="25"/>
  <c r="L366" i="25" s="1"/>
  <c r="K365" i="25"/>
  <c r="K366" i="25" s="1"/>
  <c r="J365" i="25"/>
  <c r="J366" i="25" s="1"/>
  <c r="I365" i="25"/>
  <c r="I366" i="25" s="1"/>
  <c r="H365" i="25"/>
  <c r="H366" i="25" s="1"/>
  <c r="G365" i="25"/>
  <c r="G366" i="25" s="1"/>
  <c r="F365" i="25"/>
  <c r="F366" i="25" s="1"/>
  <c r="E365" i="25"/>
  <c r="E366" i="25" s="1"/>
  <c r="D365" i="25"/>
  <c r="C365" i="25"/>
  <c r="C366" i="25" s="1"/>
  <c r="B365" i="25"/>
  <c r="B366" i="25" s="1"/>
  <c r="Q364" i="25"/>
  <c r="P364" i="25"/>
  <c r="O364" i="25"/>
  <c r="N364" i="25"/>
  <c r="M364" i="25"/>
  <c r="L364" i="25"/>
  <c r="K364" i="25"/>
  <c r="J364" i="25"/>
  <c r="I364" i="25"/>
  <c r="H364" i="25"/>
  <c r="G364" i="25"/>
  <c r="F364" i="25"/>
  <c r="E364" i="25"/>
  <c r="D364" i="25"/>
  <c r="C364" i="25"/>
  <c r="B364" i="25"/>
  <c r="Q363" i="25"/>
  <c r="P363" i="25"/>
  <c r="O363" i="25"/>
  <c r="N363" i="25"/>
  <c r="M363" i="25"/>
  <c r="L363" i="25"/>
  <c r="K363" i="25"/>
  <c r="J363" i="25"/>
  <c r="I363" i="25"/>
  <c r="H363" i="25"/>
  <c r="G363" i="25"/>
  <c r="F363" i="25"/>
  <c r="E363" i="25"/>
  <c r="D363" i="25"/>
  <c r="C363" i="25"/>
  <c r="B363" i="25"/>
  <c r="P362" i="25"/>
  <c r="O362" i="25"/>
  <c r="N362" i="25"/>
  <c r="M362" i="25"/>
  <c r="L362" i="25"/>
  <c r="K362" i="25"/>
  <c r="J362" i="25"/>
  <c r="I362" i="25"/>
  <c r="H362" i="25"/>
  <c r="G362" i="25"/>
  <c r="F362" i="25"/>
  <c r="E362" i="25"/>
  <c r="D362" i="25"/>
  <c r="C362" i="25"/>
  <c r="B362" i="25"/>
  <c r="Q360" i="25"/>
  <c r="Q361" i="25" s="1"/>
  <c r="Q359" i="25"/>
  <c r="P359" i="25"/>
  <c r="P360" i="25" s="1"/>
  <c r="O359" i="25"/>
  <c r="O360" i="25" s="1"/>
  <c r="N359" i="25"/>
  <c r="N360" i="25" s="1"/>
  <c r="M359" i="25"/>
  <c r="M360" i="25" s="1"/>
  <c r="L359" i="25"/>
  <c r="L360" i="25" s="1"/>
  <c r="K359" i="25"/>
  <c r="K360" i="25" s="1"/>
  <c r="J359" i="25"/>
  <c r="J360" i="25" s="1"/>
  <c r="I359" i="25"/>
  <c r="I360" i="25" s="1"/>
  <c r="H359" i="25"/>
  <c r="H360" i="25" s="1"/>
  <c r="G359" i="25"/>
  <c r="G360" i="25" s="1"/>
  <c r="F359" i="25"/>
  <c r="F360" i="25" s="1"/>
  <c r="E359" i="25"/>
  <c r="E360" i="25" s="1"/>
  <c r="D359" i="25"/>
  <c r="D360" i="25" s="1"/>
  <c r="C359" i="25"/>
  <c r="C360" i="25" s="1"/>
  <c r="B359" i="25"/>
  <c r="B360" i="25" s="1"/>
  <c r="Q358" i="25"/>
  <c r="P358" i="25"/>
  <c r="O358" i="25"/>
  <c r="N358" i="25"/>
  <c r="M358" i="25"/>
  <c r="L358" i="25"/>
  <c r="K358" i="25"/>
  <c r="J358" i="25"/>
  <c r="I358" i="25"/>
  <c r="H358" i="25"/>
  <c r="G358" i="25"/>
  <c r="F358" i="25"/>
  <c r="E358" i="25"/>
  <c r="D358" i="25"/>
  <c r="C358" i="25"/>
  <c r="B358" i="25"/>
  <c r="Q357" i="25"/>
  <c r="P357" i="25"/>
  <c r="O357" i="25"/>
  <c r="N357" i="25"/>
  <c r="M357" i="25"/>
  <c r="L357" i="25"/>
  <c r="K357" i="25"/>
  <c r="J357" i="25"/>
  <c r="I357" i="25"/>
  <c r="H357" i="25"/>
  <c r="G357" i="25"/>
  <c r="F357" i="25"/>
  <c r="E357" i="25"/>
  <c r="D357" i="25"/>
  <c r="C357" i="25"/>
  <c r="B357" i="25"/>
  <c r="P356" i="25"/>
  <c r="O356" i="25"/>
  <c r="N356" i="25"/>
  <c r="M356" i="25"/>
  <c r="L356" i="25"/>
  <c r="K356" i="25"/>
  <c r="J356" i="25"/>
  <c r="I356" i="25"/>
  <c r="H356" i="25"/>
  <c r="G356" i="25"/>
  <c r="F356" i="25"/>
  <c r="E356" i="25"/>
  <c r="D356" i="25"/>
  <c r="C356" i="25"/>
  <c r="B356" i="25"/>
  <c r="Q354" i="25"/>
  <c r="Q355" i="25" s="1"/>
  <c r="D354" i="25"/>
  <c r="Q353" i="25"/>
  <c r="P353" i="25"/>
  <c r="P354" i="25" s="1"/>
  <c r="O353" i="25"/>
  <c r="O354" i="25" s="1"/>
  <c r="N353" i="25"/>
  <c r="N354" i="25" s="1"/>
  <c r="M353" i="25"/>
  <c r="M354" i="25" s="1"/>
  <c r="L353" i="25"/>
  <c r="L354" i="25" s="1"/>
  <c r="K353" i="25"/>
  <c r="K354" i="25" s="1"/>
  <c r="J353" i="25"/>
  <c r="J354" i="25" s="1"/>
  <c r="I353" i="25"/>
  <c r="I354" i="25" s="1"/>
  <c r="H353" i="25"/>
  <c r="H354" i="25" s="1"/>
  <c r="G353" i="25"/>
  <c r="G354" i="25" s="1"/>
  <c r="F353" i="25"/>
  <c r="F354" i="25" s="1"/>
  <c r="E353" i="25"/>
  <c r="E354" i="25" s="1"/>
  <c r="D353" i="25"/>
  <c r="C353" i="25"/>
  <c r="C354" i="25" s="1"/>
  <c r="B353" i="25"/>
  <c r="B354" i="25" s="1"/>
  <c r="Q352" i="25"/>
  <c r="P352" i="25"/>
  <c r="O352" i="25"/>
  <c r="N352" i="25"/>
  <c r="M352" i="25"/>
  <c r="L352" i="25"/>
  <c r="K352" i="25"/>
  <c r="J352" i="25"/>
  <c r="I352" i="25"/>
  <c r="H352" i="25"/>
  <c r="G352" i="25"/>
  <c r="F352" i="25"/>
  <c r="E352" i="25"/>
  <c r="D352" i="25"/>
  <c r="C352" i="25"/>
  <c r="B352" i="25"/>
  <c r="Q351" i="25"/>
  <c r="P351" i="25"/>
  <c r="O351" i="25"/>
  <c r="N351" i="25"/>
  <c r="M351" i="25"/>
  <c r="L351" i="25"/>
  <c r="K351" i="25"/>
  <c r="J351" i="25"/>
  <c r="I351" i="25"/>
  <c r="H351" i="25"/>
  <c r="G351" i="25"/>
  <c r="F351" i="25"/>
  <c r="E351" i="25"/>
  <c r="D351" i="25"/>
  <c r="C351" i="25"/>
  <c r="B351" i="25"/>
  <c r="P350" i="25"/>
  <c r="O350" i="25"/>
  <c r="N350" i="25"/>
  <c r="M350" i="25"/>
  <c r="L350" i="25"/>
  <c r="K350" i="25"/>
  <c r="J350" i="25"/>
  <c r="I350" i="25"/>
  <c r="H350" i="25"/>
  <c r="G350" i="25"/>
  <c r="F350" i="25"/>
  <c r="E350" i="25"/>
  <c r="D350" i="25"/>
  <c r="C350" i="25"/>
  <c r="B350" i="25"/>
  <c r="O348" i="25"/>
  <c r="M348" i="25"/>
  <c r="J348" i="25"/>
  <c r="G348" i="25"/>
  <c r="E348" i="25"/>
  <c r="B348" i="25"/>
  <c r="P347" i="25"/>
  <c r="P348" i="25" s="1"/>
  <c r="O347" i="25"/>
  <c r="N347" i="25"/>
  <c r="N348" i="25" s="1"/>
  <c r="M347" i="25"/>
  <c r="L347" i="25"/>
  <c r="K347" i="25"/>
  <c r="K348" i="25" s="1"/>
  <c r="J347" i="25"/>
  <c r="I347" i="25"/>
  <c r="I348" i="25" s="1"/>
  <c r="H347" i="25"/>
  <c r="H348" i="25" s="1"/>
  <c r="G347" i="25"/>
  <c r="F347" i="25"/>
  <c r="F348" i="25" s="1"/>
  <c r="E347" i="25"/>
  <c r="D347" i="25"/>
  <c r="C347" i="25"/>
  <c r="C348" i="25" s="1"/>
  <c r="B347" i="25"/>
  <c r="P346" i="25"/>
  <c r="O346" i="25"/>
  <c r="N346" i="25"/>
  <c r="M346" i="25"/>
  <c r="L346" i="25"/>
  <c r="K346" i="25"/>
  <c r="J346" i="25"/>
  <c r="I346" i="25"/>
  <c r="H346" i="25"/>
  <c r="G346" i="25"/>
  <c r="F346" i="25"/>
  <c r="E346" i="25"/>
  <c r="D346" i="25"/>
  <c r="C346" i="25"/>
  <c r="B346" i="25"/>
  <c r="P345" i="25"/>
  <c r="O345" i="25"/>
  <c r="N345" i="25"/>
  <c r="M345" i="25"/>
  <c r="L345" i="25"/>
  <c r="K345" i="25"/>
  <c r="J345" i="25"/>
  <c r="I345" i="25"/>
  <c r="H345" i="25"/>
  <c r="G345" i="25"/>
  <c r="F345" i="25"/>
  <c r="E345" i="25"/>
  <c r="D345" i="25"/>
  <c r="C345" i="25"/>
  <c r="B345" i="25"/>
  <c r="P344" i="25"/>
  <c r="O344" i="25"/>
  <c r="N344" i="25"/>
  <c r="M344" i="25"/>
  <c r="L344" i="25"/>
  <c r="K344" i="25"/>
  <c r="J344" i="25"/>
  <c r="I344" i="25"/>
  <c r="H344" i="25"/>
  <c r="G344" i="25"/>
  <c r="F344" i="25"/>
  <c r="E344" i="25"/>
  <c r="D344" i="25"/>
  <c r="C344" i="25"/>
  <c r="B344" i="25"/>
  <c r="BN215" i="25"/>
  <c r="BK215" i="25"/>
  <c r="BJ215" i="25"/>
  <c r="BC215" i="25"/>
  <c r="BB215" i="25"/>
  <c r="AU215" i="25"/>
  <c r="AT215" i="25"/>
  <c r="AM215" i="25"/>
  <c r="AL215" i="25"/>
  <c r="AE215" i="25"/>
  <c r="W215" i="25"/>
  <c r="BN213" i="25"/>
  <c r="BM213" i="25"/>
  <c r="BM215" i="25" s="1"/>
  <c r="BL213" i="25"/>
  <c r="BL215" i="25" s="1"/>
  <c r="BK213" i="25"/>
  <c r="BJ213" i="25"/>
  <c r="BI213" i="25"/>
  <c r="BI215" i="25" s="1"/>
  <c r="BH213" i="25"/>
  <c r="BH215" i="25" s="1"/>
  <c r="BG213" i="25"/>
  <c r="BG215" i="25" s="1"/>
  <c r="BF213" i="25"/>
  <c r="BF215" i="25" s="1"/>
  <c r="BE213" i="25"/>
  <c r="BE215" i="25" s="1"/>
  <c r="BD213" i="25"/>
  <c r="BD215" i="25" s="1"/>
  <c r="BC213" i="25"/>
  <c r="BB213" i="25"/>
  <c r="BA213" i="25"/>
  <c r="BA215" i="25" s="1"/>
  <c r="AZ213" i="25"/>
  <c r="AZ215" i="25" s="1"/>
  <c r="AY213" i="25"/>
  <c r="AY215" i="25" s="1"/>
  <c r="AX213" i="25"/>
  <c r="AX215" i="25" s="1"/>
  <c r="AW213" i="25"/>
  <c r="AW215" i="25" s="1"/>
  <c r="AV213" i="25"/>
  <c r="AV215" i="25" s="1"/>
  <c r="AU213" i="25"/>
  <c r="AT213" i="25"/>
  <c r="AS213" i="25"/>
  <c r="AS215" i="25" s="1"/>
  <c r="AR213" i="25"/>
  <c r="AR215" i="25" s="1"/>
  <c r="AQ213" i="25"/>
  <c r="AQ215" i="25" s="1"/>
  <c r="AP213" i="25"/>
  <c r="AP215" i="25" s="1"/>
  <c r="AO213" i="25"/>
  <c r="AO215" i="25" s="1"/>
  <c r="AN213" i="25"/>
  <c r="AN215" i="25" s="1"/>
  <c r="AM213" i="25"/>
  <c r="AL213" i="25"/>
  <c r="AK213" i="25"/>
  <c r="AK215" i="25" s="1"/>
  <c r="AJ213" i="25"/>
  <c r="AJ215" i="25" s="1"/>
  <c r="AI213" i="25"/>
  <c r="AI215" i="25" s="1"/>
  <c r="AH213" i="25"/>
  <c r="AH215" i="25" s="1"/>
  <c r="AG213" i="25"/>
  <c r="AG215" i="25" s="1"/>
  <c r="AF213" i="25"/>
  <c r="AF215" i="25" s="1"/>
  <c r="AE213" i="25"/>
  <c r="AD213" i="25"/>
  <c r="AD215" i="25" s="1"/>
  <c r="AC213" i="25"/>
  <c r="AC215" i="25" s="1"/>
  <c r="AB213" i="25"/>
  <c r="AB215" i="25" s="1"/>
  <c r="AA213" i="25"/>
  <c r="AA215" i="25" s="1"/>
  <c r="Z213" i="25"/>
  <c r="Z215" i="25" s="1"/>
  <c r="Y213" i="25"/>
  <c r="Y215" i="25" s="1"/>
  <c r="X213" i="25"/>
  <c r="X215" i="25" s="1"/>
  <c r="W213" i="25"/>
  <c r="V213" i="25"/>
  <c r="V215" i="25" s="1"/>
  <c r="U213" i="25"/>
  <c r="U215" i="25" s="1"/>
  <c r="T213" i="25"/>
  <c r="T215" i="25" s="1"/>
  <c r="S213" i="25"/>
  <c r="S215" i="25" s="1"/>
  <c r="R213" i="25"/>
  <c r="R215" i="25" s="1"/>
  <c r="Q213" i="25"/>
  <c r="Q215" i="25" s="1"/>
  <c r="N208" i="25"/>
  <c r="L208" i="25"/>
  <c r="K208" i="25"/>
  <c r="I208" i="25"/>
  <c r="F208" i="25"/>
  <c r="D208" i="25"/>
  <c r="C208" i="25"/>
  <c r="P206" i="25"/>
  <c r="P208" i="25" s="1"/>
  <c r="O206" i="25"/>
  <c r="O208" i="25" s="1"/>
  <c r="N206" i="25"/>
  <c r="M206" i="25"/>
  <c r="M208" i="25" s="1"/>
  <c r="L206" i="25"/>
  <c r="K206" i="25"/>
  <c r="J206" i="25"/>
  <c r="J208" i="25" s="1"/>
  <c r="I206" i="25"/>
  <c r="H206" i="25"/>
  <c r="H208" i="25" s="1"/>
  <c r="G206" i="25"/>
  <c r="G208" i="25" s="1"/>
  <c r="F206" i="25"/>
  <c r="E206" i="25"/>
  <c r="E208" i="25" s="1"/>
  <c r="D206" i="25"/>
  <c r="C206" i="25"/>
  <c r="B206" i="25"/>
  <c r="B208" i="25" s="1"/>
  <c r="BL125" i="25"/>
  <c r="BD125" i="25"/>
  <c r="AN125" i="25"/>
  <c r="BM124" i="25"/>
  <c r="BL124" i="25"/>
  <c r="BE124" i="25"/>
  <c r="AW124" i="25"/>
  <c r="AO124" i="25"/>
  <c r="AG124" i="25"/>
  <c r="Y124" i="25"/>
  <c r="Q124" i="25"/>
  <c r="BM123" i="25"/>
  <c r="BM125" i="25" s="1"/>
  <c r="BL123" i="25"/>
  <c r="BK123" i="25"/>
  <c r="BJ123" i="25"/>
  <c r="BI123" i="25"/>
  <c r="BH123" i="25"/>
  <c r="BG123" i="25"/>
  <c r="BF123" i="25"/>
  <c r="BE123" i="25"/>
  <c r="AX123" i="25"/>
  <c r="AX125" i="25" s="1"/>
  <c r="AP123" i="25"/>
  <c r="AH123" i="25"/>
  <c r="AH125" i="25" s="1"/>
  <c r="Z123" i="25"/>
  <c r="R123" i="25"/>
  <c r="BM122" i="25"/>
  <c r="BL122" i="25"/>
  <c r="BK122" i="25"/>
  <c r="BK124" i="25" s="1"/>
  <c r="BK125" i="25" s="1"/>
  <c r="BJ122" i="25"/>
  <c r="BJ124" i="25" s="1"/>
  <c r="BI122" i="25"/>
  <c r="BI124" i="25" s="1"/>
  <c r="BI125" i="25" s="1"/>
  <c r="BH122" i="25"/>
  <c r="BH124" i="25" s="1"/>
  <c r="BG122" i="25"/>
  <c r="BG124" i="25" s="1"/>
  <c r="BG125" i="25" s="1"/>
  <c r="BF122" i="25"/>
  <c r="BF124" i="25" s="1"/>
  <c r="BE122" i="25"/>
  <c r="BD122" i="25"/>
  <c r="BD124" i="25" s="1"/>
  <c r="BC122" i="25"/>
  <c r="BC124" i="25" s="1"/>
  <c r="BB122" i="25"/>
  <c r="BB124" i="25" s="1"/>
  <c r="BA122" i="25"/>
  <c r="BA124" i="25" s="1"/>
  <c r="AZ122" i="25"/>
  <c r="AZ124" i="25" s="1"/>
  <c r="AY122" i="25"/>
  <c r="AY124" i="25" s="1"/>
  <c r="AX122" i="25"/>
  <c r="AX124" i="25" s="1"/>
  <c r="AW122" i="25"/>
  <c r="AV122" i="25"/>
  <c r="AV124" i="25" s="1"/>
  <c r="AU122" i="25"/>
  <c r="AU124" i="25" s="1"/>
  <c r="AT122" i="25"/>
  <c r="AT124" i="25" s="1"/>
  <c r="AS122" i="25"/>
  <c r="AS124" i="25" s="1"/>
  <c r="AR122" i="25"/>
  <c r="AR124" i="25" s="1"/>
  <c r="AQ122" i="25"/>
  <c r="AQ124" i="25" s="1"/>
  <c r="AP122" i="25"/>
  <c r="AP124" i="25" s="1"/>
  <c r="AO122" i="25"/>
  <c r="AN122" i="25"/>
  <c r="AN124" i="25" s="1"/>
  <c r="AM122" i="25"/>
  <c r="AM124" i="25" s="1"/>
  <c r="AL122" i="25"/>
  <c r="AL124" i="25" s="1"/>
  <c r="AK122" i="25"/>
  <c r="AK124" i="25" s="1"/>
  <c r="AJ122" i="25"/>
  <c r="AJ124" i="25" s="1"/>
  <c r="AI122" i="25"/>
  <c r="AI124" i="25" s="1"/>
  <c r="AH122" i="25"/>
  <c r="AH124" i="25" s="1"/>
  <c r="AG122" i="25"/>
  <c r="AF122" i="25"/>
  <c r="AF124" i="25" s="1"/>
  <c r="AE122" i="25"/>
  <c r="AE124" i="25" s="1"/>
  <c r="AD122" i="25"/>
  <c r="AD124" i="25" s="1"/>
  <c r="AC122" i="25"/>
  <c r="AC124" i="25" s="1"/>
  <c r="AB122" i="25"/>
  <c r="AB124" i="25" s="1"/>
  <c r="AA122" i="25"/>
  <c r="AA124" i="25" s="1"/>
  <c r="Z122" i="25"/>
  <c r="Z124" i="25" s="1"/>
  <c r="Y122" i="25"/>
  <c r="X122" i="25"/>
  <c r="X124" i="25" s="1"/>
  <c r="W122" i="25"/>
  <c r="W124" i="25" s="1"/>
  <c r="V122" i="25"/>
  <c r="V124" i="25" s="1"/>
  <c r="U122" i="25"/>
  <c r="U124" i="25" s="1"/>
  <c r="T122" i="25"/>
  <c r="T124" i="25" s="1"/>
  <c r="S122" i="25"/>
  <c r="S124" i="25" s="1"/>
  <c r="R122" i="25"/>
  <c r="R124" i="25" s="1"/>
  <c r="Q122" i="25"/>
  <c r="BM121" i="25"/>
  <c r="BL121" i="25"/>
  <c r="BK121" i="25"/>
  <c r="BJ121" i="25"/>
  <c r="BI121" i="25"/>
  <c r="BH121" i="25"/>
  <c r="BG121" i="25"/>
  <c r="BF121" i="25"/>
  <c r="BE121" i="25"/>
  <c r="BD121" i="25"/>
  <c r="BC121" i="25"/>
  <c r="BB121" i="25"/>
  <c r="BA121" i="25"/>
  <c r="AZ121" i="25"/>
  <c r="AY121" i="25"/>
  <c r="AX121" i="25"/>
  <c r="AW121" i="25"/>
  <c r="AV121" i="25"/>
  <c r="AU121" i="25"/>
  <c r="AT121" i="25"/>
  <c r="AS121" i="25"/>
  <c r="AR121" i="25"/>
  <c r="AQ121" i="25"/>
  <c r="AP121" i="25"/>
  <c r="AO121" i="25"/>
  <c r="AN121" i="25"/>
  <c r="AM121" i="25"/>
  <c r="AL121" i="25"/>
  <c r="AK121" i="25"/>
  <c r="AJ121" i="25"/>
  <c r="AI121" i="25"/>
  <c r="AH121" i="25"/>
  <c r="AG121" i="25"/>
  <c r="AF121" i="25"/>
  <c r="AE121" i="25"/>
  <c r="AD121" i="25"/>
  <c r="AC121" i="25"/>
  <c r="AB121" i="25"/>
  <c r="AA121" i="25"/>
  <c r="Z121" i="25"/>
  <c r="Y121" i="25"/>
  <c r="X121" i="25"/>
  <c r="W121" i="25"/>
  <c r="V121" i="25"/>
  <c r="U121" i="25"/>
  <c r="T121" i="25"/>
  <c r="S121" i="25"/>
  <c r="R121" i="25"/>
  <c r="Q121" i="25"/>
  <c r="BM120" i="25"/>
  <c r="BL120" i="25"/>
  <c r="BK120" i="25"/>
  <c r="BJ120" i="25"/>
  <c r="BI120" i="25"/>
  <c r="BH120" i="25"/>
  <c r="BG120" i="25"/>
  <c r="BF120" i="25"/>
  <c r="BE120" i="25"/>
  <c r="BD120" i="25"/>
  <c r="BC120" i="25"/>
  <c r="BB120" i="25"/>
  <c r="BA120" i="25"/>
  <c r="AZ120" i="25"/>
  <c r="AY120" i="25"/>
  <c r="AX120" i="25"/>
  <c r="AW120" i="25"/>
  <c r="AV120" i="25"/>
  <c r="AU120" i="25"/>
  <c r="AT120" i="25"/>
  <c r="AS120" i="25"/>
  <c r="AR120" i="25"/>
  <c r="AQ120" i="25"/>
  <c r="AP120" i="25"/>
  <c r="AO120" i="25"/>
  <c r="AN120" i="25"/>
  <c r="AM120" i="25"/>
  <c r="AL120" i="25"/>
  <c r="AK120" i="25"/>
  <c r="AJ120" i="25"/>
  <c r="AI120" i="25"/>
  <c r="AH120" i="25"/>
  <c r="AG120" i="25"/>
  <c r="AF120" i="25"/>
  <c r="AE120" i="25"/>
  <c r="AD120" i="25"/>
  <c r="AC120" i="25"/>
  <c r="AB120" i="25"/>
  <c r="AA120" i="25"/>
  <c r="Z120" i="25"/>
  <c r="Y120" i="25"/>
  <c r="X120" i="25"/>
  <c r="W120" i="25"/>
  <c r="V120" i="25"/>
  <c r="U120" i="25"/>
  <c r="T120" i="25"/>
  <c r="S120" i="25"/>
  <c r="R120" i="25"/>
  <c r="Q120" i="25"/>
  <c r="BM119" i="25"/>
  <c r="BL119" i="25"/>
  <c r="BK119" i="25"/>
  <c r="BJ119" i="25"/>
  <c r="BI119" i="25"/>
  <c r="BH119" i="25"/>
  <c r="BG119" i="25"/>
  <c r="BF119" i="25"/>
  <c r="BE119" i="25"/>
  <c r="BD119" i="25"/>
  <c r="BD123" i="25" s="1"/>
  <c r="BC119" i="25"/>
  <c r="BC123" i="25" s="1"/>
  <c r="BC125" i="25" s="1"/>
  <c r="BB119" i="25"/>
  <c r="BB123" i="25" s="1"/>
  <c r="BB125" i="25" s="1"/>
  <c r="BA119" i="25"/>
  <c r="AZ119" i="25"/>
  <c r="AY119" i="25"/>
  <c r="AY123" i="25" s="1"/>
  <c r="AX119" i="25"/>
  <c r="AW119" i="25"/>
  <c r="AW123" i="25" s="1"/>
  <c r="AW125" i="25" s="1"/>
  <c r="AV119" i="25"/>
  <c r="AV123" i="25" s="1"/>
  <c r="AV125" i="25" s="1"/>
  <c r="AU119" i="25"/>
  <c r="AU123" i="25" s="1"/>
  <c r="AU125" i="25" s="1"/>
  <c r="AT119" i="25"/>
  <c r="AT123" i="25" s="1"/>
  <c r="AT125" i="25" s="1"/>
  <c r="AS119" i="25"/>
  <c r="AR119" i="25"/>
  <c r="AQ119" i="25"/>
  <c r="AQ123" i="25" s="1"/>
  <c r="AP119" i="25"/>
  <c r="AO119" i="25"/>
  <c r="AO123" i="25" s="1"/>
  <c r="AO125" i="25" s="1"/>
  <c r="AN119" i="25"/>
  <c r="AN123" i="25" s="1"/>
  <c r="AM119" i="25"/>
  <c r="AM123" i="25" s="1"/>
  <c r="AM125" i="25" s="1"/>
  <c r="AL119" i="25"/>
  <c r="AL123" i="25" s="1"/>
  <c r="AL125" i="25" s="1"/>
  <c r="AK119" i="25"/>
  <c r="AJ119" i="25"/>
  <c r="AI119" i="25"/>
  <c r="AI123" i="25" s="1"/>
  <c r="AH119" i="25"/>
  <c r="AG119" i="25"/>
  <c r="AG123" i="25" s="1"/>
  <c r="AG125" i="25" s="1"/>
  <c r="AF119" i="25"/>
  <c r="AF123" i="25" s="1"/>
  <c r="AF125" i="25" s="1"/>
  <c r="AE119" i="25"/>
  <c r="AE123" i="25" s="1"/>
  <c r="AE125" i="25" s="1"/>
  <c r="AD119" i="25"/>
  <c r="AD123" i="25" s="1"/>
  <c r="AD125" i="25" s="1"/>
  <c r="AC119" i="25"/>
  <c r="AB119" i="25"/>
  <c r="AA119" i="25"/>
  <c r="AA123" i="25" s="1"/>
  <c r="Z119" i="25"/>
  <c r="Y119" i="25"/>
  <c r="Y123" i="25" s="1"/>
  <c r="Y125" i="25" s="1"/>
  <c r="X119" i="25"/>
  <c r="X123" i="25" s="1"/>
  <c r="X125" i="25" s="1"/>
  <c r="W119" i="25"/>
  <c r="W123" i="25" s="1"/>
  <c r="W125" i="25" s="1"/>
  <c r="V119" i="25"/>
  <c r="V123" i="25" s="1"/>
  <c r="V125" i="25" s="1"/>
  <c r="U119" i="25"/>
  <c r="T119" i="25"/>
  <c r="S119" i="25"/>
  <c r="S123" i="25" s="1"/>
  <c r="R119" i="25"/>
  <c r="Q119" i="25"/>
  <c r="Q123" i="25" s="1"/>
  <c r="Q125" i="25" s="1"/>
  <c r="M117" i="25"/>
  <c r="O417" i="25" s="1"/>
  <c r="L117" i="25"/>
  <c r="O418" i="25" s="1"/>
  <c r="I117" i="25"/>
  <c r="P417" i="25" s="1"/>
  <c r="E117" i="25"/>
  <c r="Q424" i="25" s="1"/>
  <c r="D117" i="25"/>
  <c r="L116" i="25"/>
  <c r="D116" i="25"/>
  <c r="P115" i="25"/>
  <c r="P117" i="25" s="1"/>
  <c r="N418" i="25" s="1"/>
  <c r="O115" i="25"/>
  <c r="O117" i="25" s="1"/>
  <c r="N419" i="25" s="1"/>
  <c r="N420" i="25" s="1"/>
  <c r="N115" i="25"/>
  <c r="N117" i="25" s="1"/>
  <c r="O416" i="25" s="1"/>
  <c r="M115" i="25"/>
  <c r="L115" i="25"/>
  <c r="K115" i="25"/>
  <c r="K117" i="25" s="1"/>
  <c r="O419" i="25" s="1"/>
  <c r="O420" i="25" s="1"/>
  <c r="J115" i="25"/>
  <c r="J117" i="25" s="1"/>
  <c r="P416" i="25" s="1"/>
  <c r="I115" i="25"/>
  <c r="H115" i="25"/>
  <c r="H117" i="25" s="1"/>
  <c r="P418" i="25" s="1"/>
  <c r="G115" i="25"/>
  <c r="G117" i="25" s="1"/>
  <c r="P419" i="25" s="1"/>
  <c r="P420" i="25" s="1"/>
  <c r="F115" i="25"/>
  <c r="F117" i="25" s="1"/>
  <c r="Q423" i="25" s="1"/>
  <c r="E115" i="25"/>
  <c r="D115" i="25"/>
  <c r="C115" i="25"/>
  <c r="C117" i="25" s="1"/>
  <c r="Q426" i="25" s="1"/>
  <c r="Q427" i="25" s="1"/>
  <c r="B115" i="25"/>
  <c r="B117" i="25" s="1"/>
  <c r="P114" i="25"/>
  <c r="O114" i="25"/>
  <c r="N114" i="25"/>
  <c r="M114" i="25"/>
  <c r="L114" i="25"/>
  <c r="K114" i="25"/>
  <c r="J114" i="25"/>
  <c r="I114" i="25"/>
  <c r="H114" i="25"/>
  <c r="G114" i="25"/>
  <c r="F114" i="25"/>
  <c r="E114" i="25"/>
  <c r="D114" i="25"/>
  <c r="C114" i="25"/>
  <c r="B114" i="25"/>
  <c r="P113" i="25"/>
  <c r="O113" i="25"/>
  <c r="N113" i="25"/>
  <c r="N116" i="25" s="1"/>
  <c r="O410" i="25" s="1"/>
  <c r="M113" i="25"/>
  <c r="L113" i="25"/>
  <c r="K113" i="25"/>
  <c r="J113" i="25"/>
  <c r="I113" i="25"/>
  <c r="H113" i="25"/>
  <c r="G113" i="25"/>
  <c r="F113" i="25"/>
  <c r="F116" i="25" s="1"/>
  <c r="Q417" i="25" s="1"/>
  <c r="E113" i="25"/>
  <c r="D113" i="25"/>
  <c r="C113" i="25"/>
  <c r="B113" i="25"/>
  <c r="P112" i="25"/>
  <c r="P116" i="25" s="1"/>
  <c r="O112" i="25"/>
  <c r="O116" i="25" s="1"/>
  <c r="N112" i="25"/>
  <c r="M112" i="25"/>
  <c r="M116" i="25" s="1"/>
  <c r="L112" i="25"/>
  <c r="K112" i="25"/>
  <c r="K116" i="25" s="1"/>
  <c r="J112" i="25"/>
  <c r="I112" i="25"/>
  <c r="H112" i="25"/>
  <c r="H116" i="25" s="1"/>
  <c r="G112" i="25"/>
  <c r="G116" i="25" s="1"/>
  <c r="F112" i="25"/>
  <c r="E112" i="25"/>
  <c r="E116" i="25" s="1"/>
  <c r="D112" i="25"/>
  <c r="C112" i="25"/>
  <c r="C116" i="25" s="1"/>
  <c r="B112" i="25"/>
  <c r="N739" i="24"/>
  <c r="O738" i="24"/>
  <c r="P738" i="24" s="1"/>
  <c r="M735" i="24"/>
  <c r="N734" i="24"/>
  <c r="O734" i="24" s="1"/>
  <c r="L731" i="24"/>
  <c r="M730" i="24"/>
  <c r="K727" i="24"/>
  <c r="L726" i="24"/>
  <c r="M726" i="24" s="1"/>
  <c r="J723" i="24"/>
  <c r="K722" i="24"/>
  <c r="K723" i="24" s="1"/>
  <c r="I719" i="24"/>
  <c r="J718" i="24"/>
  <c r="J719" i="24" s="1"/>
  <c r="H715" i="24"/>
  <c r="I714" i="24"/>
  <c r="G711" i="24"/>
  <c r="H710" i="24"/>
  <c r="I710" i="24" s="1"/>
  <c r="J710" i="24" s="1"/>
  <c r="F707" i="24"/>
  <c r="G706" i="24"/>
  <c r="G707" i="24" s="1"/>
  <c r="E703" i="24"/>
  <c r="F702" i="24"/>
  <c r="D699" i="24"/>
  <c r="E698" i="24"/>
  <c r="F698" i="24" s="1"/>
  <c r="C695" i="24"/>
  <c r="D694" i="24"/>
  <c r="D695" i="24" s="1"/>
  <c r="B691" i="24"/>
  <c r="C690" i="24"/>
  <c r="C691" i="24" s="1"/>
  <c r="P687" i="24"/>
  <c r="O687" i="24"/>
  <c r="N687" i="24"/>
  <c r="L672" i="24"/>
  <c r="K672" i="24"/>
  <c r="J672" i="24"/>
  <c r="I672" i="24"/>
  <c r="H672" i="24"/>
  <c r="G672" i="24"/>
  <c r="F672" i="24"/>
  <c r="E672" i="24"/>
  <c r="D672" i="24"/>
  <c r="C672" i="24"/>
  <c r="B672" i="24"/>
  <c r="P670" i="24"/>
  <c r="O670" i="24"/>
  <c r="N670" i="24"/>
  <c r="M670" i="24"/>
  <c r="L670" i="24"/>
  <c r="K670" i="24"/>
  <c r="J670" i="24"/>
  <c r="I670" i="24"/>
  <c r="H670" i="24"/>
  <c r="G670" i="24"/>
  <c r="F670" i="24"/>
  <c r="E670" i="24"/>
  <c r="D670" i="24"/>
  <c r="C670" i="24"/>
  <c r="B670" i="24"/>
  <c r="P622" i="24"/>
  <c r="O622" i="24"/>
  <c r="N622" i="24"/>
  <c r="M622" i="24"/>
  <c r="L622" i="24"/>
  <c r="K622" i="24"/>
  <c r="J622" i="24"/>
  <c r="I622" i="24"/>
  <c r="H622" i="24"/>
  <c r="G622" i="24"/>
  <c r="F622" i="24"/>
  <c r="E622" i="24"/>
  <c r="D622" i="24"/>
  <c r="C622" i="24"/>
  <c r="B622" i="24"/>
  <c r="P621" i="24"/>
  <c r="O621" i="24"/>
  <c r="N621" i="24"/>
  <c r="M621" i="24"/>
  <c r="L621" i="24"/>
  <c r="K621" i="24"/>
  <c r="J621" i="24"/>
  <c r="I621" i="24"/>
  <c r="H621" i="24"/>
  <c r="G621" i="24"/>
  <c r="F621" i="24"/>
  <c r="E621" i="24"/>
  <c r="D621" i="24"/>
  <c r="C621" i="24"/>
  <c r="B621" i="24"/>
  <c r="P620" i="24"/>
  <c r="O620" i="24"/>
  <c r="N620" i="24"/>
  <c r="M620" i="24"/>
  <c r="L620" i="24"/>
  <c r="K620" i="24"/>
  <c r="J620" i="24"/>
  <c r="I620" i="24"/>
  <c r="H620" i="24"/>
  <c r="G620" i="24"/>
  <c r="F620" i="24"/>
  <c r="E620" i="24"/>
  <c r="D620" i="24"/>
  <c r="C620" i="24"/>
  <c r="B620" i="24"/>
  <c r="P619" i="24"/>
  <c r="O619" i="24"/>
  <c r="N619" i="24"/>
  <c r="M619" i="24"/>
  <c r="L619" i="24"/>
  <c r="K619" i="24"/>
  <c r="J619" i="24"/>
  <c r="I619" i="24"/>
  <c r="H619" i="24"/>
  <c r="G619" i="24"/>
  <c r="F619" i="24"/>
  <c r="E619" i="24"/>
  <c r="D619" i="24"/>
  <c r="C619" i="24"/>
  <c r="B619" i="24"/>
  <c r="P617" i="24"/>
  <c r="O617" i="24"/>
  <c r="N617" i="24"/>
  <c r="M617" i="24"/>
  <c r="L617" i="24"/>
  <c r="K617" i="24"/>
  <c r="J617" i="24"/>
  <c r="I617" i="24"/>
  <c r="H617" i="24"/>
  <c r="G617" i="24"/>
  <c r="F617" i="24"/>
  <c r="E617" i="24"/>
  <c r="D617" i="24"/>
  <c r="C617" i="24"/>
  <c r="B617" i="24"/>
  <c r="P616" i="24"/>
  <c r="O616" i="24"/>
  <c r="N616" i="24"/>
  <c r="M616" i="24"/>
  <c r="L616" i="24"/>
  <c r="K616" i="24"/>
  <c r="J616" i="24"/>
  <c r="I616" i="24"/>
  <c r="H616" i="24"/>
  <c r="G616" i="24"/>
  <c r="F616" i="24"/>
  <c r="E616" i="24"/>
  <c r="D616" i="24"/>
  <c r="C616" i="24"/>
  <c r="B616" i="24"/>
  <c r="P615" i="24"/>
  <c r="O615" i="24"/>
  <c r="N615" i="24"/>
  <c r="M615" i="24"/>
  <c r="L615" i="24"/>
  <c r="K615" i="24"/>
  <c r="J615" i="24"/>
  <c r="I615" i="24"/>
  <c r="H615" i="24"/>
  <c r="G615" i="24"/>
  <c r="F615" i="24"/>
  <c r="E615" i="24"/>
  <c r="D615" i="24"/>
  <c r="C615" i="24"/>
  <c r="B615" i="24"/>
  <c r="P614" i="24"/>
  <c r="O614" i="24"/>
  <c r="N614" i="24"/>
  <c r="M614" i="24"/>
  <c r="L614" i="24"/>
  <c r="K614" i="24"/>
  <c r="J614" i="24"/>
  <c r="I614" i="24"/>
  <c r="H614" i="24"/>
  <c r="G614" i="24"/>
  <c r="F614" i="24"/>
  <c r="E614" i="24"/>
  <c r="D614" i="24"/>
  <c r="C614" i="24"/>
  <c r="B614" i="24"/>
  <c r="P612" i="24"/>
  <c r="O612" i="24"/>
  <c r="N612" i="24"/>
  <c r="M612" i="24"/>
  <c r="L612" i="24"/>
  <c r="K612" i="24"/>
  <c r="J612" i="24"/>
  <c r="I612" i="24"/>
  <c r="H612" i="24"/>
  <c r="G612" i="24"/>
  <c r="F612" i="24"/>
  <c r="E612" i="24"/>
  <c r="D612" i="24"/>
  <c r="C612" i="24"/>
  <c r="B612" i="24"/>
  <c r="P611" i="24"/>
  <c r="O611" i="24"/>
  <c r="N611" i="24"/>
  <c r="M611" i="24"/>
  <c r="L611" i="24"/>
  <c r="K611" i="24"/>
  <c r="J611" i="24"/>
  <c r="I611" i="24"/>
  <c r="H611" i="24"/>
  <c r="G611" i="24"/>
  <c r="F611" i="24"/>
  <c r="E611" i="24"/>
  <c r="D611" i="24"/>
  <c r="C611" i="24"/>
  <c r="B611" i="24"/>
  <c r="P610" i="24"/>
  <c r="O610" i="24"/>
  <c r="N610" i="24"/>
  <c r="M610" i="24"/>
  <c r="L610" i="24"/>
  <c r="K610" i="24"/>
  <c r="J610" i="24"/>
  <c r="I610" i="24"/>
  <c r="H610" i="24"/>
  <c r="G610" i="24"/>
  <c r="F610" i="24"/>
  <c r="E610" i="24"/>
  <c r="D610" i="24"/>
  <c r="C610" i="24"/>
  <c r="B610" i="24"/>
  <c r="P609" i="24"/>
  <c r="O609" i="24"/>
  <c r="N609" i="24"/>
  <c r="M609" i="24"/>
  <c r="L609" i="24"/>
  <c r="K609" i="24"/>
  <c r="J609" i="24"/>
  <c r="I609" i="24"/>
  <c r="H609" i="24"/>
  <c r="G609" i="24"/>
  <c r="F609" i="24"/>
  <c r="E609" i="24"/>
  <c r="D609" i="24"/>
  <c r="C609" i="24"/>
  <c r="B609" i="24"/>
  <c r="P607" i="24"/>
  <c r="O607" i="24"/>
  <c r="N607" i="24"/>
  <c r="M607" i="24"/>
  <c r="L607" i="24"/>
  <c r="K607" i="24"/>
  <c r="J607" i="24"/>
  <c r="I607" i="24"/>
  <c r="H607" i="24"/>
  <c r="G607" i="24"/>
  <c r="F607" i="24"/>
  <c r="E607" i="24"/>
  <c r="D607" i="24"/>
  <c r="C607" i="24"/>
  <c r="B607" i="24"/>
  <c r="P606" i="24"/>
  <c r="O606" i="24"/>
  <c r="N606" i="24"/>
  <c r="M606" i="24"/>
  <c r="L606" i="24"/>
  <c r="K606" i="24"/>
  <c r="J606" i="24"/>
  <c r="I606" i="24"/>
  <c r="H606" i="24"/>
  <c r="G606" i="24"/>
  <c r="F606" i="24"/>
  <c r="E606" i="24"/>
  <c r="D606" i="24"/>
  <c r="C606" i="24"/>
  <c r="B606" i="24"/>
  <c r="P605" i="24"/>
  <c r="O605" i="24"/>
  <c r="N605" i="24"/>
  <c r="M605" i="24"/>
  <c r="L605" i="24"/>
  <c r="K605" i="24"/>
  <c r="J605" i="24"/>
  <c r="I605" i="24"/>
  <c r="H605" i="24"/>
  <c r="G605" i="24"/>
  <c r="F605" i="24"/>
  <c r="E605" i="24"/>
  <c r="D605" i="24"/>
  <c r="C605" i="24"/>
  <c r="B605" i="24"/>
  <c r="P604" i="24"/>
  <c r="O604" i="24"/>
  <c r="N604" i="24"/>
  <c r="M604" i="24"/>
  <c r="L604" i="24"/>
  <c r="K604" i="24"/>
  <c r="J604" i="24"/>
  <c r="I604" i="24"/>
  <c r="H604" i="24"/>
  <c r="G604" i="24"/>
  <c r="F604" i="24"/>
  <c r="E604" i="24"/>
  <c r="D604" i="24"/>
  <c r="C604" i="24"/>
  <c r="B604" i="24"/>
  <c r="P595" i="24"/>
  <c r="O595" i="24"/>
  <c r="N595" i="24"/>
  <c r="M595" i="24"/>
  <c r="L595" i="24"/>
  <c r="K595" i="24"/>
  <c r="J595" i="24"/>
  <c r="I595" i="24"/>
  <c r="I601" i="24" s="1"/>
  <c r="H595" i="24"/>
  <c r="G595" i="24"/>
  <c r="F595" i="24"/>
  <c r="E595" i="24"/>
  <c r="D595" i="24"/>
  <c r="C595" i="24"/>
  <c r="B595" i="24"/>
  <c r="P594" i="24"/>
  <c r="P600" i="24" s="1"/>
  <c r="O594" i="24"/>
  <c r="N594" i="24"/>
  <c r="M594" i="24"/>
  <c r="L594" i="24"/>
  <c r="K594" i="24"/>
  <c r="J594" i="24"/>
  <c r="I594" i="24"/>
  <c r="H594" i="24"/>
  <c r="H600" i="24" s="1"/>
  <c r="G594" i="24"/>
  <c r="F594" i="24"/>
  <c r="E594" i="24"/>
  <c r="D594" i="24"/>
  <c r="C594" i="24"/>
  <c r="B594" i="24"/>
  <c r="P593" i="24"/>
  <c r="O593" i="24"/>
  <c r="O599" i="24" s="1"/>
  <c r="N593" i="24"/>
  <c r="M593" i="24"/>
  <c r="L593" i="24"/>
  <c r="K593" i="24"/>
  <c r="J593" i="24"/>
  <c r="I593" i="24"/>
  <c r="H593" i="24"/>
  <c r="G593" i="24"/>
  <c r="G599" i="24" s="1"/>
  <c r="F593" i="24"/>
  <c r="E593" i="24"/>
  <c r="D593" i="24"/>
  <c r="C593" i="24"/>
  <c r="B593" i="24"/>
  <c r="P592" i="24"/>
  <c r="O592" i="24"/>
  <c r="N592" i="24"/>
  <c r="N598" i="24" s="1"/>
  <c r="M592" i="24"/>
  <c r="L592" i="24"/>
  <c r="K592" i="24"/>
  <c r="J592" i="24"/>
  <c r="I592" i="24"/>
  <c r="H592" i="24"/>
  <c r="G592" i="24"/>
  <c r="F592" i="24"/>
  <c r="F598" i="24" s="1"/>
  <c r="E592" i="24"/>
  <c r="D592" i="24"/>
  <c r="C592" i="24"/>
  <c r="B592" i="24"/>
  <c r="P589" i="24"/>
  <c r="O589" i="24"/>
  <c r="N589" i="24"/>
  <c r="M589" i="24"/>
  <c r="L589" i="24"/>
  <c r="K589" i="24"/>
  <c r="J589" i="24"/>
  <c r="I589" i="24"/>
  <c r="H589" i="24"/>
  <c r="G589" i="24"/>
  <c r="F589" i="24"/>
  <c r="E589" i="24"/>
  <c r="D589" i="24"/>
  <c r="C589" i="24"/>
  <c r="B589" i="24"/>
  <c r="P588" i="24"/>
  <c r="O588" i="24"/>
  <c r="N588" i="24"/>
  <c r="M588" i="24"/>
  <c r="L588" i="24"/>
  <c r="K588" i="24"/>
  <c r="J588" i="24"/>
  <c r="I588" i="24"/>
  <c r="H588" i="24"/>
  <c r="G588" i="24"/>
  <c r="F588" i="24"/>
  <c r="E588" i="24"/>
  <c r="D588" i="24"/>
  <c r="C588" i="24"/>
  <c r="B588" i="24"/>
  <c r="P587" i="24"/>
  <c r="O587" i="24"/>
  <c r="N587" i="24"/>
  <c r="M587" i="24"/>
  <c r="L587" i="24"/>
  <c r="K587" i="24"/>
  <c r="J587" i="24"/>
  <c r="I587" i="24"/>
  <c r="H587" i="24"/>
  <c r="G587" i="24"/>
  <c r="F587" i="24"/>
  <c r="E587" i="24"/>
  <c r="D587" i="24"/>
  <c r="C587" i="24"/>
  <c r="B587" i="24"/>
  <c r="P586" i="24"/>
  <c r="O586" i="24"/>
  <c r="N586" i="24"/>
  <c r="M586" i="24"/>
  <c r="L586" i="24"/>
  <c r="K586" i="24"/>
  <c r="J586" i="24"/>
  <c r="I586" i="24"/>
  <c r="H586" i="24"/>
  <c r="G586" i="24"/>
  <c r="F586" i="24"/>
  <c r="E586" i="24"/>
  <c r="D586" i="24"/>
  <c r="C586" i="24"/>
  <c r="B586" i="24"/>
  <c r="P580" i="24"/>
  <c r="O580" i="24"/>
  <c r="N580" i="24"/>
  <c r="M580" i="24"/>
  <c r="L580" i="24"/>
  <c r="K580" i="24"/>
  <c r="J580" i="24"/>
  <c r="I580" i="24"/>
  <c r="H580" i="24"/>
  <c r="G580" i="24"/>
  <c r="F580" i="24"/>
  <c r="E580" i="24"/>
  <c r="D580" i="24"/>
  <c r="C580" i="24"/>
  <c r="B580" i="24"/>
  <c r="P579" i="24"/>
  <c r="O579" i="24"/>
  <c r="N579" i="24"/>
  <c r="M579" i="24"/>
  <c r="L579" i="24"/>
  <c r="K579" i="24"/>
  <c r="J579" i="24"/>
  <c r="I579" i="24"/>
  <c r="H579" i="24"/>
  <c r="G579" i="24"/>
  <c r="F579" i="24"/>
  <c r="E579" i="24"/>
  <c r="D579" i="24"/>
  <c r="C579" i="24"/>
  <c r="B579" i="24"/>
  <c r="P578" i="24"/>
  <c r="O578" i="24"/>
  <c r="N578" i="24"/>
  <c r="M578" i="24"/>
  <c r="L578" i="24"/>
  <c r="K578" i="24"/>
  <c r="J578" i="24"/>
  <c r="I578" i="24"/>
  <c r="H578" i="24"/>
  <c r="G578" i="24"/>
  <c r="F578" i="24"/>
  <c r="E578" i="24"/>
  <c r="D578" i="24"/>
  <c r="C578" i="24"/>
  <c r="B578" i="24"/>
  <c r="P577" i="24"/>
  <c r="O577" i="24"/>
  <c r="N577" i="24"/>
  <c r="M577" i="24"/>
  <c r="L577" i="24"/>
  <c r="K577" i="24"/>
  <c r="J577" i="24"/>
  <c r="I577" i="24"/>
  <c r="H577" i="24"/>
  <c r="G577" i="24"/>
  <c r="F577" i="24"/>
  <c r="E577" i="24"/>
  <c r="D577" i="24"/>
  <c r="C577" i="24"/>
  <c r="B577" i="24"/>
  <c r="P573" i="24"/>
  <c r="O573" i="24"/>
  <c r="N573" i="24"/>
  <c r="M573" i="24"/>
  <c r="L573" i="24"/>
  <c r="K573" i="24"/>
  <c r="J573" i="24"/>
  <c r="I573" i="24"/>
  <c r="H573" i="24"/>
  <c r="G573" i="24"/>
  <c r="F573" i="24"/>
  <c r="E573" i="24"/>
  <c r="D573" i="24"/>
  <c r="C573" i="24"/>
  <c r="B573" i="24"/>
  <c r="P572" i="24"/>
  <c r="O572" i="24"/>
  <c r="N572" i="24"/>
  <c r="M572" i="24"/>
  <c r="L572" i="24"/>
  <c r="K572" i="24"/>
  <c r="J572" i="24"/>
  <c r="I572" i="24"/>
  <c r="H572" i="24"/>
  <c r="G572" i="24"/>
  <c r="F572" i="24"/>
  <c r="E572" i="24"/>
  <c r="D572" i="24"/>
  <c r="C572" i="24"/>
  <c r="B572" i="24"/>
  <c r="P571" i="24"/>
  <c r="O571" i="24"/>
  <c r="N571" i="24"/>
  <c r="M571" i="24"/>
  <c r="L571" i="24"/>
  <c r="K571" i="24"/>
  <c r="J571" i="24"/>
  <c r="I571" i="24"/>
  <c r="H571" i="24"/>
  <c r="G571" i="24"/>
  <c r="F571" i="24"/>
  <c r="E571" i="24"/>
  <c r="D571" i="24"/>
  <c r="C571" i="24"/>
  <c r="B571" i="24"/>
  <c r="P570" i="24"/>
  <c r="O570" i="24"/>
  <c r="N570" i="24"/>
  <c r="M570" i="24"/>
  <c r="L570" i="24"/>
  <c r="K570" i="24"/>
  <c r="J570" i="24"/>
  <c r="I570" i="24"/>
  <c r="H570" i="24"/>
  <c r="G570" i="24"/>
  <c r="F570" i="24"/>
  <c r="E570" i="24"/>
  <c r="D570" i="24"/>
  <c r="C570" i="24"/>
  <c r="B570" i="24"/>
  <c r="P559" i="24"/>
  <c r="O559" i="24"/>
  <c r="N559" i="24"/>
  <c r="M559" i="24"/>
  <c r="L559" i="24"/>
  <c r="K559" i="24"/>
  <c r="J559" i="24"/>
  <c r="I559" i="24"/>
  <c r="H559" i="24"/>
  <c r="G559" i="24"/>
  <c r="F559" i="24"/>
  <c r="E559" i="24"/>
  <c r="D559" i="24"/>
  <c r="C559" i="24"/>
  <c r="B559" i="24"/>
  <c r="P558" i="24"/>
  <c r="O558" i="24"/>
  <c r="N558" i="24"/>
  <c r="M558" i="24"/>
  <c r="L558" i="24"/>
  <c r="K558" i="24"/>
  <c r="J558" i="24"/>
  <c r="I558" i="24"/>
  <c r="H558" i="24"/>
  <c r="G558" i="24"/>
  <c r="F558" i="24"/>
  <c r="E558" i="24"/>
  <c r="D558" i="24"/>
  <c r="C558" i="24"/>
  <c r="B558" i="24"/>
  <c r="P557" i="24"/>
  <c r="O557" i="24"/>
  <c r="N557" i="24"/>
  <c r="M557" i="24"/>
  <c r="L557" i="24"/>
  <c r="K557" i="24"/>
  <c r="J557" i="24"/>
  <c r="I557" i="24"/>
  <c r="H557" i="24"/>
  <c r="G557" i="24"/>
  <c r="F557" i="24"/>
  <c r="E557" i="24"/>
  <c r="D557" i="24"/>
  <c r="C557" i="24"/>
  <c r="B557" i="24"/>
  <c r="P556" i="24"/>
  <c r="O556" i="24"/>
  <c r="N556" i="24"/>
  <c r="M556" i="24"/>
  <c r="L556" i="24"/>
  <c r="K556" i="24"/>
  <c r="J556" i="24"/>
  <c r="I556" i="24"/>
  <c r="H556" i="24"/>
  <c r="G556" i="24"/>
  <c r="F556" i="24"/>
  <c r="E556" i="24"/>
  <c r="D556" i="24"/>
  <c r="C556" i="24"/>
  <c r="B556" i="24"/>
  <c r="P536" i="24"/>
  <c r="O536" i="24"/>
  <c r="N536" i="24"/>
  <c r="L536" i="24"/>
  <c r="K536" i="24"/>
  <c r="J536" i="24"/>
  <c r="I536" i="24"/>
  <c r="H536" i="24"/>
  <c r="G536" i="24"/>
  <c r="F536" i="24"/>
  <c r="E536" i="24"/>
  <c r="D536" i="24"/>
  <c r="C536" i="24"/>
  <c r="B536" i="24"/>
  <c r="P535" i="24"/>
  <c r="O535" i="24"/>
  <c r="N535" i="24"/>
  <c r="L535" i="24"/>
  <c r="K535" i="24"/>
  <c r="J535" i="24"/>
  <c r="I535" i="24"/>
  <c r="H535" i="24"/>
  <c r="G535" i="24"/>
  <c r="F535" i="24"/>
  <c r="E535" i="24"/>
  <c r="D535" i="24"/>
  <c r="C535" i="24"/>
  <c r="B535" i="24"/>
  <c r="P534" i="24"/>
  <c r="O534" i="24"/>
  <c r="L534" i="24"/>
  <c r="K534" i="24"/>
  <c r="J534" i="24"/>
  <c r="I534" i="24"/>
  <c r="H534" i="24"/>
  <c r="G534" i="24"/>
  <c r="F534" i="24"/>
  <c r="E534" i="24"/>
  <c r="D534" i="24"/>
  <c r="C534" i="24"/>
  <c r="B534" i="24"/>
  <c r="P533" i="24"/>
  <c r="O533" i="24"/>
  <c r="L533" i="24"/>
  <c r="K533" i="24"/>
  <c r="J533" i="24"/>
  <c r="I533" i="24"/>
  <c r="H533" i="24"/>
  <c r="G533" i="24"/>
  <c r="F533" i="24"/>
  <c r="E533" i="24"/>
  <c r="D533" i="24"/>
  <c r="C533" i="24"/>
  <c r="B533" i="24"/>
  <c r="P528" i="24"/>
  <c r="O528" i="24"/>
  <c r="N528" i="24"/>
  <c r="M528" i="24"/>
  <c r="L528" i="24"/>
  <c r="K528" i="24"/>
  <c r="J528" i="24"/>
  <c r="I528" i="24"/>
  <c r="H528" i="24"/>
  <c r="G528" i="24"/>
  <c r="F528" i="24"/>
  <c r="E528" i="24"/>
  <c r="D528" i="24"/>
  <c r="C528" i="24"/>
  <c r="B528" i="24"/>
  <c r="P527" i="24"/>
  <c r="O527" i="24"/>
  <c r="N527" i="24"/>
  <c r="M527" i="24"/>
  <c r="L527" i="24"/>
  <c r="K527" i="24"/>
  <c r="J527" i="24"/>
  <c r="I527" i="24"/>
  <c r="H527" i="24"/>
  <c r="G527" i="24"/>
  <c r="F527" i="24"/>
  <c r="E527" i="24"/>
  <c r="D527" i="24"/>
  <c r="C527" i="24"/>
  <c r="B527" i="24"/>
  <c r="P526" i="24"/>
  <c r="O526" i="24"/>
  <c r="N526" i="24"/>
  <c r="M526" i="24"/>
  <c r="L526" i="24"/>
  <c r="K526" i="24"/>
  <c r="J526" i="24"/>
  <c r="I526" i="24"/>
  <c r="H526" i="24"/>
  <c r="G526" i="24"/>
  <c r="F526" i="24"/>
  <c r="E526" i="24"/>
  <c r="D526" i="24"/>
  <c r="C526" i="24"/>
  <c r="B526" i="24"/>
  <c r="P525" i="24"/>
  <c r="O525" i="24"/>
  <c r="N525" i="24"/>
  <c r="M525" i="24"/>
  <c r="L525" i="24"/>
  <c r="K525" i="24"/>
  <c r="J525" i="24"/>
  <c r="I525" i="24"/>
  <c r="H525" i="24"/>
  <c r="G525" i="24"/>
  <c r="F525" i="24"/>
  <c r="E525" i="24"/>
  <c r="D525" i="24"/>
  <c r="C525" i="24"/>
  <c r="B525" i="24"/>
  <c r="P520" i="24"/>
  <c r="O520" i="24"/>
  <c r="N520" i="24"/>
  <c r="M520" i="24"/>
  <c r="L520" i="24"/>
  <c r="K520" i="24"/>
  <c r="J520" i="24"/>
  <c r="I520" i="24"/>
  <c r="H520" i="24"/>
  <c r="G520" i="24"/>
  <c r="F520" i="24"/>
  <c r="E520" i="24"/>
  <c r="D520" i="24"/>
  <c r="C520" i="24"/>
  <c r="B520" i="24"/>
  <c r="P519" i="24"/>
  <c r="O519" i="24"/>
  <c r="N519" i="24"/>
  <c r="M519" i="24"/>
  <c r="L519" i="24"/>
  <c r="K519" i="24"/>
  <c r="J519" i="24"/>
  <c r="I519" i="24"/>
  <c r="H519" i="24"/>
  <c r="G519" i="24"/>
  <c r="F519" i="24"/>
  <c r="E519" i="24"/>
  <c r="D519" i="24"/>
  <c r="C519" i="24"/>
  <c r="B519" i="24"/>
  <c r="P518" i="24"/>
  <c r="O518" i="24"/>
  <c r="N518" i="24"/>
  <c r="M518" i="24"/>
  <c r="L518" i="24"/>
  <c r="K518" i="24"/>
  <c r="J518" i="24"/>
  <c r="I518" i="24"/>
  <c r="H518" i="24"/>
  <c r="G518" i="24"/>
  <c r="F518" i="24"/>
  <c r="E518" i="24"/>
  <c r="D518" i="24"/>
  <c r="C518" i="24"/>
  <c r="B518" i="24"/>
  <c r="P517" i="24"/>
  <c r="O517" i="24"/>
  <c r="N517" i="24"/>
  <c r="M517" i="24"/>
  <c r="L517" i="24"/>
  <c r="K517" i="24"/>
  <c r="J517" i="24"/>
  <c r="I517" i="24"/>
  <c r="H517" i="24"/>
  <c r="G517" i="24"/>
  <c r="F517" i="24"/>
  <c r="E517" i="24"/>
  <c r="D517" i="24"/>
  <c r="C517" i="24"/>
  <c r="B517" i="24"/>
  <c r="P512" i="24"/>
  <c r="O512" i="24"/>
  <c r="N512" i="24"/>
  <c r="M512" i="24"/>
  <c r="L512" i="24"/>
  <c r="K512" i="24"/>
  <c r="J512" i="24"/>
  <c r="I512" i="24"/>
  <c r="H512" i="24"/>
  <c r="G512" i="24"/>
  <c r="F512" i="24"/>
  <c r="E512" i="24"/>
  <c r="D512" i="24"/>
  <c r="C512" i="24"/>
  <c r="B512" i="24"/>
  <c r="P511" i="24"/>
  <c r="O511" i="24"/>
  <c r="N511" i="24"/>
  <c r="M511" i="24"/>
  <c r="L511" i="24"/>
  <c r="K511" i="24"/>
  <c r="J511" i="24"/>
  <c r="I511" i="24"/>
  <c r="H511" i="24"/>
  <c r="G511" i="24"/>
  <c r="F511" i="24"/>
  <c r="E511" i="24"/>
  <c r="D511" i="24"/>
  <c r="C511" i="24"/>
  <c r="B511" i="24"/>
  <c r="P510" i="24"/>
  <c r="O510" i="24"/>
  <c r="N510" i="24"/>
  <c r="M510" i="24"/>
  <c r="L510" i="24"/>
  <c r="K510" i="24"/>
  <c r="J510" i="24"/>
  <c r="I510" i="24"/>
  <c r="H510" i="24"/>
  <c r="G510" i="24"/>
  <c r="F510" i="24"/>
  <c r="E510" i="24"/>
  <c r="D510" i="24"/>
  <c r="C510" i="24"/>
  <c r="B510" i="24"/>
  <c r="P509" i="24"/>
  <c r="O509" i="24"/>
  <c r="N509" i="24"/>
  <c r="M509" i="24"/>
  <c r="L509" i="24"/>
  <c r="K509" i="24"/>
  <c r="J509" i="24"/>
  <c r="I509" i="24"/>
  <c r="H509" i="24"/>
  <c r="G509" i="24"/>
  <c r="F509" i="24"/>
  <c r="E509" i="24"/>
  <c r="D509" i="24"/>
  <c r="C509" i="24"/>
  <c r="B509" i="24"/>
  <c r="P495" i="24"/>
  <c r="O495" i="24"/>
  <c r="N495" i="24"/>
  <c r="M495" i="24"/>
  <c r="L495" i="24"/>
  <c r="K495" i="24"/>
  <c r="J495" i="24"/>
  <c r="I495" i="24"/>
  <c r="H495" i="24"/>
  <c r="G495" i="24"/>
  <c r="F495" i="24"/>
  <c r="E495" i="24"/>
  <c r="D495" i="24"/>
  <c r="C495" i="24"/>
  <c r="B495" i="24"/>
  <c r="P494" i="24"/>
  <c r="O494" i="24"/>
  <c r="N494" i="24"/>
  <c r="M494" i="24"/>
  <c r="L494" i="24"/>
  <c r="K494" i="24"/>
  <c r="J494" i="24"/>
  <c r="I494" i="24"/>
  <c r="H494" i="24"/>
  <c r="G494" i="24"/>
  <c r="F494" i="24"/>
  <c r="E494" i="24"/>
  <c r="D494" i="24"/>
  <c r="C494" i="24"/>
  <c r="B494" i="24"/>
  <c r="P493" i="24"/>
  <c r="O493" i="24"/>
  <c r="N493" i="24"/>
  <c r="M493" i="24"/>
  <c r="L493" i="24"/>
  <c r="K493" i="24"/>
  <c r="J493" i="24"/>
  <c r="I493" i="24"/>
  <c r="H493" i="24"/>
  <c r="G493" i="24"/>
  <c r="F493" i="24"/>
  <c r="E493" i="24"/>
  <c r="D493" i="24"/>
  <c r="C493" i="24"/>
  <c r="B493" i="24"/>
  <c r="P492" i="24"/>
  <c r="O492" i="24"/>
  <c r="N492" i="24"/>
  <c r="M492" i="24"/>
  <c r="L492" i="24"/>
  <c r="K492" i="24"/>
  <c r="J492" i="24"/>
  <c r="I492" i="24"/>
  <c r="H492" i="24"/>
  <c r="G492" i="24"/>
  <c r="F492" i="24"/>
  <c r="E492" i="24"/>
  <c r="D492" i="24"/>
  <c r="C492" i="24"/>
  <c r="B492" i="24"/>
  <c r="P488" i="24"/>
  <c r="O488" i="24"/>
  <c r="N488" i="24"/>
  <c r="M488" i="24"/>
  <c r="L488" i="24"/>
  <c r="K488" i="24"/>
  <c r="J488" i="24"/>
  <c r="I488" i="24"/>
  <c r="H488" i="24"/>
  <c r="G488" i="24"/>
  <c r="F488" i="24"/>
  <c r="E488" i="24"/>
  <c r="D488" i="24"/>
  <c r="C488" i="24"/>
  <c r="B488" i="24"/>
  <c r="P487" i="24"/>
  <c r="O487" i="24"/>
  <c r="N487" i="24"/>
  <c r="M487" i="24"/>
  <c r="L487" i="24"/>
  <c r="K487" i="24"/>
  <c r="J487" i="24"/>
  <c r="I487" i="24"/>
  <c r="H487" i="24"/>
  <c r="G487" i="24"/>
  <c r="F487" i="24"/>
  <c r="E487" i="24"/>
  <c r="D487" i="24"/>
  <c r="C487" i="24"/>
  <c r="B487" i="24"/>
  <c r="P486" i="24"/>
  <c r="O486" i="24"/>
  <c r="N486" i="24"/>
  <c r="M486" i="24"/>
  <c r="L486" i="24"/>
  <c r="K486" i="24"/>
  <c r="J486" i="24"/>
  <c r="I486" i="24"/>
  <c r="H486" i="24"/>
  <c r="G486" i="24"/>
  <c r="F486" i="24"/>
  <c r="E486" i="24"/>
  <c r="D486" i="24"/>
  <c r="C486" i="24"/>
  <c r="B486" i="24"/>
  <c r="P485" i="24"/>
  <c r="O485" i="24"/>
  <c r="N485" i="24"/>
  <c r="M485" i="24"/>
  <c r="L485" i="24"/>
  <c r="K485" i="24"/>
  <c r="J485" i="24"/>
  <c r="I485" i="24"/>
  <c r="H485" i="24"/>
  <c r="G485" i="24"/>
  <c r="F485" i="24"/>
  <c r="E485" i="24"/>
  <c r="D485" i="24"/>
  <c r="C485" i="24"/>
  <c r="B485" i="24"/>
  <c r="P482" i="24"/>
  <c r="O482" i="24"/>
  <c r="N482" i="24"/>
  <c r="M482" i="24"/>
  <c r="L482" i="24"/>
  <c r="K482" i="24"/>
  <c r="J482" i="24"/>
  <c r="I482" i="24"/>
  <c r="H482" i="24"/>
  <c r="G482" i="24"/>
  <c r="F482" i="24"/>
  <c r="E482" i="24"/>
  <c r="D482" i="24"/>
  <c r="C482" i="24"/>
  <c r="B482" i="24"/>
  <c r="P481" i="24"/>
  <c r="O481" i="24"/>
  <c r="N481" i="24"/>
  <c r="M481" i="24"/>
  <c r="L481" i="24"/>
  <c r="K481" i="24"/>
  <c r="J481" i="24"/>
  <c r="I481" i="24"/>
  <c r="H481" i="24"/>
  <c r="G481" i="24"/>
  <c r="F481" i="24"/>
  <c r="E481" i="24"/>
  <c r="D481" i="24"/>
  <c r="C481" i="24"/>
  <c r="B481" i="24"/>
  <c r="P480" i="24"/>
  <c r="O480" i="24"/>
  <c r="N480" i="24"/>
  <c r="M480" i="24"/>
  <c r="L480" i="24"/>
  <c r="K480" i="24"/>
  <c r="J480" i="24"/>
  <c r="I480" i="24"/>
  <c r="H480" i="24"/>
  <c r="G480" i="24"/>
  <c r="F480" i="24"/>
  <c r="E480" i="24"/>
  <c r="D480" i="24"/>
  <c r="C480" i="24"/>
  <c r="B480" i="24"/>
  <c r="P479" i="24"/>
  <c r="O479" i="24"/>
  <c r="N479" i="24"/>
  <c r="M479" i="24"/>
  <c r="L479" i="24"/>
  <c r="K479" i="24"/>
  <c r="J479" i="24"/>
  <c r="I479" i="24"/>
  <c r="H479" i="24"/>
  <c r="G479" i="24"/>
  <c r="F479" i="24"/>
  <c r="E479" i="24"/>
  <c r="D479" i="24"/>
  <c r="C479" i="24"/>
  <c r="B479" i="24"/>
  <c r="P476" i="24"/>
  <c r="O476" i="24"/>
  <c r="N476" i="24"/>
  <c r="M476" i="24"/>
  <c r="L476" i="24"/>
  <c r="K476" i="24"/>
  <c r="J476" i="24"/>
  <c r="I476" i="24"/>
  <c r="H476" i="24"/>
  <c r="G476" i="24"/>
  <c r="F476" i="24"/>
  <c r="E476" i="24"/>
  <c r="D476" i="24"/>
  <c r="C476" i="24"/>
  <c r="B476" i="24"/>
  <c r="P475" i="24"/>
  <c r="O475" i="24"/>
  <c r="N475" i="24"/>
  <c r="M475" i="24"/>
  <c r="L475" i="24"/>
  <c r="K475" i="24"/>
  <c r="J475" i="24"/>
  <c r="I475" i="24"/>
  <c r="H475" i="24"/>
  <c r="G475" i="24"/>
  <c r="F475" i="24"/>
  <c r="E475" i="24"/>
  <c r="D475" i="24"/>
  <c r="C475" i="24"/>
  <c r="B475" i="24"/>
  <c r="P474" i="24"/>
  <c r="O474" i="24"/>
  <c r="N474" i="24"/>
  <c r="M474" i="24"/>
  <c r="L474" i="24"/>
  <c r="K474" i="24"/>
  <c r="J474" i="24"/>
  <c r="I474" i="24"/>
  <c r="H474" i="24"/>
  <c r="G474" i="24"/>
  <c r="F474" i="24"/>
  <c r="E474" i="24"/>
  <c r="D474" i="24"/>
  <c r="C474" i="24"/>
  <c r="B474" i="24"/>
  <c r="P473" i="24"/>
  <c r="O473" i="24"/>
  <c r="N473" i="24"/>
  <c r="M473" i="24"/>
  <c r="L473" i="24"/>
  <c r="K473" i="24"/>
  <c r="J473" i="24"/>
  <c r="I473" i="24"/>
  <c r="H473" i="24"/>
  <c r="G473" i="24"/>
  <c r="F473" i="24"/>
  <c r="E473" i="24"/>
  <c r="D473" i="24"/>
  <c r="C473" i="24"/>
  <c r="B473" i="24"/>
  <c r="P470" i="24"/>
  <c r="O470" i="24"/>
  <c r="N470" i="24"/>
  <c r="M470" i="24"/>
  <c r="L470" i="24"/>
  <c r="K470" i="24"/>
  <c r="J470" i="24"/>
  <c r="I470" i="24"/>
  <c r="H470" i="24"/>
  <c r="G470" i="24"/>
  <c r="F470" i="24"/>
  <c r="E470" i="24"/>
  <c r="D470" i="24"/>
  <c r="C470" i="24"/>
  <c r="B470" i="24"/>
  <c r="P469" i="24"/>
  <c r="O469" i="24"/>
  <c r="N469" i="24"/>
  <c r="M469" i="24"/>
  <c r="L469" i="24"/>
  <c r="K469" i="24"/>
  <c r="J469" i="24"/>
  <c r="I469" i="24"/>
  <c r="H469" i="24"/>
  <c r="G469" i="24"/>
  <c r="F469" i="24"/>
  <c r="E469" i="24"/>
  <c r="D469" i="24"/>
  <c r="C469" i="24"/>
  <c r="B469" i="24"/>
  <c r="P468" i="24"/>
  <c r="O468" i="24"/>
  <c r="N468" i="24"/>
  <c r="M468" i="24"/>
  <c r="L468" i="24"/>
  <c r="K468" i="24"/>
  <c r="J468" i="24"/>
  <c r="I468" i="24"/>
  <c r="H468" i="24"/>
  <c r="G468" i="24"/>
  <c r="F468" i="24"/>
  <c r="E468" i="24"/>
  <c r="D468" i="24"/>
  <c r="C468" i="24"/>
  <c r="B468" i="24"/>
  <c r="P467" i="24"/>
  <c r="O467" i="24"/>
  <c r="N467" i="24"/>
  <c r="M467" i="24"/>
  <c r="L467" i="24"/>
  <c r="K467" i="24"/>
  <c r="J467" i="24"/>
  <c r="I467" i="24"/>
  <c r="H467" i="24"/>
  <c r="G467" i="24"/>
  <c r="F467" i="24"/>
  <c r="E467" i="24"/>
  <c r="D467" i="24"/>
  <c r="C467" i="24"/>
  <c r="B467" i="24"/>
  <c r="P464" i="24"/>
  <c r="O464" i="24"/>
  <c r="N464" i="24"/>
  <c r="M464" i="24"/>
  <c r="L464" i="24"/>
  <c r="K464" i="24"/>
  <c r="J464" i="24"/>
  <c r="I464" i="24"/>
  <c r="H464" i="24"/>
  <c r="G464" i="24"/>
  <c r="F464" i="24"/>
  <c r="E464" i="24"/>
  <c r="D464" i="24"/>
  <c r="C464" i="24"/>
  <c r="B464" i="24"/>
  <c r="P463" i="24"/>
  <c r="O463" i="24"/>
  <c r="N463" i="24"/>
  <c r="M463" i="24"/>
  <c r="L463" i="24"/>
  <c r="K463" i="24"/>
  <c r="J463" i="24"/>
  <c r="I463" i="24"/>
  <c r="H463" i="24"/>
  <c r="G463" i="24"/>
  <c r="F463" i="24"/>
  <c r="E463" i="24"/>
  <c r="D463" i="24"/>
  <c r="C463" i="24"/>
  <c r="B463" i="24"/>
  <c r="P462" i="24"/>
  <c r="O462" i="24"/>
  <c r="N462" i="24"/>
  <c r="M462" i="24"/>
  <c r="L462" i="24"/>
  <c r="K462" i="24"/>
  <c r="J462" i="24"/>
  <c r="I462" i="24"/>
  <c r="H462" i="24"/>
  <c r="G462" i="24"/>
  <c r="F462" i="24"/>
  <c r="E462" i="24"/>
  <c r="D462" i="24"/>
  <c r="C462" i="24"/>
  <c r="B462" i="24"/>
  <c r="P461" i="24"/>
  <c r="O461" i="24"/>
  <c r="N461" i="24"/>
  <c r="M461" i="24"/>
  <c r="L461" i="24"/>
  <c r="K461" i="24"/>
  <c r="J461" i="24"/>
  <c r="I461" i="24"/>
  <c r="H461" i="24"/>
  <c r="G461" i="24"/>
  <c r="F461" i="24"/>
  <c r="E461" i="24"/>
  <c r="D461" i="24"/>
  <c r="C461" i="24"/>
  <c r="B461" i="24"/>
  <c r="P457" i="24"/>
  <c r="P503" i="24" s="1"/>
  <c r="O457" i="24"/>
  <c r="O503" i="24" s="1"/>
  <c r="N457" i="24"/>
  <c r="N503" i="24" s="1"/>
  <c r="M457" i="24"/>
  <c r="L457" i="24"/>
  <c r="K457" i="24"/>
  <c r="J457" i="24"/>
  <c r="J503" i="24" s="1"/>
  <c r="I457" i="24"/>
  <c r="I503" i="24" s="1"/>
  <c r="H457" i="24"/>
  <c r="H503" i="24" s="1"/>
  <c r="G457" i="24"/>
  <c r="G503" i="24" s="1"/>
  <c r="F457" i="24"/>
  <c r="F503" i="24" s="1"/>
  <c r="E457" i="24"/>
  <c r="D457" i="24"/>
  <c r="C457" i="24"/>
  <c r="B457" i="24"/>
  <c r="B503" i="24" s="1"/>
  <c r="P456" i="24"/>
  <c r="P502" i="24" s="1"/>
  <c r="O456" i="24"/>
  <c r="O502" i="24" s="1"/>
  <c r="N456" i="24"/>
  <c r="N502" i="24" s="1"/>
  <c r="M456" i="24"/>
  <c r="M502" i="24" s="1"/>
  <c r="L456" i="24"/>
  <c r="K456" i="24"/>
  <c r="J456" i="24"/>
  <c r="I456" i="24"/>
  <c r="I502" i="24" s="1"/>
  <c r="H456" i="24"/>
  <c r="H502" i="24" s="1"/>
  <c r="G456" i="24"/>
  <c r="G502" i="24" s="1"/>
  <c r="F456" i="24"/>
  <c r="F502" i="24" s="1"/>
  <c r="E456" i="24"/>
  <c r="E502" i="24" s="1"/>
  <c r="D456" i="24"/>
  <c r="C456" i="24"/>
  <c r="B456" i="24"/>
  <c r="P455" i="24"/>
  <c r="O455" i="24"/>
  <c r="O501" i="24" s="1"/>
  <c r="N455" i="24"/>
  <c r="N501" i="24" s="1"/>
  <c r="M455" i="24"/>
  <c r="M501" i="24" s="1"/>
  <c r="L455" i="24"/>
  <c r="K455" i="24"/>
  <c r="J455" i="24"/>
  <c r="I455" i="24"/>
  <c r="H455" i="24"/>
  <c r="H501" i="24" s="1"/>
  <c r="G455" i="24"/>
  <c r="G501" i="24" s="1"/>
  <c r="F455" i="24"/>
  <c r="F501" i="24" s="1"/>
  <c r="E455" i="24"/>
  <c r="E501" i="24" s="1"/>
  <c r="D455" i="24"/>
  <c r="C455" i="24"/>
  <c r="B455" i="24"/>
  <c r="P454" i="24"/>
  <c r="O454" i="24"/>
  <c r="O500" i="24" s="1"/>
  <c r="N454" i="24"/>
  <c r="N500" i="24" s="1"/>
  <c r="M454" i="24"/>
  <c r="M500" i="24" s="1"/>
  <c r="L454" i="24"/>
  <c r="K454" i="24"/>
  <c r="K500" i="24" s="1"/>
  <c r="J454" i="24"/>
  <c r="I454" i="24"/>
  <c r="H454" i="24"/>
  <c r="G454" i="24"/>
  <c r="G500" i="24" s="1"/>
  <c r="F454" i="24"/>
  <c r="F500" i="24" s="1"/>
  <c r="E454" i="24"/>
  <c r="E500" i="24" s="1"/>
  <c r="D454" i="24"/>
  <c r="C454" i="24"/>
  <c r="C500" i="24" s="1"/>
  <c r="B454" i="24"/>
  <c r="P450" i="24"/>
  <c r="P666" i="24" s="1"/>
  <c r="P673" i="24" s="1"/>
  <c r="O450" i="24"/>
  <c r="O666" i="24" s="1"/>
  <c r="O673" i="24" s="1"/>
  <c r="N450" i="24"/>
  <c r="N666" i="24" s="1"/>
  <c r="N673" i="24" s="1"/>
  <c r="M450" i="24"/>
  <c r="M666" i="24" s="1"/>
  <c r="M673" i="24" s="1"/>
  <c r="L450" i="24"/>
  <c r="L666" i="24" s="1"/>
  <c r="L673" i="24" s="1"/>
  <c r="K450" i="24"/>
  <c r="K666" i="24" s="1"/>
  <c r="K673" i="24" s="1"/>
  <c r="J450" i="24"/>
  <c r="J666" i="24" s="1"/>
  <c r="J673" i="24" s="1"/>
  <c r="I450" i="24"/>
  <c r="I666" i="24" s="1"/>
  <c r="I673" i="24" s="1"/>
  <c r="H450" i="24"/>
  <c r="H666" i="24" s="1"/>
  <c r="H673" i="24" s="1"/>
  <c r="G450" i="24"/>
  <c r="G666" i="24" s="1"/>
  <c r="G673" i="24" s="1"/>
  <c r="F450" i="24"/>
  <c r="F666" i="24" s="1"/>
  <c r="F673" i="24" s="1"/>
  <c r="E450" i="24"/>
  <c r="E666" i="24" s="1"/>
  <c r="E673" i="24" s="1"/>
  <c r="D450" i="24"/>
  <c r="D666" i="24" s="1"/>
  <c r="D673" i="24" s="1"/>
  <c r="C450" i="24"/>
  <c r="C666" i="24" s="1"/>
  <c r="C673" i="24" s="1"/>
  <c r="B450" i="24"/>
  <c r="B666" i="24" s="1"/>
  <c r="B673" i="24" s="1"/>
  <c r="P449" i="24"/>
  <c r="O449" i="24"/>
  <c r="N449" i="24"/>
  <c r="M449" i="24"/>
  <c r="L449" i="24"/>
  <c r="K449" i="24"/>
  <c r="J449" i="24"/>
  <c r="I449" i="24"/>
  <c r="H449" i="24"/>
  <c r="G449" i="24"/>
  <c r="F449" i="24"/>
  <c r="E449" i="24"/>
  <c r="D449" i="24"/>
  <c r="C449" i="24"/>
  <c r="B449" i="24"/>
  <c r="P448" i="24"/>
  <c r="O448" i="24"/>
  <c r="N448" i="24"/>
  <c r="M448" i="24"/>
  <c r="L448" i="24"/>
  <c r="K448" i="24"/>
  <c r="J448" i="24"/>
  <c r="I448" i="24"/>
  <c r="H448" i="24"/>
  <c r="G448" i="24"/>
  <c r="F448" i="24"/>
  <c r="E448" i="24"/>
  <c r="D448" i="24"/>
  <c r="C448" i="24"/>
  <c r="B448" i="24"/>
  <c r="P447" i="24"/>
  <c r="O447" i="24"/>
  <c r="N447" i="24"/>
  <c r="M447" i="24"/>
  <c r="L447" i="24"/>
  <c r="K447" i="24"/>
  <c r="J447" i="24"/>
  <c r="I447" i="24"/>
  <c r="H447" i="24"/>
  <c r="G447" i="24"/>
  <c r="F447" i="24"/>
  <c r="E447" i="24"/>
  <c r="D447" i="24"/>
  <c r="C447" i="24"/>
  <c r="B447" i="24"/>
  <c r="P444" i="24"/>
  <c r="O444" i="24"/>
  <c r="N444" i="24"/>
  <c r="M444" i="24"/>
  <c r="L444" i="24"/>
  <c r="K444" i="24"/>
  <c r="J444" i="24"/>
  <c r="I444" i="24"/>
  <c r="H444" i="24"/>
  <c r="G444" i="24"/>
  <c r="F444" i="24"/>
  <c r="E444" i="24"/>
  <c r="D444" i="24"/>
  <c r="C444" i="24"/>
  <c r="B444" i="24"/>
  <c r="P443" i="24"/>
  <c r="O443" i="24"/>
  <c r="N443" i="24"/>
  <c r="M443" i="24"/>
  <c r="L443" i="24"/>
  <c r="K443" i="24"/>
  <c r="J443" i="24"/>
  <c r="I443" i="24"/>
  <c r="H443" i="24"/>
  <c r="G443" i="24"/>
  <c r="F443" i="24"/>
  <c r="E443" i="24"/>
  <c r="D443" i="24"/>
  <c r="C443" i="24"/>
  <c r="B443" i="24"/>
  <c r="P442" i="24"/>
  <c r="O442" i="24"/>
  <c r="N442" i="24"/>
  <c r="M442" i="24"/>
  <c r="L442" i="24"/>
  <c r="K442" i="24"/>
  <c r="J442" i="24"/>
  <c r="I442" i="24"/>
  <c r="H442" i="24"/>
  <c r="G442" i="24"/>
  <c r="F442" i="24"/>
  <c r="E442" i="24"/>
  <c r="D442" i="24"/>
  <c r="C442" i="24"/>
  <c r="B442" i="24"/>
  <c r="P441" i="24"/>
  <c r="O441" i="24"/>
  <c r="N441" i="24"/>
  <c r="M441" i="24"/>
  <c r="L441" i="24"/>
  <c r="K441" i="24"/>
  <c r="J441" i="24"/>
  <c r="I441" i="24"/>
  <c r="H441" i="24"/>
  <c r="G441" i="24"/>
  <c r="F441" i="24"/>
  <c r="E441" i="24"/>
  <c r="D441" i="24"/>
  <c r="C441" i="24"/>
  <c r="B441" i="24"/>
  <c r="P437" i="24"/>
  <c r="O437" i="24"/>
  <c r="N437" i="24"/>
  <c r="M437" i="24"/>
  <c r="L437" i="24"/>
  <c r="K437" i="24"/>
  <c r="J437" i="24"/>
  <c r="I437" i="24"/>
  <c r="H437" i="24"/>
  <c r="G437" i="24"/>
  <c r="F437" i="24"/>
  <c r="E437" i="24"/>
  <c r="D437" i="24"/>
  <c r="C437" i="24"/>
  <c r="B437" i="24"/>
  <c r="P436" i="24"/>
  <c r="O436" i="24"/>
  <c r="N436" i="24"/>
  <c r="M436" i="24"/>
  <c r="L436" i="24"/>
  <c r="K436" i="24"/>
  <c r="J436" i="24"/>
  <c r="I436" i="24"/>
  <c r="H436" i="24"/>
  <c r="G436" i="24"/>
  <c r="F436" i="24"/>
  <c r="E436" i="24"/>
  <c r="D436" i="24"/>
  <c r="C436" i="24"/>
  <c r="B436" i="24"/>
  <c r="P435" i="24"/>
  <c r="O435" i="24"/>
  <c r="N435" i="24"/>
  <c r="M435" i="24"/>
  <c r="L435" i="24"/>
  <c r="K435" i="24"/>
  <c r="J435" i="24"/>
  <c r="I435" i="24"/>
  <c r="H435" i="24"/>
  <c r="G435" i="24"/>
  <c r="F435" i="24"/>
  <c r="E435" i="24"/>
  <c r="D435" i="24"/>
  <c r="C435" i="24"/>
  <c r="B435" i="24"/>
  <c r="P434" i="24"/>
  <c r="O434" i="24"/>
  <c r="N434" i="24"/>
  <c r="M434" i="24"/>
  <c r="L434" i="24"/>
  <c r="K434" i="24"/>
  <c r="J434" i="24"/>
  <c r="I434" i="24"/>
  <c r="H434" i="24"/>
  <c r="G434" i="24"/>
  <c r="F434" i="24"/>
  <c r="E434" i="24"/>
  <c r="D434" i="24"/>
  <c r="C434" i="24"/>
  <c r="B434" i="24"/>
  <c r="P431" i="24"/>
  <c r="O431" i="24"/>
  <c r="N431" i="24"/>
  <c r="M431" i="24"/>
  <c r="L431" i="24"/>
  <c r="K431" i="24"/>
  <c r="J431" i="24"/>
  <c r="I431" i="24"/>
  <c r="H431" i="24"/>
  <c r="G431" i="24"/>
  <c r="F431" i="24"/>
  <c r="E431" i="24"/>
  <c r="D431" i="24"/>
  <c r="C431" i="24"/>
  <c r="B431" i="24"/>
  <c r="P430" i="24"/>
  <c r="O430" i="24"/>
  <c r="N430" i="24"/>
  <c r="M430" i="24"/>
  <c r="L430" i="24"/>
  <c r="K430" i="24"/>
  <c r="J430" i="24"/>
  <c r="I430" i="24"/>
  <c r="H430" i="24"/>
  <c r="G430" i="24"/>
  <c r="F430" i="24"/>
  <c r="E430" i="24"/>
  <c r="D430" i="24"/>
  <c r="C430" i="24"/>
  <c r="B430" i="24"/>
  <c r="P429" i="24"/>
  <c r="O429" i="24"/>
  <c r="N429" i="24"/>
  <c r="M429" i="24"/>
  <c r="L429" i="24"/>
  <c r="K429" i="24"/>
  <c r="J429" i="24"/>
  <c r="I429" i="24"/>
  <c r="H429" i="24"/>
  <c r="G429" i="24"/>
  <c r="F429" i="24"/>
  <c r="E429" i="24"/>
  <c r="D429" i="24"/>
  <c r="C429" i="24"/>
  <c r="B429" i="24"/>
  <c r="P428" i="24"/>
  <c r="O428" i="24"/>
  <c r="N428" i="24"/>
  <c r="M428" i="24"/>
  <c r="L428" i="24"/>
  <c r="K428" i="24"/>
  <c r="J428" i="24"/>
  <c r="I428" i="24"/>
  <c r="H428" i="24"/>
  <c r="G428" i="24"/>
  <c r="F428" i="24"/>
  <c r="E428" i="24"/>
  <c r="D428" i="24"/>
  <c r="C428" i="24"/>
  <c r="B428" i="24"/>
  <c r="M425" i="24"/>
  <c r="M426" i="24" s="1"/>
  <c r="L425" i="24"/>
  <c r="K425" i="24"/>
  <c r="J425" i="24"/>
  <c r="I425" i="24"/>
  <c r="H425" i="24"/>
  <c r="G425" i="24"/>
  <c r="F425" i="24"/>
  <c r="F426" i="24" s="1"/>
  <c r="E425" i="24"/>
  <c r="D425" i="24"/>
  <c r="C425" i="24"/>
  <c r="B425" i="24"/>
  <c r="M424" i="24"/>
  <c r="L424" i="24"/>
  <c r="K424" i="24"/>
  <c r="J424" i="24"/>
  <c r="I424" i="24"/>
  <c r="H424" i="24"/>
  <c r="G424" i="24"/>
  <c r="F424" i="24"/>
  <c r="E424" i="24"/>
  <c r="D424" i="24"/>
  <c r="C424" i="24"/>
  <c r="B424" i="24"/>
  <c r="N423" i="24"/>
  <c r="M423" i="24"/>
  <c r="L423" i="24"/>
  <c r="K423" i="24"/>
  <c r="J423" i="24"/>
  <c r="I423" i="24"/>
  <c r="H423" i="24"/>
  <c r="G423" i="24"/>
  <c r="F423" i="24"/>
  <c r="E423" i="24"/>
  <c r="D423" i="24"/>
  <c r="C423" i="24"/>
  <c r="B423" i="24"/>
  <c r="N422" i="24"/>
  <c r="M422" i="24"/>
  <c r="L422" i="24"/>
  <c r="K422" i="24"/>
  <c r="J422" i="24"/>
  <c r="I422" i="24"/>
  <c r="H422" i="24"/>
  <c r="G422" i="24"/>
  <c r="F422" i="24"/>
  <c r="E422" i="24"/>
  <c r="D422" i="24"/>
  <c r="C422" i="24"/>
  <c r="B422" i="24"/>
  <c r="M419" i="24"/>
  <c r="L419" i="24"/>
  <c r="K419" i="24"/>
  <c r="J419" i="24"/>
  <c r="I419" i="24"/>
  <c r="H419" i="24"/>
  <c r="G419" i="24"/>
  <c r="F419" i="24"/>
  <c r="E419" i="24"/>
  <c r="D419" i="24"/>
  <c r="C419" i="24"/>
  <c r="B419" i="24"/>
  <c r="M418" i="24"/>
  <c r="L418" i="24"/>
  <c r="K418" i="24"/>
  <c r="J418" i="24"/>
  <c r="I418" i="24"/>
  <c r="H418" i="24"/>
  <c r="G418" i="24"/>
  <c r="F418" i="24"/>
  <c r="E418" i="24"/>
  <c r="D418" i="24"/>
  <c r="C418" i="24"/>
  <c r="B418" i="24"/>
  <c r="N417" i="24"/>
  <c r="M417" i="24"/>
  <c r="L417" i="24"/>
  <c r="K417" i="24"/>
  <c r="J417" i="24"/>
  <c r="I417" i="24"/>
  <c r="H417" i="24"/>
  <c r="G417" i="24"/>
  <c r="F417" i="24"/>
  <c r="E417" i="24"/>
  <c r="D417" i="24"/>
  <c r="C417" i="24"/>
  <c r="B417" i="24"/>
  <c r="N416" i="24"/>
  <c r="M416" i="24"/>
  <c r="L416" i="24"/>
  <c r="K416" i="24"/>
  <c r="J416" i="24"/>
  <c r="I416" i="24"/>
  <c r="H416" i="24"/>
  <c r="G416" i="24"/>
  <c r="F416" i="24"/>
  <c r="E416" i="24"/>
  <c r="D416" i="24"/>
  <c r="C416" i="24"/>
  <c r="B416" i="24"/>
  <c r="M413" i="24"/>
  <c r="L413" i="24"/>
  <c r="K413" i="24"/>
  <c r="J413" i="24"/>
  <c r="I413" i="24"/>
  <c r="H413" i="24"/>
  <c r="G413" i="24"/>
  <c r="F413" i="24"/>
  <c r="E413" i="24"/>
  <c r="D413" i="24"/>
  <c r="C413" i="24"/>
  <c r="B413" i="24"/>
  <c r="M412" i="24"/>
  <c r="L412" i="24"/>
  <c r="K412" i="24"/>
  <c r="J412" i="24"/>
  <c r="I412" i="24"/>
  <c r="H412" i="24"/>
  <c r="G412" i="24"/>
  <c r="F412" i="24"/>
  <c r="E412" i="24"/>
  <c r="D412" i="24"/>
  <c r="C412" i="24"/>
  <c r="B412" i="24"/>
  <c r="N411" i="24"/>
  <c r="M411" i="24"/>
  <c r="L411" i="24"/>
  <c r="K411" i="24"/>
  <c r="J411" i="24"/>
  <c r="I411" i="24"/>
  <c r="H411" i="24"/>
  <c r="G411" i="24"/>
  <c r="F411" i="24"/>
  <c r="E411" i="24"/>
  <c r="D411" i="24"/>
  <c r="C411" i="24"/>
  <c r="B411" i="24"/>
  <c r="N410" i="24"/>
  <c r="M410" i="24"/>
  <c r="L410" i="24"/>
  <c r="K410" i="24"/>
  <c r="J410" i="24"/>
  <c r="I410" i="24"/>
  <c r="H410" i="24"/>
  <c r="G410" i="24"/>
  <c r="F410" i="24"/>
  <c r="E410" i="24"/>
  <c r="D410" i="24"/>
  <c r="C410" i="24"/>
  <c r="B410" i="24"/>
  <c r="P407" i="24"/>
  <c r="O407" i="24"/>
  <c r="N407" i="24"/>
  <c r="M407" i="24"/>
  <c r="L407" i="24"/>
  <c r="K407" i="24"/>
  <c r="J407" i="24"/>
  <c r="I407" i="24"/>
  <c r="H407" i="24"/>
  <c r="G407" i="24"/>
  <c r="F407" i="24"/>
  <c r="E407" i="24"/>
  <c r="D407" i="24"/>
  <c r="C407" i="24"/>
  <c r="B407" i="24"/>
  <c r="P406" i="24"/>
  <c r="O406" i="24"/>
  <c r="N406" i="24"/>
  <c r="M406" i="24"/>
  <c r="L406" i="24"/>
  <c r="K406" i="24"/>
  <c r="J406" i="24"/>
  <c r="I406" i="24"/>
  <c r="H406" i="24"/>
  <c r="G406" i="24"/>
  <c r="F406" i="24"/>
  <c r="E406" i="24"/>
  <c r="D406" i="24"/>
  <c r="C406" i="24"/>
  <c r="B406" i="24"/>
  <c r="P405" i="24"/>
  <c r="O405" i="24"/>
  <c r="N405" i="24"/>
  <c r="M405" i="24"/>
  <c r="L405" i="24"/>
  <c r="K405" i="24"/>
  <c r="J405" i="24"/>
  <c r="I405" i="24"/>
  <c r="H405" i="24"/>
  <c r="G405" i="24"/>
  <c r="F405" i="24"/>
  <c r="E405" i="24"/>
  <c r="D405" i="24"/>
  <c r="C405" i="24"/>
  <c r="B405" i="24"/>
  <c r="P404" i="24"/>
  <c r="O404" i="24"/>
  <c r="N404" i="24"/>
  <c r="M404" i="24"/>
  <c r="L404" i="24"/>
  <c r="K404" i="24"/>
  <c r="J404" i="24"/>
  <c r="I404" i="24"/>
  <c r="H404" i="24"/>
  <c r="G404" i="24"/>
  <c r="F404" i="24"/>
  <c r="E404" i="24"/>
  <c r="D404" i="24"/>
  <c r="C404" i="24"/>
  <c r="B404" i="24"/>
  <c r="P401" i="24"/>
  <c r="O401" i="24"/>
  <c r="N401" i="24"/>
  <c r="M401" i="24"/>
  <c r="L401" i="24"/>
  <c r="K401" i="24"/>
  <c r="J401" i="24"/>
  <c r="I401" i="24"/>
  <c r="H401" i="24"/>
  <c r="G401" i="24"/>
  <c r="F401" i="24"/>
  <c r="E401" i="24"/>
  <c r="D401" i="24"/>
  <c r="C401" i="24"/>
  <c r="B401" i="24"/>
  <c r="P400" i="24"/>
  <c r="O400" i="24"/>
  <c r="N400" i="24"/>
  <c r="M400" i="24"/>
  <c r="L400" i="24"/>
  <c r="K400" i="24"/>
  <c r="J400" i="24"/>
  <c r="I400" i="24"/>
  <c r="H400" i="24"/>
  <c r="G400" i="24"/>
  <c r="F400" i="24"/>
  <c r="E400" i="24"/>
  <c r="D400" i="24"/>
  <c r="C400" i="24"/>
  <c r="B400" i="24"/>
  <c r="P399" i="24"/>
  <c r="O399" i="24"/>
  <c r="N399" i="24"/>
  <c r="M399" i="24"/>
  <c r="L399" i="24"/>
  <c r="K399" i="24"/>
  <c r="J399" i="24"/>
  <c r="I399" i="24"/>
  <c r="H399" i="24"/>
  <c r="G399" i="24"/>
  <c r="F399" i="24"/>
  <c r="E399" i="24"/>
  <c r="D399" i="24"/>
  <c r="C399" i="24"/>
  <c r="B399" i="24"/>
  <c r="P398" i="24"/>
  <c r="O398" i="24"/>
  <c r="N398" i="24"/>
  <c r="M398" i="24"/>
  <c r="L398" i="24"/>
  <c r="K398" i="24"/>
  <c r="J398" i="24"/>
  <c r="I398" i="24"/>
  <c r="H398" i="24"/>
  <c r="G398" i="24"/>
  <c r="F398" i="24"/>
  <c r="E398" i="24"/>
  <c r="D398" i="24"/>
  <c r="C398" i="24"/>
  <c r="B398" i="24"/>
  <c r="P395" i="24"/>
  <c r="O395" i="24"/>
  <c r="O408" i="24" s="1"/>
  <c r="N395" i="24"/>
  <c r="N438" i="24" s="1"/>
  <c r="M395" i="24"/>
  <c r="L395" i="24"/>
  <c r="K395" i="24"/>
  <c r="J395" i="24"/>
  <c r="I395" i="24"/>
  <c r="H395" i="24"/>
  <c r="G395" i="24"/>
  <c r="F395" i="24"/>
  <c r="E395" i="24"/>
  <c r="E438" i="24" s="1"/>
  <c r="D395" i="24"/>
  <c r="D408" i="24" s="1"/>
  <c r="C395" i="24"/>
  <c r="B395" i="24"/>
  <c r="P394" i="24"/>
  <c r="O394" i="24"/>
  <c r="N394" i="24"/>
  <c r="M394" i="24"/>
  <c r="L394" i="24"/>
  <c r="K394" i="24"/>
  <c r="J394" i="24"/>
  <c r="I394" i="24"/>
  <c r="H394" i="24"/>
  <c r="G394" i="24"/>
  <c r="F394" i="24"/>
  <c r="E394" i="24"/>
  <c r="D394" i="24"/>
  <c r="C394" i="24"/>
  <c r="B394" i="24"/>
  <c r="P393" i="24"/>
  <c r="O393" i="24"/>
  <c r="N393" i="24"/>
  <c r="M393" i="24"/>
  <c r="L393" i="24"/>
  <c r="K393" i="24"/>
  <c r="J393" i="24"/>
  <c r="I393" i="24"/>
  <c r="H393" i="24"/>
  <c r="G393" i="24"/>
  <c r="F393" i="24"/>
  <c r="E393" i="24"/>
  <c r="D393" i="24"/>
  <c r="C393" i="24"/>
  <c r="B393" i="24"/>
  <c r="P392" i="24"/>
  <c r="O392" i="24"/>
  <c r="N392" i="24"/>
  <c r="M392" i="24"/>
  <c r="L392" i="24"/>
  <c r="K392" i="24"/>
  <c r="J392" i="24"/>
  <c r="I392" i="24"/>
  <c r="H392" i="24"/>
  <c r="G392" i="24"/>
  <c r="F392" i="24"/>
  <c r="E392" i="24"/>
  <c r="D392" i="24"/>
  <c r="C392" i="24"/>
  <c r="B392" i="24"/>
  <c r="P389" i="24"/>
  <c r="O389" i="24"/>
  <c r="N389" i="24"/>
  <c r="M389" i="24"/>
  <c r="L389" i="24"/>
  <c r="K389" i="24"/>
  <c r="J389" i="24"/>
  <c r="I389" i="24"/>
  <c r="H389" i="24"/>
  <c r="G389" i="24"/>
  <c r="F389" i="24"/>
  <c r="E389" i="24"/>
  <c r="D389" i="24"/>
  <c r="C389" i="24"/>
  <c r="B389" i="24"/>
  <c r="P388" i="24"/>
  <c r="O388" i="24"/>
  <c r="N388" i="24"/>
  <c r="M388" i="24"/>
  <c r="L388" i="24"/>
  <c r="K388" i="24"/>
  <c r="J388" i="24"/>
  <c r="I388" i="24"/>
  <c r="H388" i="24"/>
  <c r="G388" i="24"/>
  <c r="F388" i="24"/>
  <c r="E388" i="24"/>
  <c r="D388" i="24"/>
  <c r="C388" i="24"/>
  <c r="B388" i="24"/>
  <c r="P387" i="24"/>
  <c r="O387" i="24"/>
  <c r="N387" i="24"/>
  <c r="M387" i="24"/>
  <c r="L387" i="24"/>
  <c r="K387" i="24"/>
  <c r="J387" i="24"/>
  <c r="I387" i="24"/>
  <c r="H387" i="24"/>
  <c r="G387" i="24"/>
  <c r="F387" i="24"/>
  <c r="E387" i="24"/>
  <c r="D387" i="24"/>
  <c r="C387" i="24"/>
  <c r="B387" i="24"/>
  <c r="P386" i="24"/>
  <c r="O386" i="24"/>
  <c r="N386" i="24"/>
  <c r="M386" i="24"/>
  <c r="L386" i="24"/>
  <c r="K386" i="24"/>
  <c r="J386" i="24"/>
  <c r="I386" i="24"/>
  <c r="H386" i="24"/>
  <c r="G386" i="24"/>
  <c r="F386" i="24"/>
  <c r="E386" i="24"/>
  <c r="D386" i="24"/>
  <c r="C386" i="24"/>
  <c r="B386" i="24"/>
  <c r="P383" i="24"/>
  <c r="P384" i="24" s="1"/>
  <c r="O383" i="24"/>
  <c r="O384" i="24" s="1"/>
  <c r="N383" i="24"/>
  <c r="N384" i="24" s="1"/>
  <c r="M383" i="24"/>
  <c r="M384" i="24" s="1"/>
  <c r="L383" i="24"/>
  <c r="L384" i="24" s="1"/>
  <c r="K383" i="24"/>
  <c r="K384" i="24" s="1"/>
  <c r="J383" i="24"/>
  <c r="J384" i="24" s="1"/>
  <c r="I383" i="24"/>
  <c r="I384" i="24" s="1"/>
  <c r="H383" i="24"/>
  <c r="H384" i="24" s="1"/>
  <c r="G383" i="24"/>
  <c r="G384" i="24" s="1"/>
  <c r="F383" i="24"/>
  <c r="F384" i="24" s="1"/>
  <c r="E383" i="24"/>
  <c r="E384" i="24" s="1"/>
  <c r="D383" i="24"/>
  <c r="D384" i="24" s="1"/>
  <c r="C383" i="24"/>
  <c r="C384" i="24" s="1"/>
  <c r="B383" i="24"/>
  <c r="B384" i="24" s="1"/>
  <c r="P382" i="24"/>
  <c r="O382" i="24"/>
  <c r="N382" i="24"/>
  <c r="M382" i="24"/>
  <c r="L382" i="24"/>
  <c r="K382" i="24"/>
  <c r="J382" i="24"/>
  <c r="I382" i="24"/>
  <c r="H382" i="24"/>
  <c r="G382" i="24"/>
  <c r="F382" i="24"/>
  <c r="E382" i="24"/>
  <c r="D382" i="24"/>
  <c r="C382" i="24"/>
  <c r="B382" i="24"/>
  <c r="P381" i="24"/>
  <c r="O381" i="24"/>
  <c r="N381" i="24"/>
  <c r="M381" i="24"/>
  <c r="L381" i="24"/>
  <c r="K381" i="24"/>
  <c r="J381" i="24"/>
  <c r="I381" i="24"/>
  <c r="H381" i="24"/>
  <c r="G381" i="24"/>
  <c r="F381" i="24"/>
  <c r="E381" i="24"/>
  <c r="D381" i="24"/>
  <c r="C381" i="24"/>
  <c r="B381" i="24"/>
  <c r="P380" i="24"/>
  <c r="O380" i="24"/>
  <c r="N380" i="24"/>
  <c r="M380" i="24"/>
  <c r="L380" i="24"/>
  <c r="K380" i="24"/>
  <c r="J380" i="24"/>
  <c r="I380" i="24"/>
  <c r="H380" i="24"/>
  <c r="G380" i="24"/>
  <c r="F380" i="24"/>
  <c r="E380" i="24"/>
  <c r="D380" i="24"/>
  <c r="C380" i="24"/>
  <c r="B380" i="24"/>
  <c r="P377" i="24"/>
  <c r="O377" i="24"/>
  <c r="N377" i="24"/>
  <c r="N378" i="24" s="1"/>
  <c r="M377" i="24"/>
  <c r="L377" i="24"/>
  <c r="K377" i="24"/>
  <c r="J377" i="24"/>
  <c r="I377" i="24"/>
  <c r="H377" i="24"/>
  <c r="G377" i="24"/>
  <c r="F377" i="24"/>
  <c r="F378" i="24" s="1"/>
  <c r="E377" i="24"/>
  <c r="D377" i="24"/>
  <c r="C377" i="24"/>
  <c r="B377" i="24"/>
  <c r="P376" i="24"/>
  <c r="O376" i="24"/>
  <c r="N376" i="24"/>
  <c r="M376" i="24"/>
  <c r="L376" i="24"/>
  <c r="K376" i="24"/>
  <c r="J376" i="24"/>
  <c r="I376" i="24"/>
  <c r="H376" i="24"/>
  <c r="G376" i="24"/>
  <c r="F376" i="24"/>
  <c r="E376" i="24"/>
  <c r="D376" i="24"/>
  <c r="C376" i="24"/>
  <c r="B376" i="24"/>
  <c r="P375" i="24"/>
  <c r="O375" i="24"/>
  <c r="N375" i="24"/>
  <c r="M375" i="24"/>
  <c r="L375" i="24"/>
  <c r="K375" i="24"/>
  <c r="J375" i="24"/>
  <c r="I375" i="24"/>
  <c r="H375" i="24"/>
  <c r="G375" i="24"/>
  <c r="F375" i="24"/>
  <c r="E375" i="24"/>
  <c r="D375" i="24"/>
  <c r="C375" i="24"/>
  <c r="B375" i="24"/>
  <c r="P374" i="24"/>
  <c r="O374" i="24"/>
  <c r="N374" i="24"/>
  <c r="M374" i="24"/>
  <c r="L374" i="24"/>
  <c r="K374" i="24"/>
  <c r="J374" i="24"/>
  <c r="I374" i="24"/>
  <c r="H374" i="24"/>
  <c r="G374" i="24"/>
  <c r="F374" i="24"/>
  <c r="E374" i="24"/>
  <c r="D374" i="24"/>
  <c r="C374" i="24"/>
  <c r="B374" i="24"/>
  <c r="P371" i="24"/>
  <c r="O371" i="24"/>
  <c r="N371" i="24"/>
  <c r="M371" i="24"/>
  <c r="L371" i="24"/>
  <c r="K371" i="24"/>
  <c r="J371" i="24"/>
  <c r="I371" i="24"/>
  <c r="H371" i="24"/>
  <c r="G371" i="24"/>
  <c r="F371" i="24"/>
  <c r="E371" i="24"/>
  <c r="D371" i="24"/>
  <c r="C371" i="24"/>
  <c r="B371" i="24"/>
  <c r="P370" i="24"/>
  <c r="O370" i="24"/>
  <c r="N370" i="24"/>
  <c r="M370" i="24"/>
  <c r="L370" i="24"/>
  <c r="K370" i="24"/>
  <c r="J370" i="24"/>
  <c r="I370" i="24"/>
  <c r="H370" i="24"/>
  <c r="G370" i="24"/>
  <c r="F370" i="24"/>
  <c r="E370" i="24"/>
  <c r="D370" i="24"/>
  <c r="C370" i="24"/>
  <c r="B370" i="24"/>
  <c r="P369" i="24"/>
  <c r="O369" i="24"/>
  <c r="N369" i="24"/>
  <c r="M369" i="24"/>
  <c r="L369" i="24"/>
  <c r="K369" i="24"/>
  <c r="J369" i="24"/>
  <c r="I369" i="24"/>
  <c r="H369" i="24"/>
  <c r="G369" i="24"/>
  <c r="F369" i="24"/>
  <c r="E369" i="24"/>
  <c r="D369" i="24"/>
  <c r="C369" i="24"/>
  <c r="B369" i="24"/>
  <c r="P368" i="24"/>
  <c r="O368" i="24"/>
  <c r="N368" i="24"/>
  <c r="M368" i="24"/>
  <c r="L368" i="24"/>
  <c r="K368" i="24"/>
  <c r="J368" i="24"/>
  <c r="I368" i="24"/>
  <c r="H368" i="24"/>
  <c r="G368" i="24"/>
  <c r="F368" i="24"/>
  <c r="E368" i="24"/>
  <c r="D368" i="24"/>
  <c r="C368" i="24"/>
  <c r="B368" i="24"/>
  <c r="P365" i="24"/>
  <c r="O365" i="24"/>
  <c r="N365" i="24"/>
  <c r="N366" i="24" s="1"/>
  <c r="M365" i="24"/>
  <c r="L365" i="24"/>
  <c r="K365" i="24"/>
  <c r="J365" i="24"/>
  <c r="I365" i="24"/>
  <c r="H365" i="24"/>
  <c r="G365" i="24"/>
  <c r="F365" i="24"/>
  <c r="F366" i="24" s="1"/>
  <c r="E365" i="24"/>
  <c r="D365" i="24"/>
  <c r="C365" i="24"/>
  <c r="B365" i="24"/>
  <c r="P364" i="24"/>
  <c r="O364" i="24"/>
  <c r="N364" i="24"/>
  <c r="M364" i="24"/>
  <c r="L364" i="24"/>
  <c r="K364" i="24"/>
  <c r="J364" i="24"/>
  <c r="I364" i="24"/>
  <c r="H364" i="24"/>
  <c r="G364" i="24"/>
  <c r="F364" i="24"/>
  <c r="E364" i="24"/>
  <c r="D364" i="24"/>
  <c r="C364" i="24"/>
  <c r="B364" i="24"/>
  <c r="P363" i="24"/>
  <c r="O363" i="24"/>
  <c r="N363" i="24"/>
  <c r="M363" i="24"/>
  <c r="L363" i="24"/>
  <c r="K363" i="24"/>
  <c r="J363" i="24"/>
  <c r="I363" i="24"/>
  <c r="H363" i="24"/>
  <c r="G363" i="24"/>
  <c r="F363" i="24"/>
  <c r="E363" i="24"/>
  <c r="D363" i="24"/>
  <c r="C363" i="24"/>
  <c r="B363" i="24"/>
  <c r="P362" i="24"/>
  <c r="O362" i="24"/>
  <c r="N362" i="24"/>
  <c r="M362" i="24"/>
  <c r="L362" i="24"/>
  <c r="K362" i="24"/>
  <c r="J362" i="24"/>
  <c r="I362" i="24"/>
  <c r="H362" i="24"/>
  <c r="G362" i="24"/>
  <c r="F362" i="24"/>
  <c r="E362" i="24"/>
  <c r="D362" i="24"/>
  <c r="C362" i="24"/>
  <c r="B362" i="24"/>
  <c r="P359" i="24"/>
  <c r="P360" i="24" s="1"/>
  <c r="O359" i="24"/>
  <c r="O360" i="24" s="1"/>
  <c r="N359" i="24"/>
  <c r="N360" i="24" s="1"/>
  <c r="M359" i="24"/>
  <c r="M360" i="24" s="1"/>
  <c r="L359" i="24"/>
  <c r="L360" i="24" s="1"/>
  <c r="K359" i="24"/>
  <c r="K360" i="24" s="1"/>
  <c r="J359" i="24"/>
  <c r="J360" i="24" s="1"/>
  <c r="I359" i="24"/>
  <c r="I360" i="24" s="1"/>
  <c r="H359" i="24"/>
  <c r="H360" i="24" s="1"/>
  <c r="G359" i="24"/>
  <c r="G360" i="24" s="1"/>
  <c r="F359" i="24"/>
  <c r="F360" i="24" s="1"/>
  <c r="E359" i="24"/>
  <c r="E360" i="24" s="1"/>
  <c r="D359" i="24"/>
  <c r="D360" i="24" s="1"/>
  <c r="C359" i="24"/>
  <c r="C360" i="24" s="1"/>
  <c r="B359" i="24"/>
  <c r="B360" i="24" s="1"/>
  <c r="P358" i="24"/>
  <c r="O358" i="24"/>
  <c r="N358" i="24"/>
  <c r="M358" i="24"/>
  <c r="L358" i="24"/>
  <c r="K358" i="24"/>
  <c r="J358" i="24"/>
  <c r="I358" i="24"/>
  <c r="H358" i="24"/>
  <c r="G358" i="24"/>
  <c r="F358" i="24"/>
  <c r="E358" i="24"/>
  <c r="D358" i="24"/>
  <c r="C358" i="24"/>
  <c r="B358" i="24"/>
  <c r="P357" i="24"/>
  <c r="O357" i="24"/>
  <c r="N357" i="24"/>
  <c r="M357" i="24"/>
  <c r="L357" i="24"/>
  <c r="K357" i="24"/>
  <c r="J357" i="24"/>
  <c r="I357" i="24"/>
  <c r="H357" i="24"/>
  <c r="G357" i="24"/>
  <c r="F357" i="24"/>
  <c r="E357" i="24"/>
  <c r="D357" i="24"/>
  <c r="C357" i="24"/>
  <c r="B357" i="24"/>
  <c r="P356" i="24"/>
  <c r="O356" i="24"/>
  <c r="N356" i="24"/>
  <c r="M356" i="24"/>
  <c r="L356" i="24"/>
  <c r="K356" i="24"/>
  <c r="J356" i="24"/>
  <c r="I356" i="24"/>
  <c r="H356" i="24"/>
  <c r="G356" i="24"/>
  <c r="F356" i="24"/>
  <c r="E356" i="24"/>
  <c r="D356" i="24"/>
  <c r="C356" i="24"/>
  <c r="B356" i="24"/>
  <c r="P353" i="24"/>
  <c r="O353" i="24"/>
  <c r="N353" i="24"/>
  <c r="N354" i="24" s="1"/>
  <c r="M353" i="24"/>
  <c r="L353" i="24"/>
  <c r="K353" i="24"/>
  <c r="J353" i="24"/>
  <c r="I353" i="24"/>
  <c r="H353" i="24"/>
  <c r="G353" i="24"/>
  <c r="F353" i="24"/>
  <c r="F354" i="24" s="1"/>
  <c r="E353" i="24"/>
  <c r="D353" i="24"/>
  <c r="C353" i="24"/>
  <c r="B353" i="24"/>
  <c r="P352" i="24"/>
  <c r="O352" i="24"/>
  <c r="N352" i="24"/>
  <c r="M352" i="24"/>
  <c r="L352" i="24"/>
  <c r="K352" i="24"/>
  <c r="J352" i="24"/>
  <c r="I352" i="24"/>
  <c r="H352" i="24"/>
  <c r="G352" i="24"/>
  <c r="F352" i="24"/>
  <c r="E352" i="24"/>
  <c r="D352" i="24"/>
  <c r="C352" i="24"/>
  <c r="B352" i="24"/>
  <c r="P351" i="24"/>
  <c r="O351" i="24"/>
  <c r="N351" i="24"/>
  <c r="M351" i="24"/>
  <c r="L351" i="24"/>
  <c r="K351" i="24"/>
  <c r="J351" i="24"/>
  <c r="I351" i="24"/>
  <c r="H351" i="24"/>
  <c r="G351" i="24"/>
  <c r="F351" i="24"/>
  <c r="E351" i="24"/>
  <c r="D351" i="24"/>
  <c r="C351" i="24"/>
  <c r="B351" i="24"/>
  <c r="P350" i="24"/>
  <c r="O350" i="24"/>
  <c r="N350" i="24"/>
  <c r="M350" i="24"/>
  <c r="L350" i="24"/>
  <c r="K350" i="24"/>
  <c r="J350" i="24"/>
  <c r="I350" i="24"/>
  <c r="H350" i="24"/>
  <c r="G350" i="24"/>
  <c r="F350" i="24"/>
  <c r="E350" i="24"/>
  <c r="D350" i="24"/>
  <c r="C350" i="24"/>
  <c r="B350" i="24"/>
  <c r="E348" i="24"/>
  <c r="P347" i="24"/>
  <c r="O347" i="24"/>
  <c r="N347" i="24"/>
  <c r="N348" i="24" s="1"/>
  <c r="M347" i="24"/>
  <c r="M348" i="24" s="1"/>
  <c r="L347" i="24"/>
  <c r="K347" i="24"/>
  <c r="J347" i="24"/>
  <c r="I347" i="24"/>
  <c r="I348" i="24" s="1"/>
  <c r="H347" i="24"/>
  <c r="G347" i="24"/>
  <c r="F347" i="24"/>
  <c r="F348" i="24" s="1"/>
  <c r="E347" i="24"/>
  <c r="D347" i="24"/>
  <c r="C347" i="24"/>
  <c r="B347" i="24"/>
  <c r="P346" i="24"/>
  <c r="O346" i="24"/>
  <c r="N346" i="24"/>
  <c r="M346" i="24"/>
  <c r="L346" i="24"/>
  <c r="K346" i="24"/>
  <c r="J346" i="24"/>
  <c r="I346" i="24"/>
  <c r="H346" i="24"/>
  <c r="G346" i="24"/>
  <c r="F346" i="24"/>
  <c r="E346" i="24"/>
  <c r="D346" i="24"/>
  <c r="C346" i="24"/>
  <c r="B346" i="24"/>
  <c r="P345" i="24"/>
  <c r="O345" i="24"/>
  <c r="N345" i="24"/>
  <c r="M345" i="24"/>
  <c r="L345" i="24"/>
  <c r="K345" i="24"/>
  <c r="J345" i="24"/>
  <c r="I345" i="24"/>
  <c r="H345" i="24"/>
  <c r="G345" i="24"/>
  <c r="F345" i="24"/>
  <c r="E345" i="24"/>
  <c r="D345" i="24"/>
  <c r="C345" i="24"/>
  <c r="B345" i="24"/>
  <c r="P344" i="24"/>
  <c r="O344" i="24"/>
  <c r="N344" i="24"/>
  <c r="M344" i="24"/>
  <c r="L344" i="24"/>
  <c r="K344" i="24"/>
  <c r="J344" i="24"/>
  <c r="I344" i="24"/>
  <c r="H344" i="24"/>
  <c r="G344" i="24"/>
  <c r="F344" i="24"/>
  <c r="E344" i="24"/>
  <c r="D344" i="24"/>
  <c r="C344" i="24"/>
  <c r="B344" i="24"/>
  <c r="P206" i="24"/>
  <c r="P208" i="24" s="1"/>
  <c r="O206" i="24"/>
  <c r="O208" i="24" s="1"/>
  <c r="N206" i="24"/>
  <c r="N208" i="24" s="1"/>
  <c r="M206" i="24"/>
  <c r="M208" i="24" s="1"/>
  <c r="L206" i="24"/>
  <c r="L208" i="24" s="1"/>
  <c r="K206" i="24"/>
  <c r="K208" i="24" s="1"/>
  <c r="J206" i="24"/>
  <c r="J208" i="24" s="1"/>
  <c r="I206" i="24"/>
  <c r="I208" i="24" s="1"/>
  <c r="H206" i="24"/>
  <c r="H208" i="24" s="1"/>
  <c r="G206" i="24"/>
  <c r="G208" i="24" s="1"/>
  <c r="F206" i="24"/>
  <c r="F208" i="24" s="1"/>
  <c r="E206" i="24"/>
  <c r="E208" i="24" s="1"/>
  <c r="D206" i="24"/>
  <c r="D208" i="24" s="1"/>
  <c r="C206" i="24"/>
  <c r="C208" i="24" s="1"/>
  <c r="B206" i="24"/>
  <c r="B208" i="24" s="1"/>
  <c r="P115" i="24"/>
  <c r="P117" i="24" s="1"/>
  <c r="N418" i="24" s="1"/>
  <c r="O115" i="24"/>
  <c r="O117" i="24" s="1"/>
  <c r="N419" i="24" s="1"/>
  <c r="N420" i="24" s="1"/>
  <c r="N115" i="24"/>
  <c r="N117" i="24" s="1"/>
  <c r="O416" i="24" s="1"/>
  <c r="M115" i="24"/>
  <c r="M117" i="24" s="1"/>
  <c r="O417" i="24" s="1"/>
  <c r="L115" i="24"/>
  <c r="L117" i="24" s="1"/>
  <c r="O418" i="24" s="1"/>
  <c r="K115" i="24"/>
  <c r="K117" i="24" s="1"/>
  <c r="O419" i="24" s="1"/>
  <c r="O420" i="24" s="1"/>
  <c r="J115" i="24"/>
  <c r="J117" i="24" s="1"/>
  <c r="P416" i="24" s="1"/>
  <c r="I115" i="24"/>
  <c r="I117" i="24" s="1"/>
  <c r="P417" i="24" s="1"/>
  <c r="H115" i="24"/>
  <c r="H117" i="24" s="1"/>
  <c r="P418" i="24" s="1"/>
  <c r="G115" i="24"/>
  <c r="G117" i="24" s="1"/>
  <c r="P419" i="24" s="1"/>
  <c r="F115" i="24"/>
  <c r="F117" i="24" s="1"/>
  <c r="Q423" i="24" s="1"/>
  <c r="E115" i="24"/>
  <c r="E117" i="24" s="1"/>
  <c r="D115" i="24"/>
  <c r="D117" i="24" s="1"/>
  <c r="Q425" i="24" s="1"/>
  <c r="C115" i="24"/>
  <c r="C117" i="24" s="1"/>
  <c r="Q426" i="24" s="1"/>
  <c r="Q427" i="24" s="1"/>
  <c r="B115" i="24"/>
  <c r="B117" i="24" s="1"/>
  <c r="P114" i="24"/>
  <c r="O114" i="24"/>
  <c r="N114" i="24"/>
  <c r="M114" i="24"/>
  <c r="L114" i="24"/>
  <c r="K114" i="24"/>
  <c r="J114" i="24"/>
  <c r="I114" i="24"/>
  <c r="H114" i="24"/>
  <c r="G114" i="24"/>
  <c r="F114" i="24"/>
  <c r="E114" i="24"/>
  <c r="D114" i="24"/>
  <c r="C114" i="24"/>
  <c r="B114" i="24"/>
  <c r="P113" i="24"/>
  <c r="O113" i="24"/>
  <c r="N113" i="24"/>
  <c r="M113" i="24"/>
  <c r="L113" i="24"/>
  <c r="K113" i="24"/>
  <c r="J113" i="24"/>
  <c r="I113" i="24"/>
  <c r="H113" i="24"/>
  <c r="G113" i="24"/>
  <c r="F113" i="24"/>
  <c r="E113" i="24"/>
  <c r="D113" i="24"/>
  <c r="C113" i="24"/>
  <c r="B113" i="24"/>
  <c r="P112" i="24"/>
  <c r="O112" i="24"/>
  <c r="N112" i="24"/>
  <c r="M112" i="24"/>
  <c r="L112" i="24"/>
  <c r="K112" i="24"/>
  <c r="J112" i="24"/>
  <c r="I112" i="24"/>
  <c r="H112" i="24"/>
  <c r="G112" i="24"/>
  <c r="F112" i="24"/>
  <c r="E112" i="24"/>
  <c r="D112" i="24"/>
  <c r="C112" i="24"/>
  <c r="B112" i="24"/>
  <c r="P609" i="17"/>
  <c r="O609" i="17"/>
  <c r="N609" i="17"/>
  <c r="M609" i="17"/>
  <c r="L609" i="17"/>
  <c r="K609" i="17"/>
  <c r="J609" i="17"/>
  <c r="I609" i="17"/>
  <c r="H609" i="17"/>
  <c r="G609" i="17"/>
  <c r="F609" i="17"/>
  <c r="E609" i="17"/>
  <c r="D609" i="17"/>
  <c r="C609" i="17"/>
  <c r="B609" i="17"/>
  <c r="P608" i="17"/>
  <c r="O608" i="17"/>
  <c r="N608" i="17"/>
  <c r="M608" i="17"/>
  <c r="L608" i="17"/>
  <c r="K608" i="17"/>
  <c r="J608" i="17"/>
  <c r="I608" i="17"/>
  <c r="H608" i="17"/>
  <c r="G608" i="17"/>
  <c r="F608" i="17"/>
  <c r="E608" i="17"/>
  <c r="D608" i="17"/>
  <c r="C608" i="17"/>
  <c r="B608" i="17"/>
  <c r="P607" i="17"/>
  <c r="O607" i="17"/>
  <c r="N607" i="17"/>
  <c r="M607" i="17"/>
  <c r="L607" i="17"/>
  <c r="K607" i="17"/>
  <c r="J607" i="17"/>
  <c r="I607" i="17"/>
  <c r="H607" i="17"/>
  <c r="G607" i="17"/>
  <c r="F607" i="17"/>
  <c r="E607" i="17"/>
  <c r="D607" i="17"/>
  <c r="C607" i="17"/>
  <c r="B607" i="17"/>
  <c r="P606" i="17"/>
  <c r="O606" i="17"/>
  <c r="N606" i="17"/>
  <c r="M606" i="17"/>
  <c r="L606" i="17"/>
  <c r="K606" i="17"/>
  <c r="J606" i="17"/>
  <c r="I606" i="17"/>
  <c r="H606" i="17"/>
  <c r="G606" i="17"/>
  <c r="F606" i="17"/>
  <c r="E606" i="17"/>
  <c r="D606" i="17"/>
  <c r="C606" i="17"/>
  <c r="B606" i="17"/>
  <c r="P605" i="17"/>
  <c r="O605" i="17"/>
  <c r="N605" i="17"/>
  <c r="M605" i="17"/>
  <c r="L605" i="17"/>
  <c r="K605" i="17"/>
  <c r="J605" i="17"/>
  <c r="I605" i="17"/>
  <c r="H605" i="17"/>
  <c r="G605" i="17"/>
  <c r="F605" i="17"/>
  <c r="E605" i="17"/>
  <c r="D605" i="17"/>
  <c r="C605" i="17"/>
  <c r="B605" i="17"/>
  <c r="Q606" i="17"/>
  <c r="Q607" i="17"/>
  <c r="Q608" i="17"/>
  <c r="Q609" i="17"/>
  <c r="Q605" i="17"/>
  <c r="P604" i="17"/>
  <c r="O604" i="17"/>
  <c r="N604" i="17"/>
  <c r="M604" i="17"/>
  <c r="L604" i="17"/>
  <c r="K604" i="17"/>
  <c r="J604" i="17"/>
  <c r="I604" i="17"/>
  <c r="H604" i="17"/>
  <c r="G604" i="17"/>
  <c r="F604" i="17"/>
  <c r="E604" i="17"/>
  <c r="D604" i="17"/>
  <c r="C604" i="17"/>
  <c r="B604" i="17"/>
  <c r="P603" i="17"/>
  <c r="O603" i="17"/>
  <c r="N603" i="17"/>
  <c r="M603" i="17"/>
  <c r="L603" i="17"/>
  <c r="K603" i="17"/>
  <c r="J603" i="17"/>
  <c r="I603" i="17"/>
  <c r="H603" i="17"/>
  <c r="G603" i="17"/>
  <c r="F603" i="17"/>
  <c r="E603" i="17"/>
  <c r="D603" i="17"/>
  <c r="C603" i="17"/>
  <c r="B603" i="17"/>
  <c r="P602" i="17"/>
  <c r="O602" i="17"/>
  <c r="N602" i="17"/>
  <c r="M602" i="17"/>
  <c r="L602" i="17"/>
  <c r="K602" i="17"/>
  <c r="J602" i="17"/>
  <c r="I602" i="17"/>
  <c r="H602" i="17"/>
  <c r="G602" i="17"/>
  <c r="F602" i="17"/>
  <c r="E602" i="17"/>
  <c r="D602" i="17"/>
  <c r="C602" i="17"/>
  <c r="B602" i="17"/>
  <c r="P601" i="17"/>
  <c r="O601" i="17"/>
  <c r="N601" i="17"/>
  <c r="M601" i="17"/>
  <c r="L601" i="17"/>
  <c r="K601" i="17"/>
  <c r="J601" i="17"/>
  <c r="I601" i="17"/>
  <c r="H601" i="17"/>
  <c r="G601" i="17"/>
  <c r="F601" i="17"/>
  <c r="E601" i="17"/>
  <c r="D601" i="17"/>
  <c r="C601" i="17"/>
  <c r="B601" i="17"/>
  <c r="P600" i="17"/>
  <c r="O600" i="17"/>
  <c r="N600" i="17"/>
  <c r="M600" i="17"/>
  <c r="L600" i="17"/>
  <c r="K600" i="17"/>
  <c r="J600" i="17"/>
  <c r="I600" i="17"/>
  <c r="H600" i="17"/>
  <c r="G600" i="17"/>
  <c r="F600" i="17"/>
  <c r="E600" i="17"/>
  <c r="D600" i="17"/>
  <c r="C600" i="17"/>
  <c r="B600" i="17"/>
  <c r="P599" i="17"/>
  <c r="O599" i="17"/>
  <c r="N599" i="17"/>
  <c r="M599" i="17"/>
  <c r="L599" i="17"/>
  <c r="K599" i="17"/>
  <c r="J599" i="17"/>
  <c r="I599" i="17"/>
  <c r="H599" i="17"/>
  <c r="G599" i="17"/>
  <c r="F599" i="17"/>
  <c r="E599" i="17"/>
  <c r="D599" i="17"/>
  <c r="C599" i="17"/>
  <c r="B599" i="17"/>
  <c r="P598" i="17"/>
  <c r="O598" i="17"/>
  <c r="N598" i="17"/>
  <c r="M598" i="17"/>
  <c r="L598" i="17"/>
  <c r="K598" i="17"/>
  <c r="J598" i="17"/>
  <c r="I598" i="17"/>
  <c r="H598" i="17"/>
  <c r="G598" i="17"/>
  <c r="F598" i="17"/>
  <c r="E598" i="17"/>
  <c r="D598" i="17"/>
  <c r="C598" i="17"/>
  <c r="B598" i="17"/>
  <c r="P597" i="17"/>
  <c r="O597" i="17"/>
  <c r="N597" i="17"/>
  <c r="M597" i="17"/>
  <c r="L597" i="17"/>
  <c r="K597" i="17"/>
  <c r="J597" i="17"/>
  <c r="I597" i="17"/>
  <c r="H597" i="17"/>
  <c r="G597" i="17"/>
  <c r="F597" i="17"/>
  <c r="E597" i="17"/>
  <c r="D597" i="17"/>
  <c r="C597" i="17"/>
  <c r="B597" i="17"/>
  <c r="P596" i="17"/>
  <c r="O596" i="17"/>
  <c r="N596" i="17"/>
  <c r="M596" i="17"/>
  <c r="L596" i="17"/>
  <c r="K596" i="17"/>
  <c r="J596" i="17"/>
  <c r="I596" i="17"/>
  <c r="H596" i="17"/>
  <c r="G596" i="17"/>
  <c r="F596" i="17"/>
  <c r="E596" i="17"/>
  <c r="D596" i="17"/>
  <c r="C596" i="17"/>
  <c r="B596" i="17"/>
  <c r="P595" i="17"/>
  <c r="O595" i="17"/>
  <c r="N595" i="17"/>
  <c r="M595" i="17"/>
  <c r="L595" i="17"/>
  <c r="K595" i="17"/>
  <c r="J595" i="17"/>
  <c r="I595" i="17"/>
  <c r="H595" i="17"/>
  <c r="G595" i="17"/>
  <c r="F595" i="17"/>
  <c r="E595" i="17"/>
  <c r="D595" i="17"/>
  <c r="C595" i="17"/>
  <c r="B595" i="17"/>
  <c r="Q601" i="17"/>
  <c r="Q602" i="17"/>
  <c r="Q603" i="17"/>
  <c r="Q604" i="17"/>
  <c r="Q600" i="17"/>
  <c r="Q596" i="17"/>
  <c r="Q597" i="17"/>
  <c r="Q598" i="17"/>
  <c r="Q599" i="17"/>
  <c r="Q595" i="17"/>
  <c r="P656" i="18"/>
  <c r="O656" i="18"/>
  <c r="N656" i="18"/>
  <c r="M656" i="18"/>
  <c r="L656" i="18"/>
  <c r="K656" i="18"/>
  <c r="J656" i="18"/>
  <c r="I656" i="18"/>
  <c r="H656" i="18"/>
  <c r="G656" i="18"/>
  <c r="F656" i="18"/>
  <c r="E656" i="18"/>
  <c r="D656" i="18"/>
  <c r="C656" i="18"/>
  <c r="B656" i="18"/>
  <c r="P655" i="18"/>
  <c r="O655" i="18"/>
  <c r="N655" i="18"/>
  <c r="M655" i="18"/>
  <c r="L655" i="18"/>
  <c r="K655" i="18"/>
  <c r="J655" i="18"/>
  <c r="I655" i="18"/>
  <c r="H655" i="18"/>
  <c r="G655" i="18"/>
  <c r="F655" i="18"/>
  <c r="E655" i="18"/>
  <c r="D655" i="18"/>
  <c r="C655" i="18"/>
  <c r="B655" i="18"/>
  <c r="P654" i="18"/>
  <c r="O654" i="18"/>
  <c r="N654" i="18"/>
  <c r="M654" i="18"/>
  <c r="L654" i="18"/>
  <c r="K654" i="18"/>
  <c r="J654" i="18"/>
  <c r="I654" i="18"/>
  <c r="H654" i="18"/>
  <c r="G654" i="18"/>
  <c r="F654" i="18"/>
  <c r="E654" i="18"/>
  <c r="D654" i="18"/>
  <c r="C654" i="18"/>
  <c r="B654" i="18"/>
  <c r="P653" i="18"/>
  <c r="O653" i="18"/>
  <c r="N653" i="18"/>
  <c r="M653" i="18"/>
  <c r="L653" i="18"/>
  <c r="K653" i="18"/>
  <c r="J653" i="18"/>
  <c r="I653" i="18"/>
  <c r="H653" i="18"/>
  <c r="G653" i="18"/>
  <c r="F653" i="18"/>
  <c r="E653" i="18"/>
  <c r="D653" i="18"/>
  <c r="C653" i="18"/>
  <c r="B653" i="18"/>
  <c r="P652" i="18"/>
  <c r="O652" i="18"/>
  <c r="N652" i="18"/>
  <c r="M652" i="18"/>
  <c r="L652" i="18"/>
  <c r="K652" i="18"/>
  <c r="J652" i="18"/>
  <c r="I652" i="18"/>
  <c r="H652" i="18"/>
  <c r="G652" i="18"/>
  <c r="F652" i="18"/>
  <c r="E652" i="18"/>
  <c r="D652" i="18"/>
  <c r="C652" i="18"/>
  <c r="B652" i="18"/>
  <c r="Q656" i="18"/>
  <c r="Q653" i="18"/>
  <c r="Q654" i="18"/>
  <c r="Q655" i="18"/>
  <c r="Q652" i="18"/>
  <c r="P651" i="18"/>
  <c r="O651" i="18"/>
  <c r="N651" i="18"/>
  <c r="M651" i="18"/>
  <c r="L651" i="18"/>
  <c r="K651" i="18"/>
  <c r="J651" i="18"/>
  <c r="I651" i="18"/>
  <c r="H651" i="18"/>
  <c r="G651" i="18"/>
  <c r="F651" i="18"/>
  <c r="E651" i="18"/>
  <c r="D651" i="18"/>
  <c r="C651" i="18"/>
  <c r="B651" i="18"/>
  <c r="P650" i="18"/>
  <c r="O650" i="18"/>
  <c r="N650" i="18"/>
  <c r="M650" i="18"/>
  <c r="L650" i="18"/>
  <c r="K650" i="18"/>
  <c r="J650" i="18"/>
  <c r="I650" i="18"/>
  <c r="H650" i="18"/>
  <c r="G650" i="18"/>
  <c r="F650" i="18"/>
  <c r="E650" i="18"/>
  <c r="D650" i="18"/>
  <c r="C650" i="18"/>
  <c r="B650" i="18"/>
  <c r="P649" i="18"/>
  <c r="O649" i="18"/>
  <c r="N649" i="18"/>
  <c r="M649" i="18"/>
  <c r="L649" i="18"/>
  <c r="K649" i="18"/>
  <c r="J649" i="18"/>
  <c r="I649" i="18"/>
  <c r="H649" i="18"/>
  <c r="G649" i="18"/>
  <c r="F649" i="18"/>
  <c r="E649" i="18"/>
  <c r="D649" i="18"/>
  <c r="C649" i="18"/>
  <c r="B649" i="18"/>
  <c r="P648" i="18"/>
  <c r="O648" i="18"/>
  <c r="N648" i="18"/>
  <c r="M648" i="18"/>
  <c r="L648" i="18"/>
  <c r="K648" i="18"/>
  <c r="J648" i="18"/>
  <c r="I648" i="18"/>
  <c r="H648" i="18"/>
  <c r="G648" i="18"/>
  <c r="F648" i="18"/>
  <c r="E648" i="18"/>
  <c r="D648" i="18"/>
  <c r="C648" i="18"/>
  <c r="B648" i="18"/>
  <c r="P647" i="18"/>
  <c r="O647" i="18"/>
  <c r="N647" i="18"/>
  <c r="M647" i="18"/>
  <c r="L647" i="18"/>
  <c r="K647" i="18"/>
  <c r="J647" i="18"/>
  <c r="I647" i="18"/>
  <c r="H647" i="18"/>
  <c r="G647" i="18"/>
  <c r="F647" i="18"/>
  <c r="E647" i="18"/>
  <c r="D647" i="18"/>
  <c r="C647" i="18"/>
  <c r="B647" i="18"/>
  <c r="Q648" i="18"/>
  <c r="Q649" i="18"/>
  <c r="Q650" i="18"/>
  <c r="Q651" i="18"/>
  <c r="Q647" i="18"/>
  <c r="P646" i="18"/>
  <c r="O646" i="18"/>
  <c r="N646" i="18"/>
  <c r="M646" i="18"/>
  <c r="L646" i="18"/>
  <c r="K646" i="18"/>
  <c r="J646" i="18"/>
  <c r="I646" i="18"/>
  <c r="H646" i="18"/>
  <c r="G646" i="18"/>
  <c r="F646" i="18"/>
  <c r="E646" i="18"/>
  <c r="D646" i="18"/>
  <c r="C646" i="18"/>
  <c r="B646" i="18"/>
  <c r="P645" i="18"/>
  <c r="O645" i="18"/>
  <c r="N645" i="18"/>
  <c r="M645" i="18"/>
  <c r="L645" i="18"/>
  <c r="K645" i="18"/>
  <c r="J645" i="18"/>
  <c r="I645" i="18"/>
  <c r="H645" i="18"/>
  <c r="G645" i="18"/>
  <c r="F645" i="18"/>
  <c r="E645" i="18"/>
  <c r="D645" i="18"/>
  <c r="C645" i="18"/>
  <c r="B645" i="18"/>
  <c r="P644" i="18"/>
  <c r="O644" i="18"/>
  <c r="N644" i="18"/>
  <c r="M644" i="18"/>
  <c r="L644" i="18"/>
  <c r="K644" i="18"/>
  <c r="J644" i="18"/>
  <c r="I644" i="18"/>
  <c r="H644" i="18"/>
  <c r="G644" i="18"/>
  <c r="F644" i="18"/>
  <c r="E644" i="18"/>
  <c r="D644" i="18"/>
  <c r="C644" i="18"/>
  <c r="B644" i="18"/>
  <c r="P643" i="18"/>
  <c r="O643" i="18"/>
  <c r="N643" i="18"/>
  <c r="M643" i="18"/>
  <c r="L643" i="18"/>
  <c r="K643" i="18"/>
  <c r="J643" i="18"/>
  <c r="I643" i="18"/>
  <c r="H643" i="18"/>
  <c r="G643" i="18"/>
  <c r="F643" i="18"/>
  <c r="E643" i="18"/>
  <c r="D643" i="18"/>
  <c r="C643" i="18"/>
  <c r="B643" i="18"/>
  <c r="P642" i="18"/>
  <c r="O642" i="18"/>
  <c r="N642" i="18"/>
  <c r="M642" i="18"/>
  <c r="L642" i="18"/>
  <c r="K642" i="18"/>
  <c r="J642" i="18"/>
  <c r="I642" i="18"/>
  <c r="H642" i="18"/>
  <c r="G642" i="18"/>
  <c r="F642" i="18"/>
  <c r="E642" i="18"/>
  <c r="D642" i="18"/>
  <c r="C642" i="18"/>
  <c r="B642" i="18"/>
  <c r="P641" i="18"/>
  <c r="O641" i="18"/>
  <c r="N641" i="18"/>
  <c r="M641" i="18"/>
  <c r="L641" i="18"/>
  <c r="K641" i="18"/>
  <c r="J641" i="18"/>
  <c r="I641" i="18"/>
  <c r="H641" i="18"/>
  <c r="G641" i="18"/>
  <c r="F641" i="18"/>
  <c r="E641" i="18"/>
  <c r="D641" i="18"/>
  <c r="C641" i="18"/>
  <c r="B641" i="18"/>
  <c r="P640" i="18"/>
  <c r="O640" i="18"/>
  <c r="N640" i="18"/>
  <c r="M640" i="18"/>
  <c r="L640" i="18"/>
  <c r="K640" i="18"/>
  <c r="J640" i="18"/>
  <c r="I640" i="18"/>
  <c r="H640" i="18"/>
  <c r="G640" i="18"/>
  <c r="F640" i="18"/>
  <c r="E640" i="18"/>
  <c r="D640" i="18"/>
  <c r="C640" i="18"/>
  <c r="B640" i="18"/>
  <c r="P639" i="18"/>
  <c r="O639" i="18"/>
  <c r="N639" i="18"/>
  <c r="M639" i="18"/>
  <c r="L639" i="18"/>
  <c r="K639" i="18"/>
  <c r="J639" i="18"/>
  <c r="I639" i="18"/>
  <c r="H639" i="18"/>
  <c r="G639" i="18"/>
  <c r="F639" i="18"/>
  <c r="E639" i="18"/>
  <c r="D639" i="18"/>
  <c r="C639" i="18"/>
  <c r="B639" i="18"/>
  <c r="P638" i="18"/>
  <c r="O638" i="18"/>
  <c r="N638" i="18"/>
  <c r="M638" i="18"/>
  <c r="L638" i="18"/>
  <c r="K638" i="18"/>
  <c r="J638" i="18"/>
  <c r="I638" i="18"/>
  <c r="H638" i="18"/>
  <c r="G638" i="18"/>
  <c r="F638" i="18"/>
  <c r="E638" i="18"/>
  <c r="D638" i="18"/>
  <c r="C638" i="18"/>
  <c r="B638" i="18"/>
  <c r="P637" i="18"/>
  <c r="O637" i="18"/>
  <c r="N637" i="18"/>
  <c r="M637" i="18"/>
  <c r="L637" i="18"/>
  <c r="K637" i="18"/>
  <c r="J637" i="18"/>
  <c r="I637" i="18"/>
  <c r="H637" i="18"/>
  <c r="G637" i="18"/>
  <c r="F637" i="18"/>
  <c r="E637" i="18"/>
  <c r="D637" i="18"/>
  <c r="C637" i="18"/>
  <c r="B637" i="18"/>
  <c r="Q643" i="18"/>
  <c r="Q644" i="18"/>
  <c r="Q645" i="18"/>
  <c r="Q646" i="18"/>
  <c r="Q642" i="18"/>
  <c r="Q638" i="18"/>
  <c r="Q639" i="18"/>
  <c r="Q640" i="18"/>
  <c r="Q641" i="18"/>
  <c r="Q637" i="18"/>
  <c r="P636" i="18"/>
  <c r="O636" i="18"/>
  <c r="N636" i="18"/>
  <c r="M636" i="18"/>
  <c r="L636" i="18"/>
  <c r="K636" i="18"/>
  <c r="J636" i="18"/>
  <c r="I636" i="18"/>
  <c r="H636" i="18"/>
  <c r="G636" i="18"/>
  <c r="F636" i="18"/>
  <c r="E636" i="18"/>
  <c r="D636" i="18"/>
  <c r="C636" i="18"/>
  <c r="B636" i="18"/>
  <c r="P635" i="18"/>
  <c r="O635" i="18"/>
  <c r="N635" i="18"/>
  <c r="M635" i="18"/>
  <c r="L635" i="18"/>
  <c r="K635" i="18"/>
  <c r="J635" i="18"/>
  <c r="I635" i="18"/>
  <c r="H635" i="18"/>
  <c r="G635" i="18"/>
  <c r="F635" i="18"/>
  <c r="E635" i="18"/>
  <c r="D635" i="18"/>
  <c r="C635" i="18"/>
  <c r="B635" i="18"/>
  <c r="P634" i="18"/>
  <c r="O634" i="18"/>
  <c r="N634" i="18"/>
  <c r="M634" i="18"/>
  <c r="L634" i="18"/>
  <c r="K634" i="18"/>
  <c r="J634" i="18"/>
  <c r="I634" i="18"/>
  <c r="H634" i="18"/>
  <c r="G634" i="18"/>
  <c r="F634" i="18"/>
  <c r="E634" i="18"/>
  <c r="D634" i="18"/>
  <c r="C634" i="18"/>
  <c r="B634" i="18"/>
  <c r="P633" i="18"/>
  <c r="O633" i="18"/>
  <c r="N633" i="18"/>
  <c r="M633" i="18"/>
  <c r="L633" i="18"/>
  <c r="K633" i="18"/>
  <c r="J633" i="18"/>
  <c r="I633" i="18"/>
  <c r="H633" i="18"/>
  <c r="G633" i="18"/>
  <c r="F633" i="18"/>
  <c r="E633" i="18"/>
  <c r="D633" i="18"/>
  <c r="C633" i="18"/>
  <c r="B633" i="18"/>
  <c r="P632" i="18"/>
  <c r="O632" i="18"/>
  <c r="N632" i="18"/>
  <c r="M632" i="18"/>
  <c r="L632" i="18"/>
  <c r="K632" i="18"/>
  <c r="J632" i="18"/>
  <c r="I632" i="18"/>
  <c r="H632" i="18"/>
  <c r="G632" i="18"/>
  <c r="F632" i="18"/>
  <c r="E632" i="18"/>
  <c r="D632" i="18"/>
  <c r="C632" i="18"/>
  <c r="B632" i="18"/>
  <c r="Q633" i="18"/>
  <c r="Q634" i="18"/>
  <c r="Q635" i="18"/>
  <c r="Q636" i="18"/>
  <c r="Q632" i="18"/>
  <c r="Q629" i="17"/>
  <c r="Q621" i="17" s="1"/>
  <c r="Q592" i="17"/>
  <c r="Q591" i="17"/>
  <c r="Q590" i="17"/>
  <c r="Q589" i="17"/>
  <c r="Q587" i="17"/>
  <c r="Q586" i="17"/>
  <c r="Q585" i="17"/>
  <c r="Q584" i="17"/>
  <c r="Q582" i="17"/>
  <c r="Q581" i="17"/>
  <c r="Q580" i="17"/>
  <c r="Q579" i="17"/>
  <c r="Q577" i="17"/>
  <c r="Q576" i="17"/>
  <c r="Q575" i="17"/>
  <c r="Q574" i="17"/>
  <c r="Q565" i="17"/>
  <c r="Q564" i="17"/>
  <c r="Q563" i="17"/>
  <c r="Q562" i="17"/>
  <c r="Q559" i="17"/>
  <c r="Q558" i="17"/>
  <c r="Q557" i="17"/>
  <c r="Q556" i="17"/>
  <c r="Q550" i="17"/>
  <c r="Q549" i="17"/>
  <c r="Q548" i="17"/>
  <c r="Q551" i="17" s="1"/>
  <c r="Q547" i="17"/>
  <c r="Q543" i="17"/>
  <c r="Q542" i="17"/>
  <c r="Q541" i="17"/>
  <c r="Q540" i="17"/>
  <c r="Q528" i="17"/>
  <c r="Q527" i="17"/>
  <c r="Q526" i="17"/>
  <c r="Q525" i="17"/>
  <c r="Q520" i="17"/>
  <c r="Q519" i="17"/>
  <c r="Q518" i="17"/>
  <c r="Q517" i="17"/>
  <c r="Q521" i="17" s="1"/>
  <c r="Q504" i="17"/>
  <c r="Q512" i="17" s="1"/>
  <c r="Q503" i="17"/>
  <c r="Q502" i="17"/>
  <c r="Q501" i="17"/>
  <c r="Q488" i="17"/>
  <c r="Q487" i="17"/>
  <c r="Q486" i="17"/>
  <c r="Q485" i="17"/>
  <c r="Q481" i="17"/>
  <c r="Q480" i="17"/>
  <c r="Q479" i="17"/>
  <c r="Q478" i="17"/>
  <c r="Q475" i="17"/>
  <c r="Q474" i="17"/>
  <c r="Q473" i="17"/>
  <c r="Q472" i="17"/>
  <c r="Q469" i="17"/>
  <c r="Q468" i="17"/>
  <c r="Q467" i="17"/>
  <c r="Q466" i="17"/>
  <c r="Q461" i="17"/>
  <c r="Q460" i="17"/>
  <c r="Q459" i="17"/>
  <c r="Q458" i="17"/>
  <c r="Q453" i="17"/>
  <c r="Q452" i="17"/>
  <c r="Q451" i="17"/>
  <c r="Q450" i="17"/>
  <c r="Q445" i="17"/>
  <c r="Q444" i="17"/>
  <c r="Q443" i="17"/>
  <c r="Q442" i="17"/>
  <c r="Q446" i="17" s="1"/>
  <c r="Q438" i="17"/>
  <c r="Q439" i="17" s="1"/>
  <c r="Q437" i="17"/>
  <c r="Q436" i="17"/>
  <c r="Q435" i="17"/>
  <c r="Q432" i="17"/>
  <c r="Q431" i="17"/>
  <c r="Q430" i="17"/>
  <c r="Q429" i="17"/>
  <c r="Q425" i="17"/>
  <c r="Q424" i="17"/>
  <c r="Q423" i="17"/>
  <c r="Q422" i="17"/>
  <c r="Q419" i="17"/>
  <c r="Q418" i="17"/>
  <c r="Q417" i="17"/>
  <c r="Q416" i="17"/>
  <c r="Q413" i="17"/>
  <c r="Q412" i="17"/>
  <c r="Q411" i="17"/>
  <c r="Q410" i="17"/>
  <c r="Q407" i="17"/>
  <c r="Q406" i="17"/>
  <c r="Q405" i="17"/>
  <c r="Q404" i="17"/>
  <c r="Q401" i="17"/>
  <c r="Q400" i="17"/>
  <c r="Q399" i="17"/>
  <c r="Q398" i="17"/>
  <c r="Q395" i="17"/>
  <c r="Q396" i="17" s="1"/>
  <c r="Q394" i="17"/>
  <c r="Q393" i="17"/>
  <c r="Q392" i="17"/>
  <c r="Q389" i="17"/>
  <c r="Q390" i="17" s="1"/>
  <c r="Q388" i="17"/>
  <c r="Q387" i="17"/>
  <c r="Q386" i="17"/>
  <c r="Q383" i="17"/>
  <c r="Q382" i="17"/>
  <c r="Q381" i="17"/>
  <c r="Q380" i="17"/>
  <c r="Q377" i="17"/>
  <c r="Q376" i="17"/>
  <c r="Q375" i="17"/>
  <c r="Q374" i="17"/>
  <c r="Q371" i="17"/>
  <c r="Q370" i="17"/>
  <c r="Q369" i="17"/>
  <c r="Q368" i="17"/>
  <c r="Q365" i="17"/>
  <c r="Q364" i="17"/>
  <c r="Q363" i="17"/>
  <c r="Q362" i="17"/>
  <c r="Q359" i="17"/>
  <c r="Q358" i="17"/>
  <c r="Q357" i="17"/>
  <c r="Q356" i="17"/>
  <c r="Q353" i="17"/>
  <c r="Q354" i="17" s="1"/>
  <c r="Q352" i="17"/>
  <c r="Q351" i="17"/>
  <c r="Q350" i="17"/>
  <c r="Q122" i="17"/>
  <c r="Q120" i="17"/>
  <c r="Q119" i="17"/>
  <c r="Q121" i="17" s="1"/>
  <c r="Q115" i="17"/>
  <c r="Q117" i="17" s="1"/>
  <c r="Q114" i="17"/>
  <c r="Q113" i="17"/>
  <c r="Q116" i="17" s="1"/>
  <c r="Q118" i="17" s="1"/>
  <c r="P621" i="17"/>
  <c r="P592" i="17"/>
  <c r="P591" i="17"/>
  <c r="P590" i="17"/>
  <c r="P589" i="17"/>
  <c r="P587" i="17"/>
  <c r="P586" i="17"/>
  <c r="P585" i="17"/>
  <c r="P584" i="17"/>
  <c r="P582" i="17"/>
  <c r="P581" i="17"/>
  <c r="P580" i="17"/>
  <c r="P579" i="17"/>
  <c r="P577" i="17"/>
  <c r="P576" i="17"/>
  <c r="P575" i="17"/>
  <c r="P574" i="17"/>
  <c r="P565" i="17"/>
  <c r="P564" i="17"/>
  <c r="P563" i="17"/>
  <c r="P562" i="17"/>
  <c r="P568" i="17" s="1"/>
  <c r="P559" i="17"/>
  <c r="P558" i="17"/>
  <c r="P557" i="17"/>
  <c r="P556" i="17"/>
  <c r="P550" i="17"/>
  <c r="P549" i="17"/>
  <c r="P548" i="17"/>
  <c r="P547" i="17"/>
  <c r="P543" i="17"/>
  <c r="P542" i="17"/>
  <c r="P541" i="17"/>
  <c r="P540" i="17"/>
  <c r="P528" i="17"/>
  <c r="P527" i="17"/>
  <c r="P526" i="17"/>
  <c r="P525" i="17"/>
  <c r="P520" i="17"/>
  <c r="P519" i="17"/>
  <c r="P518" i="17"/>
  <c r="P517" i="17"/>
  <c r="P504" i="17"/>
  <c r="P503" i="17"/>
  <c r="P502" i="17"/>
  <c r="P501" i="17"/>
  <c r="P488" i="17"/>
  <c r="P487" i="17"/>
  <c r="P486" i="17"/>
  <c r="P485" i="17"/>
  <c r="P481" i="17"/>
  <c r="P480" i="17"/>
  <c r="P479" i="17"/>
  <c r="P478" i="17"/>
  <c r="P482" i="17" s="1"/>
  <c r="P475" i="17"/>
  <c r="P474" i="17"/>
  <c r="P473" i="17"/>
  <c r="P472" i="17"/>
  <c r="P469" i="17"/>
  <c r="P468" i="17"/>
  <c r="P467" i="17"/>
  <c r="P466" i="17"/>
  <c r="P461" i="17"/>
  <c r="P460" i="17"/>
  <c r="P459" i="17"/>
  <c r="P458" i="17"/>
  <c r="P453" i="17"/>
  <c r="P452" i="17"/>
  <c r="P451" i="17"/>
  <c r="P450" i="17"/>
  <c r="P445" i="17"/>
  <c r="P444" i="17"/>
  <c r="P443" i="17"/>
  <c r="P442" i="17"/>
  <c r="P438" i="17"/>
  <c r="P617" i="17" s="1"/>
  <c r="P437" i="17"/>
  <c r="P436" i="17"/>
  <c r="P435" i="17"/>
  <c r="P432" i="17"/>
  <c r="P431" i="17"/>
  <c r="P430" i="17"/>
  <c r="P429" i="17"/>
  <c r="P425" i="17"/>
  <c r="P424" i="17"/>
  <c r="P423" i="17"/>
  <c r="P422" i="17"/>
  <c r="P419" i="17"/>
  <c r="P418" i="17"/>
  <c r="P417" i="17"/>
  <c r="P416" i="17"/>
  <c r="P413" i="17"/>
  <c r="P412" i="17"/>
  <c r="P411" i="17"/>
  <c r="P410" i="17"/>
  <c r="P407" i="17"/>
  <c r="P406" i="17"/>
  <c r="P405" i="17"/>
  <c r="P404" i="17"/>
  <c r="P401" i="17"/>
  <c r="P400" i="17"/>
  <c r="P399" i="17"/>
  <c r="P398" i="17"/>
  <c r="P395" i="17"/>
  <c r="P394" i="17"/>
  <c r="P393" i="17"/>
  <c r="P392" i="17"/>
  <c r="P389" i="17"/>
  <c r="P388" i="17"/>
  <c r="P387" i="17"/>
  <c r="P386" i="17"/>
  <c r="P383" i="17"/>
  <c r="P382" i="17"/>
  <c r="P381" i="17"/>
  <c r="P380" i="17"/>
  <c r="P377" i="17"/>
  <c r="P376" i="17"/>
  <c r="P375" i="17"/>
  <c r="P374" i="17"/>
  <c r="P371" i="17"/>
  <c r="P370" i="17"/>
  <c r="P369" i="17"/>
  <c r="P368" i="17"/>
  <c r="P365" i="17"/>
  <c r="P364" i="17"/>
  <c r="P363" i="17"/>
  <c r="P362" i="17"/>
  <c r="P359" i="17"/>
  <c r="P358" i="17"/>
  <c r="P357" i="17"/>
  <c r="P356" i="17"/>
  <c r="P353" i="17"/>
  <c r="P352" i="17"/>
  <c r="P351" i="17"/>
  <c r="P350" i="17"/>
  <c r="P122" i="17"/>
  <c r="P120" i="17"/>
  <c r="P119" i="17"/>
  <c r="P121" i="17" s="1"/>
  <c r="P115" i="17"/>
  <c r="P117" i="17" s="1"/>
  <c r="P114" i="17"/>
  <c r="P113" i="17"/>
  <c r="P116" i="17" s="1"/>
  <c r="Q679" i="15"/>
  <c r="Q629" i="15"/>
  <c r="Q628" i="15"/>
  <c r="Q627" i="15"/>
  <c r="Q626" i="15"/>
  <c r="Q624" i="15"/>
  <c r="Q623" i="15"/>
  <c r="Q622" i="15"/>
  <c r="Q621" i="15"/>
  <c r="Q619" i="15"/>
  <c r="Q618" i="15"/>
  <c r="Q617" i="15"/>
  <c r="Q616" i="15"/>
  <c r="Q614" i="15"/>
  <c r="Q613" i="15"/>
  <c r="Q612" i="15"/>
  <c r="Q611" i="15"/>
  <c r="Q602" i="15"/>
  <c r="Q601" i="15"/>
  <c r="Q600" i="15"/>
  <c r="Q599" i="15"/>
  <c r="Q596" i="15"/>
  <c r="Q595" i="15"/>
  <c r="Q594" i="15"/>
  <c r="Q593" i="15"/>
  <c r="Q587" i="15"/>
  <c r="Q586" i="15"/>
  <c r="Q585" i="15"/>
  <c r="Q653" i="15" s="1"/>
  <c r="Q584" i="15"/>
  <c r="Q580" i="15"/>
  <c r="Q579" i="15"/>
  <c r="Q578" i="15"/>
  <c r="Q577" i="15"/>
  <c r="Q566" i="15"/>
  <c r="Q565" i="15"/>
  <c r="Q564" i="15"/>
  <c r="Q563" i="15"/>
  <c r="Q535" i="15"/>
  <c r="Q534" i="15"/>
  <c r="Q533" i="15"/>
  <c r="Q532" i="15"/>
  <c r="Q527" i="15"/>
  <c r="Q526" i="15"/>
  <c r="Q525" i="15"/>
  <c r="Q524" i="15"/>
  <c r="Q519" i="15"/>
  <c r="Q518" i="15"/>
  <c r="Q517" i="15"/>
  <c r="Q516" i="15"/>
  <c r="Q502" i="15"/>
  <c r="Q501" i="15"/>
  <c r="Q500" i="15"/>
  <c r="Q499" i="15"/>
  <c r="Q495" i="15"/>
  <c r="Q494" i="15"/>
  <c r="Q493" i="15"/>
  <c r="Q492" i="15"/>
  <c r="Q489" i="15"/>
  <c r="Q488" i="15"/>
  <c r="Q487" i="15"/>
  <c r="Q486" i="15"/>
  <c r="Q483" i="15"/>
  <c r="Q482" i="15"/>
  <c r="Q481" i="15"/>
  <c r="Q480" i="15"/>
  <c r="Q477" i="15"/>
  <c r="Q476" i="15"/>
  <c r="Q475" i="15"/>
  <c r="Q474" i="15"/>
  <c r="Q471" i="15"/>
  <c r="Q470" i="15"/>
  <c r="Q469" i="15"/>
  <c r="Q468" i="15"/>
  <c r="Q464" i="15"/>
  <c r="Q463" i="15"/>
  <c r="Q462" i="15"/>
  <c r="Q643" i="15" s="1"/>
  <c r="Q461" i="15"/>
  <c r="Q457" i="15"/>
  <c r="Q673" i="15" s="1"/>
  <c r="Q456" i="15"/>
  <c r="Q455" i="15"/>
  <c r="Q454" i="15"/>
  <c r="Q451" i="15"/>
  <c r="Q450" i="15"/>
  <c r="Q449" i="15"/>
  <c r="Q448" i="15"/>
  <c r="Q444" i="15"/>
  <c r="Q443" i="15"/>
  <c r="Q442" i="15"/>
  <c r="Q441" i="15"/>
  <c r="Q438" i="15"/>
  <c r="Q437" i="15"/>
  <c r="Q436" i="15"/>
  <c r="Q435" i="15"/>
  <c r="Q414" i="15"/>
  <c r="Q413" i="15"/>
  <c r="Q412" i="15"/>
  <c r="Q411" i="15"/>
  <c r="Q408" i="15"/>
  <c r="Q407" i="15"/>
  <c r="Q406" i="15"/>
  <c r="Q405" i="15"/>
  <c r="Q402" i="15"/>
  <c r="Q401" i="15"/>
  <c r="Q400" i="15"/>
  <c r="Q399" i="15"/>
  <c r="Q396" i="15"/>
  <c r="Q395" i="15"/>
  <c r="Q394" i="15"/>
  <c r="Q393" i="15"/>
  <c r="Q390" i="15"/>
  <c r="Q389" i="15"/>
  <c r="Q388" i="15"/>
  <c r="Q387" i="15"/>
  <c r="Q384" i="15"/>
  <c r="Q383" i="15"/>
  <c r="Q382" i="15"/>
  <c r="Q381" i="15"/>
  <c r="Q378" i="15"/>
  <c r="Q377" i="15"/>
  <c r="Q376" i="15"/>
  <c r="Q375" i="15"/>
  <c r="Q372" i="15"/>
  <c r="Q371" i="15"/>
  <c r="Q370" i="15"/>
  <c r="Q369" i="15"/>
  <c r="Q366" i="15"/>
  <c r="Q367" i="15" s="1"/>
  <c r="Q365" i="15"/>
  <c r="Q364" i="15"/>
  <c r="Q363" i="15"/>
  <c r="Q360" i="15"/>
  <c r="Q359" i="15"/>
  <c r="Q358" i="15"/>
  <c r="Q357" i="15"/>
  <c r="Q354" i="15"/>
  <c r="Q355" i="15" s="1"/>
  <c r="Q353" i="15"/>
  <c r="Q352" i="15"/>
  <c r="Q351" i="15"/>
  <c r="Q213" i="15"/>
  <c r="Q215" i="15" s="1"/>
  <c r="Q122" i="15"/>
  <c r="Q124" i="15" s="1"/>
  <c r="Q121" i="15"/>
  <c r="Q120" i="15"/>
  <c r="Q119" i="15"/>
  <c r="P622" i="15"/>
  <c r="P621" i="15"/>
  <c r="P620" i="15"/>
  <c r="P619" i="15"/>
  <c r="P617" i="15"/>
  <c r="P616" i="15"/>
  <c r="P615" i="15"/>
  <c r="P614" i="15"/>
  <c r="P612" i="15"/>
  <c r="P611" i="15"/>
  <c r="P610" i="15"/>
  <c r="P609" i="15"/>
  <c r="P607" i="15"/>
  <c r="P606" i="15"/>
  <c r="P605" i="15"/>
  <c r="P604" i="15"/>
  <c r="P595" i="15"/>
  <c r="P594" i="15"/>
  <c r="P593" i="15"/>
  <c r="P592" i="15"/>
  <c r="P598" i="15" s="1"/>
  <c r="P589" i="15"/>
  <c r="P588" i="15"/>
  <c r="P587" i="15"/>
  <c r="P586" i="15"/>
  <c r="P580" i="15"/>
  <c r="P579" i="15"/>
  <c r="P647" i="15" s="1"/>
  <c r="P578" i="15"/>
  <c r="P577" i="15"/>
  <c r="P645" i="15" s="1"/>
  <c r="P573" i="15"/>
  <c r="P572" i="15"/>
  <c r="P571" i="15"/>
  <c r="P570" i="15"/>
  <c r="P559" i="15"/>
  <c r="P558" i="15"/>
  <c r="P557" i="15"/>
  <c r="P556" i="15"/>
  <c r="P528" i="15"/>
  <c r="P527" i="15"/>
  <c r="P526" i="15"/>
  <c r="P641" i="15" s="1"/>
  <c r="P525" i="15"/>
  <c r="P640" i="15" s="1"/>
  <c r="P520" i="15"/>
  <c r="P519" i="15"/>
  <c r="P518" i="15"/>
  <c r="P517" i="15"/>
  <c r="P512" i="15"/>
  <c r="P511" i="15"/>
  <c r="P510" i="15"/>
  <c r="P631" i="15" s="1"/>
  <c r="P509" i="15"/>
  <c r="P495" i="15"/>
  <c r="P494" i="15"/>
  <c r="P493" i="15"/>
  <c r="P492" i="15"/>
  <c r="P488" i="15"/>
  <c r="P487" i="15"/>
  <c r="P486" i="15"/>
  <c r="P485" i="15"/>
  <c r="P482" i="15"/>
  <c r="P481" i="15"/>
  <c r="P480" i="15"/>
  <c r="P479" i="15"/>
  <c r="P476" i="15"/>
  <c r="P475" i="15"/>
  <c r="P474" i="15"/>
  <c r="P473" i="15"/>
  <c r="P470" i="15"/>
  <c r="P469" i="15"/>
  <c r="P468" i="15"/>
  <c r="P467" i="15"/>
  <c r="P464" i="15"/>
  <c r="P463" i="15"/>
  <c r="P462" i="15"/>
  <c r="P461" i="15"/>
  <c r="P457" i="15"/>
  <c r="P456" i="15"/>
  <c r="P455" i="15"/>
  <c r="P454" i="15"/>
  <c r="P450" i="15"/>
  <c r="P666" i="15" s="1"/>
  <c r="P673" i="15" s="1"/>
  <c r="P449" i="15"/>
  <c r="P448" i="15"/>
  <c r="P447" i="15"/>
  <c r="P444" i="15"/>
  <c r="P443" i="15"/>
  <c r="P442" i="15"/>
  <c r="P441" i="15"/>
  <c r="P437" i="15"/>
  <c r="P436" i="15"/>
  <c r="P435" i="15"/>
  <c r="P434" i="15"/>
  <c r="P431" i="15"/>
  <c r="P430" i="15"/>
  <c r="P429" i="15"/>
  <c r="P428" i="15"/>
  <c r="P407" i="15"/>
  <c r="P406" i="15"/>
  <c r="P405" i="15"/>
  <c r="P404" i="15"/>
  <c r="P401" i="15"/>
  <c r="P400" i="15"/>
  <c r="P399" i="15"/>
  <c r="P398" i="15"/>
  <c r="P395" i="15"/>
  <c r="P394" i="15"/>
  <c r="P393" i="15"/>
  <c r="P392" i="15"/>
  <c r="P389" i="15"/>
  <c r="P388" i="15"/>
  <c r="P387" i="15"/>
  <c r="P386" i="15"/>
  <c r="P383" i="15"/>
  <c r="P382" i="15"/>
  <c r="P381" i="15"/>
  <c r="P380" i="15"/>
  <c r="P377" i="15"/>
  <c r="P376" i="15"/>
  <c r="P375" i="15"/>
  <c r="P374" i="15"/>
  <c r="P371" i="15"/>
  <c r="P370" i="15"/>
  <c r="P369" i="15"/>
  <c r="P368" i="15"/>
  <c r="P365" i="15"/>
  <c r="P364" i="15"/>
  <c r="P363" i="15"/>
  <c r="P362" i="15"/>
  <c r="P359" i="15"/>
  <c r="P358" i="15"/>
  <c r="P357" i="15"/>
  <c r="P356" i="15"/>
  <c r="P353" i="15"/>
  <c r="P352" i="15"/>
  <c r="P351" i="15"/>
  <c r="P350" i="15"/>
  <c r="P347" i="15"/>
  <c r="P346" i="15"/>
  <c r="P345" i="15"/>
  <c r="P344" i="15"/>
  <c r="P206" i="15"/>
  <c r="P208" i="15" s="1"/>
  <c r="P115" i="15"/>
  <c r="P117" i="15" s="1"/>
  <c r="P114" i="15"/>
  <c r="P113" i="15"/>
  <c r="P112" i="15"/>
  <c r="P116" i="15" s="1"/>
  <c r="Q971" i="20"/>
  <c r="Q965" i="20"/>
  <c r="Q964" i="20"/>
  <c r="Q963" i="20"/>
  <c r="Q962" i="20"/>
  <c r="Q961" i="20"/>
  <c r="Q942" i="20"/>
  <c r="Q941" i="20"/>
  <c r="Q937" i="20"/>
  <c r="Q930" i="20"/>
  <c r="Q922" i="20"/>
  <c r="Q921" i="20"/>
  <c r="Q920" i="20"/>
  <c r="Q919" i="20"/>
  <c r="Q906" i="20"/>
  <c r="Q905" i="20"/>
  <c r="Q896" i="20"/>
  <c r="Q895" i="20"/>
  <c r="Q886" i="20"/>
  <c r="Q885" i="20"/>
  <c r="Q880" i="20"/>
  <c r="Q879" i="20"/>
  <c r="Q878" i="20"/>
  <c r="Q877" i="20"/>
  <c r="Q869" i="20"/>
  <c r="Q868" i="20"/>
  <c r="Q862" i="20"/>
  <c r="Q847" i="20"/>
  <c r="Q852" i="20" s="1"/>
  <c r="Q846" i="20"/>
  <c r="Q837" i="20"/>
  <c r="Q842" i="20" s="1"/>
  <c r="Q836" i="20"/>
  <c r="Q883" i="20" s="1"/>
  <c r="Q833" i="20"/>
  <c r="Q832" i="20"/>
  <c r="Q821" i="20"/>
  <c r="Q810" i="20"/>
  <c r="Q904" i="20" s="1"/>
  <c r="Q809" i="20"/>
  <c r="Q903" i="20" s="1"/>
  <c r="Q800" i="20"/>
  <c r="Q799" i="20"/>
  <c r="Q790" i="20"/>
  <c r="Q789" i="20"/>
  <c r="Q750" i="20"/>
  <c r="Q749" i="20"/>
  <c r="Q747" i="20"/>
  <c r="Q740" i="20"/>
  <c r="Q743" i="20" s="1"/>
  <c r="Q732" i="20"/>
  <c r="Q735" i="20" s="1"/>
  <c r="Q724" i="20"/>
  <c r="Q748" i="20" s="1"/>
  <c r="Q717" i="20"/>
  <c r="Q716" i="20"/>
  <c r="Q714" i="20"/>
  <c r="Q707" i="20"/>
  <c r="Q975" i="20" s="1"/>
  <c r="Q699" i="20"/>
  <c r="Q702" i="20" s="1"/>
  <c r="Q691" i="20"/>
  <c r="Q694" i="20" s="1"/>
  <c r="Q629" i="20"/>
  <c r="Q636" i="20" s="1"/>
  <c r="Q592" i="20"/>
  <c r="Q591" i="20"/>
  <c r="Q590" i="20"/>
  <c r="Q864" i="20" s="1"/>
  <c r="Q589" i="20"/>
  <c r="Q587" i="20"/>
  <c r="Q861" i="20" s="1"/>
  <c r="Q586" i="20"/>
  <c r="Q585" i="20"/>
  <c r="Q584" i="20"/>
  <c r="Q582" i="20"/>
  <c r="Q581" i="20"/>
  <c r="Q580" i="20"/>
  <c r="Q579" i="20"/>
  <c r="Q577" i="20"/>
  <c r="Q576" i="20"/>
  <c r="Q575" i="20"/>
  <c r="Q574" i="20"/>
  <c r="Q565" i="20"/>
  <c r="Q564" i="20"/>
  <c r="Q563" i="20"/>
  <c r="Q562" i="20"/>
  <c r="Q559" i="20"/>
  <c r="Q558" i="20"/>
  <c r="Q557" i="20"/>
  <c r="Q556" i="20"/>
  <c r="Q550" i="20"/>
  <c r="Q608" i="20" s="1"/>
  <c r="Q549" i="20"/>
  <c r="Q548" i="20"/>
  <c r="Q606" i="20" s="1"/>
  <c r="Q547" i="20"/>
  <c r="Q543" i="20"/>
  <c r="Q797" i="20" s="1"/>
  <c r="Q542" i="20"/>
  <c r="Q796" i="20" s="1"/>
  <c r="Q541" i="20"/>
  <c r="Q540" i="20"/>
  <c r="Q528" i="20"/>
  <c r="Q527" i="20"/>
  <c r="Q526" i="20"/>
  <c r="Q525" i="20"/>
  <c r="Q520" i="20"/>
  <c r="Q519" i="20"/>
  <c r="Q602" i="20" s="1"/>
  <c r="Q518" i="20"/>
  <c r="Q517" i="20"/>
  <c r="Q600" i="20" s="1"/>
  <c r="Q504" i="20"/>
  <c r="Q503" i="20"/>
  <c r="Q502" i="20"/>
  <c r="Q501" i="20"/>
  <c r="Q488" i="20"/>
  <c r="Q496" i="20" s="1"/>
  <c r="Q487" i="20"/>
  <c r="Q486" i="20"/>
  <c r="Q485" i="20"/>
  <c r="Q481" i="20"/>
  <c r="Q480" i="20"/>
  <c r="Q479" i="20"/>
  <c r="Q478" i="20"/>
  <c r="Q475" i="20"/>
  <c r="Q474" i="20"/>
  <c r="Q473" i="20"/>
  <c r="Q472" i="20"/>
  <c r="Q469" i="20"/>
  <c r="Q468" i="20"/>
  <c r="Q467" i="20"/>
  <c r="Q466" i="20"/>
  <c r="Q461" i="20"/>
  <c r="Q460" i="20"/>
  <c r="Q459" i="20"/>
  <c r="Q458" i="20"/>
  <c r="Q453" i="20"/>
  <c r="Q452" i="20"/>
  <c r="Q451" i="20"/>
  <c r="Q450" i="20"/>
  <c r="Q445" i="20"/>
  <c r="Q444" i="20"/>
  <c r="Q443" i="20"/>
  <c r="Q442" i="20"/>
  <c r="Q438" i="20"/>
  <c r="Q617" i="20" s="1"/>
  <c r="Q437" i="20"/>
  <c r="Q436" i="20"/>
  <c r="Q435" i="20"/>
  <c r="Q432" i="20"/>
  <c r="Q431" i="20"/>
  <c r="Q430" i="20"/>
  <c r="Q429" i="20"/>
  <c r="Q425" i="20"/>
  <c r="Q424" i="20"/>
  <c r="Q423" i="20"/>
  <c r="Q422" i="20"/>
  <c r="Q401" i="20"/>
  <c r="Q400" i="20"/>
  <c r="Q399" i="20"/>
  <c r="Q398" i="20"/>
  <c r="Q395" i="20"/>
  <c r="Q394" i="20"/>
  <c r="Q393" i="20"/>
  <c r="Q392" i="20"/>
  <c r="Q389" i="20"/>
  <c r="Q388" i="20"/>
  <c r="Q387" i="20"/>
  <c r="Q386" i="20"/>
  <c r="Q383" i="20"/>
  <c r="Q382" i="20"/>
  <c r="Q381" i="20"/>
  <c r="Q380" i="20"/>
  <c r="Q371" i="20"/>
  <c r="Q370" i="20"/>
  <c r="Q369" i="20"/>
  <c r="Q368" i="20"/>
  <c r="Q365" i="20"/>
  <c r="Q364" i="20"/>
  <c r="Q363" i="20"/>
  <c r="Q362" i="20"/>
  <c r="Q359" i="20"/>
  <c r="Q358" i="20"/>
  <c r="Q357" i="20"/>
  <c r="Q356" i="20"/>
  <c r="Q353" i="20"/>
  <c r="Q352" i="20"/>
  <c r="Q351" i="20"/>
  <c r="Q350" i="20"/>
  <c r="Q122" i="20"/>
  <c r="Q120" i="20"/>
  <c r="Q119" i="20"/>
  <c r="Q115" i="20"/>
  <c r="Q117" i="20" s="1"/>
  <c r="Q114" i="20"/>
  <c r="Q113" i="20"/>
  <c r="Q844" i="18"/>
  <c r="Q838" i="18"/>
  <c r="Q832" i="18"/>
  <c r="Q826" i="18"/>
  <c r="Q820" i="18"/>
  <c r="Q813" i="18"/>
  <c r="Q803" i="18"/>
  <c r="Q798" i="18"/>
  <c r="Q791" i="18"/>
  <c r="Q785" i="18"/>
  <c r="Q779" i="18"/>
  <c r="Q773" i="18"/>
  <c r="Q686" i="18"/>
  <c r="Q679" i="18" s="1"/>
  <c r="Q629" i="18"/>
  <c r="Q628" i="18"/>
  <c r="Q627" i="18"/>
  <c r="Q626" i="18"/>
  <c r="Q624" i="18"/>
  <c r="Q623" i="18"/>
  <c r="Q622" i="18"/>
  <c r="Q621" i="18"/>
  <c r="Q619" i="18"/>
  <c r="Q618" i="18"/>
  <c r="Q617" i="18"/>
  <c r="Q616" i="18"/>
  <c r="Q614" i="18"/>
  <c r="Q613" i="18"/>
  <c r="Q612" i="18"/>
  <c r="Q611" i="18"/>
  <c r="Q602" i="18"/>
  <c r="Q608" i="18" s="1"/>
  <c r="Q601" i="18"/>
  <c r="Q600" i="18"/>
  <c r="Q599" i="18"/>
  <c r="Q596" i="18"/>
  <c r="Q595" i="18"/>
  <c r="Q594" i="18"/>
  <c r="Q593" i="18"/>
  <c r="Q587" i="18"/>
  <c r="Q586" i="18"/>
  <c r="Q585" i="18"/>
  <c r="Q584" i="18"/>
  <c r="Q580" i="18"/>
  <c r="Q579" i="18"/>
  <c r="Q578" i="18"/>
  <c r="Q577" i="18"/>
  <c r="Q566" i="18"/>
  <c r="Q565" i="18"/>
  <c r="Q564" i="18"/>
  <c r="Q563" i="18"/>
  <c r="Q535" i="18"/>
  <c r="Q534" i="18"/>
  <c r="Q533" i="18"/>
  <c r="Q532" i="18"/>
  <c r="Q527" i="18"/>
  <c r="Q526" i="18"/>
  <c r="Q525" i="18"/>
  <c r="Q524" i="18"/>
  <c r="Q519" i="18"/>
  <c r="Q518" i="18"/>
  <c r="Q517" i="18"/>
  <c r="Q516" i="18"/>
  <c r="Q502" i="18"/>
  <c r="Q501" i="18"/>
  <c r="Q500" i="18"/>
  <c r="Q499" i="18"/>
  <c r="Q495" i="18"/>
  <c r="Q494" i="18"/>
  <c r="Q493" i="18"/>
  <c r="Q492" i="18"/>
  <c r="Q489" i="18"/>
  <c r="Q488" i="18"/>
  <c r="Q487" i="18"/>
  <c r="Q486" i="18"/>
  <c r="Q483" i="18"/>
  <c r="Q482" i="18"/>
  <c r="Q481" i="18"/>
  <c r="Q480" i="18"/>
  <c r="Q477" i="18"/>
  <c r="Q476" i="18"/>
  <c r="Q475" i="18"/>
  <c r="Q474" i="18"/>
  <c r="Q471" i="18"/>
  <c r="Q470" i="18"/>
  <c r="Q469" i="18"/>
  <c r="Q468" i="18"/>
  <c r="Q464" i="18"/>
  <c r="Q463" i="18"/>
  <c r="Q462" i="18"/>
  <c r="Q461" i="18"/>
  <c r="Q457" i="18"/>
  <c r="Q673" i="18" s="1"/>
  <c r="Q456" i="18"/>
  <c r="Q455" i="18"/>
  <c r="Q454" i="18"/>
  <c r="Q451" i="18"/>
  <c r="Q450" i="18"/>
  <c r="Q449" i="18"/>
  <c r="Q448" i="18"/>
  <c r="Q444" i="18"/>
  <c r="Q443" i="18"/>
  <c r="Q442" i="18"/>
  <c r="Q441" i="18"/>
  <c r="Q438" i="18"/>
  <c r="Q437" i="18"/>
  <c r="Q436" i="18"/>
  <c r="Q435" i="18"/>
  <c r="Q414" i="18"/>
  <c r="Q413" i="18"/>
  <c r="Q412" i="18"/>
  <c r="Q411" i="18"/>
  <c r="Q408" i="18"/>
  <c r="Q407" i="18"/>
  <c r="Q406" i="18"/>
  <c r="Q405" i="18"/>
  <c r="Q402" i="18"/>
  <c r="Q401" i="18"/>
  <c r="Q400" i="18"/>
  <c r="Q399" i="18"/>
  <c r="Q396" i="18"/>
  <c r="Q395" i="18"/>
  <c r="Q394" i="18"/>
  <c r="Q393" i="18"/>
  <c r="Q390" i="18"/>
  <c r="Q389" i="18"/>
  <c r="Q388" i="18"/>
  <c r="Q387" i="18"/>
  <c r="Q384" i="18"/>
  <c r="Q383" i="18"/>
  <c r="Q382" i="18"/>
  <c r="Q381" i="18"/>
  <c r="Q378" i="18"/>
  <c r="Q379" i="18" s="1"/>
  <c r="Q377" i="18"/>
  <c r="Q376" i="18"/>
  <c r="Q375" i="18"/>
  <c r="Q372" i="18"/>
  <c r="Q371" i="18"/>
  <c r="Q370" i="18"/>
  <c r="Q369" i="18"/>
  <c r="Q366" i="18"/>
  <c r="Q365" i="18"/>
  <c r="Q364" i="18"/>
  <c r="Q363" i="18"/>
  <c r="Q360" i="18"/>
  <c r="Q359" i="18"/>
  <c r="Q358" i="18"/>
  <c r="Q357" i="18"/>
  <c r="Q354" i="18"/>
  <c r="Q353" i="18"/>
  <c r="Q352" i="18"/>
  <c r="Q351" i="18"/>
  <c r="Q213" i="18"/>
  <c r="Q215" i="18" s="1"/>
  <c r="Q122" i="18"/>
  <c r="Q124" i="18" s="1"/>
  <c r="Q121" i="18"/>
  <c r="Q120" i="18"/>
  <c r="Q119" i="18"/>
  <c r="P623" i="20"/>
  <c r="M975" i="20"/>
  <c r="L975" i="20"/>
  <c r="K975" i="20"/>
  <c r="J975" i="20"/>
  <c r="I975" i="20"/>
  <c r="M974" i="20"/>
  <c r="L974" i="20"/>
  <c r="K974" i="20"/>
  <c r="J974" i="20"/>
  <c r="I974" i="20"/>
  <c r="M973" i="20"/>
  <c r="L973" i="20"/>
  <c r="K973" i="20"/>
  <c r="J973" i="20"/>
  <c r="I973" i="20"/>
  <c r="P971" i="20"/>
  <c r="O971" i="20"/>
  <c r="N971" i="20"/>
  <c r="M971" i="20"/>
  <c r="L971" i="20"/>
  <c r="K971" i="20"/>
  <c r="J971" i="20"/>
  <c r="I971" i="20"/>
  <c r="P965" i="20"/>
  <c r="O965" i="20"/>
  <c r="N965" i="20"/>
  <c r="M965" i="20"/>
  <c r="L965" i="20"/>
  <c r="K965" i="20"/>
  <c r="J965" i="20"/>
  <c r="I965" i="20"/>
  <c r="H965" i="20"/>
  <c r="G965" i="20"/>
  <c r="F965" i="20"/>
  <c r="P964" i="20"/>
  <c r="O964" i="20"/>
  <c r="N964" i="20"/>
  <c r="M964" i="20"/>
  <c r="L964" i="20"/>
  <c r="K964" i="20"/>
  <c r="J964" i="20"/>
  <c r="I964" i="20"/>
  <c r="P963" i="20"/>
  <c r="O963" i="20"/>
  <c r="N963" i="20"/>
  <c r="M963" i="20"/>
  <c r="L963" i="20"/>
  <c r="K963" i="20"/>
  <c r="J963" i="20"/>
  <c r="I963" i="20"/>
  <c r="P962" i="20"/>
  <c r="O962" i="20"/>
  <c r="N962" i="20"/>
  <c r="M962" i="20"/>
  <c r="L962" i="20"/>
  <c r="K962" i="20"/>
  <c r="J962" i="20"/>
  <c r="I962" i="20"/>
  <c r="P961" i="20"/>
  <c r="O961" i="20"/>
  <c r="N961" i="20"/>
  <c r="M961" i="20"/>
  <c r="L961" i="20"/>
  <c r="K961" i="20"/>
  <c r="J961" i="20"/>
  <c r="I961" i="20"/>
  <c r="R942" i="20"/>
  <c r="P942" i="20"/>
  <c r="O942" i="20"/>
  <c r="N942" i="20"/>
  <c r="M942" i="20"/>
  <c r="L942" i="20"/>
  <c r="K942" i="20"/>
  <c r="J942" i="20"/>
  <c r="R941" i="20"/>
  <c r="P941" i="20"/>
  <c r="O941" i="20"/>
  <c r="N941" i="20"/>
  <c r="M941" i="20"/>
  <c r="L941" i="20"/>
  <c r="K941" i="20"/>
  <c r="J941" i="20"/>
  <c r="P937" i="20"/>
  <c r="M937" i="20"/>
  <c r="L937" i="20"/>
  <c r="K937" i="20"/>
  <c r="J937" i="20"/>
  <c r="I937" i="20"/>
  <c r="O936" i="20"/>
  <c r="N936" i="20"/>
  <c r="O935" i="20"/>
  <c r="N935" i="20"/>
  <c r="M932" i="20"/>
  <c r="L932" i="20"/>
  <c r="K932" i="20"/>
  <c r="M931" i="20"/>
  <c r="L931" i="20"/>
  <c r="P930" i="20"/>
  <c r="O930" i="20"/>
  <c r="O931" i="20" s="1"/>
  <c r="O932" i="20" s="1"/>
  <c r="N930" i="20"/>
  <c r="N931" i="20" s="1"/>
  <c r="N932" i="20" s="1"/>
  <c r="M930" i="20"/>
  <c r="L930" i="20"/>
  <c r="R929" i="20"/>
  <c r="M929" i="20"/>
  <c r="L929" i="20"/>
  <c r="P922" i="20"/>
  <c r="P927" i="20" s="1"/>
  <c r="O922" i="20"/>
  <c r="N922" i="20"/>
  <c r="R922" i="20" s="1"/>
  <c r="I922" i="20"/>
  <c r="H922" i="20"/>
  <c r="P921" i="20"/>
  <c r="O921" i="20"/>
  <c r="N921" i="20"/>
  <c r="K921" i="20"/>
  <c r="J921" i="20"/>
  <c r="I921" i="20"/>
  <c r="H921" i="20"/>
  <c r="P920" i="20"/>
  <c r="O920" i="20"/>
  <c r="N920" i="20"/>
  <c r="N925" i="20" s="1"/>
  <c r="K920" i="20"/>
  <c r="J920" i="20"/>
  <c r="I920" i="20"/>
  <c r="H920" i="20"/>
  <c r="P919" i="20"/>
  <c r="O919" i="20"/>
  <c r="N919" i="20"/>
  <c r="K919" i="20"/>
  <c r="J919" i="20"/>
  <c r="I919" i="20"/>
  <c r="H919" i="20"/>
  <c r="P906" i="20"/>
  <c r="I906" i="20"/>
  <c r="H906" i="20"/>
  <c r="P905" i="20"/>
  <c r="N905" i="20"/>
  <c r="K905" i="20"/>
  <c r="J905" i="20"/>
  <c r="I905" i="20"/>
  <c r="H905" i="20"/>
  <c r="N904" i="20"/>
  <c r="K904" i="20"/>
  <c r="J904" i="20"/>
  <c r="I904" i="20"/>
  <c r="H904" i="20"/>
  <c r="N903" i="20"/>
  <c r="K903" i="20"/>
  <c r="J903" i="20"/>
  <c r="I903" i="20"/>
  <c r="H903" i="20"/>
  <c r="P896" i="20"/>
  <c r="M896" i="20"/>
  <c r="L896" i="20"/>
  <c r="K896" i="20"/>
  <c r="J896" i="20"/>
  <c r="I896" i="20"/>
  <c r="H896" i="20"/>
  <c r="P895" i="20"/>
  <c r="N895" i="20"/>
  <c r="M895" i="20"/>
  <c r="L895" i="20"/>
  <c r="K895" i="20"/>
  <c r="J895" i="20"/>
  <c r="I895" i="20"/>
  <c r="H895" i="20"/>
  <c r="H915" i="20" s="1"/>
  <c r="N894" i="20"/>
  <c r="M894" i="20"/>
  <c r="L894" i="20"/>
  <c r="K894" i="20"/>
  <c r="J894" i="20"/>
  <c r="I894" i="20"/>
  <c r="H894" i="20"/>
  <c r="N893" i="20"/>
  <c r="M893" i="20"/>
  <c r="M898" i="20" s="1"/>
  <c r="L893" i="20"/>
  <c r="L898" i="20" s="1"/>
  <c r="K893" i="20"/>
  <c r="J893" i="20"/>
  <c r="I893" i="20"/>
  <c r="H893" i="20"/>
  <c r="P886" i="20"/>
  <c r="J886" i="20"/>
  <c r="I886" i="20"/>
  <c r="H886" i="20"/>
  <c r="P885" i="20"/>
  <c r="N885" i="20"/>
  <c r="K885" i="20"/>
  <c r="J885" i="20"/>
  <c r="I885" i="20"/>
  <c r="H885" i="20"/>
  <c r="N884" i="20"/>
  <c r="K884" i="20"/>
  <c r="J884" i="20"/>
  <c r="I884" i="20"/>
  <c r="H884" i="20"/>
  <c r="N883" i="20"/>
  <c r="K883" i="20"/>
  <c r="J883" i="20"/>
  <c r="I883" i="20"/>
  <c r="H883" i="20"/>
  <c r="P880" i="20"/>
  <c r="O880" i="20"/>
  <c r="N880" i="20"/>
  <c r="P879" i="20"/>
  <c r="O879" i="20"/>
  <c r="N879" i="20"/>
  <c r="P878" i="20"/>
  <c r="O878" i="20"/>
  <c r="N878" i="20"/>
  <c r="P877" i="20"/>
  <c r="O877" i="20"/>
  <c r="N877" i="20"/>
  <c r="R875" i="20"/>
  <c r="R874" i="20"/>
  <c r="R873" i="20"/>
  <c r="R872" i="20"/>
  <c r="P869" i="20"/>
  <c r="P868" i="20"/>
  <c r="N868" i="20"/>
  <c r="N867" i="20"/>
  <c r="M867" i="20"/>
  <c r="N866" i="20"/>
  <c r="M866" i="20"/>
  <c r="P862" i="20"/>
  <c r="O862" i="20"/>
  <c r="N862" i="20"/>
  <c r="M862" i="20"/>
  <c r="P861" i="20"/>
  <c r="R859" i="20"/>
  <c r="R858" i="20"/>
  <c r="R857" i="20"/>
  <c r="R856" i="20"/>
  <c r="N852" i="20"/>
  <c r="M852" i="20"/>
  <c r="O849" i="20"/>
  <c r="N849" i="20"/>
  <c r="O848" i="20"/>
  <c r="P847" i="20"/>
  <c r="P852" i="20" s="1"/>
  <c r="O847" i="20"/>
  <c r="O852" i="20" s="1"/>
  <c r="P846" i="20"/>
  <c r="O846" i="20"/>
  <c r="R846" i="20" s="1"/>
  <c r="P844" i="20"/>
  <c r="P843" i="20"/>
  <c r="N842" i="20"/>
  <c r="M842" i="20"/>
  <c r="O839" i="20"/>
  <c r="N839" i="20"/>
  <c r="M839" i="20"/>
  <c r="M869" i="20" s="1"/>
  <c r="O838" i="20"/>
  <c r="R838" i="20" s="1"/>
  <c r="M838" i="20"/>
  <c r="M868" i="20" s="1"/>
  <c r="P837" i="20"/>
  <c r="O837" i="20"/>
  <c r="P836" i="20"/>
  <c r="O836" i="20"/>
  <c r="R836" i="20" s="1"/>
  <c r="P833" i="20"/>
  <c r="P832" i="20"/>
  <c r="N832" i="20"/>
  <c r="N831" i="20"/>
  <c r="N830" i="20"/>
  <c r="R828" i="20"/>
  <c r="M828" i="20"/>
  <c r="M922" i="20" s="1"/>
  <c r="L828" i="20"/>
  <c r="L922" i="20" s="1"/>
  <c r="K828" i="20"/>
  <c r="K922" i="20" s="1"/>
  <c r="J828" i="20"/>
  <c r="R827" i="20"/>
  <c r="M827" i="20"/>
  <c r="L827" i="20"/>
  <c r="L921" i="20" s="1"/>
  <c r="R826" i="20"/>
  <c r="M826" i="20"/>
  <c r="M920" i="20" s="1"/>
  <c r="L826" i="20"/>
  <c r="L920" i="20" s="1"/>
  <c r="R825" i="20"/>
  <c r="M825" i="20"/>
  <c r="M919" i="20" s="1"/>
  <c r="L825" i="20"/>
  <c r="L919" i="20" s="1"/>
  <c r="P821" i="20"/>
  <c r="N821" i="20"/>
  <c r="K821" i="20"/>
  <c r="J821" i="20"/>
  <c r="N820" i="20"/>
  <c r="K820" i="20"/>
  <c r="J820" i="20"/>
  <c r="N819" i="20"/>
  <c r="K819" i="20"/>
  <c r="J819" i="20"/>
  <c r="O812" i="20"/>
  <c r="O906" i="20" s="1"/>
  <c r="N812" i="20"/>
  <c r="N906" i="20" s="1"/>
  <c r="M812" i="20"/>
  <c r="L812" i="20"/>
  <c r="K812" i="20"/>
  <c r="K906" i="20" s="1"/>
  <c r="J812" i="20"/>
  <c r="J906" i="20" s="1"/>
  <c r="O811" i="20"/>
  <c r="O905" i="20" s="1"/>
  <c r="M811" i="20"/>
  <c r="M905" i="20" s="1"/>
  <c r="L811" i="20"/>
  <c r="L905" i="20" s="1"/>
  <c r="P810" i="20"/>
  <c r="P904" i="20" s="1"/>
  <c r="O810" i="20"/>
  <c r="M810" i="20"/>
  <c r="L810" i="20"/>
  <c r="P809" i="20"/>
  <c r="P830" i="20" s="1"/>
  <c r="O809" i="20"/>
  <c r="M809" i="20"/>
  <c r="L809" i="20"/>
  <c r="O802" i="20"/>
  <c r="N802" i="20"/>
  <c r="O801" i="20"/>
  <c r="R801" i="20" s="1"/>
  <c r="P800" i="20"/>
  <c r="O800" i="20"/>
  <c r="P799" i="20"/>
  <c r="O799" i="20"/>
  <c r="O792" i="20"/>
  <c r="N792" i="20"/>
  <c r="M792" i="20"/>
  <c r="L792" i="20"/>
  <c r="K792" i="20"/>
  <c r="K886" i="20" s="1"/>
  <c r="J792" i="20"/>
  <c r="O791" i="20"/>
  <c r="O885" i="20" s="1"/>
  <c r="M791" i="20"/>
  <c r="L791" i="20"/>
  <c r="P790" i="20"/>
  <c r="O790" i="20"/>
  <c r="M790" i="20"/>
  <c r="M884" i="20" s="1"/>
  <c r="L790" i="20"/>
  <c r="P789" i="20"/>
  <c r="O789" i="20"/>
  <c r="M789" i="20"/>
  <c r="L789" i="20"/>
  <c r="L883" i="20" s="1"/>
  <c r="N784" i="20"/>
  <c r="M784" i="20"/>
  <c r="M945" i="20" s="1"/>
  <c r="L784" i="20"/>
  <c r="L943" i="20" s="1"/>
  <c r="K784" i="20"/>
  <c r="J784" i="20"/>
  <c r="J943" i="20" s="1"/>
  <c r="I784" i="20"/>
  <c r="I943" i="20" s="1"/>
  <c r="H784" i="20"/>
  <c r="R783" i="20"/>
  <c r="R782" i="20"/>
  <c r="R781" i="20"/>
  <c r="R780" i="20"/>
  <c r="R779" i="20"/>
  <c r="R778" i="20"/>
  <c r="R777" i="20"/>
  <c r="O772" i="20"/>
  <c r="N772" i="20"/>
  <c r="M772" i="20"/>
  <c r="O771" i="20"/>
  <c r="N771" i="20"/>
  <c r="M771" i="20"/>
  <c r="O770" i="20"/>
  <c r="N770" i="20"/>
  <c r="M770" i="20"/>
  <c r="O769" i="20"/>
  <c r="N769" i="20"/>
  <c r="M769" i="20"/>
  <c r="O768" i="20"/>
  <c r="N768" i="20"/>
  <c r="M768" i="20"/>
  <c r="O767" i="20"/>
  <c r="N767" i="20"/>
  <c r="M767" i="20"/>
  <c r="O766" i="20"/>
  <c r="N766" i="20"/>
  <c r="M766" i="20"/>
  <c r="O765" i="20"/>
  <c r="N765" i="20"/>
  <c r="M765" i="20"/>
  <c r="O763" i="20"/>
  <c r="N763" i="20"/>
  <c r="M763" i="20"/>
  <c r="O751" i="20"/>
  <c r="N751" i="20"/>
  <c r="M751" i="20"/>
  <c r="M752" i="20" s="1"/>
  <c r="L751" i="20"/>
  <c r="K751" i="20"/>
  <c r="J751" i="20"/>
  <c r="J752" i="20" s="1"/>
  <c r="P750" i="20"/>
  <c r="P749" i="20"/>
  <c r="M749" i="20"/>
  <c r="L749" i="20"/>
  <c r="K749" i="20"/>
  <c r="J749" i="20"/>
  <c r="M748" i="20"/>
  <c r="L748" i="20"/>
  <c r="K748" i="20"/>
  <c r="J748" i="20"/>
  <c r="P747" i="20"/>
  <c r="O747" i="20"/>
  <c r="N747" i="20"/>
  <c r="M747" i="20"/>
  <c r="L747" i="20"/>
  <c r="K747" i="20"/>
  <c r="J747" i="20"/>
  <c r="O744" i="20"/>
  <c r="N744" i="20"/>
  <c r="M744" i="20"/>
  <c r="L744" i="20"/>
  <c r="K744" i="20"/>
  <c r="J744" i="20"/>
  <c r="M742" i="20"/>
  <c r="L742" i="20"/>
  <c r="K742" i="20"/>
  <c r="P740" i="20"/>
  <c r="O740" i="20"/>
  <c r="O741" i="20" s="1"/>
  <c r="O742" i="20" s="1"/>
  <c r="R742" i="20" s="1"/>
  <c r="N740" i="20"/>
  <c r="N741" i="20" s="1"/>
  <c r="N742" i="20" s="1"/>
  <c r="R739" i="20"/>
  <c r="O736" i="20"/>
  <c r="N736" i="20"/>
  <c r="M736" i="20"/>
  <c r="L736" i="20"/>
  <c r="K736" i="20"/>
  <c r="J736" i="20"/>
  <c r="M734" i="20"/>
  <c r="L734" i="20"/>
  <c r="K734" i="20"/>
  <c r="J734" i="20"/>
  <c r="J750" i="20" s="1"/>
  <c r="P732" i="20"/>
  <c r="O732" i="20"/>
  <c r="O733" i="20" s="1"/>
  <c r="N732" i="20"/>
  <c r="N733" i="20" s="1"/>
  <c r="N734" i="20" s="1"/>
  <c r="R731" i="20"/>
  <c r="O728" i="20"/>
  <c r="N728" i="20"/>
  <c r="M728" i="20"/>
  <c r="L728" i="20"/>
  <c r="K728" i="20"/>
  <c r="J728" i="20"/>
  <c r="M726" i="20"/>
  <c r="L726" i="20"/>
  <c r="L750" i="20" s="1"/>
  <c r="K726" i="20"/>
  <c r="K750" i="20" s="1"/>
  <c r="N725" i="20"/>
  <c r="P724" i="20"/>
  <c r="P727" i="20" s="1"/>
  <c r="O724" i="20"/>
  <c r="N724" i="20"/>
  <c r="R723" i="20"/>
  <c r="O718" i="20"/>
  <c r="N718" i="20"/>
  <c r="M718" i="20"/>
  <c r="L718" i="20"/>
  <c r="K718" i="20"/>
  <c r="J718" i="20"/>
  <c r="J719" i="20" s="1"/>
  <c r="P717" i="20"/>
  <c r="P716" i="20"/>
  <c r="M716" i="20"/>
  <c r="L716" i="20"/>
  <c r="K716" i="20"/>
  <c r="J716" i="20"/>
  <c r="M715" i="20"/>
  <c r="L715" i="20"/>
  <c r="K715" i="20"/>
  <c r="J715" i="20"/>
  <c r="P714" i="20"/>
  <c r="O714" i="20"/>
  <c r="N714" i="20"/>
  <c r="M714" i="20"/>
  <c r="L714" i="20"/>
  <c r="K714" i="20"/>
  <c r="J714" i="20"/>
  <c r="O711" i="20"/>
  <c r="N711" i="20"/>
  <c r="M711" i="20"/>
  <c r="L711" i="20"/>
  <c r="K711" i="20"/>
  <c r="J711" i="20"/>
  <c r="M709" i="20"/>
  <c r="L709" i="20"/>
  <c r="K709" i="20"/>
  <c r="P707" i="20"/>
  <c r="P975" i="20" s="1"/>
  <c r="O707" i="20"/>
  <c r="O975" i="20" s="1"/>
  <c r="N707" i="20"/>
  <c r="R706" i="20"/>
  <c r="O703" i="20"/>
  <c r="N703" i="20"/>
  <c r="M703" i="20"/>
  <c r="L703" i="20"/>
  <c r="K703" i="20"/>
  <c r="J703" i="20"/>
  <c r="M701" i="20"/>
  <c r="L701" i="20"/>
  <c r="K701" i="20"/>
  <c r="J701" i="20"/>
  <c r="J717" i="20" s="1"/>
  <c r="P699" i="20"/>
  <c r="P702" i="20" s="1"/>
  <c r="P703" i="20" s="1"/>
  <c r="O699" i="20"/>
  <c r="O700" i="20" s="1"/>
  <c r="N699" i="20"/>
  <c r="N700" i="20" s="1"/>
  <c r="N701" i="20" s="1"/>
  <c r="R698" i="20"/>
  <c r="O695" i="20"/>
  <c r="N695" i="20"/>
  <c r="M695" i="20"/>
  <c r="L695" i="20"/>
  <c r="K695" i="20"/>
  <c r="J695" i="20"/>
  <c r="M693" i="20"/>
  <c r="L693" i="20"/>
  <c r="L717" i="20" s="1"/>
  <c r="K693" i="20"/>
  <c r="K717" i="20" s="1"/>
  <c r="P691" i="20"/>
  <c r="P715" i="20" s="1"/>
  <c r="O691" i="20"/>
  <c r="N691" i="20"/>
  <c r="R690" i="20"/>
  <c r="P592" i="20"/>
  <c r="P591" i="20"/>
  <c r="P590" i="20"/>
  <c r="P864" i="20" s="1"/>
  <c r="P589" i="20"/>
  <c r="P853" i="20" s="1"/>
  <c r="P587" i="20"/>
  <c r="P586" i="20"/>
  <c r="P585" i="20"/>
  <c r="P584" i="20"/>
  <c r="P582" i="20"/>
  <c r="P581" i="20"/>
  <c r="P580" i="20"/>
  <c r="P579" i="20"/>
  <c r="P577" i="20"/>
  <c r="P576" i="20"/>
  <c r="P575" i="20"/>
  <c r="P574" i="20"/>
  <c r="P565" i="20"/>
  <c r="P564" i="20"/>
  <c r="P563" i="20"/>
  <c r="P562" i="20"/>
  <c r="P559" i="20"/>
  <c r="P558" i="20"/>
  <c r="P557" i="20"/>
  <c r="P556" i="20"/>
  <c r="P550" i="20"/>
  <c r="P549" i="20"/>
  <c r="P548" i="20"/>
  <c r="P547" i="20"/>
  <c r="P605" i="20" s="1"/>
  <c r="P543" i="20"/>
  <c r="P807" i="20" s="1"/>
  <c r="P542" i="20"/>
  <c r="P806" i="20" s="1"/>
  <c r="P541" i="20"/>
  <c r="P540" i="20"/>
  <c r="P528" i="20"/>
  <c r="P527" i="20"/>
  <c r="P526" i="20"/>
  <c r="P525" i="20"/>
  <c r="P520" i="20"/>
  <c r="P519" i="20"/>
  <c r="P518" i="20"/>
  <c r="P517" i="20"/>
  <c r="P504" i="20"/>
  <c r="P503" i="20"/>
  <c r="P502" i="20"/>
  <c r="P596" i="20" s="1"/>
  <c r="P501" i="20"/>
  <c r="P488" i="20"/>
  <c r="P487" i="20"/>
  <c r="P486" i="20"/>
  <c r="P485" i="20"/>
  <c r="P481" i="20"/>
  <c r="P480" i="20"/>
  <c r="P479" i="20"/>
  <c r="P478" i="20"/>
  <c r="P475" i="20"/>
  <c r="P474" i="20"/>
  <c r="P473" i="20"/>
  <c r="P472" i="20"/>
  <c r="P469" i="20"/>
  <c r="P468" i="20"/>
  <c r="P467" i="20"/>
  <c r="P466" i="20"/>
  <c r="P461" i="20"/>
  <c r="P460" i="20"/>
  <c r="P459" i="20"/>
  <c r="P458" i="20"/>
  <c r="P453" i="20"/>
  <c r="P452" i="20"/>
  <c r="P451" i="20"/>
  <c r="P450" i="20"/>
  <c r="P445" i="20"/>
  <c r="P444" i="20"/>
  <c r="P443" i="20"/>
  <c r="P442" i="20"/>
  <c r="P438" i="20"/>
  <c r="P617" i="20" s="1"/>
  <c r="P437" i="20"/>
  <c r="P436" i="20"/>
  <c r="P435" i="20"/>
  <c r="P432" i="20"/>
  <c r="P431" i="20"/>
  <c r="P430" i="20"/>
  <c r="P429" i="20"/>
  <c r="P425" i="20"/>
  <c r="P424" i="20"/>
  <c r="P423" i="20"/>
  <c r="P422" i="20"/>
  <c r="P401" i="20"/>
  <c r="P400" i="20"/>
  <c r="P399" i="20"/>
  <c r="P398" i="20"/>
  <c r="P395" i="20"/>
  <c r="P396" i="20" s="1"/>
  <c r="P394" i="20"/>
  <c r="P393" i="20"/>
  <c r="P392" i="20"/>
  <c r="P389" i="20"/>
  <c r="P388" i="20"/>
  <c r="P387" i="20"/>
  <c r="P386" i="20"/>
  <c r="P383" i="20"/>
  <c r="P382" i="20"/>
  <c r="P381" i="20"/>
  <c r="P380" i="20"/>
  <c r="P371" i="20"/>
  <c r="P370" i="20"/>
  <c r="P369" i="20"/>
  <c r="P368" i="20"/>
  <c r="P365" i="20"/>
  <c r="P364" i="20"/>
  <c r="P363" i="20"/>
  <c r="P362" i="20"/>
  <c r="P359" i="20"/>
  <c r="P358" i="20"/>
  <c r="P357" i="20"/>
  <c r="P356" i="20"/>
  <c r="P353" i="20"/>
  <c r="P352" i="20"/>
  <c r="P351" i="20"/>
  <c r="P350" i="20"/>
  <c r="P122" i="20"/>
  <c r="P120" i="20"/>
  <c r="P119" i="20"/>
  <c r="P115" i="20"/>
  <c r="P117" i="20" s="1"/>
  <c r="P114" i="20"/>
  <c r="P113" i="20"/>
  <c r="B458" i="24" l="1"/>
  <c r="J458" i="24"/>
  <c r="F465" i="24"/>
  <c r="Q581" i="24"/>
  <c r="Q544" i="24"/>
  <c r="Q545" i="24" s="1"/>
  <c r="Q528" i="24"/>
  <c r="Q646" i="24" s="1"/>
  <c r="Q490" i="24"/>
  <c r="Q588" i="24"/>
  <c r="Q567" i="24"/>
  <c r="Q568" i="24" s="1"/>
  <c r="Q465" i="24"/>
  <c r="Q511" i="24" s="1"/>
  <c r="Q645" i="24"/>
  <c r="Q547" i="24"/>
  <c r="Q496" i="24"/>
  <c r="Q656" i="24" s="1"/>
  <c r="Q529" i="24"/>
  <c r="Q504" i="24"/>
  <c r="BA125" i="24"/>
  <c r="AS125" i="24"/>
  <c r="AK125" i="24"/>
  <c r="AC125" i="24"/>
  <c r="U125" i="24"/>
  <c r="Q641" i="24"/>
  <c r="Q634" i="24"/>
  <c r="Q549" i="24"/>
  <c r="Q570" i="24"/>
  <c r="Q555" i="24"/>
  <c r="Q748" i="24"/>
  <c r="Q589" i="24"/>
  <c r="Q657" i="24"/>
  <c r="Q659" i="24"/>
  <c r="Q674" i="24"/>
  <c r="Q667" i="24"/>
  <c r="Q683" i="24"/>
  <c r="E354" i="24"/>
  <c r="M354" i="24"/>
  <c r="E366" i="24"/>
  <c r="M366" i="24"/>
  <c r="E378" i="24"/>
  <c r="M378" i="24"/>
  <c r="I438" i="24"/>
  <c r="D414" i="24"/>
  <c r="L414" i="24"/>
  <c r="H426" i="24"/>
  <c r="Q662" i="24"/>
  <c r="Q653" i="24"/>
  <c r="Q521" i="24"/>
  <c r="Q661" i="24"/>
  <c r="Q510" i="24"/>
  <c r="P420" i="24"/>
  <c r="Q643" i="24"/>
  <c r="Q603" i="24"/>
  <c r="J438" i="24"/>
  <c r="H354" i="24"/>
  <c r="P354" i="24"/>
  <c r="H366" i="24"/>
  <c r="P366" i="24"/>
  <c r="M420" i="24"/>
  <c r="Q669" i="24"/>
  <c r="Q536" i="24"/>
  <c r="Q508" i="24"/>
  <c r="H414" i="24"/>
  <c r="D426" i="24"/>
  <c r="L426" i="24"/>
  <c r="Q668" i="24"/>
  <c r="Q648" i="24"/>
  <c r="H348" i="24"/>
  <c r="P348" i="24"/>
  <c r="O465" i="24"/>
  <c r="O477" i="24"/>
  <c r="O489" i="24"/>
  <c r="O513" i="24"/>
  <c r="O581" i="24"/>
  <c r="I537" i="24"/>
  <c r="E598" i="24"/>
  <c r="M598" i="24"/>
  <c r="F599" i="24"/>
  <c r="N599" i="24"/>
  <c r="G600" i="24"/>
  <c r="O600" i="24"/>
  <c r="H601" i="24"/>
  <c r="P601" i="24"/>
  <c r="N735" i="24"/>
  <c r="F116" i="24"/>
  <c r="Q417" i="24" s="1"/>
  <c r="N116" i="24"/>
  <c r="O410" i="24" s="1"/>
  <c r="D348" i="24"/>
  <c r="L348" i="24"/>
  <c r="E414" i="24"/>
  <c r="M414" i="24"/>
  <c r="G426" i="24"/>
  <c r="K521" i="24"/>
  <c r="K537" i="24"/>
  <c r="O116" i="24"/>
  <c r="G354" i="24"/>
  <c r="O354" i="24"/>
  <c r="G366" i="24"/>
  <c r="O366" i="24"/>
  <c r="G378" i="24"/>
  <c r="O378" i="24"/>
  <c r="G390" i="24"/>
  <c r="O390" i="24"/>
  <c r="C445" i="24"/>
  <c r="G402" i="24"/>
  <c r="G432" i="24"/>
  <c r="O432" i="24"/>
  <c r="H711" i="24"/>
  <c r="E699" i="24"/>
  <c r="E701" i="24" s="1"/>
  <c r="I116" i="24"/>
  <c r="P411" i="24" s="1"/>
  <c r="L529" i="24"/>
  <c r="I426" i="24"/>
  <c r="P458" i="24"/>
  <c r="Q466" i="24" s="1"/>
  <c r="P483" i="24"/>
  <c r="G116" i="24"/>
  <c r="P413" i="24" s="1"/>
  <c r="P414" i="24" s="1"/>
  <c r="H378" i="24"/>
  <c r="P378" i="24"/>
  <c r="H390" i="24"/>
  <c r="P390" i="24"/>
  <c r="L402" i="24"/>
  <c r="H402" i="24"/>
  <c r="G414" i="24"/>
  <c r="M471" i="24"/>
  <c r="G598" i="24"/>
  <c r="H116" i="24"/>
  <c r="P116" i="24"/>
  <c r="N412" i="24" s="1"/>
  <c r="I354" i="24"/>
  <c r="I366" i="24"/>
  <c r="I378" i="24"/>
  <c r="I390" i="24"/>
  <c r="I402" i="24"/>
  <c r="F496" i="24"/>
  <c r="F661" i="24" s="1"/>
  <c r="O496" i="24"/>
  <c r="J513" i="24"/>
  <c r="J634" i="24" s="1"/>
  <c r="N574" i="24"/>
  <c r="I581" i="24"/>
  <c r="B600" i="24"/>
  <c r="J600" i="24"/>
  <c r="C477" i="24"/>
  <c r="K477" i="24"/>
  <c r="C489" i="24"/>
  <c r="K489" i="24"/>
  <c r="E529" i="24"/>
  <c r="B560" i="24"/>
  <c r="J560" i="24"/>
  <c r="B348" i="24"/>
  <c r="J348" i="24"/>
  <c r="D465" i="24"/>
  <c r="L465" i="24"/>
  <c r="H471" i="24"/>
  <c r="D489" i="24"/>
  <c r="L489" i="24"/>
  <c r="H496" i="24"/>
  <c r="G574" i="24"/>
  <c r="P574" i="24"/>
  <c r="C348" i="24"/>
  <c r="K348" i="24"/>
  <c r="I458" i="24"/>
  <c r="E465" i="24"/>
  <c r="M465" i="24"/>
  <c r="N477" i="24"/>
  <c r="I483" i="24"/>
  <c r="B483" i="24"/>
  <c r="J483" i="24"/>
  <c r="E489" i="24"/>
  <c r="N489" i="24"/>
  <c r="N513" i="24"/>
  <c r="H537" i="24"/>
  <c r="D560" i="24"/>
  <c r="L560" i="24"/>
  <c r="E560" i="24"/>
  <c r="N560" i="24"/>
  <c r="I408" i="24"/>
  <c r="I420" i="24"/>
  <c r="I513" i="24"/>
  <c r="N581" i="24"/>
  <c r="D598" i="24"/>
  <c r="L598" i="24"/>
  <c r="E599" i="24"/>
  <c r="M599" i="24"/>
  <c r="F600" i="24"/>
  <c r="N600" i="24"/>
  <c r="G601" i="24"/>
  <c r="O601" i="24"/>
  <c r="F390" i="24"/>
  <c r="N390" i="24"/>
  <c r="F402" i="24"/>
  <c r="N402" i="24"/>
  <c r="J420" i="24"/>
  <c r="N432" i="24"/>
  <c r="P465" i="24"/>
  <c r="P477" i="24"/>
  <c r="P489" i="24"/>
  <c r="C521" i="24"/>
  <c r="B537" i="24"/>
  <c r="J537" i="24"/>
  <c r="H560" i="24"/>
  <c r="F581" i="24"/>
  <c r="F667" i="24" s="1"/>
  <c r="F699" i="24"/>
  <c r="G698" i="24"/>
  <c r="J408" i="24"/>
  <c r="B116" i="24"/>
  <c r="B118" i="24" s="1"/>
  <c r="L458" i="24"/>
  <c r="K471" i="24"/>
  <c r="G489" i="24"/>
  <c r="L408" i="24"/>
  <c r="B420" i="24"/>
  <c r="D438" i="24"/>
  <c r="L438" i="24"/>
  <c r="H465" i="24"/>
  <c r="D471" i="24"/>
  <c r="L471" i="24"/>
  <c r="E471" i="24"/>
  <c r="C483" i="24"/>
  <c r="K483" i="24"/>
  <c r="B496" i="24"/>
  <c r="J496" i="24"/>
  <c r="F513" i="24"/>
  <c r="D537" i="24"/>
  <c r="L537" i="24"/>
  <c r="F560" i="24"/>
  <c r="I574" i="24"/>
  <c r="M581" i="24"/>
  <c r="M658" i="24" s="1"/>
  <c r="F477" i="24"/>
  <c r="K116" i="24"/>
  <c r="E116" i="24"/>
  <c r="M116" i="24"/>
  <c r="M118" i="24" s="1"/>
  <c r="O423" i="24" s="1"/>
  <c r="E408" i="24"/>
  <c r="M408" i="24"/>
  <c r="C420" i="24"/>
  <c r="K420" i="24"/>
  <c r="I432" i="24"/>
  <c r="M438" i="24"/>
  <c r="C458" i="24"/>
  <c r="C660" i="24" s="1"/>
  <c r="I465" i="24"/>
  <c r="N471" i="24"/>
  <c r="H477" i="24"/>
  <c r="D483" i="24"/>
  <c r="L483" i="24"/>
  <c r="E483" i="24"/>
  <c r="M483" i="24"/>
  <c r="H489" i="24"/>
  <c r="C496" i="24"/>
  <c r="K496" i="24"/>
  <c r="G513" i="24"/>
  <c r="E537" i="24"/>
  <c r="M537" i="24"/>
  <c r="N537" i="24"/>
  <c r="O560" i="24"/>
  <c r="P560" i="24"/>
  <c r="B574" i="24"/>
  <c r="J574" i="24"/>
  <c r="B598" i="24"/>
  <c r="J598" i="24"/>
  <c r="C599" i="24"/>
  <c r="K599" i="24"/>
  <c r="D600" i="24"/>
  <c r="L600" i="24"/>
  <c r="O739" i="24"/>
  <c r="O740" i="24" s="1"/>
  <c r="B408" i="24"/>
  <c r="B438" i="24"/>
  <c r="D458" i="24"/>
  <c r="G465" i="24"/>
  <c r="G477" i="24"/>
  <c r="E513" i="24"/>
  <c r="C537" i="24"/>
  <c r="D116" i="24"/>
  <c r="Q419" i="24" s="1"/>
  <c r="B354" i="24"/>
  <c r="J354" i="24"/>
  <c r="B366" i="24"/>
  <c r="J366" i="24"/>
  <c r="B378" i="24"/>
  <c r="J378" i="24"/>
  <c r="B390" i="24"/>
  <c r="J390" i="24"/>
  <c r="F432" i="24"/>
  <c r="B402" i="24"/>
  <c r="N408" i="24"/>
  <c r="D420" i="24"/>
  <c r="L420" i="24"/>
  <c r="B432" i="24"/>
  <c r="J432" i="24"/>
  <c r="F438" i="24"/>
  <c r="B465" i="24"/>
  <c r="J465" i="24"/>
  <c r="F471" i="24"/>
  <c r="G471" i="24"/>
  <c r="O471" i="24"/>
  <c r="I477" i="24"/>
  <c r="B477" i="24"/>
  <c r="J477" i="24"/>
  <c r="N483" i="24"/>
  <c r="I489" i="24"/>
  <c r="I649" i="24" s="1"/>
  <c r="B489" i="24"/>
  <c r="J489" i="24"/>
  <c r="D496" i="24"/>
  <c r="D661" i="24" s="1"/>
  <c r="L496" i="24"/>
  <c r="D529" i="24"/>
  <c r="F537" i="24"/>
  <c r="O537" i="24"/>
  <c r="C574" i="24"/>
  <c r="K574" i="24"/>
  <c r="G581" i="24"/>
  <c r="F601" i="24"/>
  <c r="N601" i="24"/>
  <c r="O118" i="24"/>
  <c r="N425" i="24" s="1"/>
  <c r="N657" i="24" s="1"/>
  <c r="C116" i="24"/>
  <c r="Q420" i="24" s="1"/>
  <c r="Q421" i="24" s="1"/>
  <c r="L116" i="24"/>
  <c r="C354" i="24"/>
  <c r="K354" i="24"/>
  <c r="C366" i="24"/>
  <c r="K366" i="24"/>
  <c r="C378" i="24"/>
  <c r="K378" i="24"/>
  <c r="C390" i="24"/>
  <c r="K390" i="24"/>
  <c r="G348" i="24"/>
  <c r="C402" i="24"/>
  <c r="K402" i="24"/>
  <c r="G408" i="24"/>
  <c r="I414" i="24"/>
  <c r="G438" i="24"/>
  <c r="O438" i="24"/>
  <c r="K445" i="24"/>
  <c r="H458" i="24"/>
  <c r="H660" i="24" s="1"/>
  <c r="P500" i="24"/>
  <c r="P625" i="24" s="1"/>
  <c r="I501" i="24"/>
  <c r="B502" i="24"/>
  <c r="J502" i="24"/>
  <c r="C503" i="24"/>
  <c r="C543" i="24" s="1"/>
  <c r="K503" i="24"/>
  <c r="K628" i="24" s="1"/>
  <c r="C465" i="24"/>
  <c r="K465" i="24"/>
  <c r="P471" i="24"/>
  <c r="F483" i="24"/>
  <c r="G483" i="24"/>
  <c r="O483" i="24"/>
  <c r="E496" i="24"/>
  <c r="E662" i="24" s="1"/>
  <c r="M496" i="24"/>
  <c r="M661" i="24" s="1"/>
  <c r="N496" i="24"/>
  <c r="M529" i="24"/>
  <c r="M531" i="24" s="1"/>
  <c r="G537" i="24"/>
  <c r="I560" i="24"/>
  <c r="D574" i="24"/>
  <c r="L574" i="24"/>
  <c r="E574" i="24"/>
  <c r="M574" i="24"/>
  <c r="J116" i="24"/>
  <c r="J118" i="24" s="1"/>
  <c r="P422" i="24" s="1"/>
  <c r="C471" i="24"/>
  <c r="I496" i="24"/>
  <c r="I662" i="24" s="1"/>
  <c r="M513" i="24"/>
  <c r="D354" i="24"/>
  <c r="L354" i="24"/>
  <c r="D366" i="24"/>
  <c r="L366" i="24"/>
  <c r="D378" i="24"/>
  <c r="L378" i="24"/>
  <c r="D390" i="24"/>
  <c r="L390" i="24"/>
  <c r="H420" i="24"/>
  <c r="P432" i="24"/>
  <c r="D402" i="24"/>
  <c r="H408" i="24"/>
  <c r="P408" i="24"/>
  <c r="B414" i="24"/>
  <c r="J414" i="24"/>
  <c r="F420" i="24"/>
  <c r="E420" i="24"/>
  <c r="D432" i="24"/>
  <c r="H438" i="24"/>
  <c r="P438" i="24"/>
  <c r="B501" i="24"/>
  <c r="B626" i="24" s="1"/>
  <c r="J501" i="24"/>
  <c r="J626" i="24" s="1"/>
  <c r="C502" i="24"/>
  <c r="C627" i="24" s="1"/>
  <c r="K502" i="24"/>
  <c r="D503" i="24"/>
  <c r="L503" i="24"/>
  <c r="H599" i="24"/>
  <c r="I600" i="24"/>
  <c r="F489" i="24"/>
  <c r="H574" i="24"/>
  <c r="E390" i="24"/>
  <c r="M390" i="24"/>
  <c r="E402" i="24"/>
  <c r="M402" i="24"/>
  <c r="G420" i="24"/>
  <c r="J426" i="24"/>
  <c r="E432" i="24"/>
  <c r="M432" i="24"/>
  <c r="C501" i="24"/>
  <c r="C541" i="24" s="1"/>
  <c r="K501" i="24"/>
  <c r="L502" i="24"/>
  <c r="E503" i="24"/>
  <c r="M503" i="24"/>
  <c r="M628" i="24" s="1"/>
  <c r="N465" i="24"/>
  <c r="I471" i="24"/>
  <c r="B471" i="24"/>
  <c r="J471" i="24"/>
  <c r="D477" i="24"/>
  <c r="L477" i="24"/>
  <c r="E477" i="24"/>
  <c r="M477" i="24"/>
  <c r="H483" i="24"/>
  <c r="M489" i="24"/>
  <c r="G496" i="24"/>
  <c r="G661" i="24" s="1"/>
  <c r="P496" i="24"/>
  <c r="Q505" i="24" s="1"/>
  <c r="K513" i="24"/>
  <c r="D521" i="24"/>
  <c r="L521" i="24"/>
  <c r="C560" i="24"/>
  <c r="K560" i="24"/>
  <c r="F574" i="24"/>
  <c r="O574" i="24"/>
  <c r="J581" i="24"/>
  <c r="J667" i="24" s="1"/>
  <c r="D690" i="24"/>
  <c r="L722" i="24"/>
  <c r="C600" i="24"/>
  <c r="K600" i="24"/>
  <c r="C601" i="24"/>
  <c r="K601" i="24"/>
  <c r="C598" i="24"/>
  <c r="K598" i="24"/>
  <c r="D599" i="24"/>
  <c r="L599" i="24"/>
  <c r="D601" i="24"/>
  <c r="L601" i="24"/>
  <c r="O598" i="24"/>
  <c r="P599" i="24"/>
  <c r="H598" i="24"/>
  <c r="P598" i="24"/>
  <c r="I599" i="24"/>
  <c r="I598" i="24"/>
  <c r="B599" i="24"/>
  <c r="J599" i="24"/>
  <c r="B601" i="24"/>
  <c r="J601" i="24"/>
  <c r="P413" i="25"/>
  <c r="P414" i="25" s="1"/>
  <c r="G118" i="25"/>
  <c r="P425" i="25" s="1"/>
  <c r="N413" i="25"/>
  <c r="N414" i="25" s="1"/>
  <c r="O118" i="25"/>
  <c r="N425" i="25" s="1"/>
  <c r="O412" i="25"/>
  <c r="L118" i="25"/>
  <c r="O424" i="25" s="1"/>
  <c r="C662" i="25"/>
  <c r="C661" i="25"/>
  <c r="C498" i="25"/>
  <c r="K662" i="25"/>
  <c r="K661" i="25"/>
  <c r="K498" i="25"/>
  <c r="P412" i="25"/>
  <c r="H118" i="25"/>
  <c r="P424" i="25" s="1"/>
  <c r="BE125" i="25"/>
  <c r="Q636" i="25"/>
  <c r="Q512" i="25"/>
  <c r="N412" i="25"/>
  <c r="P118" i="25"/>
  <c r="N424" i="25" s="1"/>
  <c r="I116" i="25"/>
  <c r="S125" i="25"/>
  <c r="AA125" i="25"/>
  <c r="AI125" i="25"/>
  <c r="AQ125" i="25"/>
  <c r="AY125" i="25"/>
  <c r="BF125" i="25"/>
  <c r="D414" i="25"/>
  <c r="L414" i="25"/>
  <c r="J628" i="25"/>
  <c r="J543" i="25"/>
  <c r="B116" i="25"/>
  <c r="B118" i="25" s="1"/>
  <c r="J116" i="25"/>
  <c r="T123" i="25"/>
  <c r="T125" i="25" s="1"/>
  <c r="AB123" i="25"/>
  <c r="AB125" i="25" s="1"/>
  <c r="AJ123" i="25"/>
  <c r="AJ125" i="25" s="1"/>
  <c r="AR123" i="25"/>
  <c r="AR125" i="25" s="1"/>
  <c r="AZ123" i="25"/>
  <c r="AZ125" i="25" s="1"/>
  <c r="C118" i="25"/>
  <c r="Q432" i="25" s="1"/>
  <c r="Q420" i="25"/>
  <c r="Q421" i="25" s="1"/>
  <c r="K118" i="25"/>
  <c r="O425" i="25" s="1"/>
  <c r="O413" i="25"/>
  <c r="O414" i="25" s="1"/>
  <c r="U123" i="25"/>
  <c r="U125" i="25" s="1"/>
  <c r="AC123" i="25"/>
  <c r="AC125" i="25" s="1"/>
  <c r="AK123" i="25"/>
  <c r="AK125" i="25" s="1"/>
  <c r="AS123" i="25"/>
  <c r="AS125" i="25" s="1"/>
  <c r="BA123" i="25"/>
  <c r="BA125" i="25" s="1"/>
  <c r="R125" i="25"/>
  <c r="BH125" i="25"/>
  <c r="D655" i="25"/>
  <c r="D654" i="25"/>
  <c r="L655" i="25"/>
  <c r="L654" i="25"/>
  <c r="Z125" i="25"/>
  <c r="Q418" i="25"/>
  <c r="E118" i="25"/>
  <c r="Q430" i="25" s="1"/>
  <c r="O411" i="25"/>
  <c r="M118" i="25"/>
  <c r="O423" i="25" s="1"/>
  <c r="F118" i="25"/>
  <c r="Q429" i="25" s="1"/>
  <c r="BJ125" i="25"/>
  <c r="Q635" i="25"/>
  <c r="Q550" i="25"/>
  <c r="Q419" i="25"/>
  <c r="D118" i="25"/>
  <c r="Q431" i="25" s="1"/>
  <c r="N118" i="25"/>
  <c r="O422" i="25" s="1"/>
  <c r="AP125" i="25"/>
  <c r="B655" i="25"/>
  <c r="B654" i="25"/>
  <c r="J655" i="25"/>
  <c r="J654" i="25"/>
  <c r="B372" i="25"/>
  <c r="J372" i="25"/>
  <c r="E420" i="25"/>
  <c r="M420" i="25"/>
  <c r="F657" i="25"/>
  <c r="G432" i="25"/>
  <c r="O432" i="25"/>
  <c r="H438" i="25"/>
  <c r="P438" i="25"/>
  <c r="F660" i="25"/>
  <c r="F590" i="25"/>
  <c r="F538" i="25"/>
  <c r="F504" i="25"/>
  <c r="F459" i="25"/>
  <c r="F522" i="25"/>
  <c r="N625" i="25"/>
  <c r="N540" i="25"/>
  <c r="F626" i="25"/>
  <c r="F541" i="25"/>
  <c r="N660" i="25"/>
  <c r="N590" i="25"/>
  <c r="N459" i="25"/>
  <c r="N504" i="25"/>
  <c r="N538" i="25"/>
  <c r="N627" i="25"/>
  <c r="N542" i="25"/>
  <c r="F628" i="25"/>
  <c r="F543" i="25"/>
  <c r="N543" i="25"/>
  <c r="N628" i="25"/>
  <c r="H661" i="25"/>
  <c r="H662" i="25"/>
  <c r="H497" i="25"/>
  <c r="H498" i="25"/>
  <c r="P662" i="25"/>
  <c r="P661" i="25"/>
  <c r="P497" i="25"/>
  <c r="P498" i="25"/>
  <c r="D639" i="25"/>
  <c r="D522" i="25"/>
  <c r="D523" i="25"/>
  <c r="P561" i="25"/>
  <c r="C655" i="25"/>
  <c r="C654" i="25"/>
  <c r="K655" i="25"/>
  <c r="K654" i="25"/>
  <c r="C372" i="25"/>
  <c r="K372" i="25"/>
  <c r="J420" i="25"/>
  <c r="K426" i="25"/>
  <c r="I438" i="25"/>
  <c r="C445" i="25"/>
  <c r="K445" i="25"/>
  <c r="J445" i="25"/>
  <c r="C451" i="25"/>
  <c r="G676" i="25"/>
  <c r="G660" i="25"/>
  <c r="G590" i="25"/>
  <c r="G504" i="25"/>
  <c r="G459" i="25"/>
  <c r="O625" i="25"/>
  <c r="O540" i="25"/>
  <c r="I661" i="25"/>
  <c r="I662" i="25"/>
  <c r="I498" i="25"/>
  <c r="N626" i="25"/>
  <c r="N541" i="25"/>
  <c r="L504" i="25"/>
  <c r="L634" i="25"/>
  <c r="L515" i="25"/>
  <c r="L639" i="25"/>
  <c r="L522" i="25"/>
  <c r="L523" i="25"/>
  <c r="E625" i="25"/>
  <c r="E540" i="25"/>
  <c r="M634" i="25"/>
  <c r="M515" i="25"/>
  <c r="M514" i="25"/>
  <c r="H658" i="25"/>
  <c r="H657" i="25"/>
  <c r="D445" i="25"/>
  <c r="L445" i="25"/>
  <c r="K451" i="25"/>
  <c r="H660" i="25"/>
  <c r="H590" i="25"/>
  <c r="H459" i="25"/>
  <c r="H504" i="25"/>
  <c r="H582" i="25"/>
  <c r="P625" i="25"/>
  <c r="P540" i="25"/>
  <c r="H626" i="25"/>
  <c r="H541" i="25"/>
  <c r="P660" i="25"/>
  <c r="P590" i="25"/>
  <c r="P504" i="25"/>
  <c r="H628" i="25"/>
  <c r="H543" i="25"/>
  <c r="P628" i="25"/>
  <c r="P543" i="25"/>
  <c r="J661" i="25"/>
  <c r="J662" i="25"/>
  <c r="J498" i="25"/>
  <c r="E655" i="25"/>
  <c r="E654" i="25"/>
  <c r="M655" i="25"/>
  <c r="M654" i="25"/>
  <c r="E372" i="25"/>
  <c r="M372" i="25"/>
  <c r="I658" i="25"/>
  <c r="I657" i="25"/>
  <c r="E445" i="25"/>
  <c r="M445" i="25"/>
  <c r="I625" i="25"/>
  <c r="I540" i="25"/>
  <c r="I626" i="25"/>
  <c r="I541" i="25"/>
  <c r="I627" i="25"/>
  <c r="I542" i="25"/>
  <c r="I628" i="25"/>
  <c r="I543" i="25"/>
  <c r="N634" i="25"/>
  <c r="N515" i="25"/>
  <c r="N514" i="25"/>
  <c r="G644" i="25"/>
  <c r="G531" i="25"/>
  <c r="G530" i="25"/>
  <c r="F655" i="25"/>
  <c r="F654" i="25"/>
  <c r="N655" i="25"/>
  <c r="N654" i="25"/>
  <c r="F372" i="25"/>
  <c r="N372" i="25"/>
  <c r="B657" i="25"/>
  <c r="B658" i="25"/>
  <c r="J657" i="25"/>
  <c r="C426" i="25"/>
  <c r="D438" i="25"/>
  <c r="L438" i="25"/>
  <c r="F445" i="25"/>
  <c r="N445" i="25"/>
  <c r="B625" i="25"/>
  <c r="B540" i="25"/>
  <c r="J625" i="25"/>
  <c r="J540" i="25"/>
  <c r="B626" i="25"/>
  <c r="B541" i="25"/>
  <c r="J626" i="25"/>
  <c r="J541" i="25"/>
  <c r="B627" i="25"/>
  <c r="B542" i="25"/>
  <c r="J627" i="25"/>
  <c r="J542" i="25"/>
  <c r="B628" i="25"/>
  <c r="B543" i="25"/>
  <c r="B458" i="25"/>
  <c r="B504" i="25" s="1"/>
  <c r="D662" i="25"/>
  <c r="D661" i="25"/>
  <c r="D663" i="25" s="1"/>
  <c r="D497" i="25"/>
  <c r="D498" i="25"/>
  <c r="L662" i="25"/>
  <c r="L661" i="25"/>
  <c r="L663" i="25" s="1"/>
  <c r="L497" i="25"/>
  <c r="L498" i="25"/>
  <c r="M625" i="25"/>
  <c r="M540" i="25"/>
  <c r="H627" i="25"/>
  <c r="H542" i="25"/>
  <c r="H635" i="25"/>
  <c r="H521" i="25"/>
  <c r="I523" i="25" s="1"/>
  <c r="P636" i="25"/>
  <c r="P521" i="25"/>
  <c r="G654" i="25"/>
  <c r="G655" i="25"/>
  <c r="O655" i="25"/>
  <c r="O654" i="25"/>
  <c r="G372" i="25"/>
  <c r="O372" i="25"/>
  <c r="C657" i="25"/>
  <c r="C658" i="25"/>
  <c r="K657" i="25"/>
  <c r="K658" i="25"/>
  <c r="F426" i="25"/>
  <c r="D432" i="25"/>
  <c r="L432" i="25"/>
  <c r="E438" i="25"/>
  <c r="M438" i="25"/>
  <c r="G445" i="25"/>
  <c r="O445" i="25"/>
  <c r="C625" i="25"/>
  <c r="C540" i="25"/>
  <c r="K625" i="25"/>
  <c r="K540" i="25"/>
  <c r="C626" i="25"/>
  <c r="C541" i="25"/>
  <c r="K626" i="25"/>
  <c r="K541" i="25"/>
  <c r="C627" i="25"/>
  <c r="C542" i="25"/>
  <c r="K627" i="25"/>
  <c r="K542" i="25"/>
  <c r="C628" i="25"/>
  <c r="C543" i="25"/>
  <c r="K628" i="25"/>
  <c r="K543" i="25"/>
  <c r="J458" i="25"/>
  <c r="J497" i="25" s="1"/>
  <c r="E662" i="25"/>
  <c r="E661" i="25"/>
  <c r="E663" i="25" s="1"/>
  <c r="E497" i="25"/>
  <c r="M661" i="25"/>
  <c r="M662" i="25"/>
  <c r="M497" i="25"/>
  <c r="Q668" i="25"/>
  <c r="Q669" i="25"/>
  <c r="Q504" i="25"/>
  <c r="Q505" i="25"/>
  <c r="E644" i="25"/>
  <c r="E530" i="25"/>
  <c r="H655" i="25"/>
  <c r="H654" i="25"/>
  <c r="P655" i="25"/>
  <c r="P654" i="25"/>
  <c r="H372" i="25"/>
  <c r="P372" i="25"/>
  <c r="H426" i="25"/>
  <c r="E432" i="25"/>
  <c r="M432" i="25"/>
  <c r="F438" i="25"/>
  <c r="N438" i="25"/>
  <c r="H445" i="25"/>
  <c r="P445" i="25"/>
  <c r="D660" i="25"/>
  <c r="D504" i="25"/>
  <c r="D459" i="25"/>
  <c r="L660" i="25"/>
  <c r="L530" i="25"/>
  <c r="L626" i="25"/>
  <c r="L541" i="25"/>
  <c r="D627" i="25"/>
  <c r="D542" i="25"/>
  <c r="L627" i="25"/>
  <c r="L542" i="25"/>
  <c r="D628" i="25"/>
  <c r="D543" i="25"/>
  <c r="L628" i="25"/>
  <c r="L543" i="25"/>
  <c r="F661" i="25"/>
  <c r="F662" i="25"/>
  <c r="F497" i="25"/>
  <c r="F498" i="25"/>
  <c r="N661" i="25"/>
  <c r="N663" i="25" s="1"/>
  <c r="N662" i="25"/>
  <c r="N497" i="25"/>
  <c r="N498" i="25"/>
  <c r="Q633" i="25"/>
  <c r="Q548" i="25"/>
  <c r="I630" i="25"/>
  <c r="I513" i="25"/>
  <c r="Q634" i="25"/>
  <c r="Q549" i="25"/>
  <c r="B640" i="25"/>
  <c r="B529" i="25"/>
  <c r="J640" i="25"/>
  <c r="J529" i="25"/>
  <c r="B641" i="25"/>
  <c r="J641" i="25"/>
  <c r="B642" i="25"/>
  <c r="J642" i="25"/>
  <c r="B643" i="25"/>
  <c r="J643" i="25"/>
  <c r="D538" i="25"/>
  <c r="L538" i="25"/>
  <c r="I655" i="25"/>
  <c r="I654" i="25"/>
  <c r="I372" i="25"/>
  <c r="Q662" i="25"/>
  <c r="Q661" i="25"/>
  <c r="D420" i="25"/>
  <c r="L420" i="25"/>
  <c r="I426" i="25"/>
  <c r="G438" i="25"/>
  <c r="O438" i="25"/>
  <c r="Q439" i="25"/>
  <c r="I445" i="25"/>
  <c r="Q445" i="25"/>
  <c r="E676" i="25"/>
  <c r="E660" i="25"/>
  <c r="E590" i="25"/>
  <c r="E504" i="25"/>
  <c r="E459" i="25"/>
  <c r="M660" i="25"/>
  <c r="M590" i="25"/>
  <c r="M459" i="25"/>
  <c r="M504" i="25"/>
  <c r="E627" i="25"/>
  <c r="E542" i="25"/>
  <c r="M627" i="25"/>
  <c r="M542" i="25"/>
  <c r="E628" i="25"/>
  <c r="E543" i="25"/>
  <c r="M628" i="25"/>
  <c r="M543" i="25"/>
  <c r="Q667" i="25"/>
  <c r="Q466" i="25"/>
  <c r="G662" i="25"/>
  <c r="G661" i="25"/>
  <c r="G497" i="25"/>
  <c r="G498" i="25"/>
  <c r="O662" i="25"/>
  <c r="O661" i="25"/>
  <c r="O498" i="25"/>
  <c r="M498" i="25"/>
  <c r="E626" i="25"/>
  <c r="E541" i="25"/>
  <c r="J515" i="25"/>
  <c r="C639" i="25"/>
  <c r="C522" i="25"/>
  <c r="C523" i="25"/>
  <c r="E538" i="25"/>
  <c r="H561" i="25"/>
  <c r="E561" i="25"/>
  <c r="B451" i="25"/>
  <c r="J451" i="25"/>
  <c r="O683" i="25"/>
  <c r="O688" i="25" s="1"/>
  <c r="G683" i="25"/>
  <c r="G688" i="25" s="1"/>
  <c r="Q690" i="25"/>
  <c r="Q695" i="25" s="1"/>
  <c r="M683" i="25"/>
  <c r="M688" i="25" s="1"/>
  <c r="E683" i="25"/>
  <c r="E688" i="25" s="1"/>
  <c r="I683" i="25"/>
  <c r="K683" i="25"/>
  <c r="K688" i="25" s="1"/>
  <c r="J683" i="25"/>
  <c r="J688" i="25" s="1"/>
  <c r="H683" i="25"/>
  <c r="H688" i="25" s="1"/>
  <c r="D683" i="25"/>
  <c r="D688" i="25" s="1"/>
  <c r="P683" i="25"/>
  <c r="P688" i="25" s="1"/>
  <c r="N683" i="25"/>
  <c r="N688" i="25" s="1"/>
  <c r="L683" i="25"/>
  <c r="L688" i="25" s="1"/>
  <c r="F683" i="25"/>
  <c r="F688" i="25" s="1"/>
  <c r="C683" i="25"/>
  <c r="C688" i="25" s="1"/>
  <c r="B683" i="25"/>
  <c r="B688" i="25" s="1"/>
  <c r="I458" i="25"/>
  <c r="Q458" i="25"/>
  <c r="D625" i="25"/>
  <c r="D540" i="25"/>
  <c r="D626" i="25"/>
  <c r="D541" i="25"/>
  <c r="F627" i="25"/>
  <c r="F542" i="25"/>
  <c r="P627" i="25"/>
  <c r="P542" i="25"/>
  <c r="Q632" i="25"/>
  <c r="Q547" i="25"/>
  <c r="G521" i="25"/>
  <c r="G635" i="25"/>
  <c r="O521" i="25"/>
  <c r="I640" i="25"/>
  <c r="I529" i="25"/>
  <c r="Q643" i="25"/>
  <c r="I641" i="25"/>
  <c r="Q644" i="25"/>
  <c r="I642" i="25"/>
  <c r="Q645" i="25"/>
  <c r="I643" i="25"/>
  <c r="Q528" i="25"/>
  <c r="M541" i="25"/>
  <c r="G652" i="25"/>
  <c r="G650" i="25"/>
  <c r="G649" i="25"/>
  <c r="G667" i="25"/>
  <c r="G582" i="25"/>
  <c r="G583" i="25"/>
  <c r="G596" i="25"/>
  <c r="D590" i="25"/>
  <c r="F601" i="25"/>
  <c r="F596" i="25"/>
  <c r="N601" i="25"/>
  <c r="I561" i="25"/>
  <c r="D658" i="25"/>
  <c r="D657" i="25"/>
  <c r="L658" i="25"/>
  <c r="L657" i="25"/>
  <c r="D426" i="25"/>
  <c r="L426" i="25"/>
  <c r="D451" i="25"/>
  <c r="L451" i="25"/>
  <c r="C458" i="25"/>
  <c r="K458" i="25"/>
  <c r="K497" i="25" s="1"/>
  <c r="F500" i="25"/>
  <c r="P501" i="25"/>
  <c r="B630" i="25"/>
  <c r="J630" i="25"/>
  <c r="B631" i="25"/>
  <c r="J631" i="25"/>
  <c r="B632" i="25"/>
  <c r="J632" i="25"/>
  <c r="B633" i="25"/>
  <c r="J633" i="25"/>
  <c r="B513" i="25"/>
  <c r="B639" i="25"/>
  <c r="M639" i="25"/>
  <c r="C640" i="25"/>
  <c r="C529" i="25"/>
  <c r="K640" i="25"/>
  <c r="K529" i="25"/>
  <c r="C641" i="25"/>
  <c r="K641" i="25"/>
  <c r="C642" i="25"/>
  <c r="F644" i="25"/>
  <c r="F530" i="25"/>
  <c r="M538" i="25"/>
  <c r="I646" i="25"/>
  <c r="I647" i="25"/>
  <c r="I648" i="25"/>
  <c r="E657" i="25"/>
  <c r="M657" i="25"/>
  <c r="E426" i="25"/>
  <c r="M426" i="25"/>
  <c r="E451" i="25"/>
  <c r="M451" i="25"/>
  <c r="G500" i="25"/>
  <c r="C630" i="25"/>
  <c r="K630" i="25"/>
  <c r="C631" i="25"/>
  <c r="K631" i="25"/>
  <c r="C632" i="25"/>
  <c r="K632" i="25"/>
  <c r="C633" i="25"/>
  <c r="K633" i="25"/>
  <c r="C513" i="25"/>
  <c r="B635" i="25"/>
  <c r="J635" i="25"/>
  <c r="J521" i="25"/>
  <c r="K523" i="25" s="1"/>
  <c r="B636" i="25"/>
  <c r="J636" i="25"/>
  <c r="B637" i="25"/>
  <c r="J637" i="25"/>
  <c r="B638" i="25"/>
  <c r="J638" i="25"/>
  <c r="L540" i="25"/>
  <c r="F451" i="25"/>
  <c r="N451" i="25"/>
  <c r="H500" i="25"/>
  <c r="D630" i="25"/>
  <c r="L630" i="25"/>
  <c r="D631" i="25"/>
  <c r="L631" i="25"/>
  <c r="D632" i="25"/>
  <c r="L632" i="25"/>
  <c r="D633" i="25"/>
  <c r="L633" i="25"/>
  <c r="D513" i="25"/>
  <c r="K515" i="25"/>
  <c r="C635" i="25"/>
  <c r="K635" i="25"/>
  <c r="C636" i="25"/>
  <c r="K636" i="25"/>
  <c r="C637" i="25"/>
  <c r="K637" i="25"/>
  <c r="C638" i="25"/>
  <c r="K638" i="25"/>
  <c r="M522" i="25"/>
  <c r="E640" i="25"/>
  <c r="M640" i="25"/>
  <c r="M529" i="25"/>
  <c r="E641" i="25"/>
  <c r="M641" i="25"/>
  <c r="E642" i="25"/>
  <c r="M642" i="25"/>
  <c r="E643" i="25"/>
  <c r="M643" i="25"/>
  <c r="G538" i="25"/>
  <c r="G658" i="25"/>
  <c r="G657" i="25"/>
  <c r="G426" i="25"/>
  <c r="G451" i="25"/>
  <c r="O451" i="25"/>
  <c r="E630" i="25"/>
  <c r="M630" i="25"/>
  <c r="E631" i="25"/>
  <c r="M631" i="25"/>
  <c r="E632" i="25"/>
  <c r="M632" i="25"/>
  <c r="E633" i="25"/>
  <c r="M633" i="25"/>
  <c r="E513" i="25"/>
  <c r="D635" i="25"/>
  <c r="L635" i="25"/>
  <c r="D636" i="25"/>
  <c r="L636" i="25"/>
  <c r="D637" i="25"/>
  <c r="L637" i="25"/>
  <c r="D638" i="25"/>
  <c r="L638" i="25"/>
  <c r="F639" i="25"/>
  <c r="B522" i="25"/>
  <c r="F640" i="25"/>
  <c r="N640" i="25"/>
  <c r="F641" i="25"/>
  <c r="N641" i="25"/>
  <c r="F642" i="25"/>
  <c r="N642" i="25"/>
  <c r="F643" i="25"/>
  <c r="N643" i="25"/>
  <c r="M561" i="25"/>
  <c r="N560" i="25"/>
  <c r="N561" i="25" s="1"/>
  <c r="N574" i="25"/>
  <c r="O652" i="25"/>
  <c r="O650" i="25"/>
  <c r="O649" i="25"/>
  <c r="O667" i="25"/>
  <c r="O583" i="25"/>
  <c r="H451" i="25"/>
  <c r="P451" i="25"/>
  <c r="G626" i="25"/>
  <c r="G541" i="25"/>
  <c r="O501" i="25"/>
  <c r="O636" i="25"/>
  <c r="G627" i="25"/>
  <c r="G542" i="25"/>
  <c r="O627" i="25"/>
  <c r="O542" i="25"/>
  <c r="G628" i="25"/>
  <c r="G543" i="25"/>
  <c r="O628" i="25"/>
  <c r="O543" i="25"/>
  <c r="O458" i="25"/>
  <c r="O538" i="25" s="1"/>
  <c r="F630" i="25"/>
  <c r="N630" i="25"/>
  <c r="F631" i="25"/>
  <c r="N631" i="25"/>
  <c r="F632" i="25"/>
  <c r="N632" i="25"/>
  <c r="F633" i="25"/>
  <c r="N633" i="25"/>
  <c r="F513" i="25"/>
  <c r="P513" i="25"/>
  <c r="E635" i="25"/>
  <c r="E521" i="25"/>
  <c r="F523" i="25" s="1"/>
  <c r="M635" i="25"/>
  <c r="E636" i="25"/>
  <c r="M638" i="25"/>
  <c r="M523" i="25"/>
  <c r="G640" i="25"/>
  <c r="O640" i="25"/>
  <c r="G641" i="25"/>
  <c r="O641" i="25"/>
  <c r="G642" i="25"/>
  <c r="O642" i="25"/>
  <c r="G643" i="25"/>
  <c r="O643" i="25"/>
  <c r="N644" i="25"/>
  <c r="N531" i="25"/>
  <c r="N530" i="25"/>
  <c r="B538" i="25"/>
  <c r="F561" i="25"/>
  <c r="O561" i="25"/>
  <c r="E645" i="25"/>
  <c r="E581" i="25"/>
  <c r="E658" i="25" s="1"/>
  <c r="M645" i="25"/>
  <c r="M581" i="25"/>
  <c r="E646" i="25"/>
  <c r="M646" i="25"/>
  <c r="E647" i="25"/>
  <c r="M647" i="25"/>
  <c r="Q597" i="25"/>
  <c r="I451" i="25"/>
  <c r="O632" i="25"/>
  <c r="H513" i="25"/>
  <c r="F635" i="25"/>
  <c r="N635" i="25"/>
  <c r="F636" i="25"/>
  <c r="N636" i="25"/>
  <c r="N521" i="25"/>
  <c r="F637" i="25"/>
  <c r="N637" i="25"/>
  <c r="F638" i="25"/>
  <c r="N638" i="25"/>
  <c r="O529" i="25"/>
  <c r="G560" i="25"/>
  <c r="G561" i="25" s="1"/>
  <c r="G574" i="25"/>
  <c r="F645" i="25"/>
  <c r="F581" i="25"/>
  <c r="N645" i="25"/>
  <c r="F646" i="25"/>
  <c r="N646" i="25"/>
  <c r="N581" i="25"/>
  <c r="N596" i="25" s="1"/>
  <c r="F647" i="25"/>
  <c r="N647" i="25"/>
  <c r="F648" i="25"/>
  <c r="N648" i="25"/>
  <c r="H538" i="25"/>
  <c r="P537" i="25"/>
  <c r="P538" i="25" s="1"/>
  <c r="B561" i="25"/>
  <c r="I590" i="25"/>
  <c r="O601" i="25"/>
  <c r="O596" i="25"/>
  <c r="B676" i="25"/>
  <c r="K642" i="25"/>
  <c r="C643" i="25"/>
  <c r="K643" i="25"/>
  <c r="L644" i="25"/>
  <c r="C561" i="25"/>
  <c r="C652" i="25"/>
  <c r="C650" i="25"/>
  <c r="C649" i="25"/>
  <c r="C667" i="25"/>
  <c r="C582" i="25"/>
  <c r="K667" i="25"/>
  <c r="K652" i="25"/>
  <c r="K650" i="25"/>
  <c r="K649" i="25"/>
  <c r="K583" i="25"/>
  <c r="G598" i="25"/>
  <c r="O598" i="25"/>
  <c r="H599" i="25"/>
  <c r="P599" i="25"/>
  <c r="M636" i="25"/>
  <c r="E637" i="25"/>
  <c r="M637" i="25"/>
  <c r="E638" i="25"/>
  <c r="D640" i="25"/>
  <c r="L640" i="25"/>
  <c r="D641" i="25"/>
  <c r="L641" i="25"/>
  <c r="D642" i="25"/>
  <c r="L642" i="25"/>
  <c r="D643" i="25"/>
  <c r="L643" i="25"/>
  <c r="D529" i="25"/>
  <c r="E531" i="25" s="1"/>
  <c r="D561" i="25"/>
  <c r="L561" i="25"/>
  <c r="D667" i="25"/>
  <c r="D652" i="25"/>
  <c r="D650" i="25"/>
  <c r="D649" i="25"/>
  <c r="D582" i="25"/>
  <c r="L667" i="25"/>
  <c r="L652" i="25"/>
  <c r="L650" i="25"/>
  <c r="L649" i="25"/>
  <c r="L596" i="25"/>
  <c r="L582" i="25"/>
  <c r="H667" i="25"/>
  <c r="I668" i="25" s="1"/>
  <c r="H649" i="25"/>
  <c r="H652" i="25"/>
  <c r="H583" i="25"/>
  <c r="C590" i="25"/>
  <c r="H650" i="25"/>
  <c r="E648" i="25"/>
  <c r="M648" i="25"/>
  <c r="L590" i="25"/>
  <c r="Q545" i="25"/>
  <c r="Q568" i="25"/>
  <c r="G645" i="25"/>
  <c r="O645" i="25"/>
  <c r="G646" i="25"/>
  <c r="O646" i="25"/>
  <c r="G647" i="25"/>
  <c r="O647" i="25"/>
  <c r="G648" i="25"/>
  <c r="O648" i="25"/>
  <c r="P667" i="25"/>
  <c r="P652" i="25"/>
  <c r="P650" i="25"/>
  <c r="P649" i="25"/>
  <c r="P582" i="25"/>
  <c r="P583" i="25"/>
  <c r="G630" i="25"/>
  <c r="O630" i="25"/>
  <c r="G631" i="25"/>
  <c r="O631" i="25"/>
  <c r="G632" i="25"/>
  <c r="G633" i="25"/>
  <c r="O633" i="25"/>
  <c r="G513" i="25"/>
  <c r="O513" i="25"/>
  <c r="Q637" i="25"/>
  <c r="I635" i="25"/>
  <c r="Q638" i="25"/>
  <c r="I636" i="25"/>
  <c r="Q639" i="25"/>
  <c r="I637" i="25"/>
  <c r="Q640" i="25"/>
  <c r="I638" i="25"/>
  <c r="Q520" i="25"/>
  <c r="H643" i="25"/>
  <c r="H645" i="25"/>
  <c r="H647" i="25"/>
  <c r="H648" i="25"/>
  <c r="P596" i="25"/>
  <c r="I650" i="25"/>
  <c r="J721" i="25"/>
  <c r="Q741" i="25"/>
  <c r="Q742" i="25" s="1"/>
  <c r="Q743" i="25" s="1"/>
  <c r="P735" i="25"/>
  <c r="P645" i="25"/>
  <c r="P646" i="25"/>
  <c r="P647" i="25"/>
  <c r="P648" i="25"/>
  <c r="I674" i="25"/>
  <c r="I671" i="25"/>
  <c r="P737" i="25"/>
  <c r="O737" i="25"/>
  <c r="N737" i="25"/>
  <c r="B645" i="25"/>
  <c r="B581" i="25"/>
  <c r="J581" i="25"/>
  <c r="J645" i="25"/>
  <c r="B646" i="25"/>
  <c r="J646" i="25"/>
  <c r="B647" i="25"/>
  <c r="J647" i="25"/>
  <c r="B648" i="25"/>
  <c r="J648" i="25"/>
  <c r="Q652" i="25"/>
  <c r="B598" i="25"/>
  <c r="J598" i="25"/>
  <c r="C599" i="25"/>
  <c r="K599" i="25"/>
  <c r="C600" i="25"/>
  <c r="K600" i="25"/>
  <c r="C601" i="25"/>
  <c r="D596" i="25"/>
  <c r="M596" i="25"/>
  <c r="G637" i="25"/>
  <c r="O637" i="25"/>
  <c r="G638" i="25"/>
  <c r="O638" i="25"/>
  <c r="H640" i="25"/>
  <c r="P640" i="25"/>
  <c r="H641" i="25"/>
  <c r="P641" i="25"/>
  <c r="P642" i="25"/>
  <c r="P643" i="25"/>
  <c r="H529" i="25"/>
  <c r="P529" i="25"/>
  <c r="Q647" i="25"/>
  <c r="Q648" i="25"/>
  <c r="Q649" i="25"/>
  <c r="Q650" i="25"/>
  <c r="Q536" i="25"/>
  <c r="Q551" i="25" s="1"/>
  <c r="C645" i="25"/>
  <c r="K645" i="25"/>
  <c r="C646" i="25"/>
  <c r="K646" i="25"/>
  <c r="C647" i="25"/>
  <c r="K647" i="25"/>
  <c r="C648" i="25"/>
  <c r="K648" i="25"/>
  <c r="I583" i="25"/>
  <c r="Q653" i="25"/>
  <c r="Q654" i="25"/>
  <c r="Q655" i="25"/>
  <c r="Q588" i="25"/>
  <c r="E596" i="25"/>
  <c r="I652" i="25"/>
  <c r="D645" i="25"/>
  <c r="L645" i="25"/>
  <c r="D646" i="25"/>
  <c r="L646" i="25"/>
  <c r="D647" i="25"/>
  <c r="L647" i="25"/>
  <c r="D648" i="25"/>
  <c r="L648" i="25"/>
  <c r="B590" i="25"/>
  <c r="Q683" i="25"/>
  <c r="P730" i="25"/>
  <c r="O731" i="25"/>
  <c r="O732" i="25" s="1"/>
  <c r="D691" i="25"/>
  <c r="D695" i="25"/>
  <c r="D697" i="25" s="1"/>
  <c r="E694" i="25"/>
  <c r="M733" i="25"/>
  <c r="O733" i="25"/>
  <c r="N733" i="25"/>
  <c r="C596" i="25"/>
  <c r="K596" i="25"/>
  <c r="Q603" i="25"/>
  <c r="Q748" i="25"/>
  <c r="D676" i="25"/>
  <c r="H676" i="25"/>
  <c r="F690" i="25"/>
  <c r="E691" i="25"/>
  <c r="E693" i="25" s="1"/>
  <c r="J715" i="25"/>
  <c r="J717" i="25" s="1"/>
  <c r="K714" i="25"/>
  <c r="O736" i="25"/>
  <c r="N722" i="25"/>
  <c r="M723" i="25"/>
  <c r="M725" i="25" s="1"/>
  <c r="G698" i="25"/>
  <c r="F699" i="25"/>
  <c r="J710" i="25"/>
  <c r="I711" i="25"/>
  <c r="I713" i="25" s="1"/>
  <c r="M726" i="25"/>
  <c r="L727" i="25"/>
  <c r="L729" i="25" s="1"/>
  <c r="F676" i="25"/>
  <c r="F703" i="25"/>
  <c r="G702" i="25"/>
  <c r="G707" i="25"/>
  <c r="G709" i="25" s="1"/>
  <c r="H706" i="25"/>
  <c r="D693" i="25"/>
  <c r="C693" i="25"/>
  <c r="I717" i="25"/>
  <c r="J719" i="25"/>
  <c r="K718" i="25"/>
  <c r="L723" i="25"/>
  <c r="Q745" i="25"/>
  <c r="Q746" i="25" s="1"/>
  <c r="P739" i="25"/>
  <c r="P740" i="25" s="1"/>
  <c r="N735" i="25"/>
  <c r="F701" i="25"/>
  <c r="F705" i="25"/>
  <c r="K725" i="25"/>
  <c r="H713" i="25"/>
  <c r="L725" i="25"/>
  <c r="O411" i="24"/>
  <c r="P412" i="24"/>
  <c r="H118" i="24"/>
  <c r="P424" i="24" s="1"/>
  <c r="P410" i="24"/>
  <c r="C118" i="24"/>
  <c r="Q432" i="24" s="1"/>
  <c r="O413" i="24"/>
  <c r="O414" i="24" s="1"/>
  <c r="K118" i="24"/>
  <c r="O425" i="24" s="1"/>
  <c r="D118" i="24"/>
  <c r="Q431" i="24" s="1"/>
  <c r="O412" i="24"/>
  <c r="L118" i="24"/>
  <c r="O424" i="24" s="1"/>
  <c r="F655" i="24"/>
  <c r="F654" i="24"/>
  <c r="N655" i="24"/>
  <c r="N654" i="24"/>
  <c r="F372" i="24"/>
  <c r="N372" i="24"/>
  <c r="E657" i="24"/>
  <c r="M657" i="24"/>
  <c r="H432" i="24"/>
  <c r="B445" i="24"/>
  <c r="J445" i="24"/>
  <c r="F625" i="24"/>
  <c r="F540" i="24"/>
  <c r="N625" i="24"/>
  <c r="N540" i="24"/>
  <c r="F626" i="24"/>
  <c r="F541" i="24"/>
  <c r="N626" i="24"/>
  <c r="N541" i="24"/>
  <c r="F627" i="24"/>
  <c r="F542" i="24"/>
  <c r="N627" i="24"/>
  <c r="N542" i="24"/>
  <c r="F628" i="24"/>
  <c r="F543" i="24"/>
  <c r="N628" i="24"/>
  <c r="N543" i="24"/>
  <c r="D662" i="24"/>
  <c r="D498" i="24"/>
  <c r="L662" i="24"/>
  <c r="L661" i="24"/>
  <c r="L497" i="24"/>
  <c r="D451" i="24"/>
  <c r="G625" i="24"/>
  <c r="G540" i="24"/>
  <c r="O625" i="24"/>
  <c r="O540" i="24"/>
  <c r="G541" i="24"/>
  <c r="G626" i="24"/>
  <c r="O626" i="24"/>
  <c r="O541" i="24"/>
  <c r="G542" i="24"/>
  <c r="G627" i="24"/>
  <c r="O542" i="24"/>
  <c r="O627" i="24"/>
  <c r="G543" i="24"/>
  <c r="G628" i="24"/>
  <c r="O543" i="24"/>
  <c r="O628" i="24"/>
  <c r="E661" i="24"/>
  <c r="M498" i="24"/>
  <c r="F657" i="24"/>
  <c r="H655" i="24"/>
  <c r="H654" i="24"/>
  <c r="P655" i="24"/>
  <c r="P654" i="24"/>
  <c r="H372" i="24"/>
  <c r="P372" i="24"/>
  <c r="P402" i="24"/>
  <c r="C414" i="24"/>
  <c r="K414" i="24"/>
  <c r="G657" i="24"/>
  <c r="G658" i="24"/>
  <c r="C438" i="24"/>
  <c r="K438" i="24"/>
  <c r="D445" i="24"/>
  <c r="L445" i="24"/>
  <c r="L451" i="24"/>
  <c r="P540" i="24"/>
  <c r="H626" i="24"/>
  <c r="H541" i="24"/>
  <c r="P660" i="24"/>
  <c r="H627" i="24"/>
  <c r="H542" i="24"/>
  <c r="P627" i="24"/>
  <c r="P542" i="24"/>
  <c r="H628" i="24"/>
  <c r="H543" i="24"/>
  <c r="P628" i="24"/>
  <c r="P543" i="24"/>
  <c r="F662" i="24"/>
  <c r="N662" i="24"/>
  <c r="G655" i="24"/>
  <c r="G654" i="24"/>
  <c r="O348" i="24"/>
  <c r="I655" i="24"/>
  <c r="I654" i="24"/>
  <c r="I372" i="24"/>
  <c r="H657" i="24"/>
  <c r="L432" i="24"/>
  <c r="E445" i="24"/>
  <c r="M445" i="24"/>
  <c r="I676" i="24"/>
  <c r="I459" i="24"/>
  <c r="I626" i="24"/>
  <c r="I541" i="24"/>
  <c r="I627" i="24"/>
  <c r="I542" i="24"/>
  <c r="I628" i="24"/>
  <c r="I543" i="24"/>
  <c r="G662" i="24"/>
  <c r="O662" i="24"/>
  <c r="O661" i="24"/>
  <c r="O655" i="24"/>
  <c r="O654" i="24"/>
  <c r="G372" i="24"/>
  <c r="O372" i="24"/>
  <c r="B655" i="24"/>
  <c r="B654" i="24"/>
  <c r="J655" i="24"/>
  <c r="J654" i="24"/>
  <c r="B372" i="24"/>
  <c r="J372" i="24"/>
  <c r="C408" i="24"/>
  <c r="K408" i="24"/>
  <c r="F414" i="24"/>
  <c r="I657" i="24"/>
  <c r="I658" i="24"/>
  <c r="C432" i="24"/>
  <c r="K432" i="24"/>
  <c r="F445" i="24"/>
  <c r="N445" i="24"/>
  <c r="B676" i="24"/>
  <c r="B504" i="24"/>
  <c r="J660" i="24"/>
  <c r="J676" i="24"/>
  <c r="J504" i="24"/>
  <c r="B541" i="24"/>
  <c r="B627" i="24"/>
  <c r="B542" i="24"/>
  <c r="J627" i="24"/>
  <c r="J542" i="24"/>
  <c r="B628" i="24"/>
  <c r="B543" i="24"/>
  <c r="J628" i="24"/>
  <c r="J543" i="24"/>
  <c r="H661" i="24"/>
  <c r="H662" i="24"/>
  <c r="D522" i="24"/>
  <c r="L639" i="24"/>
  <c r="L522" i="24"/>
  <c r="L523" i="24"/>
  <c r="O402" i="24"/>
  <c r="C655" i="24"/>
  <c r="C654" i="24"/>
  <c r="K655" i="24"/>
  <c r="K654" i="24"/>
  <c r="C372" i="24"/>
  <c r="K372" i="24"/>
  <c r="J402" i="24"/>
  <c r="N413" i="24"/>
  <c r="N414" i="24" s="1"/>
  <c r="B657" i="24"/>
  <c r="J657" i="24"/>
  <c r="B426" i="24"/>
  <c r="G445" i="24"/>
  <c r="O445" i="24"/>
  <c r="C625" i="24"/>
  <c r="C540" i="24"/>
  <c r="K625" i="24"/>
  <c r="K540" i="24"/>
  <c r="K626" i="24"/>
  <c r="K541" i="24"/>
  <c r="K627" i="24"/>
  <c r="K542" i="24"/>
  <c r="C628" i="24"/>
  <c r="K543" i="24"/>
  <c r="K458" i="24"/>
  <c r="K639" i="24" s="1"/>
  <c r="I661" i="24"/>
  <c r="D655" i="24"/>
  <c r="D654" i="24"/>
  <c r="L655" i="24"/>
  <c r="L654" i="24"/>
  <c r="D372" i="24"/>
  <c r="L372" i="24"/>
  <c r="F408" i="24"/>
  <c r="H445" i="24"/>
  <c r="P445" i="24"/>
  <c r="D660" i="24"/>
  <c r="D538" i="24"/>
  <c r="L660" i="24"/>
  <c r="L504" i="24"/>
  <c r="D501" i="24"/>
  <c r="L501" i="24"/>
  <c r="D502" i="24"/>
  <c r="L627" i="24"/>
  <c r="L542" i="24"/>
  <c r="D628" i="24"/>
  <c r="D543" i="24"/>
  <c r="L628" i="24"/>
  <c r="L543" i="24"/>
  <c r="B497" i="24"/>
  <c r="J662" i="24"/>
  <c r="J661" i="24"/>
  <c r="J497" i="24"/>
  <c r="O515" i="24"/>
  <c r="N118" i="24"/>
  <c r="O422" i="24" s="1"/>
  <c r="E655" i="24"/>
  <c r="E654" i="24"/>
  <c r="M655" i="24"/>
  <c r="M654" i="24"/>
  <c r="E372" i="24"/>
  <c r="M372" i="24"/>
  <c r="D657" i="24"/>
  <c r="L657" i="24"/>
  <c r="E426" i="24"/>
  <c r="I445" i="24"/>
  <c r="E625" i="24"/>
  <c r="E540" i="24"/>
  <c r="M625" i="24"/>
  <c r="M540" i="24"/>
  <c r="E626" i="24"/>
  <c r="E541" i="24"/>
  <c r="M626" i="24"/>
  <c r="M541" i="24"/>
  <c r="E627" i="24"/>
  <c r="E542" i="24"/>
  <c r="M627" i="24"/>
  <c r="M542" i="24"/>
  <c r="E628" i="24"/>
  <c r="E543" i="24"/>
  <c r="C662" i="24"/>
  <c r="C661" i="24"/>
  <c r="C498" i="24"/>
  <c r="K661" i="24"/>
  <c r="F451" i="24"/>
  <c r="N451" i="24"/>
  <c r="E458" i="24"/>
  <c r="E644" i="24" s="1"/>
  <c r="M458" i="24"/>
  <c r="M530" i="24" s="1"/>
  <c r="H500" i="24"/>
  <c r="P501" i="24"/>
  <c r="H630" i="24"/>
  <c r="H513" i="24"/>
  <c r="I515" i="24" s="1"/>
  <c r="P630" i="24"/>
  <c r="H631" i="24"/>
  <c r="P631" i="24"/>
  <c r="P513" i="24"/>
  <c r="Q522" i="24" s="1"/>
  <c r="H632" i="24"/>
  <c r="P632" i="24"/>
  <c r="H633" i="24"/>
  <c r="P633" i="24"/>
  <c r="E635" i="24"/>
  <c r="M635" i="24"/>
  <c r="E636" i="24"/>
  <c r="M636" i="24"/>
  <c r="E637" i="24"/>
  <c r="M637" i="24"/>
  <c r="E638" i="24"/>
  <c r="M638" i="24"/>
  <c r="F640" i="24"/>
  <c r="N640" i="24"/>
  <c r="F641" i="24"/>
  <c r="N641" i="24"/>
  <c r="F642" i="24"/>
  <c r="N642" i="24"/>
  <c r="F643" i="24"/>
  <c r="N643" i="24"/>
  <c r="L644" i="24"/>
  <c r="L530" i="24"/>
  <c r="P537" i="24"/>
  <c r="P538" i="24" s="1"/>
  <c r="G560" i="24"/>
  <c r="G451" i="24"/>
  <c r="O451" i="24"/>
  <c r="F458" i="24"/>
  <c r="N458" i="24"/>
  <c r="I500" i="24"/>
  <c r="I630" i="24"/>
  <c r="I631" i="24"/>
  <c r="I632" i="24"/>
  <c r="I633" i="24"/>
  <c r="H451" i="24"/>
  <c r="P451" i="24"/>
  <c r="G458" i="24"/>
  <c r="O458" i="24"/>
  <c r="P459" i="24" s="1"/>
  <c r="B500" i="24"/>
  <c r="J500" i="24"/>
  <c r="B630" i="24"/>
  <c r="J630" i="24"/>
  <c r="B631" i="24"/>
  <c r="J631" i="24"/>
  <c r="B632" i="24"/>
  <c r="J632" i="24"/>
  <c r="B633" i="24"/>
  <c r="J633" i="24"/>
  <c r="B513" i="24"/>
  <c r="G635" i="24"/>
  <c r="M521" i="24"/>
  <c r="N529" i="24"/>
  <c r="I451" i="24"/>
  <c r="C630" i="24"/>
  <c r="K630" i="24"/>
  <c r="C631" i="24"/>
  <c r="K631" i="24"/>
  <c r="C632" i="24"/>
  <c r="K632" i="24"/>
  <c r="C633" i="24"/>
  <c r="K633" i="24"/>
  <c r="C513" i="24"/>
  <c r="N515" i="24"/>
  <c r="H635" i="24"/>
  <c r="P635" i="24"/>
  <c r="H636" i="24"/>
  <c r="P636" i="24"/>
  <c r="H637" i="24"/>
  <c r="P637" i="24"/>
  <c r="H638" i="24"/>
  <c r="P638" i="24"/>
  <c r="P521" i="24"/>
  <c r="Q530" i="24" s="1"/>
  <c r="I640" i="24"/>
  <c r="I641" i="24"/>
  <c r="I642" i="24"/>
  <c r="I643" i="24"/>
  <c r="B451" i="24"/>
  <c r="J451" i="24"/>
  <c r="M683" i="24"/>
  <c r="M688" i="24" s="1"/>
  <c r="E683" i="24"/>
  <c r="E688" i="24" s="1"/>
  <c r="L683" i="24"/>
  <c r="L688" i="24" s="1"/>
  <c r="D683" i="24"/>
  <c r="D688" i="24" s="1"/>
  <c r="J683" i="24"/>
  <c r="J688" i="24" s="1"/>
  <c r="B683" i="24"/>
  <c r="B688" i="24" s="1"/>
  <c r="F683" i="24"/>
  <c r="F688" i="24" s="1"/>
  <c r="P683" i="24"/>
  <c r="P688" i="24" s="1"/>
  <c r="C683" i="24"/>
  <c r="C688" i="24" s="1"/>
  <c r="O683" i="24"/>
  <c r="O688" i="24" s="1"/>
  <c r="N683" i="24"/>
  <c r="N688" i="24" s="1"/>
  <c r="K683" i="24"/>
  <c r="K688" i="24" s="1"/>
  <c r="I683" i="24"/>
  <c r="H683" i="24"/>
  <c r="H688" i="24" s="1"/>
  <c r="G683" i="24"/>
  <c r="G688" i="24" s="1"/>
  <c r="D500" i="24"/>
  <c r="L500" i="24"/>
  <c r="D630" i="24"/>
  <c r="D513" i="24"/>
  <c r="E515" i="24" s="1"/>
  <c r="L630" i="24"/>
  <c r="L513" i="24"/>
  <c r="M515" i="24" s="1"/>
  <c r="D631" i="24"/>
  <c r="L631" i="24"/>
  <c r="D632" i="24"/>
  <c r="L632" i="24"/>
  <c r="D633" i="24"/>
  <c r="L633" i="24"/>
  <c r="I635" i="24"/>
  <c r="I521" i="24"/>
  <c r="I636" i="24"/>
  <c r="I637" i="24"/>
  <c r="C657" i="24"/>
  <c r="K657" i="24"/>
  <c r="C426" i="24"/>
  <c r="K426" i="24"/>
  <c r="C451" i="24"/>
  <c r="K451" i="24"/>
  <c r="E630" i="24"/>
  <c r="M630" i="24"/>
  <c r="E631" i="24"/>
  <c r="M631" i="24"/>
  <c r="E632" i="24"/>
  <c r="M632" i="24"/>
  <c r="E633" i="24"/>
  <c r="M633" i="24"/>
  <c r="L561" i="24"/>
  <c r="N561" i="24"/>
  <c r="H645" i="24"/>
  <c r="H581" i="24"/>
  <c r="H658" i="24" s="1"/>
  <c r="P645" i="24"/>
  <c r="H646" i="24"/>
  <c r="F630" i="24"/>
  <c r="N630" i="24"/>
  <c r="F631" i="24"/>
  <c r="N631" i="24"/>
  <c r="F632" i="24"/>
  <c r="N632" i="24"/>
  <c r="F633" i="24"/>
  <c r="N633" i="24"/>
  <c r="C635" i="24"/>
  <c r="K635" i="24"/>
  <c r="C636" i="24"/>
  <c r="K636" i="24"/>
  <c r="C637" i="24"/>
  <c r="K637" i="24"/>
  <c r="C638" i="24"/>
  <c r="K638" i="24"/>
  <c r="E521" i="24"/>
  <c r="D640" i="24"/>
  <c r="L640" i="24"/>
  <c r="D641" i="24"/>
  <c r="L641" i="24"/>
  <c r="D642" i="24"/>
  <c r="L642" i="24"/>
  <c r="D643" i="24"/>
  <c r="L643" i="24"/>
  <c r="F529" i="24"/>
  <c r="M560" i="24"/>
  <c r="E451" i="24"/>
  <c r="M451" i="24"/>
  <c r="G630" i="24"/>
  <c r="O630" i="24"/>
  <c r="G631" i="24"/>
  <c r="O631" i="24"/>
  <c r="G632" i="24"/>
  <c r="O632" i="24"/>
  <c r="G633" i="24"/>
  <c r="O633" i="24"/>
  <c r="I634" i="24"/>
  <c r="N514" i="24"/>
  <c r="D635" i="24"/>
  <c r="L635" i="24"/>
  <c r="D636" i="24"/>
  <c r="L636" i="24"/>
  <c r="D637" i="24"/>
  <c r="L637" i="24"/>
  <c r="D638" i="24"/>
  <c r="L638" i="24"/>
  <c r="H521" i="24"/>
  <c r="E640" i="24"/>
  <c r="M640" i="24"/>
  <c r="E641" i="24"/>
  <c r="M641" i="24"/>
  <c r="E642" i="24"/>
  <c r="M642" i="24"/>
  <c r="E643" i="24"/>
  <c r="M643" i="24"/>
  <c r="I529" i="24"/>
  <c r="F646" i="24"/>
  <c r="G667" i="24"/>
  <c r="G652" i="24"/>
  <c r="G650" i="24"/>
  <c r="G596" i="24"/>
  <c r="G582" i="24"/>
  <c r="O647" i="24"/>
  <c r="P646" i="24"/>
  <c r="P581" i="24"/>
  <c r="P596" i="24" s="1"/>
  <c r="H647" i="24"/>
  <c r="P647" i="24"/>
  <c r="H648" i="24"/>
  <c r="P648" i="24"/>
  <c r="F635" i="24"/>
  <c r="N635" i="24"/>
  <c r="F636" i="24"/>
  <c r="N636" i="24"/>
  <c r="F637" i="24"/>
  <c r="N637" i="24"/>
  <c r="F638" i="24"/>
  <c r="N638" i="24"/>
  <c r="F521" i="24"/>
  <c r="N521" i="24"/>
  <c r="G640" i="24"/>
  <c r="O640" i="24"/>
  <c r="G641" i="24"/>
  <c r="O641" i="24"/>
  <c r="G642" i="24"/>
  <c r="O642" i="24"/>
  <c r="G643" i="24"/>
  <c r="O643" i="24"/>
  <c r="G529" i="24"/>
  <c r="O529" i="24"/>
  <c r="I645" i="24"/>
  <c r="G583" i="24"/>
  <c r="P590" i="24"/>
  <c r="O635" i="24"/>
  <c r="G636" i="24"/>
  <c r="O636" i="24"/>
  <c r="G637" i="24"/>
  <c r="O637" i="24"/>
  <c r="G638" i="24"/>
  <c r="O638" i="24"/>
  <c r="G521" i="24"/>
  <c r="O521" i="24"/>
  <c r="H640" i="24"/>
  <c r="P640" i="24"/>
  <c r="H641" i="24"/>
  <c r="P641" i="24"/>
  <c r="H642" i="24"/>
  <c r="P642" i="24"/>
  <c r="H643" i="24"/>
  <c r="P643" i="24"/>
  <c r="H529" i="24"/>
  <c r="P529" i="24"/>
  <c r="J649" i="24"/>
  <c r="C645" i="24"/>
  <c r="C581" i="24"/>
  <c r="C596" i="24" s="1"/>
  <c r="K645" i="24"/>
  <c r="K581" i="24"/>
  <c r="K596" i="24" s="1"/>
  <c r="C646" i="24"/>
  <c r="K646" i="24"/>
  <c r="I667" i="24"/>
  <c r="I652" i="24"/>
  <c r="I650" i="24"/>
  <c r="I596" i="24"/>
  <c r="I638" i="24"/>
  <c r="B640" i="24"/>
  <c r="J640" i="24"/>
  <c r="B641" i="24"/>
  <c r="J641" i="24"/>
  <c r="B642" i="24"/>
  <c r="J642" i="24"/>
  <c r="B643" i="24"/>
  <c r="J643" i="24"/>
  <c r="B529" i="24"/>
  <c r="J529" i="24"/>
  <c r="D645" i="24"/>
  <c r="D581" i="24"/>
  <c r="L645" i="24"/>
  <c r="L581" i="24"/>
  <c r="L658" i="24" s="1"/>
  <c r="D646" i="24"/>
  <c r="L646" i="24"/>
  <c r="D647" i="24"/>
  <c r="L647" i="24"/>
  <c r="D648" i="24"/>
  <c r="L648" i="24"/>
  <c r="B635" i="24"/>
  <c r="J635" i="24"/>
  <c r="B636" i="24"/>
  <c r="J636" i="24"/>
  <c r="B637" i="24"/>
  <c r="J637" i="24"/>
  <c r="B638" i="24"/>
  <c r="J638" i="24"/>
  <c r="B521" i="24"/>
  <c r="J521" i="24"/>
  <c r="K523" i="24" s="1"/>
  <c r="C640" i="24"/>
  <c r="K640" i="24"/>
  <c r="C641" i="24"/>
  <c r="K641" i="24"/>
  <c r="C642" i="24"/>
  <c r="K642" i="24"/>
  <c r="C643" i="24"/>
  <c r="K643" i="24"/>
  <c r="C529" i="24"/>
  <c r="K529" i="24"/>
  <c r="I561" i="24"/>
  <c r="E645" i="24"/>
  <c r="M667" i="24"/>
  <c r="M652" i="24"/>
  <c r="M650" i="24"/>
  <c r="M648" i="24"/>
  <c r="L590" i="24"/>
  <c r="C647" i="24"/>
  <c r="K647" i="24"/>
  <c r="C648" i="24"/>
  <c r="K648" i="24"/>
  <c r="E581" i="24"/>
  <c r="N667" i="24"/>
  <c r="N652" i="24"/>
  <c r="N650" i="24"/>
  <c r="E600" i="24"/>
  <c r="M600" i="24"/>
  <c r="E601" i="24"/>
  <c r="E596" i="24"/>
  <c r="M601" i="24"/>
  <c r="M645" i="24"/>
  <c r="E646" i="24"/>
  <c r="M646" i="24"/>
  <c r="E647" i="24"/>
  <c r="M647" i="24"/>
  <c r="E648" i="24"/>
  <c r="F649" i="24"/>
  <c r="O667" i="24"/>
  <c r="O652" i="24"/>
  <c r="O650" i="24"/>
  <c r="O649" i="24"/>
  <c r="N583" i="24"/>
  <c r="N596" i="24"/>
  <c r="O735" i="24"/>
  <c r="P734" i="24"/>
  <c r="Q741" i="24" s="1"/>
  <c r="Q742" i="24" s="1"/>
  <c r="F645" i="24"/>
  <c r="N645" i="24"/>
  <c r="N646" i="24"/>
  <c r="F647" i="24"/>
  <c r="N647" i="24"/>
  <c r="F648" i="24"/>
  <c r="N648" i="24"/>
  <c r="O583" i="24"/>
  <c r="O596" i="24"/>
  <c r="G645" i="24"/>
  <c r="O645" i="24"/>
  <c r="G646" i="24"/>
  <c r="O646" i="24"/>
  <c r="G647" i="24"/>
  <c r="G648" i="24"/>
  <c r="O648" i="24"/>
  <c r="I646" i="24"/>
  <c r="I647" i="24"/>
  <c r="I648" i="24"/>
  <c r="I715" i="24"/>
  <c r="I717" i="24" s="1"/>
  <c r="J714" i="24"/>
  <c r="B645" i="24"/>
  <c r="J645" i="24"/>
  <c r="B646" i="24"/>
  <c r="J646" i="24"/>
  <c r="B647" i="24"/>
  <c r="J647" i="24"/>
  <c r="B648" i="24"/>
  <c r="J648" i="24"/>
  <c r="B581" i="24"/>
  <c r="N582" i="24"/>
  <c r="K590" i="24"/>
  <c r="F703" i="24"/>
  <c r="G702" i="24"/>
  <c r="H713" i="24"/>
  <c r="J721" i="24"/>
  <c r="J596" i="24"/>
  <c r="E694" i="24"/>
  <c r="N726" i="24"/>
  <c r="M727" i="24"/>
  <c r="M729" i="24" s="1"/>
  <c r="D691" i="24"/>
  <c r="D693" i="24" s="1"/>
  <c r="E690" i="24"/>
  <c r="C693" i="24"/>
  <c r="M596" i="24"/>
  <c r="J711" i="24"/>
  <c r="J713" i="24" s="1"/>
  <c r="K710" i="24"/>
  <c r="D697" i="24"/>
  <c r="M731" i="24"/>
  <c r="M733" i="24" s="1"/>
  <c r="N730" i="24"/>
  <c r="G709" i="24"/>
  <c r="I711" i="24"/>
  <c r="I713" i="24" s="1"/>
  <c r="P739" i="24"/>
  <c r="P740" i="24" s="1"/>
  <c r="H706" i="24"/>
  <c r="K718" i="24"/>
  <c r="O741" i="24"/>
  <c r="N737" i="24"/>
  <c r="K725" i="24"/>
  <c r="L727" i="24"/>
  <c r="L729" i="24" s="1"/>
  <c r="F701" i="24"/>
  <c r="F705" i="24"/>
  <c r="P642" i="15"/>
  <c r="Q647" i="15"/>
  <c r="Q652" i="15"/>
  <c r="Q605" i="15"/>
  <c r="Q445" i="15"/>
  <c r="Q654" i="15"/>
  <c r="P636" i="15"/>
  <c r="P646" i="15"/>
  <c r="Q645" i="15"/>
  <c r="Q655" i="15"/>
  <c r="P638" i="15"/>
  <c r="P648" i="15"/>
  <c r="P601" i="15"/>
  <c r="Q639" i="15"/>
  <c r="Q649" i="15"/>
  <c r="Q397" i="15"/>
  <c r="P600" i="15"/>
  <c r="P630" i="15"/>
  <c r="Q644" i="15"/>
  <c r="P632" i="15"/>
  <c r="Q472" i="15"/>
  <c r="P633" i="15"/>
  <c r="P643" i="15"/>
  <c r="Q638" i="15"/>
  <c r="P635" i="15"/>
  <c r="Q640" i="15"/>
  <c r="Q650" i="15"/>
  <c r="P637" i="15"/>
  <c r="Q642" i="15"/>
  <c r="P390" i="15"/>
  <c r="Q123" i="15"/>
  <c r="Q125" i="15" s="1"/>
  <c r="O883" i="20"/>
  <c r="Q926" i="20"/>
  <c r="R747" i="20"/>
  <c r="R919" i="20"/>
  <c r="Q927" i="20"/>
  <c r="P512" i="20"/>
  <c r="Q596" i="20"/>
  <c r="Q354" i="20"/>
  <c r="Q426" i="20"/>
  <c r="Q598" i="20"/>
  <c r="P600" i="20"/>
  <c r="N926" i="20"/>
  <c r="R878" i="20"/>
  <c r="N822" i="20"/>
  <c r="Q973" i="20"/>
  <c r="Q893" i="20"/>
  <c r="O752" i="20"/>
  <c r="R852" i="20"/>
  <c r="O822" i="20"/>
  <c r="Q623" i="20"/>
  <c r="O748" i="20"/>
  <c r="L830" i="20"/>
  <c r="P602" i="20"/>
  <c r="P603" i="20"/>
  <c r="O715" i="20"/>
  <c r="R715" i="20" s="1"/>
  <c r="M830" i="20"/>
  <c r="Q804" i="20"/>
  <c r="Q621" i="20"/>
  <c r="P863" i="20"/>
  <c r="P841" i="20"/>
  <c r="Q571" i="20"/>
  <c r="P851" i="20"/>
  <c r="P595" i="20"/>
  <c r="P597" i="20"/>
  <c r="P446" i="20"/>
  <c r="P601" i="20"/>
  <c r="Q597" i="20"/>
  <c r="Q601" i="20"/>
  <c r="Q603" i="20"/>
  <c r="Q454" i="20"/>
  <c r="Q529" i="20"/>
  <c r="Q605" i="20"/>
  <c r="Q607" i="20"/>
  <c r="P606" i="20"/>
  <c r="P607" i="20"/>
  <c r="P608" i="20"/>
  <c r="Q476" i="20"/>
  <c r="Q116" i="20"/>
  <c r="Q118" i="20" s="1"/>
  <c r="Q913" i="20"/>
  <c r="Q867" i="20"/>
  <c r="Q551" i="20"/>
  <c r="Q566" i="20" s="1"/>
  <c r="P509" i="20"/>
  <c r="R879" i="20"/>
  <c r="P510" i="20"/>
  <c r="P569" i="20"/>
  <c r="M819" i="20"/>
  <c r="Q866" i="20"/>
  <c r="O833" i="20"/>
  <c r="Q536" i="20"/>
  <c r="M750" i="20"/>
  <c r="Q384" i="20"/>
  <c r="Q433" i="20"/>
  <c r="Q535" i="20"/>
  <c r="Q509" i="20"/>
  <c r="Q894" i="20"/>
  <c r="Q807" i="20"/>
  <c r="M717" i="20"/>
  <c r="Q534" i="20"/>
  <c r="I913" i="20"/>
  <c r="I915" i="20"/>
  <c r="N719" i="20"/>
  <c r="L752" i="20"/>
  <c r="J915" i="20"/>
  <c r="Q121" i="20"/>
  <c r="J822" i="20"/>
  <c r="J823" i="20" s="1"/>
  <c r="Q510" i="20"/>
  <c r="Q624" i="20"/>
  <c r="P819" i="20"/>
  <c r="N869" i="20"/>
  <c r="K915" i="20"/>
  <c r="Q817" i="20"/>
  <c r="Q390" i="20"/>
  <c r="O719" i="20"/>
  <c r="O894" i="20"/>
  <c r="R894" i="20" s="1"/>
  <c r="N915" i="20"/>
  <c r="R877" i="20"/>
  <c r="Q715" i="20"/>
  <c r="K914" i="20"/>
  <c r="Q884" i="20"/>
  <c r="Q914" i="20" s="1"/>
  <c r="Q916" i="20" s="1"/>
  <c r="P598" i="20"/>
  <c r="P489" i="20"/>
  <c r="P491" i="20" s="1"/>
  <c r="N937" i="20"/>
  <c r="J914" i="20"/>
  <c r="Q372" i="20"/>
  <c r="K719" i="20"/>
  <c r="P116" i="20"/>
  <c r="P118" i="20" s="1"/>
  <c r="N715" i="20"/>
  <c r="N896" i="20"/>
  <c r="Q595" i="20"/>
  <c r="Q568" i="17"/>
  <c r="P512" i="17"/>
  <c r="Q636" i="17"/>
  <c r="Q544" i="17"/>
  <c r="P118" i="17"/>
  <c r="Q623" i="17"/>
  <c r="Q378" i="17"/>
  <c r="Q511" i="17"/>
  <c r="Q366" i="17"/>
  <c r="Q372" i="17"/>
  <c r="Q426" i="17"/>
  <c r="Q611" i="17"/>
  <c r="Q496" i="15"/>
  <c r="Q588" i="15"/>
  <c r="Q603" i="15" s="1"/>
  <c r="Q536" i="15"/>
  <c r="Q680" i="15"/>
  <c r="Q637" i="15"/>
  <c r="Q648" i="15"/>
  <c r="Q123" i="18"/>
  <c r="Q680" i="18"/>
  <c r="Q677" i="18"/>
  <c r="Q510" i="18"/>
  <c r="Q472" i="18"/>
  <c r="Q605" i="18"/>
  <c r="Q606" i="18"/>
  <c r="Q607" i="18"/>
  <c r="Q588" i="18"/>
  <c r="Q674" i="18" s="1"/>
  <c r="Q509" i="18"/>
  <c r="Q528" i="18"/>
  <c r="Q581" i="18"/>
  <c r="Q484" i="18"/>
  <c r="Q445" i="18"/>
  <c r="Q125" i="18"/>
  <c r="Q391" i="18"/>
  <c r="Q367" i="18"/>
  <c r="Q415" i="18"/>
  <c r="Q373" i="18"/>
  <c r="Q494" i="20"/>
  <c r="Q396" i="20"/>
  <c r="Q505" i="20"/>
  <c r="Q489" i="20"/>
  <c r="Q493" i="20"/>
  <c r="Q495" i="20"/>
  <c r="Q512" i="20"/>
  <c r="Q360" i="20"/>
  <c r="Q462" i="20"/>
  <c r="Q806" i="20"/>
  <c r="Q511" i="20"/>
  <c r="Q521" i="20"/>
  <c r="Q366" i="20"/>
  <c r="Q470" i="20"/>
  <c r="Q816" i="20"/>
  <c r="Q533" i="20"/>
  <c r="Q841" i="20"/>
  <c r="Q544" i="20"/>
  <c r="Q851" i="20"/>
  <c r="Q569" i="17"/>
  <c r="Q533" i="17"/>
  <c r="Q570" i="17"/>
  <c r="Q384" i="17"/>
  <c r="Q534" i="17"/>
  <c r="Q566" i="17"/>
  <c r="Q433" i="17"/>
  <c r="Q535" i="17"/>
  <c r="Q571" i="17"/>
  <c r="Q536" i="17"/>
  <c r="Q482" i="17"/>
  <c r="Q448" i="17" s="1"/>
  <c r="Q505" i="17"/>
  <c r="Q506" i="17" s="1"/>
  <c r="Q454" i="17"/>
  <c r="Q617" i="17"/>
  <c r="Q624" i="17" s="1"/>
  <c r="Q618" i="17"/>
  <c r="Q622" i="17" s="1"/>
  <c r="Q509" i="17"/>
  <c r="Q470" i="17"/>
  <c r="Q360" i="17"/>
  <c r="Q626" i="17"/>
  <c r="Q614" i="17"/>
  <c r="Q529" i="17"/>
  <c r="Q462" i="17"/>
  <c r="Q560" i="17"/>
  <c r="Q408" i="17"/>
  <c r="Q414" i="17"/>
  <c r="Q476" i="17"/>
  <c r="P366" i="17"/>
  <c r="P454" i="17"/>
  <c r="P456" i="17" s="1"/>
  <c r="P569" i="17"/>
  <c r="P570" i="17"/>
  <c r="P571" i="17"/>
  <c r="P354" i="17"/>
  <c r="P446" i="17"/>
  <c r="P560" i="17" s="1"/>
  <c r="P521" i="17"/>
  <c r="P522" i="17" s="1"/>
  <c r="Q489" i="17"/>
  <c r="Q625" i="17"/>
  <c r="P470" i="17"/>
  <c r="Q493" i="17"/>
  <c r="P414" i="17"/>
  <c r="P551" i="17"/>
  <c r="P566" i="17" s="1"/>
  <c r="Q494" i="17"/>
  <c r="Q495" i="17"/>
  <c r="P544" i="17"/>
  <c r="P426" i="17"/>
  <c r="P536" i="17"/>
  <c r="Q510" i="17"/>
  <c r="P510" i="17"/>
  <c r="P535" i="17"/>
  <c r="P390" i="17"/>
  <c r="P439" i="17"/>
  <c r="P511" i="17"/>
  <c r="Q552" i="17"/>
  <c r="Q610" i="17"/>
  <c r="P462" i="17"/>
  <c r="P464" i="17" s="1"/>
  <c r="P476" i="17"/>
  <c r="P384" i="17"/>
  <c r="P529" i="17"/>
  <c r="P360" i="17"/>
  <c r="P408" i="17"/>
  <c r="Q420" i="17"/>
  <c r="P533" i="17"/>
  <c r="P534" i="17"/>
  <c r="P433" i="17"/>
  <c r="P396" i="17"/>
  <c r="Q553" i="17"/>
  <c r="Q613" i="17"/>
  <c r="Q496" i="17"/>
  <c r="P372" i="17"/>
  <c r="P378" i="17"/>
  <c r="P495" i="17"/>
  <c r="P489" i="17"/>
  <c r="P623" i="17"/>
  <c r="P624" i="17"/>
  <c r="P493" i="17"/>
  <c r="P494" i="17"/>
  <c r="P505" i="17"/>
  <c r="P496" i="17"/>
  <c r="P509" i="17"/>
  <c r="P420" i="17"/>
  <c r="P636" i="17"/>
  <c r="P613" i="17"/>
  <c r="Q452" i="15"/>
  <c r="Q503" i="15"/>
  <c r="Q361" i="15"/>
  <c r="Q409" i="15"/>
  <c r="Q520" i="15"/>
  <c r="Q507" i="15"/>
  <c r="Q508" i="15"/>
  <c r="Q606" i="15"/>
  <c r="Q415" i="15"/>
  <c r="Q509" i="15"/>
  <c r="Q607" i="15"/>
  <c r="Q510" i="15"/>
  <c r="Q528" i="15"/>
  <c r="Q385" i="15"/>
  <c r="Q484" i="15"/>
  <c r="Q373" i="15"/>
  <c r="Q478" i="15"/>
  <c r="Q567" i="15"/>
  <c r="Q439" i="15"/>
  <c r="Q490" i="15"/>
  <c r="Q581" i="15"/>
  <c r="Q379" i="15"/>
  <c r="Q391" i="15"/>
  <c r="P445" i="15"/>
  <c r="P502" i="15"/>
  <c r="P408" i="15"/>
  <c r="P503" i="15"/>
  <c r="P465" i="15"/>
  <c r="P529" i="15"/>
  <c r="P366" i="15"/>
  <c r="P348" i="15"/>
  <c r="P489" i="15"/>
  <c r="P581" i="15"/>
  <c r="P649" i="15" s="1"/>
  <c r="Q669" i="15"/>
  <c r="Q668" i="15"/>
  <c r="Q538" i="15"/>
  <c r="Q465" i="15"/>
  <c r="P513" i="15"/>
  <c r="P500" i="15"/>
  <c r="Q694" i="15"/>
  <c r="P438" i="15"/>
  <c r="P496" i="15"/>
  <c r="P354" i="15"/>
  <c r="P402" i="15"/>
  <c r="P501" i="15"/>
  <c r="P599" i="15"/>
  <c r="Q661" i="15"/>
  <c r="Q662" i="15"/>
  <c r="P471" i="15"/>
  <c r="P655" i="15"/>
  <c r="P477" i="15"/>
  <c r="Q458" i="15"/>
  <c r="P521" i="15"/>
  <c r="P378" i="15"/>
  <c r="P560" i="15"/>
  <c r="P384" i="15"/>
  <c r="P432" i="15"/>
  <c r="Q677" i="15"/>
  <c r="P574" i="15"/>
  <c r="Q608" i="15"/>
  <c r="P483" i="15"/>
  <c r="P118" i="15"/>
  <c r="P458" i="15"/>
  <c r="P687" i="15"/>
  <c r="P372" i="15"/>
  <c r="P451" i="15"/>
  <c r="P360" i="15"/>
  <c r="P670" i="15"/>
  <c r="P654" i="15"/>
  <c r="Q745" i="20"/>
  <c r="Q737" i="20"/>
  <c r="P729" i="20"/>
  <c r="P728" i="20"/>
  <c r="Q568" i="20"/>
  <c r="Q815" i="20"/>
  <c r="Q805" i="20"/>
  <c r="P544" i="20"/>
  <c r="M904" i="20"/>
  <c r="O692" i="20"/>
  <c r="R692" i="20" s="1"/>
  <c r="P121" i="20"/>
  <c r="K943" i="20"/>
  <c r="K945" i="20"/>
  <c r="P796" i="20"/>
  <c r="R839" i="20"/>
  <c r="Q814" i="20"/>
  <c r="P694" i="20"/>
  <c r="P695" i="20" s="1"/>
  <c r="L925" i="20"/>
  <c r="R862" i="20"/>
  <c r="P476" i="20"/>
  <c r="Q570" i="20"/>
  <c r="R880" i="20"/>
  <c r="M925" i="20"/>
  <c r="Q569" i="20"/>
  <c r="R784" i="20"/>
  <c r="P797" i="20"/>
  <c r="Q819" i="20"/>
  <c r="Q704" i="20"/>
  <c r="Q703" i="20"/>
  <c r="Q915" i="20"/>
  <c r="O893" i="20"/>
  <c r="R893" i="20" s="1"/>
  <c r="M832" i="20"/>
  <c r="Q820" i="20"/>
  <c r="Q822" i="20" s="1"/>
  <c r="Q727" i="20"/>
  <c r="Q830" i="20"/>
  <c r="Q925" i="20"/>
  <c r="O725" i="20"/>
  <c r="O726" i="20" s="1"/>
  <c r="R726" i="20" s="1"/>
  <c r="N748" i="20"/>
  <c r="L884" i="20"/>
  <c r="Q482" i="20"/>
  <c r="Q530" i="20" s="1"/>
  <c r="Q831" i="20"/>
  <c r="L904" i="20"/>
  <c r="O831" i="20"/>
  <c r="R831" i="20" s="1"/>
  <c r="R810" i="20"/>
  <c r="P426" i="20"/>
  <c r="R724" i="20"/>
  <c r="P794" i="20"/>
  <c r="P883" i="20"/>
  <c r="P748" i="20"/>
  <c r="R740" i="20"/>
  <c r="P743" i="20"/>
  <c r="P744" i="20" s="1"/>
  <c r="Q439" i="20"/>
  <c r="Q696" i="20" s="1"/>
  <c r="P817" i="20"/>
  <c r="Q853" i="20"/>
  <c r="Q843" i="20"/>
  <c r="P384" i="20"/>
  <c r="L903" i="20"/>
  <c r="L908" i="20" s="1"/>
  <c r="O819" i="20"/>
  <c r="L924" i="20"/>
  <c r="P470" i="20"/>
  <c r="P894" i="20"/>
  <c r="P805" i="20"/>
  <c r="N708" i="20"/>
  <c r="N709" i="20" s="1"/>
  <c r="N975" i="20"/>
  <c r="Q924" i="20"/>
  <c r="R800" i="20"/>
  <c r="P816" i="20"/>
  <c r="O866" i="20"/>
  <c r="P915" i="20"/>
  <c r="L831" i="20"/>
  <c r="M831" i="20"/>
  <c r="R714" i="20"/>
  <c r="I916" i="20"/>
  <c r="Q863" i="20"/>
  <c r="M903" i="20"/>
  <c r="M908" i="20" s="1"/>
  <c r="N974" i="20"/>
  <c r="P454" i="20"/>
  <c r="Q455" i="20" s="1"/>
  <c r="O830" i="20"/>
  <c r="R830" i="20" s="1"/>
  <c r="O903" i="20"/>
  <c r="O924" i="20" s="1"/>
  <c r="P854" i="20"/>
  <c r="I945" i="20"/>
  <c r="O974" i="20"/>
  <c r="P814" i="20"/>
  <c r="P903" i="20"/>
  <c r="P924" i="20" s="1"/>
  <c r="L820" i="20"/>
  <c r="J945" i="20"/>
  <c r="Q795" i="20"/>
  <c r="R691" i="20"/>
  <c r="J922" i="20"/>
  <c r="J927" i="20" s="1"/>
  <c r="J833" i="20"/>
  <c r="R789" i="20"/>
  <c r="R847" i="20"/>
  <c r="H916" i="20"/>
  <c r="Q854" i="20"/>
  <c r="Q844" i="20"/>
  <c r="R930" i="20"/>
  <c r="P529" i="20"/>
  <c r="Q794" i="20"/>
  <c r="P390" i="20"/>
  <c r="R809" i="20"/>
  <c r="M820" i="20"/>
  <c r="H913" i="20"/>
  <c r="Q446" i="20"/>
  <c r="O821" i="20"/>
  <c r="R821" i="20" s="1"/>
  <c r="R790" i="20"/>
  <c r="K913" i="20"/>
  <c r="L821" i="20"/>
  <c r="R920" i="20"/>
  <c r="P433" i="20"/>
  <c r="M821" i="20"/>
  <c r="O937" i="20"/>
  <c r="L719" i="20"/>
  <c r="N914" i="20"/>
  <c r="P820" i="20"/>
  <c r="P822" i="20" s="1"/>
  <c r="R849" i="20"/>
  <c r="J913" i="20"/>
  <c r="O823" i="20"/>
  <c r="P493" i="20"/>
  <c r="P867" i="20"/>
  <c r="P494" i="20"/>
  <c r="R699" i="20"/>
  <c r="N886" i="20"/>
  <c r="Q710" i="20"/>
  <c r="Q718" i="20" s="1"/>
  <c r="Q974" i="20"/>
  <c r="O820" i="20"/>
  <c r="P866" i="20"/>
  <c r="H914" i="20"/>
  <c r="R812" i="20"/>
  <c r="K822" i="20"/>
  <c r="I914" i="20"/>
  <c r="O867" i="20"/>
  <c r="R732" i="20"/>
  <c r="P495" i="20"/>
  <c r="O886" i="20"/>
  <c r="P926" i="20"/>
  <c r="P496" i="20"/>
  <c r="N752" i="20"/>
  <c r="R792" i="20"/>
  <c r="Q536" i="18"/>
  <c r="Q490" i="18"/>
  <c r="Q385" i="18"/>
  <c r="Q662" i="18"/>
  <c r="Q496" i="18"/>
  <c r="Q503" i="18"/>
  <c r="Q504" i="18" s="1"/>
  <c r="Q397" i="18"/>
  <c r="Q452" i="18"/>
  <c r="Q567" i="18"/>
  <c r="Q458" i="18"/>
  <c r="Q520" i="18"/>
  <c r="Q478" i="18"/>
  <c r="Q355" i="18"/>
  <c r="Q507" i="18"/>
  <c r="Q508" i="18"/>
  <c r="Q661" i="18"/>
  <c r="Q409" i="18"/>
  <c r="Q683" i="18"/>
  <c r="Q597" i="18"/>
  <c r="Q806" i="18"/>
  <c r="Q361" i="18"/>
  <c r="Q439" i="18"/>
  <c r="Q694" i="18"/>
  <c r="Q465" i="18"/>
  <c r="P621" i="20"/>
  <c r="R906" i="20"/>
  <c r="O927" i="20"/>
  <c r="M914" i="20"/>
  <c r="P925" i="20"/>
  <c r="O701" i="20"/>
  <c r="R701" i="20" s="1"/>
  <c r="R700" i="20"/>
  <c r="N749" i="20"/>
  <c r="R932" i="20"/>
  <c r="R905" i="20"/>
  <c r="L926" i="20"/>
  <c r="O734" i="20"/>
  <c r="R734" i="20" s="1"/>
  <c r="R733" i="20"/>
  <c r="L888" i="20"/>
  <c r="R885" i="20"/>
  <c r="O926" i="20"/>
  <c r="R926" i="20" s="1"/>
  <c r="K916" i="20"/>
  <c r="N927" i="20"/>
  <c r="K927" i="20"/>
  <c r="J916" i="20"/>
  <c r="N692" i="20"/>
  <c r="O708" i="20"/>
  <c r="P795" i="20"/>
  <c r="P815" i="20"/>
  <c r="O832" i="20"/>
  <c r="R832" i="20" s="1"/>
  <c r="M883" i="20"/>
  <c r="O884" i="20"/>
  <c r="O904" i="20"/>
  <c r="M921" i="20"/>
  <c r="M926" i="20" s="1"/>
  <c r="O925" i="20"/>
  <c r="R925" i="20" s="1"/>
  <c r="R802" i="20"/>
  <c r="O896" i="20"/>
  <c r="R741" i="20"/>
  <c r="R848" i="20"/>
  <c r="O868" i="20"/>
  <c r="R868" i="20" s="1"/>
  <c r="P974" i="20"/>
  <c r="R725" i="20"/>
  <c r="K833" i="20"/>
  <c r="R837" i="20"/>
  <c r="R883" i="20"/>
  <c r="O895" i="20"/>
  <c r="R903" i="20"/>
  <c r="R921" i="20"/>
  <c r="L945" i="20"/>
  <c r="P884" i="20"/>
  <c r="M719" i="20"/>
  <c r="P735" i="20"/>
  <c r="Q736" i="20" s="1"/>
  <c r="K752" i="20"/>
  <c r="L833" i="20"/>
  <c r="L886" i="20"/>
  <c r="L906" i="20"/>
  <c r="N924" i="20"/>
  <c r="N973" i="20"/>
  <c r="R791" i="20"/>
  <c r="R799" i="20"/>
  <c r="R811" i="20"/>
  <c r="L819" i="20"/>
  <c r="L822" i="20"/>
  <c r="M833" i="20"/>
  <c r="M886" i="20"/>
  <c r="M906" i="20"/>
  <c r="R931" i="20"/>
  <c r="O973" i="20"/>
  <c r="P804" i="20"/>
  <c r="M822" i="20"/>
  <c r="P831" i="20"/>
  <c r="N833" i="20"/>
  <c r="O842" i="20"/>
  <c r="R842" i="20" s="1"/>
  <c r="L885" i="20"/>
  <c r="N913" i="20"/>
  <c r="P973" i="20"/>
  <c r="P710" i="20"/>
  <c r="N726" i="20"/>
  <c r="N750" i="20" s="1"/>
  <c r="P842" i="20"/>
  <c r="O869" i="20"/>
  <c r="R869" i="20" s="1"/>
  <c r="M885" i="20"/>
  <c r="L832" i="20"/>
  <c r="P893" i="20"/>
  <c r="R707" i="20"/>
  <c r="P354" i="20"/>
  <c r="P505" i="20"/>
  <c r="P462" i="20"/>
  <c r="P511" i="20"/>
  <c r="P536" i="20"/>
  <c r="P570" i="20"/>
  <c r="P571" i="20"/>
  <c r="P521" i="20"/>
  <c r="P604" i="20" s="1"/>
  <c r="P568" i="20"/>
  <c r="P551" i="20"/>
  <c r="P626" i="20"/>
  <c r="P624" i="20"/>
  <c r="P533" i="20"/>
  <c r="P534" i="20"/>
  <c r="P535" i="20"/>
  <c r="P439" i="20"/>
  <c r="P704" i="20" s="1"/>
  <c r="P482" i="20"/>
  <c r="P360" i="20"/>
  <c r="P366" i="20"/>
  <c r="P636" i="20"/>
  <c r="P372" i="20"/>
  <c r="P844" i="18"/>
  <c r="P838" i="18"/>
  <c r="P832" i="18"/>
  <c r="P826" i="18"/>
  <c r="P820" i="18"/>
  <c r="P813" i="18"/>
  <c r="P803" i="18"/>
  <c r="P798" i="18"/>
  <c r="P791" i="18"/>
  <c r="P785" i="18"/>
  <c r="P779" i="18"/>
  <c r="P773" i="18"/>
  <c r="P629" i="18"/>
  <c r="P628" i="18"/>
  <c r="P627" i="18"/>
  <c r="P626" i="18"/>
  <c r="P624" i="18"/>
  <c r="P623" i="18"/>
  <c r="P622" i="18"/>
  <c r="P621" i="18"/>
  <c r="P619" i="18"/>
  <c r="P618" i="18"/>
  <c r="P617" i="18"/>
  <c r="P616" i="18"/>
  <c r="P614" i="18"/>
  <c r="P613" i="18"/>
  <c r="P612" i="18"/>
  <c r="P611" i="18"/>
  <c r="P602" i="18"/>
  <c r="P601" i="18"/>
  <c r="P600" i="18"/>
  <c r="P599" i="18"/>
  <c r="P596" i="18"/>
  <c r="P595" i="18"/>
  <c r="P594" i="18"/>
  <c r="P593" i="18"/>
  <c r="P587" i="18"/>
  <c r="P586" i="18"/>
  <c r="P585" i="18"/>
  <c r="P584" i="18"/>
  <c r="P580" i="18"/>
  <c r="P579" i="18"/>
  <c r="P578" i="18"/>
  <c r="P577" i="18"/>
  <c r="P566" i="18"/>
  <c r="P565" i="18"/>
  <c r="P564" i="18"/>
  <c r="P563" i="18"/>
  <c r="P535" i="18"/>
  <c r="P534" i="18"/>
  <c r="P533" i="18"/>
  <c r="P532" i="18"/>
  <c r="P527" i="18"/>
  <c r="P526" i="18"/>
  <c r="P525" i="18"/>
  <c r="P524" i="18"/>
  <c r="P519" i="18"/>
  <c r="P518" i="18"/>
  <c r="P517" i="18"/>
  <c r="P516" i="18"/>
  <c r="P502" i="18"/>
  <c r="P501" i="18"/>
  <c r="P500" i="18"/>
  <c r="P499" i="18"/>
  <c r="P495" i="18"/>
  <c r="P494" i="18"/>
  <c r="P493" i="18"/>
  <c r="P492" i="18"/>
  <c r="P489" i="18"/>
  <c r="P488" i="18"/>
  <c r="P487" i="18"/>
  <c r="P486" i="18"/>
  <c r="P483" i="18"/>
  <c r="P482" i="18"/>
  <c r="P481" i="18"/>
  <c r="P480" i="18"/>
  <c r="P477" i="18"/>
  <c r="P476" i="18"/>
  <c r="P475" i="18"/>
  <c r="P474" i="18"/>
  <c r="P471" i="18"/>
  <c r="P470" i="18"/>
  <c r="P469" i="18"/>
  <c r="P468" i="18"/>
  <c r="P464" i="18"/>
  <c r="P463" i="18"/>
  <c r="P462" i="18"/>
  <c r="P461" i="18"/>
  <c r="P457" i="18"/>
  <c r="P673" i="18" s="1"/>
  <c r="P456" i="18"/>
  <c r="P455" i="18"/>
  <c r="P454" i="18"/>
  <c r="P451" i="18"/>
  <c r="P450" i="18"/>
  <c r="P449" i="18"/>
  <c r="P448" i="18"/>
  <c r="P444" i="18"/>
  <c r="P443" i="18"/>
  <c r="P442" i="18"/>
  <c r="P441" i="18"/>
  <c r="P438" i="18"/>
  <c r="P437" i="18"/>
  <c r="P436" i="18"/>
  <c r="P435" i="18"/>
  <c r="P414" i="18"/>
  <c r="P413" i="18"/>
  <c r="P412" i="18"/>
  <c r="P411" i="18"/>
  <c r="P408" i="18"/>
  <c r="P407" i="18"/>
  <c r="P406" i="18"/>
  <c r="P405" i="18"/>
  <c r="P402" i="18"/>
  <c r="P401" i="18"/>
  <c r="P400" i="18"/>
  <c r="P399" i="18"/>
  <c r="P396" i="18"/>
  <c r="P395" i="18"/>
  <c r="P394" i="18"/>
  <c r="P393" i="18"/>
  <c r="P390" i="18"/>
  <c r="P391" i="18" s="1"/>
  <c r="P389" i="18"/>
  <c r="P388" i="18"/>
  <c r="P387" i="18"/>
  <c r="P384" i="18"/>
  <c r="P383" i="18"/>
  <c r="P382" i="18"/>
  <c r="P381" i="18"/>
  <c r="P378" i="18"/>
  <c r="P377" i="18"/>
  <c r="P376" i="18"/>
  <c r="P375" i="18"/>
  <c r="P372" i="18"/>
  <c r="P371" i="18"/>
  <c r="P370" i="18"/>
  <c r="P369" i="18"/>
  <c r="P366" i="18"/>
  <c r="P365" i="18"/>
  <c r="P364" i="18"/>
  <c r="P363" i="18"/>
  <c r="P360" i="18"/>
  <c r="P359" i="18"/>
  <c r="P358" i="18"/>
  <c r="P357" i="18"/>
  <c r="P354" i="18"/>
  <c r="P353" i="18"/>
  <c r="P352" i="18"/>
  <c r="P351" i="18"/>
  <c r="P213" i="18"/>
  <c r="P215" i="18" s="1"/>
  <c r="P122" i="18"/>
  <c r="P124" i="18" s="1"/>
  <c r="P121" i="18"/>
  <c r="P120" i="18"/>
  <c r="P119" i="18"/>
  <c r="O844" i="18"/>
  <c r="N844" i="18"/>
  <c r="M844" i="18"/>
  <c r="L844" i="18"/>
  <c r="K844" i="18"/>
  <c r="J844" i="18"/>
  <c r="R839" i="18"/>
  <c r="O838" i="18"/>
  <c r="N838" i="18"/>
  <c r="M838" i="18"/>
  <c r="L838" i="18"/>
  <c r="K838" i="18"/>
  <c r="R837" i="18"/>
  <c r="R836" i="18"/>
  <c r="R835" i="18"/>
  <c r="R833" i="18"/>
  <c r="O832" i="18"/>
  <c r="N832" i="18"/>
  <c r="M832" i="18"/>
  <c r="L832" i="18"/>
  <c r="K832" i="18"/>
  <c r="R831" i="18"/>
  <c r="R830" i="18"/>
  <c r="R829" i="18"/>
  <c r="R827" i="18"/>
  <c r="O826" i="18"/>
  <c r="N826" i="18"/>
  <c r="M826" i="18"/>
  <c r="L826" i="18"/>
  <c r="K826" i="18"/>
  <c r="R825" i="18"/>
  <c r="R824" i="18"/>
  <c r="R823" i="18"/>
  <c r="O820" i="18"/>
  <c r="N820" i="18"/>
  <c r="M820" i="18"/>
  <c r="L820" i="18"/>
  <c r="K820" i="18"/>
  <c r="O813" i="18"/>
  <c r="L813" i="18"/>
  <c r="M808" i="18"/>
  <c r="M809" i="18" s="1"/>
  <c r="L808" i="18"/>
  <c r="L809" i="18" s="1"/>
  <c r="K808" i="18"/>
  <c r="K809" i="18" s="1"/>
  <c r="J808" i="18"/>
  <c r="J809" i="18" s="1"/>
  <c r="I808" i="18"/>
  <c r="I809" i="18" s="1"/>
  <c r="H808" i="18"/>
  <c r="H809" i="18" s="1"/>
  <c r="O803" i="18"/>
  <c r="O806" i="18" s="1"/>
  <c r="N803" i="18"/>
  <c r="N807" i="18" s="1"/>
  <c r="M803" i="18"/>
  <c r="L803" i="18"/>
  <c r="K803" i="18"/>
  <c r="J803" i="18"/>
  <c r="I803" i="18"/>
  <c r="H803" i="18"/>
  <c r="J799" i="18"/>
  <c r="I799" i="18"/>
  <c r="H799" i="18"/>
  <c r="O798" i="18"/>
  <c r="N798" i="18"/>
  <c r="N799" i="18" s="1"/>
  <c r="M798" i="18"/>
  <c r="M799" i="18" s="1"/>
  <c r="L798" i="18"/>
  <c r="L799" i="18" s="1"/>
  <c r="K798" i="18"/>
  <c r="K799" i="18" s="1"/>
  <c r="O791" i="18"/>
  <c r="N791" i="18"/>
  <c r="M791" i="18"/>
  <c r="L791" i="18"/>
  <c r="O785" i="18"/>
  <c r="N785" i="18"/>
  <c r="M785" i="18"/>
  <c r="L785" i="18"/>
  <c r="O779" i="18"/>
  <c r="N779" i="18"/>
  <c r="M779" i="18"/>
  <c r="L779" i="18"/>
  <c r="O773" i="18"/>
  <c r="N773" i="18"/>
  <c r="M773" i="18"/>
  <c r="L773" i="18"/>
  <c r="O767" i="18"/>
  <c r="N767" i="18"/>
  <c r="M767" i="18"/>
  <c r="L767" i="18"/>
  <c r="N760" i="18"/>
  <c r="M760" i="18"/>
  <c r="L760" i="18"/>
  <c r="K760" i="18"/>
  <c r="J760" i="18"/>
  <c r="I760" i="18"/>
  <c r="H760" i="18"/>
  <c r="O757" i="18"/>
  <c r="N757" i="18"/>
  <c r="M757" i="18"/>
  <c r="L757" i="18"/>
  <c r="K757" i="18"/>
  <c r="J757" i="18"/>
  <c r="I757" i="18"/>
  <c r="R756" i="18"/>
  <c r="O755" i="18"/>
  <c r="N755" i="18"/>
  <c r="M755" i="18"/>
  <c r="K755" i="18"/>
  <c r="R754" i="18"/>
  <c r="L754" i="18"/>
  <c r="J754" i="18"/>
  <c r="R753" i="18"/>
  <c r="L753" i="18"/>
  <c r="J753" i="18"/>
  <c r="R752" i="18"/>
  <c r="L752" i="18"/>
  <c r="J752" i="18"/>
  <c r="O466" i="17"/>
  <c r="BB120" i="17"/>
  <c r="BA120" i="17"/>
  <c r="AZ120" i="17"/>
  <c r="AY120" i="17"/>
  <c r="AX120" i="17"/>
  <c r="AW120" i="17"/>
  <c r="AV120" i="17"/>
  <c r="AU120" i="17"/>
  <c r="AT120" i="17"/>
  <c r="AS120" i="17"/>
  <c r="AR120" i="17"/>
  <c r="AQ120" i="17"/>
  <c r="AP120" i="17"/>
  <c r="AO120" i="17"/>
  <c r="AN120" i="17"/>
  <c r="AM120" i="17"/>
  <c r="AL120" i="17"/>
  <c r="AK120" i="17"/>
  <c r="AJ120" i="17"/>
  <c r="AI120" i="17"/>
  <c r="AH120" i="17"/>
  <c r="AG120" i="17"/>
  <c r="AF120" i="17"/>
  <c r="AE120" i="17"/>
  <c r="AD120" i="17"/>
  <c r="AC120" i="17"/>
  <c r="AB120" i="17"/>
  <c r="AA120" i="17"/>
  <c r="Z120" i="17"/>
  <c r="Y120" i="17"/>
  <c r="X120" i="17"/>
  <c r="W120" i="17"/>
  <c r="V120" i="17"/>
  <c r="U120" i="17"/>
  <c r="T120" i="17"/>
  <c r="S120" i="17"/>
  <c r="R120" i="17"/>
  <c r="O120" i="17"/>
  <c r="N120" i="17"/>
  <c r="M120" i="17"/>
  <c r="L120" i="17"/>
  <c r="K120" i="17"/>
  <c r="J120" i="17"/>
  <c r="I120" i="17"/>
  <c r="H120" i="17"/>
  <c r="G120" i="17"/>
  <c r="F120" i="17"/>
  <c r="E120" i="17"/>
  <c r="D120" i="17"/>
  <c r="C120" i="17"/>
  <c r="BB119" i="17"/>
  <c r="BA119" i="17"/>
  <c r="AZ119" i="17"/>
  <c r="AY119" i="17"/>
  <c r="AX119" i="17"/>
  <c r="AW119" i="17"/>
  <c r="AV119" i="17"/>
  <c r="AU119" i="17"/>
  <c r="AT119" i="17"/>
  <c r="AS119" i="17"/>
  <c r="AR119" i="17"/>
  <c r="AQ119" i="17"/>
  <c r="AP119" i="17"/>
  <c r="AO119" i="17"/>
  <c r="AN119" i="17"/>
  <c r="AM119" i="17"/>
  <c r="AL119" i="17"/>
  <c r="AK119" i="17"/>
  <c r="AJ119" i="17"/>
  <c r="AI119" i="17"/>
  <c r="AH119" i="17"/>
  <c r="AG119" i="17"/>
  <c r="AF119" i="17"/>
  <c r="AE119" i="17"/>
  <c r="AD119" i="17"/>
  <c r="AC119" i="17"/>
  <c r="AB119" i="17"/>
  <c r="AA119" i="17"/>
  <c r="Z119" i="17"/>
  <c r="Y119" i="17"/>
  <c r="X119" i="17"/>
  <c r="W119" i="17"/>
  <c r="V119" i="17"/>
  <c r="U119" i="17"/>
  <c r="T119" i="17"/>
  <c r="S119" i="17"/>
  <c r="R119" i="17"/>
  <c r="O119" i="17"/>
  <c r="N119" i="17"/>
  <c r="M119" i="17"/>
  <c r="L119" i="17"/>
  <c r="K119" i="17"/>
  <c r="J119" i="17"/>
  <c r="I119" i="17"/>
  <c r="H119" i="17"/>
  <c r="G119" i="17"/>
  <c r="F119" i="17"/>
  <c r="E119" i="17"/>
  <c r="D119" i="17"/>
  <c r="C119" i="17"/>
  <c r="B120" i="17"/>
  <c r="B119" i="17"/>
  <c r="BM115" i="17"/>
  <c r="BL115" i="17"/>
  <c r="BK115" i="17"/>
  <c r="BJ115" i="17"/>
  <c r="BI115" i="17"/>
  <c r="BH115" i="17"/>
  <c r="BG115" i="17"/>
  <c r="BF115" i="17"/>
  <c r="BE115" i="17"/>
  <c r="BD115" i="17"/>
  <c r="BC115" i="17"/>
  <c r="BB115" i="17"/>
  <c r="BA115" i="17"/>
  <c r="AZ115" i="17"/>
  <c r="AY115" i="17"/>
  <c r="AX115" i="17"/>
  <c r="AW115" i="17"/>
  <c r="AV115" i="17"/>
  <c r="AU115" i="17"/>
  <c r="AT115" i="17"/>
  <c r="AS115" i="17"/>
  <c r="AR115" i="17"/>
  <c r="AQ115" i="17"/>
  <c r="AP115" i="17"/>
  <c r="AO115" i="17"/>
  <c r="AN115" i="17"/>
  <c r="AM115" i="17"/>
  <c r="AL115" i="17"/>
  <c r="AK115" i="17"/>
  <c r="AJ115" i="17"/>
  <c r="AI115" i="17"/>
  <c r="AH115" i="17"/>
  <c r="AG115" i="17"/>
  <c r="AF115" i="17"/>
  <c r="AE115" i="17"/>
  <c r="AD115" i="17"/>
  <c r="AC115" i="17"/>
  <c r="AB115" i="17"/>
  <c r="AA115" i="17"/>
  <c r="Z115" i="17"/>
  <c r="Y115" i="17"/>
  <c r="X115" i="17"/>
  <c r="W115" i="17"/>
  <c r="V115" i="17"/>
  <c r="U115" i="17"/>
  <c r="T115" i="17"/>
  <c r="S115" i="17"/>
  <c r="R115" i="17"/>
  <c r="O115" i="17"/>
  <c r="N115" i="17"/>
  <c r="M115" i="17"/>
  <c r="L115" i="17"/>
  <c r="K115" i="17"/>
  <c r="J115" i="17"/>
  <c r="I115" i="17"/>
  <c r="H115" i="17"/>
  <c r="G115" i="17"/>
  <c r="F115" i="17"/>
  <c r="E115" i="17"/>
  <c r="D115" i="17"/>
  <c r="C115" i="17"/>
  <c r="BM114" i="17"/>
  <c r="BL114" i="17"/>
  <c r="BK114" i="17"/>
  <c r="BJ114" i="17"/>
  <c r="BI114" i="17"/>
  <c r="BH114" i="17"/>
  <c r="BG114" i="17"/>
  <c r="BF114" i="17"/>
  <c r="BE114" i="17"/>
  <c r="BD114" i="17"/>
  <c r="BC114" i="17"/>
  <c r="BB114" i="17"/>
  <c r="BA114" i="17"/>
  <c r="AZ114" i="17"/>
  <c r="AY114" i="17"/>
  <c r="AX114" i="17"/>
  <c r="AW114" i="17"/>
  <c r="AV114" i="17"/>
  <c r="AU114" i="17"/>
  <c r="AT114" i="17"/>
  <c r="AS114" i="17"/>
  <c r="AR114" i="17"/>
  <c r="AQ114" i="17"/>
  <c r="AP114" i="17"/>
  <c r="AO114" i="17"/>
  <c r="AN114" i="17"/>
  <c r="AM114" i="17"/>
  <c r="AL114" i="17"/>
  <c r="AK114" i="17"/>
  <c r="AJ114" i="17"/>
  <c r="AI114" i="17"/>
  <c r="AH114" i="17"/>
  <c r="AG114" i="17"/>
  <c r="AF114" i="17"/>
  <c r="AE114" i="17"/>
  <c r="AD114" i="17"/>
  <c r="AC114" i="17"/>
  <c r="AB114" i="17"/>
  <c r="AA114" i="17"/>
  <c r="Z114" i="17"/>
  <c r="Y114" i="17"/>
  <c r="X114" i="17"/>
  <c r="W114" i="17"/>
  <c r="V114" i="17"/>
  <c r="U114" i="17"/>
  <c r="T114" i="17"/>
  <c r="S114" i="17"/>
  <c r="R114" i="17"/>
  <c r="O114" i="17"/>
  <c r="N114" i="17"/>
  <c r="M114" i="17"/>
  <c r="L114" i="17"/>
  <c r="K114" i="17"/>
  <c r="J114" i="17"/>
  <c r="I114" i="17"/>
  <c r="H114" i="17"/>
  <c r="G114" i="17"/>
  <c r="F114" i="17"/>
  <c r="E114" i="17"/>
  <c r="D114" i="17"/>
  <c r="C114" i="17"/>
  <c r="BM113" i="17"/>
  <c r="BL113" i="17"/>
  <c r="BK113" i="17"/>
  <c r="BJ113" i="17"/>
  <c r="BI113" i="17"/>
  <c r="BH113" i="17"/>
  <c r="BG113" i="17"/>
  <c r="BF113" i="17"/>
  <c r="BE113" i="17"/>
  <c r="BD113" i="17"/>
  <c r="BC113" i="17"/>
  <c r="BB113" i="17"/>
  <c r="BA113" i="17"/>
  <c r="AZ113" i="17"/>
  <c r="AY113" i="17"/>
  <c r="AX113" i="17"/>
  <c r="AW113" i="17"/>
  <c r="AV113" i="17"/>
  <c r="AU113" i="17"/>
  <c r="AT113" i="17"/>
  <c r="AS113" i="17"/>
  <c r="AR113" i="17"/>
  <c r="AQ113" i="17"/>
  <c r="AP113" i="17"/>
  <c r="AO113" i="17"/>
  <c r="AN113" i="17"/>
  <c r="AM113" i="17"/>
  <c r="AL113" i="17"/>
  <c r="AK113" i="17"/>
  <c r="AJ113" i="17"/>
  <c r="AI113" i="17"/>
  <c r="AH113" i="17"/>
  <c r="AG113" i="17"/>
  <c r="AF113" i="17"/>
  <c r="AE113" i="17"/>
  <c r="AD113" i="17"/>
  <c r="AC113" i="17"/>
  <c r="AB113" i="17"/>
  <c r="AA113" i="17"/>
  <c r="Z113" i="17"/>
  <c r="Y113" i="17"/>
  <c r="X113" i="17"/>
  <c r="W113" i="17"/>
  <c r="V113" i="17"/>
  <c r="U113" i="17"/>
  <c r="T113" i="17"/>
  <c r="S113" i="17"/>
  <c r="R113" i="17"/>
  <c r="O113" i="17"/>
  <c r="N113" i="17"/>
  <c r="M113" i="17"/>
  <c r="L113" i="17"/>
  <c r="K113" i="17"/>
  <c r="J113" i="17"/>
  <c r="I113" i="17"/>
  <c r="H113" i="17"/>
  <c r="G113" i="17"/>
  <c r="F113" i="17"/>
  <c r="E113" i="17"/>
  <c r="D113" i="17"/>
  <c r="C113" i="17"/>
  <c r="B115" i="17"/>
  <c r="B114" i="17"/>
  <c r="B113" i="17"/>
  <c r="BM122" i="15"/>
  <c r="BL122" i="15"/>
  <c r="BK122" i="15"/>
  <c r="BJ122" i="15"/>
  <c r="BI122" i="15"/>
  <c r="BH122" i="15"/>
  <c r="BG122" i="15"/>
  <c r="BF122" i="15"/>
  <c r="BE122" i="15"/>
  <c r="BD122" i="15"/>
  <c r="BC122" i="15"/>
  <c r="BB122" i="15"/>
  <c r="BA122" i="15"/>
  <c r="AZ122" i="15"/>
  <c r="AY122" i="15"/>
  <c r="AX122" i="15"/>
  <c r="AW122" i="15"/>
  <c r="AV122" i="15"/>
  <c r="AU122" i="15"/>
  <c r="AT122" i="15"/>
  <c r="AS122" i="15"/>
  <c r="AR122" i="15"/>
  <c r="AQ122" i="15"/>
  <c r="AP122" i="15"/>
  <c r="AO122" i="15"/>
  <c r="AN122" i="15"/>
  <c r="AM122" i="15"/>
  <c r="AL122" i="15"/>
  <c r="AK122" i="15"/>
  <c r="AJ122" i="15"/>
  <c r="AI122" i="15"/>
  <c r="AH122" i="15"/>
  <c r="AG122" i="15"/>
  <c r="AF122" i="15"/>
  <c r="AE122" i="15"/>
  <c r="AD122" i="15"/>
  <c r="AC122" i="15"/>
  <c r="AB122" i="15"/>
  <c r="AA122" i="15"/>
  <c r="Z122" i="15"/>
  <c r="Y122" i="15"/>
  <c r="X122" i="15"/>
  <c r="W122" i="15"/>
  <c r="V122" i="15"/>
  <c r="U122" i="15"/>
  <c r="T122" i="15"/>
  <c r="S122" i="15"/>
  <c r="R122" i="15"/>
  <c r="O115" i="15"/>
  <c r="N115" i="15"/>
  <c r="M115" i="15"/>
  <c r="L115" i="15"/>
  <c r="K115" i="15"/>
  <c r="J115" i="15"/>
  <c r="I115" i="15"/>
  <c r="H115" i="15"/>
  <c r="G115" i="15"/>
  <c r="F115" i="15"/>
  <c r="E115" i="15"/>
  <c r="D115" i="15"/>
  <c r="C115" i="15"/>
  <c r="BM121" i="15"/>
  <c r="BL121" i="15"/>
  <c r="BK121" i="15"/>
  <c r="BJ121" i="15"/>
  <c r="BI121" i="15"/>
  <c r="BH121" i="15"/>
  <c r="BG121" i="15"/>
  <c r="BF121" i="15"/>
  <c r="BE121" i="15"/>
  <c r="BD121" i="15"/>
  <c r="BC121" i="15"/>
  <c r="BB121" i="15"/>
  <c r="BA121" i="15"/>
  <c r="AZ121" i="15"/>
  <c r="AY121" i="15"/>
  <c r="AX121" i="15"/>
  <c r="AW121" i="15"/>
  <c r="AV121" i="15"/>
  <c r="AU121" i="15"/>
  <c r="AT121" i="15"/>
  <c r="AS121" i="15"/>
  <c r="AR121" i="15"/>
  <c r="AQ121" i="15"/>
  <c r="AP121" i="15"/>
  <c r="AO121" i="15"/>
  <c r="AN121" i="15"/>
  <c r="AM121" i="15"/>
  <c r="AL121" i="15"/>
  <c r="AK121" i="15"/>
  <c r="AJ121" i="15"/>
  <c r="AI121" i="15"/>
  <c r="AH121" i="15"/>
  <c r="AG121" i="15"/>
  <c r="AF121" i="15"/>
  <c r="AE121" i="15"/>
  <c r="AD121" i="15"/>
  <c r="AC121" i="15"/>
  <c r="AB121" i="15"/>
  <c r="AA121" i="15"/>
  <c r="Z121" i="15"/>
  <c r="Y121" i="15"/>
  <c r="X121" i="15"/>
  <c r="W121" i="15"/>
  <c r="V121" i="15"/>
  <c r="U121" i="15"/>
  <c r="T121" i="15"/>
  <c r="S121" i="15"/>
  <c r="R121" i="15"/>
  <c r="O114" i="15"/>
  <c r="N114" i="15"/>
  <c r="M114" i="15"/>
  <c r="L114" i="15"/>
  <c r="K114" i="15"/>
  <c r="J114" i="15"/>
  <c r="I114" i="15"/>
  <c r="H114" i="15"/>
  <c r="G114" i="15"/>
  <c r="F114" i="15"/>
  <c r="E114" i="15"/>
  <c r="D114" i="15"/>
  <c r="C114" i="15"/>
  <c r="BM120" i="15"/>
  <c r="BL120" i="15"/>
  <c r="BK120" i="15"/>
  <c r="BJ120" i="15"/>
  <c r="BI120" i="15"/>
  <c r="BH120" i="15"/>
  <c r="BG120" i="15"/>
  <c r="BF120" i="15"/>
  <c r="BE120" i="15"/>
  <c r="BD120" i="15"/>
  <c r="BC120" i="15"/>
  <c r="BB120" i="15"/>
  <c r="BA120" i="15"/>
  <c r="AZ120" i="15"/>
  <c r="AY120" i="15"/>
  <c r="AX120" i="15"/>
  <c r="AW120" i="15"/>
  <c r="AV120" i="15"/>
  <c r="AU120" i="15"/>
  <c r="AT120" i="15"/>
  <c r="AS120" i="15"/>
  <c r="AR120" i="15"/>
  <c r="AQ120" i="15"/>
  <c r="AP120" i="15"/>
  <c r="AO120" i="15"/>
  <c r="AN120" i="15"/>
  <c r="AM120" i="15"/>
  <c r="AL120" i="15"/>
  <c r="AK120" i="15"/>
  <c r="AJ120" i="15"/>
  <c r="AI120" i="15"/>
  <c r="AH120" i="15"/>
  <c r="AG120" i="15"/>
  <c r="AF120" i="15"/>
  <c r="AE120" i="15"/>
  <c r="AD120" i="15"/>
  <c r="AC120" i="15"/>
  <c r="AB120" i="15"/>
  <c r="AA120" i="15"/>
  <c r="Z120" i="15"/>
  <c r="Y120" i="15"/>
  <c r="X120" i="15"/>
  <c r="W120" i="15"/>
  <c r="V120" i="15"/>
  <c r="U120" i="15"/>
  <c r="T120" i="15"/>
  <c r="S120" i="15"/>
  <c r="R120" i="15"/>
  <c r="O113" i="15"/>
  <c r="N113" i="15"/>
  <c r="M113" i="15"/>
  <c r="L113" i="15"/>
  <c r="K113" i="15"/>
  <c r="J113" i="15"/>
  <c r="I113" i="15"/>
  <c r="H113" i="15"/>
  <c r="G113" i="15"/>
  <c r="F113" i="15"/>
  <c r="E113" i="15"/>
  <c r="D113" i="15"/>
  <c r="C113" i="15"/>
  <c r="BM119" i="15"/>
  <c r="BL119" i="15"/>
  <c r="BK119" i="15"/>
  <c r="BJ119" i="15"/>
  <c r="BI119" i="15"/>
  <c r="BH119" i="15"/>
  <c r="BG119" i="15"/>
  <c r="BF119" i="15"/>
  <c r="BE119" i="15"/>
  <c r="BD119" i="15"/>
  <c r="BC119" i="15"/>
  <c r="BB119" i="15"/>
  <c r="BA119" i="15"/>
  <c r="AZ119" i="15"/>
  <c r="AY119" i="15"/>
  <c r="AX119" i="15"/>
  <c r="AW119" i="15"/>
  <c r="AV119" i="15"/>
  <c r="AU119" i="15"/>
  <c r="AT119" i="15"/>
  <c r="AS119" i="15"/>
  <c r="AR119" i="15"/>
  <c r="AQ119" i="15"/>
  <c r="AP119" i="15"/>
  <c r="AO119" i="15"/>
  <c r="AN119" i="15"/>
  <c r="AM119" i="15"/>
  <c r="AL119" i="15"/>
  <c r="AK119" i="15"/>
  <c r="AJ119" i="15"/>
  <c r="AI119" i="15"/>
  <c r="AH119" i="15"/>
  <c r="AG119" i="15"/>
  <c r="AF119" i="15"/>
  <c r="AE119" i="15"/>
  <c r="AD119" i="15"/>
  <c r="AC119" i="15"/>
  <c r="AB119" i="15"/>
  <c r="AA119" i="15"/>
  <c r="Z119" i="15"/>
  <c r="Y119" i="15"/>
  <c r="X119" i="15"/>
  <c r="W119" i="15"/>
  <c r="V119" i="15"/>
  <c r="U119" i="15"/>
  <c r="T119" i="15"/>
  <c r="S119" i="15"/>
  <c r="R119" i="15"/>
  <c r="O112" i="15"/>
  <c r="N112" i="15"/>
  <c r="M112" i="15"/>
  <c r="L112" i="15"/>
  <c r="K112" i="15"/>
  <c r="J112" i="15"/>
  <c r="I112" i="15"/>
  <c r="H112" i="15"/>
  <c r="G112" i="15"/>
  <c r="F112" i="15"/>
  <c r="E112" i="15"/>
  <c r="D112" i="15"/>
  <c r="C112" i="15"/>
  <c r="B115" i="15"/>
  <c r="B114" i="15"/>
  <c r="B113" i="15"/>
  <c r="B112" i="15"/>
  <c r="BN213" i="15"/>
  <c r="BM213" i="15"/>
  <c r="BL213" i="15"/>
  <c r="BK213" i="15"/>
  <c r="BJ213" i="15"/>
  <c r="BI213" i="15"/>
  <c r="BH213" i="15"/>
  <c r="BG213" i="15"/>
  <c r="BF213" i="15"/>
  <c r="BE213" i="15"/>
  <c r="BD213" i="15"/>
  <c r="BC213" i="15"/>
  <c r="BB213" i="15"/>
  <c r="BA213" i="15"/>
  <c r="AZ213" i="15"/>
  <c r="AY213" i="15"/>
  <c r="AX213" i="15"/>
  <c r="AW213" i="15"/>
  <c r="AV213" i="15"/>
  <c r="AU213" i="15"/>
  <c r="AT213" i="15"/>
  <c r="AS213" i="15"/>
  <c r="AR213" i="15"/>
  <c r="AQ213" i="15"/>
  <c r="AP213" i="15"/>
  <c r="AO213" i="15"/>
  <c r="AN213" i="15"/>
  <c r="AM213" i="15"/>
  <c r="AL213" i="15"/>
  <c r="AK213" i="15"/>
  <c r="AJ213" i="15"/>
  <c r="AI213" i="15"/>
  <c r="AH213" i="15"/>
  <c r="AG213" i="15"/>
  <c r="AF213" i="15"/>
  <c r="AE213" i="15"/>
  <c r="AD213" i="15"/>
  <c r="AC213" i="15"/>
  <c r="AB213" i="15"/>
  <c r="AA213" i="15"/>
  <c r="Z213" i="15"/>
  <c r="Y213" i="15"/>
  <c r="X213" i="15"/>
  <c r="W213" i="15"/>
  <c r="V213" i="15"/>
  <c r="U213" i="15"/>
  <c r="T213" i="15"/>
  <c r="S213" i="15"/>
  <c r="R213" i="15"/>
  <c r="O206" i="15"/>
  <c r="N206" i="15"/>
  <c r="M206" i="15"/>
  <c r="L206" i="15"/>
  <c r="K206" i="15"/>
  <c r="J206" i="15"/>
  <c r="I206" i="15"/>
  <c r="H206" i="15"/>
  <c r="G206" i="15"/>
  <c r="F206" i="15"/>
  <c r="E206" i="15"/>
  <c r="D206" i="15"/>
  <c r="C206" i="15"/>
  <c r="B206" i="15"/>
  <c r="O561" i="24" l="1"/>
  <c r="D497" i="24"/>
  <c r="N649" i="24"/>
  <c r="I504" i="24"/>
  <c r="G649" i="24"/>
  <c r="M649" i="24"/>
  <c r="N498" i="24"/>
  <c r="O538" i="24"/>
  <c r="B561" i="24"/>
  <c r="L498" i="24"/>
  <c r="L538" i="24"/>
  <c r="I538" i="24"/>
  <c r="I590" i="24"/>
  <c r="J583" i="24"/>
  <c r="K662" i="24"/>
  <c r="D504" i="24"/>
  <c r="I514" i="24"/>
  <c r="N661" i="24"/>
  <c r="J582" i="24"/>
  <c r="H561" i="24"/>
  <c r="F650" i="24"/>
  <c r="D590" i="24"/>
  <c r="J650" i="24"/>
  <c r="C626" i="24"/>
  <c r="J658" i="24"/>
  <c r="D639" i="24"/>
  <c r="I660" i="24"/>
  <c r="I663" i="24" s="1"/>
  <c r="F658" i="24"/>
  <c r="Q670" i="24"/>
  <c r="Q597" i="24"/>
  <c r="D676" i="24"/>
  <c r="F596" i="24"/>
  <c r="F652" i="24"/>
  <c r="J652" i="24"/>
  <c r="D561" i="24"/>
  <c r="B538" i="24"/>
  <c r="P498" i="24"/>
  <c r="P504" i="24"/>
  <c r="Q513" i="24" s="1"/>
  <c r="C561" i="24"/>
  <c r="D644" i="24"/>
  <c r="P561" i="24"/>
  <c r="F515" i="24"/>
  <c r="B590" i="24"/>
  <c r="N497" i="24"/>
  <c r="I498" i="24"/>
  <c r="P497" i="24"/>
  <c r="J459" i="24"/>
  <c r="O498" i="24"/>
  <c r="I582" i="24"/>
  <c r="K522" i="24"/>
  <c r="I497" i="24"/>
  <c r="C542" i="24"/>
  <c r="C565" i="24" s="1"/>
  <c r="P662" i="24"/>
  <c r="I583" i="24"/>
  <c r="J514" i="24"/>
  <c r="K498" i="24"/>
  <c r="J498" i="24"/>
  <c r="P661" i="24"/>
  <c r="M583" i="24"/>
  <c r="Q537" i="24"/>
  <c r="Q651" i="24"/>
  <c r="Q538" i="24"/>
  <c r="J515" i="24"/>
  <c r="K514" i="24"/>
  <c r="H498" i="24"/>
  <c r="H504" i="24"/>
  <c r="H629" i="24" s="1"/>
  <c r="Q665" i="24"/>
  <c r="Q433" i="24"/>
  <c r="Q664" i="24"/>
  <c r="Q572" i="24"/>
  <c r="Q557" i="24"/>
  <c r="Q633" i="24"/>
  <c r="Q548" i="24"/>
  <c r="F118" i="24"/>
  <c r="Q429" i="24" s="1"/>
  <c r="H497" i="24"/>
  <c r="H676" i="24"/>
  <c r="C538" i="24"/>
  <c r="E118" i="24"/>
  <c r="Q430" i="24" s="1"/>
  <c r="Q418" i="24"/>
  <c r="H590" i="24"/>
  <c r="D523" i="24"/>
  <c r="Q590" i="24"/>
  <c r="Q678" i="24"/>
  <c r="Q681" i="24"/>
  <c r="L596" i="24"/>
  <c r="N538" i="24"/>
  <c r="J538" i="24"/>
  <c r="I118" i="24"/>
  <c r="P423" i="24" s="1"/>
  <c r="Q635" i="24"/>
  <c r="Q550" i="24"/>
  <c r="Q743" i="24"/>
  <c r="Q744" i="24"/>
  <c r="K497" i="24"/>
  <c r="Q551" i="24"/>
  <c r="Q636" i="24"/>
  <c r="Q512" i="24"/>
  <c r="J590" i="24"/>
  <c r="J561" i="24"/>
  <c r="J541" i="24"/>
  <c r="J564" i="24" s="1"/>
  <c r="G498" i="24"/>
  <c r="P118" i="24"/>
  <c r="N424" i="24" s="1"/>
  <c r="K515" i="24"/>
  <c r="K676" i="24"/>
  <c r="R683" i="24"/>
  <c r="Q693" i="24" s="1"/>
  <c r="G497" i="24"/>
  <c r="Q747" i="24"/>
  <c r="C676" i="24"/>
  <c r="E531" i="24"/>
  <c r="C497" i="24"/>
  <c r="D459" i="24"/>
  <c r="C504" i="24"/>
  <c r="C522" i="24"/>
  <c r="C459" i="24"/>
  <c r="C639" i="24"/>
  <c r="C590" i="24"/>
  <c r="G515" i="24"/>
  <c r="F498" i="24"/>
  <c r="M662" i="24"/>
  <c r="H538" i="24"/>
  <c r="M543" i="24"/>
  <c r="M566" i="24" s="1"/>
  <c r="F634" i="24"/>
  <c r="D530" i="24"/>
  <c r="E498" i="24"/>
  <c r="N426" i="24"/>
  <c r="C523" i="24"/>
  <c r="M561" i="24"/>
  <c r="G118" i="24"/>
  <c r="P425" i="24" s="1"/>
  <c r="P658" i="24" s="1"/>
  <c r="N658" i="24"/>
  <c r="F561" i="24"/>
  <c r="F538" i="24"/>
  <c r="F676" i="24"/>
  <c r="H663" i="24"/>
  <c r="M582" i="24"/>
  <c r="F590" i="24"/>
  <c r="M590" i="24"/>
  <c r="P663" i="24"/>
  <c r="O497" i="24"/>
  <c r="F497" i="24"/>
  <c r="G514" i="24"/>
  <c r="C663" i="24"/>
  <c r="M722" i="24"/>
  <c r="L723" i="24"/>
  <c r="L725" i="24" s="1"/>
  <c r="M514" i="24"/>
  <c r="O634" i="24"/>
  <c r="E497" i="24"/>
  <c r="K538" i="24"/>
  <c r="G699" i="24"/>
  <c r="G701" i="24" s="1"/>
  <c r="H698" i="24"/>
  <c r="D663" i="24"/>
  <c r="Q552" i="25"/>
  <c r="Q574" i="25"/>
  <c r="Q559" i="25"/>
  <c r="L714" i="25"/>
  <c r="K715" i="25"/>
  <c r="K717" i="25" s="1"/>
  <c r="C644" i="25"/>
  <c r="C531" i="25"/>
  <c r="C530" i="25"/>
  <c r="M548" i="25"/>
  <c r="M563" i="25"/>
  <c r="O563" i="25"/>
  <c r="O548" i="25"/>
  <c r="P411" i="25"/>
  <c r="I118" i="25"/>
  <c r="P423" i="25" s="1"/>
  <c r="P741" i="25"/>
  <c r="H702" i="25"/>
  <c r="G703" i="25"/>
  <c r="G705" i="25" s="1"/>
  <c r="F694" i="25"/>
  <c r="E695" i="25"/>
  <c r="E697" i="25" s="1"/>
  <c r="K676" i="25"/>
  <c r="P736" i="25"/>
  <c r="P671" i="25"/>
  <c r="P668" i="25"/>
  <c r="P674" i="25"/>
  <c r="P681" i="25" s="1"/>
  <c r="K590" i="25"/>
  <c r="D671" i="25"/>
  <c r="D668" i="25"/>
  <c r="D674" i="25"/>
  <c r="D681" i="25" s="1"/>
  <c r="F652" i="25"/>
  <c r="F650" i="25"/>
  <c r="F649" i="25"/>
  <c r="F667" i="25"/>
  <c r="G668" i="25" s="1"/>
  <c r="F582" i="25"/>
  <c r="F583" i="25"/>
  <c r="H514" i="25"/>
  <c r="H634" i="25"/>
  <c r="H515" i="25"/>
  <c r="M667" i="25"/>
  <c r="M652" i="25"/>
  <c r="M650" i="25"/>
  <c r="M649" i="25"/>
  <c r="M582" i="25"/>
  <c r="M583" i="25"/>
  <c r="O565" i="25"/>
  <c r="O550" i="25"/>
  <c r="C634" i="25"/>
  <c r="C515" i="25"/>
  <c r="C514" i="25"/>
  <c r="C660" i="25"/>
  <c r="C663" i="25" s="1"/>
  <c r="C676" i="25"/>
  <c r="C459" i="25"/>
  <c r="C504" i="25"/>
  <c r="C538" i="25"/>
  <c r="I644" i="25"/>
  <c r="I531" i="25"/>
  <c r="I530" i="25"/>
  <c r="G663" i="25"/>
  <c r="M550" i="25"/>
  <c r="M565" i="25"/>
  <c r="I634" i="25"/>
  <c r="I515" i="25"/>
  <c r="I514" i="25"/>
  <c r="L565" i="25"/>
  <c r="L550" i="25"/>
  <c r="Q670" i="25"/>
  <c r="K566" i="25"/>
  <c r="K551" i="25"/>
  <c r="K564" i="25"/>
  <c r="K549" i="25"/>
  <c r="J549" i="25"/>
  <c r="J564" i="25"/>
  <c r="L629" i="25"/>
  <c r="L505" i="25"/>
  <c r="L544" i="25"/>
  <c r="L506" i="25"/>
  <c r="N551" i="25"/>
  <c r="N566" i="25"/>
  <c r="F629" i="25"/>
  <c r="F544" i="25"/>
  <c r="F506" i="25"/>
  <c r="F505" i="25"/>
  <c r="P548" i="25"/>
  <c r="P563" i="25"/>
  <c r="G699" i="25"/>
  <c r="G701" i="25" s="1"/>
  <c r="H698" i="25"/>
  <c r="J667" i="25"/>
  <c r="J582" i="25"/>
  <c r="J652" i="25"/>
  <c r="J650" i="25"/>
  <c r="J649" i="25"/>
  <c r="J583" i="25"/>
  <c r="J596" i="25"/>
  <c r="Q641" i="25"/>
  <c r="Q522" i="25"/>
  <c r="Q521" i="25"/>
  <c r="P634" i="25"/>
  <c r="P514" i="25"/>
  <c r="P515" i="25"/>
  <c r="D634" i="25"/>
  <c r="D515" i="25"/>
  <c r="D514" i="25"/>
  <c r="G625" i="25"/>
  <c r="G540" i="25"/>
  <c r="Q646" i="25"/>
  <c r="Q530" i="25"/>
  <c r="Q529" i="25"/>
  <c r="P550" i="25"/>
  <c r="P565" i="25"/>
  <c r="E629" i="25"/>
  <c r="E506" i="25"/>
  <c r="E544" i="25"/>
  <c r="E505" i="25"/>
  <c r="K538" i="25"/>
  <c r="P639" i="25"/>
  <c r="P523" i="25"/>
  <c r="P522" i="25"/>
  <c r="B629" i="25"/>
  <c r="B505" i="25"/>
  <c r="B544" i="25"/>
  <c r="I549" i="25"/>
  <c r="I564" i="25"/>
  <c r="P629" i="25"/>
  <c r="P544" i="25"/>
  <c r="P506" i="25"/>
  <c r="P505" i="25"/>
  <c r="N564" i="25"/>
  <c r="N549" i="25"/>
  <c r="P663" i="25"/>
  <c r="F566" i="25"/>
  <c r="F551" i="25"/>
  <c r="F658" i="25"/>
  <c r="J711" i="25"/>
  <c r="J713" i="25" s="1"/>
  <c r="K710" i="25"/>
  <c r="M564" i="25"/>
  <c r="M549" i="25"/>
  <c r="E549" i="25"/>
  <c r="E564" i="25"/>
  <c r="H551" i="25"/>
  <c r="H566" i="25"/>
  <c r="F691" i="25"/>
  <c r="F693" i="25" s="1"/>
  <c r="G690" i="25"/>
  <c r="Q659" i="25"/>
  <c r="Q656" i="25"/>
  <c r="Q674" i="25"/>
  <c r="Q657" i="25"/>
  <c r="Q589" i="25"/>
  <c r="Q590" i="25"/>
  <c r="B667" i="25"/>
  <c r="B652" i="25"/>
  <c r="B650" i="25"/>
  <c r="B649" i="25"/>
  <c r="B582" i="25"/>
  <c r="I681" i="25"/>
  <c r="O514" i="25"/>
  <c r="O634" i="25"/>
  <c r="O515" i="25"/>
  <c r="E652" i="25"/>
  <c r="E650" i="25"/>
  <c r="E649" i="25"/>
  <c r="E667" i="25"/>
  <c r="E582" i="25"/>
  <c r="E583" i="25"/>
  <c r="F634" i="25"/>
  <c r="F514" i="25"/>
  <c r="F515" i="25"/>
  <c r="G550" i="25"/>
  <c r="G565" i="25"/>
  <c r="H625" i="25"/>
  <c r="H540" i="25"/>
  <c r="I676" i="25"/>
  <c r="I660" i="25"/>
  <c r="I582" i="25"/>
  <c r="I459" i="25"/>
  <c r="I504" i="25"/>
  <c r="I522" i="25"/>
  <c r="E565" i="25"/>
  <c r="E550" i="25"/>
  <c r="J644" i="25"/>
  <c r="J531" i="25"/>
  <c r="J530" i="25"/>
  <c r="Q571" i="25"/>
  <c r="Q556" i="25"/>
  <c r="D565" i="25"/>
  <c r="D550" i="25"/>
  <c r="D629" i="25"/>
  <c r="D544" i="25"/>
  <c r="D506" i="25"/>
  <c r="D505" i="25"/>
  <c r="C566" i="25"/>
  <c r="C551" i="25"/>
  <c r="C564" i="25"/>
  <c r="C549" i="25"/>
  <c r="B551" i="25"/>
  <c r="B566" i="25"/>
  <c r="B549" i="25"/>
  <c r="B564" i="25"/>
  <c r="P459" i="25"/>
  <c r="H629" i="25"/>
  <c r="H544" i="25"/>
  <c r="H506" i="25"/>
  <c r="H505" i="25"/>
  <c r="G629" i="25"/>
  <c r="G544" i="25"/>
  <c r="G505" i="25"/>
  <c r="G506" i="25"/>
  <c r="F564" i="25"/>
  <c r="F549" i="25"/>
  <c r="K660" i="25"/>
  <c r="K514" i="25"/>
  <c r="K504" i="25"/>
  <c r="K459" i="25"/>
  <c r="Q570" i="25"/>
  <c r="Q555" i="25"/>
  <c r="J660" i="25"/>
  <c r="J504" i="25"/>
  <c r="J538" i="25"/>
  <c r="J459" i="25"/>
  <c r="I550" i="25"/>
  <c r="I565" i="25"/>
  <c r="E563" i="25"/>
  <c r="E548" i="25"/>
  <c r="Q747" i="25"/>
  <c r="N723" i="25"/>
  <c r="N725" i="25" s="1"/>
  <c r="O722" i="25"/>
  <c r="G634" i="25"/>
  <c r="G514" i="25"/>
  <c r="G515" i="25"/>
  <c r="L671" i="25"/>
  <c r="L674" i="25"/>
  <c r="L681" i="25" s="1"/>
  <c r="L668" i="25"/>
  <c r="K674" i="25"/>
  <c r="K681" i="25" s="1"/>
  <c r="K671" i="25"/>
  <c r="K668" i="25"/>
  <c r="N639" i="25"/>
  <c r="N523" i="25"/>
  <c r="N522" i="25"/>
  <c r="O660" i="25"/>
  <c r="O590" i="25"/>
  <c r="O504" i="25"/>
  <c r="O459" i="25"/>
  <c r="O582" i="25"/>
  <c r="K634" i="25"/>
  <c r="G671" i="25"/>
  <c r="G674" i="25"/>
  <c r="K639" i="25"/>
  <c r="F550" i="25"/>
  <c r="F565" i="25"/>
  <c r="O497" i="25"/>
  <c r="F663" i="25"/>
  <c r="M663" i="25"/>
  <c r="H523" i="25"/>
  <c r="H639" i="25"/>
  <c r="H522" i="25"/>
  <c r="I548" i="25"/>
  <c r="I563" i="25"/>
  <c r="J663" i="25"/>
  <c r="N550" i="25"/>
  <c r="N565" i="25"/>
  <c r="O657" i="25"/>
  <c r="O658" i="25"/>
  <c r="O426" i="25"/>
  <c r="P410" i="25"/>
  <c r="J118" i="25"/>
  <c r="P422" i="25" s="1"/>
  <c r="Q513" i="25"/>
  <c r="K663" i="25"/>
  <c r="N657" i="25"/>
  <c r="N658" i="25"/>
  <c r="N426" i="25"/>
  <c r="D563" i="25"/>
  <c r="D548" i="25"/>
  <c r="P731" i="25"/>
  <c r="Q737" i="25"/>
  <c r="Q738" i="25" s="1"/>
  <c r="P644" i="25"/>
  <c r="P530" i="25"/>
  <c r="P531" i="25"/>
  <c r="B596" i="25"/>
  <c r="K561" i="25"/>
  <c r="J676" i="25"/>
  <c r="J561" i="25"/>
  <c r="N652" i="25"/>
  <c r="N650" i="25"/>
  <c r="N649" i="25"/>
  <c r="N667" i="25"/>
  <c r="N582" i="25"/>
  <c r="N583" i="25"/>
  <c r="O566" i="25"/>
  <c r="O551" i="25"/>
  <c r="O674" i="25"/>
  <c r="O668" i="25"/>
  <c r="O671" i="25"/>
  <c r="M644" i="25"/>
  <c r="M530" i="25"/>
  <c r="M531" i="25"/>
  <c r="B634" i="25"/>
  <c r="B514" i="25"/>
  <c r="O639" i="25"/>
  <c r="O522" i="25"/>
  <c r="O523" i="25"/>
  <c r="O663" i="25"/>
  <c r="M551" i="25"/>
  <c r="M566" i="25"/>
  <c r="M629" i="25"/>
  <c r="M544" i="25"/>
  <c r="M506" i="25"/>
  <c r="M505" i="25"/>
  <c r="B644" i="25"/>
  <c r="B530" i="25"/>
  <c r="L566" i="25"/>
  <c r="L551" i="25"/>
  <c r="L564" i="25"/>
  <c r="L549" i="25"/>
  <c r="K565" i="25"/>
  <c r="K550" i="25"/>
  <c r="K563" i="25"/>
  <c r="K548" i="25"/>
  <c r="J550" i="25"/>
  <c r="J565" i="25"/>
  <c r="J548" i="25"/>
  <c r="J563" i="25"/>
  <c r="B497" i="25"/>
  <c r="I497" i="25"/>
  <c r="N548" i="25"/>
  <c r="N563" i="25"/>
  <c r="K719" i="25"/>
  <c r="K721" i="25" s="1"/>
  <c r="L718" i="25"/>
  <c r="N726" i="25"/>
  <c r="M727" i="25"/>
  <c r="M729" i="25" s="1"/>
  <c r="H530" i="25"/>
  <c r="H644" i="25"/>
  <c r="H531" i="25"/>
  <c r="H671" i="25"/>
  <c r="H668" i="25"/>
  <c r="H674" i="25"/>
  <c r="H681" i="25" s="1"/>
  <c r="D644" i="25"/>
  <c r="D530" i="25"/>
  <c r="D531" i="25"/>
  <c r="C668" i="25"/>
  <c r="C671" i="25"/>
  <c r="C674" i="25"/>
  <c r="O644" i="25"/>
  <c r="O530" i="25"/>
  <c r="O531" i="25"/>
  <c r="O626" i="25"/>
  <c r="O541" i="25"/>
  <c r="L563" i="25"/>
  <c r="L548" i="25"/>
  <c r="J639" i="25"/>
  <c r="J523" i="25"/>
  <c r="J522" i="25"/>
  <c r="K644" i="25"/>
  <c r="K530" i="25"/>
  <c r="L531" i="25"/>
  <c r="K531" i="25"/>
  <c r="P626" i="25"/>
  <c r="P541" i="25"/>
  <c r="D564" i="25"/>
  <c r="D549" i="25"/>
  <c r="R683" i="25"/>
  <c r="I688" i="25"/>
  <c r="J514" i="25"/>
  <c r="H550" i="25"/>
  <c r="H565" i="25"/>
  <c r="J658" i="25"/>
  <c r="I551" i="25"/>
  <c r="I566" i="25"/>
  <c r="P551" i="25"/>
  <c r="P566" i="25"/>
  <c r="H549" i="25"/>
  <c r="H564" i="25"/>
  <c r="Q665" i="25"/>
  <c r="Q664" i="25"/>
  <c r="Q433" i="25"/>
  <c r="J551" i="25"/>
  <c r="J566" i="25"/>
  <c r="C497" i="25"/>
  <c r="P658" i="25"/>
  <c r="P657" i="25"/>
  <c r="P426" i="25"/>
  <c r="Q651" i="25"/>
  <c r="Q538" i="25"/>
  <c r="Q537" i="25"/>
  <c r="E639" i="25"/>
  <c r="E522" i="25"/>
  <c r="E523" i="25"/>
  <c r="H707" i="25"/>
  <c r="H709" i="25" s="1"/>
  <c r="I706" i="25"/>
  <c r="J590" i="25"/>
  <c r="Q744" i="25"/>
  <c r="K582" i="25"/>
  <c r="C583" i="25"/>
  <c r="I538" i="25"/>
  <c r="I639" i="25"/>
  <c r="G566" i="25"/>
  <c r="G551" i="25"/>
  <c r="G549" i="25"/>
  <c r="G564" i="25"/>
  <c r="E634" i="25"/>
  <c r="E515" i="25"/>
  <c r="E514" i="25"/>
  <c r="K522" i="25"/>
  <c r="M658" i="25"/>
  <c r="F625" i="25"/>
  <c r="F540" i="25"/>
  <c r="G639" i="25"/>
  <c r="G522" i="25"/>
  <c r="G523" i="25"/>
  <c r="J634" i="25"/>
  <c r="E551" i="25"/>
  <c r="E566" i="25"/>
  <c r="Q572" i="25"/>
  <c r="Q557" i="25"/>
  <c r="D566" i="25"/>
  <c r="D551" i="25"/>
  <c r="L459" i="25"/>
  <c r="C565" i="25"/>
  <c r="C550" i="25"/>
  <c r="C563" i="25"/>
  <c r="C548" i="25"/>
  <c r="B550" i="25"/>
  <c r="B565" i="25"/>
  <c r="B548" i="25"/>
  <c r="B563" i="25"/>
  <c r="I663" i="25"/>
  <c r="H663" i="25"/>
  <c r="N629" i="25"/>
  <c r="N544" i="25"/>
  <c r="N506" i="25"/>
  <c r="N505" i="25"/>
  <c r="Q573" i="25"/>
  <c r="Q558" i="25"/>
  <c r="F674" i="24"/>
  <c r="F671" i="24"/>
  <c r="E667" i="24"/>
  <c r="E652" i="24"/>
  <c r="E650" i="24"/>
  <c r="E649" i="24"/>
  <c r="E582" i="24"/>
  <c r="E583" i="24"/>
  <c r="D667" i="24"/>
  <c r="D583" i="24"/>
  <c r="D652" i="24"/>
  <c r="D650" i="24"/>
  <c r="D649" i="24"/>
  <c r="D582" i="24"/>
  <c r="H625" i="24"/>
  <c r="H540" i="24"/>
  <c r="B652" i="24"/>
  <c r="B650" i="24"/>
  <c r="B649" i="24"/>
  <c r="B667" i="24"/>
  <c r="B582" i="24"/>
  <c r="H707" i="24"/>
  <c r="H709" i="24" s="1"/>
  <c r="I706" i="24"/>
  <c r="O730" i="24"/>
  <c r="N731" i="24"/>
  <c r="N733" i="24" s="1"/>
  <c r="F690" i="24"/>
  <c r="E691" i="24"/>
  <c r="E693" i="24" s="1"/>
  <c r="J715" i="24"/>
  <c r="J717" i="24" s="1"/>
  <c r="K714" i="24"/>
  <c r="F583" i="24"/>
  <c r="G538" i="24"/>
  <c r="B644" i="24"/>
  <c r="B530" i="24"/>
  <c r="J674" i="24"/>
  <c r="J668" i="24"/>
  <c r="J671" i="24"/>
  <c r="H639" i="24"/>
  <c r="H523" i="24"/>
  <c r="H522" i="24"/>
  <c r="E561" i="24"/>
  <c r="I688" i="24"/>
  <c r="N634" i="24"/>
  <c r="B634" i="24"/>
  <c r="B514" i="24"/>
  <c r="G561" i="24"/>
  <c r="O514" i="24"/>
  <c r="J663" i="24"/>
  <c r="L565" i="24"/>
  <c r="L550" i="24"/>
  <c r="K561" i="24"/>
  <c r="O564" i="24"/>
  <c r="O549" i="24"/>
  <c r="F550" i="24"/>
  <c r="F565" i="24"/>
  <c r="F563" i="24"/>
  <c r="F548" i="24"/>
  <c r="I674" i="24"/>
  <c r="I671" i="24"/>
  <c r="F644" i="24"/>
  <c r="F530" i="24"/>
  <c r="F531" i="24"/>
  <c r="D634" i="24"/>
  <c r="D514" i="24"/>
  <c r="D515" i="24"/>
  <c r="C634" i="24"/>
  <c r="C514" i="24"/>
  <c r="C515" i="24"/>
  <c r="J625" i="24"/>
  <c r="J540" i="24"/>
  <c r="I625" i="24"/>
  <c r="I540" i="24"/>
  <c r="E550" i="24"/>
  <c r="E565" i="24"/>
  <c r="E563" i="24"/>
  <c r="E548" i="24"/>
  <c r="D629" i="24"/>
  <c r="D505" i="24"/>
  <c r="D506" i="24"/>
  <c r="D544" i="24"/>
  <c r="E634" i="24"/>
  <c r="C566" i="24"/>
  <c r="C551" i="24"/>
  <c r="C549" i="24"/>
  <c r="C564" i="24"/>
  <c r="J566" i="24"/>
  <c r="J551" i="24"/>
  <c r="B629" i="24"/>
  <c r="B544" i="24"/>
  <c r="B505" i="24"/>
  <c r="I565" i="24"/>
  <c r="I550" i="24"/>
  <c r="P551" i="24"/>
  <c r="P566" i="24"/>
  <c r="P544" i="24"/>
  <c r="P505" i="24"/>
  <c r="H459" i="24"/>
  <c r="M497" i="24"/>
  <c r="O551" i="24"/>
  <c r="O566" i="24"/>
  <c r="M538" i="24"/>
  <c r="E658" i="24"/>
  <c r="N727" i="24"/>
  <c r="N729" i="24" s="1"/>
  <c r="O726" i="24"/>
  <c r="O671" i="24"/>
  <c r="O668" i="24"/>
  <c r="O674" i="24"/>
  <c r="H702" i="24"/>
  <c r="G703" i="24"/>
  <c r="G705" i="24" s="1"/>
  <c r="P735" i="24"/>
  <c r="C644" i="24"/>
  <c r="C530" i="24"/>
  <c r="C531" i="24"/>
  <c r="O644" i="24"/>
  <c r="O531" i="24"/>
  <c r="O530" i="24"/>
  <c r="P667" i="24"/>
  <c r="Q675" i="24" s="1"/>
  <c r="P652" i="24"/>
  <c r="P650" i="24"/>
  <c r="P649" i="24"/>
  <c r="P583" i="24"/>
  <c r="P582" i="24"/>
  <c r="E639" i="24"/>
  <c r="E522" i="24"/>
  <c r="E523" i="24"/>
  <c r="B625" i="24"/>
  <c r="B540" i="24"/>
  <c r="N660" i="24"/>
  <c r="N663" i="24" s="1"/>
  <c r="N504" i="24"/>
  <c r="N459" i="24"/>
  <c r="H634" i="24"/>
  <c r="H514" i="24"/>
  <c r="H515" i="24"/>
  <c r="D658" i="24"/>
  <c r="D627" i="24"/>
  <c r="D542" i="24"/>
  <c r="D531" i="24"/>
  <c r="N551" i="24"/>
  <c r="N566" i="24"/>
  <c r="N564" i="24"/>
  <c r="N549" i="24"/>
  <c r="P741" i="24"/>
  <c r="F694" i="24"/>
  <c r="E695" i="24"/>
  <c r="E697" i="24" s="1"/>
  <c r="O736" i="24"/>
  <c r="O737" i="24"/>
  <c r="M674" i="24"/>
  <c r="M671" i="24"/>
  <c r="J639" i="24"/>
  <c r="J522" i="24"/>
  <c r="J523" i="24"/>
  <c r="L652" i="24"/>
  <c r="L650" i="24"/>
  <c r="L649" i="24"/>
  <c r="L583" i="24"/>
  <c r="L667" i="24"/>
  <c r="L582" i="24"/>
  <c r="P644" i="24"/>
  <c r="P530" i="24"/>
  <c r="P531" i="24"/>
  <c r="G644" i="24"/>
  <c r="G531" i="24"/>
  <c r="G530" i="24"/>
  <c r="E538" i="24"/>
  <c r="L625" i="24"/>
  <c r="L540" i="24"/>
  <c r="O660" i="24"/>
  <c r="O663" i="24" s="1"/>
  <c r="O590" i="24"/>
  <c r="O582" i="24"/>
  <c r="O504" i="24"/>
  <c r="P506" i="24" s="1"/>
  <c r="O459" i="24"/>
  <c r="F660" i="24"/>
  <c r="F663" i="24" s="1"/>
  <c r="F582" i="24"/>
  <c r="F504" i="24"/>
  <c r="F459" i="24"/>
  <c r="M551" i="24"/>
  <c r="M549" i="24"/>
  <c r="M564" i="24"/>
  <c r="F514" i="24"/>
  <c r="L626" i="24"/>
  <c r="L541" i="24"/>
  <c r="K565" i="24"/>
  <c r="K550" i="24"/>
  <c r="K548" i="24"/>
  <c r="K563" i="24"/>
  <c r="B566" i="24"/>
  <c r="B551" i="24"/>
  <c r="B564" i="24"/>
  <c r="B549" i="24"/>
  <c r="I564" i="24"/>
  <c r="I549" i="24"/>
  <c r="H551" i="24"/>
  <c r="H566" i="24"/>
  <c r="G551" i="24"/>
  <c r="G566" i="24"/>
  <c r="G564" i="24"/>
  <c r="G549" i="24"/>
  <c r="K644" i="24"/>
  <c r="K530" i="24"/>
  <c r="K531" i="24"/>
  <c r="E676" i="24"/>
  <c r="N674" i="24"/>
  <c r="N668" i="24"/>
  <c r="N671" i="24"/>
  <c r="B639" i="24"/>
  <c r="B522" i="24"/>
  <c r="K652" i="24"/>
  <c r="K650" i="24"/>
  <c r="K649" i="24"/>
  <c r="K667" i="24"/>
  <c r="K582" i="24"/>
  <c r="K583" i="24"/>
  <c r="H644" i="24"/>
  <c r="H530" i="24"/>
  <c r="H531" i="24"/>
  <c r="N639" i="24"/>
  <c r="N522" i="24"/>
  <c r="N523" i="24"/>
  <c r="N590" i="24"/>
  <c r="G671" i="24"/>
  <c r="G668" i="24"/>
  <c r="G674" i="24"/>
  <c r="E530" i="24"/>
  <c r="K658" i="24"/>
  <c r="D625" i="24"/>
  <c r="D540" i="24"/>
  <c r="G660" i="24"/>
  <c r="G663" i="24" s="1"/>
  <c r="G676" i="24"/>
  <c r="G590" i="24"/>
  <c r="G504" i="24"/>
  <c r="G459" i="24"/>
  <c r="P626" i="24"/>
  <c r="P541" i="24"/>
  <c r="G634" i="24"/>
  <c r="L566" i="24"/>
  <c r="L551" i="24"/>
  <c r="D626" i="24"/>
  <c r="D541" i="24"/>
  <c r="H549" i="24"/>
  <c r="H564" i="24"/>
  <c r="O563" i="24"/>
  <c r="O548" i="24"/>
  <c r="L663" i="24"/>
  <c r="F551" i="24"/>
  <c r="F566" i="24"/>
  <c r="F564" i="24"/>
  <c r="F549" i="24"/>
  <c r="O550" i="24"/>
  <c r="O565" i="24"/>
  <c r="O658" i="24"/>
  <c r="O657" i="24"/>
  <c r="O426" i="24"/>
  <c r="I639" i="24"/>
  <c r="I522" i="24"/>
  <c r="I523" i="24"/>
  <c r="E551" i="24"/>
  <c r="E566" i="24"/>
  <c r="C563" i="24"/>
  <c r="C548" i="24"/>
  <c r="J565" i="24"/>
  <c r="J550" i="24"/>
  <c r="J629" i="24"/>
  <c r="J544" i="24"/>
  <c r="J505" i="24"/>
  <c r="J506" i="24"/>
  <c r="I629" i="24"/>
  <c r="I544" i="24"/>
  <c r="I505" i="24"/>
  <c r="P550" i="24"/>
  <c r="P565" i="24"/>
  <c r="L718" i="24"/>
  <c r="K719" i="24"/>
  <c r="K721" i="24" s="1"/>
  <c r="D596" i="24"/>
  <c r="B596" i="24"/>
  <c r="C652" i="24"/>
  <c r="C650" i="24"/>
  <c r="C649" i="24"/>
  <c r="C667" i="24"/>
  <c r="C582" i="24"/>
  <c r="C583" i="24"/>
  <c r="G639" i="24"/>
  <c r="G522" i="24"/>
  <c r="G523" i="24"/>
  <c r="E590" i="24"/>
  <c r="L531" i="24"/>
  <c r="C658" i="24"/>
  <c r="P639" i="24"/>
  <c r="P523" i="24"/>
  <c r="P522" i="24"/>
  <c r="M639" i="24"/>
  <c r="M522" i="24"/>
  <c r="M523" i="24"/>
  <c r="P634" i="24"/>
  <c r="P514" i="24"/>
  <c r="P515" i="24"/>
  <c r="M660" i="24"/>
  <c r="M459" i="24"/>
  <c r="M504" i="24"/>
  <c r="M644" i="24"/>
  <c r="D566" i="24"/>
  <c r="D551" i="24"/>
  <c r="L629" i="24"/>
  <c r="L544" i="24"/>
  <c r="L505" i="24"/>
  <c r="M634" i="24"/>
  <c r="K660" i="24"/>
  <c r="K663" i="24" s="1"/>
  <c r="K459" i="24"/>
  <c r="K504" i="24"/>
  <c r="L506" i="24" s="1"/>
  <c r="L459" i="24"/>
  <c r="B658" i="24"/>
  <c r="C629" i="24"/>
  <c r="C544" i="24"/>
  <c r="C505" i="24"/>
  <c r="C506" i="24"/>
  <c r="K634" i="24"/>
  <c r="P548" i="24"/>
  <c r="P563" i="24"/>
  <c r="G563" i="24"/>
  <c r="G548" i="24"/>
  <c r="N550" i="24"/>
  <c r="N565" i="24"/>
  <c r="N563" i="24"/>
  <c r="N548" i="24"/>
  <c r="O639" i="24"/>
  <c r="O522" i="24"/>
  <c r="O523" i="24"/>
  <c r="F639" i="24"/>
  <c r="F522" i="24"/>
  <c r="F523" i="24"/>
  <c r="H667" i="24"/>
  <c r="I668" i="24" s="1"/>
  <c r="H652" i="24"/>
  <c r="H650" i="24"/>
  <c r="H649" i="24"/>
  <c r="H583" i="24"/>
  <c r="H582" i="24"/>
  <c r="H596" i="24"/>
  <c r="N644" i="24"/>
  <c r="N530" i="24"/>
  <c r="N531" i="24"/>
  <c r="E549" i="24"/>
  <c r="E564" i="24"/>
  <c r="K711" i="24"/>
  <c r="K713" i="24" s="1"/>
  <c r="L710" i="24"/>
  <c r="J644" i="24"/>
  <c r="J530" i="24"/>
  <c r="J531" i="24"/>
  <c r="I644" i="24"/>
  <c r="I530" i="24"/>
  <c r="I531" i="24"/>
  <c r="L634" i="24"/>
  <c r="L514" i="24"/>
  <c r="L515" i="24"/>
  <c r="E660" i="24"/>
  <c r="E663" i="24" s="1"/>
  <c r="E459" i="24"/>
  <c r="E504" i="24"/>
  <c r="M550" i="24"/>
  <c r="M565" i="24"/>
  <c r="M548" i="24"/>
  <c r="M563" i="24"/>
  <c r="E514" i="24"/>
  <c r="K566" i="24"/>
  <c r="K551" i="24"/>
  <c r="K564" i="24"/>
  <c r="K549" i="24"/>
  <c r="B565" i="24"/>
  <c r="B550" i="24"/>
  <c r="I566" i="24"/>
  <c r="I551" i="24"/>
  <c r="H550" i="24"/>
  <c r="H565" i="24"/>
  <c r="G565" i="24"/>
  <c r="G550" i="24"/>
  <c r="Q657" i="15"/>
  <c r="Q659" i="15"/>
  <c r="Q651" i="15"/>
  <c r="Q646" i="15"/>
  <c r="Q641" i="15"/>
  <c r="Q656" i="15"/>
  <c r="P639" i="15"/>
  <c r="P644" i="15"/>
  <c r="Q523" i="20"/>
  <c r="Q463" i="20"/>
  <c r="R748" i="20"/>
  <c r="R819" i="20"/>
  <c r="R833" i="20"/>
  <c r="M924" i="20"/>
  <c r="Q695" i="20"/>
  <c r="L913" i="20"/>
  <c r="R886" i="20"/>
  <c r="P522" i="20"/>
  <c r="P560" i="20"/>
  <c r="Q490" i="20"/>
  <c r="P497" i="20"/>
  <c r="P498" i="20" s="1"/>
  <c r="Q531" i="20"/>
  <c r="Q611" i="20"/>
  <c r="Q610" i="20"/>
  <c r="Q506" i="20"/>
  <c r="O913" i="20"/>
  <c r="R820" i="20"/>
  <c r="Q507" i="20"/>
  <c r="P618" i="20"/>
  <c r="P625" i="20" s="1"/>
  <c r="P609" i="20"/>
  <c r="K823" i="20"/>
  <c r="P745" i="20"/>
  <c r="R924" i="20"/>
  <c r="K917" i="20"/>
  <c r="N916" i="20"/>
  <c r="N943" i="20" s="1"/>
  <c r="Q553" i="20"/>
  <c r="Q609" i="20"/>
  <c r="Q599" i="20"/>
  <c r="Q491" i="20"/>
  <c r="Q552" i="20"/>
  <c r="Q604" i="20"/>
  <c r="P599" i="20"/>
  <c r="Q618" i="20"/>
  <c r="Q625" i="20" s="1"/>
  <c r="P614" i="17"/>
  <c r="Q447" i="17"/>
  <c r="Q507" i="17"/>
  <c r="R624" i="17"/>
  <c r="Q523" i="17"/>
  <c r="P530" i="17"/>
  <c r="Q531" i="17"/>
  <c r="P552" i="17"/>
  <c r="Q463" i="17"/>
  <c r="P610" i="17"/>
  <c r="Q455" i="17"/>
  <c r="Q635" i="15"/>
  <c r="Q634" i="15"/>
  <c r="P667" i="15"/>
  <c r="P627" i="15"/>
  <c r="Q505" i="15"/>
  <c r="Q674" i="15"/>
  <c r="Q633" i="15"/>
  <c r="Q632" i="15"/>
  <c r="P652" i="15"/>
  <c r="P596" i="15"/>
  <c r="P628" i="15"/>
  <c r="P626" i="15"/>
  <c r="P625" i="15"/>
  <c r="Q522" i="15"/>
  <c r="P634" i="15"/>
  <c r="Q504" i="15"/>
  <c r="J804" i="18"/>
  <c r="N804" i="18"/>
  <c r="Q603" i="18"/>
  <c r="L804" i="18"/>
  <c r="M804" i="18"/>
  <c r="Q657" i="18"/>
  <c r="Q659" i="18"/>
  <c r="P510" i="18"/>
  <c r="P528" i="18"/>
  <c r="Q530" i="18" s="1"/>
  <c r="Q521" i="18"/>
  <c r="Q669" i="18"/>
  <c r="Q626" i="20"/>
  <c r="Q560" i="20"/>
  <c r="Q456" i="17"/>
  <c r="Q464" i="17"/>
  <c r="Q483" i="17"/>
  <c r="Q513" i="17"/>
  <c r="Q514" i="17" s="1"/>
  <c r="Q530" i="17"/>
  <c r="Q522" i="17"/>
  <c r="P448" i="17"/>
  <c r="P626" i="17"/>
  <c r="R626" i="17" s="1"/>
  <c r="P618" i="17"/>
  <c r="P622" i="17" s="1"/>
  <c r="P611" i="17"/>
  <c r="Q491" i="17"/>
  <c r="Q490" i="17"/>
  <c r="Q497" i="17"/>
  <c r="Q537" i="17"/>
  <c r="P506" i="17"/>
  <c r="P491" i="17"/>
  <c r="P497" i="17"/>
  <c r="P537" i="17"/>
  <c r="P513" i="17"/>
  <c r="Q530" i="15"/>
  <c r="Q590" i="15"/>
  <c r="P650" i="15"/>
  <c r="P582" i="15"/>
  <c r="Q537" i="15"/>
  <c r="Q589" i="15"/>
  <c r="Q683" i="15"/>
  <c r="Q568" i="15"/>
  <c r="Q529" i="15"/>
  <c r="Q597" i="15"/>
  <c r="Q511" i="15"/>
  <c r="Q636" i="15" s="1"/>
  <c r="Q667" i="15"/>
  <c r="Q670" i="15" s="1"/>
  <c r="Q466" i="15"/>
  <c r="Q521" i="15"/>
  <c r="P504" i="15"/>
  <c r="P629" i="15" s="1"/>
  <c r="P522" i="15"/>
  <c r="P561" i="15"/>
  <c r="P530" i="15"/>
  <c r="P590" i="15"/>
  <c r="P497" i="15"/>
  <c r="P514" i="15"/>
  <c r="R866" i="20"/>
  <c r="Q522" i="20"/>
  <c r="Q945" i="20"/>
  <c r="Q943" i="20"/>
  <c r="O693" i="20"/>
  <c r="R693" i="20" s="1"/>
  <c r="Q448" i="20"/>
  <c r="Q447" i="20"/>
  <c r="Q497" i="20"/>
  <c r="Q711" i="20"/>
  <c r="Q712" i="20"/>
  <c r="O716" i="20"/>
  <c r="R716" i="20" s="1"/>
  <c r="L914" i="20"/>
  <c r="L823" i="20"/>
  <c r="R867" i="20"/>
  <c r="P696" i="20"/>
  <c r="Q483" i="20"/>
  <c r="Q537" i="20"/>
  <c r="Q513" i="20"/>
  <c r="Q456" i="20"/>
  <c r="Q464" i="20"/>
  <c r="Q823" i="20"/>
  <c r="Q744" i="20"/>
  <c r="Q751" i="20"/>
  <c r="Q729" i="20"/>
  <c r="Q728" i="20"/>
  <c r="P506" i="20"/>
  <c r="O749" i="20"/>
  <c r="R749" i="20" s="1"/>
  <c r="Q668" i="18"/>
  <c r="Q529" i="18"/>
  <c r="P484" i="18"/>
  <c r="Q511" i="18"/>
  <c r="Q667" i="18"/>
  <c r="Q537" i="18"/>
  <c r="P806" i="18"/>
  <c r="P807" i="18" s="1"/>
  <c r="P808" i="18" s="1"/>
  <c r="P809" i="18" s="1"/>
  <c r="Q804" i="18"/>
  <c r="Q589" i="18"/>
  <c r="Q681" i="18"/>
  <c r="Q678" i="18"/>
  <c r="O804" i="18"/>
  <c r="Q807" i="18"/>
  <c r="Q808" i="18" s="1"/>
  <c r="Q809" i="18" s="1"/>
  <c r="Q568" i="18"/>
  <c r="P503" i="18"/>
  <c r="Q505" i="18" s="1"/>
  <c r="P520" i="18"/>
  <c r="P536" i="18"/>
  <c r="Q538" i="18" s="1"/>
  <c r="P458" i="18"/>
  <c r="K804" i="18"/>
  <c r="P123" i="18"/>
  <c r="P125" i="18" s="1"/>
  <c r="P567" i="18"/>
  <c r="L916" i="20"/>
  <c r="L917" i="20" s="1"/>
  <c r="R896" i="20"/>
  <c r="P913" i="20"/>
  <c r="R913" i="20" s="1"/>
  <c r="R895" i="20"/>
  <c r="R822" i="20"/>
  <c r="P823" i="20"/>
  <c r="O709" i="20"/>
  <c r="R709" i="20" s="1"/>
  <c r="R708" i="20"/>
  <c r="L927" i="20"/>
  <c r="N823" i="20"/>
  <c r="M823" i="20"/>
  <c r="R904" i="20"/>
  <c r="N716" i="20"/>
  <c r="N693" i="20"/>
  <c r="N717" i="20" s="1"/>
  <c r="R927" i="20"/>
  <c r="P737" i="20"/>
  <c r="P751" i="20"/>
  <c r="P752" i="20" s="1"/>
  <c r="P736" i="20"/>
  <c r="O914" i="20"/>
  <c r="R884" i="20"/>
  <c r="P712" i="20"/>
  <c r="P711" i="20"/>
  <c r="P718" i="20"/>
  <c r="P719" i="20" s="1"/>
  <c r="O750" i="20"/>
  <c r="R750" i="20" s="1"/>
  <c r="M913" i="20"/>
  <c r="M888" i="20"/>
  <c r="M927" i="20"/>
  <c r="O915" i="20"/>
  <c r="R915" i="20" s="1"/>
  <c r="M915" i="20"/>
  <c r="P914" i="20"/>
  <c r="L915" i="20"/>
  <c r="M916" i="20"/>
  <c r="O916" i="20"/>
  <c r="P610" i="20"/>
  <c r="P611" i="20"/>
  <c r="P552" i="20"/>
  <c r="P566" i="20"/>
  <c r="P622" i="20"/>
  <c r="P513" i="20"/>
  <c r="P530" i="20"/>
  <c r="P537" i="20"/>
  <c r="P448" i="20"/>
  <c r="P456" i="20"/>
  <c r="P464" i="20"/>
  <c r="J755" i="18"/>
  <c r="P507" i="18"/>
  <c r="P509" i="18"/>
  <c r="P588" i="18"/>
  <c r="P674" i="18" s="1"/>
  <c r="Q675" i="18" s="1"/>
  <c r="P472" i="18"/>
  <c r="P490" i="18"/>
  <c r="I804" i="18"/>
  <c r="P662" i="18"/>
  <c r="P496" i="18"/>
  <c r="P581" i="18"/>
  <c r="P439" i="18"/>
  <c r="P478" i="18"/>
  <c r="P607" i="18"/>
  <c r="P694" i="18"/>
  <c r="P373" i="18"/>
  <c r="P445" i="18"/>
  <c r="P361" i="18"/>
  <c r="P397" i="18"/>
  <c r="P415" i="18"/>
  <c r="P452" i="18"/>
  <c r="P367" i="18"/>
  <c r="P385" i="18"/>
  <c r="P605" i="18"/>
  <c r="P606" i="18"/>
  <c r="P409" i="18"/>
  <c r="R826" i="18"/>
  <c r="R838" i="18"/>
  <c r="P508" i="18"/>
  <c r="L755" i="18"/>
  <c r="P465" i="18"/>
  <c r="P608" i="18"/>
  <c r="P804" i="18"/>
  <c r="P379" i="18"/>
  <c r="P355" i="18"/>
  <c r="P661" i="18"/>
  <c r="R755" i="18"/>
  <c r="R832" i="18"/>
  <c r="O623" i="17"/>
  <c r="O807" i="18"/>
  <c r="O808" i="18" s="1"/>
  <c r="O809" i="18" s="1"/>
  <c r="N806" i="18"/>
  <c r="N808" i="18" s="1"/>
  <c r="N809" i="18" s="1"/>
  <c r="O365" i="17"/>
  <c r="N365" i="17"/>
  <c r="M365" i="17"/>
  <c r="L365" i="17"/>
  <c r="K365" i="17"/>
  <c r="J365" i="17"/>
  <c r="I365" i="17"/>
  <c r="H365" i="17"/>
  <c r="G365" i="17"/>
  <c r="F365" i="17"/>
  <c r="E365" i="17"/>
  <c r="D365" i="17"/>
  <c r="C365" i="17"/>
  <c r="B365" i="17"/>
  <c r="O364" i="17"/>
  <c r="N364" i="17"/>
  <c r="M364" i="17"/>
  <c r="L364" i="17"/>
  <c r="K364" i="17"/>
  <c r="J364" i="17"/>
  <c r="I364" i="17"/>
  <c r="H364" i="17"/>
  <c r="G364" i="17"/>
  <c r="F364" i="17"/>
  <c r="E364" i="17"/>
  <c r="D364" i="17"/>
  <c r="C364" i="17"/>
  <c r="B364" i="17"/>
  <c r="O363" i="17"/>
  <c r="N363" i="17"/>
  <c r="M363" i="17"/>
  <c r="L363" i="17"/>
  <c r="K363" i="17"/>
  <c r="J363" i="17"/>
  <c r="I363" i="17"/>
  <c r="H363" i="17"/>
  <c r="G363" i="17"/>
  <c r="F363" i="17"/>
  <c r="E363" i="17"/>
  <c r="D363" i="17"/>
  <c r="C363" i="17"/>
  <c r="B363" i="17"/>
  <c r="O362" i="17"/>
  <c r="N362" i="17"/>
  <c r="M362" i="17"/>
  <c r="L362" i="17"/>
  <c r="K362" i="17"/>
  <c r="J362" i="17"/>
  <c r="I362" i="17"/>
  <c r="H362" i="17"/>
  <c r="G362" i="17"/>
  <c r="F362" i="17"/>
  <c r="E362" i="17"/>
  <c r="D362" i="17"/>
  <c r="C362" i="17"/>
  <c r="B362" i="17"/>
  <c r="O359" i="17"/>
  <c r="N359" i="17"/>
  <c r="M359" i="17"/>
  <c r="L359" i="17"/>
  <c r="K359" i="17"/>
  <c r="J359" i="17"/>
  <c r="I359" i="17"/>
  <c r="H359" i="17"/>
  <c r="G359" i="17"/>
  <c r="F359" i="17"/>
  <c r="E359" i="17"/>
  <c r="D359" i="17"/>
  <c r="C359" i="17"/>
  <c r="B359" i="17"/>
  <c r="O358" i="17"/>
  <c r="N358" i="17"/>
  <c r="M358" i="17"/>
  <c r="L358" i="17"/>
  <c r="K358" i="17"/>
  <c r="J358" i="17"/>
  <c r="I358" i="17"/>
  <c r="H358" i="17"/>
  <c r="G358" i="17"/>
  <c r="F358" i="17"/>
  <c r="E358" i="17"/>
  <c r="D358" i="17"/>
  <c r="C358" i="17"/>
  <c r="B358" i="17"/>
  <c r="O357" i="17"/>
  <c r="N357" i="17"/>
  <c r="M357" i="17"/>
  <c r="L357" i="17"/>
  <c r="K357" i="17"/>
  <c r="J357" i="17"/>
  <c r="I357" i="17"/>
  <c r="H357" i="17"/>
  <c r="G357" i="17"/>
  <c r="F357" i="17"/>
  <c r="E357" i="17"/>
  <c r="D357" i="17"/>
  <c r="C357" i="17"/>
  <c r="B357" i="17"/>
  <c r="O356" i="17"/>
  <c r="N356" i="17"/>
  <c r="M356" i="17"/>
  <c r="L356" i="17"/>
  <c r="K356" i="17"/>
  <c r="J356" i="17"/>
  <c r="I356" i="17"/>
  <c r="H356" i="17"/>
  <c r="G356" i="17"/>
  <c r="F356" i="17"/>
  <c r="E356" i="17"/>
  <c r="D356" i="17"/>
  <c r="C356" i="17"/>
  <c r="B356" i="17"/>
  <c r="B362" i="20"/>
  <c r="C362" i="20"/>
  <c r="D362" i="20"/>
  <c r="E362" i="20"/>
  <c r="F362" i="20"/>
  <c r="G362" i="20"/>
  <c r="H362" i="20"/>
  <c r="I362" i="20"/>
  <c r="J362" i="20"/>
  <c r="K362" i="20"/>
  <c r="L362" i="20"/>
  <c r="M362" i="20"/>
  <c r="N362" i="20"/>
  <c r="B363" i="20"/>
  <c r="C363" i="20"/>
  <c r="D363" i="20"/>
  <c r="E363" i="20"/>
  <c r="F363" i="20"/>
  <c r="G363" i="20"/>
  <c r="H363" i="20"/>
  <c r="I363" i="20"/>
  <c r="J363" i="20"/>
  <c r="K363" i="20"/>
  <c r="L363" i="20"/>
  <c r="M363" i="20"/>
  <c r="N363" i="20"/>
  <c r="B364" i="20"/>
  <c r="C364" i="20"/>
  <c r="D364" i="20"/>
  <c r="E364" i="20"/>
  <c r="F364" i="20"/>
  <c r="G364" i="20"/>
  <c r="H364" i="20"/>
  <c r="I364" i="20"/>
  <c r="J364" i="20"/>
  <c r="K364" i="20"/>
  <c r="L364" i="20"/>
  <c r="M364" i="20"/>
  <c r="N364" i="20"/>
  <c r="B365" i="20"/>
  <c r="C365" i="20"/>
  <c r="D365" i="20"/>
  <c r="E365" i="20"/>
  <c r="F365" i="20"/>
  <c r="G365" i="20"/>
  <c r="H365" i="20"/>
  <c r="I365" i="20"/>
  <c r="J365" i="20"/>
  <c r="K365" i="20"/>
  <c r="L365" i="20"/>
  <c r="M365" i="20"/>
  <c r="N365" i="20"/>
  <c r="O365" i="20"/>
  <c r="O364" i="20"/>
  <c r="O363" i="20"/>
  <c r="O362" i="20"/>
  <c r="B356" i="20"/>
  <c r="C356" i="20"/>
  <c r="D356" i="20"/>
  <c r="E356" i="20"/>
  <c r="F356" i="20"/>
  <c r="G356" i="20"/>
  <c r="H356" i="20"/>
  <c r="I356" i="20"/>
  <c r="J356" i="20"/>
  <c r="K356" i="20"/>
  <c r="L356" i="20"/>
  <c r="M356" i="20"/>
  <c r="N356" i="20"/>
  <c r="B357" i="20"/>
  <c r="C357" i="20"/>
  <c r="D357" i="20"/>
  <c r="E357" i="20"/>
  <c r="F357" i="20"/>
  <c r="G357" i="20"/>
  <c r="H357" i="20"/>
  <c r="I357" i="20"/>
  <c r="J357" i="20"/>
  <c r="K357" i="20"/>
  <c r="L357" i="20"/>
  <c r="M357" i="20"/>
  <c r="N357" i="20"/>
  <c r="B358" i="20"/>
  <c r="C358" i="20"/>
  <c r="D358" i="20"/>
  <c r="E358" i="20"/>
  <c r="F358" i="20"/>
  <c r="G358" i="20"/>
  <c r="H358" i="20"/>
  <c r="I358" i="20"/>
  <c r="J358" i="20"/>
  <c r="K358" i="20"/>
  <c r="L358" i="20"/>
  <c r="M358" i="20"/>
  <c r="N358" i="20"/>
  <c r="B359" i="20"/>
  <c r="C359" i="20"/>
  <c r="D359" i="20"/>
  <c r="E359" i="20"/>
  <c r="F359" i="20"/>
  <c r="G359" i="20"/>
  <c r="H359" i="20"/>
  <c r="I359" i="20"/>
  <c r="J359" i="20"/>
  <c r="K359" i="20"/>
  <c r="L359" i="20"/>
  <c r="M359" i="20"/>
  <c r="N359" i="20"/>
  <c r="O359" i="20"/>
  <c r="O358" i="20"/>
  <c r="O357" i="20"/>
  <c r="O356" i="20"/>
  <c r="B350" i="15"/>
  <c r="C350" i="15"/>
  <c r="D350" i="15"/>
  <c r="E350" i="15"/>
  <c r="F350" i="15"/>
  <c r="G350" i="15"/>
  <c r="H350" i="15"/>
  <c r="I350" i="15"/>
  <c r="J350" i="15"/>
  <c r="K350" i="15"/>
  <c r="L350" i="15"/>
  <c r="M350" i="15"/>
  <c r="N350" i="15"/>
  <c r="B351" i="15"/>
  <c r="C351" i="15"/>
  <c r="D351" i="15"/>
  <c r="E351" i="15"/>
  <c r="F351" i="15"/>
  <c r="G351" i="15"/>
  <c r="H351" i="15"/>
  <c r="I351" i="15"/>
  <c r="J351" i="15"/>
  <c r="K351" i="15"/>
  <c r="L351" i="15"/>
  <c r="M351" i="15"/>
  <c r="N351" i="15"/>
  <c r="B352" i="15"/>
  <c r="C352" i="15"/>
  <c r="D352" i="15"/>
  <c r="E352" i="15"/>
  <c r="F352" i="15"/>
  <c r="G352" i="15"/>
  <c r="H352" i="15"/>
  <c r="I352" i="15"/>
  <c r="J352" i="15"/>
  <c r="K352" i="15"/>
  <c r="L352" i="15"/>
  <c r="M352" i="15"/>
  <c r="N352" i="15"/>
  <c r="B353" i="15"/>
  <c r="C353" i="15"/>
  <c r="D353" i="15"/>
  <c r="E353" i="15"/>
  <c r="F353" i="15"/>
  <c r="G353" i="15"/>
  <c r="H353" i="15"/>
  <c r="I353" i="15"/>
  <c r="J353" i="15"/>
  <c r="K353" i="15"/>
  <c r="L353" i="15"/>
  <c r="M353" i="15"/>
  <c r="N353" i="15"/>
  <c r="O353" i="15"/>
  <c r="O352" i="15"/>
  <c r="O351" i="15"/>
  <c r="O350" i="15"/>
  <c r="O360" i="18"/>
  <c r="O359" i="18"/>
  <c r="O358" i="18"/>
  <c r="O357" i="18"/>
  <c r="O488" i="15"/>
  <c r="N488" i="15"/>
  <c r="M488" i="15"/>
  <c r="L488" i="15"/>
  <c r="K488" i="15"/>
  <c r="J488" i="15"/>
  <c r="I488" i="15"/>
  <c r="H488" i="15"/>
  <c r="G488" i="15"/>
  <c r="F488" i="15"/>
  <c r="E488" i="15"/>
  <c r="D488" i="15"/>
  <c r="C488" i="15"/>
  <c r="B488" i="15"/>
  <c r="O487" i="15"/>
  <c r="N487" i="15"/>
  <c r="M487" i="15"/>
  <c r="L487" i="15"/>
  <c r="K487" i="15"/>
  <c r="J487" i="15"/>
  <c r="I487" i="15"/>
  <c r="H487" i="15"/>
  <c r="G487" i="15"/>
  <c r="F487" i="15"/>
  <c r="E487" i="15"/>
  <c r="D487" i="15"/>
  <c r="C487" i="15"/>
  <c r="B487" i="15"/>
  <c r="O486" i="15"/>
  <c r="N486" i="15"/>
  <c r="M486" i="15"/>
  <c r="L486" i="15"/>
  <c r="K486" i="15"/>
  <c r="J486" i="15"/>
  <c r="I486" i="15"/>
  <c r="H486" i="15"/>
  <c r="G486" i="15"/>
  <c r="F486" i="15"/>
  <c r="E486" i="15"/>
  <c r="D486" i="15"/>
  <c r="C486" i="15"/>
  <c r="B486" i="15"/>
  <c r="O485" i="15"/>
  <c r="N485" i="15"/>
  <c r="M485" i="15"/>
  <c r="L485" i="15"/>
  <c r="K485" i="15"/>
  <c r="J485" i="15"/>
  <c r="I485" i="15"/>
  <c r="H485" i="15"/>
  <c r="G485" i="15"/>
  <c r="F485" i="15"/>
  <c r="E485" i="15"/>
  <c r="D485" i="15"/>
  <c r="C485" i="15"/>
  <c r="B485" i="15"/>
  <c r="O495" i="18"/>
  <c r="N495" i="18"/>
  <c r="M495" i="18"/>
  <c r="L495" i="18"/>
  <c r="K495" i="18"/>
  <c r="J495" i="18"/>
  <c r="I495" i="18"/>
  <c r="H495" i="18"/>
  <c r="G495" i="18"/>
  <c r="F495" i="18"/>
  <c r="E495" i="18"/>
  <c r="D495" i="18"/>
  <c r="C495" i="18"/>
  <c r="B495" i="18"/>
  <c r="O494" i="18"/>
  <c r="N494" i="18"/>
  <c r="M494" i="18"/>
  <c r="L494" i="18"/>
  <c r="K494" i="18"/>
  <c r="J494" i="18"/>
  <c r="I494" i="18"/>
  <c r="H494" i="18"/>
  <c r="G494" i="18"/>
  <c r="F494" i="18"/>
  <c r="E494" i="18"/>
  <c r="D494" i="18"/>
  <c r="C494" i="18"/>
  <c r="B494" i="18"/>
  <c r="O493" i="18"/>
  <c r="N493" i="18"/>
  <c r="M493" i="18"/>
  <c r="L493" i="18"/>
  <c r="K493" i="18"/>
  <c r="J493" i="18"/>
  <c r="I493" i="18"/>
  <c r="H493" i="18"/>
  <c r="G493" i="18"/>
  <c r="F493" i="18"/>
  <c r="E493" i="18"/>
  <c r="D493" i="18"/>
  <c r="C493" i="18"/>
  <c r="B493" i="18"/>
  <c r="O492" i="18"/>
  <c r="N492" i="18"/>
  <c r="M492" i="18"/>
  <c r="L492" i="18"/>
  <c r="K492" i="18"/>
  <c r="J492" i="18"/>
  <c r="I492" i="18"/>
  <c r="H492" i="18"/>
  <c r="G492" i="18"/>
  <c r="F492" i="18"/>
  <c r="E492" i="18"/>
  <c r="D492" i="18"/>
  <c r="C492" i="18"/>
  <c r="B492" i="18"/>
  <c r="M684" i="20"/>
  <c r="N683" i="20"/>
  <c r="N684" i="20" s="1"/>
  <c r="L680" i="20"/>
  <c r="M679" i="20"/>
  <c r="M680" i="20" s="1"/>
  <c r="K676" i="20"/>
  <c r="L675" i="20"/>
  <c r="J672" i="20"/>
  <c r="K671" i="20"/>
  <c r="L671" i="20" s="1"/>
  <c r="M671" i="20" s="1"/>
  <c r="I668" i="20"/>
  <c r="J667" i="20"/>
  <c r="K667" i="20" s="1"/>
  <c r="H664" i="20"/>
  <c r="I663" i="20"/>
  <c r="J663" i="20" s="1"/>
  <c r="G660" i="20"/>
  <c r="H659" i="20"/>
  <c r="H660" i="20" s="1"/>
  <c r="F656" i="20"/>
  <c r="G655" i="20"/>
  <c r="G656" i="20" s="1"/>
  <c r="E652" i="20"/>
  <c r="F651" i="20"/>
  <c r="G651" i="20" s="1"/>
  <c r="D648" i="20"/>
  <c r="E647" i="20"/>
  <c r="F647" i="20" s="1"/>
  <c r="C644" i="20"/>
  <c r="D643" i="20"/>
  <c r="D644" i="20" s="1"/>
  <c r="B640" i="20"/>
  <c r="C639" i="20"/>
  <c r="C640" i="20" s="1"/>
  <c r="N636" i="20"/>
  <c r="N623" i="20"/>
  <c r="M623" i="20"/>
  <c r="L623" i="20"/>
  <c r="K623" i="20"/>
  <c r="J623" i="20"/>
  <c r="I623" i="20"/>
  <c r="H623" i="20"/>
  <c r="G623" i="20"/>
  <c r="F623" i="20"/>
  <c r="E623" i="20"/>
  <c r="D623" i="20"/>
  <c r="C623" i="20"/>
  <c r="B623" i="20"/>
  <c r="N621" i="20"/>
  <c r="M621" i="20"/>
  <c r="L621" i="20"/>
  <c r="K621" i="20"/>
  <c r="J621" i="20"/>
  <c r="I621" i="20"/>
  <c r="H621" i="20"/>
  <c r="G621" i="20"/>
  <c r="F621" i="20"/>
  <c r="E621" i="20"/>
  <c r="D621" i="20"/>
  <c r="C621" i="20"/>
  <c r="B621" i="20"/>
  <c r="O592" i="20"/>
  <c r="N592" i="20"/>
  <c r="M592" i="20"/>
  <c r="L592" i="20"/>
  <c r="K592" i="20"/>
  <c r="J592" i="20"/>
  <c r="I592" i="20"/>
  <c r="H592" i="20"/>
  <c r="G592" i="20"/>
  <c r="F592" i="20"/>
  <c r="E592" i="20"/>
  <c r="D592" i="20"/>
  <c r="C592" i="20"/>
  <c r="B592" i="20"/>
  <c r="O591" i="20"/>
  <c r="N591" i="20"/>
  <c r="M591" i="20"/>
  <c r="L591" i="20"/>
  <c r="K591" i="20"/>
  <c r="J591" i="20"/>
  <c r="I591" i="20"/>
  <c r="H591" i="20"/>
  <c r="G591" i="20"/>
  <c r="F591" i="20"/>
  <c r="E591" i="20"/>
  <c r="D591" i="20"/>
  <c r="C591" i="20"/>
  <c r="B591" i="20"/>
  <c r="O590" i="20"/>
  <c r="N590" i="20"/>
  <c r="M590" i="20"/>
  <c r="L590" i="20"/>
  <c r="K590" i="20"/>
  <c r="J590" i="20"/>
  <c r="I590" i="20"/>
  <c r="H590" i="20"/>
  <c r="G590" i="20"/>
  <c r="F590" i="20"/>
  <c r="E590" i="20"/>
  <c r="D590" i="20"/>
  <c r="C590" i="20"/>
  <c r="B590" i="20"/>
  <c r="O589" i="20"/>
  <c r="N589" i="20"/>
  <c r="M589" i="20"/>
  <c r="L589" i="20"/>
  <c r="K589" i="20"/>
  <c r="J589" i="20"/>
  <c r="I589" i="20"/>
  <c r="H589" i="20"/>
  <c r="G589" i="20"/>
  <c r="F589" i="20"/>
  <c r="E589" i="20"/>
  <c r="D589" i="20"/>
  <c r="C589" i="20"/>
  <c r="B589" i="20"/>
  <c r="O587" i="20"/>
  <c r="N587" i="20"/>
  <c r="M587" i="20"/>
  <c r="L587" i="20"/>
  <c r="K587" i="20"/>
  <c r="J587" i="20"/>
  <c r="I587" i="20"/>
  <c r="H587" i="20"/>
  <c r="G587" i="20"/>
  <c r="F587" i="20"/>
  <c r="E587" i="20"/>
  <c r="D587" i="20"/>
  <c r="C587" i="20"/>
  <c r="B587" i="20"/>
  <c r="O586" i="20"/>
  <c r="N586" i="20"/>
  <c r="M586" i="20"/>
  <c r="L586" i="20"/>
  <c r="K586" i="20"/>
  <c r="J586" i="20"/>
  <c r="I586" i="20"/>
  <c r="H586" i="20"/>
  <c r="G586" i="20"/>
  <c r="F586" i="20"/>
  <c r="E586" i="20"/>
  <c r="D586" i="20"/>
  <c r="C586" i="20"/>
  <c r="B586" i="20"/>
  <c r="O585" i="20"/>
  <c r="N585" i="20"/>
  <c r="M585" i="20"/>
  <c r="L585" i="20"/>
  <c r="K585" i="20"/>
  <c r="J585" i="20"/>
  <c r="I585" i="20"/>
  <c r="H585" i="20"/>
  <c r="G585" i="20"/>
  <c r="F585" i="20"/>
  <c r="E585" i="20"/>
  <c r="D585" i="20"/>
  <c r="C585" i="20"/>
  <c r="B585" i="20"/>
  <c r="O584" i="20"/>
  <c r="N584" i="20"/>
  <c r="M584" i="20"/>
  <c r="L584" i="20"/>
  <c r="K584" i="20"/>
  <c r="J584" i="20"/>
  <c r="I584" i="20"/>
  <c r="H584" i="20"/>
  <c r="G584" i="20"/>
  <c r="F584" i="20"/>
  <c r="E584" i="20"/>
  <c r="D584" i="20"/>
  <c r="C584" i="20"/>
  <c r="B584" i="20"/>
  <c r="O582" i="20"/>
  <c r="N582" i="20"/>
  <c r="M582" i="20"/>
  <c r="L582" i="20"/>
  <c r="K582" i="20"/>
  <c r="J582" i="20"/>
  <c r="I582" i="20"/>
  <c r="H582" i="20"/>
  <c r="G582" i="20"/>
  <c r="F582" i="20"/>
  <c r="E582" i="20"/>
  <c r="D582" i="20"/>
  <c r="C582" i="20"/>
  <c r="B582" i="20"/>
  <c r="O581" i="20"/>
  <c r="N581" i="20"/>
  <c r="M581" i="20"/>
  <c r="L581" i="20"/>
  <c r="K581" i="20"/>
  <c r="J581" i="20"/>
  <c r="I581" i="20"/>
  <c r="H581" i="20"/>
  <c r="G581" i="20"/>
  <c r="F581" i="20"/>
  <c r="E581" i="20"/>
  <c r="D581" i="20"/>
  <c r="C581" i="20"/>
  <c r="B581" i="20"/>
  <c r="O580" i="20"/>
  <c r="N580" i="20"/>
  <c r="M580" i="20"/>
  <c r="L580" i="20"/>
  <c r="K580" i="20"/>
  <c r="J580" i="20"/>
  <c r="I580" i="20"/>
  <c r="H580" i="20"/>
  <c r="G580" i="20"/>
  <c r="F580" i="20"/>
  <c r="E580" i="20"/>
  <c r="D580" i="20"/>
  <c r="C580" i="20"/>
  <c r="B580" i="20"/>
  <c r="O579" i="20"/>
  <c r="N579" i="20"/>
  <c r="M579" i="20"/>
  <c r="L579" i="20"/>
  <c r="K579" i="20"/>
  <c r="J579" i="20"/>
  <c r="I579" i="20"/>
  <c r="H579" i="20"/>
  <c r="G579" i="20"/>
  <c r="F579" i="20"/>
  <c r="E579" i="20"/>
  <c r="D579" i="20"/>
  <c r="C579" i="20"/>
  <c r="B579" i="20"/>
  <c r="O577" i="20"/>
  <c r="N577" i="20"/>
  <c r="M577" i="20"/>
  <c r="L577" i="20"/>
  <c r="K577" i="20"/>
  <c r="J577" i="20"/>
  <c r="I577" i="20"/>
  <c r="H577" i="20"/>
  <c r="G577" i="20"/>
  <c r="F577" i="20"/>
  <c r="E577" i="20"/>
  <c r="D577" i="20"/>
  <c r="C577" i="20"/>
  <c r="B577" i="20"/>
  <c r="O576" i="20"/>
  <c r="N576" i="20"/>
  <c r="M576" i="20"/>
  <c r="L576" i="20"/>
  <c r="K576" i="20"/>
  <c r="J576" i="20"/>
  <c r="I576" i="20"/>
  <c r="H576" i="20"/>
  <c r="G576" i="20"/>
  <c r="F576" i="20"/>
  <c r="E576" i="20"/>
  <c r="D576" i="20"/>
  <c r="C576" i="20"/>
  <c r="B576" i="20"/>
  <c r="O575" i="20"/>
  <c r="N575" i="20"/>
  <c r="M575" i="20"/>
  <c r="L575" i="20"/>
  <c r="K575" i="20"/>
  <c r="J575" i="20"/>
  <c r="I575" i="20"/>
  <c r="H575" i="20"/>
  <c r="G575" i="20"/>
  <c r="F575" i="20"/>
  <c r="E575" i="20"/>
  <c r="D575" i="20"/>
  <c r="C575" i="20"/>
  <c r="B575" i="20"/>
  <c r="O574" i="20"/>
  <c r="N574" i="20"/>
  <c r="M574" i="20"/>
  <c r="L574" i="20"/>
  <c r="K574" i="20"/>
  <c r="J574" i="20"/>
  <c r="I574" i="20"/>
  <c r="H574" i="20"/>
  <c r="G574" i="20"/>
  <c r="F574" i="20"/>
  <c r="E574" i="20"/>
  <c r="D574" i="20"/>
  <c r="C574" i="20"/>
  <c r="B574" i="20"/>
  <c r="O565" i="20"/>
  <c r="N565" i="20"/>
  <c r="M565" i="20"/>
  <c r="L565" i="20"/>
  <c r="K565" i="20"/>
  <c r="J565" i="20"/>
  <c r="I565" i="20"/>
  <c r="H565" i="20"/>
  <c r="G565" i="20"/>
  <c r="F565" i="20"/>
  <c r="E565" i="20"/>
  <c r="D565" i="20"/>
  <c r="C565" i="20"/>
  <c r="B565" i="20"/>
  <c r="O564" i="20"/>
  <c r="N564" i="20"/>
  <c r="M564" i="20"/>
  <c r="L564" i="20"/>
  <c r="K564" i="20"/>
  <c r="J564" i="20"/>
  <c r="I564" i="20"/>
  <c r="H564" i="20"/>
  <c r="G564" i="20"/>
  <c r="F564" i="20"/>
  <c r="E564" i="20"/>
  <c r="D564" i="20"/>
  <c r="C564" i="20"/>
  <c r="B564" i="20"/>
  <c r="O563" i="20"/>
  <c r="N563" i="20"/>
  <c r="M563" i="20"/>
  <c r="L563" i="20"/>
  <c r="K563" i="20"/>
  <c r="J563" i="20"/>
  <c r="I563" i="20"/>
  <c r="H563" i="20"/>
  <c r="G563" i="20"/>
  <c r="F563" i="20"/>
  <c r="E563" i="20"/>
  <c r="D563" i="20"/>
  <c r="C563" i="20"/>
  <c r="B563" i="20"/>
  <c r="O562" i="20"/>
  <c r="N562" i="20"/>
  <c r="M562" i="20"/>
  <c r="L562" i="20"/>
  <c r="K562" i="20"/>
  <c r="J562" i="20"/>
  <c r="I562" i="20"/>
  <c r="H562" i="20"/>
  <c r="G562" i="20"/>
  <c r="F562" i="20"/>
  <c r="E562" i="20"/>
  <c r="D562" i="20"/>
  <c r="C562" i="20"/>
  <c r="B562" i="20"/>
  <c r="O559" i="20"/>
  <c r="N559" i="20"/>
  <c r="M559" i="20"/>
  <c r="L559" i="20"/>
  <c r="K559" i="20"/>
  <c r="J559" i="20"/>
  <c r="I559" i="20"/>
  <c r="H559" i="20"/>
  <c r="G559" i="20"/>
  <c r="F559" i="20"/>
  <c r="E559" i="20"/>
  <c r="D559" i="20"/>
  <c r="C559" i="20"/>
  <c r="B559" i="20"/>
  <c r="O558" i="20"/>
  <c r="N558" i="20"/>
  <c r="M558" i="20"/>
  <c r="L558" i="20"/>
  <c r="K558" i="20"/>
  <c r="J558" i="20"/>
  <c r="I558" i="20"/>
  <c r="H558" i="20"/>
  <c r="G558" i="20"/>
  <c r="F558" i="20"/>
  <c r="E558" i="20"/>
  <c r="D558" i="20"/>
  <c r="C558" i="20"/>
  <c r="B558" i="20"/>
  <c r="O557" i="20"/>
  <c r="N557" i="20"/>
  <c r="M557" i="20"/>
  <c r="L557" i="20"/>
  <c r="K557" i="20"/>
  <c r="J557" i="20"/>
  <c r="I557" i="20"/>
  <c r="H557" i="20"/>
  <c r="G557" i="20"/>
  <c r="F557" i="20"/>
  <c r="E557" i="20"/>
  <c r="D557" i="20"/>
  <c r="C557" i="20"/>
  <c r="B557" i="20"/>
  <c r="O556" i="20"/>
  <c r="N556" i="20"/>
  <c r="M556" i="20"/>
  <c r="L556" i="20"/>
  <c r="K556" i="20"/>
  <c r="J556" i="20"/>
  <c r="I556" i="20"/>
  <c r="H556" i="20"/>
  <c r="G556" i="20"/>
  <c r="F556" i="20"/>
  <c r="E556" i="20"/>
  <c r="D556" i="20"/>
  <c r="C556" i="20"/>
  <c r="B556" i="20"/>
  <c r="O550" i="20"/>
  <c r="N550" i="20"/>
  <c r="M550" i="20"/>
  <c r="L550" i="20"/>
  <c r="K550" i="20"/>
  <c r="J550" i="20"/>
  <c r="I550" i="20"/>
  <c r="H550" i="20"/>
  <c r="G550" i="20"/>
  <c r="F550" i="20"/>
  <c r="E550" i="20"/>
  <c r="D550" i="20"/>
  <c r="C550" i="20"/>
  <c r="B550" i="20"/>
  <c r="O549" i="20"/>
  <c r="N549" i="20"/>
  <c r="M549" i="20"/>
  <c r="L549" i="20"/>
  <c r="K549" i="20"/>
  <c r="J549" i="20"/>
  <c r="I549" i="20"/>
  <c r="H549" i="20"/>
  <c r="G549" i="20"/>
  <c r="F549" i="20"/>
  <c r="E549" i="20"/>
  <c r="D549" i="20"/>
  <c r="C549" i="20"/>
  <c r="B549" i="20"/>
  <c r="O548" i="20"/>
  <c r="N548" i="20"/>
  <c r="M548" i="20"/>
  <c r="L548" i="20"/>
  <c r="K548" i="20"/>
  <c r="J548" i="20"/>
  <c r="I548" i="20"/>
  <c r="H548" i="20"/>
  <c r="G548" i="20"/>
  <c r="F548" i="20"/>
  <c r="E548" i="20"/>
  <c r="D548" i="20"/>
  <c r="D606" i="20" s="1"/>
  <c r="C548" i="20"/>
  <c r="B548" i="20"/>
  <c r="O547" i="20"/>
  <c r="N547" i="20"/>
  <c r="M547" i="20"/>
  <c r="L547" i="20"/>
  <c r="K547" i="20"/>
  <c r="J547" i="20"/>
  <c r="I547" i="20"/>
  <c r="H547" i="20"/>
  <c r="G547" i="20"/>
  <c r="F547" i="20"/>
  <c r="E547" i="20"/>
  <c r="D547" i="20"/>
  <c r="C547" i="20"/>
  <c r="B547" i="20"/>
  <c r="O543" i="20"/>
  <c r="N543" i="20"/>
  <c r="M543" i="20"/>
  <c r="L543" i="20"/>
  <c r="K543" i="20"/>
  <c r="J543" i="20"/>
  <c r="I543" i="20"/>
  <c r="H543" i="20"/>
  <c r="G543" i="20"/>
  <c r="F543" i="20"/>
  <c r="E543" i="20"/>
  <c r="D543" i="20"/>
  <c r="C543" i="20"/>
  <c r="B543" i="20"/>
  <c r="O542" i="20"/>
  <c r="N542" i="20"/>
  <c r="M542" i="20"/>
  <c r="L542" i="20"/>
  <c r="K542" i="20"/>
  <c r="J542" i="20"/>
  <c r="I542" i="20"/>
  <c r="H542" i="20"/>
  <c r="G542" i="20"/>
  <c r="F542" i="20"/>
  <c r="E542" i="20"/>
  <c r="D542" i="20"/>
  <c r="C542" i="20"/>
  <c r="B542" i="20"/>
  <c r="O541" i="20"/>
  <c r="N541" i="20"/>
  <c r="M541" i="20"/>
  <c r="L541" i="20"/>
  <c r="K541" i="20"/>
  <c r="J541" i="20"/>
  <c r="I541" i="20"/>
  <c r="H541" i="20"/>
  <c r="G541" i="20"/>
  <c r="F541" i="20"/>
  <c r="E541" i="20"/>
  <c r="D541" i="20"/>
  <c r="C541" i="20"/>
  <c r="B541" i="20"/>
  <c r="O540" i="20"/>
  <c r="N540" i="20"/>
  <c r="M540" i="20"/>
  <c r="L540" i="20"/>
  <c r="K540" i="20"/>
  <c r="J540" i="20"/>
  <c r="I540" i="20"/>
  <c r="H540" i="20"/>
  <c r="G540" i="20"/>
  <c r="F540" i="20"/>
  <c r="E540" i="20"/>
  <c r="D540" i="20"/>
  <c r="C540" i="20"/>
  <c r="B540" i="20"/>
  <c r="O528" i="20"/>
  <c r="N528" i="20"/>
  <c r="M528" i="20"/>
  <c r="L528" i="20"/>
  <c r="K528" i="20"/>
  <c r="J528" i="20"/>
  <c r="I528" i="20"/>
  <c r="H528" i="20"/>
  <c r="G528" i="20"/>
  <c r="F528" i="20"/>
  <c r="E528" i="20"/>
  <c r="D528" i="20"/>
  <c r="C528" i="20"/>
  <c r="B528" i="20"/>
  <c r="O527" i="20"/>
  <c r="N527" i="20"/>
  <c r="M527" i="20"/>
  <c r="L527" i="20"/>
  <c r="K527" i="20"/>
  <c r="J527" i="20"/>
  <c r="I527" i="20"/>
  <c r="H527" i="20"/>
  <c r="G527" i="20"/>
  <c r="F527" i="20"/>
  <c r="E527" i="20"/>
  <c r="D527" i="20"/>
  <c r="C527" i="20"/>
  <c r="B527" i="20"/>
  <c r="O526" i="20"/>
  <c r="N526" i="20"/>
  <c r="M526" i="20"/>
  <c r="L526" i="20"/>
  <c r="K526" i="20"/>
  <c r="J526" i="20"/>
  <c r="I526" i="20"/>
  <c r="H526" i="20"/>
  <c r="G526" i="20"/>
  <c r="F526" i="20"/>
  <c r="E526" i="20"/>
  <c r="D526" i="20"/>
  <c r="C526" i="20"/>
  <c r="B526" i="20"/>
  <c r="O525" i="20"/>
  <c r="N525" i="20"/>
  <c r="M525" i="20"/>
  <c r="L525" i="20"/>
  <c r="K525" i="20"/>
  <c r="J525" i="20"/>
  <c r="I525" i="20"/>
  <c r="H525" i="20"/>
  <c r="G525" i="20"/>
  <c r="F525" i="20"/>
  <c r="E525" i="20"/>
  <c r="D525" i="20"/>
  <c r="C525" i="20"/>
  <c r="B525" i="20"/>
  <c r="O520" i="20"/>
  <c r="N520" i="20"/>
  <c r="M520" i="20"/>
  <c r="L520" i="20"/>
  <c r="K520" i="20"/>
  <c r="J520" i="20"/>
  <c r="I520" i="20"/>
  <c r="H520" i="20"/>
  <c r="G520" i="20"/>
  <c r="F520" i="20"/>
  <c r="E520" i="20"/>
  <c r="D520" i="20"/>
  <c r="C520" i="20"/>
  <c r="B520" i="20"/>
  <c r="O519" i="20"/>
  <c r="N519" i="20"/>
  <c r="M519" i="20"/>
  <c r="L519" i="20"/>
  <c r="K519" i="20"/>
  <c r="J519" i="20"/>
  <c r="I519" i="20"/>
  <c r="H519" i="20"/>
  <c r="G519" i="20"/>
  <c r="F519" i="20"/>
  <c r="E519" i="20"/>
  <c r="D519" i="20"/>
  <c r="C519" i="20"/>
  <c r="B519" i="20"/>
  <c r="O518" i="20"/>
  <c r="N518" i="20"/>
  <c r="M518" i="20"/>
  <c r="L518" i="20"/>
  <c r="K518" i="20"/>
  <c r="J518" i="20"/>
  <c r="I518" i="20"/>
  <c r="H518" i="20"/>
  <c r="G518" i="20"/>
  <c r="F518" i="20"/>
  <c r="E518" i="20"/>
  <c r="D518" i="20"/>
  <c r="C518" i="20"/>
  <c r="B518" i="20"/>
  <c r="O517" i="20"/>
  <c r="N517" i="20"/>
  <c r="M517" i="20"/>
  <c r="L517" i="20"/>
  <c r="K517" i="20"/>
  <c r="J517" i="20"/>
  <c r="I517" i="20"/>
  <c r="H517" i="20"/>
  <c r="G517" i="20"/>
  <c r="F517" i="20"/>
  <c r="E517" i="20"/>
  <c r="D517" i="20"/>
  <c r="C517" i="20"/>
  <c r="B517" i="20"/>
  <c r="O504" i="20"/>
  <c r="N504" i="20"/>
  <c r="N598" i="20" s="1"/>
  <c r="M504" i="20"/>
  <c r="L504" i="20"/>
  <c r="K504" i="20"/>
  <c r="J504" i="20"/>
  <c r="I504" i="20"/>
  <c r="H504" i="20"/>
  <c r="H598" i="20" s="1"/>
  <c r="G504" i="20"/>
  <c r="F504" i="20"/>
  <c r="E504" i="20"/>
  <c r="D504" i="20"/>
  <c r="C504" i="20"/>
  <c r="B504" i="20"/>
  <c r="O503" i="20"/>
  <c r="N503" i="20"/>
  <c r="M503" i="20"/>
  <c r="L503" i="20"/>
  <c r="K503" i="20"/>
  <c r="J503" i="20"/>
  <c r="I503" i="20"/>
  <c r="H503" i="20"/>
  <c r="G503" i="20"/>
  <c r="F503" i="20"/>
  <c r="E503" i="20"/>
  <c r="D503" i="20"/>
  <c r="C503" i="20"/>
  <c r="B503" i="20"/>
  <c r="O502" i="20"/>
  <c r="N502" i="20"/>
  <c r="M502" i="20"/>
  <c r="L502" i="20"/>
  <c r="K502" i="20"/>
  <c r="J502" i="20"/>
  <c r="J596" i="20" s="1"/>
  <c r="I502" i="20"/>
  <c r="H502" i="20"/>
  <c r="G502" i="20"/>
  <c r="F502" i="20"/>
  <c r="E502" i="20"/>
  <c r="D502" i="20"/>
  <c r="D596" i="20" s="1"/>
  <c r="C502" i="20"/>
  <c r="B502" i="20"/>
  <c r="O501" i="20"/>
  <c r="N501" i="20"/>
  <c r="M501" i="20"/>
  <c r="L501" i="20"/>
  <c r="K501" i="20"/>
  <c r="J501" i="20"/>
  <c r="I501" i="20"/>
  <c r="H501" i="20"/>
  <c r="G501" i="20"/>
  <c r="F501" i="20"/>
  <c r="E501" i="20"/>
  <c r="D501" i="20"/>
  <c r="C501" i="20"/>
  <c r="B501" i="20"/>
  <c r="O488" i="20"/>
  <c r="N488" i="20"/>
  <c r="M488" i="20"/>
  <c r="L488" i="20"/>
  <c r="K488" i="20"/>
  <c r="J488" i="20"/>
  <c r="I488" i="20"/>
  <c r="H488" i="20"/>
  <c r="G488" i="20"/>
  <c r="F488" i="20"/>
  <c r="E488" i="20"/>
  <c r="D488" i="20"/>
  <c r="C488" i="20"/>
  <c r="B488" i="20"/>
  <c r="O487" i="20"/>
  <c r="N487" i="20"/>
  <c r="M487" i="20"/>
  <c r="L487" i="20"/>
  <c r="K487" i="20"/>
  <c r="J487" i="20"/>
  <c r="I487" i="20"/>
  <c r="H487" i="20"/>
  <c r="G487" i="20"/>
  <c r="F487" i="20"/>
  <c r="E487" i="20"/>
  <c r="D487" i="20"/>
  <c r="C487" i="20"/>
  <c r="B487" i="20"/>
  <c r="O486" i="20"/>
  <c r="N486" i="20"/>
  <c r="M486" i="20"/>
  <c r="L486" i="20"/>
  <c r="K486" i="20"/>
  <c r="J486" i="20"/>
  <c r="I486" i="20"/>
  <c r="H486" i="20"/>
  <c r="G486" i="20"/>
  <c r="F486" i="20"/>
  <c r="E486" i="20"/>
  <c r="D486" i="20"/>
  <c r="C486" i="20"/>
  <c r="B486" i="20"/>
  <c r="O485" i="20"/>
  <c r="N485" i="20"/>
  <c r="M485" i="20"/>
  <c r="L485" i="20"/>
  <c r="K485" i="20"/>
  <c r="J485" i="20"/>
  <c r="I485" i="20"/>
  <c r="H485" i="20"/>
  <c r="G485" i="20"/>
  <c r="F485" i="20"/>
  <c r="E485" i="20"/>
  <c r="D485" i="20"/>
  <c r="C485" i="20"/>
  <c r="B485" i="20"/>
  <c r="O481" i="20"/>
  <c r="N481" i="20"/>
  <c r="M481" i="20"/>
  <c r="L481" i="20"/>
  <c r="K481" i="20"/>
  <c r="J481" i="20"/>
  <c r="I481" i="20"/>
  <c r="H481" i="20"/>
  <c r="G481" i="20"/>
  <c r="F481" i="20"/>
  <c r="E481" i="20"/>
  <c r="D481" i="20"/>
  <c r="C481" i="20"/>
  <c r="B481" i="20"/>
  <c r="O480" i="20"/>
  <c r="N480" i="20"/>
  <c r="M480" i="20"/>
  <c r="L480" i="20"/>
  <c r="K480" i="20"/>
  <c r="J480" i="20"/>
  <c r="I480" i="20"/>
  <c r="H480" i="20"/>
  <c r="G480" i="20"/>
  <c r="F480" i="20"/>
  <c r="E480" i="20"/>
  <c r="D480" i="20"/>
  <c r="C480" i="20"/>
  <c r="B480" i="20"/>
  <c r="O479" i="20"/>
  <c r="N479" i="20"/>
  <c r="M479" i="20"/>
  <c r="L479" i="20"/>
  <c r="K479" i="20"/>
  <c r="J479" i="20"/>
  <c r="I479" i="20"/>
  <c r="H479" i="20"/>
  <c r="G479" i="20"/>
  <c r="F479" i="20"/>
  <c r="E479" i="20"/>
  <c r="D479" i="20"/>
  <c r="C479" i="20"/>
  <c r="B479" i="20"/>
  <c r="O478" i="20"/>
  <c r="N478" i="20"/>
  <c r="M478" i="20"/>
  <c r="L478" i="20"/>
  <c r="K478" i="20"/>
  <c r="J478" i="20"/>
  <c r="I478" i="20"/>
  <c r="H478" i="20"/>
  <c r="G478" i="20"/>
  <c r="F478" i="20"/>
  <c r="E478" i="20"/>
  <c r="D478" i="20"/>
  <c r="C478" i="20"/>
  <c r="B478" i="20"/>
  <c r="O475" i="20"/>
  <c r="N475" i="20"/>
  <c r="M475" i="20"/>
  <c r="L475" i="20"/>
  <c r="K475" i="20"/>
  <c r="J475" i="20"/>
  <c r="I475" i="20"/>
  <c r="H475" i="20"/>
  <c r="G475" i="20"/>
  <c r="F475" i="20"/>
  <c r="E475" i="20"/>
  <c r="D475" i="20"/>
  <c r="C475" i="20"/>
  <c r="B475" i="20"/>
  <c r="O474" i="20"/>
  <c r="N474" i="20"/>
  <c r="M474" i="20"/>
  <c r="L474" i="20"/>
  <c r="K474" i="20"/>
  <c r="J474" i="20"/>
  <c r="I474" i="20"/>
  <c r="H474" i="20"/>
  <c r="G474" i="20"/>
  <c r="F474" i="20"/>
  <c r="E474" i="20"/>
  <c r="D474" i="20"/>
  <c r="C474" i="20"/>
  <c r="B474" i="20"/>
  <c r="O473" i="20"/>
  <c r="N473" i="20"/>
  <c r="M473" i="20"/>
  <c r="L473" i="20"/>
  <c r="K473" i="20"/>
  <c r="J473" i="20"/>
  <c r="I473" i="20"/>
  <c r="H473" i="20"/>
  <c r="G473" i="20"/>
  <c r="F473" i="20"/>
  <c r="E473" i="20"/>
  <c r="D473" i="20"/>
  <c r="C473" i="20"/>
  <c r="B473" i="20"/>
  <c r="O472" i="20"/>
  <c r="N472" i="20"/>
  <c r="M472" i="20"/>
  <c r="L472" i="20"/>
  <c r="K472" i="20"/>
  <c r="J472" i="20"/>
  <c r="I472" i="20"/>
  <c r="H472" i="20"/>
  <c r="G472" i="20"/>
  <c r="F472" i="20"/>
  <c r="E472" i="20"/>
  <c r="D472" i="20"/>
  <c r="C472" i="20"/>
  <c r="B472" i="20"/>
  <c r="O469" i="20"/>
  <c r="N469" i="20"/>
  <c r="M469" i="20"/>
  <c r="L469" i="20"/>
  <c r="K469" i="20"/>
  <c r="J469" i="20"/>
  <c r="I469" i="20"/>
  <c r="H469" i="20"/>
  <c r="G469" i="20"/>
  <c r="F469" i="20"/>
  <c r="E469" i="20"/>
  <c r="D469" i="20"/>
  <c r="C469" i="20"/>
  <c r="B469" i="20"/>
  <c r="O468" i="20"/>
  <c r="N468" i="20"/>
  <c r="M468" i="20"/>
  <c r="L468" i="20"/>
  <c r="K468" i="20"/>
  <c r="J468" i="20"/>
  <c r="I468" i="20"/>
  <c r="H468" i="20"/>
  <c r="G468" i="20"/>
  <c r="F468" i="20"/>
  <c r="E468" i="20"/>
  <c r="D468" i="20"/>
  <c r="C468" i="20"/>
  <c r="B468" i="20"/>
  <c r="O467" i="20"/>
  <c r="N467" i="20"/>
  <c r="M467" i="20"/>
  <c r="L467" i="20"/>
  <c r="K467" i="20"/>
  <c r="J467" i="20"/>
  <c r="I467" i="20"/>
  <c r="H467" i="20"/>
  <c r="G467" i="20"/>
  <c r="F467" i="20"/>
  <c r="E467" i="20"/>
  <c r="D467" i="20"/>
  <c r="C467" i="20"/>
  <c r="B467" i="20"/>
  <c r="O466" i="20"/>
  <c r="N466" i="20"/>
  <c r="M466" i="20"/>
  <c r="L466" i="20"/>
  <c r="K466" i="20"/>
  <c r="J466" i="20"/>
  <c r="I466" i="20"/>
  <c r="H466" i="20"/>
  <c r="G466" i="20"/>
  <c r="F466" i="20"/>
  <c r="E466" i="20"/>
  <c r="D466" i="20"/>
  <c r="C466" i="20"/>
  <c r="B466" i="20"/>
  <c r="O461" i="20"/>
  <c r="N461" i="20"/>
  <c r="M461" i="20"/>
  <c r="L461" i="20"/>
  <c r="K461" i="20"/>
  <c r="J461" i="20"/>
  <c r="I461" i="20"/>
  <c r="H461" i="20"/>
  <c r="G461" i="20"/>
  <c r="F461" i="20"/>
  <c r="E461" i="20"/>
  <c r="D461" i="20"/>
  <c r="C461" i="20"/>
  <c r="B461" i="20"/>
  <c r="O460" i="20"/>
  <c r="N460" i="20"/>
  <c r="M460" i="20"/>
  <c r="L460" i="20"/>
  <c r="K460" i="20"/>
  <c r="J460" i="20"/>
  <c r="I460" i="20"/>
  <c r="H460" i="20"/>
  <c r="G460" i="20"/>
  <c r="F460" i="20"/>
  <c r="E460" i="20"/>
  <c r="D460" i="20"/>
  <c r="C460" i="20"/>
  <c r="B460" i="20"/>
  <c r="O459" i="20"/>
  <c r="N459" i="20"/>
  <c r="M459" i="20"/>
  <c r="L459" i="20"/>
  <c r="K459" i="20"/>
  <c r="J459" i="20"/>
  <c r="I459" i="20"/>
  <c r="H459" i="20"/>
  <c r="G459" i="20"/>
  <c r="F459" i="20"/>
  <c r="E459" i="20"/>
  <c r="D459" i="20"/>
  <c r="C459" i="20"/>
  <c r="B459" i="20"/>
  <c r="O458" i="20"/>
  <c r="N458" i="20"/>
  <c r="M458" i="20"/>
  <c r="L458" i="20"/>
  <c r="K458" i="20"/>
  <c r="J458" i="20"/>
  <c r="I458" i="20"/>
  <c r="H458" i="20"/>
  <c r="G458" i="20"/>
  <c r="F458" i="20"/>
  <c r="E458" i="20"/>
  <c r="D458" i="20"/>
  <c r="C458" i="20"/>
  <c r="B458" i="20"/>
  <c r="O453" i="20"/>
  <c r="N453" i="20"/>
  <c r="M453" i="20"/>
  <c r="L453" i="20"/>
  <c r="K453" i="20"/>
  <c r="J453" i="20"/>
  <c r="I453" i="20"/>
  <c r="H453" i="20"/>
  <c r="G453" i="20"/>
  <c r="F453" i="20"/>
  <c r="E453" i="20"/>
  <c r="D453" i="20"/>
  <c r="C453" i="20"/>
  <c r="B453" i="20"/>
  <c r="O452" i="20"/>
  <c r="N452" i="20"/>
  <c r="M452" i="20"/>
  <c r="L452" i="20"/>
  <c r="K452" i="20"/>
  <c r="J452" i="20"/>
  <c r="I452" i="20"/>
  <c r="H452" i="20"/>
  <c r="G452" i="20"/>
  <c r="F452" i="20"/>
  <c r="E452" i="20"/>
  <c r="D452" i="20"/>
  <c r="C452" i="20"/>
  <c r="B452" i="20"/>
  <c r="O451" i="20"/>
  <c r="N451" i="20"/>
  <c r="M451" i="20"/>
  <c r="L451" i="20"/>
  <c r="K451" i="20"/>
  <c r="J451" i="20"/>
  <c r="I451" i="20"/>
  <c r="H451" i="20"/>
  <c r="G451" i="20"/>
  <c r="F451" i="20"/>
  <c r="E451" i="20"/>
  <c r="D451" i="20"/>
  <c r="C451" i="20"/>
  <c r="B451" i="20"/>
  <c r="O450" i="20"/>
  <c r="N450" i="20"/>
  <c r="M450" i="20"/>
  <c r="L450" i="20"/>
  <c r="K450" i="20"/>
  <c r="J450" i="20"/>
  <c r="I450" i="20"/>
  <c r="H450" i="20"/>
  <c r="G450" i="20"/>
  <c r="F450" i="20"/>
  <c r="E450" i="20"/>
  <c r="D450" i="20"/>
  <c r="C450" i="20"/>
  <c r="B450" i="20"/>
  <c r="O445" i="20"/>
  <c r="N445" i="20"/>
  <c r="M445" i="20"/>
  <c r="M496" i="20" s="1"/>
  <c r="L445" i="20"/>
  <c r="L496" i="20" s="1"/>
  <c r="K445" i="20"/>
  <c r="J445" i="20"/>
  <c r="I445" i="20"/>
  <c r="H445" i="20"/>
  <c r="G445" i="20"/>
  <c r="F445" i="20"/>
  <c r="E445" i="20"/>
  <c r="D445" i="20"/>
  <c r="C445" i="20"/>
  <c r="B445" i="20"/>
  <c r="O444" i="20"/>
  <c r="N444" i="20"/>
  <c r="M444" i="20"/>
  <c r="L444" i="20"/>
  <c r="K444" i="20"/>
  <c r="J444" i="20"/>
  <c r="I444" i="20"/>
  <c r="H444" i="20"/>
  <c r="G444" i="20"/>
  <c r="G495" i="20" s="1"/>
  <c r="F444" i="20"/>
  <c r="E444" i="20"/>
  <c r="D444" i="20"/>
  <c r="D495" i="20" s="1"/>
  <c r="C444" i="20"/>
  <c r="B444" i="20"/>
  <c r="O443" i="20"/>
  <c r="N443" i="20"/>
  <c r="M443" i="20"/>
  <c r="L443" i="20"/>
  <c r="L494" i="20" s="1"/>
  <c r="K443" i="20"/>
  <c r="J443" i="20"/>
  <c r="I443" i="20"/>
  <c r="H443" i="20"/>
  <c r="G443" i="20"/>
  <c r="F443" i="20"/>
  <c r="E443" i="20"/>
  <c r="D443" i="20"/>
  <c r="C443" i="20"/>
  <c r="B443" i="20"/>
  <c r="O442" i="20"/>
  <c r="N442" i="20"/>
  <c r="M442" i="20"/>
  <c r="L442" i="20"/>
  <c r="K442" i="20"/>
  <c r="J442" i="20"/>
  <c r="I442" i="20"/>
  <c r="H442" i="20"/>
  <c r="G442" i="20"/>
  <c r="F442" i="20"/>
  <c r="E442" i="20"/>
  <c r="D442" i="20"/>
  <c r="C442" i="20"/>
  <c r="C493" i="20" s="1"/>
  <c r="B442" i="20"/>
  <c r="O438" i="20"/>
  <c r="O617" i="20" s="1"/>
  <c r="N438" i="20"/>
  <c r="N617" i="20" s="1"/>
  <c r="N624" i="20" s="1"/>
  <c r="M438" i="20"/>
  <c r="M617" i="20" s="1"/>
  <c r="M624" i="20" s="1"/>
  <c r="L438" i="20"/>
  <c r="L617" i="20" s="1"/>
  <c r="L624" i="20" s="1"/>
  <c r="K438" i="20"/>
  <c r="K617" i="20" s="1"/>
  <c r="K624" i="20" s="1"/>
  <c r="J438" i="20"/>
  <c r="I438" i="20"/>
  <c r="H438" i="20"/>
  <c r="H617" i="20" s="1"/>
  <c r="H624" i="20" s="1"/>
  <c r="G438" i="20"/>
  <c r="G617" i="20" s="1"/>
  <c r="G624" i="20" s="1"/>
  <c r="F438" i="20"/>
  <c r="F617" i="20" s="1"/>
  <c r="F624" i="20" s="1"/>
  <c r="E438" i="20"/>
  <c r="E617" i="20" s="1"/>
  <c r="E624" i="20" s="1"/>
  <c r="D438" i="20"/>
  <c r="D617" i="20" s="1"/>
  <c r="D624" i="20" s="1"/>
  <c r="C438" i="20"/>
  <c r="C617" i="20" s="1"/>
  <c r="C624" i="20" s="1"/>
  <c r="B438" i="20"/>
  <c r="B617" i="20" s="1"/>
  <c r="B624" i="20" s="1"/>
  <c r="O437" i="20"/>
  <c r="N437" i="20"/>
  <c r="M437" i="20"/>
  <c r="L437" i="20"/>
  <c r="K437" i="20"/>
  <c r="J437" i="20"/>
  <c r="I437" i="20"/>
  <c r="H437" i="20"/>
  <c r="G437" i="20"/>
  <c r="F437" i="20"/>
  <c r="E437" i="20"/>
  <c r="D437" i="20"/>
  <c r="C437" i="20"/>
  <c r="B437" i="20"/>
  <c r="O436" i="20"/>
  <c r="N436" i="20"/>
  <c r="M436" i="20"/>
  <c r="L436" i="20"/>
  <c r="K436" i="20"/>
  <c r="J436" i="20"/>
  <c r="I436" i="20"/>
  <c r="H436" i="20"/>
  <c r="G436" i="20"/>
  <c r="F436" i="20"/>
  <c r="E436" i="20"/>
  <c r="D436" i="20"/>
  <c r="C436" i="20"/>
  <c r="B436" i="20"/>
  <c r="O435" i="20"/>
  <c r="N435" i="20"/>
  <c r="M435" i="20"/>
  <c r="L435" i="20"/>
  <c r="K435" i="20"/>
  <c r="J435" i="20"/>
  <c r="I435" i="20"/>
  <c r="H435" i="20"/>
  <c r="G435" i="20"/>
  <c r="F435" i="20"/>
  <c r="E435" i="20"/>
  <c r="D435" i="20"/>
  <c r="C435" i="20"/>
  <c r="B435" i="20"/>
  <c r="O432" i="20"/>
  <c r="N432" i="20"/>
  <c r="M432" i="20"/>
  <c r="L432" i="20"/>
  <c r="K432" i="20"/>
  <c r="J432" i="20"/>
  <c r="I432" i="20"/>
  <c r="H432" i="20"/>
  <c r="G432" i="20"/>
  <c r="F432" i="20"/>
  <c r="E432" i="20"/>
  <c r="D432" i="20"/>
  <c r="C432" i="20"/>
  <c r="B432" i="20"/>
  <c r="O431" i="20"/>
  <c r="N431" i="20"/>
  <c r="M431" i="20"/>
  <c r="L431" i="20"/>
  <c r="K431" i="20"/>
  <c r="J431" i="20"/>
  <c r="I431" i="20"/>
  <c r="H431" i="20"/>
  <c r="G431" i="20"/>
  <c r="F431" i="20"/>
  <c r="E431" i="20"/>
  <c r="D431" i="20"/>
  <c r="C431" i="20"/>
  <c r="B431" i="20"/>
  <c r="O430" i="20"/>
  <c r="N430" i="20"/>
  <c r="M430" i="20"/>
  <c r="L430" i="20"/>
  <c r="K430" i="20"/>
  <c r="J430" i="20"/>
  <c r="I430" i="20"/>
  <c r="H430" i="20"/>
  <c r="G430" i="20"/>
  <c r="F430" i="20"/>
  <c r="E430" i="20"/>
  <c r="D430" i="20"/>
  <c r="C430" i="20"/>
  <c r="B430" i="20"/>
  <c r="O429" i="20"/>
  <c r="N429" i="20"/>
  <c r="M429" i="20"/>
  <c r="L429" i="20"/>
  <c r="K429" i="20"/>
  <c r="J429" i="20"/>
  <c r="I429" i="20"/>
  <c r="H429" i="20"/>
  <c r="G429" i="20"/>
  <c r="F429" i="20"/>
  <c r="E429" i="20"/>
  <c r="D429" i="20"/>
  <c r="C429" i="20"/>
  <c r="B429" i="20"/>
  <c r="O425" i="20"/>
  <c r="N425" i="20"/>
  <c r="M425" i="20"/>
  <c r="L425" i="20"/>
  <c r="K425" i="20"/>
  <c r="J425" i="20"/>
  <c r="I425" i="20"/>
  <c r="H425" i="20"/>
  <c r="G425" i="20"/>
  <c r="F425" i="20"/>
  <c r="E425" i="20"/>
  <c r="D425" i="20"/>
  <c r="C425" i="20"/>
  <c r="B425" i="20"/>
  <c r="O424" i="20"/>
  <c r="N424" i="20"/>
  <c r="M424" i="20"/>
  <c r="L424" i="20"/>
  <c r="K424" i="20"/>
  <c r="J424" i="20"/>
  <c r="I424" i="20"/>
  <c r="H424" i="20"/>
  <c r="G424" i="20"/>
  <c r="F424" i="20"/>
  <c r="E424" i="20"/>
  <c r="D424" i="20"/>
  <c r="C424" i="20"/>
  <c r="B424" i="20"/>
  <c r="O423" i="20"/>
  <c r="N423" i="20"/>
  <c r="M423" i="20"/>
  <c r="L423" i="20"/>
  <c r="K423" i="20"/>
  <c r="J423" i="20"/>
  <c r="I423" i="20"/>
  <c r="H423" i="20"/>
  <c r="G423" i="20"/>
  <c r="F423" i="20"/>
  <c r="E423" i="20"/>
  <c r="D423" i="20"/>
  <c r="C423" i="20"/>
  <c r="B423" i="20"/>
  <c r="O422" i="20"/>
  <c r="N422" i="20"/>
  <c r="M422" i="20"/>
  <c r="L422" i="20"/>
  <c r="K422" i="20"/>
  <c r="J422" i="20"/>
  <c r="I422" i="20"/>
  <c r="H422" i="20"/>
  <c r="G422" i="20"/>
  <c r="F422" i="20"/>
  <c r="E422" i="20"/>
  <c r="D422" i="20"/>
  <c r="C422" i="20"/>
  <c r="B422" i="20"/>
  <c r="L419" i="20"/>
  <c r="K419" i="20"/>
  <c r="J419" i="20"/>
  <c r="I419" i="20"/>
  <c r="H419" i="20"/>
  <c r="G419" i="20"/>
  <c r="F419" i="20"/>
  <c r="E419" i="20"/>
  <c r="D419" i="20"/>
  <c r="C419" i="20"/>
  <c r="B419" i="20"/>
  <c r="M418" i="20"/>
  <c r="L418" i="20"/>
  <c r="K418" i="20"/>
  <c r="J418" i="20"/>
  <c r="I418" i="20"/>
  <c r="H418" i="20"/>
  <c r="G418" i="20"/>
  <c r="F418" i="20"/>
  <c r="E418" i="20"/>
  <c r="D418" i="20"/>
  <c r="C418" i="20"/>
  <c r="B418" i="20"/>
  <c r="M417" i="20"/>
  <c r="L417" i="20"/>
  <c r="K417" i="20"/>
  <c r="J417" i="20"/>
  <c r="I417" i="20"/>
  <c r="H417" i="20"/>
  <c r="G417" i="20"/>
  <c r="F417" i="20"/>
  <c r="E417" i="20"/>
  <c r="D417" i="20"/>
  <c r="C417" i="20"/>
  <c r="B417" i="20"/>
  <c r="M416" i="20"/>
  <c r="L416" i="20"/>
  <c r="K416" i="20"/>
  <c r="J416" i="20"/>
  <c r="I416" i="20"/>
  <c r="H416" i="20"/>
  <c r="G416" i="20"/>
  <c r="F416" i="20"/>
  <c r="E416" i="20"/>
  <c r="D416" i="20"/>
  <c r="C416" i="20"/>
  <c r="B416" i="20"/>
  <c r="L413" i="20"/>
  <c r="K413" i="20"/>
  <c r="J413" i="20"/>
  <c r="I413" i="20"/>
  <c r="H413" i="20"/>
  <c r="G413" i="20"/>
  <c r="F413" i="20"/>
  <c r="E413" i="20"/>
  <c r="D413" i="20"/>
  <c r="C413" i="20"/>
  <c r="B413" i="20"/>
  <c r="M412" i="20"/>
  <c r="L412" i="20"/>
  <c r="K412" i="20"/>
  <c r="J412" i="20"/>
  <c r="I412" i="20"/>
  <c r="H412" i="20"/>
  <c r="G412" i="20"/>
  <c r="F412" i="20"/>
  <c r="E412" i="20"/>
  <c r="D412" i="20"/>
  <c r="C412" i="20"/>
  <c r="B412" i="20"/>
  <c r="M411" i="20"/>
  <c r="L411" i="20"/>
  <c r="K411" i="20"/>
  <c r="J411" i="20"/>
  <c r="I411" i="20"/>
  <c r="H411" i="20"/>
  <c r="G411" i="20"/>
  <c r="F411" i="20"/>
  <c r="E411" i="20"/>
  <c r="D411" i="20"/>
  <c r="C411" i="20"/>
  <c r="B411" i="20"/>
  <c r="M410" i="20"/>
  <c r="L410" i="20"/>
  <c r="K410" i="20"/>
  <c r="J410" i="20"/>
  <c r="I410" i="20"/>
  <c r="H410" i="20"/>
  <c r="G410" i="20"/>
  <c r="F410" i="20"/>
  <c r="E410" i="20"/>
  <c r="D410" i="20"/>
  <c r="C410" i="20"/>
  <c r="B410" i="20"/>
  <c r="L407" i="20"/>
  <c r="K407" i="20"/>
  <c r="J407" i="20"/>
  <c r="I407" i="20"/>
  <c r="H407" i="20"/>
  <c r="G407" i="20"/>
  <c r="F407" i="20"/>
  <c r="E407" i="20"/>
  <c r="D407" i="20"/>
  <c r="C407" i="20"/>
  <c r="B407" i="20"/>
  <c r="M406" i="20"/>
  <c r="L406" i="20"/>
  <c r="K406" i="20"/>
  <c r="J406" i="20"/>
  <c r="I406" i="20"/>
  <c r="H406" i="20"/>
  <c r="G406" i="20"/>
  <c r="F406" i="20"/>
  <c r="E406" i="20"/>
  <c r="D406" i="20"/>
  <c r="C406" i="20"/>
  <c r="B406" i="20"/>
  <c r="M405" i="20"/>
  <c r="L405" i="20"/>
  <c r="K405" i="20"/>
  <c r="J405" i="20"/>
  <c r="I405" i="20"/>
  <c r="H405" i="20"/>
  <c r="G405" i="20"/>
  <c r="F405" i="20"/>
  <c r="E405" i="20"/>
  <c r="D405" i="20"/>
  <c r="C405" i="20"/>
  <c r="B405" i="20"/>
  <c r="M404" i="20"/>
  <c r="L404" i="20"/>
  <c r="K404" i="20"/>
  <c r="J404" i="20"/>
  <c r="I404" i="20"/>
  <c r="H404" i="20"/>
  <c r="G404" i="20"/>
  <c r="F404" i="20"/>
  <c r="E404" i="20"/>
  <c r="D404" i="20"/>
  <c r="C404" i="20"/>
  <c r="B404" i="20"/>
  <c r="O401" i="20"/>
  <c r="N401" i="20"/>
  <c r="M401" i="20"/>
  <c r="L401" i="20"/>
  <c r="L366" i="20" s="1"/>
  <c r="K401" i="20"/>
  <c r="J401" i="20"/>
  <c r="I401" i="20"/>
  <c r="H401" i="20"/>
  <c r="G401" i="20"/>
  <c r="F401" i="20"/>
  <c r="E401" i="20"/>
  <c r="D401" i="20"/>
  <c r="D433" i="20" s="1"/>
  <c r="C401" i="20"/>
  <c r="B401" i="20"/>
  <c r="O400" i="20"/>
  <c r="N400" i="20"/>
  <c r="M400" i="20"/>
  <c r="L400" i="20"/>
  <c r="K400" i="20"/>
  <c r="J400" i="20"/>
  <c r="I400" i="20"/>
  <c r="H400" i="20"/>
  <c r="G400" i="20"/>
  <c r="F400" i="20"/>
  <c r="E400" i="20"/>
  <c r="D400" i="20"/>
  <c r="C400" i="20"/>
  <c r="B400" i="20"/>
  <c r="O399" i="20"/>
  <c r="N399" i="20"/>
  <c r="M399" i="20"/>
  <c r="L399" i="20"/>
  <c r="K399" i="20"/>
  <c r="J399" i="20"/>
  <c r="I399" i="20"/>
  <c r="H399" i="20"/>
  <c r="G399" i="20"/>
  <c r="F399" i="20"/>
  <c r="E399" i="20"/>
  <c r="D399" i="20"/>
  <c r="C399" i="20"/>
  <c r="B399" i="20"/>
  <c r="O398" i="20"/>
  <c r="N398" i="20"/>
  <c r="M398" i="20"/>
  <c r="L398" i="20"/>
  <c r="K398" i="20"/>
  <c r="J398" i="20"/>
  <c r="I398" i="20"/>
  <c r="H398" i="20"/>
  <c r="G398" i="20"/>
  <c r="F398" i="20"/>
  <c r="E398" i="20"/>
  <c r="D398" i="20"/>
  <c r="C398" i="20"/>
  <c r="B398" i="20"/>
  <c r="O395" i="20"/>
  <c r="N395" i="20"/>
  <c r="M395" i="20"/>
  <c r="L395" i="20"/>
  <c r="K395" i="20"/>
  <c r="J395" i="20"/>
  <c r="I395" i="20"/>
  <c r="H395" i="20"/>
  <c r="G395" i="20"/>
  <c r="F395" i="20"/>
  <c r="E395" i="20"/>
  <c r="D395" i="20"/>
  <c r="C395" i="20"/>
  <c r="B395" i="20"/>
  <c r="O394" i="20"/>
  <c r="N394" i="20"/>
  <c r="M394" i="20"/>
  <c r="L394" i="20"/>
  <c r="K394" i="20"/>
  <c r="J394" i="20"/>
  <c r="I394" i="20"/>
  <c r="H394" i="20"/>
  <c r="G394" i="20"/>
  <c r="F394" i="20"/>
  <c r="E394" i="20"/>
  <c r="D394" i="20"/>
  <c r="C394" i="20"/>
  <c r="B394" i="20"/>
  <c r="O393" i="20"/>
  <c r="N393" i="20"/>
  <c r="M393" i="20"/>
  <c r="L393" i="20"/>
  <c r="K393" i="20"/>
  <c r="J393" i="20"/>
  <c r="I393" i="20"/>
  <c r="H393" i="20"/>
  <c r="G393" i="20"/>
  <c r="F393" i="20"/>
  <c r="E393" i="20"/>
  <c r="D393" i="20"/>
  <c r="C393" i="20"/>
  <c r="B393" i="20"/>
  <c r="O392" i="20"/>
  <c r="N392" i="20"/>
  <c r="M392" i="20"/>
  <c r="L392" i="20"/>
  <c r="K392" i="20"/>
  <c r="J392" i="20"/>
  <c r="I392" i="20"/>
  <c r="H392" i="20"/>
  <c r="G392" i="20"/>
  <c r="F392" i="20"/>
  <c r="E392" i="20"/>
  <c r="D392" i="20"/>
  <c r="C392" i="20"/>
  <c r="B392" i="20"/>
  <c r="O389" i="20"/>
  <c r="N389" i="20"/>
  <c r="M389" i="20"/>
  <c r="L389" i="20"/>
  <c r="K389" i="20"/>
  <c r="J389" i="20"/>
  <c r="I389" i="20"/>
  <c r="H389" i="20"/>
  <c r="G389" i="20"/>
  <c r="F389" i="20"/>
  <c r="E389" i="20"/>
  <c r="D389" i="20"/>
  <c r="C389" i="20"/>
  <c r="B389" i="20"/>
  <c r="O388" i="20"/>
  <c r="N388" i="20"/>
  <c r="M388" i="20"/>
  <c r="L388" i="20"/>
  <c r="K388" i="20"/>
  <c r="J388" i="20"/>
  <c r="I388" i="20"/>
  <c r="H388" i="20"/>
  <c r="G388" i="20"/>
  <c r="F388" i="20"/>
  <c r="E388" i="20"/>
  <c r="D388" i="20"/>
  <c r="C388" i="20"/>
  <c r="B388" i="20"/>
  <c r="O387" i="20"/>
  <c r="N387" i="20"/>
  <c r="M387" i="20"/>
  <c r="L387" i="20"/>
  <c r="K387" i="20"/>
  <c r="J387" i="20"/>
  <c r="I387" i="20"/>
  <c r="H387" i="20"/>
  <c r="G387" i="20"/>
  <c r="F387" i="20"/>
  <c r="E387" i="20"/>
  <c r="D387" i="20"/>
  <c r="C387" i="20"/>
  <c r="B387" i="20"/>
  <c r="O386" i="20"/>
  <c r="N386" i="20"/>
  <c r="M386" i="20"/>
  <c r="L386" i="20"/>
  <c r="K386" i="20"/>
  <c r="J386" i="20"/>
  <c r="I386" i="20"/>
  <c r="H386" i="20"/>
  <c r="G386" i="20"/>
  <c r="F386" i="20"/>
  <c r="E386" i="20"/>
  <c r="D386" i="20"/>
  <c r="C386" i="20"/>
  <c r="B386" i="20"/>
  <c r="O383" i="20"/>
  <c r="N383" i="20"/>
  <c r="M383" i="20"/>
  <c r="L383" i="20"/>
  <c r="K383" i="20"/>
  <c r="J383" i="20"/>
  <c r="I383" i="20"/>
  <c r="H383" i="20"/>
  <c r="G383" i="20"/>
  <c r="F383" i="20"/>
  <c r="E383" i="20"/>
  <c r="D383" i="20"/>
  <c r="C383" i="20"/>
  <c r="B383" i="20"/>
  <c r="O382" i="20"/>
  <c r="N382" i="20"/>
  <c r="M382" i="20"/>
  <c r="L382" i="20"/>
  <c r="K382" i="20"/>
  <c r="J382" i="20"/>
  <c r="I382" i="20"/>
  <c r="H382" i="20"/>
  <c r="G382" i="20"/>
  <c r="F382" i="20"/>
  <c r="E382" i="20"/>
  <c r="D382" i="20"/>
  <c r="C382" i="20"/>
  <c r="B382" i="20"/>
  <c r="O381" i="20"/>
  <c r="N381" i="20"/>
  <c r="M381" i="20"/>
  <c r="L381" i="20"/>
  <c r="K381" i="20"/>
  <c r="J381" i="20"/>
  <c r="I381" i="20"/>
  <c r="H381" i="20"/>
  <c r="G381" i="20"/>
  <c r="F381" i="20"/>
  <c r="E381" i="20"/>
  <c r="D381" i="20"/>
  <c r="C381" i="20"/>
  <c r="B381" i="20"/>
  <c r="O380" i="20"/>
  <c r="N380" i="20"/>
  <c r="M380" i="20"/>
  <c r="L380" i="20"/>
  <c r="K380" i="20"/>
  <c r="J380" i="20"/>
  <c r="I380" i="20"/>
  <c r="H380" i="20"/>
  <c r="G380" i="20"/>
  <c r="F380" i="20"/>
  <c r="E380" i="20"/>
  <c r="D380" i="20"/>
  <c r="C380" i="20"/>
  <c r="B380" i="20"/>
  <c r="L377" i="20"/>
  <c r="K377" i="20"/>
  <c r="J377" i="20"/>
  <c r="I377" i="20"/>
  <c r="H377" i="20"/>
  <c r="G377" i="20"/>
  <c r="F377" i="20"/>
  <c r="E377" i="20"/>
  <c r="D377" i="20"/>
  <c r="C377" i="20"/>
  <c r="B377" i="20"/>
  <c r="M376" i="20"/>
  <c r="L376" i="20"/>
  <c r="K376" i="20"/>
  <c r="J376" i="20"/>
  <c r="I376" i="20"/>
  <c r="H376" i="20"/>
  <c r="G376" i="20"/>
  <c r="F376" i="20"/>
  <c r="E376" i="20"/>
  <c r="D376" i="20"/>
  <c r="C376" i="20"/>
  <c r="B376" i="20"/>
  <c r="M375" i="20"/>
  <c r="L375" i="20"/>
  <c r="K375" i="20"/>
  <c r="J375" i="20"/>
  <c r="I375" i="20"/>
  <c r="H375" i="20"/>
  <c r="G375" i="20"/>
  <c r="F375" i="20"/>
  <c r="E375" i="20"/>
  <c r="D375" i="20"/>
  <c r="C375" i="20"/>
  <c r="B375" i="20"/>
  <c r="M374" i="20"/>
  <c r="L374" i="20"/>
  <c r="K374" i="20"/>
  <c r="J374" i="20"/>
  <c r="I374" i="20"/>
  <c r="H374" i="20"/>
  <c r="G374" i="20"/>
  <c r="F374" i="20"/>
  <c r="E374" i="20"/>
  <c r="D374" i="20"/>
  <c r="C374" i="20"/>
  <c r="B374" i="20"/>
  <c r="O371" i="20"/>
  <c r="N371" i="20"/>
  <c r="M371" i="20"/>
  <c r="L371" i="20"/>
  <c r="K371" i="20"/>
  <c r="J371" i="20"/>
  <c r="I371" i="20"/>
  <c r="H371" i="20"/>
  <c r="G371" i="20"/>
  <c r="F371" i="20"/>
  <c r="E371" i="20"/>
  <c r="D371" i="20"/>
  <c r="C371" i="20"/>
  <c r="B371" i="20"/>
  <c r="O370" i="20"/>
  <c r="N370" i="20"/>
  <c r="M370" i="20"/>
  <c r="L370" i="20"/>
  <c r="K370" i="20"/>
  <c r="J370" i="20"/>
  <c r="I370" i="20"/>
  <c r="H370" i="20"/>
  <c r="G370" i="20"/>
  <c r="F370" i="20"/>
  <c r="E370" i="20"/>
  <c r="D370" i="20"/>
  <c r="C370" i="20"/>
  <c r="B370" i="20"/>
  <c r="O369" i="20"/>
  <c r="N369" i="20"/>
  <c r="M369" i="20"/>
  <c r="L369" i="20"/>
  <c r="K369" i="20"/>
  <c r="J369" i="20"/>
  <c r="I369" i="20"/>
  <c r="H369" i="20"/>
  <c r="G369" i="20"/>
  <c r="F369" i="20"/>
  <c r="E369" i="20"/>
  <c r="D369" i="20"/>
  <c r="C369" i="20"/>
  <c r="B369" i="20"/>
  <c r="O368" i="20"/>
  <c r="N368" i="20"/>
  <c r="M368" i="20"/>
  <c r="L368" i="20"/>
  <c r="K368" i="20"/>
  <c r="J368" i="20"/>
  <c r="I368" i="20"/>
  <c r="H368" i="20"/>
  <c r="G368" i="20"/>
  <c r="F368" i="20"/>
  <c r="E368" i="20"/>
  <c r="D368" i="20"/>
  <c r="C368" i="20"/>
  <c r="B368" i="20"/>
  <c r="O353" i="20"/>
  <c r="N353" i="20"/>
  <c r="M353" i="20"/>
  <c r="L353" i="20"/>
  <c r="K353" i="20"/>
  <c r="J353" i="20"/>
  <c r="I353" i="20"/>
  <c r="H353" i="20"/>
  <c r="G353" i="20"/>
  <c r="F353" i="20"/>
  <c r="E353" i="20"/>
  <c r="D353" i="20"/>
  <c r="C353" i="20"/>
  <c r="B353" i="20"/>
  <c r="O352" i="20"/>
  <c r="N352" i="20"/>
  <c r="M352" i="20"/>
  <c r="L352" i="20"/>
  <c r="K352" i="20"/>
  <c r="J352" i="20"/>
  <c r="I352" i="20"/>
  <c r="H352" i="20"/>
  <c r="G352" i="20"/>
  <c r="F352" i="20"/>
  <c r="E352" i="20"/>
  <c r="D352" i="20"/>
  <c r="C352" i="20"/>
  <c r="B352" i="20"/>
  <c r="O351" i="20"/>
  <c r="N351" i="20"/>
  <c r="M351" i="20"/>
  <c r="L351" i="20"/>
  <c r="K351" i="20"/>
  <c r="J351" i="20"/>
  <c r="I351" i="20"/>
  <c r="H351" i="20"/>
  <c r="G351" i="20"/>
  <c r="F351" i="20"/>
  <c r="E351" i="20"/>
  <c r="D351" i="20"/>
  <c r="C351" i="20"/>
  <c r="B351" i="20"/>
  <c r="O350" i="20"/>
  <c r="N350" i="20"/>
  <c r="M350" i="20"/>
  <c r="L350" i="20"/>
  <c r="K350" i="20"/>
  <c r="J350" i="20"/>
  <c r="I350" i="20"/>
  <c r="H350" i="20"/>
  <c r="G350" i="20"/>
  <c r="F350" i="20"/>
  <c r="E350" i="20"/>
  <c r="D350" i="20"/>
  <c r="C350" i="20"/>
  <c r="B350" i="20"/>
  <c r="BM122" i="20"/>
  <c r="BL122" i="20"/>
  <c r="BK122" i="20"/>
  <c r="BJ122" i="20"/>
  <c r="BI122" i="20"/>
  <c r="BH122" i="20"/>
  <c r="BG122" i="20"/>
  <c r="BF122" i="20"/>
  <c r="BE122" i="20"/>
  <c r="BD122" i="20"/>
  <c r="BC122" i="20"/>
  <c r="BB122" i="20"/>
  <c r="BA122" i="20"/>
  <c r="AZ122" i="20"/>
  <c r="AY122" i="20"/>
  <c r="AX122" i="20"/>
  <c r="AW122" i="20"/>
  <c r="AV122" i="20"/>
  <c r="AU122" i="20"/>
  <c r="AT122" i="20"/>
  <c r="AS122" i="20"/>
  <c r="AR122" i="20"/>
  <c r="AQ122" i="20"/>
  <c r="AP122" i="20"/>
  <c r="AO122" i="20"/>
  <c r="AN122" i="20"/>
  <c r="AM122" i="20"/>
  <c r="AL122" i="20"/>
  <c r="AK122" i="20"/>
  <c r="AJ122" i="20"/>
  <c r="AI122" i="20"/>
  <c r="AH122" i="20"/>
  <c r="AG122" i="20"/>
  <c r="AF122" i="20"/>
  <c r="AE122" i="20"/>
  <c r="AD122" i="20"/>
  <c r="AC122" i="20"/>
  <c r="AB122" i="20"/>
  <c r="AA122" i="20"/>
  <c r="Z122" i="20"/>
  <c r="Y122" i="20"/>
  <c r="X122" i="20"/>
  <c r="W122" i="20"/>
  <c r="V122" i="20"/>
  <c r="U122" i="20"/>
  <c r="T122" i="20"/>
  <c r="S122" i="20"/>
  <c r="R122" i="20"/>
  <c r="O122" i="20"/>
  <c r="N122" i="20"/>
  <c r="M122" i="20"/>
  <c r="L122" i="20"/>
  <c r="K122" i="20"/>
  <c r="J122" i="20"/>
  <c r="I122" i="20"/>
  <c r="H122" i="20"/>
  <c r="G122" i="20"/>
  <c r="F122" i="20"/>
  <c r="E122" i="20"/>
  <c r="D122" i="20"/>
  <c r="C122" i="20"/>
  <c r="B122" i="20"/>
  <c r="BB120" i="20"/>
  <c r="BA120" i="20"/>
  <c r="AZ120" i="20"/>
  <c r="AY120" i="20"/>
  <c r="AX120" i="20"/>
  <c r="AW120" i="20"/>
  <c r="AV120" i="20"/>
  <c r="AU120" i="20"/>
  <c r="AT120" i="20"/>
  <c r="AS120" i="20"/>
  <c r="AR120" i="20"/>
  <c r="AQ120" i="20"/>
  <c r="AP120" i="20"/>
  <c r="AO120" i="20"/>
  <c r="AN120" i="20"/>
  <c r="AM120" i="20"/>
  <c r="AL120" i="20"/>
  <c r="AK120" i="20"/>
  <c r="AJ120" i="20"/>
  <c r="AI120" i="20"/>
  <c r="AH120" i="20"/>
  <c r="AG120" i="20"/>
  <c r="AF120" i="20"/>
  <c r="AE120" i="20"/>
  <c r="AD120" i="20"/>
  <c r="AC120" i="20"/>
  <c r="AB120" i="20"/>
  <c r="AA120" i="20"/>
  <c r="Z120" i="20"/>
  <c r="Y120" i="20"/>
  <c r="X120" i="20"/>
  <c r="W120" i="20"/>
  <c r="V120" i="20"/>
  <c r="U120" i="20"/>
  <c r="T120" i="20"/>
  <c r="S120" i="20"/>
  <c r="R120" i="20"/>
  <c r="O120" i="20"/>
  <c r="N120" i="20"/>
  <c r="M120" i="20"/>
  <c r="L120" i="20"/>
  <c r="K120" i="20"/>
  <c r="J120" i="20"/>
  <c r="I120" i="20"/>
  <c r="H120" i="20"/>
  <c r="G120" i="20"/>
  <c r="F120" i="20"/>
  <c r="E120" i="20"/>
  <c r="D120" i="20"/>
  <c r="C120" i="20"/>
  <c r="B120" i="20"/>
  <c r="BB119" i="20"/>
  <c r="BA119" i="20"/>
  <c r="AZ119" i="20"/>
  <c r="AY119" i="20"/>
  <c r="AX119" i="20"/>
  <c r="AW119" i="20"/>
  <c r="AV119" i="20"/>
  <c r="AU119" i="20"/>
  <c r="AT119" i="20"/>
  <c r="AS119" i="20"/>
  <c r="AR119" i="20"/>
  <c r="AQ119" i="20"/>
  <c r="AP119" i="20"/>
  <c r="AO119" i="20"/>
  <c r="AN119" i="20"/>
  <c r="AM119" i="20"/>
  <c r="AL119" i="20"/>
  <c r="AK119" i="20"/>
  <c r="AJ119" i="20"/>
  <c r="AI119" i="20"/>
  <c r="AH119" i="20"/>
  <c r="AG119" i="20"/>
  <c r="AF119" i="20"/>
  <c r="AE119" i="20"/>
  <c r="AD119" i="20"/>
  <c r="AC119" i="20"/>
  <c r="AB119" i="20"/>
  <c r="AA119" i="20"/>
  <c r="Z119" i="20"/>
  <c r="Y119" i="20"/>
  <c r="X119" i="20"/>
  <c r="W119" i="20"/>
  <c r="V119" i="20"/>
  <c r="U119" i="20"/>
  <c r="T119" i="20"/>
  <c r="S119" i="20"/>
  <c r="R119" i="20"/>
  <c r="O119" i="20"/>
  <c r="N119" i="20"/>
  <c r="M119" i="20"/>
  <c r="L119" i="20"/>
  <c r="K119" i="20"/>
  <c r="J119" i="20"/>
  <c r="I119" i="20"/>
  <c r="H119" i="20"/>
  <c r="G119" i="20"/>
  <c r="F119" i="20"/>
  <c r="E119" i="20"/>
  <c r="D119" i="20"/>
  <c r="C119" i="20"/>
  <c r="B119" i="20"/>
  <c r="BM115" i="20"/>
  <c r="BM117" i="20" s="1"/>
  <c r="BL115" i="20"/>
  <c r="BL117" i="20" s="1"/>
  <c r="BK115" i="20"/>
  <c r="BK117" i="20" s="1"/>
  <c r="BJ115" i="20"/>
  <c r="BJ117" i="20" s="1"/>
  <c r="BI115" i="20"/>
  <c r="BI117" i="20" s="1"/>
  <c r="BH115" i="20"/>
  <c r="BH117" i="20" s="1"/>
  <c r="BG115" i="20"/>
  <c r="BG117" i="20" s="1"/>
  <c r="BF115" i="20"/>
  <c r="BF117" i="20" s="1"/>
  <c r="BE115" i="20"/>
  <c r="BE117" i="20" s="1"/>
  <c r="BD115" i="20"/>
  <c r="BD117" i="20" s="1"/>
  <c r="BC115" i="20"/>
  <c r="BC117" i="20" s="1"/>
  <c r="BB115" i="20"/>
  <c r="BB117" i="20" s="1"/>
  <c r="BA115" i="20"/>
  <c r="BA117" i="20" s="1"/>
  <c r="AZ115" i="20"/>
  <c r="AZ117" i="20" s="1"/>
  <c r="AY115" i="20"/>
  <c r="AY117" i="20" s="1"/>
  <c r="AX115" i="20"/>
  <c r="AX117" i="20" s="1"/>
  <c r="AW115" i="20"/>
  <c r="AW117" i="20" s="1"/>
  <c r="AV115" i="20"/>
  <c r="AV117" i="20" s="1"/>
  <c r="AU115" i="20"/>
  <c r="AU117" i="20" s="1"/>
  <c r="AT115" i="20"/>
  <c r="AT117" i="20" s="1"/>
  <c r="AS115" i="20"/>
  <c r="AS117" i="20" s="1"/>
  <c r="AR115" i="20"/>
  <c r="AR117" i="20" s="1"/>
  <c r="AQ115" i="20"/>
  <c r="AQ117" i="20" s="1"/>
  <c r="AP115" i="20"/>
  <c r="AP117" i="20" s="1"/>
  <c r="AO115" i="20"/>
  <c r="AO117" i="20" s="1"/>
  <c r="AN115" i="20"/>
  <c r="AN117" i="20" s="1"/>
  <c r="AM115" i="20"/>
  <c r="AM117" i="20" s="1"/>
  <c r="AL115" i="20"/>
  <c r="AL117" i="20" s="1"/>
  <c r="AK115" i="20"/>
  <c r="AK117" i="20" s="1"/>
  <c r="AJ115" i="20"/>
  <c r="AJ117" i="20" s="1"/>
  <c r="AI115" i="20"/>
  <c r="AI117" i="20" s="1"/>
  <c r="AH115" i="20"/>
  <c r="AH117" i="20" s="1"/>
  <c r="AG115" i="20"/>
  <c r="AG117" i="20" s="1"/>
  <c r="AF115" i="20"/>
  <c r="AF117" i="20" s="1"/>
  <c r="AE115" i="20"/>
  <c r="AE117" i="20" s="1"/>
  <c r="AD115" i="20"/>
  <c r="AD117" i="20" s="1"/>
  <c r="AC115" i="20"/>
  <c r="AC117" i="20" s="1"/>
  <c r="AB115" i="20"/>
  <c r="AB117" i="20" s="1"/>
  <c r="AA115" i="20"/>
  <c r="AA117" i="20" s="1"/>
  <c r="Z115" i="20"/>
  <c r="Z117" i="20" s="1"/>
  <c r="Y115" i="20"/>
  <c r="Y117" i="20" s="1"/>
  <c r="X115" i="20"/>
  <c r="X117" i="20" s="1"/>
  <c r="W115" i="20"/>
  <c r="W117" i="20" s="1"/>
  <c r="V115" i="20"/>
  <c r="V117" i="20" s="1"/>
  <c r="U115" i="20"/>
  <c r="U117" i="20" s="1"/>
  <c r="T115" i="20"/>
  <c r="T117" i="20" s="1"/>
  <c r="S115" i="20"/>
  <c r="S117" i="20" s="1"/>
  <c r="R115" i="20"/>
  <c r="R117" i="20" s="1"/>
  <c r="O115" i="20"/>
  <c r="O117" i="20" s="1"/>
  <c r="N115" i="20"/>
  <c r="N117" i="20" s="1"/>
  <c r="M115" i="20"/>
  <c r="M117" i="20" s="1"/>
  <c r="L115" i="20"/>
  <c r="L117" i="20" s="1"/>
  <c r="K115" i="20"/>
  <c r="K117" i="20" s="1"/>
  <c r="O412" i="20" s="1"/>
  <c r="J115" i="20"/>
  <c r="J117" i="20" s="1"/>
  <c r="I115" i="20"/>
  <c r="I117" i="20" s="1"/>
  <c r="H115" i="20"/>
  <c r="H117" i="20" s="1"/>
  <c r="G115" i="20"/>
  <c r="G117" i="20" s="1"/>
  <c r="P412" i="20" s="1"/>
  <c r="F115" i="20"/>
  <c r="F117" i="20" s="1"/>
  <c r="E115" i="20"/>
  <c r="E117" i="20" s="1"/>
  <c r="Q410" i="20" s="1"/>
  <c r="D115" i="20"/>
  <c r="D117" i="20" s="1"/>
  <c r="Q411" i="20" s="1"/>
  <c r="C115" i="20"/>
  <c r="C117" i="20" s="1"/>
  <c r="B115" i="20"/>
  <c r="B117" i="20" s="1"/>
  <c r="Q413" i="20" s="1"/>
  <c r="Q414" i="20" s="1"/>
  <c r="BM114" i="20"/>
  <c r="BL114" i="20"/>
  <c r="BK114" i="20"/>
  <c r="BJ114" i="20"/>
  <c r="BI114" i="20"/>
  <c r="BH114" i="20"/>
  <c r="BG114" i="20"/>
  <c r="BF114" i="20"/>
  <c r="BE114" i="20"/>
  <c r="BD114" i="20"/>
  <c r="BC114" i="20"/>
  <c r="BB114" i="20"/>
  <c r="BA114" i="20"/>
  <c r="AZ114" i="20"/>
  <c r="AY114" i="20"/>
  <c r="AX114" i="20"/>
  <c r="AW114" i="20"/>
  <c r="AV114" i="20"/>
  <c r="AU114" i="20"/>
  <c r="AT114" i="20"/>
  <c r="AS114" i="20"/>
  <c r="AR114" i="20"/>
  <c r="AQ114" i="20"/>
  <c r="AP114" i="20"/>
  <c r="AO114" i="20"/>
  <c r="AN114" i="20"/>
  <c r="AM114" i="20"/>
  <c r="AL114" i="20"/>
  <c r="AK114" i="20"/>
  <c r="AJ114" i="20"/>
  <c r="AI114" i="20"/>
  <c r="AH114" i="20"/>
  <c r="AG114" i="20"/>
  <c r="AF114" i="20"/>
  <c r="AE114" i="20"/>
  <c r="AD114" i="20"/>
  <c r="AC114" i="20"/>
  <c r="AB114" i="20"/>
  <c r="AA114" i="20"/>
  <c r="Z114" i="20"/>
  <c r="Y114" i="20"/>
  <c r="X114" i="20"/>
  <c r="W114" i="20"/>
  <c r="V114" i="20"/>
  <c r="U114" i="20"/>
  <c r="T114" i="20"/>
  <c r="S114" i="20"/>
  <c r="R114" i="20"/>
  <c r="O114" i="20"/>
  <c r="N114" i="20"/>
  <c r="M114" i="20"/>
  <c r="L114" i="20"/>
  <c r="K114" i="20"/>
  <c r="J114" i="20"/>
  <c r="I114" i="20"/>
  <c r="H114" i="20"/>
  <c r="G114" i="20"/>
  <c r="F114" i="20"/>
  <c r="E114" i="20"/>
  <c r="D114" i="20"/>
  <c r="C114" i="20"/>
  <c r="B114" i="20"/>
  <c r="BM113" i="20"/>
  <c r="BL113" i="20"/>
  <c r="BK113" i="20"/>
  <c r="BJ113" i="20"/>
  <c r="BI113" i="20"/>
  <c r="BH113" i="20"/>
  <c r="BG113" i="20"/>
  <c r="BF113" i="20"/>
  <c r="BE113" i="20"/>
  <c r="BD113" i="20"/>
  <c r="BC113" i="20"/>
  <c r="BB113" i="20"/>
  <c r="BA113" i="20"/>
  <c r="AZ113" i="20"/>
  <c r="AY113" i="20"/>
  <c r="AX113" i="20"/>
  <c r="AW113" i="20"/>
  <c r="AV113" i="20"/>
  <c r="AU113" i="20"/>
  <c r="AT113" i="20"/>
  <c r="AS113" i="20"/>
  <c r="AR113" i="20"/>
  <c r="AQ113" i="20"/>
  <c r="AP113" i="20"/>
  <c r="AO113" i="20"/>
  <c r="AN113" i="20"/>
  <c r="AM113" i="20"/>
  <c r="AL113" i="20"/>
  <c r="AK113" i="20"/>
  <c r="AJ113" i="20"/>
  <c r="AI113" i="20"/>
  <c r="AH113" i="20"/>
  <c r="AG113" i="20"/>
  <c r="AF113" i="20"/>
  <c r="AE113" i="20"/>
  <c r="AD113" i="20"/>
  <c r="AC113" i="20"/>
  <c r="AB113" i="20"/>
  <c r="AA113" i="20"/>
  <c r="Z113" i="20"/>
  <c r="Y113" i="20"/>
  <c r="X113" i="20"/>
  <c r="W113" i="20"/>
  <c r="V113" i="20"/>
  <c r="U113" i="20"/>
  <c r="T113" i="20"/>
  <c r="S113" i="20"/>
  <c r="R113" i="20"/>
  <c r="O113" i="20"/>
  <c r="N113" i="20"/>
  <c r="M113" i="20"/>
  <c r="L113" i="20"/>
  <c r="K113" i="20"/>
  <c r="J113" i="20"/>
  <c r="I113" i="20"/>
  <c r="H113" i="20"/>
  <c r="G113" i="20"/>
  <c r="F113" i="20"/>
  <c r="E113" i="20"/>
  <c r="D113" i="20"/>
  <c r="C113" i="20"/>
  <c r="B113" i="20"/>
  <c r="N746" i="18"/>
  <c r="O745" i="18"/>
  <c r="P745" i="18" s="1"/>
  <c r="Q745" i="18" s="1"/>
  <c r="M742" i="18"/>
  <c r="N741" i="18"/>
  <c r="N742" i="18" s="1"/>
  <c r="L738" i="18"/>
  <c r="M737" i="18"/>
  <c r="M738" i="18" s="1"/>
  <c r="K734" i="18"/>
  <c r="L733" i="18"/>
  <c r="M733" i="18" s="1"/>
  <c r="J730" i="18"/>
  <c r="K729" i="18"/>
  <c r="K730" i="18" s="1"/>
  <c r="I726" i="18"/>
  <c r="J725" i="18"/>
  <c r="K725" i="18" s="1"/>
  <c r="H722" i="18"/>
  <c r="I721" i="18"/>
  <c r="J721" i="18" s="1"/>
  <c r="G718" i="18"/>
  <c r="H717" i="18"/>
  <c r="H718" i="18" s="1"/>
  <c r="F714" i="18"/>
  <c r="G713" i="18"/>
  <c r="G714" i="18" s="1"/>
  <c r="E710" i="18"/>
  <c r="F709" i="18"/>
  <c r="F710" i="18" s="1"/>
  <c r="D706" i="18"/>
  <c r="E705" i="18"/>
  <c r="E706" i="18" s="1"/>
  <c r="C702" i="18"/>
  <c r="D701" i="18"/>
  <c r="D702" i="18" s="1"/>
  <c r="B698" i="18"/>
  <c r="C697" i="18"/>
  <c r="C698" i="18" s="1"/>
  <c r="N694" i="18"/>
  <c r="N679" i="18"/>
  <c r="M679" i="18"/>
  <c r="L679" i="18"/>
  <c r="K679" i="18"/>
  <c r="J679" i="18"/>
  <c r="I679" i="18"/>
  <c r="H679" i="18"/>
  <c r="G679" i="18"/>
  <c r="F679" i="18"/>
  <c r="E679" i="18"/>
  <c r="D679" i="18"/>
  <c r="C679" i="18"/>
  <c r="B679" i="18"/>
  <c r="N677" i="18"/>
  <c r="M677" i="18"/>
  <c r="L677" i="18"/>
  <c r="K677" i="18"/>
  <c r="J677" i="18"/>
  <c r="I677" i="18"/>
  <c r="H677" i="18"/>
  <c r="G677" i="18"/>
  <c r="F677" i="18"/>
  <c r="E677" i="18"/>
  <c r="D677" i="18"/>
  <c r="C677" i="18"/>
  <c r="B677" i="18"/>
  <c r="O629" i="18"/>
  <c r="N629" i="18"/>
  <c r="M629" i="18"/>
  <c r="L629" i="18"/>
  <c r="K629" i="18"/>
  <c r="J629" i="18"/>
  <c r="I629" i="18"/>
  <c r="H629" i="18"/>
  <c r="G629" i="18"/>
  <c r="F629" i="18"/>
  <c r="E629" i="18"/>
  <c r="D629" i="18"/>
  <c r="C629" i="18"/>
  <c r="B629" i="18"/>
  <c r="O628" i="18"/>
  <c r="N628" i="18"/>
  <c r="M628" i="18"/>
  <c r="L628" i="18"/>
  <c r="K628" i="18"/>
  <c r="J628" i="18"/>
  <c r="I628" i="18"/>
  <c r="H628" i="18"/>
  <c r="G628" i="18"/>
  <c r="F628" i="18"/>
  <c r="E628" i="18"/>
  <c r="D628" i="18"/>
  <c r="C628" i="18"/>
  <c r="B628" i="18"/>
  <c r="O627" i="18"/>
  <c r="N627" i="18"/>
  <c r="M627" i="18"/>
  <c r="L627" i="18"/>
  <c r="K627" i="18"/>
  <c r="J627" i="18"/>
  <c r="I627" i="18"/>
  <c r="H627" i="18"/>
  <c r="G627" i="18"/>
  <c r="F627" i="18"/>
  <c r="E627" i="18"/>
  <c r="D627" i="18"/>
  <c r="C627" i="18"/>
  <c r="B627" i="18"/>
  <c r="O626" i="18"/>
  <c r="N626" i="18"/>
  <c r="M626" i="18"/>
  <c r="L626" i="18"/>
  <c r="K626" i="18"/>
  <c r="J626" i="18"/>
  <c r="I626" i="18"/>
  <c r="H626" i="18"/>
  <c r="G626" i="18"/>
  <c r="F626" i="18"/>
  <c r="E626" i="18"/>
  <c r="D626" i="18"/>
  <c r="C626" i="18"/>
  <c r="B626" i="18"/>
  <c r="O624" i="18"/>
  <c r="N624" i="18"/>
  <c r="M624" i="18"/>
  <c r="L624" i="18"/>
  <c r="K624" i="18"/>
  <c r="J624" i="18"/>
  <c r="I624" i="18"/>
  <c r="H624" i="18"/>
  <c r="G624" i="18"/>
  <c r="F624" i="18"/>
  <c r="E624" i="18"/>
  <c r="D624" i="18"/>
  <c r="C624" i="18"/>
  <c r="B624" i="18"/>
  <c r="O623" i="18"/>
  <c r="N623" i="18"/>
  <c r="M623" i="18"/>
  <c r="L623" i="18"/>
  <c r="K623" i="18"/>
  <c r="J623" i="18"/>
  <c r="I623" i="18"/>
  <c r="H623" i="18"/>
  <c r="G623" i="18"/>
  <c r="F623" i="18"/>
  <c r="E623" i="18"/>
  <c r="D623" i="18"/>
  <c r="C623" i="18"/>
  <c r="B623" i="18"/>
  <c r="O622" i="18"/>
  <c r="N622" i="18"/>
  <c r="M622" i="18"/>
  <c r="L622" i="18"/>
  <c r="K622" i="18"/>
  <c r="J622" i="18"/>
  <c r="I622" i="18"/>
  <c r="H622" i="18"/>
  <c r="G622" i="18"/>
  <c r="F622" i="18"/>
  <c r="E622" i="18"/>
  <c r="D622" i="18"/>
  <c r="C622" i="18"/>
  <c r="B622" i="18"/>
  <c r="O621" i="18"/>
  <c r="N621" i="18"/>
  <c r="M621" i="18"/>
  <c r="L621" i="18"/>
  <c r="K621" i="18"/>
  <c r="J621" i="18"/>
  <c r="I621" i="18"/>
  <c r="H621" i="18"/>
  <c r="G621" i="18"/>
  <c r="F621" i="18"/>
  <c r="E621" i="18"/>
  <c r="D621" i="18"/>
  <c r="C621" i="18"/>
  <c r="B621" i="18"/>
  <c r="O619" i="18"/>
  <c r="N619" i="18"/>
  <c r="M619" i="18"/>
  <c r="L619" i="18"/>
  <c r="K619" i="18"/>
  <c r="J619" i="18"/>
  <c r="I619" i="18"/>
  <c r="H619" i="18"/>
  <c r="G619" i="18"/>
  <c r="F619" i="18"/>
  <c r="E619" i="18"/>
  <c r="D619" i="18"/>
  <c r="C619" i="18"/>
  <c r="B619" i="18"/>
  <c r="O618" i="18"/>
  <c r="N618" i="18"/>
  <c r="M618" i="18"/>
  <c r="L618" i="18"/>
  <c r="K618" i="18"/>
  <c r="J618" i="18"/>
  <c r="I618" i="18"/>
  <c r="H618" i="18"/>
  <c r="G618" i="18"/>
  <c r="F618" i="18"/>
  <c r="E618" i="18"/>
  <c r="D618" i="18"/>
  <c r="C618" i="18"/>
  <c r="B618" i="18"/>
  <c r="O617" i="18"/>
  <c r="N617" i="18"/>
  <c r="M617" i="18"/>
  <c r="L617" i="18"/>
  <c r="K617" i="18"/>
  <c r="J617" i="18"/>
  <c r="I617" i="18"/>
  <c r="H617" i="18"/>
  <c r="G617" i="18"/>
  <c r="F617" i="18"/>
  <c r="E617" i="18"/>
  <c r="D617" i="18"/>
  <c r="C617" i="18"/>
  <c r="B617" i="18"/>
  <c r="O616" i="18"/>
  <c r="N616" i="18"/>
  <c r="M616" i="18"/>
  <c r="L616" i="18"/>
  <c r="K616" i="18"/>
  <c r="J616" i="18"/>
  <c r="I616" i="18"/>
  <c r="H616" i="18"/>
  <c r="G616" i="18"/>
  <c r="F616" i="18"/>
  <c r="E616" i="18"/>
  <c r="D616" i="18"/>
  <c r="C616" i="18"/>
  <c r="B616" i="18"/>
  <c r="O614" i="18"/>
  <c r="N614" i="18"/>
  <c r="M614" i="18"/>
  <c r="L614" i="18"/>
  <c r="K614" i="18"/>
  <c r="J614" i="18"/>
  <c r="I614" i="18"/>
  <c r="H614" i="18"/>
  <c r="G614" i="18"/>
  <c r="F614" i="18"/>
  <c r="E614" i="18"/>
  <c r="D614" i="18"/>
  <c r="C614" i="18"/>
  <c r="B614" i="18"/>
  <c r="O613" i="18"/>
  <c r="N613" i="18"/>
  <c r="M613" i="18"/>
  <c r="L613" i="18"/>
  <c r="K613" i="18"/>
  <c r="J613" i="18"/>
  <c r="I613" i="18"/>
  <c r="H613" i="18"/>
  <c r="G613" i="18"/>
  <c r="F613" i="18"/>
  <c r="E613" i="18"/>
  <c r="D613" i="18"/>
  <c r="C613" i="18"/>
  <c r="B613" i="18"/>
  <c r="O612" i="18"/>
  <c r="N612" i="18"/>
  <c r="M612" i="18"/>
  <c r="L612" i="18"/>
  <c r="K612" i="18"/>
  <c r="J612" i="18"/>
  <c r="I612" i="18"/>
  <c r="H612" i="18"/>
  <c r="G612" i="18"/>
  <c r="F612" i="18"/>
  <c r="E612" i="18"/>
  <c r="D612" i="18"/>
  <c r="C612" i="18"/>
  <c r="B612" i="18"/>
  <c r="O611" i="18"/>
  <c r="N611" i="18"/>
  <c r="M611" i="18"/>
  <c r="L611" i="18"/>
  <c r="K611" i="18"/>
  <c r="J611" i="18"/>
  <c r="I611" i="18"/>
  <c r="H611" i="18"/>
  <c r="G611" i="18"/>
  <c r="F611" i="18"/>
  <c r="E611" i="18"/>
  <c r="D611" i="18"/>
  <c r="C611" i="18"/>
  <c r="B611" i="18"/>
  <c r="O602" i="18"/>
  <c r="N602" i="18"/>
  <c r="M602" i="18"/>
  <c r="L602" i="18"/>
  <c r="K602" i="18"/>
  <c r="J602" i="18"/>
  <c r="I602" i="18"/>
  <c r="H602" i="18"/>
  <c r="G602" i="18"/>
  <c r="F602" i="18"/>
  <c r="E602" i="18"/>
  <c r="D602" i="18"/>
  <c r="C602" i="18"/>
  <c r="B602" i="18"/>
  <c r="O601" i="18"/>
  <c r="N601" i="18"/>
  <c r="M601" i="18"/>
  <c r="L601" i="18"/>
  <c r="K601" i="18"/>
  <c r="J601" i="18"/>
  <c r="J607" i="18" s="1"/>
  <c r="I601" i="18"/>
  <c r="H601" i="18"/>
  <c r="G601" i="18"/>
  <c r="F601" i="18"/>
  <c r="E601" i="18"/>
  <c r="D601" i="18"/>
  <c r="C601" i="18"/>
  <c r="B601" i="18"/>
  <c r="O600" i="18"/>
  <c r="N600" i="18"/>
  <c r="M600" i="18"/>
  <c r="L600" i="18"/>
  <c r="K600" i="18"/>
  <c r="J600" i="18"/>
  <c r="I600" i="18"/>
  <c r="H600" i="18"/>
  <c r="G600" i="18"/>
  <c r="F600" i="18"/>
  <c r="E600" i="18"/>
  <c r="D600" i="18"/>
  <c r="C600" i="18"/>
  <c r="B600" i="18"/>
  <c r="O599" i="18"/>
  <c r="N599" i="18"/>
  <c r="M599" i="18"/>
  <c r="L599" i="18"/>
  <c r="K599" i="18"/>
  <c r="J599" i="18"/>
  <c r="I599" i="18"/>
  <c r="H599" i="18"/>
  <c r="G599" i="18"/>
  <c r="F599" i="18"/>
  <c r="E599" i="18"/>
  <c r="D599" i="18"/>
  <c r="C599" i="18"/>
  <c r="B599" i="18"/>
  <c r="O596" i="18"/>
  <c r="N596" i="18"/>
  <c r="M596" i="18"/>
  <c r="L596" i="18"/>
  <c r="K596" i="18"/>
  <c r="J596" i="18"/>
  <c r="I596" i="18"/>
  <c r="H596" i="18"/>
  <c r="G596" i="18"/>
  <c r="F596" i="18"/>
  <c r="E596" i="18"/>
  <c r="D596" i="18"/>
  <c r="C596" i="18"/>
  <c r="B596" i="18"/>
  <c r="O595" i="18"/>
  <c r="N595" i="18"/>
  <c r="M595" i="18"/>
  <c r="L595" i="18"/>
  <c r="K595" i="18"/>
  <c r="J595" i="18"/>
  <c r="I595" i="18"/>
  <c r="H595" i="18"/>
  <c r="G595" i="18"/>
  <c r="F595" i="18"/>
  <c r="E595" i="18"/>
  <c r="D595" i="18"/>
  <c r="C595" i="18"/>
  <c r="B595" i="18"/>
  <c r="O594" i="18"/>
  <c r="N594" i="18"/>
  <c r="M594" i="18"/>
  <c r="L594" i="18"/>
  <c r="K594" i="18"/>
  <c r="J594" i="18"/>
  <c r="I594" i="18"/>
  <c r="H594" i="18"/>
  <c r="G594" i="18"/>
  <c r="F594" i="18"/>
  <c r="E594" i="18"/>
  <c r="D594" i="18"/>
  <c r="C594" i="18"/>
  <c r="B594" i="18"/>
  <c r="O593" i="18"/>
  <c r="N593" i="18"/>
  <c r="M593" i="18"/>
  <c r="L593" i="18"/>
  <c r="K593" i="18"/>
  <c r="J593" i="18"/>
  <c r="I593" i="18"/>
  <c r="H593" i="18"/>
  <c r="G593" i="18"/>
  <c r="F593" i="18"/>
  <c r="E593" i="18"/>
  <c r="D593" i="18"/>
  <c r="C593" i="18"/>
  <c r="B593" i="18"/>
  <c r="O587" i="18"/>
  <c r="N587" i="18"/>
  <c r="M587" i="18"/>
  <c r="L587" i="18"/>
  <c r="K587" i="18"/>
  <c r="J587" i="18"/>
  <c r="I587" i="18"/>
  <c r="H587" i="18"/>
  <c r="G587" i="18"/>
  <c r="F587" i="18"/>
  <c r="E587" i="18"/>
  <c r="D587" i="18"/>
  <c r="C587" i="18"/>
  <c r="B587" i="18"/>
  <c r="O586" i="18"/>
  <c r="N586" i="18"/>
  <c r="M586" i="18"/>
  <c r="L586" i="18"/>
  <c r="K586" i="18"/>
  <c r="J586" i="18"/>
  <c r="I586" i="18"/>
  <c r="H586" i="18"/>
  <c r="G586" i="18"/>
  <c r="F586" i="18"/>
  <c r="E586" i="18"/>
  <c r="D586" i="18"/>
  <c r="C586" i="18"/>
  <c r="B586" i="18"/>
  <c r="O585" i="18"/>
  <c r="N585" i="18"/>
  <c r="M585" i="18"/>
  <c r="L585" i="18"/>
  <c r="K585" i="18"/>
  <c r="J585" i="18"/>
  <c r="I585" i="18"/>
  <c r="H585" i="18"/>
  <c r="G585" i="18"/>
  <c r="F585" i="18"/>
  <c r="E585" i="18"/>
  <c r="D585" i="18"/>
  <c r="C585" i="18"/>
  <c r="B585" i="18"/>
  <c r="O584" i="18"/>
  <c r="N584" i="18"/>
  <c r="M584" i="18"/>
  <c r="L584" i="18"/>
  <c r="K584" i="18"/>
  <c r="J584" i="18"/>
  <c r="I584" i="18"/>
  <c r="H584" i="18"/>
  <c r="G584" i="18"/>
  <c r="F584" i="18"/>
  <c r="E584" i="18"/>
  <c r="D584" i="18"/>
  <c r="C584" i="18"/>
  <c r="B584" i="18"/>
  <c r="O580" i="18"/>
  <c r="N580" i="18"/>
  <c r="M580" i="18"/>
  <c r="L580" i="18"/>
  <c r="K580" i="18"/>
  <c r="J580" i="18"/>
  <c r="I580" i="18"/>
  <c r="H580" i="18"/>
  <c r="G580" i="18"/>
  <c r="F580" i="18"/>
  <c r="E580" i="18"/>
  <c r="D580" i="18"/>
  <c r="C580" i="18"/>
  <c r="B580" i="18"/>
  <c r="O579" i="18"/>
  <c r="N579" i="18"/>
  <c r="M579" i="18"/>
  <c r="L579" i="18"/>
  <c r="K579" i="18"/>
  <c r="J579" i="18"/>
  <c r="I579" i="18"/>
  <c r="H579" i="18"/>
  <c r="G579" i="18"/>
  <c r="F579" i="18"/>
  <c r="E579" i="18"/>
  <c r="D579" i="18"/>
  <c r="C579" i="18"/>
  <c r="B579" i="18"/>
  <c r="O578" i="18"/>
  <c r="N578" i="18"/>
  <c r="M578" i="18"/>
  <c r="L578" i="18"/>
  <c r="K578" i="18"/>
  <c r="J578" i="18"/>
  <c r="I578" i="18"/>
  <c r="H578" i="18"/>
  <c r="G578" i="18"/>
  <c r="F578" i="18"/>
  <c r="E578" i="18"/>
  <c r="D578" i="18"/>
  <c r="C578" i="18"/>
  <c r="B578" i="18"/>
  <c r="O577" i="18"/>
  <c r="N577" i="18"/>
  <c r="M577" i="18"/>
  <c r="L577" i="18"/>
  <c r="K577" i="18"/>
  <c r="J577" i="18"/>
  <c r="I577" i="18"/>
  <c r="H577" i="18"/>
  <c r="G577" i="18"/>
  <c r="F577" i="18"/>
  <c r="E577" i="18"/>
  <c r="D577" i="18"/>
  <c r="C577" i="18"/>
  <c r="B577" i="18"/>
  <c r="O566" i="18"/>
  <c r="N566" i="18"/>
  <c r="M566" i="18"/>
  <c r="L566" i="18"/>
  <c r="K566" i="18"/>
  <c r="J566" i="18"/>
  <c r="I566" i="18"/>
  <c r="H566" i="18"/>
  <c r="G566" i="18"/>
  <c r="F566" i="18"/>
  <c r="E566" i="18"/>
  <c r="D566" i="18"/>
  <c r="C566" i="18"/>
  <c r="B566" i="18"/>
  <c r="O565" i="18"/>
  <c r="N565" i="18"/>
  <c r="M565" i="18"/>
  <c r="L565" i="18"/>
  <c r="K565" i="18"/>
  <c r="J565" i="18"/>
  <c r="I565" i="18"/>
  <c r="H565" i="18"/>
  <c r="G565" i="18"/>
  <c r="F565" i="18"/>
  <c r="E565" i="18"/>
  <c r="D565" i="18"/>
  <c r="C565" i="18"/>
  <c r="B565" i="18"/>
  <c r="O564" i="18"/>
  <c r="N564" i="18"/>
  <c r="M564" i="18"/>
  <c r="L564" i="18"/>
  <c r="K564" i="18"/>
  <c r="J564" i="18"/>
  <c r="I564" i="18"/>
  <c r="H564" i="18"/>
  <c r="G564" i="18"/>
  <c r="F564" i="18"/>
  <c r="E564" i="18"/>
  <c r="D564" i="18"/>
  <c r="C564" i="18"/>
  <c r="B564" i="18"/>
  <c r="O563" i="18"/>
  <c r="N563" i="18"/>
  <c r="M563" i="18"/>
  <c r="L563" i="18"/>
  <c r="K563" i="18"/>
  <c r="J563" i="18"/>
  <c r="I563" i="18"/>
  <c r="H563" i="18"/>
  <c r="G563" i="18"/>
  <c r="F563" i="18"/>
  <c r="E563" i="18"/>
  <c r="D563" i="18"/>
  <c r="C563" i="18"/>
  <c r="B563" i="18"/>
  <c r="O535" i="18"/>
  <c r="N535" i="18"/>
  <c r="M535" i="18"/>
  <c r="L535" i="18"/>
  <c r="K535" i="18"/>
  <c r="J535" i="18"/>
  <c r="I535" i="18"/>
  <c r="H535" i="18"/>
  <c r="G535" i="18"/>
  <c r="F535" i="18"/>
  <c r="E535" i="18"/>
  <c r="D535" i="18"/>
  <c r="C535" i="18"/>
  <c r="B535" i="18"/>
  <c r="O534" i="18"/>
  <c r="N534" i="18"/>
  <c r="M534" i="18"/>
  <c r="L534" i="18"/>
  <c r="K534" i="18"/>
  <c r="J534" i="18"/>
  <c r="I534" i="18"/>
  <c r="H534" i="18"/>
  <c r="G534" i="18"/>
  <c r="F534" i="18"/>
  <c r="E534" i="18"/>
  <c r="D534" i="18"/>
  <c r="C534" i="18"/>
  <c r="B534" i="18"/>
  <c r="O533" i="18"/>
  <c r="N533" i="18"/>
  <c r="M533" i="18"/>
  <c r="L533" i="18"/>
  <c r="K533" i="18"/>
  <c r="J533" i="18"/>
  <c r="I533" i="18"/>
  <c r="H533" i="18"/>
  <c r="G533" i="18"/>
  <c r="F533" i="18"/>
  <c r="E533" i="18"/>
  <c r="D533" i="18"/>
  <c r="C533" i="18"/>
  <c r="B533" i="18"/>
  <c r="O532" i="18"/>
  <c r="N532" i="18"/>
  <c r="M532" i="18"/>
  <c r="L532" i="18"/>
  <c r="K532" i="18"/>
  <c r="J532" i="18"/>
  <c r="I532" i="18"/>
  <c r="H532" i="18"/>
  <c r="G532" i="18"/>
  <c r="F532" i="18"/>
  <c r="E532" i="18"/>
  <c r="D532" i="18"/>
  <c r="C532" i="18"/>
  <c r="B532" i="18"/>
  <c r="O527" i="18"/>
  <c r="N527" i="18"/>
  <c r="M527" i="18"/>
  <c r="L527" i="18"/>
  <c r="K527" i="18"/>
  <c r="J527" i="18"/>
  <c r="I527" i="18"/>
  <c r="H527" i="18"/>
  <c r="G527" i="18"/>
  <c r="F527" i="18"/>
  <c r="E527" i="18"/>
  <c r="D527" i="18"/>
  <c r="C527" i="18"/>
  <c r="B527" i="18"/>
  <c r="O526" i="18"/>
  <c r="N526" i="18"/>
  <c r="M526" i="18"/>
  <c r="L526" i="18"/>
  <c r="K526" i="18"/>
  <c r="J526" i="18"/>
  <c r="I526" i="18"/>
  <c r="H526" i="18"/>
  <c r="G526" i="18"/>
  <c r="F526" i="18"/>
  <c r="E526" i="18"/>
  <c r="D526" i="18"/>
  <c r="C526" i="18"/>
  <c r="B526" i="18"/>
  <c r="O525" i="18"/>
  <c r="N525" i="18"/>
  <c r="M525" i="18"/>
  <c r="L525" i="18"/>
  <c r="K525" i="18"/>
  <c r="J525" i="18"/>
  <c r="I525" i="18"/>
  <c r="H525" i="18"/>
  <c r="G525" i="18"/>
  <c r="F525" i="18"/>
  <c r="E525" i="18"/>
  <c r="D525" i="18"/>
  <c r="C525" i="18"/>
  <c r="B525" i="18"/>
  <c r="O524" i="18"/>
  <c r="N524" i="18"/>
  <c r="M524" i="18"/>
  <c r="L524" i="18"/>
  <c r="K524" i="18"/>
  <c r="J524" i="18"/>
  <c r="I524" i="18"/>
  <c r="H524" i="18"/>
  <c r="G524" i="18"/>
  <c r="F524" i="18"/>
  <c r="E524" i="18"/>
  <c r="D524" i="18"/>
  <c r="C524" i="18"/>
  <c r="B524" i="18"/>
  <c r="O519" i="18"/>
  <c r="N519" i="18"/>
  <c r="M519" i="18"/>
  <c r="L519" i="18"/>
  <c r="K519" i="18"/>
  <c r="J519" i="18"/>
  <c r="I519" i="18"/>
  <c r="H519" i="18"/>
  <c r="G519" i="18"/>
  <c r="F519" i="18"/>
  <c r="E519" i="18"/>
  <c r="D519" i="18"/>
  <c r="C519" i="18"/>
  <c r="B519" i="18"/>
  <c r="O518" i="18"/>
  <c r="N518" i="18"/>
  <c r="M518" i="18"/>
  <c r="L518" i="18"/>
  <c r="K518" i="18"/>
  <c r="J518" i="18"/>
  <c r="I518" i="18"/>
  <c r="H518" i="18"/>
  <c r="G518" i="18"/>
  <c r="F518" i="18"/>
  <c r="E518" i="18"/>
  <c r="D518" i="18"/>
  <c r="C518" i="18"/>
  <c r="B518" i="18"/>
  <c r="O517" i="18"/>
  <c r="N517" i="18"/>
  <c r="M517" i="18"/>
  <c r="L517" i="18"/>
  <c r="K517" i="18"/>
  <c r="J517" i="18"/>
  <c r="I517" i="18"/>
  <c r="H517" i="18"/>
  <c r="G517" i="18"/>
  <c r="F517" i="18"/>
  <c r="E517" i="18"/>
  <c r="D517" i="18"/>
  <c r="C517" i="18"/>
  <c r="B517" i="18"/>
  <c r="O516" i="18"/>
  <c r="N516" i="18"/>
  <c r="M516" i="18"/>
  <c r="L516" i="18"/>
  <c r="K516" i="18"/>
  <c r="J516" i="18"/>
  <c r="I516" i="18"/>
  <c r="H516" i="18"/>
  <c r="G516" i="18"/>
  <c r="F516" i="18"/>
  <c r="E516" i="18"/>
  <c r="D516" i="18"/>
  <c r="C516" i="18"/>
  <c r="B516" i="18"/>
  <c r="O502" i="18"/>
  <c r="N502" i="18"/>
  <c r="M502" i="18"/>
  <c r="L502" i="18"/>
  <c r="K502" i="18"/>
  <c r="J502" i="18"/>
  <c r="I502" i="18"/>
  <c r="H502" i="18"/>
  <c r="G502" i="18"/>
  <c r="F502" i="18"/>
  <c r="E502" i="18"/>
  <c r="D502" i="18"/>
  <c r="C502" i="18"/>
  <c r="B502" i="18"/>
  <c r="O501" i="18"/>
  <c r="N501" i="18"/>
  <c r="M501" i="18"/>
  <c r="L501" i="18"/>
  <c r="K501" i="18"/>
  <c r="J501" i="18"/>
  <c r="I501" i="18"/>
  <c r="H501" i="18"/>
  <c r="G501" i="18"/>
  <c r="F501" i="18"/>
  <c r="E501" i="18"/>
  <c r="D501" i="18"/>
  <c r="C501" i="18"/>
  <c r="B501" i="18"/>
  <c r="O500" i="18"/>
  <c r="N500" i="18"/>
  <c r="M500" i="18"/>
  <c r="L500" i="18"/>
  <c r="K500" i="18"/>
  <c r="J500" i="18"/>
  <c r="I500" i="18"/>
  <c r="H500" i="18"/>
  <c r="G500" i="18"/>
  <c r="F500" i="18"/>
  <c r="E500" i="18"/>
  <c r="D500" i="18"/>
  <c r="C500" i="18"/>
  <c r="B500" i="18"/>
  <c r="O499" i="18"/>
  <c r="N499" i="18"/>
  <c r="M499" i="18"/>
  <c r="L499" i="18"/>
  <c r="K499" i="18"/>
  <c r="J499" i="18"/>
  <c r="I499" i="18"/>
  <c r="H499" i="18"/>
  <c r="G499" i="18"/>
  <c r="F499" i="18"/>
  <c r="E499" i="18"/>
  <c r="D499" i="18"/>
  <c r="C499" i="18"/>
  <c r="B499" i="18"/>
  <c r="O489" i="18"/>
  <c r="N489" i="18"/>
  <c r="M489" i="18"/>
  <c r="L489" i="18"/>
  <c r="K489" i="18"/>
  <c r="J489" i="18"/>
  <c r="I489" i="18"/>
  <c r="H489" i="18"/>
  <c r="G489" i="18"/>
  <c r="F489" i="18"/>
  <c r="E489" i="18"/>
  <c r="D489" i="18"/>
  <c r="C489" i="18"/>
  <c r="B489" i="18"/>
  <c r="O488" i="18"/>
  <c r="N488" i="18"/>
  <c r="M488" i="18"/>
  <c r="L488" i="18"/>
  <c r="K488" i="18"/>
  <c r="J488" i="18"/>
  <c r="I488" i="18"/>
  <c r="H488" i="18"/>
  <c r="G488" i="18"/>
  <c r="F488" i="18"/>
  <c r="E488" i="18"/>
  <c r="D488" i="18"/>
  <c r="C488" i="18"/>
  <c r="B488" i="18"/>
  <c r="O487" i="18"/>
  <c r="N487" i="18"/>
  <c r="M487" i="18"/>
  <c r="L487" i="18"/>
  <c r="K487" i="18"/>
  <c r="J487" i="18"/>
  <c r="I487" i="18"/>
  <c r="H487" i="18"/>
  <c r="G487" i="18"/>
  <c r="F487" i="18"/>
  <c r="E487" i="18"/>
  <c r="D487" i="18"/>
  <c r="C487" i="18"/>
  <c r="B487" i="18"/>
  <c r="O486" i="18"/>
  <c r="N486" i="18"/>
  <c r="M486" i="18"/>
  <c r="L486" i="18"/>
  <c r="K486" i="18"/>
  <c r="J486" i="18"/>
  <c r="I486" i="18"/>
  <c r="H486" i="18"/>
  <c r="G486" i="18"/>
  <c r="F486" i="18"/>
  <c r="E486" i="18"/>
  <c r="D486" i="18"/>
  <c r="C486" i="18"/>
  <c r="B486" i="18"/>
  <c r="O483" i="18"/>
  <c r="N483" i="18"/>
  <c r="M483" i="18"/>
  <c r="L483" i="18"/>
  <c r="K483" i="18"/>
  <c r="J483" i="18"/>
  <c r="I483" i="18"/>
  <c r="H483" i="18"/>
  <c r="G483" i="18"/>
  <c r="F483" i="18"/>
  <c r="E483" i="18"/>
  <c r="D483" i="18"/>
  <c r="C483" i="18"/>
  <c r="B483" i="18"/>
  <c r="O482" i="18"/>
  <c r="N482" i="18"/>
  <c r="M482" i="18"/>
  <c r="L482" i="18"/>
  <c r="K482" i="18"/>
  <c r="J482" i="18"/>
  <c r="I482" i="18"/>
  <c r="H482" i="18"/>
  <c r="G482" i="18"/>
  <c r="F482" i="18"/>
  <c r="E482" i="18"/>
  <c r="D482" i="18"/>
  <c r="C482" i="18"/>
  <c r="B482" i="18"/>
  <c r="O481" i="18"/>
  <c r="N481" i="18"/>
  <c r="M481" i="18"/>
  <c r="L481" i="18"/>
  <c r="K481" i="18"/>
  <c r="J481" i="18"/>
  <c r="I481" i="18"/>
  <c r="H481" i="18"/>
  <c r="G481" i="18"/>
  <c r="F481" i="18"/>
  <c r="E481" i="18"/>
  <c r="D481" i="18"/>
  <c r="C481" i="18"/>
  <c r="B481" i="18"/>
  <c r="O480" i="18"/>
  <c r="N480" i="18"/>
  <c r="M480" i="18"/>
  <c r="L480" i="18"/>
  <c r="K480" i="18"/>
  <c r="J480" i="18"/>
  <c r="I480" i="18"/>
  <c r="H480" i="18"/>
  <c r="G480" i="18"/>
  <c r="F480" i="18"/>
  <c r="E480" i="18"/>
  <c r="D480" i="18"/>
  <c r="C480" i="18"/>
  <c r="B480" i="18"/>
  <c r="O477" i="18"/>
  <c r="N477" i="18"/>
  <c r="M477" i="18"/>
  <c r="L477" i="18"/>
  <c r="K477" i="18"/>
  <c r="J477" i="18"/>
  <c r="I477" i="18"/>
  <c r="H477" i="18"/>
  <c r="G477" i="18"/>
  <c r="F477" i="18"/>
  <c r="E477" i="18"/>
  <c r="D477" i="18"/>
  <c r="C477" i="18"/>
  <c r="B477" i="18"/>
  <c r="O476" i="18"/>
  <c r="N476" i="18"/>
  <c r="M476" i="18"/>
  <c r="L476" i="18"/>
  <c r="K476" i="18"/>
  <c r="J476" i="18"/>
  <c r="I476" i="18"/>
  <c r="H476" i="18"/>
  <c r="G476" i="18"/>
  <c r="F476" i="18"/>
  <c r="E476" i="18"/>
  <c r="D476" i="18"/>
  <c r="C476" i="18"/>
  <c r="B476" i="18"/>
  <c r="O475" i="18"/>
  <c r="N475" i="18"/>
  <c r="M475" i="18"/>
  <c r="L475" i="18"/>
  <c r="K475" i="18"/>
  <c r="J475" i="18"/>
  <c r="I475" i="18"/>
  <c r="H475" i="18"/>
  <c r="G475" i="18"/>
  <c r="F475" i="18"/>
  <c r="E475" i="18"/>
  <c r="D475" i="18"/>
  <c r="C475" i="18"/>
  <c r="B475" i="18"/>
  <c r="O474" i="18"/>
  <c r="N474" i="18"/>
  <c r="M474" i="18"/>
  <c r="L474" i="18"/>
  <c r="K474" i="18"/>
  <c r="J474" i="18"/>
  <c r="I474" i="18"/>
  <c r="H474" i="18"/>
  <c r="G474" i="18"/>
  <c r="F474" i="18"/>
  <c r="E474" i="18"/>
  <c r="D474" i="18"/>
  <c r="C474" i="18"/>
  <c r="B474" i="18"/>
  <c r="O471" i="18"/>
  <c r="N471" i="18"/>
  <c r="M471" i="18"/>
  <c r="L471" i="18"/>
  <c r="K471" i="18"/>
  <c r="J471" i="18"/>
  <c r="I471" i="18"/>
  <c r="H471" i="18"/>
  <c r="G471" i="18"/>
  <c r="F471" i="18"/>
  <c r="E471" i="18"/>
  <c r="D471" i="18"/>
  <c r="C471" i="18"/>
  <c r="B471" i="18"/>
  <c r="O470" i="18"/>
  <c r="N470" i="18"/>
  <c r="M470" i="18"/>
  <c r="L470" i="18"/>
  <c r="K470" i="18"/>
  <c r="J470" i="18"/>
  <c r="I470" i="18"/>
  <c r="H470" i="18"/>
  <c r="G470" i="18"/>
  <c r="F470" i="18"/>
  <c r="E470" i="18"/>
  <c r="D470" i="18"/>
  <c r="C470" i="18"/>
  <c r="B470" i="18"/>
  <c r="O469" i="18"/>
  <c r="N469" i="18"/>
  <c r="M469" i="18"/>
  <c r="L469" i="18"/>
  <c r="K469" i="18"/>
  <c r="J469" i="18"/>
  <c r="I469" i="18"/>
  <c r="H469" i="18"/>
  <c r="G469" i="18"/>
  <c r="F469" i="18"/>
  <c r="E469" i="18"/>
  <c r="D469" i="18"/>
  <c r="C469" i="18"/>
  <c r="B469" i="18"/>
  <c r="O468" i="18"/>
  <c r="N468" i="18"/>
  <c r="M468" i="18"/>
  <c r="L468" i="18"/>
  <c r="K468" i="18"/>
  <c r="J468" i="18"/>
  <c r="I468" i="18"/>
  <c r="H468" i="18"/>
  <c r="G468" i="18"/>
  <c r="F468" i="18"/>
  <c r="E468" i="18"/>
  <c r="D468" i="18"/>
  <c r="C468" i="18"/>
  <c r="B468" i="18"/>
  <c r="O464" i="18"/>
  <c r="N464" i="18"/>
  <c r="M464" i="18"/>
  <c r="L464" i="18"/>
  <c r="K464" i="18"/>
  <c r="J464" i="18"/>
  <c r="I464" i="18"/>
  <c r="H464" i="18"/>
  <c r="G464" i="18"/>
  <c r="F464" i="18"/>
  <c r="E464" i="18"/>
  <c r="D464" i="18"/>
  <c r="C464" i="18"/>
  <c r="B464" i="18"/>
  <c r="O463" i="18"/>
  <c r="N463" i="18"/>
  <c r="M463" i="18"/>
  <c r="L463" i="18"/>
  <c r="K463" i="18"/>
  <c r="J463" i="18"/>
  <c r="I463" i="18"/>
  <c r="H463" i="18"/>
  <c r="G463" i="18"/>
  <c r="F463" i="18"/>
  <c r="E463" i="18"/>
  <c r="D463" i="18"/>
  <c r="C463" i="18"/>
  <c r="B463" i="18"/>
  <c r="O462" i="18"/>
  <c r="N462" i="18"/>
  <c r="M462" i="18"/>
  <c r="L462" i="18"/>
  <c r="K462" i="18"/>
  <c r="J462" i="18"/>
  <c r="I462" i="18"/>
  <c r="H462" i="18"/>
  <c r="G462" i="18"/>
  <c r="F462" i="18"/>
  <c r="E462" i="18"/>
  <c r="D462" i="18"/>
  <c r="C462" i="18"/>
  <c r="B462" i="18"/>
  <c r="O461" i="18"/>
  <c r="N461" i="18"/>
  <c r="M461" i="18"/>
  <c r="L461" i="18"/>
  <c r="K461" i="18"/>
  <c r="J461" i="18"/>
  <c r="I461" i="18"/>
  <c r="H461" i="18"/>
  <c r="G461" i="18"/>
  <c r="F461" i="18"/>
  <c r="E461" i="18"/>
  <c r="D461" i="18"/>
  <c r="C461" i="18"/>
  <c r="B461" i="18"/>
  <c r="O457" i="18"/>
  <c r="O673" i="18" s="1"/>
  <c r="N457" i="18"/>
  <c r="N673" i="18" s="1"/>
  <c r="N680" i="18" s="1"/>
  <c r="M457" i="18"/>
  <c r="M673" i="18" s="1"/>
  <c r="M680" i="18" s="1"/>
  <c r="L457" i="18"/>
  <c r="L673" i="18" s="1"/>
  <c r="L680" i="18" s="1"/>
  <c r="K457" i="18"/>
  <c r="K673" i="18" s="1"/>
  <c r="K680" i="18" s="1"/>
  <c r="J457" i="18"/>
  <c r="J673" i="18" s="1"/>
  <c r="J680" i="18" s="1"/>
  <c r="I457" i="18"/>
  <c r="I673" i="18" s="1"/>
  <c r="I680" i="18" s="1"/>
  <c r="H457" i="18"/>
  <c r="H673" i="18" s="1"/>
  <c r="H680" i="18" s="1"/>
  <c r="G457" i="18"/>
  <c r="G673" i="18" s="1"/>
  <c r="G680" i="18" s="1"/>
  <c r="F457" i="18"/>
  <c r="E457" i="18"/>
  <c r="E673" i="18" s="1"/>
  <c r="E680" i="18" s="1"/>
  <c r="D457" i="18"/>
  <c r="D673" i="18" s="1"/>
  <c r="D680" i="18" s="1"/>
  <c r="C457" i="18"/>
  <c r="C673" i="18" s="1"/>
  <c r="C680" i="18" s="1"/>
  <c r="B457" i="18"/>
  <c r="B673" i="18" s="1"/>
  <c r="B680" i="18" s="1"/>
  <c r="O456" i="18"/>
  <c r="N456" i="18"/>
  <c r="M456" i="18"/>
  <c r="L456" i="18"/>
  <c r="K456" i="18"/>
  <c r="J456" i="18"/>
  <c r="I456" i="18"/>
  <c r="H456" i="18"/>
  <c r="G456" i="18"/>
  <c r="F456" i="18"/>
  <c r="E456" i="18"/>
  <c r="D456" i="18"/>
  <c r="C456" i="18"/>
  <c r="B456" i="18"/>
  <c r="O455" i="18"/>
  <c r="N455" i="18"/>
  <c r="M455" i="18"/>
  <c r="L455" i="18"/>
  <c r="K455" i="18"/>
  <c r="J455" i="18"/>
  <c r="I455" i="18"/>
  <c r="H455" i="18"/>
  <c r="G455" i="18"/>
  <c r="F455" i="18"/>
  <c r="E455" i="18"/>
  <c r="D455" i="18"/>
  <c r="C455" i="18"/>
  <c r="B455" i="18"/>
  <c r="O454" i="18"/>
  <c r="N454" i="18"/>
  <c r="M454" i="18"/>
  <c r="L454" i="18"/>
  <c r="K454" i="18"/>
  <c r="J454" i="18"/>
  <c r="I454" i="18"/>
  <c r="H454" i="18"/>
  <c r="G454" i="18"/>
  <c r="F454" i="18"/>
  <c r="E454" i="18"/>
  <c r="D454" i="18"/>
  <c r="C454" i="18"/>
  <c r="B454" i="18"/>
  <c r="O451" i="18"/>
  <c r="N451" i="18"/>
  <c r="M451" i="18"/>
  <c r="L451" i="18"/>
  <c r="K451" i="18"/>
  <c r="J451" i="18"/>
  <c r="I451" i="18"/>
  <c r="H451" i="18"/>
  <c r="G451" i="18"/>
  <c r="F451" i="18"/>
  <c r="E451" i="18"/>
  <c r="D451" i="18"/>
  <c r="C451" i="18"/>
  <c r="B451" i="18"/>
  <c r="O450" i="18"/>
  <c r="N450" i="18"/>
  <c r="M450" i="18"/>
  <c r="L450" i="18"/>
  <c r="K450" i="18"/>
  <c r="J450" i="18"/>
  <c r="I450" i="18"/>
  <c r="H450" i="18"/>
  <c r="G450" i="18"/>
  <c r="F450" i="18"/>
  <c r="E450" i="18"/>
  <c r="D450" i="18"/>
  <c r="C450" i="18"/>
  <c r="B450" i="18"/>
  <c r="O449" i="18"/>
  <c r="N449" i="18"/>
  <c r="M449" i="18"/>
  <c r="L449" i="18"/>
  <c r="K449" i="18"/>
  <c r="J449" i="18"/>
  <c r="I449" i="18"/>
  <c r="H449" i="18"/>
  <c r="G449" i="18"/>
  <c r="F449" i="18"/>
  <c r="E449" i="18"/>
  <c r="D449" i="18"/>
  <c r="C449" i="18"/>
  <c r="B449" i="18"/>
  <c r="O448" i="18"/>
  <c r="N448" i="18"/>
  <c r="M448" i="18"/>
  <c r="L448" i="18"/>
  <c r="K448" i="18"/>
  <c r="J448" i="18"/>
  <c r="I448" i="18"/>
  <c r="H448" i="18"/>
  <c r="G448" i="18"/>
  <c r="F448" i="18"/>
  <c r="E448" i="18"/>
  <c r="D448" i="18"/>
  <c r="C448" i="18"/>
  <c r="B448" i="18"/>
  <c r="O444" i="18"/>
  <c r="N444" i="18"/>
  <c r="M444" i="18"/>
  <c r="L444" i="18"/>
  <c r="K444" i="18"/>
  <c r="J444" i="18"/>
  <c r="I444" i="18"/>
  <c r="H444" i="18"/>
  <c r="G444" i="18"/>
  <c r="F444" i="18"/>
  <c r="E444" i="18"/>
  <c r="D444" i="18"/>
  <c r="C444" i="18"/>
  <c r="B444" i="18"/>
  <c r="O443" i="18"/>
  <c r="N443" i="18"/>
  <c r="M443" i="18"/>
  <c r="L443" i="18"/>
  <c r="K443" i="18"/>
  <c r="J443" i="18"/>
  <c r="I443" i="18"/>
  <c r="H443" i="18"/>
  <c r="G443" i="18"/>
  <c r="F443" i="18"/>
  <c r="E443" i="18"/>
  <c r="D443" i="18"/>
  <c r="C443" i="18"/>
  <c r="B443" i="18"/>
  <c r="O442" i="18"/>
  <c r="N442" i="18"/>
  <c r="M442" i="18"/>
  <c r="L442" i="18"/>
  <c r="K442" i="18"/>
  <c r="J442" i="18"/>
  <c r="I442" i="18"/>
  <c r="H442" i="18"/>
  <c r="G442" i="18"/>
  <c r="F442" i="18"/>
  <c r="E442" i="18"/>
  <c r="D442" i="18"/>
  <c r="C442" i="18"/>
  <c r="B442" i="18"/>
  <c r="O441" i="18"/>
  <c r="N441" i="18"/>
  <c r="M441" i="18"/>
  <c r="L441" i="18"/>
  <c r="K441" i="18"/>
  <c r="J441" i="18"/>
  <c r="I441" i="18"/>
  <c r="H441" i="18"/>
  <c r="G441" i="18"/>
  <c r="F441" i="18"/>
  <c r="E441" i="18"/>
  <c r="D441" i="18"/>
  <c r="C441" i="18"/>
  <c r="B441" i="18"/>
  <c r="O438" i="18"/>
  <c r="N438" i="18"/>
  <c r="M438" i="18"/>
  <c r="L438" i="18"/>
  <c r="K438" i="18"/>
  <c r="J438" i="18"/>
  <c r="I438" i="18"/>
  <c r="H438" i="18"/>
  <c r="G438" i="18"/>
  <c r="F438" i="18"/>
  <c r="E438" i="18"/>
  <c r="D438" i="18"/>
  <c r="C438" i="18"/>
  <c r="B438" i="18"/>
  <c r="O437" i="18"/>
  <c r="N437" i="18"/>
  <c r="M437" i="18"/>
  <c r="L437" i="18"/>
  <c r="K437" i="18"/>
  <c r="J437" i="18"/>
  <c r="I437" i="18"/>
  <c r="H437" i="18"/>
  <c r="G437" i="18"/>
  <c r="F437" i="18"/>
  <c r="E437" i="18"/>
  <c r="D437" i="18"/>
  <c r="C437" i="18"/>
  <c r="B437" i="18"/>
  <c r="O436" i="18"/>
  <c r="N436" i="18"/>
  <c r="M436" i="18"/>
  <c r="L436" i="18"/>
  <c r="K436" i="18"/>
  <c r="J436" i="18"/>
  <c r="I436" i="18"/>
  <c r="H436" i="18"/>
  <c r="G436" i="18"/>
  <c r="F436" i="18"/>
  <c r="E436" i="18"/>
  <c r="D436" i="18"/>
  <c r="C436" i="18"/>
  <c r="B436" i="18"/>
  <c r="O435" i="18"/>
  <c r="N435" i="18"/>
  <c r="M435" i="18"/>
  <c r="L435" i="18"/>
  <c r="K435" i="18"/>
  <c r="J435" i="18"/>
  <c r="I435" i="18"/>
  <c r="H435" i="18"/>
  <c r="G435" i="18"/>
  <c r="F435" i="18"/>
  <c r="E435" i="18"/>
  <c r="D435" i="18"/>
  <c r="C435" i="18"/>
  <c r="B435" i="18"/>
  <c r="O414" i="18"/>
  <c r="N414" i="18"/>
  <c r="M414" i="18"/>
  <c r="L414" i="18"/>
  <c r="K414" i="18"/>
  <c r="J414" i="18"/>
  <c r="I414" i="18"/>
  <c r="H414" i="18"/>
  <c r="G414" i="18"/>
  <c r="F414" i="18"/>
  <c r="E414" i="18"/>
  <c r="D414" i="18"/>
  <c r="C414" i="18"/>
  <c r="B414" i="18"/>
  <c r="O413" i="18"/>
  <c r="N413" i="18"/>
  <c r="M413" i="18"/>
  <c r="L413" i="18"/>
  <c r="K413" i="18"/>
  <c r="J413" i="18"/>
  <c r="I413" i="18"/>
  <c r="H413" i="18"/>
  <c r="G413" i="18"/>
  <c r="F413" i="18"/>
  <c r="E413" i="18"/>
  <c r="D413" i="18"/>
  <c r="C413" i="18"/>
  <c r="B413" i="18"/>
  <c r="O412" i="18"/>
  <c r="N412" i="18"/>
  <c r="M412" i="18"/>
  <c r="L412" i="18"/>
  <c r="K412" i="18"/>
  <c r="J412" i="18"/>
  <c r="I412" i="18"/>
  <c r="H412" i="18"/>
  <c r="G412" i="18"/>
  <c r="F412" i="18"/>
  <c r="E412" i="18"/>
  <c r="D412" i="18"/>
  <c r="C412" i="18"/>
  <c r="B412" i="18"/>
  <c r="O411" i="18"/>
  <c r="N411" i="18"/>
  <c r="M411" i="18"/>
  <c r="L411" i="18"/>
  <c r="K411" i="18"/>
  <c r="J411" i="18"/>
  <c r="I411" i="18"/>
  <c r="H411" i="18"/>
  <c r="G411" i="18"/>
  <c r="F411" i="18"/>
  <c r="E411" i="18"/>
  <c r="D411" i="18"/>
  <c r="C411" i="18"/>
  <c r="B411" i="18"/>
  <c r="O408" i="18"/>
  <c r="N408" i="18"/>
  <c r="M408" i="18"/>
  <c r="L408" i="18"/>
  <c r="K408" i="18"/>
  <c r="J408" i="18"/>
  <c r="I408" i="18"/>
  <c r="H408" i="18"/>
  <c r="G408" i="18"/>
  <c r="F408" i="18"/>
  <c r="E408" i="18"/>
  <c r="D408" i="18"/>
  <c r="C408" i="18"/>
  <c r="B408" i="18"/>
  <c r="O407" i="18"/>
  <c r="N407" i="18"/>
  <c r="M407" i="18"/>
  <c r="L407" i="18"/>
  <c r="K407" i="18"/>
  <c r="J407" i="18"/>
  <c r="I407" i="18"/>
  <c r="H407" i="18"/>
  <c r="G407" i="18"/>
  <c r="F407" i="18"/>
  <c r="E407" i="18"/>
  <c r="D407" i="18"/>
  <c r="C407" i="18"/>
  <c r="B407" i="18"/>
  <c r="O406" i="18"/>
  <c r="N406" i="18"/>
  <c r="M406" i="18"/>
  <c r="L406" i="18"/>
  <c r="K406" i="18"/>
  <c r="J406" i="18"/>
  <c r="I406" i="18"/>
  <c r="H406" i="18"/>
  <c r="G406" i="18"/>
  <c r="F406" i="18"/>
  <c r="E406" i="18"/>
  <c r="D406" i="18"/>
  <c r="C406" i="18"/>
  <c r="B406" i="18"/>
  <c r="O405" i="18"/>
  <c r="N405" i="18"/>
  <c r="M405" i="18"/>
  <c r="L405" i="18"/>
  <c r="K405" i="18"/>
  <c r="J405" i="18"/>
  <c r="I405" i="18"/>
  <c r="H405" i="18"/>
  <c r="G405" i="18"/>
  <c r="F405" i="18"/>
  <c r="E405" i="18"/>
  <c r="D405" i="18"/>
  <c r="C405" i="18"/>
  <c r="B405" i="18"/>
  <c r="O402" i="18"/>
  <c r="N402" i="18"/>
  <c r="M402" i="18"/>
  <c r="L402" i="18"/>
  <c r="K402" i="18"/>
  <c r="J402" i="18"/>
  <c r="I402" i="18"/>
  <c r="H402" i="18"/>
  <c r="G402" i="18"/>
  <c r="F402" i="18"/>
  <c r="E402" i="18"/>
  <c r="D402" i="18"/>
  <c r="C402" i="18"/>
  <c r="B402" i="18"/>
  <c r="O401" i="18"/>
  <c r="N401" i="18"/>
  <c r="M401" i="18"/>
  <c r="L401" i="18"/>
  <c r="K401" i="18"/>
  <c r="J401" i="18"/>
  <c r="I401" i="18"/>
  <c r="H401" i="18"/>
  <c r="G401" i="18"/>
  <c r="F401" i="18"/>
  <c r="E401" i="18"/>
  <c r="D401" i="18"/>
  <c r="C401" i="18"/>
  <c r="B401" i="18"/>
  <c r="O400" i="18"/>
  <c r="N400" i="18"/>
  <c r="M400" i="18"/>
  <c r="L400" i="18"/>
  <c r="K400" i="18"/>
  <c r="J400" i="18"/>
  <c r="I400" i="18"/>
  <c r="H400" i="18"/>
  <c r="G400" i="18"/>
  <c r="F400" i="18"/>
  <c r="E400" i="18"/>
  <c r="D400" i="18"/>
  <c r="C400" i="18"/>
  <c r="B400" i="18"/>
  <c r="O399" i="18"/>
  <c r="N399" i="18"/>
  <c r="M399" i="18"/>
  <c r="L399" i="18"/>
  <c r="K399" i="18"/>
  <c r="J399" i="18"/>
  <c r="I399" i="18"/>
  <c r="H399" i="18"/>
  <c r="G399" i="18"/>
  <c r="F399" i="18"/>
  <c r="E399" i="18"/>
  <c r="D399" i="18"/>
  <c r="C399" i="18"/>
  <c r="B399" i="18"/>
  <c r="O396" i="18"/>
  <c r="N396" i="18"/>
  <c r="M396" i="18"/>
  <c r="L396" i="18"/>
  <c r="K396" i="18"/>
  <c r="J396" i="18"/>
  <c r="I396" i="18"/>
  <c r="H396" i="18"/>
  <c r="G396" i="18"/>
  <c r="F396" i="18"/>
  <c r="E396" i="18"/>
  <c r="D396" i="18"/>
  <c r="C396" i="18"/>
  <c r="B396" i="18"/>
  <c r="O395" i="18"/>
  <c r="N395" i="18"/>
  <c r="M395" i="18"/>
  <c r="L395" i="18"/>
  <c r="K395" i="18"/>
  <c r="J395" i="18"/>
  <c r="I395" i="18"/>
  <c r="H395" i="18"/>
  <c r="G395" i="18"/>
  <c r="F395" i="18"/>
  <c r="E395" i="18"/>
  <c r="D395" i="18"/>
  <c r="C395" i="18"/>
  <c r="B395" i="18"/>
  <c r="O394" i="18"/>
  <c r="N394" i="18"/>
  <c r="M394" i="18"/>
  <c r="L394" i="18"/>
  <c r="K394" i="18"/>
  <c r="J394" i="18"/>
  <c r="I394" i="18"/>
  <c r="H394" i="18"/>
  <c r="G394" i="18"/>
  <c r="F394" i="18"/>
  <c r="E394" i="18"/>
  <c r="D394" i="18"/>
  <c r="C394" i="18"/>
  <c r="B394" i="18"/>
  <c r="O393" i="18"/>
  <c r="N393" i="18"/>
  <c r="M393" i="18"/>
  <c r="L393" i="18"/>
  <c r="K393" i="18"/>
  <c r="J393" i="18"/>
  <c r="I393" i="18"/>
  <c r="H393" i="18"/>
  <c r="G393" i="18"/>
  <c r="F393" i="18"/>
  <c r="E393" i="18"/>
  <c r="D393" i="18"/>
  <c r="C393" i="18"/>
  <c r="B393" i="18"/>
  <c r="O390" i="18"/>
  <c r="N390" i="18"/>
  <c r="M390" i="18"/>
  <c r="L390" i="18"/>
  <c r="K390" i="18"/>
  <c r="J390" i="18"/>
  <c r="I390" i="18"/>
  <c r="H390" i="18"/>
  <c r="G390" i="18"/>
  <c r="F390" i="18"/>
  <c r="E390" i="18"/>
  <c r="D390" i="18"/>
  <c r="C390" i="18"/>
  <c r="B390" i="18"/>
  <c r="O389" i="18"/>
  <c r="N389" i="18"/>
  <c r="M389" i="18"/>
  <c r="L389" i="18"/>
  <c r="K389" i="18"/>
  <c r="J389" i="18"/>
  <c r="I389" i="18"/>
  <c r="H389" i="18"/>
  <c r="G389" i="18"/>
  <c r="F389" i="18"/>
  <c r="E389" i="18"/>
  <c r="D389" i="18"/>
  <c r="C389" i="18"/>
  <c r="B389" i="18"/>
  <c r="O388" i="18"/>
  <c r="N388" i="18"/>
  <c r="M388" i="18"/>
  <c r="L388" i="18"/>
  <c r="K388" i="18"/>
  <c r="J388" i="18"/>
  <c r="I388" i="18"/>
  <c r="H388" i="18"/>
  <c r="G388" i="18"/>
  <c r="F388" i="18"/>
  <c r="E388" i="18"/>
  <c r="D388" i="18"/>
  <c r="C388" i="18"/>
  <c r="B388" i="18"/>
  <c r="O387" i="18"/>
  <c r="N387" i="18"/>
  <c r="M387" i="18"/>
  <c r="L387" i="18"/>
  <c r="K387" i="18"/>
  <c r="J387" i="18"/>
  <c r="I387" i="18"/>
  <c r="H387" i="18"/>
  <c r="G387" i="18"/>
  <c r="F387" i="18"/>
  <c r="E387" i="18"/>
  <c r="D387" i="18"/>
  <c r="C387" i="18"/>
  <c r="B387" i="18"/>
  <c r="O384" i="18"/>
  <c r="N384" i="18"/>
  <c r="M384" i="18"/>
  <c r="L384" i="18"/>
  <c r="K384" i="18"/>
  <c r="J384" i="18"/>
  <c r="I384" i="18"/>
  <c r="H384" i="18"/>
  <c r="G384" i="18"/>
  <c r="F384" i="18"/>
  <c r="F385" i="18" s="1"/>
  <c r="E384" i="18"/>
  <c r="E385" i="18" s="1"/>
  <c r="D384" i="18"/>
  <c r="C384" i="18"/>
  <c r="B384" i="18"/>
  <c r="O383" i="18"/>
  <c r="N383" i="18"/>
  <c r="M383" i="18"/>
  <c r="L383" i="18"/>
  <c r="K383" i="18"/>
  <c r="J383" i="18"/>
  <c r="I383" i="18"/>
  <c r="H383" i="18"/>
  <c r="G383" i="18"/>
  <c r="F383" i="18"/>
  <c r="E383" i="18"/>
  <c r="D383" i="18"/>
  <c r="C383" i="18"/>
  <c r="B383" i="18"/>
  <c r="O382" i="18"/>
  <c r="N382" i="18"/>
  <c r="M382" i="18"/>
  <c r="L382" i="18"/>
  <c r="K382" i="18"/>
  <c r="J382" i="18"/>
  <c r="I382" i="18"/>
  <c r="H382" i="18"/>
  <c r="G382" i="18"/>
  <c r="F382" i="18"/>
  <c r="E382" i="18"/>
  <c r="D382" i="18"/>
  <c r="C382" i="18"/>
  <c r="B382" i="18"/>
  <c r="O381" i="18"/>
  <c r="N381" i="18"/>
  <c r="M381" i="18"/>
  <c r="L381" i="18"/>
  <c r="K381" i="18"/>
  <c r="J381" i="18"/>
  <c r="I381" i="18"/>
  <c r="H381" i="18"/>
  <c r="G381" i="18"/>
  <c r="F381" i="18"/>
  <c r="E381" i="18"/>
  <c r="D381" i="18"/>
  <c r="C381" i="18"/>
  <c r="B381" i="18"/>
  <c r="O378" i="18"/>
  <c r="N378" i="18"/>
  <c r="M378" i="18"/>
  <c r="L378" i="18"/>
  <c r="K378" i="18"/>
  <c r="J378" i="18"/>
  <c r="I378" i="18"/>
  <c r="H378" i="18"/>
  <c r="G378" i="18"/>
  <c r="G379" i="18" s="1"/>
  <c r="F378" i="18"/>
  <c r="F379" i="18" s="1"/>
  <c r="E378" i="18"/>
  <c r="D378" i="18"/>
  <c r="C378" i="18"/>
  <c r="B378" i="18"/>
  <c r="O377" i="18"/>
  <c r="N377" i="18"/>
  <c r="M377" i="18"/>
  <c r="L377" i="18"/>
  <c r="K377" i="18"/>
  <c r="J377" i="18"/>
  <c r="I377" i="18"/>
  <c r="H377" i="18"/>
  <c r="G377" i="18"/>
  <c r="F377" i="18"/>
  <c r="E377" i="18"/>
  <c r="D377" i="18"/>
  <c r="C377" i="18"/>
  <c r="B377" i="18"/>
  <c r="O376" i="18"/>
  <c r="N376" i="18"/>
  <c r="M376" i="18"/>
  <c r="L376" i="18"/>
  <c r="K376" i="18"/>
  <c r="J376" i="18"/>
  <c r="I376" i="18"/>
  <c r="H376" i="18"/>
  <c r="G376" i="18"/>
  <c r="F376" i="18"/>
  <c r="E376" i="18"/>
  <c r="D376" i="18"/>
  <c r="C376" i="18"/>
  <c r="B376" i="18"/>
  <c r="O375" i="18"/>
  <c r="N375" i="18"/>
  <c r="M375" i="18"/>
  <c r="L375" i="18"/>
  <c r="K375" i="18"/>
  <c r="J375" i="18"/>
  <c r="I375" i="18"/>
  <c r="H375" i="18"/>
  <c r="G375" i="18"/>
  <c r="F375" i="18"/>
  <c r="E375" i="18"/>
  <c r="D375" i="18"/>
  <c r="C375" i="18"/>
  <c r="B375" i="18"/>
  <c r="O372" i="18"/>
  <c r="N372" i="18"/>
  <c r="M372" i="18"/>
  <c r="L372" i="18"/>
  <c r="K372" i="18"/>
  <c r="J372" i="18"/>
  <c r="I372" i="18"/>
  <c r="H372" i="18"/>
  <c r="G372" i="18"/>
  <c r="F372" i="18"/>
  <c r="E372" i="18"/>
  <c r="D372" i="18"/>
  <c r="C372" i="18"/>
  <c r="B372" i="18"/>
  <c r="O371" i="18"/>
  <c r="N371" i="18"/>
  <c r="M371" i="18"/>
  <c r="L371" i="18"/>
  <c r="K371" i="18"/>
  <c r="J371" i="18"/>
  <c r="I371" i="18"/>
  <c r="H371" i="18"/>
  <c r="G371" i="18"/>
  <c r="F371" i="18"/>
  <c r="E371" i="18"/>
  <c r="D371" i="18"/>
  <c r="C371" i="18"/>
  <c r="B371" i="18"/>
  <c r="O370" i="18"/>
  <c r="N370" i="18"/>
  <c r="M370" i="18"/>
  <c r="L370" i="18"/>
  <c r="K370" i="18"/>
  <c r="J370" i="18"/>
  <c r="I370" i="18"/>
  <c r="H370" i="18"/>
  <c r="G370" i="18"/>
  <c r="F370" i="18"/>
  <c r="E370" i="18"/>
  <c r="D370" i="18"/>
  <c r="C370" i="18"/>
  <c r="B370" i="18"/>
  <c r="O369" i="18"/>
  <c r="N369" i="18"/>
  <c r="M369" i="18"/>
  <c r="L369" i="18"/>
  <c r="K369" i="18"/>
  <c r="J369" i="18"/>
  <c r="I369" i="18"/>
  <c r="H369" i="18"/>
  <c r="G369" i="18"/>
  <c r="F369" i="18"/>
  <c r="E369" i="18"/>
  <c r="D369" i="18"/>
  <c r="C369" i="18"/>
  <c r="B369" i="18"/>
  <c r="O366" i="18"/>
  <c r="N366" i="18"/>
  <c r="M366" i="18"/>
  <c r="L366" i="18"/>
  <c r="K366" i="18"/>
  <c r="J366" i="18"/>
  <c r="I366" i="18"/>
  <c r="H366" i="18"/>
  <c r="G366" i="18"/>
  <c r="F366" i="18"/>
  <c r="E366" i="18"/>
  <c r="D366" i="18"/>
  <c r="C366" i="18"/>
  <c r="B366" i="18"/>
  <c r="O365" i="18"/>
  <c r="N365" i="18"/>
  <c r="M365" i="18"/>
  <c r="L365" i="18"/>
  <c r="K365" i="18"/>
  <c r="J365" i="18"/>
  <c r="I365" i="18"/>
  <c r="H365" i="18"/>
  <c r="G365" i="18"/>
  <c r="F365" i="18"/>
  <c r="E365" i="18"/>
  <c r="D365" i="18"/>
  <c r="C365" i="18"/>
  <c r="B365" i="18"/>
  <c r="O364" i="18"/>
  <c r="N364" i="18"/>
  <c r="M364" i="18"/>
  <c r="L364" i="18"/>
  <c r="K364" i="18"/>
  <c r="J364" i="18"/>
  <c r="I364" i="18"/>
  <c r="H364" i="18"/>
  <c r="G364" i="18"/>
  <c r="F364" i="18"/>
  <c r="E364" i="18"/>
  <c r="D364" i="18"/>
  <c r="C364" i="18"/>
  <c r="B364" i="18"/>
  <c r="O363" i="18"/>
  <c r="N363" i="18"/>
  <c r="M363" i="18"/>
  <c r="L363" i="18"/>
  <c r="K363" i="18"/>
  <c r="J363" i="18"/>
  <c r="I363" i="18"/>
  <c r="H363" i="18"/>
  <c r="G363" i="18"/>
  <c r="F363" i="18"/>
  <c r="E363" i="18"/>
  <c r="D363" i="18"/>
  <c r="C363" i="18"/>
  <c r="B363" i="18"/>
  <c r="N360" i="18"/>
  <c r="M360" i="18"/>
  <c r="L360" i="18"/>
  <c r="K360" i="18"/>
  <c r="J360" i="18"/>
  <c r="I360" i="18"/>
  <c r="H360" i="18"/>
  <c r="G360" i="18"/>
  <c r="F360" i="18"/>
  <c r="E360" i="18"/>
  <c r="E361" i="18" s="1"/>
  <c r="D360" i="18"/>
  <c r="C360" i="18"/>
  <c r="B360" i="18"/>
  <c r="N359" i="18"/>
  <c r="M359" i="18"/>
  <c r="L359" i="18"/>
  <c r="K359" i="18"/>
  <c r="J359" i="18"/>
  <c r="I359" i="18"/>
  <c r="H359" i="18"/>
  <c r="G359" i="18"/>
  <c r="F359" i="18"/>
  <c r="E359" i="18"/>
  <c r="D359" i="18"/>
  <c r="C359" i="18"/>
  <c r="B359" i="18"/>
  <c r="N358" i="18"/>
  <c r="M358" i="18"/>
  <c r="L358" i="18"/>
  <c r="K358" i="18"/>
  <c r="J358" i="18"/>
  <c r="I358" i="18"/>
  <c r="H358" i="18"/>
  <c r="G358" i="18"/>
  <c r="F358" i="18"/>
  <c r="E358" i="18"/>
  <c r="D358" i="18"/>
  <c r="C358" i="18"/>
  <c r="B358" i="18"/>
  <c r="N357" i="18"/>
  <c r="M357" i="18"/>
  <c r="L357" i="18"/>
  <c r="K357" i="18"/>
  <c r="J357" i="18"/>
  <c r="I357" i="18"/>
  <c r="H357" i="18"/>
  <c r="G357" i="18"/>
  <c r="F357" i="18"/>
  <c r="E357" i="18"/>
  <c r="D357" i="18"/>
  <c r="C357" i="18"/>
  <c r="B357" i="18"/>
  <c r="O354" i="18"/>
  <c r="N354" i="18"/>
  <c r="M354" i="18"/>
  <c r="L354" i="18"/>
  <c r="K354" i="18"/>
  <c r="J354" i="18"/>
  <c r="I354" i="18"/>
  <c r="H354" i="18"/>
  <c r="G354" i="18"/>
  <c r="F354" i="18"/>
  <c r="E354" i="18"/>
  <c r="D354" i="18"/>
  <c r="C354" i="18"/>
  <c r="B354" i="18"/>
  <c r="O353" i="18"/>
  <c r="N353" i="18"/>
  <c r="M353" i="18"/>
  <c r="L353" i="18"/>
  <c r="K353" i="18"/>
  <c r="J353" i="18"/>
  <c r="I353" i="18"/>
  <c r="H353" i="18"/>
  <c r="G353" i="18"/>
  <c r="F353" i="18"/>
  <c r="E353" i="18"/>
  <c r="D353" i="18"/>
  <c r="C353" i="18"/>
  <c r="B353" i="18"/>
  <c r="O352" i="18"/>
  <c r="N352" i="18"/>
  <c r="M352" i="18"/>
  <c r="L352" i="18"/>
  <c r="K352" i="18"/>
  <c r="J352" i="18"/>
  <c r="I352" i="18"/>
  <c r="H352" i="18"/>
  <c r="G352" i="18"/>
  <c r="F352" i="18"/>
  <c r="E352" i="18"/>
  <c r="D352" i="18"/>
  <c r="C352" i="18"/>
  <c r="B352" i="18"/>
  <c r="O351" i="18"/>
  <c r="N351" i="18"/>
  <c r="M351" i="18"/>
  <c r="L351" i="18"/>
  <c r="K351" i="18"/>
  <c r="J351" i="18"/>
  <c r="I351" i="18"/>
  <c r="H351" i="18"/>
  <c r="G351" i="18"/>
  <c r="F351" i="18"/>
  <c r="E351" i="18"/>
  <c r="D351" i="18"/>
  <c r="C351" i="18"/>
  <c r="B351" i="18"/>
  <c r="BN213" i="18"/>
  <c r="BN215" i="18" s="1"/>
  <c r="BM213" i="18"/>
  <c r="BM215" i="18" s="1"/>
  <c r="BL213" i="18"/>
  <c r="BL215" i="18" s="1"/>
  <c r="BK213" i="18"/>
  <c r="BK215" i="18" s="1"/>
  <c r="BJ213" i="18"/>
  <c r="BJ215" i="18" s="1"/>
  <c r="BI213" i="18"/>
  <c r="BI215" i="18" s="1"/>
  <c r="BH213" i="18"/>
  <c r="BH215" i="18" s="1"/>
  <c r="BG213" i="18"/>
  <c r="BG215" i="18" s="1"/>
  <c r="BF213" i="18"/>
  <c r="BF215" i="18" s="1"/>
  <c r="BE213" i="18"/>
  <c r="BE215" i="18" s="1"/>
  <c r="BD213" i="18"/>
  <c r="BD215" i="18" s="1"/>
  <c r="BC213" i="18"/>
  <c r="BC215" i="18" s="1"/>
  <c r="BB213" i="18"/>
  <c r="BB215" i="18" s="1"/>
  <c r="BA213" i="18"/>
  <c r="BA215" i="18" s="1"/>
  <c r="AZ213" i="18"/>
  <c r="AZ215" i="18" s="1"/>
  <c r="AY213" i="18"/>
  <c r="AY215" i="18" s="1"/>
  <c r="AX213" i="18"/>
  <c r="AX215" i="18" s="1"/>
  <c r="AW213" i="18"/>
  <c r="AW215" i="18" s="1"/>
  <c r="AV213" i="18"/>
  <c r="AV215" i="18" s="1"/>
  <c r="AU213" i="18"/>
  <c r="AU215" i="18" s="1"/>
  <c r="AT213" i="18"/>
  <c r="AT215" i="18" s="1"/>
  <c r="AS213" i="18"/>
  <c r="AS215" i="18" s="1"/>
  <c r="AR213" i="18"/>
  <c r="AR215" i="18" s="1"/>
  <c r="AQ213" i="18"/>
  <c r="AQ215" i="18" s="1"/>
  <c r="AP213" i="18"/>
  <c r="AP215" i="18" s="1"/>
  <c r="AO213" i="18"/>
  <c r="AO215" i="18" s="1"/>
  <c r="AN213" i="18"/>
  <c r="AN215" i="18" s="1"/>
  <c r="AM213" i="18"/>
  <c r="AM215" i="18" s="1"/>
  <c r="AL213" i="18"/>
  <c r="AL215" i="18" s="1"/>
  <c r="AK213" i="18"/>
  <c r="AK215" i="18" s="1"/>
  <c r="AJ213" i="18"/>
  <c r="AJ215" i="18" s="1"/>
  <c r="AI213" i="18"/>
  <c r="AI215" i="18" s="1"/>
  <c r="AH213" i="18"/>
  <c r="AH215" i="18" s="1"/>
  <c r="AG213" i="18"/>
  <c r="AG215" i="18" s="1"/>
  <c r="AF213" i="18"/>
  <c r="AF215" i="18" s="1"/>
  <c r="AE213" i="18"/>
  <c r="AE215" i="18" s="1"/>
  <c r="AD213" i="18"/>
  <c r="AD215" i="18" s="1"/>
  <c r="AC213" i="18"/>
  <c r="AC215" i="18" s="1"/>
  <c r="AB213" i="18"/>
  <c r="AB215" i="18" s="1"/>
  <c r="AA213" i="18"/>
  <c r="AA215" i="18" s="1"/>
  <c r="Z213" i="18"/>
  <c r="Z215" i="18" s="1"/>
  <c r="Y213" i="18"/>
  <c r="Y215" i="18" s="1"/>
  <c r="X213" i="18"/>
  <c r="X215" i="18" s="1"/>
  <c r="W213" i="18"/>
  <c r="W215" i="18" s="1"/>
  <c r="V213" i="18"/>
  <c r="V215" i="18" s="1"/>
  <c r="U213" i="18"/>
  <c r="U215" i="18" s="1"/>
  <c r="T213" i="18"/>
  <c r="T215" i="18" s="1"/>
  <c r="S213" i="18"/>
  <c r="S215" i="18" s="1"/>
  <c r="R213" i="18"/>
  <c r="R215" i="18" s="1"/>
  <c r="O213" i="18"/>
  <c r="O215" i="18" s="1"/>
  <c r="N213" i="18"/>
  <c r="N215" i="18" s="1"/>
  <c r="M213" i="18"/>
  <c r="M215" i="18" s="1"/>
  <c r="L213" i="18"/>
  <c r="L215" i="18" s="1"/>
  <c r="K213" i="18"/>
  <c r="K215" i="18" s="1"/>
  <c r="J213" i="18"/>
  <c r="J215" i="18" s="1"/>
  <c r="I213" i="18"/>
  <c r="I215" i="18" s="1"/>
  <c r="H213" i="18"/>
  <c r="H215" i="18" s="1"/>
  <c r="G213" i="18"/>
  <c r="G215" i="18" s="1"/>
  <c r="F213" i="18"/>
  <c r="F215" i="18" s="1"/>
  <c r="E213" i="18"/>
  <c r="E215" i="18" s="1"/>
  <c r="D213" i="18"/>
  <c r="D215" i="18" s="1"/>
  <c r="C213" i="18"/>
  <c r="C215" i="18" s="1"/>
  <c r="B213" i="18"/>
  <c r="B215" i="18" s="1"/>
  <c r="BM123" i="18"/>
  <c r="BL123" i="18"/>
  <c r="BK123" i="18"/>
  <c r="BJ123" i="18"/>
  <c r="BI123" i="18"/>
  <c r="BH123" i="18"/>
  <c r="BG123" i="18"/>
  <c r="BF123" i="18"/>
  <c r="BE123" i="18"/>
  <c r="BM122" i="18"/>
  <c r="BM124" i="18" s="1"/>
  <c r="BL122" i="18"/>
  <c r="BL124" i="18" s="1"/>
  <c r="BK122" i="18"/>
  <c r="BK124" i="18" s="1"/>
  <c r="BJ122" i="18"/>
  <c r="BJ124" i="18" s="1"/>
  <c r="BI122" i="18"/>
  <c r="BI124" i="18" s="1"/>
  <c r="BH122" i="18"/>
  <c r="BH124" i="18" s="1"/>
  <c r="BG122" i="18"/>
  <c r="BG124" i="18" s="1"/>
  <c r="BF122" i="18"/>
  <c r="BF124" i="18" s="1"/>
  <c r="BE122" i="18"/>
  <c r="BE124" i="18" s="1"/>
  <c r="BD122" i="18"/>
  <c r="BD124" i="18" s="1"/>
  <c r="BC122" i="18"/>
  <c r="BC124" i="18" s="1"/>
  <c r="BB122" i="18"/>
  <c r="BB124" i="18" s="1"/>
  <c r="BA122" i="18"/>
  <c r="BA124" i="18" s="1"/>
  <c r="AZ122" i="18"/>
  <c r="AZ124" i="18" s="1"/>
  <c r="AY122" i="18"/>
  <c r="AY124" i="18" s="1"/>
  <c r="AX122" i="18"/>
  <c r="AX124" i="18" s="1"/>
  <c r="AW122" i="18"/>
  <c r="AW124" i="18" s="1"/>
  <c r="AV122" i="18"/>
  <c r="AV124" i="18" s="1"/>
  <c r="AU122" i="18"/>
  <c r="AU124" i="18" s="1"/>
  <c r="AT122" i="18"/>
  <c r="AT124" i="18" s="1"/>
  <c r="AS122" i="18"/>
  <c r="AS124" i="18" s="1"/>
  <c r="AR122" i="18"/>
  <c r="AR124" i="18" s="1"/>
  <c r="AQ122" i="18"/>
  <c r="AQ124" i="18" s="1"/>
  <c r="AP122" i="18"/>
  <c r="AP124" i="18" s="1"/>
  <c r="AO122" i="18"/>
  <c r="AO124" i="18" s="1"/>
  <c r="AN122" i="18"/>
  <c r="AN124" i="18" s="1"/>
  <c r="AM122" i="18"/>
  <c r="AM124" i="18" s="1"/>
  <c r="AL122" i="18"/>
  <c r="AL124" i="18" s="1"/>
  <c r="AK122" i="18"/>
  <c r="AK124" i="18" s="1"/>
  <c r="AJ122" i="18"/>
  <c r="AJ124" i="18" s="1"/>
  <c r="AI122" i="18"/>
  <c r="AI124" i="18" s="1"/>
  <c r="AH122" i="18"/>
  <c r="AH124" i="18" s="1"/>
  <c r="AG122" i="18"/>
  <c r="AG124" i="18" s="1"/>
  <c r="AF122" i="18"/>
  <c r="AF124" i="18" s="1"/>
  <c r="AE122" i="18"/>
  <c r="AE124" i="18" s="1"/>
  <c r="AD122" i="18"/>
  <c r="AD124" i="18" s="1"/>
  <c r="AC122" i="18"/>
  <c r="AC124" i="18" s="1"/>
  <c r="AB122" i="18"/>
  <c r="AB124" i="18" s="1"/>
  <c r="AA122" i="18"/>
  <c r="AA124" i="18" s="1"/>
  <c r="Z122" i="18"/>
  <c r="Z124" i="18" s="1"/>
  <c r="Y122" i="18"/>
  <c r="Y124" i="18" s="1"/>
  <c r="X122" i="18"/>
  <c r="X124" i="18" s="1"/>
  <c r="W122" i="18"/>
  <c r="W124" i="18" s="1"/>
  <c r="V122" i="18"/>
  <c r="V124" i="18" s="1"/>
  <c r="U122" i="18"/>
  <c r="U124" i="18" s="1"/>
  <c r="T122" i="18"/>
  <c r="T124" i="18" s="1"/>
  <c r="S122" i="18"/>
  <c r="S124" i="18" s="1"/>
  <c r="R122" i="18"/>
  <c r="R124" i="18" s="1"/>
  <c r="O122" i="18"/>
  <c r="O124" i="18" s="1"/>
  <c r="N122" i="18"/>
  <c r="N124" i="18" s="1"/>
  <c r="M122" i="18"/>
  <c r="M124" i="18" s="1"/>
  <c r="L122" i="18"/>
  <c r="L124" i="18" s="1"/>
  <c r="K122" i="18"/>
  <c r="K124" i="18" s="1"/>
  <c r="J122" i="18"/>
  <c r="J124" i="18" s="1"/>
  <c r="I122" i="18"/>
  <c r="I124" i="18" s="1"/>
  <c r="H122" i="18"/>
  <c r="H124" i="18" s="1"/>
  <c r="G122" i="18"/>
  <c r="G124" i="18" s="1"/>
  <c r="F122" i="18"/>
  <c r="F124" i="18" s="1"/>
  <c r="E122" i="18"/>
  <c r="E124" i="18" s="1"/>
  <c r="D122" i="18"/>
  <c r="D124" i="18" s="1"/>
  <c r="C122" i="18"/>
  <c r="C124" i="18" s="1"/>
  <c r="B122" i="18"/>
  <c r="B124" i="18" s="1"/>
  <c r="BM121" i="18"/>
  <c r="BL121" i="18"/>
  <c r="BK121" i="18"/>
  <c r="BJ121" i="18"/>
  <c r="BI121" i="18"/>
  <c r="BH121" i="18"/>
  <c r="BG121" i="18"/>
  <c r="BF121" i="18"/>
  <c r="BE121" i="18"/>
  <c r="BD121" i="18"/>
  <c r="BC121" i="18"/>
  <c r="BB121" i="18"/>
  <c r="BA121" i="18"/>
  <c r="AZ121" i="18"/>
  <c r="AY121" i="18"/>
  <c r="AX121" i="18"/>
  <c r="AW121" i="18"/>
  <c r="AV121" i="18"/>
  <c r="AU121" i="18"/>
  <c r="AT121" i="18"/>
  <c r="AS121" i="18"/>
  <c r="AR121" i="18"/>
  <c r="AQ121" i="18"/>
  <c r="AP121" i="18"/>
  <c r="AO121" i="18"/>
  <c r="AN121" i="18"/>
  <c r="AM121" i="18"/>
  <c r="AL121" i="18"/>
  <c r="AK121" i="18"/>
  <c r="AJ121" i="18"/>
  <c r="AI121" i="18"/>
  <c r="AH121" i="18"/>
  <c r="AG121" i="18"/>
  <c r="AF121" i="18"/>
  <c r="AE121" i="18"/>
  <c r="AD121" i="18"/>
  <c r="AC121" i="18"/>
  <c r="AB121" i="18"/>
  <c r="AA121" i="18"/>
  <c r="Z121" i="18"/>
  <c r="Y121" i="18"/>
  <c r="X121" i="18"/>
  <c r="W121" i="18"/>
  <c r="V121" i="18"/>
  <c r="U121" i="18"/>
  <c r="T121" i="18"/>
  <c r="S121" i="18"/>
  <c r="R121" i="18"/>
  <c r="O121" i="18"/>
  <c r="N121" i="18"/>
  <c r="M121" i="18"/>
  <c r="L121" i="18"/>
  <c r="K121" i="18"/>
  <c r="J121" i="18"/>
  <c r="I121" i="18"/>
  <c r="H121" i="18"/>
  <c r="G121" i="18"/>
  <c r="F121" i="18"/>
  <c r="E121" i="18"/>
  <c r="D121" i="18"/>
  <c r="C121" i="18"/>
  <c r="B121" i="18"/>
  <c r="BM120" i="18"/>
  <c r="BL120" i="18"/>
  <c r="BK120" i="18"/>
  <c r="BJ120" i="18"/>
  <c r="BI120" i="18"/>
  <c r="BH120" i="18"/>
  <c r="BG120" i="18"/>
  <c r="BF120" i="18"/>
  <c r="BE120" i="18"/>
  <c r="BD120" i="18"/>
  <c r="BC120" i="18"/>
  <c r="BB120" i="18"/>
  <c r="BA120" i="18"/>
  <c r="AZ120" i="18"/>
  <c r="AY120" i="18"/>
  <c r="AX120" i="18"/>
  <c r="AW120" i="18"/>
  <c r="AV120" i="18"/>
  <c r="AU120" i="18"/>
  <c r="AT120" i="18"/>
  <c r="AS120" i="18"/>
  <c r="AR120" i="18"/>
  <c r="AQ120" i="18"/>
  <c r="AP120" i="18"/>
  <c r="AO120" i="18"/>
  <c r="AN120" i="18"/>
  <c r="AM120" i="18"/>
  <c r="AL120" i="18"/>
  <c r="AK120" i="18"/>
  <c r="AJ120" i="18"/>
  <c r="AI120" i="18"/>
  <c r="AH120" i="18"/>
  <c r="AG120" i="18"/>
  <c r="AF120" i="18"/>
  <c r="AE120" i="18"/>
  <c r="AD120" i="18"/>
  <c r="AC120" i="18"/>
  <c r="AB120" i="18"/>
  <c r="AA120" i="18"/>
  <c r="Z120" i="18"/>
  <c r="Y120" i="18"/>
  <c r="X120" i="18"/>
  <c r="W120" i="18"/>
  <c r="V120" i="18"/>
  <c r="U120" i="18"/>
  <c r="T120" i="18"/>
  <c r="S120" i="18"/>
  <c r="R120" i="18"/>
  <c r="O120" i="18"/>
  <c r="N120" i="18"/>
  <c r="M120" i="18"/>
  <c r="L120" i="18"/>
  <c r="K120" i="18"/>
  <c r="J120" i="18"/>
  <c r="I120" i="18"/>
  <c r="H120" i="18"/>
  <c r="G120" i="18"/>
  <c r="F120" i="18"/>
  <c r="E120" i="18"/>
  <c r="D120" i="18"/>
  <c r="C120" i="18"/>
  <c r="B120" i="18"/>
  <c r="BM119" i="18"/>
  <c r="BL119" i="18"/>
  <c r="BK119" i="18"/>
  <c r="BJ119" i="18"/>
  <c r="BI119" i="18"/>
  <c r="BH119" i="18"/>
  <c r="BG119" i="18"/>
  <c r="BF119" i="18"/>
  <c r="BE119" i="18"/>
  <c r="BD119" i="18"/>
  <c r="BC119" i="18"/>
  <c r="BB119" i="18"/>
  <c r="BA119" i="18"/>
  <c r="AZ119" i="18"/>
  <c r="AY119" i="18"/>
  <c r="AX119" i="18"/>
  <c r="AW119" i="18"/>
  <c r="AV119" i="18"/>
  <c r="AU119" i="18"/>
  <c r="AT119" i="18"/>
  <c r="AS119" i="18"/>
  <c r="AR119" i="18"/>
  <c r="AQ119" i="18"/>
  <c r="AP119" i="18"/>
  <c r="AO119" i="18"/>
  <c r="AN119" i="18"/>
  <c r="AM119" i="18"/>
  <c r="AL119" i="18"/>
  <c r="AK119" i="18"/>
  <c r="AJ119" i="18"/>
  <c r="AI119" i="18"/>
  <c r="AH119" i="18"/>
  <c r="AG119" i="18"/>
  <c r="AF119" i="18"/>
  <c r="AE119" i="18"/>
  <c r="AD119" i="18"/>
  <c r="AC119" i="18"/>
  <c r="AB119" i="18"/>
  <c r="AA119" i="18"/>
  <c r="Z119" i="18"/>
  <c r="Y119" i="18"/>
  <c r="X119" i="18"/>
  <c r="W119" i="18"/>
  <c r="V119" i="18"/>
  <c r="U119" i="18"/>
  <c r="T119" i="18"/>
  <c r="S119" i="18"/>
  <c r="R119" i="18"/>
  <c r="O119" i="18"/>
  <c r="N119" i="18"/>
  <c r="M119" i="18"/>
  <c r="L119" i="18"/>
  <c r="K119" i="18"/>
  <c r="J119" i="18"/>
  <c r="I119" i="18"/>
  <c r="H119" i="18"/>
  <c r="G119" i="18"/>
  <c r="F119" i="18"/>
  <c r="E119" i="18"/>
  <c r="D119" i="18"/>
  <c r="C119" i="18"/>
  <c r="B119" i="18"/>
  <c r="F475" i="17"/>
  <c r="E475" i="17"/>
  <c r="H474" i="17"/>
  <c r="G474" i="17"/>
  <c r="J473" i="17"/>
  <c r="I473" i="17"/>
  <c r="L472" i="17"/>
  <c r="K472" i="17"/>
  <c r="O475" i="17"/>
  <c r="O528" i="17"/>
  <c r="N528" i="17"/>
  <c r="M528" i="17"/>
  <c r="L528" i="17"/>
  <c r="K528" i="17"/>
  <c r="J528" i="17"/>
  <c r="I528" i="17"/>
  <c r="H528" i="17"/>
  <c r="G528" i="17"/>
  <c r="F528" i="17"/>
  <c r="E528" i="17"/>
  <c r="D528" i="17"/>
  <c r="C528" i="17"/>
  <c r="B528" i="17"/>
  <c r="O527" i="17"/>
  <c r="N527" i="17"/>
  <c r="M527" i="17"/>
  <c r="L527" i="17"/>
  <c r="K527" i="17"/>
  <c r="J527" i="17"/>
  <c r="I527" i="17"/>
  <c r="H527" i="17"/>
  <c r="G527" i="17"/>
  <c r="F527" i="17"/>
  <c r="E527" i="17"/>
  <c r="D527" i="17"/>
  <c r="C527" i="17"/>
  <c r="B527" i="17"/>
  <c r="O526" i="17"/>
  <c r="N526" i="17"/>
  <c r="M526" i="17"/>
  <c r="L526" i="17"/>
  <c r="K526" i="17"/>
  <c r="J526" i="17"/>
  <c r="I526" i="17"/>
  <c r="H526" i="17"/>
  <c r="G526" i="17"/>
  <c r="F526" i="17"/>
  <c r="E526" i="17"/>
  <c r="D526" i="17"/>
  <c r="C526" i="17"/>
  <c r="B526" i="17"/>
  <c r="O525" i="17"/>
  <c r="N525" i="17"/>
  <c r="M525" i="17"/>
  <c r="L525" i="17"/>
  <c r="K525" i="17"/>
  <c r="J525" i="17"/>
  <c r="I525" i="17"/>
  <c r="H525" i="17"/>
  <c r="G525" i="17"/>
  <c r="F525" i="17"/>
  <c r="E525" i="17"/>
  <c r="D525" i="17"/>
  <c r="C525" i="17"/>
  <c r="B525" i="17"/>
  <c r="O520" i="17"/>
  <c r="K504" i="17"/>
  <c r="O481" i="17"/>
  <c r="N481" i="17"/>
  <c r="M481" i="17"/>
  <c r="L481" i="17"/>
  <c r="K481" i="17"/>
  <c r="J481" i="17"/>
  <c r="I481" i="17"/>
  <c r="H481" i="17"/>
  <c r="G481" i="17"/>
  <c r="F481" i="17"/>
  <c r="E481" i="17"/>
  <c r="D481" i="17"/>
  <c r="C481" i="17"/>
  <c r="B481" i="17"/>
  <c r="O480" i="17"/>
  <c r="N480" i="17"/>
  <c r="M480" i="17"/>
  <c r="L480" i="17"/>
  <c r="K480" i="17"/>
  <c r="J480" i="17"/>
  <c r="I480" i="17"/>
  <c r="H480" i="17"/>
  <c r="G480" i="17"/>
  <c r="F480" i="17"/>
  <c r="E480" i="17"/>
  <c r="D480" i="17"/>
  <c r="C480" i="17"/>
  <c r="B480" i="17"/>
  <c r="O479" i="17"/>
  <c r="N479" i="17"/>
  <c r="M479" i="17"/>
  <c r="L479" i="17"/>
  <c r="K479" i="17"/>
  <c r="J479" i="17"/>
  <c r="I479" i="17"/>
  <c r="H479" i="17"/>
  <c r="G479" i="17"/>
  <c r="F479" i="17"/>
  <c r="E479" i="17"/>
  <c r="D479" i="17"/>
  <c r="C479" i="17"/>
  <c r="B479" i="17"/>
  <c r="O478" i="17"/>
  <c r="N478" i="17"/>
  <c r="M478" i="17"/>
  <c r="L478" i="17"/>
  <c r="K478" i="17"/>
  <c r="J478" i="17"/>
  <c r="I478" i="17"/>
  <c r="H478" i="17"/>
  <c r="G478" i="17"/>
  <c r="F478" i="17"/>
  <c r="E478" i="17"/>
  <c r="D478" i="17"/>
  <c r="C478" i="17"/>
  <c r="B478" i="17"/>
  <c r="L419" i="17"/>
  <c r="B413" i="17"/>
  <c r="L406" i="17"/>
  <c r="BM117" i="17"/>
  <c r="BL117" i="17"/>
  <c r="BK117" i="17"/>
  <c r="BJ117" i="17"/>
  <c r="BI117" i="17"/>
  <c r="BH117" i="17"/>
  <c r="BG117" i="17"/>
  <c r="BF117" i="17"/>
  <c r="BE117" i="17"/>
  <c r="BD117" i="17"/>
  <c r="BC117" i="17"/>
  <c r="BB117" i="17"/>
  <c r="BA117" i="17"/>
  <c r="AZ117" i="17"/>
  <c r="AY117" i="17"/>
  <c r="AX117" i="17"/>
  <c r="AW117" i="17"/>
  <c r="AV117" i="17"/>
  <c r="AU117" i="17"/>
  <c r="AT117" i="17"/>
  <c r="AS117" i="17"/>
  <c r="AR117" i="17"/>
  <c r="AQ117" i="17"/>
  <c r="AP117" i="17"/>
  <c r="AO117" i="17"/>
  <c r="AN117" i="17"/>
  <c r="AM117" i="17"/>
  <c r="AL117" i="17"/>
  <c r="AK117" i="17"/>
  <c r="AJ117" i="17"/>
  <c r="AI117" i="17"/>
  <c r="AH117" i="17"/>
  <c r="AG117" i="17"/>
  <c r="AF117" i="17"/>
  <c r="AE117" i="17"/>
  <c r="AD117" i="17"/>
  <c r="AC117" i="17"/>
  <c r="AB117" i="17"/>
  <c r="AA117" i="17"/>
  <c r="Z117" i="17"/>
  <c r="Y117" i="17"/>
  <c r="X117" i="17"/>
  <c r="W117" i="17"/>
  <c r="V117" i="17"/>
  <c r="U117" i="17"/>
  <c r="T117" i="17"/>
  <c r="S117" i="17"/>
  <c r="R117" i="17"/>
  <c r="O117" i="17"/>
  <c r="N117" i="17"/>
  <c r="M117" i="17"/>
  <c r="L117" i="17"/>
  <c r="K117" i="17"/>
  <c r="J117" i="17"/>
  <c r="I117" i="17"/>
  <c r="H117" i="17"/>
  <c r="G117" i="17"/>
  <c r="F117" i="17"/>
  <c r="E117" i="17"/>
  <c r="D117" i="17"/>
  <c r="C117" i="17"/>
  <c r="B117" i="17"/>
  <c r="L377" i="17"/>
  <c r="K377" i="17"/>
  <c r="J377" i="17"/>
  <c r="I377" i="17"/>
  <c r="H377" i="17"/>
  <c r="G377" i="17"/>
  <c r="F377" i="17"/>
  <c r="E377" i="17"/>
  <c r="D377" i="17"/>
  <c r="C377" i="17"/>
  <c r="B377" i="17"/>
  <c r="O376" i="17"/>
  <c r="M376" i="17"/>
  <c r="L376" i="17"/>
  <c r="K376" i="17"/>
  <c r="J376" i="17"/>
  <c r="I376" i="17"/>
  <c r="H376" i="17"/>
  <c r="G376" i="17"/>
  <c r="F376" i="17"/>
  <c r="E376" i="17"/>
  <c r="D376" i="17"/>
  <c r="C376" i="17"/>
  <c r="B376" i="17"/>
  <c r="O375" i="17"/>
  <c r="M375" i="17"/>
  <c r="L375" i="17"/>
  <c r="K375" i="17"/>
  <c r="J375" i="17"/>
  <c r="I375" i="17"/>
  <c r="H375" i="17"/>
  <c r="G375" i="17"/>
  <c r="F375" i="17"/>
  <c r="E375" i="17"/>
  <c r="D375" i="17"/>
  <c r="C375" i="17"/>
  <c r="B375" i="17"/>
  <c r="M374" i="17"/>
  <c r="L374" i="17"/>
  <c r="K374" i="17"/>
  <c r="J374" i="17"/>
  <c r="I374" i="17"/>
  <c r="H374" i="17"/>
  <c r="G374" i="17"/>
  <c r="F374" i="17"/>
  <c r="E374" i="17"/>
  <c r="D374" i="17"/>
  <c r="C374" i="17"/>
  <c r="B374" i="17"/>
  <c r="M401" i="17"/>
  <c r="G394" i="17"/>
  <c r="H389" i="17"/>
  <c r="M383" i="17"/>
  <c r="D370" i="17"/>
  <c r="F353" i="17"/>
  <c r="M684" i="17"/>
  <c r="N683" i="17"/>
  <c r="N684" i="17" s="1"/>
  <c r="L680" i="17"/>
  <c r="M679" i="17"/>
  <c r="M680" i="17" s="1"/>
  <c r="K676" i="17"/>
  <c r="L675" i="17"/>
  <c r="L676" i="17" s="1"/>
  <c r="J672" i="17"/>
  <c r="K671" i="17"/>
  <c r="L671" i="17" s="1"/>
  <c r="I668" i="17"/>
  <c r="J667" i="17"/>
  <c r="K667" i="17" s="1"/>
  <c r="H664" i="17"/>
  <c r="I663" i="17"/>
  <c r="J663" i="17" s="1"/>
  <c r="G660" i="17"/>
  <c r="H659" i="17"/>
  <c r="I659" i="17" s="1"/>
  <c r="F656" i="17"/>
  <c r="G655" i="17"/>
  <c r="G656" i="17" s="1"/>
  <c r="E652" i="17"/>
  <c r="F651" i="17"/>
  <c r="G651" i="17" s="1"/>
  <c r="D648" i="17"/>
  <c r="E647" i="17"/>
  <c r="F647" i="17" s="1"/>
  <c r="C644" i="17"/>
  <c r="D643" i="17"/>
  <c r="D644" i="17" s="1"/>
  <c r="B640" i="17"/>
  <c r="C639" i="17"/>
  <c r="C640" i="17" s="1"/>
  <c r="N636" i="17"/>
  <c r="N623" i="17"/>
  <c r="M623" i="17"/>
  <c r="L623" i="17"/>
  <c r="K623" i="17"/>
  <c r="J623" i="17"/>
  <c r="I623" i="17"/>
  <c r="H623" i="17"/>
  <c r="G623" i="17"/>
  <c r="F623" i="17"/>
  <c r="E623" i="17"/>
  <c r="D623" i="17"/>
  <c r="C623" i="17"/>
  <c r="B623" i="17"/>
  <c r="N621" i="17"/>
  <c r="M621" i="17"/>
  <c r="L621" i="17"/>
  <c r="K621" i="17"/>
  <c r="J621" i="17"/>
  <c r="I621" i="17"/>
  <c r="H621" i="17"/>
  <c r="G621" i="17"/>
  <c r="F621" i="17"/>
  <c r="E621" i="17"/>
  <c r="D621" i="17"/>
  <c r="C621" i="17"/>
  <c r="B621" i="17"/>
  <c r="F592" i="17"/>
  <c r="O587" i="17"/>
  <c r="N587" i="17"/>
  <c r="M587" i="17"/>
  <c r="L587" i="17"/>
  <c r="K587" i="17"/>
  <c r="J587" i="17"/>
  <c r="I587" i="17"/>
  <c r="H587" i="17"/>
  <c r="G587" i="17"/>
  <c r="F587" i="17"/>
  <c r="E587" i="17"/>
  <c r="D587" i="17"/>
  <c r="C587" i="17"/>
  <c r="B587" i="17"/>
  <c r="O586" i="17"/>
  <c r="N586" i="17"/>
  <c r="M586" i="17"/>
  <c r="L586" i="17"/>
  <c r="K586" i="17"/>
  <c r="J586" i="17"/>
  <c r="I586" i="17"/>
  <c r="H586" i="17"/>
  <c r="G586" i="17"/>
  <c r="F586" i="17"/>
  <c r="E586" i="17"/>
  <c r="D586" i="17"/>
  <c r="C586" i="17"/>
  <c r="B586" i="17"/>
  <c r="O585" i="17"/>
  <c r="N585" i="17"/>
  <c r="M585" i="17"/>
  <c r="L585" i="17"/>
  <c r="K585" i="17"/>
  <c r="J585" i="17"/>
  <c r="I585" i="17"/>
  <c r="H585" i="17"/>
  <c r="G585" i="17"/>
  <c r="F585" i="17"/>
  <c r="E585" i="17"/>
  <c r="D585" i="17"/>
  <c r="C585" i="17"/>
  <c r="B585" i="17"/>
  <c r="O584" i="17"/>
  <c r="N584" i="17"/>
  <c r="M584" i="17"/>
  <c r="L584" i="17"/>
  <c r="K584" i="17"/>
  <c r="J584" i="17"/>
  <c r="I584" i="17"/>
  <c r="H584" i="17"/>
  <c r="G584" i="17"/>
  <c r="F584" i="17"/>
  <c r="E584" i="17"/>
  <c r="D584" i="17"/>
  <c r="C584" i="17"/>
  <c r="B584" i="17"/>
  <c r="O582" i="17"/>
  <c r="N582" i="17"/>
  <c r="M582" i="17"/>
  <c r="L582" i="17"/>
  <c r="K582" i="17"/>
  <c r="J582" i="17"/>
  <c r="I582" i="17"/>
  <c r="H582" i="17"/>
  <c r="G582" i="17"/>
  <c r="F582" i="17"/>
  <c r="E582" i="17"/>
  <c r="D582" i="17"/>
  <c r="C582" i="17"/>
  <c r="B582" i="17"/>
  <c r="O581" i="17"/>
  <c r="N581" i="17"/>
  <c r="M581" i="17"/>
  <c r="L581" i="17"/>
  <c r="K581" i="17"/>
  <c r="J581" i="17"/>
  <c r="I581" i="17"/>
  <c r="H581" i="17"/>
  <c r="G581" i="17"/>
  <c r="F581" i="17"/>
  <c r="E581" i="17"/>
  <c r="D581" i="17"/>
  <c r="C581" i="17"/>
  <c r="B581" i="17"/>
  <c r="O580" i="17"/>
  <c r="N580" i="17"/>
  <c r="M580" i="17"/>
  <c r="L580" i="17"/>
  <c r="K580" i="17"/>
  <c r="J580" i="17"/>
  <c r="I580" i="17"/>
  <c r="H580" i="17"/>
  <c r="G580" i="17"/>
  <c r="F580" i="17"/>
  <c r="E580" i="17"/>
  <c r="D580" i="17"/>
  <c r="C580" i="17"/>
  <c r="B580" i="17"/>
  <c r="O579" i="17"/>
  <c r="N579" i="17"/>
  <c r="M579" i="17"/>
  <c r="L579" i="17"/>
  <c r="K579" i="17"/>
  <c r="J579" i="17"/>
  <c r="I579" i="17"/>
  <c r="H579" i="17"/>
  <c r="G579" i="17"/>
  <c r="F579" i="17"/>
  <c r="E579" i="17"/>
  <c r="D579" i="17"/>
  <c r="C579" i="17"/>
  <c r="B579" i="17"/>
  <c r="O577" i="17"/>
  <c r="N577" i="17"/>
  <c r="M577" i="17"/>
  <c r="L577" i="17"/>
  <c r="K577" i="17"/>
  <c r="J577" i="17"/>
  <c r="I577" i="17"/>
  <c r="H577" i="17"/>
  <c r="G577" i="17"/>
  <c r="F577" i="17"/>
  <c r="E577" i="17"/>
  <c r="D577" i="17"/>
  <c r="C577" i="17"/>
  <c r="B577" i="17"/>
  <c r="O576" i="17"/>
  <c r="N576" i="17"/>
  <c r="M576" i="17"/>
  <c r="L576" i="17"/>
  <c r="K576" i="17"/>
  <c r="J576" i="17"/>
  <c r="I576" i="17"/>
  <c r="H576" i="17"/>
  <c r="G576" i="17"/>
  <c r="F576" i="17"/>
  <c r="E576" i="17"/>
  <c r="D576" i="17"/>
  <c r="C576" i="17"/>
  <c r="B576" i="17"/>
  <c r="O575" i="17"/>
  <c r="N575" i="17"/>
  <c r="M575" i="17"/>
  <c r="L575" i="17"/>
  <c r="K575" i="17"/>
  <c r="J575" i="17"/>
  <c r="I575" i="17"/>
  <c r="H575" i="17"/>
  <c r="G575" i="17"/>
  <c r="F575" i="17"/>
  <c r="E575" i="17"/>
  <c r="D575" i="17"/>
  <c r="C575" i="17"/>
  <c r="B575" i="17"/>
  <c r="O574" i="17"/>
  <c r="N574" i="17"/>
  <c r="M574" i="17"/>
  <c r="L574" i="17"/>
  <c r="K574" i="17"/>
  <c r="J574" i="17"/>
  <c r="I574" i="17"/>
  <c r="H574" i="17"/>
  <c r="G574" i="17"/>
  <c r="F574" i="17"/>
  <c r="E574" i="17"/>
  <c r="D574" i="17"/>
  <c r="C574" i="17"/>
  <c r="B574" i="17"/>
  <c r="O565" i="17"/>
  <c r="N565" i="17"/>
  <c r="M565" i="17"/>
  <c r="L565" i="17"/>
  <c r="K565" i="17"/>
  <c r="J565" i="17"/>
  <c r="I565" i="17"/>
  <c r="H565" i="17"/>
  <c r="G565" i="17"/>
  <c r="F565" i="17"/>
  <c r="E565" i="17"/>
  <c r="D565" i="17"/>
  <c r="C565" i="17"/>
  <c r="B565" i="17"/>
  <c r="O564" i="17"/>
  <c r="N564" i="17"/>
  <c r="M564" i="17"/>
  <c r="L564" i="17"/>
  <c r="K564" i="17"/>
  <c r="J564" i="17"/>
  <c r="I564" i="17"/>
  <c r="H564" i="17"/>
  <c r="G564" i="17"/>
  <c r="F564" i="17"/>
  <c r="E564" i="17"/>
  <c r="D564" i="17"/>
  <c r="C564" i="17"/>
  <c r="B564" i="17"/>
  <c r="O563" i="17"/>
  <c r="N563" i="17"/>
  <c r="M563" i="17"/>
  <c r="L563" i="17"/>
  <c r="K563" i="17"/>
  <c r="J563" i="17"/>
  <c r="I563" i="17"/>
  <c r="H563" i="17"/>
  <c r="G563" i="17"/>
  <c r="F563" i="17"/>
  <c r="E563" i="17"/>
  <c r="D563" i="17"/>
  <c r="C563" i="17"/>
  <c r="B563" i="17"/>
  <c r="O562" i="17"/>
  <c r="N562" i="17"/>
  <c r="M562" i="17"/>
  <c r="L562" i="17"/>
  <c r="K562" i="17"/>
  <c r="J562" i="17"/>
  <c r="I562" i="17"/>
  <c r="H562" i="17"/>
  <c r="G562" i="17"/>
  <c r="F562" i="17"/>
  <c r="E562" i="17"/>
  <c r="D562" i="17"/>
  <c r="C562" i="17"/>
  <c r="B562" i="17"/>
  <c r="O559" i="17"/>
  <c r="N559" i="17"/>
  <c r="M559" i="17"/>
  <c r="L559" i="17"/>
  <c r="K559" i="17"/>
  <c r="J559" i="17"/>
  <c r="I559" i="17"/>
  <c r="H559" i="17"/>
  <c r="G559" i="17"/>
  <c r="F559" i="17"/>
  <c r="E559" i="17"/>
  <c r="D559" i="17"/>
  <c r="C559" i="17"/>
  <c r="B559" i="17"/>
  <c r="O558" i="17"/>
  <c r="N558" i="17"/>
  <c r="M558" i="17"/>
  <c r="L558" i="17"/>
  <c r="K558" i="17"/>
  <c r="J558" i="17"/>
  <c r="I558" i="17"/>
  <c r="H558" i="17"/>
  <c r="G558" i="17"/>
  <c r="F558" i="17"/>
  <c r="E558" i="17"/>
  <c r="D558" i="17"/>
  <c r="C558" i="17"/>
  <c r="B558" i="17"/>
  <c r="O557" i="17"/>
  <c r="N557" i="17"/>
  <c r="M557" i="17"/>
  <c r="L557" i="17"/>
  <c r="K557" i="17"/>
  <c r="J557" i="17"/>
  <c r="I557" i="17"/>
  <c r="H557" i="17"/>
  <c r="G557" i="17"/>
  <c r="F557" i="17"/>
  <c r="E557" i="17"/>
  <c r="D557" i="17"/>
  <c r="C557" i="17"/>
  <c r="B557" i="17"/>
  <c r="O556" i="17"/>
  <c r="N556" i="17"/>
  <c r="M556" i="17"/>
  <c r="L556" i="17"/>
  <c r="K556" i="17"/>
  <c r="J556" i="17"/>
  <c r="I556" i="17"/>
  <c r="H556" i="17"/>
  <c r="G556" i="17"/>
  <c r="F556" i="17"/>
  <c r="E556" i="17"/>
  <c r="D556" i="17"/>
  <c r="C556" i="17"/>
  <c r="B556" i="17"/>
  <c r="O550" i="17"/>
  <c r="N550" i="17"/>
  <c r="M550" i="17"/>
  <c r="L550" i="17"/>
  <c r="K550" i="17"/>
  <c r="J550" i="17"/>
  <c r="I550" i="17"/>
  <c r="H550" i="17"/>
  <c r="G550" i="17"/>
  <c r="F550" i="17"/>
  <c r="E550" i="17"/>
  <c r="D550" i="17"/>
  <c r="C550" i="17"/>
  <c r="B550" i="17"/>
  <c r="O549" i="17"/>
  <c r="N549" i="17"/>
  <c r="M549" i="17"/>
  <c r="L549" i="17"/>
  <c r="K549" i="17"/>
  <c r="J549" i="17"/>
  <c r="I549" i="17"/>
  <c r="H549" i="17"/>
  <c r="G549" i="17"/>
  <c r="F549" i="17"/>
  <c r="E549" i="17"/>
  <c r="D549" i="17"/>
  <c r="C549" i="17"/>
  <c r="B549" i="17"/>
  <c r="O548" i="17"/>
  <c r="N548" i="17"/>
  <c r="M548" i="17"/>
  <c r="L548" i="17"/>
  <c r="K548" i="17"/>
  <c r="J548" i="17"/>
  <c r="I548" i="17"/>
  <c r="H548" i="17"/>
  <c r="G548" i="17"/>
  <c r="F548" i="17"/>
  <c r="E548" i="17"/>
  <c r="D548" i="17"/>
  <c r="C548" i="17"/>
  <c r="B548" i="17"/>
  <c r="O547" i="17"/>
  <c r="N547" i="17"/>
  <c r="M547" i="17"/>
  <c r="L547" i="17"/>
  <c r="K547" i="17"/>
  <c r="J547" i="17"/>
  <c r="I547" i="17"/>
  <c r="H547" i="17"/>
  <c r="G547" i="17"/>
  <c r="F547" i="17"/>
  <c r="E547" i="17"/>
  <c r="D547" i="17"/>
  <c r="C547" i="17"/>
  <c r="B547" i="17"/>
  <c r="O543" i="17"/>
  <c r="N543" i="17"/>
  <c r="M543" i="17"/>
  <c r="L543" i="17"/>
  <c r="K543" i="17"/>
  <c r="J543" i="17"/>
  <c r="I543" i="17"/>
  <c r="H543" i="17"/>
  <c r="G543" i="17"/>
  <c r="F543" i="17"/>
  <c r="E543" i="17"/>
  <c r="D543" i="17"/>
  <c r="C543" i="17"/>
  <c r="B543" i="17"/>
  <c r="O542" i="17"/>
  <c r="N542" i="17"/>
  <c r="M542" i="17"/>
  <c r="L542" i="17"/>
  <c r="K542" i="17"/>
  <c r="J542" i="17"/>
  <c r="I542" i="17"/>
  <c r="H542" i="17"/>
  <c r="G542" i="17"/>
  <c r="F542" i="17"/>
  <c r="E542" i="17"/>
  <c r="D542" i="17"/>
  <c r="C542" i="17"/>
  <c r="B542" i="17"/>
  <c r="O541" i="17"/>
  <c r="N541" i="17"/>
  <c r="M541" i="17"/>
  <c r="L541" i="17"/>
  <c r="K541" i="17"/>
  <c r="J541" i="17"/>
  <c r="I541" i="17"/>
  <c r="H541" i="17"/>
  <c r="G541" i="17"/>
  <c r="F541" i="17"/>
  <c r="E541" i="17"/>
  <c r="D541" i="17"/>
  <c r="C541" i="17"/>
  <c r="B541" i="17"/>
  <c r="O540" i="17"/>
  <c r="N540" i="17"/>
  <c r="M540" i="17"/>
  <c r="L540" i="17"/>
  <c r="K540" i="17"/>
  <c r="J540" i="17"/>
  <c r="I540" i="17"/>
  <c r="H540" i="17"/>
  <c r="G540" i="17"/>
  <c r="F540" i="17"/>
  <c r="E540" i="17"/>
  <c r="D540" i="17"/>
  <c r="C540" i="17"/>
  <c r="B540" i="17"/>
  <c r="O469" i="17"/>
  <c r="N469" i="17"/>
  <c r="M469" i="17"/>
  <c r="L469" i="17"/>
  <c r="K469" i="17"/>
  <c r="J469" i="17"/>
  <c r="I469" i="17"/>
  <c r="H469" i="17"/>
  <c r="G469" i="17"/>
  <c r="F469" i="17"/>
  <c r="E469" i="17"/>
  <c r="D469" i="17"/>
  <c r="C469" i="17"/>
  <c r="B469" i="17"/>
  <c r="O468" i="17"/>
  <c r="N468" i="17"/>
  <c r="M468" i="17"/>
  <c r="L468" i="17"/>
  <c r="K468" i="17"/>
  <c r="J468" i="17"/>
  <c r="I468" i="17"/>
  <c r="H468" i="17"/>
  <c r="G468" i="17"/>
  <c r="F468" i="17"/>
  <c r="E468" i="17"/>
  <c r="D468" i="17"/>
  <c r="C468" i="17"/>
  <c r="B468" i="17"/>
  <c r="O467" i="17"/>
  <c r="N467" i="17"/>
  <c r="M467" i="17"/>
  <c r="L467" i="17"/>
  <c r="K467" i="17"/>
  <c r="J467" i="17"/>
  <c r="I467" i="17"/>
  <c r="H467" i="17"/>
  <c r="G467" i="17"/>
  <c r="F467" i="17"/>
  <c r="E467" i="17"/>
  <c r="D467" i="17"/>
  <c r="C467" i="17"/>
  <c r="B467" i="17"/>
  <c r="N466" i="17"/>
  <c r="M466" i="17"/>
  <c r="L466" i="17"/>
  <c r="K466" i="17"/>
  <c r="J466" i="17"/>
  <c r="I466" i="17"/>
  <c r="H466" i="17"/>
  <c r="G466" i="17"/>
  <c r="F466" i="17"/>
  <c r="E466" i="17"/>
  <c r="D466" i="17"/>
  <c r="C466" i="17"/>
  <c r="B466" i="17"/>
  <c r="H461" i="17"/>
  <c r="M453" i="17"/>
  <c r="L445" i="17"/>
  <c r="O438" i="17"/>
  <c r="N438" i="17"/>
  <c r="N617" i="17" s="1"/>
  <c r="N624" i="17" s="1"/>
  <c r="M438" i="17"/>
  <c r="M617" i="17" s="1"/>
  <c r="M624" i="17" s="1"/>
  <c r="L438" i="17"/>
  <c r="L617" i="17" s="1"/>
  <c r="L624" i="17" s="1"/>
  <c r="K438" i="17"/>
  <c r="J438" i="17"/>
  <c r="J617" i="17" s="1"/>
  <c r="J624" i="17" s="1"/>
  <c r="I438" i="17"/>
  <c r="I617" i="17" s="1"/>
  <c r="I624" i="17" s="1"/>
  <c r="H438" i="17"/>
  <c r="H617" i="17" s="1"/>
  <c r="H624" i="17" s="1"/>
  <c r="G438" i="17"/>
  <c r="G617" i="17" s="1"/>
  <c r="G624" i="17" s="1"/>
  <c r="F438" i="17"/>
  <c r="E438" i="17"/>
  <c r="D438" i="17"/>
  <c r="D617" i="17" s="1"/>
  <c r="D624" i="17" s="1"/>
  <c r="C438" i="17"/>
  <c r="C617" i="17" s="1"/>
  <c r="C624" i="17" s="1"/>
  <c r="B438" i="17"/>
  <c r="O437" i="17"/>
  <c r="N437" i="17"/>
  <c r="M437" i="17"/>
  <c r="L437" i="17"/>
  <c r="K437" i="17"/>
  <c r="J437" i="17"/>
  <c r="I437" i="17"/>
  <c r="H437" i="17"/>
  <c r="G437" i="17"/>
  <c r="F437" i="17"/>
  <c r="E437" i="17"/>
  <c r="D437" i="17"/>
  <c r="C437" i="17"/>
  <c r="B437" i="17"/>
  <c r="O436" i="17"/>
  <c r="N436" i="17"/>
  <c r="M436" i="17"/>
  <c r="L436" i="17"/>
  <c r="K436" i="17"/>
  <c r="J436" i="17"/>
  <c r="I436" i="17"/>
  <c r="H436" i="17"/>
  <c r="G436" i="17"/>
  <c r="F436" i="17"/>
  <c r="E436" i="17"/>
  <c r="D436" i="17"/>
  <c r="C436" i="17"/>
  <c r="B436" i="17"/>
  <c r="O435" i="17"/>
  <c r="N435" i="17"/>
  <c r="M435" i="17"/>
  <c r="L435" i="17"/>
  <c r="K435" i="17"/>
  <c r="J435" i="17"/>
  <c r="I435" i="17"/>
  <c r="H435" i="17"/>
  <c r="G435" i="17"/>
  <c r="F435" i="17"/>
  <c r="E435" i="17"/>
  <c r="D435" i="17"/>
  <c r="C435" i="17"/>
  <c r="B435" i="17"/>
  <c r="O432" i="17"/>
  <c r="N432" i="17"/>
  <c r="M432" i="17"/>
  <c r="L432" i="17"/>
  <c r="K432" i="17"/>
  <c r="J432" i="17"/>
  <c r="I432" i="17"/>
  <c r="H432" i="17"/>
  <c r="G432" i="17"/>
  <c r="F432" i="17"/>
  <c r="E432" i="17"/>
  <c r="D432" i="17"/>
  <c r="C432" i="17"/>
  <c r="B432" i="17"/>
  <c r="O431" i="17"/>
  <c r="N431" i="17"/>
  <c r="M431" i="17"/>
  <c r="L431" i="17"/>
  <c r="K431" i="17"/>
  <c r="J431" i="17"/>
  <c r="I431" i="17"/>
  <c r="H431" i="17"/>
  <c r="G431" i="17"/>
  <c r="F431" i="17"/>
  <c r="E431" i="17"/>
  <c r="D431" i="17"/>
  <c r="C431" i="17"/>
  <c r="B431" i="17"/>
  <c r="O430" i="17"/>
  <c r="N430" i="17"/>
  <c r="M430" i="17"/>
  <c r="L430" i="17"/>
  <c r="K430" i="17"/>
  <c r="J430" i="17"/>
  <c r="I430" i="17"/>
  <c r="H430" i="17"/>
  <c r="G430" i="17"/>
  <c r="F430" i="17"/>
  <c r="E430" i="17"/>
  <c r="D430" i="17"/>
  <c r="C430" i="17"/>
  <c r="B430" i="17"/>
  <c r="O429" i="17"/>
  <c r="N429" i="17"/>
  <c r="M429" i="17"/>
  <c r="L429" i="17"/>
  <c r="K429" i="17"/>
  <c r="J429" i="17"/>
  <c r="I429" i="17"/>
  <c r="H429" i="17"/>
  <c r="G429" i="17"/>
  <c r="F429" i="17"/>
  <c r="E429" i="17"/>
  <c r="D429" i="17"/>
  <c r="C429" i="17"/>
  <c r="B429" i="17"/>
  <c r="O425" i="17"/>
  <c r="N425" i="17"/>
  <c r="M425" i="17"/>
  <c r="L425" i="17"/>
  <c r="K425" i="17"/>
  <c r="J425" i="17"/>
  <c r="I425" i="17"/>
  <c r="H425" i="17"/>
  <c r="G425" i="17"/>
  <c r="F425" i="17"/>
  <c r="E425" i="17"/>
  <c r="D425" i="17"/>
  <c r="C425" i="17"/>
  <c r="B425" i="17"/>
  <c r="O424" i="17"/>
  <c r="N424" i="17"/>
  <c r="M424" i="17"/>
  <c r="L424" i="17"/>
  <c r="K424" i="17"/>
  <c r="J424" i="17"/>
  <c r="I424" i="17"/>
  <c r="H424" i="17"/>
  <c r="G424" i="17"/>
  <c r="F424" i="17"/>
  <c r="E424" i="17"/>
  <c r="D424" i="17"/>
  <c r="C424" i="17"/>
  <c r="B424" i="17"/>
  <c r="O423" i="17"/>
  <c r="N423" i="17"/>
  <c r="M423" i="17"/>
  <c r="L423" i="17"/>
  <c r="K423" i="17"/>
  <c r="J423" i="17"/>
  <c r="I423" i="17"/>
  <c r="H423" i="17"/>
  <c r="G423" i="17"/>
  <c r="F423" i="17"/>
  <c r="E423" i="17"/>
  <c r="D423" i="17"/>
  <c r="C423" i="17"/>
  <c r="B423" i="17"/>
  <c r="O422" i="17"/>
  <c r="N422" i="17"/>
  <c r="M422" i="17"/>
  <c r="L422" i="17"/>
  <c r="K422" i="17"/>
  <c r="J422" i="17"/>
  <c r="I422" i="17"/>
  <c r="H422" i="17"/>
  <c r="G422" i="17"/>
  <c r="F422" i="17"/>
  <c r="E422" i="17"/>
  <c r="D422" i="17"/>
  <c r="C422" i="17"/>
  <c r="B422" i="17"/>
  <c r="O401" i="17"/>
  <c r="N401" i="17"/>
  <c r="L401" i="17"/>
  <c r="J401" i="17"/>
  <c r="I401" i="17"/>
  <c r="H401" i="17"/>
  <c r="G401" i="17"/>
  <c r="E401" i="17"/>
  <c r="D401" i="17"/>
  <c r="C401" i="17"/>
  <c r="B401" i="17"/>
  <c r="N400" i="17"/>
  <c r="L400" i="17"/>
  <c r="K400" i="17"/>
  <c r="J400" i="17"/>
  <c r="I400" i="17"/>
  <c r="G400" i="17"/>
  <c r="F400" i="17"/>
  <c r="E400" i="17"/>
  <c r="D400" i="17"/>
  <c r="B400" i="17"/>
  <c r="N399" i="17"/>
  <c r="M399" i="17"/>
  <c r="L399" i="17"/>
  <c r="K399" i="17"/>
  <c r="I399" i="17"/>
  <c r="H399" i="17"/>
  <c r="G399" i="17"/>
  <c r="F399" i="17"/>
  <c r="D399" i="17"/>
  <c r="B399" i="17"/>
  <c r="O398" i="17"/>
  <c r="N398" i="17"/>
  <c r="M398" i="17"/>
  <c r="K398" i="17"/>
  <c r="J398" i="17"/>
  <c r="I398" i="17"/>
  <c r="H398" i="17"/>
  <c r="F398" i="17"/>
  <c r="D398" i="17"/>
  <c r="C398" i="17"/>
  <c r="B398" i="17"/>
  <c r="I395" i="17"/>
  <c r="G395" i="17"/>
  <c r="C395" i="17"/>
  <c r="B395" i="17"/>
  <c r="I394" i="17"/>
  <c r="F394" i="17"/>
  <c r="E394" i="17"/>
  <c r="O393" i="17"/>
  <c r="N393" i="17"/>
  <c r="F393" i="17"/>
  <c r="D393" i="17"/>
  <c r="M392" i="17"/>
  <c r="K392" i="17"/>
  <c r="J392" i="17"/>
  <c r="E392" i="17"/>
  <c r="C392" i="17"/>
  <c r="B392" i="17"/>
  <c r="E395" i="17"/>
  <c r="N389" i="17"/>
  <c r="L389" i="17"/>
  <c r="K389" i="17"/>
  <c r="J389" i="17"/>
  <c r="I389" i="17"/>
  <c r="G389" i="17"/>
  <c r="F389" i="17"/>
  <c r="E389" i="17"/>
  <c r="D389" i="17"/>
  <c r="B389" i="17"/>
  <c r="N388" i="17"/>
  <c r="M388" i="17"/>
  <c r="L388" i="17"/>
  <c r="K388" i="17"/>
  <c r="I388" i="17"/>
  <c r="H388" i="17"/>
  <c r="G388" i="17"/>
  <c r="F388" i="17"/>
  <c r="D388" i="17"/>
  <c r="B388" i="17"/>
  <c r="O387" i="17"/>
  <c r="N387" i="17"/>
  <c r="M387" i="17"/>
  <c r="K387" i="17"/>
  <c r="J387" i="17"/>
  <c r="I387" i="17"/>
  <c r="H387" i="17"/>
  <c r="F387" i="17"/>
  <c r="D387" i="17"/>
  <c r="C387" i="17"/>
  <c r="B387" i="17"/>
  <c r="O386" i="17"/>
  <c r="M386" i="17"/>
  <c r="L386" i="17"/>
  <c r="K386" i="17"/>
  <c r="J386" i="17"/>
  <c r="H386" i="17"/>
  <c r="F386" i="17"/>
  <c r="E386" i="17"/>
  <c r="D386" i="17"/>
  <c r="C386" i="17"/>
  <c r="N382" i="17"/>
  <c r="J382" i="17"/>
  <c r="I382" i="17"/>
  <c r="L381" i="17"/>
  <c r="K381" i="17"/>
  <c r="K380" i="17"/>
  <c r="J380" i="17"/>
  <c r="C380" i="17"/>
  <c r="F383" i="17"/>
  <c r="E371" i="17"/>
  <c r="B369" i="17"/>
  <c r="N371" i="17"/>
  <c r="O353" i="17"/>
  <c r="N353" i="17"/>
  <c r="J353" i="17"/>
  <c r="I353" i="17"/>
  <c r="C353" i="17"/>
  <c r="B353" i="17"/>
  <c r="O352" i="17"/>
  <c r="N352" i="17"/>
  <c r="L352" i="17"/>
  <c r="C352" i="17"/>
  <c r="B352" i="17"/>
  <c r="O351" i="17"/>
  <c r="N351" i="17"/>
  <c r="J351" i="17"/>
  <c r="G351" i="17"/>
  <c r="F351" i="17"/>
  <c r="B351" i="17"/>
  <c r="L350" i="17"/>
  <c r="H350" i="17"/>
  <c r="G350" i="17"/>
  <c r="F350" i="17"/>
  <c r="E350" i="17"/>
  <c r="E353" i="17"/>
  <c r="BM122" i="17"/>
  <c r="BL122" i="17"/>
  <c r="BK122" i="17"/>
  <c r="BJ122" i="17"/>
  <c r="BI122" i="17"/>
  <c r="BH122" i="17"/>
  <c r="BG122" i="17"/>
  <c r="BF122" i="17"/>
  <c r="BE122" i="17"/>
  <c r="BD122" i="17"/>
  <c r="BC122" i="17"/>
  <c r="BB122" i="17"/>
  <c r="BA122" i="17"/>
  <c r="AZ122" i="17"/>
  <c r="AY122" i="17"/>
  <c r="AX122" i="17"/>
  <c r="AW122" i="17"/>
  <c r="AV122" i="17"/>
  <c r="AU122" i="17"/>
  <c r="AT122" i="17"/>
  <c r="AS122" i="17"/>
  <c r="AR122" i="17"/>
  <c r="AQ122" i="17"/>
  <c r="AP122" i="17"/>
  <c r="AO122" i="17"/>
  <c r="AN122" i="17"/>
  <c r="AM122" i="17"/>
  <c r="AL122" i="17"/>
  <c r="AK122" i="17"/>
  <c r="AJ122" i="17"/>
  <c r="AI122" i="17"/>
  <c r="AH122" i="17"/>
  <c r="AG122" i="17"/>
  <c r="AF122" i="17"/>
  <c r="AE122" i="17"/>
  <c r="AD122" i="17"/>
  <c r="AC122" i="17"/>
  <c r="AB122" i="17"/>
  <c r="AA122" i="17"/>
  <c r="Z122" i="17"/>
  <c r="Y122" i="17"/>
  <c r="X122" i="17"/>
  <c r="W122" i="17"/>
  <c r="V122" i="17"/>
  <c r="U122" i="17"/>
  <c r="T122" i="17"/>
  <c r="S122" i="17"/>
  <c r="R122" i="17"/>
  <c r="O122" i="17"/>
  <c r="N122" i="17"/>
  <c r="M122" i="17"/>
  <c r="L122" i="17"/>
  <c r="K122" i="17"/>
  <c r="J122" i="17"/>
  <c r="I122" i="17"/>
  <c r="H122" i="17"/>
  <c r="G122" i="17"/>
  <c r="F122" i="17"/>
  <c r="E122" i="17"/>
  <c r="D122" i="17"/>
  <c r="C122" i="17"/>
  <c r="B122" i="17"/>
  <c r="N739" i="15"/>
  <c r="O738" i="15"/>
  <c r="P738" i="15" s="1"/>
  <c r="M735" i="15"/>
  <c r="N734" i="15"/>
  <c r="O734" i="15" s="1"/>
  <c r="P734" i="15" s="1"/>
  <c r="L731" i="15"/>
  <c r="M730" i="15"/>
  <c r="M731" i="15" s="1"/>
  <c r="K727" i="15"/>
  <c r="L726" i="15"/>
  <c r="M726" i="15" s="1"/>
  <c r="J723" i="15"/>
  <c r="K722" i="15"/>
  <c r="K723" i="15" s="1"/>
  <c r="I719" i="15"/>
  <c r="J718" i="15"/>
  <c r="K718" i="15" s="1"/>
  <c r="H715" i="15"/>
  <c r="I714" i="15"/>
  <c r="J714" i="15" s="1"/>
  <c r="G711" i="15"/>
  <c r="H710" i="15"/>
  <c r="I710" i="15" s="1"/>
  <c r="F707" i="15"/>
  <c r="G706" i="15"/>
  <c r="G707" i="15" s="1"/>
  <c r="E703" i="15"/>
  <c r="F702" i="15"/>
  <c r="F703" i="15" s="1"/>
  <c r="D699" i="15"/>
  <c r="E698" i="15"/>
  <c r="E699" i="15" s="1"/>
  <c r="C695" i="15"/>
  <c r="D694" i="15"/>
  <c r="E694" i="15" s="1"/>
  <c r="E695" i="15" s="1"/>
  <c r="B691" i="15"/>
  <c r="C690" i="15"/>
  <c r="C691" i="15" s="1"/>
  <c r="N687" i="15"/>
  <c r="L672" i="15"/>
  <c r="K672" i="15"/>
  <c r="J672" i="15"/>
  <c r="I672" i="15"/>
  <c r="H672" i="15"/>
  <c r="G672" i="15"/>
  <c r="F672" i="15"/>
  <c r="E672" i="15"/>
  <c r="D672" i="15"/>
  <c r="C672" i="15"/>
  <c r="B672" i="15"/>
  <c r="N670" i="15"/>
  <c r="M670" i="15"/>
  <c r="L670" i="15"/>
  <c r="K670" i="15"/>
  <c r="J670" i="15"/>
  <c r="I670" i="15"/>
  <c r="H670" i="15"/>
  <c r="G670" i="15"/>
  <c r="F670" i="15"/>
  <c r="E670" i="15"/>
  <c r="D670" i="15"/>
  <c r="C670" i="15"/>
  <c r="B670" i="15"/>
  <c r="O622" i="15"/>
  <c r="N622" i="15"/>
  <c r="M622" i="15"/>
  <c r="L622" i="15"/>
  <c r="K622" i="15"/>
  <c r="J622" i="15"/>
  <c r="I622" i="15"/>
  <c r="H622" i="15"/>
  <c r="G622" i="15"/>
  <c r="F622" i="15"/>
  <c r="E622" i="15"/>
  <c r="D622" i="15"/>
  <c r="C622" i="15"/>
  <c r="B622" i="15"/>
  <c r="O621" i="15"/>
  <c r="N621" i="15"/>
  <c r="M621" i="15"/>
  <c r="L621" i="15"/>
  <c r="K621" i="15"/>
  <c r="J621" i="15"/>
  <c r="I621" i="15"/>
  <c r="H621" i="15"/>
  <c r="G621" i="15"/>
  <c r="F621" i="15"/>
  <c r="E621" i="15"/>
  <c r="D621" i="15"/>
  <c r="C621" i="15"/>
  <c r="B621" i="15"/>
  <c r="O620" i="15"/>
  <c r="N620" i="15"/>
  <c r="M620" i="15"/>
  <c r="L620" i="15"/>
  <c r="K620" i="15"/>
  <c r="J620" i="15"/>
  <c r="I620" i="15"/>
  <c r="H620" i="15"/>
  <c r="G620" i="15"/>
  <c r="F620" i="15"/>
  <c r="E620" i="15"/>
  <c r="D620" i="15"/>
  <c r="C620" i="15"/>
  <c r="B620" i="15"/>
  <c r="O619" i="15"/>
  <c r="N619" i="15"/>
  <c r="M619" i="15"/>
  <c r="L619" i="15"/>
  <c r="K619" i="15"/>
  <c r="J619" i="15"/>
  <c r="I619" i="15"/>
  <c r="H619" i="15"/>
  <c r="G619" i="15"/>
  <c r="F619" i="15"/>
  <c r="E619" i="15"/>
  <c r="D619" i="15"/>
  <c r="C619" i="15"/>
  <c r="B619" i="15"/>
  <c r="O617" i="15"/>
  <c r="N617" i="15"/>
  <c r="M617" i="15"/>
  <c r="L617" i="15"/>
  <c r="K617" i="15"/>
  <c r="J617" i="15"/>
  <c r="I617" i="15"/>
  <c r="H617" i="15"/>
  <c r="G617" i="15"/>
  <c r="F617" i="15"/>
  <c r="E617" i="15"/>
  <c r="D617" i="15"/>
  <c r="C617" i="15"/>
  <c r="B617" i="15"/>
  <c r="O616" i="15"/>
  <c r="N616" i="15"/>
  <c r="M616" i="15"/>
  <c r="L616" i="15"/>
  <c r="K616" i="15"/>
  <c r="J616" i="15"/>
  <c r="I616" i="15"/>
  <c r="H616" i="15"/>
  <c r="G616" i="15"/>
  <c r="F616" i="15"/>
  <c r="E616" i="15"/>
  <c r="D616" i="15"/>
  <c r="C616" i="15"/>
  <c r="B616" i="15"/>
  <c r="O615" i="15"/>
  <c r="N615" i="15"/>
  <c r="M615" i="15"/>
  <c r="L615" i="15"/>
  <c r="K615" i="15"/>
  <c r="J615" i="15"/>
  <c r="I615" i="15"/>
  <c r="H615" i="15"/>
  <c r="G615" i="15"/>
  <c r="F615" i="15"/>
  <c r="E615" i="15"/>
  <c r="D615" i="15"/>
  <c r="C615" i="15"/>
  <c r="B615" i="15"/>
  <c r="O614" i="15"/>
  <c r="N614" i="15"/>
  <c r="M614" i="15"/>
  <c r="L614" i="15"/>
  <c r="K614" i="15"/>
  <c r="J614" i="15"/>
  <c r="I614" i="15"/>
  <c r="H614" i="15"/>
  <c r="G614" i="15"/>
  <c r="F614" i="15"/>
  <c r="E614" i="15"/>
  <c r="D614" i="15"/>
  <c r="C614" i="15"/>
  <c r="B614" i="15"/>
  <c r="O612" i="15"/>
  <c r="N612" i="15"/>
  <c r="M612" i="15"/>
  <c r="L612" i="15"/>
  <c r="K612" i="15"/>
  <c r="J612" i="15"/>
  <c r="I612" i="15"/>
  <c r="H612" i="15"/>
  <c r="G612" i="15"/>
  <c r="F612" i="15"/>
  <c r="E612" i="15"/>
  <c r="D612" i="15"/>
  <c r="C612" i="15"/>
  <c r="B612" i="15"/>
  <c r="O611" i="15"/>
  <c r="N611" i="15"/>
  <c r="M611" i="15"/>
  <c r="L611" i="15"/>
  <c r="K611" i="15"/>
  <c r="J611" i="15"/>
  <c r="I611" i="15"/>
  <c r="H611" i="15"/>
  <c r="G611" i="15"/>
  <c r="F611" i="15"/>
  <c r="E611" i="15"/>
  <c r="D611" i="15"/>
  <c r="C611" i="15"/>
  <c r="B611" i="15"/>
  <c r="O610" i="15"/>
  <c r="N610" i="15"/>
  <c r="M610" i="15"/>
  <c r="L610" i="15"/>
  <c r="K610" i="15"/>
  <c r="J610" i="15"/>
  <c r="I610" i="15"/>
  <c r="H610" i="15"/>
  <c r="G610" i="15"/>
  <c r="F610" i="15"/>
  <c r="E610" i="15"/>
  <c r="D610" i="15"/>
  <c r="C610" i="15"/>
  <c r="B610" i="15"/>
  <c r="O609" i="15"/>
  <c r="N609" i="15"/>
  <c r="M609" i="15"/>
  <c r="L609" i="15"/>
  <c r="K609" i="15"/>
  <c r="J609" i="15"/>
  <c r="I609" i="15"/>
  <c r="H609" i="15"/>
  <c r="G609" i="15"/>
  <c r="F609" i="15"/>
  <c r="E609" i="15"/>
  <c r="D609" i="15"/>
  <c r="C609" i="15"/>
  <c r="B609" i="15"/>
  <c r="O607" i="15"/>
  <c r="N607" i="15"/>
  <c r="M607" i="15"/>
  <c r="L607" i="15"/>
  <c r="K607" i="15"/>
  <c r="J607" i="15"/>
  <c r="I607" i="15"/>
  <c r="H607" i="15"/>
  <c r="G607" i="15"/>
  <c r="F607" i="15"/>
  <c r="E607" i="15"/>
  <c r="D607" i="15"/>
  <c r="C607" i="15"/>
  <c r="B607" i="15"/>
  <c r="O606" i="15"/>
  <c r="N606" i="15"/>
  <c r="M606" i="15"/>
  <c r="L606" i="15"/>
  <c r="K606" i="15"/>
  <c r="J606" i="15"/>
  <c r="I606" i="15"/>
  <c r="H606" i="15"/>
  <c r="G606" i="15"/>
  <c r="F606" i="15"/>
  <c r="E606" i="15"/>
  <c r="D606" i="15"/>
  <c r="C606" i="15"/>
  <c r="B606" i="15"/>
  <c r="O605" i="15"/>
  <c r="N605" i="15"/>
  <c r="M605" i="15"/>
  <c r="L605" i="15"/>
  <c r="K605" i="15"/>
  <c r="J605" i="15"/>
  <c r="I605" i="15"/>
  <c r="H605" i="15"/>
  <c r="G605" i="15"/>
  <c r="F605" i="15"/>
  <c r="E605" i="15"/>
  <c r="D605" i="15"/>
  <c r="C605" i="15"/>
  <c r="B605" i="15"/>
  <c r="O604" i="15"/>
  <c r="N604" i="15"/>
  <c r="M604" i="15"/>
  <c r="L604" i="15"/>
  <c r="K604" i="15"/>
  <c r="J604" i="15"/>
  <c r="I604" i="15"/>
  <c r="H604" i="15"/>
  <c r="G604" i="15"/>
  <c r="F604" i="15"/>
  <c r="E604" i="15"/>
  <c r="D604" i="15"/>
  <c r="C604" i="15"/>
  <c r="B604" i="15"/>
  <c r="O595" i="15"/>
  <c r="N595" i="15"/>
  <c r="M595" i="15"/>
  <c r="L595" i="15"/>
  <c r="K595" i="15"/>
  <c r="J595" i="15"/>
  <c r="I595" i="15"/>
  <c r="H595" i="15"/>
  <c r="G595" i="15"/>
  <c r="F595" i="15"/>
  <c r="E595" i="15"/>
  <c r="D595" i="15"/>
  <c r="C595" i="15"/>
  <c r="B595" i="15"/>
  <c r="O594" i="15"/>
  <c r="N594" i="15"/>
  <c r="M594" i="15"/>
  <c r="L594" i="15"/>
  <c r="K594" i="15"/>
  <c r="J594" i="15"/>
  <c r="I594" i="15"/>
  <c r="H594" i="15"/>
  <c r="G594" i="15"/>
  <c r="F594" i="15"/>
  <c r="E594" i="15"/>
  <c r="D594" i="15"/>
  <c r="C594" i="15"/>
  <c r="B594" i="15"/>
  <c r="O593" i="15"/>
  <c r="N593" i="15"/>
  <c r="M593" i="15"/>
  <c r="L593" i="15"/>
  <c r="K593" i="15"/>
  <c r="J593" i="15"/>
  <c r="I593" i="15"/>
  <c r="H593" i="15"/>
  <c r="G593" i="15"/>
  <c r="F593" i="15"/>
  <c r="E593" i="15"/>
  <c r="D593" i="15"/>
  <c r="C593" i="15"/>
  <c r="B593" i="15"/>
  <c r="O592" i="15"/>
  <c r="N592" i="15"/>
  <c r="M592" i="15"/>
  <c r="L592" i="15"/>
  <c r="K592" i="15"/>
  <c r="J592" i="15"/>
  <c r="I592" i="15"/>
  <c r="H592" i="15"/>
  <c r="G592" i="15"/>
  <c r="F592" i="15"/>
  <c r="E592" i="15"/>
  <c r="D592" i="15"/>
  <c r="C592" i="15"/>
  <c r="B592" i="15"/>
  <c r="O589" i="15"/>
  <c r="N589" i="15"/>
  <c r="M589" i="15"/>
  <c r="L589" i="15"/>
  <c r="K589" i="15"/>
  <c r="J589" i="15"/>
  <c r="I589" i="15"/>
  <c r="H589" i="15"/>
  <c r="G589" i="15"/>
  <c r="F589" i="15"/>
  <c r="E589" i="15"/>
  <c r="D589" i="15"/>
  <c r="C589" i="15"/>
  <c r="B589" i="15"/>
  <c r="O588" i="15"/>
  <c r="N588" i="15"/>
  <c r="M588" i="15"/>
  <c r="L588" i="15"/>
  <c r="K588" i="15"/>
  <c r="J588" i="15"/>
  <c r="I588" i="15"/>
  <c r="H588" i="15"/>
  <c r="G588" i="15"/>
  <c r="F588" i="15"/>
  <c r="E588" i="15"/>
  <c r="D588" i="15"/>
  <c r="C588" i="15"/>
  <c r="B588" i="15"/>
  <c r="O587" i="15"/>
  <c r="N587" i="15"/>
  <c r="M587" i="15"/>
  <c r="L587" i="15"/>
  <c r="K587" i="15"/>
  <c r="J587" i="15"/>
  <c r="I587" i="15"/>
  <c r="H587" i="15"/>
  <c r="G587" i="15"/>
  <c r="F587" i="15"/>
  <c r="E587" i="15"/>
  <c r="D587" i="15"/>
  <c r="C587" i="15"/>
  <c r="B587" i="15"/>
  <c r="O586" i="15"/>
  <c r="N586" i="15"/>
  <c r="M586" i="15"/>
  <c r="L586" i="15"/>
  <c r="K586" i="15"/>
  <c r="J586" i="15"/>
  <c r="I586" i="15"/>
  <c r="H586" i="15"/>
  <c r="G586" i="15"/>
  <c r="F586" i="15"/>
  <c r="E586" i="15"/>
  <c r="D586" i="15"/>
  <c r="C586" i="15"/>
  <c r="B586" i="15"/>
  <c r="O580" i="15"/>
  <c r="O648" i="15" s="1"/>
  <c r="N580" i="15"/>
  <c r="N648" i="15" s="1"/>
  <c r="M580" i="15"/>
  <c r="M648" i="15" s="1"/>
  <c r="L580" i="15"/>
  <c r="K580" i="15"/>
  <c r="J580" i="15"/>
  <c r="J648" i="15" s="1"/>
  <c r="I580" i="15"/>
  <c r="I648" i="15" s="1"/>
  <c r="H580" i="15"/>
  <c r="G580" i="15"/>
  <c r="G648" i="15" s="1"/>
  <c r="F580" i="15"/>
  <c r="F648" i="15" s="1"/>
  <c r="E580" i="15"/>
  <c r="E648" i="15" s="1"/>
  <c r="D580" i="15"/>
  <c r="C580" i="15"/>
  <c r="B580" i="15"/>
  <c r="B648" i="15" s="1"/>
  <c r="O579" i="15"/>
  <c r="O647" i="15" s="1"/>
  <c r="N579" i="15"/>
  <c r="M579" i="15"/>
  <c r="M647" i="15" s="1"/>
  <c r="L579" i="15"/>
  <c r="L647" i="15" s="1"/>
  <c r="K579" i="15"/>
  <c r="K647" i="15" s="1"/>
  <c r="J579" i="15"/>
  <c r="I579" i="15"/>
  <c r="H579" i="15"/>
  <c r="H647" i="15" s="1"/>
  <c r="G579" i="15"/>
  <c r="G647" i="15" s="1"/>
  <c r="F579" i="15"/>
  <c r="E579" i="15"/>
  <c r="E647" i="15" s="1"/>
  <c r="D579" i="15"/>
  <c r="D647" i="15" s="1"/>
  <c r="C579" i="15"/>
  <c r="C647" i="15" s="1"/>
  <c r="B579" i="15"/>
  <c r="O578" i="15"/>
  <c r="N578" i="15"/>
  <c r="N646" i="15" s="1"/>
  <c r="M578" i="15"/>
  <c r="M646" i="15" s="1"/>
  <c r="L578" i="15"/>
  <c r="K578" i="15"/>
  <c r="K646" i="15" s="1"/>
  <c r="J578" i="15"/>
  <c r="J646" i="15" s="1"/>
  <c r="I578" i="15"/>
  <c r="I646" i="15" s="1"/>
  <c r="H578" i="15"/>
  <c r="G578" i="15"/>
  <c r="F578" i="15"/>
  <c r="F646" i="15" s="1"/>
  <c r="E578" i="15"/>
  <c r="E646" i="15" s="1"/>
  <c r="D578" i="15"/>
  <c r="D646" i="15" s="1"/>
  <c r="C578" i="15"/>
  <c r="C646" i="15" s="1"/>
  <c r="B578" i="15"/>
  <c r="B646" i="15" s="1"/>
  <c r="O577" i="15"/>
  <c r="O645" i="15" s="1"/>
  <c r="N577" i="15"/>
  <c r="M577" i="15"/>
  <c r="L577" i="15"/>
  <c r="L645" i="15" s="1"/>
  <c r="K577" i="15"/>
  <c r="K645" i="15" s="1"/>
  <c r="J577" i="15"/>
  <c r="J645" i="15" s="1"/>
  <c r="I577" i="15"/>
  <c r="I645" i="15" s="1"/>
  <c r="H577" i="15"/>
  <c r="H645" i="15" s="1"/>
  <c r="G577" i="15"/>
  <c r="G645" i="15" s="1"/>
  <c r="F577" i="15"/>
  <c r="E577" i="15"/>
  <c r="D577" i="15"/>
  <c r="D645" i="15" s="1"/>
  <c r="C577" i="15"/>
  <c r="C645" i="15" s="1"/>
  <c r="B577" i="15"/>
  <c r="B645" i="15" s="1"/>
  <c r="O573" i="15"/>
  <c r="N573" i="15"/>
  <c r="M573" i="15"/>
  <c r="L573" i="15"/>
  <c r="K573" i="15"/>
  <c r="J573" i="15"/>
  <c r="I573" i="15"/>
  <c r="H573" i="15"/>
  <c r="G573" i="15"/>
  <c r="F573" i="15"/>
  <c r="E573" i="15"/>
  <c r="D573" i="15"/>
  <c r="C573" i="15"/>
  <c r="B573" i="15"/>
  <c r="O572" i="15"/>
  <c r="N572" i="15"/>
  <c r="M572" i="15"/>
  <c r="L572" i="15"/>
  <c r="K572" i="15"/>
  <c r="J572" i="15"/>
  <c r="I572" i="15"/>
  <c r="H572" i="15"/>
  <c r="G572" i="15"/>
  <c r="F572" i="15"/>
  <c r="E572" i="15"/>
  <c r="D572" i="15"/>
  <c r="C572" i="15"/>
  <c r="B572" i="15"/>
  <c r="O571" i="15"/>
  <c r="N571" i="15"/>
  <c r="M571" i="15"/>
  <c r="L571" i="15"/>
  <c r="K571" i="15"/>
  <c r="J571" i="15"/>
  <c r="I571" i="15"/>
  <c r="H571" i="15"/>
  <c r="G571" i="15"/>
  <c r="F571" i="15"/>
  <c r="E571" i="15"/>
  <c r="D571" i="15"/>
  <c r="C571" i="15"/>
  <c r="B571" i="15"/>
  <c r="O570" i="15"/>
  <c r="N570" i="15"/>
  <c r="M570" i="15"/>
  <c r="L570" i="15"/>
  <c r="K570" i="15"/>
  <c r="J570" i="15"/>
  <c r="I570" i="15"/>
  <c r="H570" i="15"/>
  <c r="G570" i="15"/>
  <c r="F570" i="15"/>
  <c r="E570" i="15"/>
  <c r="D570" i="15"/>
  <c r="C570" i="15"/>
  <c r="B570" i="15"/>
  <c r="O559" i="15"/>
  <c r="N559" i="15"/>
  <c r="M559" i="15"/>
  <c r="L559" i="15"/>
  <c r="K559" i="15"/>
  <c r="J559" i="15"/>
  <c r="I559" i="15"/>
  <c r="H559" i="15"/>
  <c r="G559" i="15"/>
  <c r="F559" i="15"/>
  <c r="E559" i="15"/>
  <c r="D559" i="15"/>
  <c r="C559" i="15"/>
  <c r="B559" i="15"/>
  <c r="O558" i="15"/>
  <c r="N558" i="15"/>
  <c r="M558" i="15"/>
  <c r="L558" i="15"/>
  <c r="K558" i="15"/>
  <c r="J558" i="15"/>
  <c r="I558" i="15"/>
  <c r="H558" i="15"/>
  <c r="G558" i="15"/>
  <c r="F558" i="15"/>
  <c r="E558" i="15"/>
  <c r="D558" i="15"/>
  <c r="C558" i="15"/>
  <c r="B558" i="15"/>
  <c r="O557" i="15"/>
  <c r="N557" i="15"/>
  <c r="M557" i="15"/>
  <c r="L557" i="15"/>
  <c r="K557" i="15"/>
  <c r="J557" i="15"/>
  <c r="I557" i="15"/>
  <c r="H557" i="15"/>
  <c r="G557" i="15"/>
  <c r="F557" i="15"/>
  <c r="E557" i="15"/>
  <c r="D557" i="15"/>
  <c r="C557" i="15"/>
  <c r="B557" i="15"/>
  <c r="O556" i="15"/>
  <c r="N556" i="15"/>
  <c r="M556" i="15"/>
  <c r="L556" i="15"/>
  <c r="K556" i="15"/>
  <c r="J556" i="15"/>
  <c r="I556" i="15"/>
  <c r="H556" i="15"/>
  <c r="G556" i="15"/>
  <c r="F556" i="15"/>
  <c r="E556" i="15"/>
  <c r="D556" i="15"/>
  <c r="C556" i="15"/>
  <c r="B556" i="15"/>
  <c r="O535" i="15"/>
  <c r="O534" i="15"/>
  <c r="O528" i="15"/>
  <c r="N528" i="15"/>
  <c r="M528" i="15"/>
  <c r="L528" i="15"/>
  <c r="K528" i="15"/>
  <c r="J528" i="15"/>
  <c r="I528" i="15"/>
  <c r="H528" i="15"/>
  <c r="G528" i="15"/>
  <c r="F528" i="15"/>
  <c r="E528" i="15"/>
  <c r="D528" i="15"/>
  <c r="C528" i="15"/>
  <c r="B528" i="15"/>
  <c r="O527" i="15"/>
  <c r="N527" i="15"/>
  <c r="M527" i="15"/>
  <c r="L527" i="15"/>
  <c r="K527" i="15"/>
  <c r="J527" i="15"/>
  <c r="I527" i="15"/>
  <c r="H527" i="15"/>
  <c r="G527" i="15"/>
  <c r="F527" i="15"/>
  <c r="E527" i="15"/>
  <c r="D527" i="15"/>
  <c r="C527" i="15"/>
  <c r="B527" i="15"/>
  <c r="O526" i="15"/>
  <c r="N526" i="15"/>
  <c r="M526" i="15"/>
  <c r="L526" i="15"/>
  <c r="K526" i="15"/>
  <c r="J526" i="15"/>
  <c r="I526" i="15"/>
  <c r="H526" i="15"/>
  <c r="G526" i="15"/>
  <c r="F526" i="15"/>
  <c r="E526" i="15"/>
  <c r="D526" i="15"/>
  <c r="C526" i="15"/>
  <c r="B526" i="15"/>
  <c r="O525" i="15"/>
  <c r="N525" i="15"/>
  <c r="M525" i="15"/>
  <c r="L525" i="15"/>
  <c r="K525" i="15"/>
  <c r="J525" i="15"/>
  <c r="I525" i="15"/>
  <c r="H525" i="15"/>
  <c r="G525" i="15"/>
  <c r="F525" i="15"/>
  <c r="E525" i="15"/>
  <c r="D525" i="15"/>
  <c r="C525" i="15"/>
  <c r="B525" i="15"/>
  <c r="O520" i="15"/>
  <c r="N520" i="15"/>
  <c r="M520" i="15"/>
  <c r="L520" i="15"/>
  <c r="K520" i="15"/>
  <c r="J520" i="15"/>
  <c r="I520" i="15"/>
  <c r="H520" i="15"/>
  <c r="G520" i="15"/>
  <c r="F520" i="15"/>
  <c r="E520" i="15"/>
  <c r="D520" i="15"/>
  <c r="C520" i="15"/>
  <c r="B520" i="15"/>
  <c r="O519" i="15"/>
  <c r="N519" i="15"/>
  <c r="M519" i="15"/>
  <c r="L519" i="15"/>
  <c r="K519" i="15"/>
  <c r="J519" i="15"/>
  <c r="I519" i="15"/>
  <c r="H519" i="15"/>
  <c r="G519" i="15"/>
  <c r="F519" i="15"/>
  <c r="E519" i="15"/>
  <c r="D519" i="15"/>
  <c r="C519" i="15"/>
  <c r="B519" i="15"/>
  <c r="O518" i="15"/>
  <c r="N518" i="15"/>
  <c r="M518" i="15"/>
  <c r="L518" i="15"/>
  <c r="K518" i="15"/>
  <c r="J518" i="15"/>
  <c r="I518" i="15"/>
  <c r="H518" i="15"/>
  <c r="G518" i="15"/>
  <c r="F518" i="15"/>
  <c r="E518" i="15"/>
  <c r="D518" i="15"/>
  <c r="C518" i="15"/>
  <c r="B518" i="15"/>
  <c r="O517" i="15"/>
  <c r="N517" i="15"/>
  <c r="M517" i="15"/>
  <c r="L517" i="15"/>
  <c r="K517" i="15"/>
  <c r="J517" i="15"/>
  <c r="I517" i="15"/>
  <c r="H517" i="15"/>
  <c r="G517" i="15"/>
  <c r="F517" i="15"/>
  <c r="E517" i="15"/>
  <c r="D517" i="15"/>
  <c r="C517" i="15"/>
  <c r="B517" i="15"/>
  <c r="O512" i="15"/>
  <c r="N512" i="15"/>
  <c r="M512" i="15"/>
  <c r="L512" i="15"/>
  <c r="K512" i="15"/>
  <c r="J512" i="15"/>
  <c r="I512" i="15"/>
  <c r="H512" i="15"/>
  <c r="G512" i="15"/>
  <c r="F512" i="15"/>
  <c r="E512" i="15"/>
  <c r="D512" i="15"/>
  <c r="C512" i="15"/>
  <c r="B512" i="15"/>
  <c r="O511" i="15"/>
  <c r="N511" i="15"/>
  <c r="M511" i="15"/>
  <c r="L511" i="15"/>
  <c r="K511" i="15"/>
  <c r="J511" i="15"/>
  <c r="I511" i="15"/>
  <c r="H511" i="15"/>
  <c r="G511" i="15"/>
  <c r="F511" i="15"/>
  <c r="E511" i="15"/>
  <c r="D511" i="15"/>
  <c r="C511" i="15"/>
  <c r="B511" i="15"/>
  <c r="O510" i="15"/>
  <c r="N510" i="15"/>
  <c r="M510" i="15"/>
  <c r="L510" i="15"/>
  <c r="K510" i="15"/>
  <c r="J510" i="15"/>
  <c r="I510" i="15"/>
  <c r="H510" i="15"/>
  <c r="G510" i="15"/>
  <c r="F510" i="15"/>
  <c r="E510" i="15"/>
  <c r="D510" i="15"/>
  <c r="C510" i="15"/>
  <c r="B510" i="15"/>
  <c r="O509" i="15"/>
  <c r="N509" i="15"/>
  <c r="M509" i="15"/>
  <c r="L509" i="15"/>
  <c r="K509" i="15"/>
  <c r="J509" i="15"/>
  <c r="I509" i="15"/>
  <c r="H509" i="15"/>
  <c r="G509" i="15"/>
  <c r="F509" i="15"/>
  <c r="E509" i="15"/>
  <c r="D509" i="15"/>
  <c r="C509" i="15"/>
  <c r="B509" i="15"/>
  <c r="O495" i="15"/>
  <c r="N495" i="15"/>
  <c r="M495" i="15"/>
  <c r="L495" i="15"/>
  <c r="K495" i="15"/>
  <c r="J495" i="15"/>
  <c r="I495" i="15"/>
  <c r="H495" i="15"/>
  <c r="G495" i="15"/>
  <c r="F495" i="15"/>
  <c r="E495" i="15"/>
  <c r="D495" i="15"/>
  <c r="C495" i="15"/>
  <c r="B495" i="15"/>
  <c r="O494" i="15"/>
  <c r="N494" i="15"/>
  <c r="M494" i="15"/>
  <c r="L494" i="15"/>
  <c r="K494" i="15"/>
  <c r="J494" i="15"/>
  <c r="I494" i="15"/>
  <c r="H494" i="15"/>
  <c r="G494" i="15"/>
  <c r="F494" i="15"/>
  <c r="E494" i="15"/>
  <c r="D494" i="15"/>
  <c r="C494" i="15"/>
  <c r="B494" i="15"/>
  <c r="O493" i="15"/>
  <c r="N493" i="15"/>
  <c r="M493" i="15"/>
  <c r="L493" i="15"/>
  <c r="K493" i="15"/>
  <c r="J493" i="15"/>
  <c r="I493" i="15"/>
  <c r="H493" i="15"/>
  <c r="G493" i="15"/>
  <c r="F493" i="15"/>
  <c r="E493" i="15"/>
  <c r="D493" i="15"/>
  <c r="C493" i="15"/>
  <c r="B493" i="15"/>
  <c r="O492" i="15"/>
  <c r="N492" i="15"/>
  <c r="M492" i="15"/>
  <c r="L492" i="15"/>
  <c r="K492" i="15"/>
  <c r="J492" i="15"/>
  <c r="I492" i="15"/>
  <c r="H492" i="15"/>
  <c r="G492" i="15"/>
  <c r="F492" i="15"/>
  <c r="E492" i="15"/>
  <c r="D492" i="15"/>
  <c r="C492" i="15"/>
  <c r="B492" i="15"/>
  <c r="O482" i="15"/>
  <c r="N482" i="15"/>
  <c r="M482" i="15"/>
  <c r="L482" i="15"/>
  <c r="K482" i="15"/>
  <c r="J482" i="15"/>
  <c r="I482" i="15"/>
  <c r="H482" i="15"/>
  <c r="G482" i="15"/>
  <c r="F482" i="15"/>
  <c r="E482" i="15"/>
  <c r="D482" i="15"/>
  <c r="C482" i="15"/>
  <c r="B482" i="15"/>
  <c r="O481" i="15"/>
  <c r="N481" i="15"/>
  <c r="M481" i="15"/>
  <c r="L481" i="15"/>
  <c r="K481" i="15"/>
  <c r="J481" i="15"/>
  <c r="I481" i="15"/>
  <c r="H481" i="15"/>
  <c r="G481" i="15"/>
  <c r="F481" i="15"/>
  <c r="E481" i="15"/>
  <c r="D481" i="15"/>
  <c r="C481" i="15"/>
  <c r="B481" i="15"/>
  <c r="O480" i="15"/>
  <c r="N480" i="15"/>
  <c r="M480" i="15"/>
  <c r="L480" i="15"/>
  <c r="K480" i="15"/>
  <c r="J480" i="15"/>
  <c r="I480" i="15"/>
  <c r="H480" i="15"/>
  <c r="G480" i="15"/>
  <c r="F480" i="15"/>
  <c r="E480" i="15"/>
  <c r="D480" i="15"/>
  <c r="C480" i="15"/>
  <c r="B480" i="15"/>
  <c r="O479" i="15"/>
  <c r="N479" i="15"/>
  <c r="M479" i="15"/>
  <c r="L479" i="15"/>
  <c r="K479" i="15"/>
  <c r="J479" i="15"/>
  <c r="I479" i="15"/>
  <c r="H479" i="15"/>
  <c r="G479" i="15"/>
  <c r="F479" i="15"/>
  <c r="E479" i="15"/>
  <c r="D479" i="15"/>
  <c r="C479" i="15"/>
  <c r="B479" i="15"/>
  <c r="O476" i="15"/>
  <c r="N476" i="15"/>
  <c r="M476" i="15"/>
  <c r="L476" i="15"/>
  <c r="K476" i="15"/>
  <c r="J476" i="15"/>
  <c r="I476" i="15"/>
  <c r="H476" i="15"/>
  <c r="G476" i="15"/>
  <c r="F476" i="15"/>
  <c r="E476" i="15"/>
  <c r="D476" i="15"/>
  <c r="C476" i="15"/>
  <c r="B476" i="15"/>
  <c r="O475" i="15"/>
  <c r="N475" i="15"/>
  <c r="M475" i="15"/>
  <c r="L475" i="15"/>
  <c r="K475" i="15"/>
  <c r="J475" i="15"/>
  <c r="I475" i="15"/>
  <c r="H475" i="15"/>
  <c r="G475" i="15"/>
  <c r="F475" i="15"/>
  <c r="E475" i="15"/>
  <c r="D475" i="15"/>
  <c r="C475" i="15"/>
  <c r="B475" i="15"/>
  <c r="O474" i="15"/>
  <c r="N474" i="15"/>
  <c r="M474" i="15"/>
  <c r="L474" i="15"/>
  <c r="K474" i="15"/>
  <c r="J474" i="15"/>
  <c r="I474" i="15"/>
  <c r="H474" i="15"/>
  <c r="G474" i="15"/>
  <c r="F474" i="15"/>
  <c r="E474" i="15"/>
  <c r="D474" i="15"/>
  <c r="C474" i="15"/>
  <c r="B474" i="15"/>
  <c r="O473" i="15"/>
  <c r="N473" i="15"/>
  <c r="M473" i="15"/>
  <c r="L473" i="15"/>
  <c r="K473" i="15"/>
  <c r="J473" i="15"/>
  <c r="I473" i="15"/>
  <c r="H473" i="15"/>
  <c r="G473" i="15"/>
  <c r="F473" i="15"/>
  <c r="E473" i="15"/>
  <c r="D473" i="15"/>
  <c r="C473" i="15"/>
  <c r="B473" i="15"/>
  <c r="O470" i="15"/>
  <c r="N470" i="15"/>
  <c r="M470" i="15"/>
  <c r="L470" i="15"/>
  <c r="K470" i="15"/>
  <c r="J470" i="15"/>
  <c r="I470" i="15"/>
  <c r="H470" i="15"/>
  <c r="G470" i="15"/>
  <c r="F470" i="15"/>
  <c r="E470" i="15"/>
  <c r="D470" i="15"/>
  <c r="C470" i="15"/>
  <c r="B470" i="15"/>
  <c r="O469" i="15"/>
  <c r="N469" i="15"/>
  <c r="M469" i="15"/>
  <c r="L469" i="15"/>
  <c r="K469" i="15"/>
  <c r="J469" i="15"/>
  <c r="I469" i="15"/>
  <c r="H469" i="15"/>
  <c r="G469" i="15"/>
  <c r="F469" i="15"/>
  <c r="E469" i="15"/>
  <c r="D469" i="15"/>
  <c r="C469" i="15"/>
  <c r="B469" i="15"/>
  <c r="O468" i="15"/>
  <c r="N468" i="15"/>
  <c r="M468" i="15"/>
  <c r="L468" i="15"/>
  <c r="K468" i="15"/>
  <c r="J468" i="15"/>
  <c r="I468" i="15"/>
  <c r="H468" i="15"/>
  <c r="G468" i="15"/>
  <c r="F468" i="15"/>
  <c r="E468" i="15"/>
  <c r="D468" i="15"/>
  <c r="C468" i="15"/>
  <c r="B468" i="15"/>
  <c r="O467" i="15"/>
  <c r="N467" i="15"/>
  <c r="M467" i="15"/>
  <c r="L467" i="15"/>
  <c r="K467" i="15"/>
  <c r="J467" i="15"/>
  <c r="I467" i="15"/>
  <c r="H467" i="15"/>
  <c r="G467" i="15"/>
  <c r="F467" i="15"/>
  <c r="E467" i="15"/>
  <c r="D467" i="15"/>
  <c r="C467" i="15"/>
  <c r="B467" i="15"/>
  <c r="O464" i="15"/>
  <c r="N464" i="15"/>
  <c r="M464" i="15"/>
  <c r="L464" i="15"/>
  <c r="K464" i="15"/>
  <c r="J464" i="15"/>
  <c r="I464" i="15"/>
  <c r="H464" i="15"/>
  <c r="G464" i="15"/>
  <c r="F464" i="15"/>
  <c r="E464" i="15"/>
  <c r="D464" i="15"/>
  <c r="C464" i="15"/>
  <c r="B464" i="15"/>
  <c r="O463" i="15"/>
  <c r="N463" i="15"/>
  <c r="M463" i="15"/>
  <c r="L463" i="15"/>
  <c r="K463" i="15"/>
  <c r="J463" i="15"/>
  <c r="I463" i="15"/>
  <c r="H463" i="15"/>
  <c r="G463" i="15"/>
  <c r="F463" i="15"/>
  <c r="E463" i="15"/>
  <c r="D463" i="15"/>
  <c r="C463" i="15"/>
  <c r="B463" i="15"/>
  <c r="O462" i="15"/>
  <c r="N462" i="15"/>
  <c r="M462" i="15"/>
  <c r="L462" i="15"/>
  <c r="K462" i="15"/>
  <c r="J462" i="15"/>
  <c r="I462" i="15"/>
  <c r="H462" i="15"/>
  <c r="G462" i="15"/>
  <c r="F462" i="15"/>
  <c r="E462" i="15"/>
  <c r="D462" i="15"/>
  <c r="C462" i="15"/>
  <c r="B462" i="15"/>
  <c r="O461" i="15"/>
  <c r="N461" i="15"/>
  <c r="M461" i="15"/>
  <c r="L461" i="15"/>
  <c r="K461" i="15"/>
  <c r="J461" i="15"/>
  <c r="I461" i="15"/>
  <c r="H461" i="15"/>
  <c r="G461" i="15"/>
  <c r="F461" i="15"/>
  <c r="E461" i="15"/>
  <c r="D461" i="15"/>
  <c r="C461" i="15"/>
  <c r="B461" i="15"/>
  <c r="O457" i="15"/>
  <c r="N457" i="15"/>
  <c r="M457" i="15"/>
  <c r="L457" i="15"/>
  <c r="K457" i="15"/>
  <c r="J457" i="15"/>
  <c r="I457" i="15"/>
  <c r="H457" i="15"/>
  <c r="G457" i="15"/>
  <c r="F457" i="15"/>
  <c r="E457" i="15"/>
  <c r="D457" i="15"/>
  <c r="C457" i="15"/>
  <c r="B457" i="15"/>
  <c r="O456" i="15"/>
  <c r="N456" i="15"/>
  <c r="M456" i="15"/>
  <c r="L456" i="15"/>
  <c r="K456" i="15"/>
  <c r="J456" i="15"/>
  <c r="I456" i="15"/>
  <c r="H456" i="15"/>
  <c r="G456" i="15"/>
  <c r="F456" i="15"/>
  <c r="E456" i="15"/>
  <c r="D456" i="15"/>
  <c r="C456" i="15"/>
  <c r="B456" i="15"/>
  <c r="O455" i="15"/>
  <c r="N455" i="15"/>
  <c r="M455" i="15"/>
  <c r="L455" i="15"/>
  <c r="K455" i="15"/>
  <c r="J455" i="15"/>
  <c r="I455" i="15"/>
  <c r="H455" i="15"/>
  <c r="G455" i="15"/>
  <c r="F455" i="15"/>
  <c r="E455" i="15"/>
  <c r="D455" i="15"/>
  <c r="C455" i="15"/>
  <c r="B455" i="15"/>
  <c r="O454" i="15"/>
  <c r="N454" i="15"/>
  <c r="M454" i="15"/>
  <c r="L454" i="15"/>
  <c r="K454" i="15"/>
  <c r="J454" i="15"/>
  <c r="I454" i="15"/>
  <c r="H454" i="15"/>
  <c r="G454" i="15"/>
  <c r="F454" i="15"/>
  <c r="E454" i="15"/>
  <c r="D454" i="15"/>
  <c r="C454" i="15"/>
  <c r="B454" i="15"/>
  <c r="O450" i="15"/>
  <c r="O666" i="15" s="1"/>
  <c r="N450" i="15"/>
  <c r="N666" i="15" s="1"/>
  <c r="N673" i="15" s="1"/>
  <c r="M450" i="15"/>
  <c r="M666" i="15" s="1"/>
  <c r="M673" i="15" s="1"/>
  <c r="L450" i="15"/>
  <c r="L666" i="15" s="1"/>
  <c r="L673" i="15" s="1"/>
  <c r="K450" i="15"/>
  <c r="K666" i="15" s="1"/>
  <c r="K673" i="15" s="1"/>
  <c r="J450" i="15"/>
  <c r="J666" i="15" s="1"/>
  <c r="J673" i="15" s="1"/>
  <c r="I450" i="15"/>
  <c r="I666" i="15" s="1"/>
  <c r="I673" i="15" s="1"/>
  <c r="H450" i="15"/>
  <c r="H666" i="15" s="1"/>
  <c r="H673" i="15" s="1"/>
  <c r="G450" i="15"/>
  <c r="G666" i="15" s="1"/>
  <c r="G673" i="15" s="1"/>
  <c r="F450" i="15"/>
  <c r="F666" i="15" s="1"/>
  <c r="F673" i="15" s="1"/>
  <c r="E450" i="15"/>
  <c r="E666" i="15" s="1"/>
  <c r="E673" i="15" s="1"/>
  <c r="D450" i="15"/>
  <c r="D666" i="15" s="1"/>
  <c r="D673" i="15" s="1"/>
  <c r="C450" i="15"/>
  <c r="C666" i="15" s="1"/>
  <c r="C673" i="15" s="1"/>
  <c r="B450" i="15"/>
  <c r="B666" i="15" s="1"/>
  <c r="B673" i="15" s="1"/>
  <c r="O449" i="15"/>
  <c r="N449" i="15"/>
  <c r="M449" i="15"/>
  <c r="L449" i="15"/>
  <c r="K449" i="15"/>
  <c r="J449" i="15"/>
  <c r="I449" i="15"/>
  <c r="H449" i="15"/>
  <c r="G449" i="15"/>
  <c r="F449" i="15"/>
  <c r="E449" i="15"/>
  <c r="D449" i="15"/>
  <c r="C449" i="15"/>
  <c r="B449" i="15"/>
  <c r="O448" i="15"/>
  <c r="N448" i="15"/>
  <c r="M448" i="15"/>
  <c r="L448" i="15"/>
  <c r="K448" i="15"/>
  <c r="J448" i="15"/>
  <c r="I448" i="15"/>
  <c r="H448" i="15"/>
  <c r="G448" i="15"/>
  <c r="F448" i="15"/>
  <c r="E448" i="15"/>
  <c r="D448" i="15"/>
  <c r="C448" i="15"/>
  <c r="B448" i="15"/>
  <c r="O447" i="15"/>
  <c r="N447" i="15"/>
  <c r="M447" i="15"/>
  <c r="L447" i="15"/>
  <c r="K447" i="15"/>
  <c r="J447" i="15"/>
  <c r="I447" i="15"/>
  <c r="H447" i="15"/>
  <c r="G447" i="15"/>
  <c r="F447" i="15"/>
  <c r="E447" i="15"/>
  <c r="D447" i="15"/>
  <c r="C447" i="15"/>
  <c r="B447" i="15"/>
  <c r="O444" i="15"/>
  <c r="N444" i="15"/>
  <c r="M444" i="15"/>
  <c r="L444" i="15"/>
  <c r="K444" i="15"/>
  <c r="J444" i="15"/>
  <c r="I444" i="15"/>
  <c r="H444" i="15"/>
  <c r="G444" i="15"/>
  <c r="F444" i="15"/>
  <c r="E444" i="15"/>
  <c r="D444" i="15"/>
  <c r="C444" i="15"/>
  <c r="B444" i="15"/>
  <c r="O443" i="15"/>
  <c r="N443" i="15"/>
  <c r="M443" i="15"/>
  <c r="L443" i="15"/>
  <c r="K443" i="15"/>
  <c r="J443" i="15"/>
  <c r="I443" i="15"/>
  <c r="H443" i="15"/>
  <c r="G443" i="15"/>
  <c r="F443" i="15"/>
  <c r="E443" i="15"/>
  <c r="D443" i="15"/>
  <c r="C443" i="15"/>
  <c r="B443" i="15"/>
  <c r="O442" i="15"/>
  <c r="N442" i="15"/>
  <c r="M442" i="15"/>
  <c r="L442" i="15"/>
  <c r="K442" i="15"/>
  <c r="J442" i="15"/>
  <c r="I442" i="15"/>
  <c r="H442" i="15"/>
  <c r="G442" i="15"/>
  <c r="F442" i="15"/>
  <c r="E442" i="15"/>
  <c r="D442" i="15"/>
  <c r="C442" i="15"/>
  <c r="B442" i="15"/>
  <c r="O441" i="15"/>
  <c r="N441" i="15"/>
  <c r="M441" i="15"/>
  <c r="L441" i="15"/>
  <c r="K441" i="15"/>
  <c r="J441" i="15"/>
  <c r="I441" i="15"/>
  <c r="H441" i="15"/>
  <c r="G441" i="15"/>
  <c r="F441" i="15"/>
  <c r="E441" i="15"/>
  <c r="D441" i="15"/>
  <c r="C441" i="15"/>
  <c r="B441" i="15"/>
  <c r="O437" i="15"/>
  <c r="N437" i="15"/>
  <c r="M437" i="15"/>
  <c r="L437" i="15"/>
  <c r="K437" i="15"/>
  <c r="J437" i="15"/>
  <c r="I437" i="15"/>
  <c r="H437" i="15"/>
  <c r="G437" i="15"/>
  <c r="F437" i="15"/>
  <c r="E437" i="15"/>
  <c r="D437" i="15"/>
  <c r="C437" i="15"/>
  <c r="B437" i="15"/>
  <c r="O436" i="15"/>
  <c r="N436" i="15"/>
  <c r="M436" i="15"/>
  <c r="L436" i="15"/>
  <c r="K436" i="15"/>
  <c r="J436" i="15"/>
  <c r="I436" i="15"/>
  <c r="H436" i="15"/>
  <c r="G436" i="15"/>
  <c r="F436" i="15"/>
  <c r="E436" i="15"/>
  <c r="D436" i="15"/>
  <c r="C436" i="15"/>
  <c r="B436" i="15"/>
  <c r="O435" i="15"/>
  <c r="N435" i="15"/>
  <c r="M435" i="15"/>
  <c r="L435" i="15"/>
  <c r="K435" i="15"/>
  <c r="J435" i="15"/>
  <c r="I435" i="15"/>
  <c r="H435" i="15"/>
  <c r="G435" i="15"/>
  <c r="F435" i="15"/>
  <c r="E435" i="15"/>
  <c r="D435" i="15"/>
  <c r="C435" i="15"/>
  <c r="B435" i="15"/>
  <c r="O434" i="15"/>
  <c r="N434" i="15"/>
  <c r="M434" i="15"/>
  <c r="L434" i="15"/>
  <c r="K434" i="15"/>
  <c r="J434" i="15"/>
  <c r="I434" i="15"/>
  <c r="H434" i="15"/>
  <c r="G434" i="15"/>
  <c r="F434" i="15"/>
  <c r="E434" i="15"/>
  <c r="D434" i="15"/>
  <c r="C434" i="15"/>
  <c r="B434" i="15"/>
  <c r="O431" i="15"/>
  <c r="N431" i="15"/>
  <c r="M431" i="15"/>
  <c r="L431" i="15"/>
  <c r="K431" i="15"/>
  <c r="J431" i="15"/>
  <c r="I431" i="15"/>
  <c r="H431" i="15"/>
  <c r="G431" i="15"/>
  <c r="F431" i="15"/>
  <c r="E431" i="15"/>
  <c r="D431" i="15"/>
  <c r="C431" i="15"/>
  <c r="B431" i="15"/>
  <c r="O430" i="15"/>
  <c r="N430" i="15"/>
  <c r="M430" i="15"/>
  <c r="L430" i="15"/>
  <c r="K430" i="15"/>
  <c r="J430" i="15"/>
  <c r="I430" i="15"/>
  <c r="H430" i="15"/>
  <c r="G430" i="15"/>
  <c r="F430" i="15"/>
  <c r="E430" i="15"/>
  <c r="D430" i="15"/>
  <c r="C430" i="15"/>
  <c r="B430" i="15"/>
  <c r="O429" i="15"/>
  <c r="N429" i="15"/>
  <c r="M429" i="15"/>
  <c r="L429" i="15"/>
  <c r="K429" i="15"/>
  <c r="J429" i="15"/>
  <c r="I429" i="15"/>
  <c r="H429" i="15"/>
  <c r="G429" i="15"/>
  <c r="F429" i="15"/>
  <c r="E429" i="15"/>
  <c r="D429" i="15"/>
  <c r="C429" i="15"/>
  <c r="B429" i="15"/>
  <c r="O428" i="15"/>
  <c r="N428" i="15"/>
  <c r="M428" i="15"/>
  <c r="L428" i="15"/>
  <c r="K428" i="15"/>
  <c r="J428" i="15"/>
  <c r="I428" i="15"/>
  <c r="H428" i="15"/>
  <c r="G428" i="15"/>
  <c r="F428" i="15"/>
  <c r="E428" i="15"/>
  <c r="D428" i="15"/>
  <c r="C428" i="15"/>
  <c r="B428" i="15"/>
  <c r="O407" i="15"/>
  <c r="N407" i="15"/>
  <c r="M407" i="15"/>
  <c r="L407" i="15"/>
  <c r="K407" i="15"/>
  <c r="J407" i="15"/>
  <c r="I407" i="15"/>
  <c r="H407" i="15"/>
  <c r="G407" i="15"/>
  <c r="F407" i="15"/>
  <c r="E407" i="15"/>
  <c r="D407" i="15"/>
  <c r="C407" i="15"/>
  <c r="B407" i="15"/>
  <c r="O406" i="15"/>
  <c r="N406" i="15"/>
  <c r="M406" i="15"/>
  <c r="L406" i="15"/>
  <c r="K406" i="15"/>
  <c r="J406" i="15"/>
  <c r="I406" i="15"/>
  <c r="H406" i="15"/>
  <c r="G406" i="15"/>
  <c r="F406" i="15"/>
  <c r="E406" i="15"/>
  <c r="D406" i="15"/>
  <c r="C406" i="15"/>
  <c r="B406" i="15"/>
  <c r="O405" i="15"/>
  <c r="N405" i="15"/>
  <c r="M405" i="15"/>
  <c r="L405" i="15"/>
  <c r="K405" i="15"/>
  <c r="J405" i="15"/>
  <c r="I405" i="15"/>
  <c r="H405" i="15"/>
  <c r="G405" i="15"/>
  <c r="F405" i="15"/>
  <c r="E405" i="15"/>
  <c r="D405" i="15"/>
  <c r="C405" i="15"/>
  <c r="B405" i="15"/>
  <c r="O404" i="15"/>
  <c r="N404" i="15"/>
  <c r="M404" i="15"/>
  <c r="L404" i="15"/>
  <c r="K404" i="15"/>
  <c r="J404" i="15"/>
  <c r="I404" i="15"/>
  <c r="H404" i="15"/>
  <c r="G404" i="15"/>
  <c r="F404" i="15"/>
  <c r="E404" i="15"/>
  <c r="D404" i="15"/>
  <c r="C404" i="15"/>
  <c r="B404" i="15"/>
  <c r="O401" i="15"/>
  <c r="P662" i="15" s="1"/>
  <c r="N401" i="15"/>
  <c r="M401" i="15"/>
  <c r="L401" i="15"/>
  <c r="K401" i="15"/>
  <c r="J401" i="15"/>
  <c r="I401" i="15"/>
  <c r="H401" i="15"/>
  <c r="G401" i="15"/>
  <c r="F401" i="15"/>
  <c r="E401" i="15"/>
  <c r="D401" i="15"/>
  <c r="C401" i="15"/>
  <c r="B401" i="15"/>
  <c r="O400" i="15"/>
  <c r="N400" i="15"/>
  <c r="M400" i="15"/>
  <c r="L400" i="15"/>
  <c r="K400" i="15"/>
  <c r="J400" i="15"/>
  <c r="I400" i="15"/>
  <c r="H400" i="15"/>
  <c r="G400" i="15"/>
  <c r="F400" i="15"/>
  <c r="E400" i="15"/>
  <c r="D400" i="15"/>
  <c r="C400" i="15"/>
  <c r="B400" i="15"/>
  <c r="O399" i="15"/>
  <c r="N399" i="15"/>
  <c r="M399" i="15"/>
  <c r="L399" i="15"/>
  <c r="K399" i="15"/>
  <c r="J399" i="15"/>
  <c r="I399" i="15"/>
  <c r="H399" i="15"/>
  <c r="G399" i="15"/>
  <c r="F399" i="15"/>
  <c r="E399" i="15"/>
  <c r="D399" i="15"/>
  <c r="C399" i="15"/>
  <c r="B399" i="15"/>
  <c r="O398" i="15"/>
  <c r="N398" i="15"/>
  <c r="M398" i="15"/>
  <c r="L398" i="15"/>
  <c r="K398" i="15"/>
  <c r="J398" i="15"/>
  <c r="I398" i="15"/>
  <c r="H398" i="15"/>
  <c r="G398" i="15"/>
  <c r="F398" i="15"/>
  <c r="E398" i="15"/>
  <c r="D398" i="15"/>
  <c r="C398" i="15"/>
  <c r="B398" i="15"/>
  <c r="O395" i="15"/>
  <c r="N395" i="15"/>
  <c r="M395" i="15"/>
  <c r="L395" i="15"/>
  <c r="K395" i="15"/>
  <c r="J395" i="15"/>
  <c r="I395" i="15"/>
  <c r="H395" i="15"/>
  <c r="G395" i="15"/>
  <c r="F395" i="15"/>
  <c r="E395" i="15"/>
  <c r="D395" i="15"/>
  <c r="C395" i="15"/>
  <c r="B395" i="15"/>
  <c r="O394" i="15"/>
  <c r="N394" i="15"/>
  <c r="M394" i="15"/>
  <c r="L394" i="15"/>
  <c r="K394" i="15"/>
  <c r="J394" i="15"/>
  <c r="I394" i="15"/>
  <c r="H394" i="15"/>
  <c r="G394" i="15"/>
  <c r="F394" i="15"/>
  <c r="E394" i="15"/>
  <c r="D394" i="15"/>
  <c r="C394" i="15"/>
  <c r="B394" i="15"/>
  <c r="O393" i="15"/>
  <c r="N393" i="15"/>
  <c r="M393" i="15"/>
  <c r="L393" i="15"/>
  <c r="K393" i="15"/>
  <c r="J393" i="15"/>
  <c r="I393" i="15"/>
  <c r="H393" i="15"/>
  <c r="G393" i="15"/>
  <c r="F393" i="15"/>
  <c r="E393" i="15"/>
  <c r="D393" i="15"/>
  <c r="C393" i="15"/>
  <c r="B393" i="15"/>
  <c r="O392" i="15"/>
  <c r="N392" i="15"/>
  <c r="M392" i="15"/>
  <c r="L392" i="15"/>
  <c r="K392" i="15"/>
  <c r="J392" i="15"/>
  <c r="I392" i="15"/>
  <c r="H392" i="15"/>
  <c r="G392" i="15"/>
  <c r="F392" i="15"/>
  <c r="E392" i="15"/>
  <c r="D392" i="15"/>
  <c r="C392" i="15"/>
  <c r="B392" i="15"/>
  <c r="O389" i="15"/>
  <c r="N389" i="15"/>
  <c r="M389" i="15"/>
  <c r="L389" i="15"/>
  <c r="K389" i="15"/>
  <c r="J389" i="15"/>
  <c r="I389" i="15"/>
  <c r="H389" i="15"/>
  <c r="G389" i="15"/>
  <c r="F389" i="15"/>
  <c r="E389" i="15"/>
  <c r="D389" i="15"/>
  <c r="C389" i="15"/>
  <c r="B389" i="15"/>
  <c r="O388" i="15"/>
  <c r="N388" i="15"/>
  <c r="M388" i="15"/>
  <c r="L388" i="15"/>
  <c r="K388" i="15"/>
  <c r="J388" i="15"/>
  <c r="I388" i="15"/>
  <c r="H388" i="15"/>
  <c r="G388" i="15"/>
  <c r="F388" i="15"/>
  <c r="E388" i="15"/>
  <c r="D388" i="15"/>
  <c r="C388" i="15"/>
  <c r="B388" i="15"/>
  <c r="O387" i="15"/>
  <c r="N387" i="15"/>
  <c r="M387" i="15"/>
  <c r="L387" i="15"/>
  <c r="K387" i="15"/>
  <c r="J387" i="15"/>
  <c r="I387" i="15"/>
  <c r="H387" i="15"/>
  <c r="G387" i="15"/>
  <c r="F387" i="15"/>
  <c r="E387" i="15"/>
  <c r="D387" i="15"/>
  <c r="C387" i="15"/>
  <c r="B387" i="15"/>
  <c r="O386" i="15"/>
  <c r="N386" i="15"/>
  <c r="M386" i="15"/>
  <c r="L386" i="15"/>
  <c r="K386" i="15"/>
  <c r="J386" i="15"/>
  <c r="I386" i="15"/>
  <c r="H386" i="15"/>
  <c r="G386" i="15"/>
  <c r="F386" i="15"/>
  <c r="E386" i="15"/>
  <c r="D386" i="15"/>
  <c r="C386" i="15"/>
  <c r="B386" i="15"/>
  <c r="O383" i="15"/>
  <c r="N383" i="15"/>
  <c r="M383" i="15"/>
  <c r="L383" i="15"/>
  <c r="K383" i="15"/>
  <c r="J383" i="15"/>
  <c r="I383" i="15"/>
  <c r="H383" i="15"/>
  <c r="G383" i="15"/>
  <c r="F383" i="15"/>
  <c r="E383" i="15"/>
  <c r="D383" i="15"/>
  <c r="C383" i="15"/>
  <c r="B383" i="15"/>
  <c r="O382" i="15"/>
  <c r="N382" i="15"/>
  <c r="M382" i="15"/>
  <c r="L382" i="15"/>
  <c r="K382" i="15"/>
  <c r="J382" i="15"/>
  <c r="I382" i="15"/>
  <c r="H382" i="15"/>
  <c r="G382" i="15"/>
  <c r="F382" i="15"/>
  <c r="E382" i="15"/>
  <c r="D382" i="15"/>
  <c r="C382" i="15"/>
  <c r="B382" i="15"/>
  <c r="O381" i="15"/>
  <c r="N381" i="15"/>
  <c r="M381" i="15"/>
  <c r="L381" i="15"/>
  <c r="K381" i="15"/>
  <c r="J381" i="15"/>
  <c r="I381" i="15"/>
  <c r="H381" i="15"/>
  <c r="G381" i="15"/>
  <c r="F381" i="15"/>
  <c r="E381" i="15"/>
  <c r="D381" i="15"/>
  <c r="C381" i="15"/>
  <c r="B381" i="15"/>
  <c r="O380" i="15"/>
  <c r="N380" i="15"/>
  <c r="M380" i="15"/>
  <c r="L380" i="15"/>
  <c r="K380" i="15"/>
  <c r="J380" i="15"/>
  <c r="I380" i="15"/>
  <c r="H380" i="15"/>
  <c r="G380" i="15"/>
  <c r="F380" i="15"/>
  <c r="E380" i="15"/>
  <c r="D380" i="15"/>
  <c r="C380" i="15"/>
  <c r="B380" i="15"/>
  <c r="O377" i="15"/>
  <c r="N377" i="15"/>
  <c r="M377" i="15"/>
  <c r="L377" i="15"/>
  <c r="K377" i="15"/>
  <c r="J377" i="15"/>
  <c r="I377" i="15"/>
  <c r="H377" i="15"/>
  <c r="G377" i="15"/>
  <c r="F377" i="15"/>
  <c r="E377" i="15"/>
  <c r="D377" i="15"/>
  <c r="C377" i="15"/>
  <c r="B377" i="15"/>
  <c r="O376" i="15"/>
  <c r="N376" i="15"/>
  <c r="M376" i="15"/>
  <c r="L376" i="15"/>
  <c r="K376" i="15"/>
  <c r="J376" i="15"/>
  <c r="I376" i="15"/>
  <c r="H376" i="15"/>
  <c r="G376" i="15"/>
  <c r="F376" i="15"/>
  <c r="E376" i="15"/>
  <c r="D376" i="15"/>
  <c r="C376" i="15"/>
  <c r="B376" i="15"/>
  <c r="O375" i="15"/>
  <c r="N375" i="15"/>
  <c r="M375" i="15"/>
  <c r="L375" i="15"/>
  <c r="K375" i="15"/>
  <c r="J375" i="15"/>
  <c r="I375" i="15"/>
  <c r="H375" i="15"/>
  <c r="G375" i="15"/>
  <c r="F375" i="15"/>
  <c r="E375" i="15"/>
  <c r="D375" i="15"/>
  <c r="C375" i="15"/>
  <c r="B375" i="15"/>
  <c r="O374" i="15"/>
  <c r="N374" i="15"/>
  <c r="M374" i="15"/>
  <c r="L374" i="15"/>
  <c r="K374" i="15"/>
  <c r="J374" i="15"/>
  <c r="I374" i="15"/>
  <c r="H374" i="15"/>
  <c r="G374" i="15"/>
  <c r="F374" i="15"/>
  <c r="E374" i="15"/>
  <c r="D374" i="15"/>
  <c r="C374" i="15"/>
  <c r="B374" i="15"/>
  <c r="O371" i="15"/>
  <c r="N371" i="15"/>
  <c r="M371" i="15"/>
  <c r="L371" i="15"/>
  <c r="K371" i="15"/>
  <c r="J371" i="15"/>
  <c r="I371" i="15"/>
  <c r="H371" i="15"/>
  <c r="G371" i="15"/>
  <c r="F371" i="15"/>
  <c r="E371" i="15"/>
  <c r="D371" i="15"/>
  <c r="C371" i="15"/>
  <c r="B371" i="15"/>
  <c r="O370" i="15"/>
  <c r="N370" i="15"/>
  <c r="M370" i="15"/>
  <c r="L370" i="15"/>
  <c r="K370" i="15"/>
  <c r="J370" i="15"/>
  <c r="I370" i="15"/>
  <c r="H370" i="15"/>
  <c r="G370" i="15"/>
  <c r="F370" i="15"/>
  <c r="E370" i="15"/>
  <c r="D370" i="15"/>
  <c r="C370" i="15"/>
  <c r="B370" i="15"/>
  <c r="O369" i="15"/>
  <c r="N369" i="15"/>
  <c r="M369" i="15"/>
  <c r="L369" i="15"/>
  <c r="K369" i="15"/>
  <c r="J369" i="15"/>
  <c r="I369" i="15"/>
  <c r="H369" i="15"/>
  <c r="G369" i="15"/>
  <c r="F369" i="15"/>
  <c r="E369" i="15"/>
  <c r="D369" i="15"/>
  <c r="C369" i="15"/>
  <c r="B369" i="15"/>
  <c r="O368" i="15"/>
  <c r="N368" i="15"/>
  <c r="M368" i="15"/>
  <c r="L368" i="15"/>
  <c r="K368" i="15"/>
  <c r="J368" i="15"/>
  <c r="I368" i="15"/>
  <c r="H368" i="15"/>
  <c r="G368" i="15"/>
  <c r="F368" i="15"/>
  <c r="E368" i="15"/>
  <c r="D368" i="15"/>
  <c r="C368" i="15"/>
  <c r="B368" i="15"/>
  <c r="O365" i="15"/>
  <c r="P661" i="15" s="1"/>
  <c r="N365" i="15"/>
  <c r="M365" i="15"/>
  <c r="L365" i="15"/>
  <c r="K365" i="15"/>
  <c r="J365" i="15"/>
  <c r="I365" i="15"/>
  <c r="H365" i="15"/>
  <c r="G365" i="15"/>
  <c r="F365" i="15"/>
  <c r="E365" i="15"/>
  <c r="D365" i="15"/>
  <c r="C365" i="15"/>
  <c r="B365" i="15"/>
  <c r="O364" i="15"/>
  <c r="N364" i="15"/>
  <c r="M364" i="15"/>
  <c r="L364" i="15"/>
  <c r="K364" i="15"/>
  <c r="J364" i="15"/>
  <c r="I364" i="15"/>
  <c r="H364" i="15"/>
  <c r="G364" i="15"/>
  <c r="F364" i="15"/>
  <c r="E364" i="15"/>
  <c r="D364" i="15"/>
  <c r="C364" i="15"/>
  <c r="B364" i="15"/>
  <c r="O363" i="15"/>
  <c r="N363" i="15"/>
  <c r="M363" i="15"/>
  <c r="L363" i="15"/>
  <c r="K363" i="15"/>
  <c r="J363" i="15"/>
  <c r="I363" i="15"/>
  <c r="H363" i="15"/>
  <c r="G363" i="15"/>
  <c r="F363" i="15"/>
  <c r="E363" i="15"/>
  <c r="D363" i="15"/>
  <c r="C363" i="15"/>
  <c r="B363" i="15"/>
  <c r="O362" i="15"/>
  <c r="N362" i="15"/>
  <c r="M362" i="15"/>
  <c r="L362" i="15"/>
  <c r="K362" i="15"/>
  <c r="J362" i="15"/>
  <c r="I362" i="15"/>
  <c r="H362" i="15"/>
  <c r="G362" i="15"/>
  <c r="F362" i="15"/>
  <c r="E362" i="15"/>
  <c r="D362" i="15"/>
  <c r="C362" i="15"/>
  <c r="B362" i="15"/>
  <c r="O359" i="15"/>
  <c r="P660" i="15" s="1"/>
  <c r="N359" i="15"/>
  <c r="M359" i="15"/>
  <c r="L359" i="15"/>
  <c r="K359" i="15"/>
  <c r="J359" i="15"/>
  <c r="I359" i="15"/>
  <c r="H359" i="15"/>
  <c r="G359" i="15"/>
  <c r="F359" i="15"/>
  <c r="E359" i="15"/>
  <c r="D359" i="15"/>
  <c r="C359" i="15"/>
  <c r="B359" i="15"/>
  <c r="O358" i="15"/>
  <c r="N358" i="15"/>
  <c r="M358" i="15"/>
  <c r="L358" i="15"/>
  <c r="K358" i="15"/>
  <c r="J358" i="15"/>
  <c r="I358" i="15"/>
  <c r="H358" i="15"/>
  <c r="G358" i="15"/>
  <c r="F358" i="15"/>
  <c r="E358" i="15"/>
  <c r="D358" i="15"/>
  <c r="C358" i="15"/>
  <c r="B358" i="15"/>
  <c r="O357" i="15"/>
  <c r="N357" i="15"/>
  <c r="M357" i="15"/>
  <c r="L357" i="15"/>
  <c r="K357" i="15"/>
  <c r="J357" i="15"/>
  <c r="I357" i="15"/>
  <c r="H357" i="15"/>
  <c r="G357" i="15"/>
  <c r="F357" i="15"/>
  <c r="E357" i="15"/>
  <c r="D357" i="15"/>
  <c r="C357" i="15"/>
  <c r="B357" i="15"/>
  <c r="O356" i="15"/>
  <c r="N356" i="15"/>
  <c r="M356" i="15"/>
  <c r="L356" i="15"/>
  <c r="K356" i="15"/>
  <c r="J356" i="15"/>
  <c r="I356" i="15"/>
  <c r="H356" i="15"/>
  <c r="G356" i="15"/>
  <c r="F356" i="15"/>
  <c r="E356" i="15"/>
  <c r="D356" i="15"/>
  <c r="C356" i="15"/>
  <c r="B356" i="15"/>
  <c r="O347" i="15"/>
  <c r="N347" i="15"/>
  <c r="M347" i="15"/>
  <c r="L347" i="15"/>
  <c r="K347" i="15"/>
  <c r="J347" i="15"/>
  <c r="I347" i="15"/>
  <c r="H347" i="15"/>
  <c r="G347" i="15"/>
  <c r="F347" i="15"/>
  <c r="E347" i="15"/>
  <c r="D347" i="15"/>
  <c r="C347" i="15"/>
  <c r="B347" i="15"/>
  <c r="O346" i="15"/>
  <c r="N346" i="15"/>
  <c r="M346" i="15"/>
  <c r="L346" i="15"/>
  <c r="K346" i="15"/>
  <c r="J346" i="15"/>
  <c r="I346" i="15"/>
  <c r="H346" i="15"/>
  <c r="G346" i="15"/>
  <c r="F346" i="15"/>
  <c r="E346" i="15"/>
  <c r="D346" i="15"/>
  <c r="C346" i="15"/>
  <c r="B346" i="15"/>
  <c r="O345" i="15"/>
  <c r="N345" i="15"/>
  <c r="M345" i="15"/>
  <c r="L345" i="15"/>
  <c r="K345" i="15"/>
  <c r="J345" i="15"/>
  <c r="I345" i="15"/>
  <c r="H345" i="15"/>
  <c r="G345" i="15"/>
  <c r="F345" i="15"/>
  <c r="E345" i="15"/>
  <c r="D345" i="15"/>
  <c r="C345" i="15"/>
  <c r="B345" i="15"/>
  <c r="O344" i="15"/>
  <c r="N344" i="15"/>
  <c r="M344" i="15"/>
  <c r="L344" i="15"/>
  <c r="K344" i="15"/>
  <c r="J344" i="15"/>
  <c r="I344" i="15"/>
  <c r="H344" i="15"/>
  <c r="G344" i="15"/>
  <c r="F344" i="15"/>
  <c r="E344" i="15"/>
  <c r="D344" i="15"/>
  <c r="C344" i="15"/>
  <c r="B344" i="15"/>
  <c r="BN215" i="15"/>
  <c r="BM215" i="15"/>
  <c r="BL215" i="15"/>
  <c r="BK215" i="15"/>
  <c r="BJ215" i="15"/>
  <c r="BI215" i="15"/>
  <c r="BH215" i="15"/>
  <c r="BG215" i="15"/>
  <c r="BF215" i="15"/>
  <c r="BE215" i="15"/>
  <c r="BD215" i="15"/>
  <c r="BC215" i="15"/>
  <c r="BB215" i="15"/>
  <c r="B536" i="15" s="1"/>
  <c r="BA215" i="15"/>
  <c r="AZ215" i="15"/>
  <c r="AY215" i="15"/>
  <c r="AX215" i="15"/>
  <c r="C536" i="15" s="1"/>
  <c r="AW215" i="15"/>
  <c r="D533" i="15" s="1"/>
  <c r="AV215" i="15"/>
  <c r="AU215" i="15"/>
  <c r="AT215" i="15"/>
  <c r="AS215" i="15"/>
  <c r="AR215" i="15"/>
  <c r="AQ215" i="15"/>
  <c r="AP215" i="15"/>
  <c r="E536" i="15" s="1"/>
  <c r="AO215" i="15"/>
  <c r="F533" i="15" s="1"/>
  <c r="AN215" i="15"/>
  <c r="AM215" i="15"/>
  <c r="AL215" i="15"/>
  <c r="F536" i="15" s="1"/>
  <c r="AK215" i="15"/>
  <c r="G533" i="15" s="1"/>
  <c r="AJ215" i="15"/>
  <c r="AI215" i="15"/>
  <c r="G535" i="15" s="1"/>
  <c r="AH215" i="15"/>
  <c r="G536" i="15" s="1"/>
  <c r="AG215" i="15"/>
  <c r="AF215" i="15"/>
  <c r="AE215" i="15"/>
  <c r="H535" i="15" s="1"/>
  <c r="AD215" i="15"/>
  <c r="H536" i="15" s="1"/>
  <c r="AC215" i="15"/>
  <c r="AB215" i="15"/>
  <c r="AA215" i="15"/>
  <c r="Z215" i="15"/>
  <c r="I536" i="15" s="1"/>
  <c r="Y215" i="15"/>
  <c r="J533" i="15" s="1"/>
  <c r="X215" i="15"/>
  <c r="W215" i="15"/>
  <c r="V215" i="15"/>
  <c r="U215" i="15"/>
  <c r="T215" i="15"/>
  <c r="S215" i="15"/>
  <c r="R215" i="15"/>
  <c r="K536" i="15" s="1"/>
  <c r="O208" i="15"/>
  <c r="N208" i="15"/>
  <c r="L533" i="15" s="1"/>
  <c r="M208" i="15"/>
  <c r="L534" i="15" s="1"/>
  <c r="L208" i="15"/>
  <c r="L535" i="15" s="1"/>
  <c r="K208" i="15"/>
  <c r="L536" i="15" s="1"/>
  <c r="J208" i="15"/>
  <c r="I208" i="15"/>
  <c r="H208" i="15"/>
  <c r="G208" i="15"/>
  <c r="F208" i="15"/>
  <c r="E208" i="15"/>
  <c r="D208" i="15"/>
  <c r="C208" i="15"/>
  <c r="B208" i="15"/>
  <c r="O533" i="15" s="1"/>
  <c r="BM123" i="15"/>
  <c r="BL123" i="15"/>
  <c r="BK123" i="15"/>
  <c r="BJ123" i="15"/>
  <c r="BI123" i="15"/>
  <c r="BH123" i="15"/>
  <c r="BG123" i="15"/>
  <c r="BF123" i="15"/>
  <c r="BE123" i="15"/>
  <c r="BM124" i="15"/>
  <c r="BL124" i="15"/>
  <c r="BK124" i="15"/>
  <c r="BJ124" i="15"/>
  <c r="BI124" i="15"/>
  <c r="BH124" i="15"/>
  <c r="BG124" i="15"/>
  <c r="BF124" i="15"/>
  <c r="BE124" i="15"/>
  <c r="BD124" i="15"/>
  <c r="BC124" i="15"/>
  <c r="BB124" i="15"/>
  <c r="BA124" i="15"/>
  <c r="AZ124" i="15"/>
  <c r="AY124" i="15"/>
  <c r="AX124" i="15"/>
  <c r="AW124" i="15"/>
  <c r="D416" i="15" s="1"/>
  <c r="AV124" i="15"/>
  <c r="AU124" i="15"/>
  <c r="D418" i="15" s="1"/>
  <c r="AT124" i="15"/>
  <c r="AS124" i="15"/>
  <c r="AR124" i="15"/>
  <c r="AQ124" i="15"/>
  <c r="AP124" i="15"/>
  <c r="AO124" i="15"/>
  <c r="AN124" i="15"/>
  <c r="AM124" i="15"/>
  <c r="AL124" i="15"/>
  <c r="AK124" i="15"/>
  <c r="G416" i="15" s="1"/>
  <c r="AJ124" i="15"/>
  <c r="AI124" i="15"/>
  <c r="G418" i="15" s="1"/>
  <c r="AH124" i="15"/>
  <c r="AG124" i="15"/>
  <c r="AF124" i="15"/>
  <c r="AE124" i="15"/>
  <c r="AD124" i="15"/>
  <c r="AC124" i="15"/>
  <c r="AB124" i="15"/>
  <c r="AA124" i="15"/>
  <c r="Z124" i="15"/>
  <c r="Y124" i="15"/>
  <c r="J416" i="15" s="1"/>
  <c r="X124" i="15"/>
  <c r="W124" i="15"/>
  <c r="J418" i="15" s="1"/>
  <c r="V124" i="15"/>
  <c r="U124" i="15"/>
  <c r="T124" i="15"/>
  <c r="S124" i="15"/>
  <c r="R124" i="15"/>
  <c r="O117" i="15"/>
  <c r="N117" i="15"/>
  <c r="L416" i="15" s="1"/>
  <c r="M117" i="15"/>
  <c r="L417" i="15" s="1"/>
  <c r="L117" i="15"/>
  <c r="L418" i="15" s="1"/>
  <c r="K117" i="15"/>
  <c r="L419" i="15" s="1"/>
  <c r="J117" i="15"/>
  <c r="I117" i="15"/>
  <c r="H117" i="15"/>
  <c r="G117" i="15"/>
  <c r="F117" i="15"/>
  <c r="E117" i="15"/>
  <c r="D117" i="15"/>
  <c r="C117" i="15"/>
  <c r="B117" i="15"/>
  <c r="I506" i="24" l="1"/>
  <c r="H505" i="24"/>
  <c r="H544" i="24"/>
  <c r="H552" i="24" s="1"/>
  <c r="H506" i="24"/>
  <c r="P629" i="24"/>
  <c r="J549" i="24"/>
  <c r="C550" i="24"/>
  <c r="P426" i="24"/>
  <c r="P657" i="24"/>
  <c r="Q688" i="24"/>
  <c r="Q552" i="24"/>
  <c r="Q553" i="24"/>
  <c r="Q574" i="24"/>
  <c r="Q559" i="24"/>
  <c r="Q573" i="24"/>
  <c r="Q558" i="24"/>
  <c r="M663" i="24"/>
  <c r="Q571" i="24"/>
  <c r="Q556" i="24"/>
  <c r="J681" i="24"/>
  <c r="N722" i="24"/>
  <c r="M723" i="24"/>
  <c r="M725" i="24" s="1"/>
  <c r="I698" i="24"/>
  <c r="H699" i="24"/>
  <c r="H701" i="24" s="1"/>
  <c r="N681" i="24"/>
  <c r="O549" i="25"/>
  <c r="O564" i="25"/>
  <c r="O681" i="25"/>
  <c r="Q739" i="25"/>
  <c r="Q740" i="25"/>
  <c r="B674" i="25"/>
  <c r="B671" i="25"/>
  <c r="C629" i="25"/>
  <c r="C544" i="25"/>
  <c r="D546" i="25" s="1"/>
  <c r="C505" i="25"/>
  <c r="C506" i="25"/>
  <c r="M545" i="25"/>
  <c r="M552" i="25"/>
  <c r="M546" i="25"/>
  <c r="M567" i="25"/>
  <c r="P732" i="25"/>
  <c r="P733" i="25"/>
  <c r="G545" i="25"/>
  <c r="G552" i="25"/>
  <c r="G567" i="25"/>
  <c r="G546" i="25"/>
  <c r="P545" i="25"/>
  <c r="P552" i="25"/>
  <c r="P567" i="25"/>
  <c r="L715" i="25"/>
  <c r="L717" i="25" s="1"/>
  <c r="M714" i="25"/>
  <c r="Q693" i="25"/>
  <c r="H686" i="25"/>
  <c r="F686" i="25"/>
  <c r="K686" i="25"/>
  <c r="C686" i="25"/>
  <c r="J686" i="25"/>
  <c r="B686" i="25"/>
  <c r="D686" i="25"/>
  <c r="L686" i="25"/>
  <c r="I686" i="25"/>
  <c r="G686" i="25"/>
  <c r="E686" i="25"/>
  <c r="N727" i="25"/>
  <c r="N729" i="25" s="1"/>
  <c r="O726" i="25"/>
  <c r="K629" i="25"/>
  <c r="K544" i="25"/>
  <c r="L546" i="25" s="1"/>
  <c r="K505" i="25"/>
  <c r="K506" i="25"/>
  <c r="D567" i="25"/>
  <c r="D545" i="25"/>
  <c r="D552" i="25"/>
  <c r="L567" i="25"/>
  <c r="L545" i="25"/>
  <c r="L552" i="25"/>
  <c r="F563" i="25"/>
  <c r="F548" i="25"/>
  <c r="L719" i="25"/>
  <c r="L721" i="25" s="1"/>
  <c r="M718" i="25"/>
  <c r="H548" i="25"/>
  <c r="H563" i="25"/>
  <c r="F695" i="25"/>
  <c r="F697" i="25" s="1"/>
  <c r="G694" i="25"/>
  <c r="Q560" i="25"/>
  <c r="N567" i="25"/>
  <c r="N552" i="25"/>
  <c r="N546" i="25"/>
  <c r="N545" i="25"/>
  <c r="J706" i="25"/>
  <c r="I707" i="25"/>
  <c r="I709" i="25" s="1"/>
  <c r="Q682" i="25"/>
  <c r="R682" i="25" s="1"/>
  <c r="O629" i="25"/>
  <c r="O544" i="25"/>
  <c r="O505" i="25"/>
  <c r="O506" i="25"/>
  <c r="P722" i="25"/>
  <c r="O723" i="25"/>
  <c r="E668" i="25"/>
  <c r="E674" i="25"/>
  <c r="E681" i="25" s="1"/>
  <c r="E671" i="25"/>
  <c r="Q681" i="25"/>
  <c r="Q688" i="25" s="1"/>
  <c r="Q675" i="25"/>
  <c r="Q678" i="25"/>
  <c r="Q575" i="25"/>
  <c r="Q582" i="25"/>
  <c r="Q658" i="25" s="1"/>
  <c r="P549" i="25"/>
  <c r="P564" i="25"/>
  <c r="C681" i="25"/>
  <c r="N674" i="25"/>
  <c r="N681" i="25" s="1"/>
  <c r="N668" i="25"/>
  <c r="N671" i="25"/>
  <c r="J629" i="25"/>
  <c r="J544" i="25"/>
  <c r="J505" i="25"/>
  <c r="J506" i="25"/>
  <c r="H545" i="25"/>
  <c r="H552" i="25"/>
  <c r="H546" i="25"/>
  <c r="H567" i="25"/>
  <c r="B552" i="25"/>
  <c r="B567" i="25"/>
  <c r="B545" i="25"/>
  <c r="E546" i="25"/>
  <c r="E545" i="25"/>
  <c r="E567" i="25"/>
  <c r="E552" i="25"/>
  <c r="G563" i="25"/>
  <c r="G548" i="25"/>
  <c r="F552" i="25"/>
  <c r="F545" i="25"/>
  <c r="F567" i="25"/>
  <c r="F546" i="25"/>
  <c r="F674" i="25"/>
  <c r="F668" i="25"/>
  <c r="F671" i="25"/>
  <c r="H703" i="25"/>
  <c r="H705" i="25" s="1"/>
  <c r="I702" i="25"/>
  <c r="G681" i="25"/>
  <c r="I629" i="25"/>
  <c r="I544" i="25"/>
  <c r="I505" i="25"/>
  <c r="I506" i="25"/>
  <c r="J674" i="25"/>
  <c r="J671" i="25"/>
  <c r="J668" i="25"/>
  <c r="Q553" i="25"/>
  <c r="G691" i="25"/>
  <c r="G693" i="25" s="1"/>
  <c r="H690" i="25"/>
  <c r="L710" i="25"/>
  <c r="K711" i="25"/>
  <c r="K713" i="25" s="1"/>
  <c r="I698" i="25"/>
  <c r="H699" i="25"/>
  <c r="H701" i="25" s="1"/>
  <c r="M668" i="25"/>
  <c r="M671" i="25"/>
  <c r="M674" i="25"/>
  <c r="M681" i="25" s="1"/>
  <c r="K629" i="24"/>
  <c r="K544" i="24"/>
  <c r="K505" i="24"/>
  <c r="K506" i="24"/>
  <c r="L549" i="24"/>
  <c r="L564" i="24"/>
  <c r="L671" i="24"/>
  <c r="L674" i="24"/>
  <c r="L668" i="24"/>
  <c r="M668" i="24"/>
  <c r="M681" i="24" s="1"/>
  <c r="N629" i="24"/>
  <c r="N544" i="24"/>
  <c r="N505" i="24"/>
  <c r="N506" i="24"/>
  <c r="H703" i="24"/>
  <c r="H705" i="24" s="1"/>
  <c r="I702" i="24"/>
  <c r="B671" i="24"/>
  <c r="B674" i="24"/>
  <c r="J552" i="24"/>
  <c r="J567" i="24"/>
  <c r="J545" i="24"/>
  <c r="J546" i="24"/>
  <c r="D550" i="24"/>
  <c r="D565" i="24"/>
  <c r="O681" i="24"/>
  <c r="D567" i="24"/>
  <c r="D545" i="24"/>
  <c r="D546" i="24"/>
  <c r="D552" i="24"/>
  <c r="I563" i="24"/>
  <c r="I548" i="24"/>
  <c r="H671" i="24"/>
  <c r="H668" i="24"/>
  <c r="H674" i="24"/>
  <c r="D548" i="24"/>
  <c r="D563" i="24"/>
  <c r="K674" i="24"/>
  <c r="K671" i="24"/>
  <c r="K668" i="24"/>
  <c r="B548" i="24"/>
  <c r="B563" i="24"/>
  <c r="F691" i="24"/>
  <c r="F693" i="24" s="1"/>
  <c r="G690" i="24"/>
  <c r="M629" i="24"/>
  <c r="M505" i="24"/>
  <c r="M506" i="24"/>
  <c r="M544" i="24"/>
  <c r="P549" i="24"/>
  <c r="P564" i="24"/>
  <c r="F629" i="24"/>
  <c r="F505" i="24"/>
  <c r="F506" i="24"/>
  <c r="F544" i="24"/>
  <c r="L563" i="24"/>
  <c r="L548" i="24"/>
  <c r="J563" i="24"/>
  <c r="J548" i="24"/>
  <c r="H567" i="24"/>
  <c r="F686" i="24"/>
  <c r="E686" i="24"/>
  <c r="K686" i="24"/>
  <c r="C686" i="24"/>
  <c r="D686" i="24"/>
  <c r="B686" i="24"/>
  <c r="L686" i="24"/>
  <c r="I686" i="24"/>
  <c r="H686" i="24"/>
  <c r="G686" i="24"/>
  <c r="J686" i="24"/>
  <c r="C567" i="24"/>
  <c r="C545" i="24"/>
  <c r="C552" i="24"/>
  <c r="C546" i="24"/>
  <c r="I567" i="24"/>
  <c r="I552" i="24"/>
  <c r="I545" i="24"/>
  <c r="P671" i="24"/>
  <c r="P668" i="24"/>
  <c r="P674" i="24"/>
  <c r="P736" i="24"/>
  <c r="P737" i="24"/>
  <c r="P726" i="24"/>
  <c r="Q733" i="24" s="1"/>
  <c r="Q734" i="24" s="1"/>
  <c r="O727" i="24"/>
  <c r="P730" i="24"/>
  <c r="Q737" i="24" s="1"/>
  <c r="Q738" i="24" s="1"/>
  <c r="O731" i="24"/>
  <c r="H548" i="24"/>
  <c r="H563" i="24"/>
  <c r="E674" i="24"/>
  <c r="E671" i="24"/>
  <c r="E668" i="24"/>
  <c r="L711" i="24"/>
  <c r="L713" i="24" s="1"/>
  <c r="M710" i="24"/>
  <c r="P552" i="24"/>
  <c r="P567" i="24"/>
  <c r="P545" i="24"/>
  <c r="J706" i="24"/>
  <c r="I707" i="24"/>
  <c r="I709" i="24" s="1"/>
  <c r="L567" i="24"/>
  <c r="L545" i="24"/>
  <c r="L552" i="24"/>
  <c r="L546" i="24"/>
  <c r="D549" i="24"/>
  <c r="D564" i="24"/>
  <c r="G629" i="24"/>
  <c r="G544" i="24"/>
  <c r="G505" i="24"/>
  <c r="G506" i="24"/>
  <c r="G681" i="24"/>
  <c r="F695" i="24"/>
  <c r="F697" i="24" s="1"/>
  <c r="G694" i="24"/>
  <c r="B552" i="24"/>
  <c r="B567" i="24"/>
  <c r="B545" i="24"/>
  <c r="D674" i="24"/>
  <c r="D668" i="24"/>
  <c r="D671" i="24"/>
  <c r="F668" i="24"/>
  <c r="F681" i="24" s="1"/>
  <c r="E629" i="24"/>
  <c r="E544" i="24"/>
  <c r="E505" i="24"/>
  <c r="E506" i="24"/>
  <c r="C674" i="24"/>
  <c r="C671" i="24"/>
  <c r="C668" i="24"/>
  <c r="M718" i="24"/>
  <c r="L719" i="24"/>
  <c r="L721" i="24" s="1"/>
  <c r="O629" i="24"/>
  <c r="O544" i="24"/>
  <c r="P546" i="24" s="1"/>
  <c r="O505" i="24"/>
  <c r="O506" i="24"/>
  <c r="I681" i="24"/>
  <c r="L714" i="24"/>
  <c r="K715" i="24"/>
  <c r="K717" i="24" s="1"/>
  <c r="K630" i="15"/>
  <c r="K635" i="15"/>
  <c r="I638" i="15"/>
  <c r="N536" i="15"/>
  <c r="Q543" i="15"/>
  <c r="Q550" i="15" s="1"/>
  <c r="D630" i="15"/>
  <c r="L630" i="15"/>
  <c r="H632" i="15"/>
  <c r="B633" i="15"/>
  <c r="L635" i="15"/>
  <c r="F636" i="15"/>
  <c r="B638" i="15"/>
  <c r="J638" i="15"/>
  <c r="N641" i="15"/>
  <c r="H642" i="15"/>
  <c r="O536" i="15"/>
  <c r="L631" i="15"/>
  <c r="J635" i="15"/>
  <c r="M630" i="15"/>
  <c r="K633" i="15"/>
  <c r="C638" i="15"/>
  <c r="K638" i="15"/>
  <c r="L646" i="15"/>
  <c r="F647" i="15"/>
  <c r="N647" i="15"/>
  <c r="H648" i="15"/>
  <c r="L636" i="15"/>
  <c r="C630" i="15"/>
  <c r="N535" i="15"/>
  <c r="Q542" i="15"/>
  <c r="Q549" i="15" s="1"/>
  <c r="G636" i="15"/>
  <c r="N534" i="15"/>
  <c r="N537" i="15" s="1"/>
  <c r="Q541" i="15"/>
  <c r="N630" i="15"/>
  <c r="D633" i="15"/>
  <c r="N635" i="15"/>
  <c r="D638" i="15"/>
  <c r="M534" i="15"/>
  <c r="P534" i="15"/>
  <c r="O632" i="15"/>
  <c r="E636" i="15"/>
  <c r="M635" i="15"/>
  <c r="N533" i="15"/>
  <c r="Q540" i="15"/>
  <c r="Q547" i="15" s="1"/>
  <c r="Q570" i="15" s="1"/>
  <c r="I631" i="15"/>
  <c r="C632" i="15"/>
  <c r="M633" i="15"/>
  <c r="G635" i="15"/>
  <c r="K637" i="15"/>
  <c r="O640" i="15"/>
  <c r="M533" i="15"/>
  <c r="P533" i="15"/>
  <c r="P540" i="15" s="1"/>
  <c r="P548" i="15" s="1"/>
  <c r="G632" i="15"/>
  <c r="G631" i="15"/>
  <c r="C633" i="15"/>
  <c r="M536" i="15"/>
  <c r="P536" i="15"/>
  <c r="P543" i="15" s="1"/>
  <c r="J631" i="15"/>
  <c r="D632" i="15"/>
  <c r="N633" i="15"/>
  <c r="H635" i="15"/>
  <c r="J636" i="15"/>
  <c r="L637" i="15"/>
  <c r="E645" i="15"/>
  <c r="M645" i="15"/>
  <c r="G646" i="15"/>
  <c r="O646" i="15"/>
  <c r="I647" i="15"/>
  <c r="C648" i="15"/>
  <c r="K648" i="15"/>
  <c r="O637" i="15"/>
  <c r="M535" i="15"/>
  <c r="M537" i="15" s="1"/>
  <c r="P535" i="15"/>
  <c r="P542" i="15" s="1"/>
  <c r="P550" i="15" s="1"/>
  <c r="I630" i="15"/>
  <c r="E632" i="15"/>
  <c r="M632" i="15"/>
  <c r="I635" i="15"/>
  <c r="K636" i="15"/>
  <c r="M637" i="15"/>
  <c r="O638" i="15"/>
  <c r="F645" i="15"/>
  <c r="N645" i="15"/>
  <c r="H646" i="15"/>
  <c r="B647" i="15"/>
  <c r="J647" i="15"/>
  <c r="D648" i="15"/>
  <c r="L648" i="15"/>
  <c r="N637" i="15"/>
  <c r="O419" i="15"/>
  <c r="M416" i="15"/>
  <c r="P416" i="15"/>
  <c r="O417" i="15"/>
  <c r="N419" i="15"/>
  <c r="Q426" i="15"/>
  <c r="Q427" i="15" s="1"/>
  <c r="O418" i="15"/>
  <c r="N418" i="15"/>
  <c r="Q425" i="15"/>
  <c r="N416" i="15"/>
  <c r="Q423" i="15"/>
  <c r="N417" i="15"/>
  <c r="Q424" i="15"/>
  <c r="M419" i="15"/>
  <c r="M420" i="15" s="1"/>
  <c r="P419" i="15"/>
  <c r="P420" i="15" s="1"/>
  <c r="M418" i="15"/>
  <c r="P418" i="15"/>
  <c r="M417" i="15"/>
  <c r="P417" i="15"/>
  <c r="M605" i="20"/>
  <c r="C608" i="20"/>
  <c r="C596" i="20"/>
  <c r="G598" i="20"/>
  <c r="C606" i="20"/>
  <c r="G608" i="20"/>
  <c r="B360" i="20"/>
  <c r="L571" i="20"/>
  <c r="Q619" i="20"/>
  <c r="F494" i="20"/>
  <c r="J496" i="20"/>
  <c r="E595" i="20"/>
  <c r="I597" i="20"/>
  <c r="J605" i="20"/>
  <c r="Q631" i="20"/>
  <c r="L595" i="20"/>
  <c r="B598" i="20"/>
  <c r="L605" i="20"/>
  <c r="B608" i="20"/>
  <c r="O595" i="20"/>
  <c r="E598" i="20"/>
  <c r="O605" i="20"/>
  <c r="E608" i="20"/>
  <c r="B606" i="20"/>
  <c r="F608" i="20"/>
  <c r="H608" i="20"/>
  <c r="H606" i="20"/>
  <c r="L608" i="20"/>
  <c r="J606" i="20"/>
  <c r="N608" i="20"/>
  <c r="K596" i="20"/>
  <c r="O598" i="20"/>
  <c r="H596" i="20"/>
  <c r="E495" i="20"/>
  <c r="L598" i="20"/>
  <c r="I495" i="20"/>
  <c r="C495" i="20"/>
  <c r="K493" i="20"/>
  <c r="O495" i="20"/>
  <c r="C595" i="20"/>
  <c r="G597" i="20"/>
  <c r="C605" i="20"/>
  <c r="G607" i="20"/>
  <c r="D595" i="20"/>
  <c r="H597" i="20"/>
  <c r="D605" i="20"/>
  <c r="H607" i="20"/>
  <c r="AJ116" i="20"/>
  <c r="AJ118" i="20" s="1"/>
  <c r="P410" i="20"/>
  <c r="Q412" i="20"/>
  <c r="H360" i="20"/>
  <c r="I360" i="20"/>
  <c r="O354" i="20"/>
  <c r="O384" i="20"/>
  <c r="K600" i="20"/>
  <c r="O602" i="20"/>
  <c r="L600" i="20"/>
  <c r="B603" i="20"/>
  <c r="M600" i="20"/>
  <c r="C603" i="20"/>
  <c r="E605" i="20"/>
  <c r="I607" i="20"/>
  <c r="F595" i="20"/>
  <c r="J597" i="20"/>
  <c r="N600" i="20"/>
  <c r="D603" i="20"/>
  <c r="F605" i="20"/>
  <c r="J607" i="20"/>
  <c r="G595" i="20"/>
  <c r="K597" i="20"/>
  <c r="O600" i="20"/>
  <c r="E603" i="20"/>
  <c r="G605" i="20"/>
  <c r="K607" i="20"/>
  <c r="H595" i="20"/>
  <c r="L597" i="20"/>
  <c r="B601" i="20"/>
  <c r="F603" i="20"/>
  <c r="H605" i="20"/>
  <c r="L607" i="20"/>
  <c r="I595" i="20"/>
  <c r="M597" i="20"/>
  <c r="C601" i="20"/>
  <c r="G603" i="20"/>
  <c r="I605" i="20"/>
  <c r="M607" i="20"/>
  <c r="J595" i="20"/>
  <c r="N597" i="20"/>
  <c r="D601" i="20"/>
  <c r="H603" i="20"/>
  <c r="N607" i="20"/>
  <c r="K595" i="20"/>
  <c r="O597" i="20"/>
  <c r="E601" i="20"/>
  <c r="I603" i="20"/>
  <c r="K605" i="20"/>
  <c r="O607" i="20"/>
  <c r="F601" i="20"/>
  <c r="J603" i="20"/>
  <c r="M595" i="20"/>
  <c r="C598" i="20"/>
  <c r="G601" i="20"/>
  <c r="K603" i="20"/>
  <c r="O569" i="20"/>
  <c r="Q622" i="20"/>
  <c r="N595" i="20"/>
  <c r="D598" i="20"/>
  <c r="H601" i="20"/>
  <c r="L603" i="20"/>
  <c r="N605" i="20"/>
  <c r="D608" i="20"/>
  <c r="I601" i="20"/>
  <c r="M603" i="20"/>
  <c r="B596" i="20"/>
  <c r="F598" i="20"/>
  <c r="J601" i="20"/>
  <c r="N603" i="20"/>
  <c r="K601" i="20"/>
  <c r="O603" i="20"/>
  <c r="L601" i="20"/>
  <c r="E596" i="20"/>
  <c r="I598" i="20"/>
  <c r="M601" i="20"/>
  <c r="E606" i="20"/>
  <c r="I608" i="20"/>
  <c r="N494" i="20"/>
  <c r="F596" i="20"/>
  <c r="J598" i="20"/>
  <c r="N601" i="20"/>
  <c r="F606" i="20"/>
  <c r="J608" i="20"/>
  <c r="G596" i="20"/>
  <c r="K598" i="20"/>
  <c r="O601" i="20"/>
  <c r="G606" i="20"/>
  <c r="K608" i="20"/>
  <c r="B602" i="20"/>
  <c r="I596" i="20"/>
  <c r="M598" i="20"/>
  <c r="C602" i="20"/>
  <c r="I606" i="20"/>
  <c r="M608" i="20"/>
  <c r="D602" i="20"/>
  <c r="AC121" i="20"/>
  <c r="E602" i="20"/>
  <c r="K606" i="20"/>
  <c r="O608" i="20"/>
  <c r="B493" i="20"/>
  <c r="L596" i="20"/>
  <c r="B600" i="20"/>
  <c r="F602" i="20"/>
  <c r="L606" i="20"/>
  <c r="M596" i="20"/>
  <c r="C600" i="20"/>
  <c r="G602" i="20"/>
  <c r="M606" i="20"/>
  <c r="U116" i="20"/>
  <c r="U118" i="20" s="1"/>
  <c r="D493" i="20"/>
  <c r="N596" i="20"/>
  <c r="D600" i="20"/>
  <c r="H602" i="20"/>
  <c r="N606" i="20"/>
  <c r="O596" i="20"/>
  <c r="E600" i="20"/>
  <c r="I602" i="20"/>
  <c r="O606" i="20"/>
  <c r="B597" i="20"/>
  <c r="F600" i="20"/>
  <c r="J602" i="20"/>
  <c r="B607" i="20"/>
  <c r="G493" i="20"/>
  <c r="K495" i="20"/>
  <c r="C597" i="20"/>
  <c r="G600" i="20"/>
  <c r="K602" i="20"/>
  <c r="C607" i="20"/>
  <c r="N945" i="20"/>
  <c r="H493" i="20"/>
  <c r="L495" i="20"/>
  <c r="D597" i="20"/>
  <c r="H600" i="20"/>
  <c r="L602" i="20"/>
  <c r="D607" i="20"/>
  <c r="N917" i="20"/>
  <c r="I493" i="20"/>
  <c r="E597" i="20"/>
  <c r="I600" i="20"/>
  <c r="M602" i="20"/>
  <c r="E607" i="20"/>
  <c r="B595" i="20"/>
  <c r="F597" i="20"/>
  <c r="J600" i="20"/>
  <c r="N602" i="20"/>
  <c r="B605" i="20"/>
  <c r="F607" i="20"/>
  <c r="Q515" i="17"/>
  <c r="B630" i="15"/>
  <c r="F632" i="15"/>
  <c r="D641" i="15"/>
  <c r="H643" i="15"/>
  <c r="F630" i="15"/>
  <c r="J632" i="15"/>
  <c r="H641" i="15"/>
  <c r="L643" i="15"/>
  <c r="G630" i="15"/>
  <c r="K632" i="15"/>
  <c r="O635" i="15"/>
  <c r="E638" i="15"/>
  <c r="I641" i="15"/>
  <c r="M643" i="15"/>
  <c r="B636" i="15"/>
  <c r="N643" i="15"/>
  <c r="J641" i="15"/>
  <c r="K641" i="15"/>
  <c r="B641" i="15"/>
  <c r="C641" i="15"/>
  <c r="G643" i="15"/>
  <c r="E641" i="15"/>
  <c r="I643" i="15"/>
  <c r="F641" i="15"/>
  <c r="J643" i="15"/>
  <c r="E630" i="15"/>
  <c r="I632" i="15"/>
  <c r="G641" i="15"/>
  <c r="K643" i="15"/>
  <c r="H630" i="15"/>
  <c r="L632" i="15"/>
  <c r="F638" i="15"/>
  <c r="C636" i="15"/>
  <c r="G638" i="15"/>
  <c r="O643" i="15"/>
  <c r="J630" i="15"/>
  <c r="N632" i="15"/>
  <c r="D636" i="15"/>
  <c r="H638" i="15"/>
  <c r="L641" i="15"/>
  <c r="H636" i="15"/>
  <c r="L638" i="15"/>
  <c r="B642" i="15"/>
  <c r="O630" i="15"/>
  <c r="E633" i="15"/>
  <c r="I636" i="15"/>
  <c r="M638" i="15"/>
  <c r="C642" i="15"/>
  <c r="B631" i="15"/>
  <c r="F633" i="15"/>
  <c r="N638" i="15"/>
  <c r="D642" i="15"/>
  <c r="C631" i="15"/>
  <c r="G633" i="15"/>
  <c r="E642" i="15"/>
  <c r="Q555" i="15"/>
  <c r="D631" i="15"/>
  <c r="H633" i="15"/>
  <c r="B640" i="15"/>
  <c r="F642" i="15"/>
  <c r="E631" i="15"/>
  <c r="I633" i="15"/>
  <c r="M636" i="15"/>
  <c r="C640" i="15"/>
  <c r="G642" i="15"/>
  <c r="P566" i="15"/>
  <c r="P551" i="15"/>
  <c r="N636" i="15"/>
  <c r="Q675" i="15"/>
  <c r="Q678" i="15"/>
  <c r="Q681" i="15"/>
  <c r="H631" i="15"/>
  <c r="L633" i="15"/>
  <c r="B637" i="15"/>
  <c r="F640" i="15"/>
  <c r="J642" i="15"/>
  <c r="D637" i="15"/>
  <c r="P565" i="15"/>
  <c r="F643" i="15"/>
  <c r="F631" i="15"/>
  <c r="E640" i="15"/>
  <c r="K631" i="15"/>
  <c r="O633" i="15"/>
  <c r="E637" i="15"/>
  <c r="I640" i="15"/>
  <c r="M642" i="15"/>
  <c r="B635" i="15"/>
  <c r="N642" i="15"/>
  <c r="P674" i="15"/>
  <c r="P671" i="15"/>
  <c r="D640" i="15"/>
  <c r="L642" i="15"/>
  <c r="N631" i="15"/>
  <c r="D635" i="15"/>
  <c r="H637" i="15"/>
  <c r="L640" i="15"/>
  <c r="B643" i="15"/>
  <c r="Q557" i="15"/>
  <c r="Q572" i="15"/>
  <c r="E643" i="15"/>
  <c r="M641" i="15"/>
  <c r="O641" i="15"/>
  <c r="J633" i="15"/>
  <c r="O636" i="15"/>
  <c r="I642" i="15"/>
  <c r="C637" i="15"/>
  <c r="G640" i="15"/>
  <c r="K642" i="15"/>
  <c r="H640" i="15"/>
  <c r="F637" i="15"/>
  <c r="J640" i="15"/>
  <c r="M631" i="15"/>
  <c r="G637" i="15"/>
  <c r="K640" i="15"/>
  <c r="O642" i="15"/>
  <c r="O631" i="15"/>
  <c r="E635" i="15"/>
  <c r="I637" i="15"/>
  <c r="M640" i="15"/>
  <c r="C643" i="15"/>
  <c r="C635" i="15"/>
  <c r="B632" i="15"/>
  <c r="F635" i="15"/>
  <c r="J637" i="15"/>
  <c r="N640" i="15"/>
  <c r="D643" i="15"/>
  <c r="Q558" i="15"/>
  <c r="Q573" i="15"/>
  <c r="P423" i="18"/>
  <c r="J367" i="18"/>
  <c r="G361" i="18"/>
  <c r="Q425" i="18"/>
  <c r="Q424" i="18"/>
  <c r="B605" i="18"/>
  <c r="P424" i="18"/>
  <c r="M367" i="18"/>
  <c r="Q746" i="18"/>
  <c r="D458" i="18"/>
  <c r="Q542" i="18"/>
  <c r="Q549" i="18" s="1"/>
  <c r="Q557" i="18" s="1"/>
  <c r="C458" i="18"/>
  <c r="P541" i="18"/>
  <c r="P548" i="18" s="1"/>
  <c r="G458" i="18"/>
  <c r="L367" i="18"/>
  <c r="Q541" i="18"/>
  <c r="Q548" i="18" s="1"/>
  <c r="Q571" i="18" s="1"/>
  <c r="Q670" i="18"/>
  <c r="P669" i="18"/>
  <c r="Q688" i="18"/>
  <c r="P657" i="18"/>
  <c r="P668" i="18"/>
  <c r="Q540" i="18"/>
  <c r="Q547" i="18" s="1"/>
  <c r="Q543" i="18"/>
  <c r="Q550" i="18" s="1"/>
  <c r="F361" i="18"/>
  <c r="J361" i="18"/>
  <c r="E373" i="18"/>
  <c r="E355" i="18"/>
  <c r="Q538" i="17"/>
  <c r="Q545" i="17"/>
  <c r="Q499" i="17"/>
  <c r="Q498" i="17"/>
  <c r="I390" i="17"/>
  <c r="P625" i="17"/>
  <c r="R625" i="17" s="1"/>
  <c r="Q619" i="17"/>
  <c r="Q631" i="17" s="1"/>
  <c r="P514" i="17"/>
  <c r="P538" i="17"/>
  <c r="P545" i="17"/>
  <c r="P498" i="17"/>
  <c r="P739" i="15"/>
  <c r="P741" i="15" s="1"/>
  <c r="Q745" i="15"/>
  <c r="Q746" i="15" s="1"/>
  <c r="P735" i="15"/>
  <c r="P737" i="15" s="1"/>
  <c r="Q741" i="15"/>
  <c r="Q742" i="15" s="1"/>
  <c r="Q744" i="15" s="1"/>
  <c r="Q513" i="15"/>
  <c r="Q512" i="15"/>
  <c r="E378" i="15"/>
  <c r="M360" i="15"/>
  <c r="F378" i="15"/>
  <c r="H378" i="15"/>
  <c r="J378" i="15"/>
  <c r="E489" i="15"/>
  <c r="M378" i="15"/>
  <c r="N378" i="15"/>
  <c r="E360" i="15"/>
  <c r="G360" i="15"/>
  <c r="P663" i="15"/>
  <c r="P505" i="15"/>
  <c r="B378" i="15"/>
  <c r="F378" i="20"/>
  <c r="F360" i="20"/>
  <c r="BH116" i="20"/>
  <c r="BH118" i="20" s="1"/>
  <c r="J817" i="20"/>
  <c r="J807" i="20"/>
  <c r="J797" i="20"/>
  <c r="K817" i="20"/>
  <c r="K807" i="20"/>
  <c r="K797" i="20"/>
  <c r="M853" i="20"/>
  <c r="M863" i="20"/>
  <c r="M843" i="20"/>
  <c r="J495" i="20"/>
  <c r="L807" i="20"/>
  <c r="L797" i="20"/>
  <c r="L817" i="20"/>
  <c r="N853" i="20"/>
  <c r="N843" i="20"/>
  <c r="N863" i="20"/>
  <c r="M439" i="20"/>
  <c r="M807" i="20"/>
  <c r="M817" i="20"/>
  <c r="M797" i="20"/>
  <c r="O863" i="20"/>
  <c r="O843" i="20"/>
  <c r="O853" i="20"/>
  <c r="E360" i="20"/>
  <c r="N807" i="20"/>
  <c r="N817" i="20"/>
  <c r="N797" i="20"/>
  <c r="O817" i="20"/>
  <c r="R817" i="20" s="1"/>
  <c r="O797" i="20"/>
  <c r="O807" i="20"/>
  <c r="G571" i="20"/>
  <c r="N495" i="20"/>
  <c r="J745" i="20"/>
  <c r="J729" i="20"/>
  <c r="J737" i="20"/>
  <c r="L805" i="20"/>
  <c r="L795" i="20"/>
  <c r="L815" i="20"/>
  <c r="K729" i="20"/>
  <c r="K745" i="20"/>
  <c r="K737" i="20"/>
  <c r="M805" i="20"/>
  <c r="M795" i="20"/>
  <c r="M815" i="20"/>
  <c r="B496" i="20"/>
  <c r="L745" i="20"/>
  <c r="L729" i="20"/>
  <c r="L737" i="20"/>
  <c r="N805" i="20"/>
  <c r="N795" i="20"/>
  <c r="N815" i="20"/>
  <c r="X116" i="20"/>
  <c r="X118" i="20" s="1"/>
  <c r="C372" i="20"/>
  <c r="M493" i="20"/>
  <c r="C496" i="20"/>
  <c r="M729" i="20"/>
  <c r="M737" i="20"/>
  <c r="M745" i="20"/>
  <c r="O805" i="20"/>
  <c r="O815" i="20"/>
  <c r="O795" i="20"/>
  <c r="K571" i="20"/>
  <c r="Q498" i="20"/>
  <c r="Q499" i="20"/>
  <c r="N493" i="20"/>
  <c r="N729" i="20"/>
  <c r="N737" i="20"/>
  <c r="N745" i="20"/>
  <c r="O493" i="20"/>
  <c r="E496" i="20"/>
  <c r="O729" i="20"/>
  <c r="O737" i="20"/>
  <c r="O745" i="20"/>
  <c r="B494" i="20"/>
  <c r="G496" i="20"/>
  <c r="D494" i="20"/>
  <c r="H496" i="20"/>
  <c r="E494" i="20"/>
  <c r="I496" i="20"/>
  <c r="M854" i="20"/>
  <c r="M864" i="20"/>
  <c r="M844" i="20"/>
  <c r="L804" i="20"/>
  <c r="L794" i="20"/>
  <c r="L814" i="20"/>
  <c r="N814" i="20"/>
  <c r="N804" i="20"/>
  <c r="N794" i="20"/>
  <c r="O794" i="20"/>
  <c r="R794" i="20" s="1"/>
  <c r="O804" i="20"/>
  <c r="O814" i="20"/>
  <c r="Q515" i="20"/>
  <c r="Q514" i="20"/>
  <c r="Q538" i="20"/>
  <c r="Q545" i="20"/>
  <c r="F390" i="20"/>
  <c r="G116" i="20"/>
  <c r="J116" i="20"/>
  <c r="J118" i="20" s="1"/>
  <c r="N864" i="20"/>
  <c r="N844" i="20"/>
  <c r="N854" i="20"/>
  <c r="O864" i="20"/>
  <c r="R864" i="20" s="1"/>
  <c r="O854" i="20"/>
  <c r="O844" i="20"/>
  <c r="I494" i="20"/>
  <c r="M851" i="20"/>
  <c r="M861" i="20"/>
  <c r="M841" i="20"/>
  <c r="C354" i="20"/>
  <c r="G494" i="20"/>
  <c r="E354" i="20"/>
  <c r="F384" i="20"/>
  <c r="N496" i="20"/>
  <c r="L806" i="20"/>
  <c r="L796" i="20"/>
  <c r="L816" i="20"/>
  <c r="N851" i="20"/>
  <c r="N841" i="20"/>
  <c r="N861" i="20"/>
  <c r="AV116" i="20"/>
  <c r="O372" i="20"/>
  <c r="K494" i="20"/>
  <c r="O496" i="20"/>
  <c r="M806" i="20"/>
  <c r="M796" i="20"/>
  <c r="M816" i="20"/>
  <c r="O861" i="20"/>
  <c r="R861" i="20" s="1"/>
  <c r="O841" i="20"/>
  <c r="O851" i="20"/>
  <c r="C384" i="20"/>
  <c r="N806" i="20"/>
  <c r="N816" i="20"/>
  <c r="N796" i="20"/>
  <c r="Q752" i="20"/>
  <c r="M804" i="20"/>
  <c r="M814" i="20"/>
  <c r="M794" i="20"/>
  <c r="K496" i="20"/>
  <c r="E384" i="20"/>
  <c r="M494" i="20"/>
  <c r="O806" i="20"/>
  <c r="O796" i="20"/>
  <c r="O816" i="20"/>
  <c r="Q719" i="20"/>
  <c r="G367" i="18"/>
  <c r="O510" i="18"/>
  <c r="B452" i="18"/>
  <c r="N605" i="18"/>
  <c r="Q748" i="18"/>
  <c r="P504" i="18"/>
  <c r="P537" i="18"/>
  <c r="M385" i="18"/>
  <c r="P568" i="18"/>
  <c r="I507" i="18"/>
  <c r="L541" i="18"/>
  <c r="H608" i="18"/>
  <c r="G373" i="18"/>
  <c r="M355" i="18"/>
  <c r="P603" i="18"/>
  <c r="Q590" i="18"/>
  <c r="Q466" i="18"/>
  <c r="Q512" i="18"/>
  <c r="P540" i="18"/>
  <c r="P547" i="18" s="1"/>
  <c r="P555" i="18" s="1"/>
  <c r="O458" i="18"/>
  <c r="L510" i="18"/>
  <c r="H713" i="18"/>
  <c r="I713" i="18" s="1"/>
  <c r="G355" i="18"/>
  <c r="E367" i="18"/>
  <c r="E391" i="18"/>
  <c r="Q522" i="18"/>
  <c r="J458" i="18"/>
  <c r="Q426" i="18"/>
  <c r="Q427" i="18" s="1"/>
  <c r="Q423" i="18"/>
  <c r="J385" i="18"/>
  <c r="N509" i="18"/>
  <c r="I452" i="18"/>
  <c r="P659" i="18"/>
  <c r="C510" i="18"/>
  <c r="N415" i="18"/>
  <c r="J542" i="18"/>
  <c r="BK125" i="18"/>
  <c r="L355" i="18"/>
  <c r="D508" i="18"/>
  <c r="L606" i="18"/>
  <c r="I541" i="18"/>
  <c r="P426" i="18"/>
  <c r="P427" i="18" s="1"/>
  <c r="I722" i="18"/>
  <c r="I724" i="18" s="1"/>
  <c r="B509" i="18"/>
  <c r="E509" i="18"/>
  <c r="P589" i="18"/>
  <c r="R914" i="20"/>
  <c r="P916" i="20"/>
  <c r="Q917" i="20" s="1"/>
  <c r="O943" i="20"/>
  <c r="O917" i="20"/>
  <c r="O945" i="20"/>
  <c r="M943" i="20"/>
  <c r="M917" i="20"/>
  <c r="O717" i="20"/>
  <c r="R717" i="20" s="1"/>
  <c r="M571" i="20"/>
  <c r="O413" i="20"/>
  <c r="O414" i="20" s="1"/>
  <c r="P413" i="20"/>
  <c r="P414" i="20" s="1"/>
  <c r="P411" i="20"/>
  <c r="C642" i="20"/>
  <c r="P538" i="20"/>
  <c r="P545" i="20"/>
  <c r="M413" i="20"/>
  <c r="M414" i="20" s="1"/>
  <c r="P514" i="20"/>
  <c r="K372" i="20"/>
  <c r="C366" i="20"/>
  <c r="I361" i="18"/>
  <c r="J378" i="20"/>
  <c r="C605" i="18"/>
  <c r="I608" i="18"/>
  <c r="L568" i="20"/>
  <c r="L361" i="18"/>
  <c r="D367" i="18"/>
  <c r="L379" i="18"/>
  <c r="G391" i="18"/>
  <c r="I509" i="18"/>
  <c r="G510" i="18"/>
  <c r="E605" i="18"/>
  <c r="C606" i="18"/>
  <c r="O606" i="18"/>
  <c r="M607" i="18"/>
  <c r="M361" i="18"/>
  <c r="I373" i="18"/>
  <c r="M379" i="18"/>
  <c r="L489" i="15"/>
  <c r="K425" i="18"/>
  <c r="H425" i="18"/>
  <c r="E425" i="18"/>
  <c r="B425" i="18"/>
  <c r="J373" i="18"/>
  <c r="E452" i="18"/>
  <c r="O507" i="18"/>
  <c r="M508" i="18"/>
  <c r="K509" i="18"/>
  <c r="I510" i="18"/>
  <c r="M608" i="18"/>
  <c r="B354" i="20"/>
  <c r="G385" i="18"/>
  <c r="F415" i="18"/>
  <c r="D507" i="18"/>
  <c r="B508" i="18"/>
  <c r="N508" i="18"/>
  <c r="L509" i="18"/>
  <c r="J510" i="18"/>
  <c r="F606" i="18"/>
  <c r="D607" i="18"/>
  <c r="I355" i="18"/>
  <c r="D361" i="18"/>
  <c r="L373" i="18"/>
  <c r="D379" i="18"/>
  <c r="I367" i="18"/>
  <c r="M373" i="18"/>
  <c r="P746" i="18"/>
  <c r="P748" i="18" s="1"/>
  <c r="P679" i="18"/>
  <c r="P683" i="18" s="1"/>
  <c r="P680" i="18"/>
  <c r="P677" i="18"/>
  <c r="P521" i="18"/>
  <c r="N484" i="18"/>
  <c r="N737" i="18"/>
  <c r="N738" i="18" s="1"/>
  <c r="N740" i="18" s="1"/>
  <c r="BL125" i="18"/>
  <c r="F541" i="18"/>
  <c r="C541" i="18"/>
  <c r="N425" i="18"/>
  <c r="P425" i="18"/>
  <c r="O543" i="18"/>
  <c r="P543" i="18"/>
  <c r="P550" i="18" s="1"/>
  <c r="K397" i="18"/>
  <c r="P678" i="18"/>
  <c r="G709" i="18"/>
  <c r="G710" i="18" s="1"/>
  <c r="G712" i="18" s="1"/>
  <c r="BG125" i="18"/>
  <c r="K373" i="18"/>
  <c r="O542" i="18"/>
  <c r="P542" i="18"/>
  <c r="P549" i="18" s="1"/>
  <c r="P511" i="18"/>
  <c r="P667" i="18"/>
  <c r="K391" i="18"/>
  <c r="K355" i="18"/>
  <c r="J605" i="18"/>
  <c r="H606" i="18"/>
  <c r="F607" i="18"/>
  <c r="D608" i="18"/>
  <c r="P681" i="18"/>
  <c r="P597" i="18"/>
  <c r="M423" i="18"/>
  <c r="J423" i="18"/>
  <c r="G423" i="18"/>
  <c r="D423" i="18"/>
  <c r="M391" i="18"/>
  <c r="P529" i="18"/>
  <c r="L605" i="18"/>
  <c r="J606" i="18"/>
  <c r="H607" i="18"/>
  <c r="C607" i="18"/>
  <c r="K543" i="18"/>
  <c r="G507" i="18"/>
  <c r="E508" i="18"/>
  <c r="C509" i="18"/>
  <c r="O509" i="18"/>
  <c r="N528" i="18"/>
  <c r="J496" i="18"/>
  <c r="N541" i="18"/>
  <c r="E541" i="18"/>
  <c r="B541" i="18"/>
  <c r="I478" i="18"/>
  <c r="E490" i="18"/>
  <c r="O490" i="18"/>
  <c r="M520" i="18"/>
  <c r="E528" i="18"/>
  <c r="I536" i="18"/>
  <c r="K567" i="18"/>
  <c r="O496" i="18"/>
  <c r="M496" i="18"/>
  <c r="K541" i="18"/>
  <c r="B484" i="18"/>
  <c r="H541" i="18"/>
  <c r="M543" i="18"/>
  <c r="C465" i="18"/>
  <c r="G472" i="18"/>
  <c r="C520" i="18"/>
  <c r="O520" i="18"/>
  <c r="L507" i="18"/>
  <c r="H496" i="18"/>
  <c r="J472" i="18"/>
  <c r="B478" i="18"/>
  <c r="L478" i="18"/>
  <c r="F465" i="18"/>
  <c r="N503" i="18"/>
  <c r="N668" i="18" s="1"/>
  <c r="L496" i="18"/>
  <c r="N361" i="18"/>
  <c r="O424" i="18"/>
  <c r="L397" i="18"/>
  <c r="C397" i="18"/>
  <c r="O397" i="18"/>
  <c r="Z123" i="18"/>
  <c r="Z125" i="18" s="1"/>
  <c r="J123" i="18"/>
  <c r="J125" i="18" s="1"/>
  <c r="X123" i="18"/>
  <c r="X125" i="18" s="1"/>
  <c r="AJ123" i="18"/>
  <c r="AJ125" i="18" s="1"/>
  <c r="AV123" i="18"/>
  <c r="N423" i="18"/>
  <c r="H423" i="18"/>
  <c r="C373" i="18"/>
  <c r="O373" i="18"/>
  <c r="L391" i="18"/>
  <c r="H452" i="18"/>
  <c r="L409" i="18"/>
  <c r="L123" i="18"/>
  <c r="L125" i="18" s="1"/>
  <c r="AX123" i="18"/>
  <c r="AX125" i="18" s="1"/>
  <c r="M123" i="18"/>
  <c r="M125" i="18" s="1"/>
  <c r="AA123" i="18"/>
  <c r="AA125" i="18" s="1"/>
  <c r="AM123" i="18"/>
  <c r="AM125" i="18" s="1"/>
  <c r="AY123" i="18"/>
  <c r="AY125" i="18" s="1"/>
  <c r="J426" i="18"/>
  <c r="J427" i="18" s="1"/>
  <c r="D426" i="18"/>
  <c r="D427" i="18" s="1"/>
  <c r="C355" i="18"/>
  <c r="O355" i="18"/>
  <c r="E397" i="18"/>
  <c r="M409" i="18"/>
  <c r="O425" i="18"/>
  <c r="AL123" i="18"/>
  <c r="M425" i="18"/>
  <c r="BF125" i="18"/>
  <c r="L385" i="18"/>
  <c r="AO123" i="18"/>
  <c r="AO125" i="18" s="1"/>
  <c r="BA123" i="18"/>
  <c r="BA125" i="18" s="1"/>
  <c r="C367" i="18"/>
  <c r="O367" i="18"/>
  <c r="C391" i="18"/>
  <c r="O391" i="18"/>
  <c r="G397" i="18"/>
  <c r="K458" i="18"/>
  <c r="B361" i="18"/>
  <c r="C385" i="18"/>
  <c r="O385" i="18"/>
  <c r="H426" i="18"/>
  <c r="H427" i="18" s="1"/>
  <c r="B528" i="18"/>
  <c r="N412" i="20"/>
  <c r="E540" i="18"/>
  <c r="F367" i="18"/>
  <c r="H373" i="18"/>
  <c r="K385" i="18"/>
  <c r="D397" i="18"/>
  <c r="D490" i="18"/>
  <c r="M605" i="18"/>
  <c r="K606" i="18"/>
  <c r="I607" i="18"/>
  <c r="G608" i="18"/>
  <c r="M740" i="18"/>
  <c r="N411" i="20"/>
  <c r="N496" i="18"/>
  <c r="E426" i="18"/>
  <c r="E427" i="18" s="1"/>
  <c r="M542" i="18"/>
  <c r="G542" i="18"/>
  <c r="D542" i="18"/>
  <c r="B355" i="18"/>
  <c r="N355" i="18"/>
  <c r="H367" i="18"/>
  <c r="B391" i="18"/>
  <c r="N391" i="18"/>
  <c r="F397" i="18"/>
  <c r="J503" i="18"/>
  <c r="H503" i="18"/>
  <c r="H668" i="18" s="1"/>
  <c r="O605" i="18"/>
  <c r="M606" i="18"/>
  <c r="K607" i="18"/>
  <c r="J425" i="18"/>
  <c r="G425" i="18"/>
  <c r="D425" i="18"/>
  <c r="B385" i="18"/>
  <c r="N385" i="18"/>
  <c r="B409" i="18"/>
  <c r="N409" i="18"/>
  <c r="D484" i="18"/>
  <c r="B520" i="18"/>
  <c r="J520" i="18"/>
  <c r="D581" i="18"/>
  <c r="O741" i="18"/>
  <c r="P741" i="18" s="1"/>
  <c r="C360" i="20"/>
  <c r="B423" i="18"/>
  <c r="B426" i="18"/>
  <c r="B427" i="18" s="1"/>
  <c r="D355" i="18"/>
  <c r="D391" i="18"/>
  <c r="H397" i="18"/>
  <c r="O409" i="18"/>
  <c r="H439" i="18"/>
  <c r="O581" i="18"/>
  <c r="F372" i="20"/>
  <c r="G613" i="20"/>
  <c r="K496" i="18"/>
  <c r="K367" i="18"/>
  <c r="D385" i="18"/>
  <c r="I397" i="18"/>
  <c r="D409" i="18"/>
  <c r="B567" i="18"/>
  <c r="F581" i="18"/>
  <c r="G716" i="18"/>
  <c r="F354" i="20"/>
  <c r="G372" i="20"/>
  <c r="E123" i="18"/>
  <c r="S123" i="18"/>
  <c r="BI125" i="18"/>
  <c r="L542" i="18"/>
  <c r="L549" i="18" s="1"/>
  <c r="I542" i="18"/>
  <c r="F542" i="18"/>
  <c r="C542" i="18"/>
  <c r="F355" i="18"/>
  <c r="K361" i="18"/>
  <c r="N373" i="18"/>
  <c r="C379" i="18"/>
  <c r="O379" i="18"/>
  <c r="I385" i="18"/>
  <c r="F391" i="18"/>
  <c r="J397" i="18"/>
  <c r="M452" i="18"/>
  <c r="I415" i="18"/>
  <c r="H507" i="18"/>
  <c r="F508" i="18"/>
  <c r="D509" i="18"/>
  <c r="B510" i="18"/>
  <c r="N510" i="18"/>
  <c r="I528" i="18"/>
  <c r="M536" i="18"/>
  <c r="C567" i="18"/>
  <c r="O567" i="18"/>
  <c r="K588" i="18"/>
  <c r="K603" i="18" s="1"/>
  <c r="G605" i="18"/>
  <c r="E606" i="18"/>
  <c r="O607" i="18"/>
  <c r="L729" i="18"/>
  <c r="M729" i="18" s="1"/>
  <c r="M730" i="18" s="1"/>
  <c r="M732" i="18" s="1"/>
  <c r="E378" i="20"/>
  <c r="F520" i="18"/>
  <c r="B536" i="18"/>
  <c r="D567" i="18"/>
  <c r="H581" i="18"/>
  <c r="E708" i="18"/>
  <c r="J489" i="15"/>
  <c r="L424" i="18"/>
  <c r="I424" i="18"/>
  <c r="F424" i="18"/>
  <c r="C424" i="18"/>
  <c r="O540" i="18"/>
  <c r="F540" i="18"/>
  <c r="H355" i="18"/>
  <c r="B367" i="18"/>
  <c r="N367" i="18"/>
  <c r="D373" i="18"/>
  <c r="B373" i="18"/>
  <c r="G409" i="18"/>
  <c r="K415" i="18"/>
  <c r="H508" i="18"/>
  <c r="F509" i="18"/>
  <c r="D510" i="18"/>
  <c r="L503" i="18"/>
  <c r="K536" i="18"/>
  <c r="C608" i="18"/>
  <c r="O608" i="18"/>
  <c r="F705" i="18"/>
  <c r="G705" i="18" s="1"/>
  <c r="H705" i="18" s="1"/>
  <c r="I717" i="18"/>
  <c r="C496" i="18"/>
  <c r="M490" i="18"/>
  <c r="O503" i="18"/>
  <c r="O669" i="18" s="1"/>
  <c r="L528" i="18"/>
  <c r="D536" i="18"/>
  <c r="K426" i="18"/>
  <c r="K427" i="18" s="1"/>
  <c r="N426" i="18"/>
  <c r="N427" i="18" s="1"/>
  <c r="N542" i="18"/>
  <c r="K542" i="18"/>
  <c r="H542" i="18"/>
  <c r="E542" i="18"/>
  <c r="B542" i="18"/>
  <c r="J355" i="18"/>
  <c r="C361" i="18"/>
  <c r="F373" i="18"/>
  <c r="J391" i="18"/>
  <c r="J508" i="18"/>
  <c r="H509" i="18"/>
  <c r="F510" i="18"/>
  <c r="K484" i="18"/>
  <c r="K581" i="18"/>
  <c r="M568" i="20"/>
  <c r="K569" i="20"/>
  <c r="I570" i="20"/>
  <c r="F511" i="20"/>
  <c r="E408" i="20"/>
  <c r="N413" i="20"/>
  <c r="N414" i="20" s="1"/>
  <c r="O411" i="20"/>
  <c r="N410" i="20"/>
  <c r="D605" i="18"/>
  <c r="B606" i="18"/>
  <c r="N606" i="18"/>
  <c r="L607" i="18"/>
  <c r="N607" i="18"/>
  <c r="L608" i="18"/>
  <c r="H605" i="18"/>
  <c r="I606" i="18"/>
  <c r="G607" i="18"/>
  <c r="E608" i="18"/>
  <c r="K605" i="18"/>
  <c r="H543" i="18"/>
  <c r="L540" i="18"/>
  <c r="C540" i="18"/>
  <c r="H478" i="18"/>
  <c r="M465" i="18"/>
  <c r="M667" i="18" s="1"/>
  <c r="L490" i="18"/>
  <c r="H490" i="18"/>
  <c r="B503" i="18"/>
  <c r="F507" i="18"/>
  <c r="M528" i="18"/>
  <c r="L567" i="18"/>
  <c r="M581" i="18"/>
  <c r="G496" i="18"/>
  <c r="G478" i="18"/>
  <c r="I484" i="18"/>
  <c r="D503" i="18"/>
  <c r="C528" i="18"/>
  <c r="N543" i="18"/>
  <c r="K540" i="18"/>
  <c r="B540" i="18"/>
  <c r="H472" i="18"/>
  <c r="J478" i="18"/>
  <c r="L484" i="18"/>
  <c r="K490" i="18"/>
  <c r="N536" i="18"/>
  <c r="M567" i="18"/>
  <c r="G543" i="18"/>
  <c r="N540" i="18"/>
  <c r="H540" i="18"/>
  <c r="G465" i="18"/>
  <c r="G667" i="18" s="1"/>
  <c r="B490" i="18"/>
  <c r="N490" i="18"/>
  <c r="O528" i="18"/>
  <c r="O536" i="18"/>
  <c r="P538" i="18" s="1"/>
  <c r="N567" i="18"/>
  <c r="C581" i="18"/>
  <c r="I496" i="18"/>
  <c r="L472" i="18"/>
  <c r="M510" i="18"/>
  <c r="D520" i="18"/>
  <c r="N520" i="18"/>
  <c r="F536" i="18"/>
  <c r="E543" i="18"/>
  <c r="M541" i="18"/>
  <c r="J541" i="18"/>
  <c r="G541" i="18"/>
  <c r="D541" i="18"/>
  <c r="K465" i="18"/>
  <c r="I465" i="18"/>
  <c r="O484" i="18"/>
  <c r="F490" i="18"/>
  <c r="F503" i="18"/>
  <c r="F668" i="18" s="1"/>
  <c r="G528" i="18"/>
  <c r="F567" i="18"/>
  <c r="M540" i="18"/>
  <c r="J540" i="18"/>
  <c r="G540" i="18"/>
  <c r="D540" i="18"/>
  <c r="D543" i="18"/>
  <c r="N478" i="18"/>
  <c r="F484" i="18"/>
  <c r="I503" i="18"/>
  <c r="H520" i="18"/>
  <c r="H536" i="18"/>
  <c r="G567" i="18"/>
  <c r="B496" i="18"/>
  <c r="L543" i="18"/>
  <c r="I543" i="18"/>
  <c r="I550" i="18" s="1"/>
  <c r="F543" i="18"/>
  <c r="C543" i="18"/>
  <c r="E478" i="18"/>
  <c r="C478" i="18"/>
  <c r="O478" i="18"/>
  <c r="G484" i="18"/>
  <c r="E484" i="18"/>
  <c r="E503" i="18"/>
  <c r="E668" i="18" s="1"/>
  <c r="H567" i="18"/>
  <c r="J543" i="18"/>
  <c r="F478" i="18"/>
  <c r="H484" i="18"/>
  <c r="I490" i="18"/>
  <c r="G490" i="18"/>
  <c r="K507" i="18"/>
  <c r="I508" i="18"/>
  <c r="G509" i="18"/>
  <c r="E510" i="18"/>
  <c r="J528" i="18"/>
  <c r="J536" i="18"/>
  <c r="B543" i="18"/>
  <c r="J490" i="18"/>
  <c r="K520" i="18"/>
  <c r="K528" i="18"/>
  <c r="J567" i="18"/>
  <c r="E496" i="18"/>
  <c r="I540" i="18"/>
  <c r="D478" i="18"/>
  <c r="J484" i="18"/>
  <c r="M503" i="18"/>
  <c r="K503" i="18"/>
  <c r="K669" i="18" s="1"/>
  <c r="C507" i="18"/>
  <c r="L520" i="18"/>
  <c r="L536" i="18"/>
  <c r="O541" i="18"/>
  <c r="L581" i="18"/>
  <c r="J581" i="18"/>
  <c r="F496" i="18"/>
  <c r="D496" i="18"/>
  <c r="H123" i="18"/>
  <c r="H125" i="18" s="1"/>
  <c r="AT123" i="18"/>
  <c r="AT125" i="18" s="1"/>
  <c r="I423" i="18"/>
  <c r="K123" i="18"/>
  <c r="K125" i="18" s="1"/>
  <c r="Y123" i="18"/>
  <c r="Y125" i="18" s="1"/>
  <c r="AK123" i="18"/>
  <c r="AK125" i="18" s="1"/>
  <c r="AW123" i="18"/>
  <c r="AW125" i="18" s="1"/>
  <c r="N424" i="18"/>
  <c r="K424" i="18"/>
  <c r="H424" i="18"/>
  <c r="E424" i="18"/>
  <c r="B424" i="18"/>
  <c r="I391" i="18"/>
  <c r="K409" i="18"/>
  <c r="G439" i="18"/>
  <c r="M426" i="18"/>
  <c r="M427" i="18" s="1"/>
  <c r="BH125" i="18"/>
  <c r="L415" i="18"/>
  <c r="I439" i="18"/>
  <c r="B123" i="18"/>
  <c r="AB123" i="18"/>
  <c r="AB125" i="18" s="1"/>
  <c r="H379" i="18"/>
  <c r="M415" i="18"/>
  <c r="J439" i="18"/>
  <c r="K423" i="18"/>
  <c r="AZ123" i="18"/>
  <c r="AZ125" i="18" s="1"/>
  <c r="M424" i="18"/>
  <c r="J424" i="18"/>
  <c r="G424" i="18"/>
  <c r="D424" i="18"/>
  <c r="K439" i="18"/>
  <c r="AN123" i="18"/>
  <c r="AN125" i="18" s="1"/>
  <c r="L445" i="18"/>
  <c r="C415" i="18"/>
  <c r="O415" i="18"/>
  <c r="N123" i="18"/>
  <c r="N125" i="18" s="1"/>
  <c r="AE123" i="18"/>
  <c r="AE125" i="18" s="1"/>
  <c r="AQ123" i="18"/>
  <c r="BC123" i="18"/>
  <c r="BC125" i="18" s="1"/>
  <c r="L426" i="18"/>
  <c r="L427" i="18" s="1"/>
  <c r="I426" i="18"/>
  <c r="I427" i="18" s="1"/>
  <c r="F426" i="18"/>
  <c r="F427" i="18" s="1"/>
  <c r="C426" i="18"/>
  <c r="C427" i="18" s="1"/>
  <c r="E409" i="18"/>
  <c r="D415" i="18"/>
  <c r="C425" i="18"/>
  <c r="H385" i="18"/>
  <c r="F409" i="18"/>
  <c r="H409" i="18"/>
  <c r="F425" i="18"/>
  <c r="BM125" i="18"/>
  <c r="H361" i="18"/>
  <c r="E423" i="18"/>
  <c r="V123" i="18"/>
  <c r="V125" i="18" s="1"/>
  <c r="F423" i="18"/>
  <c r="G426" i="18"/>
  <c r="G427" i="18" s="1"/>
  <c r="G415" i="18"/>
  <c r="I425" i="18"/>
  <c r="C423" i="18"/>
  <c r="H391" i="18"/>
  <c r="I409" i="18"/>
  <c r="H415" i="18"/>
  <c r="L425" i="18"/>
  <c r="AH123" i="18"/>
  <c r="AH125" i="18" s="1"/>
  <c r="L423" i="18"/>
  <c r="BE125" i="18"/>
  <c r="J409" i="18"/>
  <c r="F439" i="18"/>
  <c r="O361" i="18"/>
  <c r="B489" i="15"/>
  <c r="O489" i="15"/>
  <c r="F489" i="15"/>
  <c r="H489" i="15"/>
  <c r="D489" i="15"/>
  <c r="N489" i="15"/>
  <c r="G489" i="15"/>
  <c r="I489" i="15"/>
  <c r="K489" i="15"/>
  <c r="M489" i="15"/>
  <c r="C489" i="15"/>
  <c r="O588" i="18"/>
  <c r="L588" i="18"/>
  <c r="L657" i="18" s="1"/>
  <c r="C588" i="18"/>
  <c r="C657" i="18" s="1"/>
  <c r="H588" i="18"/>
  <c r="H674" i="18" s="1"/>
  <c r="F588" i="18"/>
  <c r="F603" i="18" s="1"/>
  <c r="H544" i="20"/>
  <c r="N354" i="20"/>
  <c r="B372" i="20"/>
  <c r="N372" i="20"/>
  <c r="K414" i="20"/>
  <c r="D372" i="20"/>
  <c r="K378" i="20"/>
  <c r="B414" i="20"/>
  <c r="C414" i="20"/>
  <c r="B420" i="20"/>
  <c r="C378" i="20"/>
  <c r="B390" i="20"/>
  <c r="N390" i="20"/>
  <c r="F116" i="20"/>
  <c r="F118" i="20" s="1"/>
  <c r="AG116" i="20"/>
  <c r="AG118" i="20" s="1"/>
  <c r="AS116" i="20"/>
  <c r="AS118" i="20" s="1"/>
  <c r="BE116" i="20"/>
  <c r="BE118" i="20" s="1"/>
  <c r="C390" i="20"/>
  <c r="O390" i="20"/>
  <c r="L372" i="20"/>
  <c r="E390" i="20"/>
  <c r="D509" i="20"/>
  <c r="J512" i="20"/>
  <c r="M372" i="20"/>
  <c r="B426" i="20"/>
  <c r="N426" i="20"/>
  <c r="J446" i="20"/>
  <c r="J626" i="20" s="1"/>
  <c r="F551" i="20"/>
  <c r="H571" i="20"/>
  <c r="C121" i="20"/>
  <c r="H121" i="20"/>
  <c r="V121" i="20"/>
  <c r="AH121" i="20"/>
  <c r="E372" i="20"/>
  <c r="B396" i="20"/>
  <c r="F439" i="20"/>
  <c r="O454" i="20"/>
  <c r="P455" i="20" s="1"/>
  <c r="K489" i="20"/>
  <c r="E568" i="20"/>
  <c r="C569" i="20"/>
  <c r="M570" i="20"/>
  <c r="C116" i="20"/>
  <c r="Q406" i="20" s="1"/>
  <c r="O116" i="20"/>
  <c r="O118" i="20" s="1"/>
  <c r="AC116" i="20"/>
  <c r="AC118" i="20" s="1"/>
  <c r="AO116" i="20"/>
  <c r="AO118" i="20" s="1"/>
  <c r="BA116" i="20"/>
  <c r="BA118" i="20" s="1"/>
  <c r="BM116" i="20"/>
  <c r="BM118" i="20" s="1"/>
  <c r="F476" i="20"/>
  <c r="F544" i="20"/>
  <c r="F568" i="20"/>
  <c r="D569" i="20"/>
  <c r="B570" i="20"/>
  <c r="N570" i="20"/>
  <c r="H372" i="20"/>
  <c r="M682" i="20"/>
  <c r="O489" i="20"/>
  <c r="P490" i="20" s="1"/>
  <c r="H354" i="20"/>
  <c r="E420" i="20"/>
  <c r="C408" i="20"/>
  <c r="C544" i="20"/>
  <c r="G551" i="20"/>
  <c r="C568" i="20"/>
  <c r="O568" i="20"/>
  <c r="M569" i="20"/>
  <c r="K570" i="20"/>
  <c r="H116" i="20"/>
  <c r="H118" i="20" s="1"/>
  <c r="V116" i="20"/>
  <c r="V118" i="20" s="1"/>
  <c r="AH116" i="20"/>
  <c r="AH118" i="20" s="1"/>
  <c r="AT116" i="20"/>
  <c r="AT118" i="20" s="1"/>
  <c r="BF116" i="20"/>
  <c r="BF118" i="20" s="1"/>
  <c r="L489" i="20"/>
  <c r="D568" i="20"/>
  <c r="B569" i="20"/>
  <c r="N569" i="20"/>
  <c r="L570" i="20"/>
  <c r="I116" i="20"/>
  <c r="I118" i="20" s="1"/>
  <c r="W116" i="20"/>
  <c r="W118" i="20" s="1"/>
  <c r="AI116" i="20"/>
  <c r="AI118" i="20" s="1"/>
  <c r="AU116" i="20"/>
  <c r="AU118" i="20" s="1"/>
  <c r="BG116" i="20"/>
  <c r="BG118" i="20" s="1"/>
  <c r="M121" i="20"/>
  <c r="AA121" i="20"/>
  <c r="AM121" i="20"/>
  <c r="AY121" i="20"/>
  <c r="N360" i="20"/>
  <c r="D396" i="20"/>
  <c r="I462" i="20"/>
  <c r="AV118" i="20"/>
  <c r="M390" i="20"/>
  <c r="N366" i="20"/>
  <c r="BA121" i="20"/>
  <c r="BB121" i="20"/>
  <c r="M354" i="20"/>
  <c r="J414" i="20"/>
  <c r="D414" i="20"/>
  <c r="L384" i="20"/>
  <c r="H396" i="20"/>
  <c r="I454" i="20"/>
  <c r="E571" i="20"/>
  <c r="G121" i="20"/>
  <c r="P376" i="20" s="1"/>
  <c r="AS121" i="20"/>
  <c r="U121" i="20"/>
  <c r="D116" i="20"/>
  <c r="AD116" i="20"/>
  <c r="AD118" i="20" s="1"/>
  <c r="AP116" i="20"/>
  <c r="AP118" i="20" s="1"/>
  <c r="BB116" i="20"/>
  <c r="BB118" i="20" s="1"/>
  <c r="F571" i="20"/>
  <c r="AG121" i="20"/>
  <c r="R116" i="20"/>
  <c r="R118" i="20" s="1"/>
  <c r="D384" i="20"/>
  <c r="H390" i="20"/>
  <c r="O396" i="20"/>
  <c r="O510" i="20"/>
  <c r="M511" i="20"/>
  <c r="K512" i="20"/>
  <c r="E521" i="20"/>
  <c r="O521" i="20"/>
  <c r="M521" i="20"/>
  <c r="K360" i="20"/>
  <c r="G366" i="20"/>
  <c r="K121" i="20"/>
  <c r="O376" i="20" s="1"/>
  <c r="Y121" i="20"/>
  <c r="AK121" i="20"/>
  <c r="AW121" i="20"/>
  <c r="I378" i="20"/>
  <c r="B384" i="20"/>
  <c r="N384" i="20"/>
  <c r="L493" i="20"/>
  <c r="J494" i="20"/>
  <c r="H495" i="20"/>
  <c r="F496" i="20"/>
  <c r="G462" i="20"/>
  <c r="G470" i="20"/>
  <c r="D521" i="20"/>
  <c r="N521" i="20"/>
  <c r="H529" i="20"/>
  <c r="J569" i="20"/>
  <c r="H570" i="20"/>
  <c r="C571" i="20"/>
  <c r="O571" i="20"/>
  <c r="D366" i="20"/>
  <c r="L360" i="20"/>
  <c r="H366" i="20"/>
  <c r="I354" i="20"/>
  <c r="I396" i="20"/>
  <c r="I533" i="20"/>
  <c r="G534" i="20"/>
  <c r="E535" i="20"/>
  <c r="C536" i="20"/>
  <c r="J366" i="20"/>
  <c r="J360" i="20"/>
  <c r="F366" i="20"/>
  <c r="J354" i="20"/>
  <c r="J396" i="20"/>
  <c r="K433" i="20"/>
  <c r="J505" i="20"/>
  <c r="E551" i="20"/>
  <c r="T116" i="20"/>
  <c r="T118" i="20" s="1"/>
  <c r="AF116" i="20"/>
  <c r="AF118" i="20" s="1"/>
  <c r="AR116" i="20"/>
  <c r="AR118" i="20" s="1"/>
  <c r="BD116" i="20"/>
  <c r="BD118" i="20" s="1"/>
  <c r="O121" i="20"/>
  <c r="AO121" i="20"/>
  <c r="K354" i="20"/>
  <c r="E414" i="20"/>
  <c r="K482" i="20"/>
  <c r="H521" i="20"/>
  <c r="H604" i="20" s="1"/>
  <c r="L529" i="20"/>
  <c r="H662" i="20"/>
  <c r="N685" i="20"/>
  <c r="B378" i="20"/>
  <c r="F414" i="20"/>
  <c r="H462" i="20"/>
  <c r="D470" i="20"/>
  <c r="H476" i="20"/>
  <c r="F505" i="20"/>
  <c r="L505" i="20"/>
  <c r="I551" i="20"/>
  <c r="E366" i="20"/>
  <c r="O366" i="20"/>
  <c r="I372" i="20"/>
  <c r="J390" i="20"/>
  <c r="I408" i="20"/>
  <c r="J372" i="20"/>
  <c r="K390" i="20"/>
  <c r="N396" i="20"/>
  <c r="H454" i="20"/>
  <c r="F470" i="20"/>
  <c r="K521" i="20"/>
  <c r="I521" i="20"/>
  <c r="I529" i="20"/>
  <c r="G544" i="20"/>
  <c r="K551" i="20"/>
  <c r="K610" i="20" s="1"/>
  <c r="G568" i="20"/>
  <c r="E569" i="20"/>
  <c r="C570" i="20"/>
  <c r="O570" i="20"/>
  <c r="M366" i="20"/>
  <c r="J384" i="20"/>
  <c r="C396" i="20"/>
  <c r="K408" i="20"/>
  <c r="I414" i="20"/>
  <c r="F433" i="20"/>
  <c r="O462" i="20"/>
  <c r="P463" i="20" s="1"/>
  <c r="M462" i="20"/>
  <c r="I476" i="20"/>
  <c r="C533" i="20"/>
  <c r="O509" i="20"/>
  <c r="M534" i="20"/>
  <c r="K511" i="20"/>
  <c r="I512" i="20"/>
  <c r="D529" i="20"/>
  <c r="H568" i="20"/>
  <c r="F569" i="20"/>
  <c r="D570" i="20"/>
  <c r="K384" i="20"/>
  <c r="C426" i="20"/>
  <c r="O426" i="20"/>
  <c r="L454" i="20"/>
  <c r="D462" i="20"/>
  <c r="M551" i="20"/>
  <c r="O360" i="20"/>
  <c r="K366" i="20"/>
  <c r="I121" i="20"/>
  <c r="W121" i="20"/>
  <c r="AI121" i="20"/>
  <c r="AU121" i="20"/>
  <c r="B366" i="20"/>
  <c r="M116" i="20"/>
  <c r="M118" i="20" s="1"/>
  <c r="AA116" i="20"/>
  <c r="AA118" i="20" s="1"/>
  <c r="AM116" i="20"/>
  <c r="AM118" i="20" s="1"/>
  <c r="AY116" i="20"/>
  <c r="AY118" i="20" s="1"/>
  <c r="BK116" i="20"/>
  <c r="BK118" i="20" s="1"/>
  <c r="F396" i="20"/>
  <c r="B408" i="20"/>
  <c r="L414" i="20"/>
  <c r="G529" i="20"/>
  <c r="I366" i="20"/>
  <c r="I664" i="20"/>
  <c r="I666" i="20" s="1"/>
  <c r="F652" i="20"/>
  <c r="F654" i="20" s="1"/>
  <c r="J668" i="20"/>
  <c r="J670" i="20" s="1"/>
  <c r="I659" i="20"/>
  <c r="E643" i="20"/>
  <c r="F643" i="20" s="1"/>
  <c r="K672" i="20"/>
  <c r="K674" i="20" s="1"/>
  <c r="L672" i="20"/>
  <c r="L674" i="20" s="1"/>
  <c r="J570" i="20"/>
  <c r="J568" i="20"/>
  <c r="H569" i="20"/>
  <c r="F570" i="20"/>
  <c r="D571" i="20"/>
  <c r="K568" i="20"/>
  <c r="I569" i="20"/>
  <c r="G570" i="20"/>
  <c r="I568" i="20"/>
  <c r="G569" i="20"/>
  <c r="E570" i="20"/>
  <c r="J454" i="20"/>
  <c r="J560" i="20" s="1"/>
  <c r="B470" i="20"/>
  <c r="D476" i="20"/>
  <c r="J493" i="20"/>
  <c r="H446" i="20"/>
  <c r="F495" i="20"/>
  <c r="D496" i="20"/>
  <c r="I446" i="20"/>
  <c r="I626" i="20" s="1"/>
  <c r="K454" i="20"/>
  <c r="C470" i="20"/>
  <c r="K470" i="20"/>
  <c r="E476" i="20"/>
  <c r="O476" i="20"/>
  <c r="E534" i="20"/>
  <c r="O511" i="20"/>
  <c r="I489" i="20"/>
  <c r="E505" i="20"/>
  <c r="C505" i="20"/>
  <c r="O505" i="20"/>
  <c r="K505" i="20"/>
  <c r="N446" i="20"/>
  <c r="N626" i="20" s="1"/>
  <c r="C462" i="20"/>
  <c r="F529" i="20"/>
  <c r="E544" i="20"/>
  <c r="N462" i="20"/>
  <c r="L462" i="20"/>
  <c r="J533" i="20"/>
  <c r="H534" i="20"/>
  <c r="F535" i="20"/>
  <c r="D536" i="20"/>
  <c r="J482" i="20"/>
  <c r="J489" i="20"/>
  <c r="H505" i="20"/>
  <c r="F521" i="20"/>
  <c r="C454" i="20"/>
  <c r="E462" i="20"/>
  <c r="E470" i="20"/>
  <c r="G476" i="20"/>
  <c r="M489" i="20"/>
  <c r="I505" i="20"/>
  <c r="D454" i="20"/>
  <c r="B454" i="20"/>
  <c r="N454" i="20"/>
  <c r="H470" i="20"/>
  <c r="J476" i="20"/>
  <c r="L533" i="20"/>
  <c r="J534" i="20"/>
  <c r="H535" i="20"/>
  <c r="F536" i="20"/>
  <c r="B489" i="20"/>
  <c r="C509" i="20"/>
  <c r="K529" i="20"/>
  <c r="J544" i="20"/>
  <c r="E454" i="20"/>
  <c r="M454" i="20"/>
  <c r="K476" i="20"/>
  <c r="M482" i="20"/>
  <c r="C489" i="20"/>
  <c r="E493" i="20"/>
  <c r="C494" i="20"/>
  <c r="O494" i="20"/>
  <c r="M495" i="20"/>
  <c r="F454" i="20"/>
  <c r="F462" i="20"/>
  <c r="J470" i="20"/>
  <c r="L476" i="20"/>
  <c r="B509" i="20"/>
  <c r="N509" i="20"/>
  <c r="L510" i="20"/>
  <c r="J511" i="20"/>
  <c r="H512" i="20"/>
  <c r="N489" i="20"/>
  <c r="E511" i="20"/>
  <c r="J521" i="20"/>
  <c r="M529" i="20"/>
  <c r="B551" i="20"/>
  <c r="H551" i="20"/>
  <c r="M505" i="20"/>
  <c r="K535" i="20"/>
  <c r="G446" i="20"/>
  <c r="G626" i="20" s="1"/>
  <c r="J462" i="20"/>
  <c r="N510" i="20"/>
  <c r="L511" i="20"/>
  <c r="C529" i="20"/>
  <c r="B544" i="20"/>
  <c r="D551" i="20"/>
  <c r="G454" i="20"/>
  <c r="K462" i="20"/>
  <c r="G489" i="20"/>
  <c r="E489" i="20"/>
  <c r="N529" i="20"/>
  <c r="K544" i="20"/>
  <c r="N470" i="20"/>
  <c r="L470" i="20"/>
  <c r="B476" i="20"/>
  <c r="N476" i="20"/>
  <c r="H489" i="20"/>
  <c r="N505" i="20"/>
  <c r="E529" i="20"/>
  <c r="O529" i="20"/>
  <c r="P531" i="20" s="1"/>
  <c r="D544" i="20"/>
  <c r="N544" i="20"/>
  <c r="L121" i="20"/>
  <c r="Z121" i="20"/>
  <c r="AL121" i="20"/>
  <c r="AX121" i="20"/>
  <c r="M360" i="20"/>
  <c r="K396" i="20"/>
  <c r="J426" i="20"/>
  <c r="I426" i="20"/>
  <c r="K426" i="20"/>
  <c r="O410" i="20"/>
  <c r="B121" i="20"/>
  <c r="Q377" i="20" s="1"/>
  <c r="Q378" i="20" s="1"/>
  <c r="N121" i="20"/>
  <c r="AB121" i="20"/>
  <c r="AN121" i="20"/>
  <c r="AZ121" i="20"/>
  <c r="D354" i="20"/>
  <c r="M396" i="20"/>
  <c r="M433" i="20"/>
  <c r="Y116" i="20"/>
  <c r="Y118" i="20" s="1"/>
  <c r="AK116" i="20"/>
  <c r="AK118" i="20" s="1"/>
  <c r="AW116" i="20"/>
  <c r="AW118" i="20" s="1"/>
  <c r="BI116" i="20"/>
  <c r="BI118" i="20" s="1"/>
  <c r="M426" i="20"/>
  <c r="B433" i="20"/>
  <c r="N433" i="20"/>
  <c r="K116" i="20"/>
  <c r="D121" i="20"/>
  <c r="Q375" i="20" s="1"/>
  <c r="R121" i="20"/>
  <c r="AD121" i="20"/>
  <c r="AP121" i="20"/>
  <c r="G384" i="20"/>
  <c r="D390" i="20"/>
  <c r="D408" i="20"/>
  <c r="C433" i="20"/>
  <c r="O433" i="20"/>
  <c r="E121" i="20"/>
  <c r="Q374" i="20" s="1"/>
  <c r="S121" i="20"/>
  <c r="AE121" i="20"/>
  <c r="AQ121" i="20"/>
  <c r="D360" i="20"/>
  <c r="E433" i="20"/>
  <c r="B116" i="20"/>
  <c r="Q407" i="20" s="1"/>
  <c r="Q408" i="20" s="1"/>
  <c r="N116" i="20"/>
  <c r="N118" i="20" s="1"/>
  <c r="AB116" i="20"/>
  <c r="AB118" i="20" s="1"/>
  <c r="AN116" i="20"/>
  <c r="AN118" i="20" s="1"/>
  <c r="AZ116" i="20"/>
  <c r="AZ118" i="20" s="1"/>
  <c r="BL116" i="20"/>
  <c r="BL118" i="20" s="1"/>
  <c r="L116" i="20"/>
  <c r="L118" i="20" s="1"/>
  <c r="Z116" i="20"/>
  <c r="Z118" i="20" s="1"/>
  <c r="AL116" i="20"/>
  <c r="AL118" i="20" s="1"/>
  <c r="AX116" i="20"/>
  <c r="AX118" i="20" s="1"/>
  <c r="BJ116" i="20"/>
  <c r="BJ118" i="20" s="1"/>
  <c r="F121" i="20"/>
  <c r="T121" i="20"/>
  <c r="AF121" i="20"/>
  <c r="AR121" i="20"/>
  <c r="L378" i="20"/>
  <c r="I384" i="20"/>
  <c r="E396" i="20"/>
  <c r="F408" i="20"/>
  <c r="J408" i="20"/>
  <c r="F420" i="20"/>
  <c r="E426" i="20"/>
  <c r="D426" i="20"/>
  <c r="F426" i="20"/>
  <c r="E116" i="20"/>
  <c r="S116" i="20"/>
  <c r="S118" i="20" s="1"/>
  <c r="AE116" i="20"/>
  <c r="AE118" i="20" s="1"/>
  <c r="AQ116" i="20"/>
  <c r="AQ118" i="20" s="1"/>
  <c r="BC116" i="20"/>
  <c r="BC118" i="20" s="1"/>
  <c r="I390" i="20"/>
  <c r="G414" i="20"/>
  <c r="H433" i="20"/>
  <c r="AT121" i="20"/>
  <c r="J121" i="20"/>
  <c r="X121" i="20"/>
  <c r="AJ121" i="20"/>
  <c r="AV121" i="20"/>
  <c r="D378" i="20"/>
  <c r="M384" i="20"/>
  <c r="O636" i="20"/>
  <c r="J617" i="20"/>
  <c r="J624" i="20" s="1"/>
  <c r="J439" i="20"/>
  <c r="H414" i="20"/>
  <c r="H613" i="20"/>
  <c r="H420" i="20"/>
  <c r="B505" i="20"/>
  <c r="G420" i="20"/>
  <c r="G390" i="20"/>
  <c r="G354" i="20"/>
  <c r="G426" i="20"/>
  <c r="G396" i="20"/>
  <c r="G360" i="20"/>
  <c r="G439" i="20"/>
  <c r="H408" i="20"/>
  <c r="H378" i="20"/>
  <c r="H426" i="20"/>
  <c r="L408" i="20"/>
  <c r="I470" i="20"/>
  <c r="G647" i="20"/>
  <c r="F648" i="20"/>
  <c r="F650" i="20" s="1"/>
  <c r="G378" i="20"/>
  <c r="L396" i="20"/>
  <c r="L433" i="20"/>
  <c r="L426" i="20"/>
  <c r="O535" i="20"/>
  <c r="H439" i="20"/>
  <c r="L676" i="20"/>
  <c r="L678" i="20" s="1"/>
  <c r="M675" i="20"/>
  <c r="L390" i="20"/>
  <c r="L354" i="20"/>
  <c r="L439" i="20"/>
  <c r="M470" i="20"/>
  <c r="C476" i="20"/>
  <c r="M476" i="20"/>
  <c r="E482" i="20"/>
  <c r="C482" i="20"/>
  <c r="F489" i="20"/>
  <c r="D489" i="20"/>
  <c r="H384" i="20"/>
  <c r="C613" i="20"/>
  <c r="C420" i="20"/>
  <c r="B462" i="20"/>
  <c r="D613" i="20"/>
  <c r="D420" i="20"/>
  <c r="G482" i="20"/>
  <c r="G533" i="20"/>
  <c r="G509" i="20"/>
  <c r="C535" i="20"/>
  <c r="C511" i="20"/>
  <c r="M536" i="20"/>
  <c r="M512" i="20"/>
  <c r="G408" i="20"/>
  <c r="G433" i="20"/>
  <c r="I617" i="20"/>
  <c r="I624" i="20" s="1"/>
  <c r="I439" i="20"/>
  <c r="F446" i="20"/>
  <c r="F493" i="20"/>
  <c r="B446" i="20"/>
  <c r="B495" i="20"/>
  <c r="O470" i="20"/>
  <c r="E510" i="20"/>
  <c r="F533" i="20"/>
  <c r="D534" i="20"/>
  <c r="B535" i="20"/>
  <c r="N535" i="20"/>
  <c r="L536" i="20"/>
  <c r="D510" i="20"/>
  <c r="B571" i="20"/>
  <c r="N571" i="20"/>
  <c r="E613" i="20"/>
  <c r="K446" i="20"/>
  <c r="H533" i="20"/>
  <c r="F534" i="20"/>
  <c r="D535" i="20"/>
  <c r="B536" i="20"/>
  <c r="N536" i="20"/>
  <c r="L482" i="20"/>
  <c r="G505" i="20"/>
  <c r="E509" i="20"/>
  <c r="F510" i="20"/>
  <c r="H511" i="20"/>
  <c r="L512" i="20"/>
  <c r="L521" i="20"/>
  <c r="B533" i="20"/>
  <c r="H536" i="20"/>
  <c r="O544" i="20"/>
  <c r="C551" i="20"/>
  <c r="L667" i="20"/>
  <c r="K668" i="20"/>
  <c r="K670" i="20" s="1"/>
  <c r="F613" i="20"/>
  <c r="L446" i="20"/>
  <c r="O536" i="20"/>
  <c r="O512" i="20"/>
  <c r="F509" i="20"/>
  <c r="G510" i="20"/>
  <c r="I536" i="20"/>
  <c r="N551" i="20"/>
  <c r="I433" i="20"/>
  <c r="K439" i="20"/>
  <c r="M446" i="20"/>
  <c r="B482" i="20"/>
  <c r="N482" i="20"/>
  <c r="H494" i="20"/>
  <c r="H510" i="20"/>
  <c r="N512" i="20"/>
  <c r="B521" i="20"/>
  <c r="O551" i="20"/>
  <c r="H655" i="20"/>
  <c r="J433" i="20"/>
  <c r="K533" i="20"/>
  <c r="K509" i="20"/>
  <c r="I534" i="20"/>
  <c r="I510" i="20"/>
  <c r="G535" i="20"/>
  <c r="G511" i="20"/>
  <c r="E536" i="20"/>
  <c r="E512" i="20"/>
  <c r="O482" i="20"/>
  <c r="P483" i="20" s="1"/>
  <c r="H509" i="20"/>
  <c r="J510" i="20"/>
  <c r="C521" i="20"/>
  <c r="J529" i="20"/>
  <c r="N533" i="20"/>
  <c r="C446" i="20"/>
  <c r="O446" i="20"/>
  <c r="D482" i="20"/>
  <c r="I509" i="20"/>
  <c r="M510" i="20"/>
  <c r="N511" i="20"/>
  <c r="O533" i="20"/>
  <c r="I544" i="20"/>
  <c r="B568" i="20"/>
  <c r="N568" i="20"/>
  <c r="L569" i="20"/>
  <c r="I613" i="20"/>
  <c r="B439" i="20"/>
  <c r="N439" i="20"/>
  <c r="D446" i="20"/>
  <c r="M533" i="20"/>
  <c r="M509" i="20"/>
  <c r="K534" i="20"/>
  <c r="K510" i="20"/>
  <c r="I535" i="20"/>
  <c r="I511" i="20"/>
  <c r="G536" i="20"/>
  <c r="G512" i="20"/>
  <c r="J509" i="20"/>
  <c r="I571" i="20"/>
  <c r="J613" i="20"/>
  <c r="D646" i="20"/>
  <c r="K663" i="20"/>
  <c r="J664" i="20"/>
  <c r="J666" i="20" s="1"/>
  <c r="K613" i="20"/>
  <c r="I420" i="20"/>
  <c r="C439" i="20"/>
  <c r="O439" i="20"/>
  <c r="E446" i="20"/>
  <c r="F482" i="20"/>
  <c r="L509" i="20"/>
  <c r="B512" i="20"/>
  <c r="L534" i="20"/>
  <c r="J571" i="20"/>
  <c r="L613" i="20"/>
  <c r="J420" i="20"/>
  <c r="D439" i="20"/>
  <c r="B511" i="20"/>
  <c r="C512" i="20"/>
  <c r="G521" i="20"/>
  <c r="B529" i="20"/>
  <c r="L544" i="20"/>
  <c r="J551" i="20"/>
  <c r="H651" i="20"/>
  <c r="G652" i="20"/>
  <c r="G654" i="20" s="1"/>
  <c r="N671" i="20"/>
  <c r="M672" i="20"/>
  <c r="M674" i="20" s="1"/>
  <c r="K420" i="20"/>
  <c r="E439" i="20"/>
  <c r="D533" i="20"/>
  <c r="B534" i="20"/>
  <c r="N534" i="20"/>
  <c r="L535" i="20"/>
  <c r="J536" i="20"/>
  <c r="H482" i="20"/>
  <c r="B510" i="20"/>
  <c r="D512" i="20"/>
  <c r="M544" i="20"/>
  <c r="B613" i="20"/>
  <c r="L420" i="20"/>
  <c r="E533" i="20"/>
  <c r="C534" i="20"/>
  <c r="O534" i="20"/>
  <c r="M535" i="20"/>
  <c r="K536" i="20"/>
  <c r="I482" i="20"/>
  <c r="D505" i="20"/>
  <c r="C510" i="20"/>
  <c r="D511" i="20"/>
  <c r="F512" i="20"/>
  <c r="J535" i="20"/>
  <c r="L551" i="20"/>
  <c r="L609" i="20" s="1"/>
  <c r="O621" i="20"/>
  <c r="E648" i="20"/>
  <c r="E650" i="20" s="1"/>
  <c r="N679" i="20"/>
  <c r="O683" i="20"/>
  <c r="O623" i="20"/>
  <c r="D639" i="20"/>
  <c r="O624" i="20"/>
  <c r="R624" i="20" s="1"/>
  <c r="G658" i="20"/>
  <c r="N686" i="20"/>
  <c r="O694" i="18"/>
  <c r="AV125" i="18"/>
  <c r="C123" i="18"/>
  <c r="AC123" i="18"/>
  <c r="BJ125" i="18"/>
  <c r="O123" i="18"/>
  <c r="D123" i="18"/>
  <c r="R123" i="18"/>
  <c r="AD123" i="18"/>
  <c r="I419" i="18" s="1"/>
  <c r="AP123" i="18"/>
  <c r="BB123" i="18"/>
  <c r="B420" i="18" s="1"/>
  <c r="B421" i="18" s="1"/>
  <c r="F123" i="18"/>
  <c r="T123" i="18"/>
  <c r="AF123" i="18"/>
  <c r="AR123" i="18"/>
  <c r="BD123" i="18"/>
  <c r="B418" i="18" s="1"/>
  <c r="G123" i="18"/>
  <c r="U123" i="18"/>
  <c r="AG123" i="18"/>
  <c r="AS123" i="18"/>
  <c r="F420" i="18"/>
  <c r="F421" i="18" s="1"/>
  <c r="O423" i="18"/>
  <c r="O426" i="18"/>
  <c r="O427" i="18" s="1"/>
  <c r="I123" i="18"/>
  <c r="W123" i="18"/>
  <c r="AI123" i="18"/>
  <c r="AU123" i="18"/>
  <c r="H662" i="18"/>
  <c r="H661" i="18"/>
  <c r="H445" i="18"/>
  <c r="F452" i="18"/>
  <c r="N452" i="18"/>
  <c r="H528" i="18"/>
  <c r="I662" i="18"/>
  <c r="I661" i="18"/>
  <c r="M397" i="18"/>
  <c r="B439" i="18"/>
  <c r="N439" i="18"/>
  <c r="I445" i="18"/>
  <c r="O445" i="18"/>
  <c r="G452" i="18"/>
  <c r="G536" i="18"/>
  <c r="J662" i="18"/>
  <c r="J661" i="18"/>
  <c r="B397" i="18"/>
  <c r="N397" i="18"/>
  <c r="J415" i="18"/>
  <c r="C439" i="18"/>
  <c r="O439" i="18"/>
  <c r="J445" i="18"/>
  <c r="K662" i="18"/>
  <c r="K661" i="18"/>
  <c r="I379" i="18"/>
  <c r="D439" i="18"/>
  <c r="L662" i="18"/>
  <c r="L661" i="18"/>
  <c r="J379" i="18"/>
  <c r="E439" i="18"/>
  <c r="J452" i="18"/>
  <c r="I472" i="18"/>
  <c r="K478" i="18"/>
  <c r="M484" i="18"/>
  <c r="M661" i="18"/>
  <c r="M662" i="18"/>
  <c r="K379" i="18"/>
  <c r="M445" i="18"/>
  <c r="K452" i="18"/>
  <c r="C490" i="18"/>
  <c r="B661" i="18"/>
  <c r="B662" i="18"/>
  <c r="N661" i="18"/>
  <c r="N662" i="18"/>
  <c r="B415" i="18"/>
  <c r="B445" i="18"/>
  <c r="N445" i="18"/>
  <c r="L452" i="18"/>
  <c r="J465" i="18"/>
  <c r="K472" i="18"/>
  <c r="M478" i="18"/>
  <c r="C484" i="18"/>
  <c r="C662" i="18"/>
  <c r="C661" i="18"/>
  <c r="K683" i="18"/>
  <c r="E520" i="18"/>
  <c r="O662" i="18"/>
  <c r="O661" i="18"/>
  <c r="D662" i="18"/>
  <c r="D661" i="18"/>
  <c r="B379" i="18"/>
  <c r="N379" i="18"/>
  <c r="D445" i="18"/>
  <c r="C445" i="18"/>
  <c r="D528" i="18"/>
  <c r="E662" i="18"/>
  <c r="E661" i="18"/>
  <c r="C409" i="18"/>
  <c r="E415" i="18"/>
  <c r="E445" i="18"/>
  <c r="F445" i="18"/>
  <c r="C452" i="18"/>
  <c r="O452" i="18"/>
  <c r="M507" i="18"/>
  <c r="K508" i="18"/>
  <c r="G520" i="18"/>
  <c r="C536" i="18"/>
  <c r="F662" i="18"/>
  <c r="F661" i="18"/>
  <c r="G445" i="18"/>
  <c r="D452" i="18"/>
  <c r="B465" i="18"/>
  <c r="B507" i="18"/>
  <c r="N507" i="18"/>
  <c r="L465" i="18"/>
  <c r="L683" i="18" s="1"/>
  <c r="L508" i="18"/>
  <c r="J509" i="18"/>
  <c r="H510" i="18"/>
  <c r="C472" i="18"/>
  <c r="O472" i="18"/>
  <c r="M472" i="18"/>
  <c r="F528" i="18"/>
  <c r="G662" i="18"/>
  <c r="G661" i="18"/>
  <c r="E379" i="18"/>
  <c r="L439" i="18"/>
  <c r="M439" i="18"/>
  <c r="K445" i="18"/>
  <c r="F673" i="18"/>
  <c r="F680" i="18" s="1"/>
  <c r="F458" i="18"/>
  <c r="I520" i="18"/>
  <c r="E536" i="18"/>
  <c r="M458" i="18"/>
  <c r="O465" i="18"/>
  <c r="P466" i="18" s="1"/>
  <c r="D472" i="18"/>
  <c r="G508" i="18"/>
  <c r="E581" i="18"/>
  <c r="E588" i="18"/>
  <c r="G706" i="18"/>
  <c r="G708" i="18" s="1"/>
  <c r="M734" i="18"/>
  <c r="M736" i="18" s="1"/>
  <c r="N733" i="18"/>
  <c r="B458" i="18"/>
  <c r="N458" i="18"/>
  <c r="D465" i="18"/>
  <c r="E472" i="18"/>
  <c r="C503" i="18"/>
  <c r="J507" i="18"/>
  <c r="E465" i="18"/>
  <c r="F472" i="18"/>
  <c r="G581" i="18"/>
  <c r="G588" i="18"/>
  <c r="E458" i="18"/>
  <c r="E567" i="18"/>
  <c r="I581" i="18"/>
  <c r="I588" i="18"/>
  <c r="F605" i="18"/>
  <c r="D606" i="18"/>
  <c r="B607" i="18"/>
  <c r="K608" i="18"/>
  <c r="O680" i="18"/>
  <c r="J722" i="18"/>
  <c r="J724" i="18" s="1"/>
  <c r="K721" i="18"/>
  <c r="H465" i="18"/>
  <c r="G503" i="18"/>
  <c r="J588" i="18"/>
  <c r="H458" i="18"/>
  <c r="I605" i="18"/>
  <c r="G606" i="18"/>
  <c r="E607" i="18"/>
  <c r="L725" i="18"/>
  <c r="K726" i="18"/>
  <c r="K728" i="18" s="1"/>
  <c r="I458" i="18"/>
  <c r="E507" i="18"/>
  <c r="C508" i="18"/>
  <c r="O508" i="18"/>
  <c r="M509" i="18"/>
  <c r="K510" i="18"/>
  <c r="I567" i="18"/>
  <c r="M588" i="18"/>
  <c r="J713" i="18"/>
  <c r="I714" i="18"/>
  <c r="I716" i="18" s="1"/>
  <c r="B581" i="18"/>
  <c r="B588" i="18"/>
  <c r="B603" i="18" s="1"/>
  <c r="B472" i="18"/>
  <c r="N472" i="18"/>
  <c r="F608" i="18"/>
  <c r="N729" i="18"/>
  <c r="L458" i="18"/>
  <c r="N465" i="18"/>
  <c r="N581" i="18"/>
  <c r="D588" i="18"/>
  <c r="N588" i="18"/>
  <c r="N603" i="18" s="1"/>
  <c r="L730" i="18"/>
  <c r="L732" i="18" s="1"/>
  <c r="D697" i="18"/>
  <c r="H714" i="18"/>
  <c r="H716" i="18" s="1"/>
  <c r="H720" i="18"/>
  <c r="J608" i="18"/>
  <c r="L734" i="18"/>
  <c r="L736" i="18" s="1"/>
  <c r="J726" i="18"/>
  <c r="J728" i="18" s="1"/>
  <c r="O677" i="18"/>
  <c r="C700" i="18"/>
  <c r="F712" i="18"/>
  <c r="K732" i="18"/>
  <c r="N744" i="18"/>
  <c r="B608" i="18"/>
  <c r="N608" i="18"/>
  <c r="E701" i="18"/>
  <c r="D704" i="18"/>
  <c r="O679" i="18"/>
  <c r="F706" i="18"/>
  <c r="F708" i="18" s="1"/>
  <c r="O746" i="18"/>
  <c r="O747" i="18" s="1"/>
  <c r="I535" i="15"/>
  <c r="C535" i="15"/>
  <c r="F535" i="15"/>
  <c r="K534" i="15"/>
  <c r="E534" i="15"/>
  <c r="B534" i="15"/>
  <c r="K533" i="15"/>
  <c r="E533" i="15"/>
  <c r="J534" i="15"/>
  <c r="I416" i="15"/>
  <c r="F416" i="15"/>
  <c r="C416" i="15"/>
  <c r="B410" i="15"/>
  <c r="K418" i="15"/>
  <c r="H418" i="15"/>
  <c r="E418" i="15"/>
  <c r="B418" i="15"/>
  <c r="K416" i="15"/>
  <c r="H416" i="15"/>
  <c r="E416" i="15"/>
  <c r="C654" i="15"/>
  <c r="C655" i="15"/>
  <c r="F654" i="15"/>
  <c r="F655" i="15"/>
  <c r="E654" i="15"/>
  <c r="E655" i="15"/>
  <c r="G654" i="15"/>
  <c r="G655" i="15"/>
  <c r="H654" i="15"/>
  <c r="H655" i="15"/>
  <c r="I654" i="15"/>
  <c r="I655" i="15"/>
  <c r="J654" i="15"/>
  <c r="J655" i="15"/>
  <c r="K654" i="15"/>
  <c r="K655" i="15"/>
  <c r="L654" i="15"/>
  <c r="L655" i="15"/>
  <c r="M655" i="15"/>
  <c r="M654" i="15"/>
  <c r="D654" i="15"/>
  <c r="D655" i="15"/>
  <c r="B654" i="15"/>
  <c r="B655" i="15"/>
  <c r="N654" i="15"/>
  <c r="N655" i="15"/>
  <c r="O654" i="15"/>
  <c r="O655" i="15"/>
  <c r="D378" i="15"/>
  <c r="L613" i="17"/>
  <c r="J472" i="17"/>
  <c r="H473" i="17"/>
  <c r="F474" i="17"/>
  <c r="D475" i="17"/>
  <c r="M472" i="17"/>
  <c r="K473" i="17"/>
  <c r="I474" i="17"/>
  <c r="G475" i="17"/>
  <c r="B472" i="17"/>
  <c r="N472" i="17"/>
  <c r="L473" i="17"/>
  <c r="J474" i="17"/>
  <c r="H475" i="17"/>
  <c r="C472" i="17"/>
  <c r="O472" i="17"/>
  <c r="M473" i="17"/>
  <c r="K474" i="17"/>
  <c r="I475" i="17"/>
  <c r="D472" i="17"/>
  <c r="B473" i="17"/>
  <c r="N473" i="17"/>
  <c r="L474" i="17"/>
  <c r="J475" i="17"/>
  <c r="E472" i="17"/>
  <c r="C473" i="17"/>
  <c r="O473" i="17"/>
  <c r="M474" i="17"/>
  <c r="K475" i="17"/>
  <c r="F472" i="17"/>
  <c r="D473" i="17"/>
  <c r="B474" i="17"/>
  <c r="N474" i="17"/>
  <c r="L475" i="17"/>
  <c r="G472" i="17"/>
  <c r="E473" i="17"/>
  <c r="C474" i="17"/>
  <c r="O474" i="17"/>
  <c r="M475" i="17"/>
  <c r="H472" i="17"/>
  <c r="F473" i="17"/>
  <c r="D474" i="17"/>
  <c r="B475" i="17"/>
  <c r="N475" i="17"/>
  <c r="I472" i="17"/>
  <c r="G473" i="17"/>
  <c r="E474" i="17"/>
  <c r="C475" i="17"/>
  <c r="K517" i="17"/>
  <c r="O529" i="17"/>
  <c r="L517" i="17"/>
  <c r="I518" i="17"/>
  <c r="J518" i="17"/>
  <c r="G519" i="17"/>
  <c r="H519" i="17"/>
  <c r="E520" i="17"/>
  <c r="F520" i="17"/>
  <c r="J517" i="17"/>
  <c r="H518" i="17"/>
  <c r="F519" i="17"/>
  <c r="D520" i="17"/>
  <c r="M517" i="17"/>
  <c r="K518" i="17"/>
  <c r="I519" i="17"/>
  <c r="G520" i="17"/>
  <c r="B517" i="17"/>
  <c r="N517" i="17"/>
  <c r="L518" i="17"/>
  <c r="J519" i="17"/>
  <c r="H520" i="17"/>
  <c r="C517" i="17"/>
  <c r="O517" i="17"/>
  <c r="M518" i="17"/>
  <c r="K519" i="17"/>
  <c r="I520" i="17"/>
  <c r="D517" i="17"/>
  <c r="B518" i="17"/>
  <c r="N518" i="17"/>
  <c r="L519" i="17"/>
  <c r="J520" i="17"/>
  <c r="E517" i="17"/>
  <c r="C518" i="17"/>
  <c r="O518" i="17"/>
  <c r="M519" i="17"/>
  <c r="K520" i="17"/>
  <c r="F517" i="17"/>
  <c r="D518" i="17"/>
  <c r="B519" i="17"/>
  <c r="N519" i="17"/>
  <c r="L520" i="17"/>
  <c r="G517" i="17"/>
  <c r="E518" i="17"/>
  <c r="C519" i="17"/>
  <c r="O519" i="17"/>
  <c r="M520" i="17"/>
  <c r="H517" i="17"/>
  <c r="F518" i="17"/>
  <c r="D519" i="17"/>
  <c r="B520" i="17"/>
  <c r="N520" i="17"/>
  <c r="I517" i="17"/>
  <c r="G518" i="17"/>
  <c r="E519" i="17"/>
  <c r="C520" i="17"/>
  <c r="D390" i="17"/>
  <c r="K512" i="17"/>
  <c r="G501" i="17"/>
  <c r="G509" i="17" s="1"/>
  <c r="K501" i="17"/>
  <c r="K509" i="17" s="1"/>
  <c r="N501" i="17"/>
  <c r="N509" i="17" s="1"/>
  <c r="I502" i="17"/>
  <c r="I510" i="17" s="1"/>
  <c r="J502" i="17"/>
  <c r="J510" i="17" s="1"/>
  <c r="B503" i="17"/>
  <c r="B511" i="17" s="1"/>
  <c r="D503" i="17"/>
  <c r="D511" i="17" s="1"/>
  <c r="E503" i="17"/>
  <c r="E511" i="17" s="1"/>
  <c r="B504" i="17"/>
  <c r="B512" i="17" s="1"/>
  <c r="H504" i="17"/>
  <c r="H512" i="17" s="1"/>
  <c r="L504" i="17"/>
  <c r="L512" i="17" s="1"/>
  <c r="G503" i="17"/>
  <c r="G511" i="17" s="1"/>
  <c r="F501" i="17"/>
  <c r="F509" i="17" s="1"/>
  <c r="O503" i="17"/>
  <c r="O511" i="17" s="1"/>
  <c r="O501" i="17"/>
  <c r="O509" i="17" s="1"/>
  <c r="M504" i="17"/>
  <c r="M512" i="17" s="1"/>
  <c r="D502" i="17"/>
  <c r="D510" i="17" s="1"/>
  <c r="N504" i="17"/>
  <c r="N512" i="17" s="1"/>
  <c r="B501" i="17"/>
  <c r="B509" i="17" s="1"/>
  <c r="F502" i="17"/>
  <c r="F510" i="17" s="1"/>
  <c r="K503" i="17"/>
  <c r="K511" i="17" s="1"/>
  <c r="C501" i="17"/>
  <c r="C509" i="17" s="1"/>
  <c r="G502" i="17"/>
  <c r="G510" i="17" s="1"/>
  <c r="N503" i="17"/>
  <c r="N511" i="17" s="1"/>
  <c r="H501" i="17"/>
  <c r="H509" i="17" s="1"/>
  <c r="L502" i="17"/>
  <c r="L510" i="17" s="1"/>
  <c r="C504" i="17"/>
  <c r="C512" i="17" s="1"/>
  <c r="I501" i="17"/>
  <c r="I509" i="17" s="1"/>
  <c r="M502" i="17"/>
  <c r="M510" i="17" s="1"/>
  <c r="E504" i="17"/>
  <c r="E512" i="17" s="1"/>
  <c r="L501" i="17"/>
  <c r="L509" i="17" s="1"/>
  <c r="C503" i="17"/>
  <c r="C511" i="17" s="1"/>
  <c r="I504" i="17"/>
  <c r="I512" i="17" s="1"/>
  <c r="E502" i="17"/>
  <c r="E510" i="17" s="1"/>
  <c r="J503" i="17"/>
  <c r="J511" i="17" s="1"/>
  <c r="O504" i="17"/>
  <c r="O512" i="17" s="1"/>
  <c r="J501" i="17"/>
  <c r="J509" i="17" s="1"/>
  <c r="H502" i="17"/>
  <c r="H510" i="17" s="1"/>
  <c r="F503" i="17"/>
  <c r="F511" i="17" s="1"/>
  <c r="D504" i="17"/>
  <c r="D512" i="17" s="1"/>
  <c r="H503" i="17"/>
  <c r="H511" i="17" s="1"/>
  <c r="F504" i="17"/>
  <c r="F512" i="17" s="1"/>
  <c r="M501" i="17"/>
  <c r="M509" i="17" s="1"/>
  <c r="K502" i="17"/>
  <c r="K510" i="17" s="1"/>
  <c r="I503" i="17"/>
  <c r="I511" i="17" s="1"/>
  <c r="G504" i="17"/>
  <c r="G512" i="17" s="1"/>
  <c r="D501" i="17"/>
  <c r="D509" i="17" s="1"/>
  <c r="B502" i="17"/>
  <c r="B510" i="17" s="1"/>
  <c r="N502" i="17"/>
  <c r="N510" i="17" s="1"/>
  <c r="L503" i="17"/>
  <c r="L511" i="17" s="1"/>
  <c r="J504" i="17"/>
  <c r="J512" i="17" s="1"/>
  <c r="E501" i="17"/>
  <c r="E509" i="17" s="1"/>
  <c r="C502" i="17"/>
  <c r="C510" i="17" s="1"/>
  <c r="O502" i="17"/>
  <c r="O510" i="17" s="1"/>
  <c r="M503" i="17"/>
  <c r="M511" i="17" s="1"/>
  <c r="N471" i="15"/>
  <c r="D471" i="15"/>
  <c r="H471" i="15"/>
  <c r="K471" i="15"/>
  <c r="F471" i="15"/>
  <c r="I471" i="15"/>
  <c r="J471" i="15"/>
  <c r="L471" i="15"/>
  <c r="M471" i="15"/>
  <c r="C471" i="15"/>
  <c r="E471" i="15"/>
  <c r="O471" i="15"/>
  <c r="G471" i="15"/>
  <c r="M482" i="17"/>
  <c r="J390" i="17"/>
  <c r="H378" i="17"/>
  <c r="B482" i="17"/>
  <c r="N482" i="17"/>
  <c r="L482" i="17"/>
  <c r="O482" i="17"/>
  <c r="P483" i="17" s="1"/>
  <c r="D482" i="17"/>
  <c r="I366" i="17"/>
  <c r="G366" i="17"/>
  <c r="K482" i="17"/>
  <c r="F482" i="17"/>
  <c r="H482" i="17"/>
  <c r="L378" i="17"/>
  <c r="C482" i="17"/>
  <c r="J116" i="17"/>
  <c r="J118" i="17" s="1"/>
  <c r="L116" i="17"/>
  <c r="L118" i="17" s="1"/>
  <c r="AL116" i="17"/>
  <c r="AL118" i="17" s="1"/>
  <c r="J482" i="17"/>
  <c r="E482" i="17"/>
  <c r="G482" i="17"/>
  <c r="I482" i="17"/>
  <c r="Z116" i="17"/>
  <c r="Z118" i="17" s="1"/>
  <c r="AX116" i="17"/>
  <c r="AX118" i="17" s="1"/>
  <c r="BJ116" i="17"/>
  <c r="BJ118" i="17" s="1"/>
  <c r="N116" i="17"/>
  <c r="N118" i="17" s="1"/>
  <c r="AB116" i="17"/>
  <c r="AB118" i="17" s="1"/>
  <c r="AN116" i="17"/>
  <c r="AN118" i="17" s="1"/>
  <c r="AZ116" i="17"/>
  <c r="AZ118" i="17" s="1"/>
  <c r="BL116" i="17"/>
  <c r="BL118" i="17" s="1"/>
  <c r="D366" i="17"/>
  <c r="O366" i="17"/>
  <c r="K116" i="17"/>
  <c r="K118" i="17" s="1"/>
  <c r="Y116" i="17"/>
  <c r="Y118" i="17" s="1"/>
  <c r="AK116" i="17"/>
  <c r="AK118" i="17" s="1"/>
  <c r="AW116" i="17"/>
  <c r="AW118" i="17" s="1"/>
  <c r="BI116" i="17"/>
  <c r="BI118" i="17" s="1"/>
  <c r="L568" i="17"/>
  <c r="J569" i="17"/>
  <c r="H570" i="17"/>
  <c r="B568" i="17"/>
  <c r="N568" i="17"/>
  <c r="L569" i="17"/>
  <c r="J570" i="17"/>
  <c r="M116" i="17"/>
  <c r="M118" i="17" s="1"/>
  <c r="AA116" i="17"/>
  <c r="AA118" i="17" s="1"/>
  <c r="D116" i="17"/>
  <c r="D118" i="17" s="1"/>
  <c r="N418" i="17" s="1"/>
  <c r="R116" i="17"/>
  <c r="R118" i="17" s="1"/>
  <c r="AD116" i="17"/>
  <c r="AD118" i="17" s="1"/>
  <c r="AP116" i="17"/>
  <c r="AP118" i="17" s="1"/>
  <c r="BB116" i="17"/>
  <c r="BB118" i="17" s="1"/>
  <c r="X116" i="17"/>
  <c r="X118" i="17" s="1"/>
  <c r="AJ116" i="17"/>
  <c r="AJ118" i="17" s="1"/>
  <c r="C568" i="17"/>
  <c r="O568" i="17"/>
  <c r="M569" i="17"/>
  <c r="K570" i="17"/>
  <c r="AV116" i="17"/>
  <c r="AV118" i="17" s="1"/>
  <c r="BH116" i="17"/>
  <c r="BH118" i="17" s="1"/>
  <c r="AM116" i="17"/>
  <c r="AM118" i="17" s="1"/>
  <c r="AY116" i="17"/>
  <c r="AY118" i="17" s="1"/>
  <c r="BK116" i="17"/>
  <c r="BK118" i="17" s="1"/>
  <c r="E116" i="17"/>
  <c r="E118" i="17" s="1"/>
  <c r="N417" i="17" s="1"/>
  <c r="S116" i="17"/>
  <c r="S118" i="17" s="1"/>
  <c r="AE116" i="17"/>
  <c r="AE118" i="17" s="1"/>
  <c r="AQ116" i="17"/>
  <c r="AQ118" i="17" s="1"/>
  <c r="BC116" i="17"/>
  <c r="BC118" i="17" s="1"/>
  <c r="F116" i="17"/>
  <c r="F118" i="17" s="1"/>
  <c r="N416" i="17" s="1"/>
  <c r="T116" i="17"/>
  <c r="T118" i="17" s="1"/>
  <c r="AF116" i="17"/>
  <c r="AF118" i="17" s="1"/>
  <c r="AR116" i="17"/>
  <c r="AR118" i="17" s="1"/>
  <c r="BD116" i="17"/>
  <c r="BD118" i="17" s="1"/>
  <c r="E366" i="17"/>
  <c r="D568" i="17"/>
  <c r="B569" i="17"/>
  <c r="N569" i="17"/>
  <c r="L570" i="17"/>
  <c r="N366" i="17"/>
  <c r="B366" i="17"/>
  <c r="M366" i="17"/>
  <c r="J366" i="17"/>
  <c r="N354" i="17"/>
  <c r="C439" i="17"/>
  <c r="H366" i="17"/>
  <c r="G116" i="17"/>
  <c r="G118" i="17" s="1"/>
  <c r="M419" i="17" s="1"/>
  <c r="U116" i="17"/>
  <c r="U118" i="17" s="1"/>
  <c r="C366" i="17"/>
  <c r="L366" i="17"/>
  <c r="AG116" i="17"/>
  <c r="AG118" i="17" s="1"/>
  <c r="AS116" i="17"/>
  <c r="AS118" i="17" s="1"/>
  <c r="BE116" i="17"/>
  <c r="BE118" i="17" s="1"/>
  <c r="G568" i="17"/>
  <c r="E569" i="17"/>
  <c r="C570" i="17"/>
  <c r="O570" i="17"/>
  <c r="M571" i="17"/>
  <c r="D378" i="17"/>
  <c r="K378" i="15"/>
  <c r="N121" i="17"/>
  <c r="AB121" i="17"/>
  <c r="AN121" i="17"/>
  <c r="AZ121" i="17"/>
  <c r="H116" i="17"/>
  <c r="H118" i="17" s="1"/>
  <c r="V116" i="17"/>
  <c r="V118" i="17" s="1"/>
  <c r="AH116" i="17"/>
  <c r="AH118" i="17" s="1"/>
  <c r="AT116" i="17"/>
  <c r="AT118" i="17" s="1"/>
  <c r="BF116" i="17"/>
  <c r="BF118" i="17" s="1"/>
  <c r="K121" i="17"/>
  <c r="Y121" i="17"/>
  <c r="AK121" i="17"/>
  <c r="AW121" i="17"/>
  <c r="AV121" i="17"/>
  <c r="X121" i="17"/>
  <c r="AJ121" i="17"/>
  <c r="AF121" i="17"/>
  <c r="AR121" i="17"/>
  <c r="I116" i="17"/>
  <c r="I118" i="17" s="1"/>
  <c r="W116" i="17"/>
  <c r="W118" i="17" s="1"/>
  <c r="AI116" i="17"/>
  <c r="AI118" i="17" s="1"/>
  <c r="AU116" i="17"/>
  <c r="AU118" i="17" s="1"/>
  <c r="BG116" i="17"/>
  <c r="BG118" i="17" s="1"/>
  <c r="T121" i="17"/>
  <c r="B116" i="17"/>
  <c r="B118" i="17" s="1"/>
  <c r="O419" i="17" s="1"/>
  <c r="C116" i="17"/>
  <c r="C118" i="17" s="1"/>
  <c r="N419" i="17" s="1"/>
  <c r="O116" i="17"/>
  <c r="O118" i="17" s="1"/>
  <c r="AC116" i="17"/>
  <c r="AC118" i="17" s="1"/>
  <c r="AO116" i="17"/>
  <c r="AO118" i="17" s="1"/>
  <c r="BA116" i="17"/>
  <c r="BA118" i="17" s="1"/>
  <c r="BM116" i="17"/>
  <c r="BM118" i="17" s="1"/>
  <c r="R121" i="17"/>
  <c r="AD121" i="17"/>
  <c r="AP121" i="17"/>
  <c r="BB121" i="17"/>
  <c r="H568" i="17"/>
  <c r="F569" i="17"/>
  <c r="D570" i="17"/>
  <c r="B571" i="17"/>
  <c r="N571" i="17"/>
  <c r="O121" i="17"/>
  <c r="AC121" i="17"/>
  <c r="AO121" i="17"/>
  <c r="BA121" i="17"/>
  <c r="K372" i="15"/>
  <c r="F121" i="17"/>
  <c r="N374" i="17" s="1"/>
  <c r="AG121" i="17"/>
  <c r="AS121" i="17"/>
  <c r="C121" i="17"/>
  <c r="N377" i="17" s="1"/>
  <c r="N378" i="17" s="1"/>
  <c r="C598" i="15"/>
  <c r="O598" i="15"/>
  <c r="M599" i="15"/>
  <c r="K600" i="15"/>
  <c r="I601" i="15"/>
  <c r="L432" i="15"/>
  <c r="F568" i="17"/>
  <c r="D569" i="17"/>
  <c r="B570" i="17"/>
  <c r="N570" i="17"/>
  <c r="AI121" i="17"/>
  <c r="AU121" i="17"/>
  <c r="I598" i="15"/>
  <c r="G599" i="15"/>
  <c r="E600" i="15"/>
  <c r="O601" i="15"/>
  <c r="I121" i="17"/>
  <c r="W121" i="17"/>
  <c r="M354" i="15"/>
  <c r="J121" i="17"/>
  <c r="K725" i="15"/>
  <c r="L601" i="15"/>
  <c r="O600" i="15"/>
  <c r="G121" i="17"/>
  <c r="M377" i="17" s="1"/>
  <c r="M378" i="17" s="1"/>
  <c r="U121" i="17"/>
  <c r="M372" i="15"/>
  <c r="N442" i="17"/>
  <c r="L116" i="15"/>
  <c r="F445" i="17"/>
  <c r="D451" i="17"/>
  <c r="J451" i="15"/>
  <c r="B121" i="17"/>
  <c r="O377" i="17" s="1"/>
  <c r="O378" i="17" s="1"/>
  <c r="D366" i="15"/>
  <c r="H372" i="15"/>
  <c r="H390" i="15"/>
  <c r="J360" i="17"/>
  <c r="M568" i="17"/>
  <c r="K569" i="17"/>
  <c r="I570" i="17"/>
  <c r="J503" i="15"/>
  <c r="J628" i="15" s="1"/>
  <c r="K601" i="15"/>
  <c r="O537" i="15"/>
  <c r="E348" i="15"/>
  <c r="J442" i="17"/>
  <c r="N420" i="15"/>
  <c r="N598" i="15"/>
  <c r="H601" i="15"/>
  <c r="H366" i="15"/>
  <c r="H384" i="15"/>
  <c r="E601" i="15"/>
  <c r="J443" i="17"/>
  <c r="AH121" i="17"/>
  <c r="AT121" i="17"/>
  <c r="F348" i="15"/>
  <c r="J354" i="15"/>
  <c r="B360" i="15"/>
  <c r="N360" i="15"/>
  <c r="E366" i="15"/>
  <c r="M451" i="15"/>
  <c r="F598" i="15"/>
  <c r="J719" i="15"/>
  <c r="J721" i="15" s="1"/>
  <c r="O485" i="17"/>
  <c r="G348" i="15"/>
  <c r="F500" i="15"/>
  <c r="B502" i="15"/>
  <c r="B627" i="15" s="1"/>
  <c r="F513" i="15"/>
  <c r="B529" i="15"/>
  <c r="N470" i="17"/>
  <c r="F488" i="17"/>
  <c r="I568" i="17"/>
  <c r="G569" i="17"/>
  <c r="E570" i="17"/>
  <c r="C571" i="17"/>
  <c r="O571" i="17"/>
  <c r="F366" i="15"/>
  <c r="J390" i="15"/>
  <c r="B438" i="15"/>
  <c r="N438" i="15"/>
  <c r="H348" i="15"/>
  <c r="D360" i="15"/>
  <c r="C408" i="15"/>
  <c r="O408" i="15"/>
  <c r="G500" i="15"/>
  <c r="E501" i="15"/>
  <c r="E626" i="15" s="1"/>
  <c r="C502" i="15"/>
  <c r="C627" i="15" s="1"/>
  <c r="O502" i="15"/>
  <c r="M503" i="15"/>
  <c r="H598" i="15"/>
  <c r="F599" i="15"/>
  <c r="D600" i="15"/>
  <c r="B601" i="15"/>
  <c r="N601" i="15"/>
  <c r="H500" i="15"/>
  <c r="H625" i="15" s="1"/>
  <c r="F501" i="15"/>
  <c r="F626" i="15" s="1"/>
  <c r="D502" i="15"/>
  <c r="D627" i="15" s="1"/>
  <c r="B503" i="15"/>
  <c r="N503" i="15"/>
  <c r="G419" i="17"/>
  <c r="F360" i="15"/>
  <c r="M682" i="17"/>
  <c r="H360" i="15"/>
  <c r="L598" i="15"/>
  <c r="J599" i="15"/>
  <c r="H600" i="15"/>
  <c r="F601" i="15"/>
  <c r="H445" i="15"/>
  <c r="N483" i="15"/>
  <c r="G444" i="17"/>
  <c r="H660" i="17"/>
  <c r="H662" i="17" s="1"/>
  <c r="D121" i="17"/>
  <c r="N376" i="17" s="1"/>
  <c r="E121" i="17"/>
  <c r="N375" i="17" s="1"/>
  <c r="S121" i="17"/>
  <c r="AE121" i="17"/>
  <c r="AQ121" i="17"/>
  <c r="F372" i="15"/>
  <c r="F390" i="15"/>
  <c r="D348" i="15"/>
  <c r="H354" i="15"/>
  <c r="L360" i="15"/>
  <c r="C366" i="15"/>
  <c r="G372" i="15"/>
  <c r="E697" i="15"/>
  <c r="L571" i="17"/>
  <c r="K354" i="15"/>
  <c r="E384" i="15"/>
  <c r="E500" i="15"/>
  <c r="E625" i="15" s="1"/>
  <c r="C501" i="15"/>
  <c r="C626" i="15" s="1"/>
  <c r="M502" i="15"/>
  <c r="K503" i="15"/>
  <c r="D599" i="15"/>
  <c r="B600" i="15"/>
  <c r="N600" i="15"/>
  <c r="L727" i="15"/>
  <c r="L729" i="15" s="1"/>
  <c r="L372" i="15"/>
  <c r="L521" i="15"/>
  <c r="D445" i="15"/>
  <c r="J366" i="15"/>
  <c r="J598" i="15"/>
  <c r="H599" i="15"/>
  <c r="F600" i="15"/>
  <c r="D695" i="15"/>
  <c r="D697" i="15" s="1"/>
  <c r="J348" i="15"/>
  <c r="N354" i="15"/>
  <c r="L348" i="15"/>
  <c r="D354" i="15"/>
  <c r="K366" i="15"/>
  <c r="B372" i="15"/>
  <c r="N372" i="15"/>
  <c r="N390" i="15"/>
  <c r="K598" i="15"/>
  <c r="I599" i="15"/>
  <c r="G600" i="15"/>
  <c r="B354" i="15"/>
  <c r="I501" i="15"/>
  <c r="I626" i="15" s="1"/>
  <c r="G502" i="15"/>
  <c r="E503" i="15"/>
  <c r="BF125" i="15"/>
  <c r="K348" i="15"/>
  <c r="AP123" i="15"/>
  <c r="AP125" i="15" s="1"/>
  <c r="E354" i="15"/>
  <c r="L366" i="15"/>
  <c r="G432" i="15"/>
  <c r="L420" i="15"/>
  <c r="B348" i="15"/>
  <c r="N348" i="15"/>
  <c r="F354" i="15"/>
  <c r="J360" i="15"/>
  <c r="D372" i="15"/>
  <c r="L384" i="15"/>
  <c r="J501" i="15"/>
  <c r="J626" i="15" s="1"/>
  <c r="H502" i="15"/>
  <c r="B483" i="15"/>
  <c r="M348" i="15"/>
  <c r="L500" i="15"/>
  <c r="F503" i="15"/>
  <c r="F116" i="15"/>
  <c r="T123" i="15"/>
  <c r="T125" i="15" s="1"/>
  <c r="K423" i="15" s="1"/>
  <c r="J600" i="15"/>
  <c r="G702" i="15"/>
  <c r="H702" i="15" s="1"/>
  <c r="I702" i="15" s="1"/>
  <c r="B384" i="15"/>
  <c r="N384" i="15"/>
  <c r="K560" i="15"/>
  <c r="G483" i="15"/>
  <c r="D598" i="15"/>
  <c r="B599" i="15"/>
  <c r="N599" i="15"/>
  <c r="L600" i="15"/>
  <c r="E598" i="15"/>
  <c r="C599" i="15"/>
  <c r="O599" i="15"/>
  <c r="M600" i="15"/>
  <c r="H406" i="17"/>
  <c r="M488" i="17"/>
  <c r="M121" i="17"/>
  <c r="AA121" i="17"/>
  <c r="AM121" i="17"/>
  <c r="AY121" i="17"/>
  <c r="H416" i="17"/>
  <c r="D646" i="17"/>
  <c r="I416" i="17"/>
  <c r="I426" i="17"/>
  <c r="C417" i="17"/>
  <c r="K568" i="17"/>
  <c r="I569" i="17"/>
  <c r="G570" i="17"/>
  <c r="H589" i="17"/>
  <c r="M598" i="15"/>
  <c r="K599" i="15"/>
  <c r="I600" i="15"/>
  <c r="J417" i="17"/>
  <c r="G445" i="17"/>
  <c r="B590" i="17"/>
  <c r="J668" i="17"/>
  <c r="J670" i="17" s="1"/>
  <c r="AF123" i="15"/>
  <c r="AF125" i="15" s="1"/>
  <c r="AR123" i="15"/>
  <c r="AR125" i="15" s="1"/>
  <c r="BD123" i="15"/>
  <c r="BD125" i="15" s="1"/>
  <c r="BJ125" i="15"/>
  <c r="C348" i="15"/>
  <c r="G354" i="15"/>
  <c r="K360" i="15"/>
  <c r="B366" i="15"/>
  <c r="N366" i="15"/>
  <c r="E372" i="15"/>
  <c r="M384" i="15"/>
  <c r="I438" i="15"/>
  <c r="I458" i="15"/>
  <c r="I676" i="15" s="1"/>
  <c r="B574" i="15"/>
  <c r="B598" i="15"/>
  <c r="L599" i="15"/>
  <c r="F698" i="15"/>
  <c r="G698" i="15" s="1"/>
  <c r="G699" i="15" s="1"/>
  <c r="G701" i="15" s="1"/>
  <c r="K417" i="17"/>
  <c r="G571" i="17"/>
  <c r="E568" i="17"/>
  <c r="C569" i="17"/>
  <c r="O569" i="17"/>
  <c r="M570" i="17"/>
  <c r="K571" i="17"/>
  <c r="N592" i="17"/>
  <c r="H121" i="17"/>
  <c r="V121" i="17"/>
  <c r="D418" i="17"/>
  <c r="L470" i="17"/>
  <c r="H571" i="17"/>
  <c r="M418" i="17"/>
  <c r="G551" i="17"/>
  <c r="M404" i="17"/>
  <c r="L121" i="17"/>
  <c r="Z121" i="17"/>
  <c r="AL121" i="17"/>
  <c r="AX121" i="17"/>
  <c r="J426" i="17"/>
  <c r="G378" i="17"/>
  <c r="E354" i="17"/>
  <c r="E396" i="17"/>
  <c r="N372" i="17"/>
  <c r="I378" i="17"/>
  <c r="E378" i="17"/>
  <c r="J378" i="17"/>
  <c r="B354" i="17"/>
  <c r="M439" i="17"/>
  <c r="C378" i="17"/>
  <c r="B378" i="17"/>
  <c r="L390" i="17"/>
  <c r="E405" i="17"/>
  <c r="C411" i="17"/>
  <c r="I405" i="17"/>
  <c r="O406" i="17"/>
  <c r="D411" i="17"/>
  <c r="K418" i="17"/>
  <c r="K470" i="17"/>
  <c r="E544" i="17"/>
  <c r="I551" i="17"/>
  <c r="K672" i="17"/>
  <c r="K674" i="17" s="1"/>
  <c r="D404" i="17"/>
  <c r="L405" i="17"/>
  <c r="E407" i="17"/>
  <c r="E408" i="17" s="1"/>
  <c r="E412" i="17"/>
  <c r="K551" i="17"/>
  <c r="L678" i="17"/>
  <c r="F404" i="17"/>
  <c r="M405" i="17"/>
  <c r="H407" i="17"/>
  <c r="H408" i="17" s="1"/>
  <c r="G412" i="17"/>
  <c r="N360" i="17"/>
  <c r="G404" i="17"/>
  <c r="J407" i="17"/>
  <c r="J408" i="17" s="1"/>
  <c r="M551" i="17"/>
  <c r="L360" i="17"/>
  <c r="H404" i="17"/>
  <c r="O405" i="17"/>
  <c r="K407" i="17"/>
  <c r="B416" i="17"/>
  <c r="J568" i="17"/>
  <c r="H569" i="17"/>
  <c r="F570" i="17"/>
  <c r="I664" i="17"/>
  <c r="I666" i="17" s="1"/>
  <c r="N685" i="17"/>
  <c r="I396" i="17"/>
  <c r="G439" i="17"/>
  <c r="J404" i="17"/>
  <c r="B406" i="17"/>
  <c r="L407" i="17"/>
  <c r="L408" i="17" s="1"/>
  <c r="K544" i="17"/>
  <c r="J405" i="17"/>
  <c r="D407" i="17"/>
  <c r="D408" i="17" s="1"/>
  <c r="B412" i="17"/>
  <c r="K404" i="17"/>
  <c r="G406" i="17"/>
  <c r="F470" i="17"/>
  <c r="I354" i="17"/>
  <c r="I406" i="17"/>
  <c r="B410" i="17"/>
  <c r="M406" i="17"/>
  <c r="C410" i="17"/>
  <c r="L420" i="17"/>
  <c r="C354" i="17"/>
  <c r="E390" i="17"/>
  <c r="G396" i="17"/>
  <c r="L398" i="17"/>
  <c r="J399" i="17"/>
  <c r="H400" i="17"/>
  <c r="F401" i="17"/>
  <c r="F354" i="17" s="1"/>
  <c r="J433" i="17"/>
  <c r="G390" i="17"/>
  <c r="N433" i="17"/>
  <c r="J354" i="17"/>
  <c r="E372" i="17"/>
  <c r="E398" i="17"/>
  <c r="C399" i="17"/>
  <c r="O399" i="17"/>
  <c r="M400" i="17"/>
  <c r="K401" i="17"/>
  <c r="L426" i="17"/>
  <c r="D433" i="17"/>
  <c r="O354" i="17"/>
  <c r="B360" i="17"/>
  <c r="G398" i="17"/>
  <c r="E399" i="17"/>
  <c r="C400" i="17"/>
  <c r="O400" i="17"/>
  <c r="N426" i="17"/>
  <c r="M384" i="17"/>
  <c r="G433" i="17"/>
  <c r="D426" i="17"/>
  <c r="E393" i="17"/>
  <c r="H395" i="17"/>
  <c r="H396" i="17" s="1"/>
  <c r="G393" i="17"/>
  <c r="J395" i="17"/>
  <c r="J396" i="17" s="1"/>
  <c r="F392" i="17"/>
  <c r="G386" i="17"/>
  <c r="E387" i="17"/>
  <c r="C388" i="17"/>
  <c r="O388" i="17"/>
  <c r="M389" i="17"/>
  <c r="M390" i="17" s="1"/>
  <c r="I386" i="17"/>
  <c r="G387" i="17"/>
  <c r="E388" i="17"/>
  <c r="C389" i="17"/>
  <c r="C390" i="17" s="1"/>
  <c r="O389" i="17"/>
  <c r="O390" i="17" s="1"/>
  <c r="B386" i="17"/>
  <c r="N386" i="17"/>
  <c r="L387" i="17"/>
  <c r="J388" i="17"/>
  <c r="L380" i="17"/>
  <c r="K382" i="17"/>
  <c r="M360" i="17"/>
  <c r="I350" i="17"/>
  <c r="D352" i="17"/>
  <c r="O350" i="17"/>
  <c r="M352" i="17"/>
  <c r="D350" i="17"/>
  <c r="M351" i="17"/>
  <c r="D589" i="17"/>
  <c r="J592" i="17"/>
  <c r="N589" i="17"/>
  <c r="F590" i="17"/>
  <c r="L590" i="17"/>
  <c r="N590" i="17"/>
  <c r="D591" i="17"/>
  <c r="J591" i="17"/>
  <c r="L591" i="17"/>
  <c r="B592" i="17"/>
  <c r="B589" i="17"/>
  <c r="H592" i="17"/>
  <c r="I442" i="17"/>
  <c r="M470" i="17"/>
  <c r="O486" i="17"/>
  <c r="I544" i="17"/>
  <c r="D470" i="17"/>
  <c r="M443" i="17"/>
  <c r="M544" i="17"/>
  <c r="E551" i="17"/>
  <c r="O544" i="17"/>
  <c r="M450" i="17"/>
  <c r="E442" i="17"/>
  <c r="J452" i="17"/>
  <c r="E486" i="17"/>
  <c r="F450" i="17"/>
  <c r="K451" i="17"/>
  <c r="G453" i="17"/>
  <c r="N443" i="17"/>
  <c r="K450" i="17"/>
  <c r="G452" i="17"/>
  <c r="L453" i="17"/>
  <c r="L485" i="17"/>
  <c r="D488" i="17"/>
  <c r="H452" i="17"/>
  <c r="O453" i="17"/>
  <c r="I470" i="17"/>
  <c r="C445" i="17"/>
  <c r="N450" i="17"/>
  <c r="I452" i="17"/>
  <c r="C486" i="17"/>
  <c r="I488" i="17"/>
  <c r="C551" i="17"/>
  <c r="G451" i="17"/>
  <c r="K452" i="17"/>
  <c r="H459" i="17"/>
  <c r="H486" i="17"/>
  <c r="O551" i="17"/>
  <c r="H451" i="17"/>
  <c r="N452" i="17"/>
  <c r="B461" i="17"/>
  <c r="M486" i="17"/>
  <c r="I451" i="17"/>
  <c r="O452" i="17"/>
  <c r="B470" i="17"/>
  <c r="C450" i="17"/>
  <c r="J451" i="17"/>
  <c r="E453" i="17"/>
  <c r="C470" i="17"/>
  <c r="C487" i="17"/>
  <c r="H551" i="17"/>
  <c r="F551" i="17"/>
  <c r="F487" i="17"/>
  <c r="G450" i="17"/>
  <c r="M451" i="17"/>
  <c r="H453" i="17"/>
  <c r="E470" i="17"/>
  <c r="O470" i="17"/>
  <c r="C485" i="17"/>
  <c r="H487" i="17"/>
  <c r="H544" i="17"/>
  <c r="J551" i="17"/>
  <c r="I450" i="17"/>
  <c r="O451" i="17"/>
  <c r="I453" i="17"/>
  <c r="E485" i="17"/>
  <c r="M487" i="17"/>
  <c r="G544" i="17"/>
  <c r="J450" i="17"/>
  <c r="E452" i="17"/>
  <c r="K453" i="17"/>
  <c r="G485" i="17"/>
  <c r="O487" i="17"/>
  <c r="J544" i="17"/>
  <c r="L551" i="17"/>
  <c r="L614" i="17" s="1"/>
  <c r="O636" i="17"/>
  <c r="B426" i="17"/>
  <c r="C351" i="17"/>
  <c r="E352" i="17"/>
  <c r="K353" i="17"/>
  <c r="C368" i="17"/>
  <c r="E369" i="17"/>
  <c r="F370" i="17"/>
  <c r="I371" i="17"/>
  <c r="I372" i="17" s="1"/>
  <c r="M380" i="17"/>
  <c r="G383" i="17"/>
  <c r="G384" i="17" s="1"/>
  <c r="B390" i="17"/>
  <c r="N390" i="17"/>
  <c r="G392" i="17"/>
  <c r="H393" i="17"/>
  <c r="J394" i="17"/>
  <c r="L395" i="17"/>
  <c r="L396" i="17" s="1"/>
  <c r="F405" i="17"/>
  <c r="K406" i="17"/>
  <c r="E413" i="17"/>
  <c r="E414" i="17" s="1"/>
  <c r="J416" i="17"/>
  <c r="L417" i="17"/>
  <c r="E433" i="17"/>
  <c r="D439" i="17"/>
  <c r="D369" i="17"/>
  <c r="E370" i="17"/>
  <c r="F371" i="17"/>
  <c r="C426" i="17"/>
  <c r="D351" i="17"/>
  <c r="H352" i="17"/>
  <c r="L353" i="17"/>
  <c r="L354" i="17" s="1"/>
  <c r="D368" i="17"/>
  <c r="F369" i="17"/>
  <c r="G370" i="17"/>
  <c r="J371" i="17"/>
  <c r="J372" i="17" s="1"/>
  <c r="B381" i="17"/>
  <c r="H383" i="17"/>
  <c r="H384" i="17" s="1"/>
  <c r="H392" i="17"/>
  <c r="I393" i="17"/>
  <c r="K394" i="17"/>
  <c r="M395" i="17"/>
  <c r="M396" i="17" s="1"/>
  <c r="C404" i="17"/>
  <c r="H405" i="17"/>
  <c r="G413" i="17"/>
  <c r="G414" i="17" s="1"/>
  <c r="L416" i="17"/>
  <c r="O418" i="17"/>
  <c r="E426" i="17"/>
  <c r="C350" i="17"/>
  <c r="E351" i="17"/>
  <c r="K352" i="17"/>
  <c r="M353" i="17"/>
  <c r="M354" i="17" s="1"/>
  <c r="F368" i="17"/>
  <c r="G369" i="17"/>
  <c r="H370" i="17"/>
  <c r="L371" i="17"/>
  <c r="L372" i="17" s="1"/>
  <c r="I381" i="17"/>
  <c r="I383" i="17"/>
  <c r="I384" i="17" s="1"/>
  <c r="I392" i="17"/>
  <c r="K393" i="17"/>
  <c r="M394" i="17"/>
  <c r="O395" i="17"/>
  <c r="O396" i="17" s="1"/>
  <c r="H413" i="17"/>
  <c r="M416" i="17"/>
  <c r="O417" i="17"/>
  <c r="B419" i="17"/>
  <c r="G368" i="17"/>
  <c r="H369" i="17"/>
  <c r="K370" i="17"/>
  <c r="M371" i="17"/>
  <c r="M372" i="17" s="1"/>
  <c r="J381" i="17"/>
  <c r="J383" i="17"/>
  <c r="J384" i="17" s="1"/>
  <c r="L393" i="17"/>
  <c r="N394" i="17"/>
  <c r="B414" i="17"/>
  <c r="B418" i="17"/>
  <c r="C419" i="17"/>
  <c r="H433" i="17"/>
  <c r="H368" i="17"/>
  <c r="I369" i="17"/>
  <c r="L370" i="17"/>
  <c r="O371" i="17"/>
  <c r="O372" i="17" s="1"/>
  <c r="B396" i="17"/>
  <c r="B417" i="17"/>
  <c r="C418" i="17"/>
  <c r="F419" i="17"/>
  <c r="H426" i="17"/>
  <c r="I368" i="17"/>
  <c r="J369" i="17"/>
  <c r="N370" i="17"/>
  <c r="C396" i="17"/>
  <c r="D360" i="17"/>
  <c r="J368" i="17"/>
  <c r="M369" i="17"/>
  <c r="O370" i="17"/>
  <c r="O381" i="17"/>
  <c r="H390" i="17"/>
  <c r="O392" i="17"/>
  <c r="C394" i="17"/>
  <c r="D395" i="17"/>
  <c r="D396" i="17" s="1"/>
  <c r="O410" i="17"/>
  <c r="C416" i="17"/>
  <c r="D417" i="17"/>
  <c r="F418" i="17"/>
  <c r="H419" i="17"/>
  <c r="K368" i="17"/>
  <c r="N369" i="17"/>
  <c r="B371" i="17"/>
  <c r="B372" i="17" s="1"/>
  <c r="H382" i="17"/>
  <c r="B393" i="17"/>
  <c r="D394" i="17"/>
  <c r="D416" i="17"/>
  <c r="E417" i="17"/>
  <c r="H418" i="17"/>
  <c r="I419" i="17"/>
  <c r="L433" i="17"/>
  <c r="L368" i="17"/>
  <c r="B370" i="17"/>
  <c r="C371" i="17"/>
  <c r="C372" i="17" s="1"/>
  <c r="E416" i="17"/>
  <c r="G417" i="17"/>
  <c r="I418" i="17"/>
  <c r="J419" i="17"/>
  <c r="O368" i="17"/>
  <c r="C370" i="17"/>
  <c r="D371" i="17"/>
  <c r="D372" i="17" s="1"/>
  <c r="F416" i="17"/>
  <c r="H417" i="17"/>
  <c r="J418" i="17"/>
  <c r="M426" i="17"/>
  <c r="G410" i="17"/>
  <c r="J412" i="17"/>
  <c r="J439" i="17"/>
  <c r="G360" i="17"/>
  <c r="F380" i="17"/>
  <c r="E381" i="17"/>
  <c r="D382" i="17"/>
  <c r="D383" i="17"/>
  <c r="D384" i="17" s="1"/>
  <c r="K410" i="17"/>
  <c r="M411" i="17"/>
  <c r="N412" i="17"/>
  <c r="O413" i="17"/>
  <c r="O414" i="17" s="1"/>
  <c r="M350" i="17"/>
  <c r="K351" i="17"/>
  <c r="I352" i="17"/>
  <c r="G353" i="17"/>
  <c r="G354" i="17" s="1"/>
  <c r="H360" i="17"/>
  <c r="G380" i="17"/>
  <c r="F381" i="17"/>
  <c r="F382" i="17"/>
  <c r="E383" i="17"/>
  <c r="E384" i="17" s="1"/>
  <c r="L410" i="17"/>
  <c r="N411" i="17"/>
  <c r="O412" i="17"/>
  <c r="J445" i="17"/>
  <c r="N445" i="17"/>
  <c r="B445" i="17"/>
  <c r="D444" i="17"/>
  <c r="F443" i="17"/>
  <c r="H442" i="17"/>
  <c r="D445" i="17"/>
  <c r="E444" i="17"/>
  <c r="E443" i="17"/>
  <c r="F442" i="17"/>
  <c r="O444" i="17"/>
  <c r="B444" i="17"/>
  <c r="C443" i="17"/>
  <c r="D442" i="17"/>
  <c r="O445" i="17"/>
  <c r="N444" i="17"/>
  <c r="O443" i="17"/>
  <c r="B443" i="17"/>
  <c r="C442" i="17"/>
  <c r="K445" i="17"/>
  <c r="K444" i="17"/>
  <c r="L443" i="17"/>
  <c r="M442" i="17"/>
  <c r="H443" i="17"/>
  <c r="L444" i="17"/>
  <c r="O458" i="17"/>
  <c r="L460" i="17"/>
  <c r="B350" i="17"/>
  <c r="N350" i="17"/>
  <c r="L351" i="17"/>
  <c r="J352" i="17"/>
  <c r="H353" i="17"/>
  <c r="H354" i="17" s="1"/>
  <c r="I360" i="17"/>
  <c r="E368" i="17"/>
  <c r="C369" i="17"/>
  <c r="O369" i="17"/>
  <c r="M370" i="17"/>
  <c r="K371" i="17"/>
  <c r="H380" i="17"/>
  <c r="H381" i="17"/>
  <c r="G382" i="17"/>
  <c r="N410" i="17"/>
  <c r="O411" i="17"/>
  <c r="B442" i="17"/>
  <c r="I443" i="17"/>
  <c r="M444" i="17"/>
  <c r="E459" i="17"/>
  <c r="O460" i="17"/>
  <c r="D413" i="17"/>
  <c r="F412" i="17"/>
  <c r="H411" i="17"/>
  <c r="J410" i="17"/>
  <c r="J413" i="17"/>
  <c r="J414" i="17" s="1"/>
  <c r="K412" i="17"/>
  <c r="L411" i="17"/>
  <c r="M410" i="17"/>
  <c r="C413" i="17"/>
  <c r="C414" i="17" s="1"/>
  <c r="D412" i="17"/>
  <c r="E411" i="17"/>
  <c r="F410" i="17"/>
  <c r="B411" i="17"/>
  <c r="C412" i="17"/>
  <c r="F413" i="17"/>
  <c r="O617" i="17"/>
  <c r="O624" i="17" s="1"/>
  <c r="O439" i="17"/>
  <c r="G442" i="17"/>
  <c r="K443" i="17"/>
  <c r="E445" i="17"/>
  <c r="J459" i="17"/>
  <c r="F461" i="17"/>
  <c r="K459" i="17"/>
  <c r="B617" i="17"/>
  <c r="B624" i="17" s="1"/>
  <c r="B439" i="17"/>
  <c r="K461" i="17"/>
  <c r="M460" i="17"/>
  <c r="O459" i="17"/>
  <c r="C459" i="17"/>
  <c r="E458" i="17"/>
  <c r="O461" i="17"/>
  <c r="C461" i="17"/>
  <c r="E460" i="17"/>
  <c r="G459" i="17"/>
  <c r="I458" i="17"/>
  <c r="I461" i="17"/>
  <c r="I460" i="17"/>
  <c r="I459" i="17"/>
  <c r="H458" i="17"/>
  <c r="G461" i="17"/>
  <c r="G460" i="17"/>
  <c r="F459" i="17"/>
  <c r="F458" i="17"/>
  <c r="E461" i="17"/>
  <c r="D460" i="17"/>
  <c r="D459" i="17"/>
  <c r="C458" i="17"/>
  <c r="D461" i="17"/>
  <c r="C460" i="17"/>
  <c r="B459" i="17"/>
  <c r="B458" i="17"/>
  <c r="N461" i="17"/>
  <c r="N460" i="17"/>
  <c r="M459" i="17"/>
  <c r="M458" i="17"/>
  <c r="L459" i="17"/>
  <c r="J461" i="17"/>
  <c r="I433" i="17"/>
  <c r="E617" i="17"/>
  <c r="E624" i="17" s="1"/>
  <c r="E439" i="17"/>
  <c r="O383" i="17"/>
  <c r="O384" i="17" s="1"/>
  <c r="C383" i="17"/>
  <c r="C384" i="17" s="1"/>
  <c r="E382" i="17"/>
  <c r="G381" i="17"/>
  <c r="I380" i="17"/>
  <c r="N380" i="17"/>
  <c r="L382" i="17"/>
  <c r="D410" i="17"/>
  <c r="F411" i="17"/>
  <c r="H412" i="17"/>
  <c r="I413" i="17"/>
  <c r="I414" i="17" s="1"/>
  <c r="O426" i="17"/>
  <c r="M433" i="17"/>
  <c r="F617" i="17"/>
  <c r="F624" i="17" s="1"/>
  <c r="K442" i="17"/>
  <c r="C444" i="17"/>
  <c r="H445" i="17"/>
  <c r="D458" i="17"/>
  <c r="N459" i="17"/>
  <c r="L461" i="17"/>
  <c r="F544" i="17"/>
  <c r="M381" i="17"/>
  <c r="K383" i="17"/>
  <c r="C360" i="17"/>
  <c r="O360" i="17"/>
  <c r="B380" i="17"/>
  <c r="O380" i="17"/>
  <c r="N381" i="17"/>
  <c r="M382" i="17"/>
  <c r="L383" i="17"/>
  <c r="L384" i="17" s="1"/>
  <c r="F395" i="17"/>
  <c r="H394" i="17"/>
  <c r="J393" i="17"/>
  <c r="L392" i="17"/>
  <c r="N392" i="17"/>
  <c r="M393" i="17"/>
  <c r="L394" i="17"/>
  <c r="K395" i="17"/>
  <c r="E410" i="17"/>
  <c r="G411" i="17"/>
  <c r="I412" i="17"/>
  <c r="K413" i="17"/>
  <c r="I439" i="17"/>
  <c r="L442" i="17"/>
  <c r="F444" i="17"/>
  <c r="I445" i="17"/>
  <c r="G458" i="17"/>
  <c r="B460" i="17"/>
  <c r="M461" i="17"/>
  <c r="J458" i="17"/>
  <c r="F460" i="17"/>
  <c r="C407" i="17"/>
  <c r="E406" i="17"/>
  <c r="G405" i="17"/>
  <c r="I404" i="17"/>
  <c r="B407" i="17"/>
  <c r="C406" i="17"/>
  <c r="D405" i="17"/>
  <c r="E404" i="17"/>
  <c r="I407" i="17"/>
  <c r="J406" i="17"/>
  <c r="K405" i="17"/>
  <c r="L404" i="17"/>
  <c r="B405" i="17"/>
  <c r="D406" i="17"/>
  <c r="F407" i="17"/>
  <c r="H410" i="17"/>
  <c r="J411" i="17"/>
  <c r="L412" i="17"/>
  <c r="M413" i="17"/>
  <c r="M414" i="17" s="1"/>
  <c r="L439" i="17"/>
  <c r="O442" i="17"/>
  <c r="H444" i="17"/>
  <c r="M445" i="17"/>
  <c r="K458" i="17"/>
  <c r="H460" i="17"/>
  <c r="H470" i="17"/>
  <c r="I411" i="17"/>
  <c r="L413" i="17"/>
  <c r="L414" i="17" s="1"/>
  <c r="J350" i="17"/>
  <c r="H351" i="17"/>
  <c r="F352" i="17"/>
  <c r="D353" i="17"/>
  <c r="D354" i="17" s="1"/>
  <c r="E360" i="17"/>
  <c r="M368" i="17"/>
  <c r="K369" i="17"/>
  <c r="I370" i="17"/>
  <c r="G371" i="17"/>
  <c r="G372" i="17" s="1"/>
  <c r="D380" i="17"/>
  <c r="C381" i="17"/>
  <c r="B382" i="17"/>
  <c r="O382" i="17"/>
  <c r="N383" i="17"/>
  <c r="N384" i="17" s="1"/>
  <c r="K350" i="17"/>
  <c r="I351" i="17"/>
  <c r="G352" i="17"/>
  <c r="B368" i="17"/>
  <c r="N368" i="17"/>
  <c r="L369" i="17"/>
  <c r="J370" i="17"/>
  <c r="H371" i="17"/>
  <c r="H372" i="17" s="1"/>
  <c r="E380" i="17"/>
  <c r="D381" i="17"/>
  <c r="C382" i="17"/>
  <c r="B383" i="17"/>
  <c r="B384" i="17" s="1"/>
  <c r="D392" i="17"/>
  <c r="C393" i="17"/>
  <c r="B394" i="17"/>
  <c r="O394" i="17"/>
  <c r="N395" i="17"/>
  <c r="N396" i="17" s="1"/>
  <c r="B404" i="17"/>
  <c r="C405" i="17"/>
  <c r="F406" i="17"/>
  <c r="G407" i="17"/>
  <c r="I410" i="17"/>
  <c r="K411" i="17"/>
  <c r="M412" i="17"/>
  <c r="N413" i="17"/>
  <c r="N414" i="17" s="1"/>
  <c r="G426" i="17"/>
  <c r="B433" i="17"/>
  <c r="D443" i="17"/>
  <c r="I444" i="17"/>
  <c r="L458" i="17"/>
  <c r="J460" i="17"/>
  <c r="C433" i="17"/>
  <c r="O433" i="17"/>
  <c r="K617" i="17"/>
  <c r="K624" i="17" s="1"/>
  <c r="N439" i="17"/>
  <c r="G443" i="17"/>
  <c r="J444" i="17"/>
  <c r="N458" i="17"/>
  <c r="K460" i="17"/>
  <c r="J470" i="17"/>
  <c r="D544" i="17"/>
  <c r="N544" i="17"/>
  <c r="E419" i="17"/>
  <c r="G418" i="17"/>
  <c r="I417" i="17"/>
  <c r="K416" i="17"/>
  <c r="M417" i="17"/>
  <c r="L418" i="17"/>
  <c r="K419" i="17"/>
  <c r="L450" i="17"/>
  <c r="L451" i="17"/>
  <c r="M452" i="17"/>
  <c r="J453" i="17"/>
  <c r="L452" i="17"/>
  <c r="N451" i="17"/>
  <c r="B451" i="17"/>
  <c r="D450" i="17"/>
  <c r="N453" i="17"/>
  <c r="B453" i="17"/>
  <c r="D452" i="17"/>
  <c r="F451" i="17"/>
  <c r="H450" i="17"/>
  <c r="O450" i="17"/>
  <c r="B452" i="17"/>
  <c r="C453" i="17"/>
  <c r="B450" i="17"/>
  <c r="C451" i="17"/>
  <c r="C452" i="17"/>
  <c r="D453" i="17"/>
  <c r="L544" i="17"/>
  <c r="G416" i="17"/>
  <c r="F417" i="17"/>
  <c r="E418" i="17"/>
  <c r="D419" i="17"/>
  <c r="H439" i="17"/>
  <c r="E450" i="17"/>
  <c r="E451" i="17"/>
  <c r="F452" i="17"/>
  <c r="F453" i="17"/>
  <c r="G470" i="17"/>
  <c r="B544" i="17"/>
  <c r="D485" i="17"/>
  <c r="D486" i="17"/>
  <c r="E487" i="17"/>
  <c r="E488" i="17"/>
  <c r="F485" i="17"/>
  <c r="G486" i="17"/>
  <c r="G487" i="17"/>
  <c r="G488" i="17"/>
  <c r="I485" i="17"/>
  <c r="I486" i="17"/>
  <c r="I487" i="17"/>
  <c r="J488" i="17"/>
  <c r="J485" i="17"/>
  <c r="J486" i="17"/>
  <c r="K487" i="17"/>
  <c r="K488" i="17"/>
  <c r="B551" i="17"/>
  <c r="K485" i="17"/>
  <c r="K486" i="17"/>
  <c r="L487" i="17"/>
  <c r="L488" i="17"/>
  <c r="L496" i="17" s="1"/>
  <c r="D551" i="17"/>
  <c r="N551" i="17"/>
  <c r="M485" i="17"/>
  <c r="N486" i="17"/>
  <c r="N487" i="17"/>
  <c r="O488" i="17"/>
  <c r="C544" i="17"/>
  <c r="N488" i="17"/>
  <c r="B488" i="17"/>
  <c r="D487" i="17"/>
  <c r="F486" i="17"/>
  <c r="H485" i="17"/>
  <c r="H488" i="17"/>
  <c r="J487" i="17"/>
  <c r="L486" i="17"/>
  <c r="N485" i="17"/>
  <c r="B485" i="17"/>
  <c r="B486" i="17"/>
  <c r="B487" i="17"/>
  <c r="C488" i="17"/>
  <c r="L667" i="17"/>
  <c r="K668" i="17"/>
  <c r="K670" i="17" s="1"/>
  <c r="H651" i="17"/>
  <c r="G652" i="17"/>
  <c r="G654" i="17" s="1"/>
  <c r="E571" i="17"/>
  <c r="M671" i="17"/>
  <c r="L672" i="17"/>
  <c r="L674" i="17" s="1"/>
  <c r="I571" i="17"/>
  <c r="J659" i="17"/>
  <c r="I660" i="17"/>
  <c r="I662" i="17" s="1"/>
  <c r="K663" i="17"/>
  <c r="J664" i="17"/>
  <c r="J666" i="17" s="1"/>
  <c r="G647" i="17"/>
  <c r="F648" i="17"/>
  <c r="F650" i="17" s="1"/>
  <c r="D571" i="17"/>
  <c r="M589" i="17"/>
  <c r="K590" i="17"/>
  <c r="I591" i="17"/>
  <c r="G592" i="17"/>
  <c r="E643" i="17"/>
  <c r="H655" i="17"/>
  <c r="M675" i="17"/>
  <c r="F571" i="17"/>
  <c r="C589" i="17"/>
  <c r="O589" i="17"/>
  <c r="M590" i="17"/>
  <c r="K591" i="17"/>
  <c r="I592" i="17"/>
  <c r="F652" i="17"/>
  <c r="F654" i="17" s="1"/>
  <c r="E648" i="17"/>
  <c r="E650" i="17" s="1"/>
  <c r="E589" i="17"/>
  <c r="C590" i="17"/>
  <c r="O590" i="17"/>
  <c r="M591" i="17"/>
  <c r="K592" i="17"/>
  <c r="N679" i="17"/>
  <c r="O683" i="17"/>
  <c r="F589" i="17"/>
  <c r="D590" i="17"/>
  <c r="B591" i="17"/>
  <c r="N591" i="17"/>
  <c r="L592" i="17"/>
  <c r="J571" i="17"/>
  <c r="G589" i="17"/>
  <c r="E590" i="17"/>
  <c r="C591" i="17"/>
  <c r="O591" i="17"/>
  <c r="M592" i="17"/>
  <c r="D639" i="17"/>
  <c r="I589" i="17"/>
  <c r="G590" i="17"/>
  <c r="E591" i="17"/>
  <c r="C592" i="17"/>
  <c r="O592" i="17"/>
  <c r="J589" i="17"/>
  <c r="H590" i="17"/>
  <c r="F591" i="17"/>
  <c r="D592" i="17"/>
  <c r="G658" i="17"/>
  <c r="K589" i="17"/>
  <c r="I590" i="17"/>
  <c r="G591" i="17"/>
  <c r="E592" i="17"/>
  <c r="N686" i="17"/>
  <c r="L589" i="17"/>
  <c r="J590" i="17"/>
  <c r="H591" i="17"/>
  <c r="O621" i="17"/>
  <c r="C642" i="17"/>
  <c r="L477" i="15"/>
  <c r="D483" i="15"/>
  <c r="M574" i="15"/>
  <c r="J496" i="15"/>
  <c r="J661" i="15" s="1"/>
  <c r="N574" i="15"/>
  <c r="B477" i="15"/>
  <c r="N477" i="15"/>
  <c r="M560" i="15"/>
  <c r="O458" i="15"/>
  <c r="C496" i="15"/>
  <c r="C661" i="15" s="1"/>
  <c r="E521" i="15"/>
  <c r="N529" i="15"/>
  <c r="I500" i="15"/>
  <c r="I625" i="15" s="1"/>
  <c r="G501" i="15"/>
  <c r="G626" i="15" s="1"/>
  <c r="E502" i="15"/>
  <c r="E627" i="15" s="1"/>
  <c r="C503" i="15"/>
  <c r="O503" i="15"/>
  <c r="E529" i="15"/>
  <c r="F496" i="15"/>
  <c r="K513" i="15"/>
  <c r="C521" i="15"/>
  <c r="H560" i="15"/>
  <c r="E390" i="15"/>
  <c r="D384" i="15"/>
  <c r="K445" i="15"/>
  <c r="H116" i="15"/>
  <c r="V123" i="15"/>
  <c r="V125" i="15" s="1"/>
  <c r="AH123" i="15"/>
  <c r="AH125" i="15" s="1"/>
  <c r="AT123" i="15"/>
  <c r="AT125" i="15" s="1"/>
  <c r="I366" i="15"/>
  <c r="E402" i="15"/>
  <c r="J116" i="15"/>
  <c r="X123" i="15"/>
  <c r="X125" i="15" s="1"/>
  <c r="J423" i="15" s="1"/>
  <c r="AJ123" i="15"/>
  <c r="AJ125" i="15" s="1"/>
  <c r="AV123" i="15"/>
  <c r="AV125" i="15" s="1"/>
  <c r="I384" i="15"/>
  <c r="I360" i="15"/>
  <c r="M116" i="15"/>
  <c r="AA123" i="15"/>
  <c r="AA125" i="15" s="1"/>
  <c r="AY123" i="15"/>
  <c r="AY125" i="15" s="1"/>
  <c r="C424" i="15" s="1"/>
  <c r="I372" i="15"/>
  <c r="D390" i="15"/>
  <c r="I533" i="15"/>
  <c r="C533" i="15"/>
  <c r="C483" i="15"/>
  <c r="I483" i="15"/>
  <c r="J521" i="15"/>
  <c r="C574" i="15"/>
  <c r="K535" i="15"/>
  <c r="E535" i="15"/>
  <c r="E483" i="15"/>
  <c r="H496" i="15"/>
  <c r="H662" i="15" s="1"/>
  <c r="D529" i="15"/>
  <c r="H533" i="15"/>
  <c r="B533" i="15"/>
  <c r="C477" i="15"/>
  <c r="D536" i="15"/>
  <c r="J535" i="15"/>
  <c r="D535" i="15"/>
  <c r="D501" i="15"/>
  <c r="D626" i="15" s="1"/>
  <c r="N502" i="15"/>
  <c r="L503" i="15"/>
  <c r="E477" i="15"/>
  <c r="K496" i="15"/>
  <c r="K661" i="15" s="1"/>
  <c r="G529" i="15"/>
  <c r="J536" i="15"/>
  <c r="G534" i="15"/>
  <c r="G537" i="15" s="1"/>
  <c r="D534" i="15"/>
  <c r="B513" i="15"/>
  <c r="O521" i="15"/>
  <c r="J574" i="15"/>
  <c r="L581" i="15"/>
  <c r="L649" i="15" s="1"/>
  <c r="H534" i="15"/>
  <c r="L483" i="15"/>
  <c r="D513" i="15"/>
  <c r="I560" i="15"/>
  <c r="L574" i="15"/>
  <c r="B535" i="15"/>
  <c r="J560" i="15"/>
  <c r="I534" i="15"/>
  <c r="F534" i="15"/>
  <c r="C534" i="15"/>
  <c r="L529" i="15"/>
  <c r="I419" i="15"/>
  <c r="I420" i="15" s="1"/>
  <c r="F419" i="15"/>
  <c r="F420" i="15" s="1"/>
  <c r="C419" i="15"/>
  <c r="C420" i="15" s="1"/>
  <c r="I418" i="15"/>
  <c r="F418" i="15"/>
  <c r="C418" i="15"/>
  <c r="BK125" i="15"/>
  <c r="I348" i="15"/>
  <c r="O420" i="15"/>
  <c r="I417" i="15"/>
  <c r="F417" i="15"/>
  <c r="C417" i="15"/>
  <c r="BL125" i="15"/>
  <c r="M366" i="15"/>
  <c r="C378" i="15"/>
  <c r="O378" i="15"/>
  <c r="G408" i="15"/>
  <c r="C372" i="15"/>
  <c r="O372" i="15"/>
  <c r="G384" i="15"/>
  <c r="K419" i="15"/>
  <c r="K420" i="15" s="1"/>
  <c r="H419" i="15"/>
  <c r="H420" i="15" s="1"/>
  <c r="E419" i="15"/>
  <c r="E420" i="15" s="1"/>
  <c r="B419" i="15"/>
  <c r="B420" i="15" s="1"/>
  <c r="C354" i="15"/>
  <c r="O354" i="15"/>
  <c r="K390" i="15"/>
  <c r="J408" i="15"/>
  <c r="Z123" i="15"/>
  <c r="Z125" i="15" s="1"/>
  <c r="I425" i="15" s="1"/>
  <c r="AL123" i="15"/>
  <c r="AL125" i="15" s="1"/>
  <c r="F425" i="15" s="1"/>
  <c r="AX123" i="15"/>
  <c r="AX125" i="15" s="1"/>
  <c r="K417" i="15"/>
  <c r="H417" i="15"/>
  <c r="E417" i="15"/>
  <c r="B417" i="15"/>
  <c r="C360" i="15"/>
  <c r="O360" i="15"/>
  <c r="G378" i="15"/>
  <c r="J384" i="15"/>
  <c r="M390" i="15"/>
  <c r="H402" i="15"/>
  <c r="AM123" i="15"/>
  <c r="AM125" i="15" s="1"/>
  <c r="F424" i="15" s="1"/>
  <c r="BG125" i="15"/>
  <c r="O348" i="15"/>
  <c r="O366" i="15"/>
  <c r="K384" i="15"/>
  <c r="B390" i="15"/>
  <c r="J419" i="15"/>
  <c r="J420" i="15" s="1"/>
  <c r="G419" i="15"/>
  <c r="G420" i="15" s="1"/>
  <c r="D419" i="15"/>
  <c r="D420" i="15" s="1"/>
  <c r="G366" i="15"/>
  <c r="I378" i="15"/>
  <c r="B408" i="15"/>
  <c r="C116" i="15"/>
  <c r="O116" i="15"/>
  <c r="O118" i="15" s="1"/>
  <c r="AC123" i="15"/>
  <c r="AC125" i="15" s="1"/>
  <c r="AO123" i="15"/>
  <c r="E413" i="15" s="1"/>
  <c r="E414" i="15" s="1"/>
  <c r="BA123" i="15"/>
  <c r="BA125" i="15" s="1"/>
  <c r="C422" i="15" s="1"/>
  <c r="D116" i="15"/>
  <c r="R123" i="15"/>
  <c r="K413" i="15" s="1"/>
  <c r="K414" i="15" s="1"/>
  <c r="AD123" i="15"/>
  <c r="H413" i="15" s="1"/>
  <c r="H414" i="15" s="1"/>
  <c r="BB123" i="15"/>
  <c r="BB125" i="15" s="1"/>
  <c r="B425" i="15" s="1"/>
  <c r="J417" i="15"/>
  <c r="G417" i="15"/>
  <c r="D417" i="15"/>
  <c r="I354" i="15"/>
  <c r="J372" i="15"/>
  <c r="O687" i="15"/>
  <c r="E701" i="15"/>
  <c r="N726" i="15"/>
  <c r="N727" i="15" s="1"/>
  <c r="N729" i="15" s="1"/>
  <c r="M727" i="15"/>
  <c r="M729" i="15" s="1"/>
  <c r="I715" i="15"/>
  <c r="I717" i="15" s="1"/>
  <c r="N730" i="15"/>
  <c r="N731" i="15" s="1"/>
  <c r="N733" i="15" s="1"/>
  <c r="F705" i="15"/>
  <c r="N735" i="15"/>
  <c r="N737" i="15" s="1"/>
  <c r="H706" i="15"/>
  <c r="I706" i="15" s="1"/>
  <c r="I707" i="15" s="1"/>
  <c r="I709" i="15" s="1"/>
  <c r="H465" i="15"/>
  <c r="K458" i="15"/>
  <c r="K660" i="15" s="1"/>
  <c r="H458" i="15"/>
  <c r="H676" i="15" s="1"/>
  <c r="L465" i="15"/>
  <c r="B471" i="15"/>
  <c r="L496" i="15"/>
  <c r="L662" i="15" s="1"/>
  <c r="H513" i="15"/>
  <c r="I521" i="15"/>
  <c r="I529" i="15"/>
  <c r="G560" i="15"/>
  <c r="I574" i="15"/>
  <c r="J529" i="15"/>
  <c r="M458" i="15"/>
  <c r="K501" i="15"/>
  <c r="K626" i="15" s="1"/>
  <c r="I502" i="15"/>
  <c r="I627" i="15" s="1"/>
  <c r="G503" i="15"/>
  <c r="B465" i="15"/>
  <c r="D477" i="15"/>
  <c r="B496" i="15"/>
  <c r="J513" i="15"/>
  <c r="K521" i="15"/>
  <c r="K529" i="15"/>
  <c r="L537" i="15"/>
  <c r="C458" i="15"/>
  <c r="C660" i="15" s="1"/>
  <c r="O500" i="15"/>
  <c r="M501" i="15"/>
  <c r="K502" i="15"/>
  <c r="K627" i="15" s="1"/>
  <c r="I503" i="15"/>
  <c r="D465" i="15"/>
  <c r="N465" i="15"/>
  <c r="F477" i="15"/>
  <c r="F483" i="15"/>
  <c r="D496" i="15"/>
  <c r="D661" i="15" s="1"/>
  <c r="N496" i="15"/>
  <c r="N662" i="15" s="1"/>
  <c r="L513" i="15"/>
  <c r="M521" i="15"/>
  <c r="M639" i="15" s="1"/>
  <c r="M529" i="15"/>
  <c r="M644" i="15" s="1"/>
  <c r="C581" i="15"/>
  <c r="C649" i="15" s="1"/>
  <c r="M581" i="15"/>
  <c r="M649" i="15" s="1"/>
  <c r="O483" i="15"/>
  <c r="D458" i="15"/>
  <c r="D676" i="15" s="1"/>
  <c r="B458" i="15"/>
  <c r="B676" i="15" s="1"/>
  <c r="N458" i="15"/>
  <c r="N660" i="15" s="1"/>
  <c r="L458" i="15"/>
  <c r="L660" i="15" s="1"/>
  <c r="E465" i="15"/>
  <c r="C465" i="15"/>
  <c r="O465" i="15"/>
  <c r="E496" i="15"/>
  <c r="E662" i="15" s="1"/>
  <c r="O496" i="15"/>
  <c r="P498" i="15" s="1"/>
  <c r="M513" i="15"/>
  <c r="M634" i="15" s="1"/>
  <c r="I513" i="15"/>
  <c r="B521" i="15"/>
  <c r="L560" i="15"/>
  <c r="O477" i="15"/>
  <c r="H477" i="15"/>
  <c r="H483" i="15"/>
  <c r="F458" i="15"/>
  <c r="F660" i="15" s="1"/>
  <c r="I477" i="15"/>
  <c r="G496" i="15"/>
  <c r="G661" i="15" s="1"/>
  <c r="M496" i="15"/>
  <c r="M662" i="15" s="1"/>
  <c r="C513" i="15"/>
  <c r="D521" i="15"/>
  <c r="B560" i="15"/>
  <c r="D574" i="15"/>
  <c r="F581" i="15"/>
  <c r="F649" i="15" s="1"/>
  <c r="D581" i="15"/>
  <c r="D649" i="15" s="1"/>
  <c r="J477" i="15"/>
  <c r="J483" i="15"/>
  <c r="N513" i="15"/>
  <c r="C529" i="15"/>
  <c r="C644" i="15" s="1"/>
  <c r="O529" i="15"/>
  <c r="C560" i="15"/>
  <c r="E574" i="15"/>
  <c r="K477" i="15"/>
  <c r="K483" i="15"/>
  <c r="I496" i="15"/>
  <c r="E513" i="15"/>
  <c r="O513" i="15"/>
  <c r="F521" i="15"/>
  <c r="N521" i="15"/>
  <c r="F529" i="15"/>
  <c r="F574" i="15"/>
  <c r="H581" i="15"/>
  <c r="H649" i="15" s="1"/>
  <c r="G521" i="15"/>
  <c r="G639" i="15" s="1"/>
  <c r="O560" i="15"/>
  <c r="G574" i="15"/>
  <c r="I581" i="15"/>
  <c r="I649" i="15" s="1"/>
  <c r="G581" i="15"/>
  <c r="J500" i="15"/>
  <c r="H501" i="15"/>
  <c r="H626" i="15" s="1"/>
  <c r="F502" i="15"/>
  <c r="F627" i="15" s="1"/>
  <c r="D503" i="15"/>
  <c r="D628" i="15" s="1"/>
  <c r="G458" i="15"/>
  <c r="G660" i="15" s="1"/>
  <c r="K465" i="15"/>
  <c r="J465" i="15"/>
  <c r="M477" i="15"/>
  <c r="G477" i="15"/>
  <c r="M483" i="15"/>
  <c r="G513" i="15"/>
  <c r="H521" i="15"/>
  <c r="H529" i="15"/>
  <c r="F560" i="15"/>
  <c r="D560" i="15"/>
  <c r="N560" i="15"/>
  <c r="H574" i="15"/>
  <c r="L354" i="15"/>
  <c r="C402" i="15"/>
  <c r="O402" i="15"/>
  <c r="E408" i="15"/>
  <c r="B116" i="15"/>
  <c r="B118" i="15" s="1"/>
  <c r="N116" i="15"/>
  <c r="N118" i="15" s="1"/>
  <c r="L422" i="15" s="1"/>
  <c r="AB123" i="15"/>
  <c r="I410" i="15" s="1"/>
  <c r="AN123" i="15"/>
  <c r="AN125" i="15" s="1"/>
  <c r="F423" i="15" s="1"/>
  <c r="AZ123" i="15"/>
  <c r="AZ125" i="15" s="1"/>
  <c r="C423" i="15" s="1"/>
  <c r="F402" i="15"/>
  <c r="H408" i="15"/>
  <c r="G390" i="15"/>
  <c r="G402" i="15"/>
  <c r="I408" i="15"/>
  <c r="E116" i="15"/>
  <c r="S123" i="15"/>
  <c r="S125" i="15" s="1"/>
  <c r="AE123" i="15"/>
  <c r="AE125" i="15" s="1"/>
  <c r="AQ123" i="15"/>
  <c r="AQ125" i="15" s="1"/>
  <c r="BC123" i="15"/>
  <c r="BC125" i="15" s="1"/>
  <c r="L378" i="15"/>
  <c r="BH125" i="15"/>
  <c r="G116" i="15"/>
  <c r="U123" i="15"/>
  <c r="U125" i="15" s="1"/>
  <c r="AG123" i="15"/>
  <c r="AG125" i="15" s="1"/>
  <c r="AS123" i="15"/>
  <c r="AS125" i="15" s="1"/>
  <c r="BI125" i="15"/>
  <c r="I390" i="15"/>
  <c r="J402" i="15"/>
  <c r="L408" i="15"/>
  <c r="I116" i="15"/>
  <c r="W123" i="15"/>
  <c r="W125" i="15" s="1"/>
  <c r="J424" i="15" s="1"/>
  <c r="AI123" i="15"/>
  <c r="AI125" i="15" s="1"/>
  <c r="AU123" i="15"/>
  <c r="AU125" i="15" s="1"/>
  <c r="L402" i="15"/>
  <c r="L390" i="15"/>
  <c r="K116" i="15"/>
  <c r="K118" i="15" s="1"/>
  <c r="L425" i="15" s="1"/>
  <c r="Y123" i="15"/>
  <c r="Y125" i="15" s="1"/>
  <c r="AK123" i="15"/>
  <c r="AK125" i="15" s="1"/>
  <c r="AW123" i="15"/>
  <c r="AW125" i="15" s="1"/>
  <c r="BM125" i="15"/>
  <c r="L412" i="15"/>
  <c r="I413" i="15"/>
  <c r="I414" i="15" s="1"/>
  <c r="F413" i="15"/>
  <c r="F414" i="15" s="1"/>
  <c r="L411" i="15"/>
  <c r="I412" i="15"/>
  <c r="F412" i="15"/>
  <c r="C412" i="15"/>
  <c r="B416" i="15"/>
  <c r="BE125" i="15"/>
  <c r="O413" i="15"/>
  <c r="O414" i="15" s="1"/>
  <c r="L410" i="15"/>
  <c r="I411" i="15"/>
  <c r="F411" i="15"/>
  <c r="C411" i="15"/>
  <c r="J410" i="15"/>
  <c r="G410" i="15"/>
  <c r="C410" i="15"/>
  <c r="L413" i="15"/>
  <c r="L414" i="15" s="1"/>
  <c r="D410" i="15"/>
  <c r="N411" i="15"/>
  <c r="K412" i="15"/>
  <c r="H412" i="15"/>
  <c r="E412" i="15"/>
  <c r="B412" i="15"/>
  <c r="M413" i="15"/>
  <c r="M414" i="15" s="1"/>
  <c r="H410" i="15"/>
  <c r="E410" i="15"/>
  <c r="G411" i="15"/>
  <c r="K411" i="15"/>
  <c r="H411" i="15"/>
  <c r="E411" i="15"/>
  <c r="B411" i="15"/>
  <c r="M412" i="15"/>
  <c r="J413" i="15"/>
  <c r="J414" i="15" s="1"/>
  <c r="G413" i="15"/>
  <c r="G414" i="15" s="1"/>
  <c r="D413" i="15"/>
  <c r="D414" i="15" s="1"/>
  <c r="M411" i="15"/>
  <c r="J412" i="15"/>
  <c r="G412" i="15"/>
  <c r="D412" i="15"/>
  <c r="M410" i="15"/>
  <c r="J411" i="15"/>
  <c r="D411" i="15"/>
  <c r="E445" i="15"/>
  <c r="E451" i="15"/>
  <c r="E432" i="15"/>
  <c r="E438" i="15"/>
  <c r="I445" i="15"/>
  <c r="F438" i="15"/>
  <c r="F451" i="15"/>
  <c r="F432" i="15"/>
  <c r="K432" i="15"/>
  <c r="J445" i="15"/>
  <c r="C390" i="15"/>
  <c r="O390" i="15"/>
  <c r="I402" i="15"/>
  <c r="K408" i="15"/>
  <c r="G438" i="15"/>
  <c r="H432" i="15"/>
  <c r="H438" i="15"/>
  <c r="L445" i="15"/>
  <c r="C384" i="15"/>
  <c r="O384" i="15"/>
  <c r="K402" i="15"/>
  <c r="M408" i="15"/>
  <c r="I432" i="15"/>
  <c r="M445" i="15"/>
  <c r="N408" i="15"/>
  <c r="J432" i="15"/>
  <c r="J438" i="15"/>
  <c r="B445" i="15"/>
  <c r="N445" i="15"/>
  <c r="M402" i="15"/>
  <c r="O416" i="15"/>
  <c r="K438" i="15"/>
  <c r="C445" i="15"/>
  <c r="O445" i="15"/>
  <c r="F384" i="15"/>
  <c r="B402" i="15"/>
  <c r="N402" i="15"/>
  <c r="D408" i="15"/>
  <c r="L438" i="15"/>
  <c r="M432" i="15"/>
  <c r="M438" i="15"/>
  <c r="D402" i="15"/>
  <c r="F408" i="15"/>
  <c r="B432" i="15"/>
  <c r="N432" i="15"/>
  <c r="F445" i="15"/>
  <c r="C432" i="15"/>
  <c r="O432" i="15"/>
  <c r="C438" i="15"/>
  <c r="O438" i="15"/>
  <c r="G445" i="15"/>
  <c r="D432" i="15"/>
  <c r="D438" i="15"/>
  <c r="C451" i="15"/>
  <c r="O451" i="15"/>
  <c r="E458" i="15"/>
  <c r="F465" i="15"/>
  <c r="K500" i="15"/>
  <c r="K625" i="15" s="1"/>
  <c r="E560" i="15"/>
  <c r="K581" i="15"/>
  <c r="K649" i="15" s="1"/>
  <c r="J710" i="15"/>
  <c r="I711" i="15"/>
  <c r="I713" i="15" s="1"/>
  <c r="D451" i="15"/>
  <c r="G465" i="15"/>
  <c r="M500" i="15"/>
  <c r="O574" i="15"/>
  <c r="K714" i="15"/>
  <c r="J715" i="15"/>
  <c r="J717" i="15" s="1"/>
  <c r="I465" i="15"/>
  <c r="B500" i="15"/>
  <c r="B625" i="15" s="1"/>
  <c r="N500" i="15"/>
  <c r="L501" i="15"/>
  <c r="J502" i="15"/>
  <c r="J627" i="15" s="1"/>
  <c r="H503" i="15"/>
  <c r="B581" i="15"/>
  <c r="B649" i="15" s="1"/>
  <c r="G451" i="15"/>
  <c r="C500" i="15"/>
  <c r="C625" i="15" s="1"/>
  <c r="G601" i="15"/>
  <c r="H451" i="15"/>
  <c r="J458" i="15"/>
  <c r="D500" i="15"/>
  <c r="B501" i="15"/>
  <c r="N501" i="15"/>
  <c r="L502" i="15"/>
  <c r="N581" i="15"/>
  <c r="L718" i="15"/>
  <c r="K719" i="15"/>
  <c r="K721" i="15" s="1"/>
  <c r="I451" i="15"/>
  <c r="O501" i="15"/>
  <c r="E581" i="15"/>
  <c r="E649" i="15" s="1"/>
  <c r="O581" i="15"/>
  <c r="O649" i="15" s="1"/>
  <c r="M465" i="15"/>
  <c r="J601" i="15"/>
  <c r="K451" i="15"/>
  <c r="K574" i="15"/>
  <c r="L451" i="15"/>
  <c r="G598" i="15"/>
  <c r="E599" i="15"/>
  <c r="C600" i="15"/>
  <c r="B451" i="15"/>
  <c r="N451" i="15"/>
  <c r="J581" i="15"/>
  <c r="J649" i="15" s="1"/>
  <c r="M601" i="15"/>
  <c r="H711" i="15"/>
  <c r="H713" i="15" s="1"/>
  <c r="C601" i="15"/>
  <c r="D601" i="15"/>
  <c r="O670" i="15"/>
  <c r="O735" i="15"/>
  <c r="O736" i="15" s="1"/>
  <c r="D690" i="15"/>
  <c r="L722" i="15"/>
  <c r="G709" i="15"/>
  <c r="C693" i="15"/>
  <c r="M733" i="15"/>
  <c r="O673" i="15"/>
  <c r="R680" i="15" s="1"/>
  <c r="O739" i="15"/>
  <c r="P740" i="15" s="1"/>
  <c r="F694" i="15"/>
  <c r="I546" i="24" l="1"/>
  <c r="H545" i="24"/>
  <c r="E681" i="24"/>
  <c r="Q560" i="24"/>
  <c r="Q561" i="24"/>
  <c r="Q682" i="24"/>
  <c r="R682" i="24" s="1"/>
  <c r="Q692" i="24" s="1"/>
  <c r="Q575" i="24"/>
  <c r="Q582" i="24"/>
  <c r="Q658" i="24" s="1"/>
  <c r="Q739" i="24"/>
  <c r="Q740" i="24"/>
  <c r="Q735" i="24"/>
  <c r="Q736" i="24"/>
  <c r="K681" i="24"/>
  <c r="R681" i="24" s="1"/>
  <c r="Q691" i="24" s="1"/>
  <c r="L681" i="24"/>
  <c r="P681" i="24"/>
  <c r="H681" i="24"/>
  <c r="J698" i="24"/>
  <c r="I699" i="24"/>
  <c r="I701" i="24" s="1"/>
  <c r="N723" i="24"/>
  <c r="N725" i="24" s="1"/>
  <c r="O722" i="24"/>
  <c r="N554" i="25"/>
  <c r="N553" i="25"/>
  <c r="N675" i="25"/>
  <c r="M568" i="25"/>
  <c r="M575" i="25"/>
  <c r="M651" i="25" s="1"/>
  <c r="J702" i="25"/>
  <c r="I703" i="25"/>
  <c r="I705" i="25" s="1"/>
  <c r="F554" i="25"/>
  <c r="F553" i="25"/>
  <c r="F675" i="25"/>
  <c r="F685" i="25" s="1"/>
  <c r="H553" i="25"/>
  <c r="H554" i="25"/>
  <c r="H675" i="25"/>
  <c r="O545" i="25"/>
  <c r="O567" i="25"/>
  <c r="O546" i="25"/>
  <c r="O552" i="25"/>
  <c r="N568" i="25"/>
  <c r="N575" i="25"/>
  <c r="N651" i="25" s="1"/>
  <c r="L568" i="25"/>
  <c r="L575" i="25"/>
  <c r="L651" i="25" s="1"/>
  <c r="I690" i="25"/>
  <c r="H691" i="25"/>
  <c r="H693" i="25" s="1"/>
  <c r="E568" i="25"/>
  <c r="E575" i="25"/>
  <c r="E651" i="25" s="1"/>
  <c r="M719" i="25"/>
  <c r="M721" i="25" s="1"/>
  <c r="N718" i="25"/>
  <c r="K567" i="25"/>
  <c r="K546" i="25"/>
  <c r="K545" i="25"/>
  <c r="K552" i="25"/>
  <c r="M715" i="25"/>
  <c r="M717" i="25" s="1"/>
  <c r="N714" i="25"/>
  <c r="G568" i="25"/>
  <c r="G575" i="25"/>
  <c r="G651" i="25" s="1"/>
  <c r="M553" i="25"/>
  <c r="M554" i="25"/>
  <c r="M675" i="25"/>
  <c r="L553" i="25"/>
  <c r="L554" i="25"/>
  <c r="L675" i="25"/>
  <c r="D568" i="25"/>
  <c r="D575" i="25"/>
  <c r="D651" i="25" s="1"/>
  <c r="I699" i="25"/>
  <c r="I701" i="25" s="1"/>
  <c r="J698" i="25"/>
  <c r="J681" i="25"/>
  <c r="R681" i="25" s="1"/>
  <c r="B568" i="25"/>
  <c r="B575" i="25"/>
  <c r="B651" i="25" s="1"/>
  <c r="L685" i="25"/>
  <c r="G685" i="25"/>
  <c r="H685" i="25"/>
  <c r="Q692" i="25"/>
  <c r="B685" i="25"/>
  <c r="D553" i="25"/>
  <c r="D675" i="25"/>
  <c r="D685" i="25" s="1"/>
  <c r="G554" i="25"/>
  <c r="G553" i="25"/>
  <c r="G675" i="25"/>
  <c r="I545" i="25"/>
  <c r="I552" i="25"/>
  <c r="I546" i="25"/>
  <c r="I567" i="25"/>
  <c r="H568" i="25"/>
  <c r="H575" i="25"/>
  <c r="H651" i="25" s="1"/>
  <c r="P553" i="25"/>
  <c r="P675" i="25"/>
  <c r="B553" i="25"/>
  <c r="B675" i="25"/>
  <c r="Q561" i="25"/>
  <c r="P726" i="25"/>
  <c r="O727" i="25"/>
  <c r="P568" i="25"/>
  <c r="P575" i="25"/>
  <c r="P651" i="25" s="1"/>
  <c r="P723" i="25"/>
  <c r="Q729" i="25"/>
  <c r="Q730" i="25" s="1"/>
  <c r="L711" i="25"/>
  <c r="L713" i="25" s="1"/>
  <c r="M710" i="25"/>
  <c r="F681" i="25"/>
  <c r="E553" i="25"/>
  <c r="E554" i="25"/>
  <c r="E675" i="25"/>
  <c r="E685" i="25" s="1"/>
  <c r="J552" i="25"/>
  <c r="J546" i="25"/>
  <c r="J567" i="25"/>
  <c r="J545" i="25"/>
  <c r="O724" i="25"/>
  <c r="O725" i="25"/>
  <c r="J707" i="25"/>
  <c r="J709" i="25" s="1"/>
  <c r="K706" i="25"/>
  <c r="G695" i="25"/>
  <c r="G697" i="25" s="1"/>
  <c r="H694" i="25"/>
  <c r="P546" i="25"/>
  <c r="F568" i="25"/>
  <c r="F575" i="25"/>
  <c r="F651" i="25" s="1"/>
  <c r="C567" i="25"/>
  <c r="C552" i="25"/>
  <c r="D554" i="25" s="1"/>
  <c r="C546" i="25"/>
  <c r="C545" i="25"/>
  <c r="L568" i="24"/>
  <c r="L575" i="24"/>
  <c r="L651" i="24" s="1"/>
  <c r="I568" i="24"/>
  <c r="I575" i="24"/>
  <c r="I651" i="24" s="1"/>
  <c r="J702" i="24"/>
  <c r="I703" i="24"/>
  <c r="I705" i="24" s="1"/>
  <c r="O545" i="24"/>
  <c r="O546" i="24"/>
  <c r="O552" i="24"/>
  <c r="P554" i="24" s="1"/>
  <c r="O567" i="24"/>
  <c r="B568" i="24"/>
  <c r="B575" i="24"/>
  <c r="B651" i="24" s="1"/>
  <c r="G545" i="24"/>
  <c r="G546" i="24"/>
  <c r="G552" i="24"/>
  <c r="H554" i="24" s="1"/>
  <c r="G567" i="24"/>
  <c r="P553" i="24"/>
  <c r="P675" i="24"/>
  <c r="D553" i="24"/>
  <c r="D554" i="24"/>
  <c r="D675" i="24"/>
  <c r="E567" i="24"/>
  <c r="E545" i="24"/>
  <c r="E546" i="24"/>
  <c r="E552" i="24"/>
  <c r="B553" i="24"/>
  <c r="B675" i="24"/>
  <c r="K706" i="24"/>
  <c r="J707" i="24"/>
  <c r="J709" i="24" s="1"/>
  <c r="C553" i="24"/>
  <c r="C554" i="24"/>
  <c r="C675" i="24"/>
  <c r="H568" i="24"/>
  <c r="H575" i="24"/>
  <c r="H651" i="24" s="1"/>
  <c r="H690" i="24"/>
  <c r="G691" i="24"/>
  <c r="G693" i="24" s="1"/>
  <c r="J568" i="24"/>
  <c r="J575" i="24"/>
  <c r="J651" i="24" s="1"/>
  <c r="M719" i="24"/>
  <c r="M721" i="24" s="1"/>
  <c r="N718" i="24"/>
  <c r="H694" i="24"/>
  <c r="G695" i="24"/>
  <c r="G697" i="24" s="1"/>
  <c r="O732" i="24"/>
  <c r="O733" i="24"/>
  <c r="M567" i="24"/>
  <c r="M545" i="24"/>
  <c r="M546" i="24"/>
  <c r="M552" i="24"/>
  <c r="D568" i="24"/>
  <c r="D575" i="24"/>
  <c r="D651" i="24" s="1"/>
  <c r="J553" i="24"/>
  <c r="J554" i="24"/>
  <c r="J675" i="24"/>
  <c r="N567" i="24"/>
  <c r="N545" i="24"/>
  <c r="N546" i="24"/>
  <c r="N552" i="24"/>
  <c r="L715" i="24"/>
  <c r="L717" i="24" s="1"/>
  <c r="M714" i="24"/>
  <c r="M711" i="24"/>
  <c r="M713" i="24" s="1"/>
  <c r="N710" i="24"/>
  <c r="P731" i="24"/>
  <c r="C568" i="24"/>
  <c r="C575" i="24"/>
  <c r="C651" i="24" s="1"/>
  <c r="H546" i="24"/>
  <c r="L553" i="24"/>
  <c r="L675" i="24"/>
  <c r="O729" i="24"/>
  <c r="O728" i="24"/>
  <c r="I554" i="24"/>
  <c r="I553" i="24"/>
  <c r="I675" i="24"/>
  <c r="H553" i="24"/>
  <c r="H675" i="24"/>
  <c r="F546" i="24"/>
  <c r="F552" i="24"/>
  <c r="F567" i="24"/>
  <c r="F545" i="24"/>
  <c r="K552" i="24"/>
  <c r="K567" i="24"/>
  <c r="K545" i="24"/>
  <c r="K546" i="24"/>
  <c r="C681" i="24"/>
  <c r="D681" i="24"/>
  <c r="P568" i="24"/>
  <c r="P575" i="24"/>
  <c r="P651" i="24" s="1"/>
  <c r="P727" i="24"/>
  <c r="G644" i="15"/>
  <c r="N413" i="15"/>
  <c r="N414" i="15" s="1"/>
  <c r="G649" i="15"/>
  <c r="H644" i="15"/>
  <c r="N634" i="15"/>
  <c r="H639" i="15"/>
  <c r="N410" i="15"/>
  <c r="N639" i="15"/>
  <c r="I639" i="15"/>
  <c r="P537" i="15"/>
  <c r="P541" i="15"/>
  <c r="D639" i="15"/>
  <c r="B634" i="15"/>
  <c r="D644" i="15"/>
  <c r="L639" i="15"/>
  <c r="P563" i="15"/>
  <c r="N649" i="15"/>
  <c r="N644" i="15"/>
  <c r="B639" i="15"/>
  <c r="L644" i="15"/>
  <c r="D634" i="15"/>
  <c r="G634" i="15"/>
  <c r="I634" i="15"/>
  <c r="L634" i="15"/>
  <c r="B644" i="15"/>
  <c r="Q544" i="15"/>
  <c r="Q548" i="15"/>
  <c r="H118" i="15"/>
  <c r="P412" i="15"/>
  <c r="J118" i="15"/>
  <c r="P410" i="15"/>
  <c r="E118" i="15"/>
  <c r="Q418" i="15"/>
  <c r="I118" i="15"/>
  <c r="P411" i="15"/>
  <c r="G118" i="15"/>
  <c r="P413" i="15"/>
  <c r="P414" i="15" s="1"/>
  <c r="N412" i="15"/>
  <c r="Q419" i="15"/>
  <c r="M118" i="15"/>
  <c r="O411" i="15"/>
  <c r="F118" i="15"/>
  <c r="Q417" i="15"/>
  <c r="C118" i="15"/>
  <c r="Q420" i="15"/>
  <c r="Q421" i="15" s="1"/>
  <c r="L118" i="15"/>
  <c r="O412" i="15"/>
  <c r="D530" i="20"/>
  <c r="C604" i="20"/>
  <c r="B604" i="20"/>
  <c r="F604" i="20"/>
  <c r="E644" i="20"/>
  <c r="E646" i="20" s="1"/>
  <c r="R815" i="20"/>
  <c r="R805" i="20"/>
  <c r="R853" i="20"/>
  <c r="R843" i="20"/>
  <c r="R851" i="20"/>
  <c r="R841" i="20"/>
  <c r="G599" i="20"/>
  <c r="D599" i="20"/>
  <c r="J604" i="20"/>
  <c r="N604" i="20"/>
  <c r="C531" i="20"/>
  <c r="N404" i="20"/>
  <c r="P406" i="20"/>
  <c r="K118" i="20"/>
  <c r="O418" i="20" s="1"/>
  <c r="O406" i="20"/>
  <c r="P374" i="20"/>
  <c r="Q376" i="20"/>
  <c r="N406" i="20"/>
  <c r="Q404" i="20"/>
  <c r="D118" i="20"/>
  <c r="Q417" i="20" s="1"/>
  <c r="Q405" i="20"/>
  <c r="J566" i="20"/>
  <c r="J609" i="20"/>
  <c r="I599" i="20"/>
  <c r="R844" i="20"/>
  <c r="H523" i="20"/>
  <c r="G604" i="20"/>
  <c r="D604" i="20"/>
  <c r="N599" i="20"/>
  <c r="B599" i="20"/>
  <c r="H599" i="20"/>
  <c r="K618" i="20"/>
  <c r="K622" i="20" s="1"/>
  <c r="K609" i="20"/>
  <c r="P553" i="20"/>
  <c r="O609" i="20"/>
  <c r="E566" i="20"/>
  <c r="E609" i="20"/>
  <c r="J599" i="20"/>
  <c r="R797" i="20"/>
  <c r="G566" i="20"/>
  <c r="G609" i="20"/>
  <c r="F609" i="20"/>
  <c r="N523" i="20"/>
  <c r="M604" i="20"/>
  <c r="C609" i="20"/>
  <c r="P507" i="20"/>
  <c r="O599" i="20"/>
  <c r="E604" i="20"/>
  <c r="M618" i="20"/>
  <c r="M625" i="20" s="1"/>
  <c r="M609" i="20"/>
  <c r="D618" i="20"/>
  <c r="D625" i="20" s="1"/>
  <c r="D609" i="20"/>
  <c r="L507" i="20"/>
  <c r="K599" i="20"/>
  <c r="E599" i="20"/>
  <c r="L599" i="20"/>
  <c r="I604" i="20"/>
  <c r="K604" i="20"/>
  <c r="F599" i="20"/>
  <c r="N609" i="20"/>
  <c r="L604" i="20"/>
  <c r="G618" i="20"/>
  <c r="G118" i="20"/>
  <c r="P418" i="20" s="1"/>
  <c r="M599" i="20"/>
  <c r="O604" i="20"/>
  <c r="I553" i="20"/>
  <c r="H609" i="20"/>
  <c r="R806" i="20"/>
  <c r="I614" i="20"/>
  <c r="I609" i="20"/>
  <c r="B618" i="20"/>
  <c r="B622" i="20" s="1"/>
  <c r="B609" i="20"/>
  <c r="N374" i="20"/>
  <c r="C599" i="20"/>
  <c r="P531" i="17"/>
  <c r="L541" i="15"/>
  <c r="L626" i="15"/>
  <c r="N540" i="15"/>
  <c r="N625" i="15"/>
  <c r="P531" i="15"/>
  <c r="O644" i="15"/>
  <c r="M667" i="15"/>
  <c r="H634" i="15"/>
  <c r="P523" i="15"/>
  <c r="O639" i="15"/>
  <c r="M540" i="15"/>
  <c r="M548" i="15" s="1"/>
  <c r="M625" i="15"/>
  <c r="F652" i="15"/>
  <c r="H542" i="15"/>
  <c r="H627" i="15"/>
  <c r="L543" i="15"/>
  <c r="L628" i="15"/>
  <c r="N542" i="15"/>
  <c r="N627" i="15"/>
  <c r="C634" i="15"/>
  <c r="Q688" i="15"/>
  <c r="I543" i="15"/>
  <c r="I628" i="15"/>
  <c r="P583" i="15"/>
  <c r="M541" i="15"/>
  <c r="M549" i="15" s="1"/>
  <c r="M626" i="15"/>
  <c r="C596" i="15"/>
  <c r="J540" i="15"/>
  <c r="J548" i="15" s="1"/>
  <c r="J625" i="15"/>
  <c r="O540" i="15"/>
  <c r="O625" i="15"/>
  <c r="F634" i="15"/>
  <c r="G652" i="15"/>
  <c r="K543" i="15"/>
  <c r="K628" i="15"/>
  <c r="N543" i="15"/>
  <c r="N628" i="15"/>
  <c r="M542" i="15"/>
  <c r="M627" i="15"/>
  <c r="B543" i="15"/>
  <c r="B566" i="15" s="1"/>
  <c r="B628" i="15"/>
  <c r="F540" i="15"/>
  <c r="F563" i="15" s="1"/>
  <c r="F625" i="15"/>
  <c r="C639" i="15"/>
  <c r="K639" i="15"/>
  <c r="K634" i="15"/>
  <c r="O541" i="15"/>
  <c r="O549" i="15" s="1"/>
  <c r="O626" i="15"/>
  <c r="K644" i="15"/>
  <c r="J634" i="15"/>
  <c r="N541" i="15"/>
  <c r="N564" i="15" s="1"/>
  <c r="N626" i="15"/>
  <c r="H596" i="15"/>
  <c r="F543" i="15"/>
  <c r="F566" i="15" s="1"/>
  <c r="F628" i="15"/>
  <c r="D652" i="15"/>
  <c r="I596" i="15"/>
  <c r="L542" i="15"/>
  <c r="L627" i="15"/>
  <c r="E644" i="15"/>
  <c r="E543" i="15"/>
  <c r="E628" i="15"/>
  <c r="B541" i="15"/>
  <c r="B626" i="15"/>
  <c r="O543" i="15"/>
  <c r="O566" i="15" s="1"/>
  <c r="O628" i="15"/>
  <c r="G542" i="15"/>
  <c r="G627" i="15"/>
  <c r="D540" i="15"/>
  <c r="D563" i="15" s="1"/>
  <c r="D625" i="15"/>
  <c r="F644" i="15"/>
  <c r="C543" i="15"/>
  <c r="C566" i="15" s="1"/>
  <c r="C628" i="15"/>
  <c r="F639" i="15"/>
  <c r="M543" i="15"/>
  <c r="M551" i="15" s="1"/>
  <c r="M628" i="15"/>
  <c r="E634" i="15"/>
  <c r="E639" i="15"/>
  <c r="G543" i="15"/>
  <c r="G566" i="15" s="1"/>
  <c r="G628" i="15"/>
  <c r="J639" i="15"/>
  <c r="P515" i="15"/>
  <c r="O634" i="15"/>
  <c r="J644" i="15"/>
  <c r="Q743" i="15"/>
  <c r="H543" i="15"/>
  <c r="H566" i="15" s="1"/>
  <c r="H628" i="15"/>
  <c r="G540" i="15"/>
  <c r="G625" i="15"/>
  <c r="L540" i="15"/>
  <c r="L625" i="15"/>
  <c r="O542" i="15"/>
  <c r="O550" i="15" s="1"/>
  <c r="O627" i="15"/>
  <c r="I644" i="15"/>
  <c r="L652" i="15"/>
  <c r="Q747" i="15"/>
  <c r="O522" i="18"/>
  <c r="D547" i="18"/>
  <c r="D555" i="18" s="1"/>
  <c r="C683" i="18"/>
  <c r="E530" i="18"/>
  <c r="F418" i="18"/>
  <c r="C530" i="18"/>
  <c r="O550" i="18"/>
  <c r="O573" i="18" s="1"/>
  <c r="J550" i="18"/>
  <c r="J573" i="18" s="1"/>
  <c r="Q572" i="18"/>
  <c r="M550" i="18"/>
  <c r="L419" i="18"/>
  <c r="K667" i="18"/>
  <c r="J521" i="18"/>
  <c r="D549" i="18"/>
  <c r="N530" i="18"/>
  <c r="F538" i="18"/>
  <c r="G419" i="18"/>
  <c r="H709" i="18"/>
  <c r="Q556" i="18"/>
  <c r="F547" i="18"/>
  <c r="F570" i="18" s="1"/>
  <c r="Q418" i="18"/>
  <c r="L420" i="18"/>
  <c r="L421" i="18" s="1"/>
  <c r="Q419" i="18"/>
  <c r="I418" i="18"/>
  <c r="K505" i="18"/>
  <c r="N549" i="18"/>
  <c r="N572" i="18" s="1"/>
  <c r="N522" i="18"/>
  <c r="H547" i="18"/>
  <c r="H570" i="18" s="1"/>
  <c r="K668" i="18"/>
  <c r="D419" i="18"/>
  <c r="L418" i="18"/>
  <c r="K504" i="18"/>
  <c r="C466" i="18"/>
  <c r="P670" i="18"/>
  <c r="F659" i="18"/>
  <c r="G547" i="18"/>
  <c r="G570" i="18" s="1"/>
  <c r="H657" i="18"/>
  <c r="K538" i="18"/>
  <c r="D538" i="18"/>
  <c r="Q544" i="18"/>
  <c r="Q545" i="18" s="1"/>
  <c r="D537" i="18"/>
  <c r="Q558" i="18"/>
  <c r="Q573" i="18"/>
  <c r="M530" i="18"/>
  <c r="P570" i="18"/>
  <c r="N548" i="18"/>
  <c r="N556" i="18" s="1"/>
  <c r="M548" i="18"/>
  <c r="M556" i="18" s="1"/>
  <c r="B548" i="18"/>
  <c r="B556" i="18" s="1"/>
  <c r="E549" i="18"/>
  <c r="E557" i="18" s="1"/>
  <c r="R680" i="18"/>
  <c r="I420" i="18"/>
  <c r="I421" i="18" s="1"/>
  <c r="M419" i="18"/>
  <c r="P418" i="18"/>
  <c r="F417" i="18"/>
  <c r="N536" i="17"/>
  <c r="O684" i="17"/>
  <c r="O685" i="17" s="1"/>
  <c r="P683" i="17"/>
  <c r="O610" i="17"/>
  <c r="P553" i="17"/>
  <c r="P683" i="15"/>
  <c r="P688" i="15" s="1"/>
  <c r="Q690" i="15"/>
  <c r="I542" i="15"/>
  <c r="Q748" i="15"/>
  <c r="O660" i="15"/>
  <c r="P459" i="15"/>
  <c r="K540" i="15"/>
  <c r="K563" i="15" s="1"/>
  <c r="P736" i="15"/>
  <c r="J712" i="20"/>
  <c r="J696" i="20"/>
  <c r="J704" i="20"/>
  <c r="O696" i="20"/>
  <c r="O712" i="20"/>
  <c r="O704" i="20"/>
  <c r="J497" i="20"/>
  <c r="L712" i="20"/>
  <c r="L696" i="20"/>
  <c r="L704" i="20"/>
  <c r="R816" i="20"/>
  <c r="K614" i="20"/>
  <c r="O490" i="20"/>
  <c r="R863" i="20"/>
  <c r="P633" i="20"/>
  <c r="Q633" i="20"/>
  <c r="M712" i="20"/>
  <c r="M696" i="20"/>
  <c r="M704" i="20"/>
  <c r="R796" i="20"/>
  <c r="R854" i="20"/>
  <c r="K566" i="20"/>
  <c r="N696" i="20"/>
  <c r="N704" i="20"/>
  <c r="N712" i="20"/>
  <c r="N447" i="20"/>
  <c r="E490" i="20"/>
  <c r="K611" i="20"/>
  <c r="K712" i="20"/>
  <c r="K696" i="20"/>
  <c r="K704" i="20"/>
  <c r="C530" i="20"/>
  <c r="R814" i="20"/>
  <c r="R807" i="20"/>
  <c r="R804" i="20"/>
  <c r="R795" i="20"/>
  <c r="P417" i="18"/>
  <c r="I549" i="18"/>
  <c r="I572" i="18" s="1"/>
  <c r="O418" i="18"/>
  <c r="Q417" i="18"/>
  <c r="Q420" i="18"/>
  <c r="Q421" i="18" s="1"/>
  <c r="G683" i="18"/>
  <c r="Q570" i="18"/>
  <c r="Q555" i="18"/>
  <c r="N504" i="18"/>
  <c r="N538" i="18"/>
  <c r="K547" i="18"/>
  <c r="P742" i="18"/>
  <c r="P743" i="18" s="1"/>
  <c r="Q741" i="18"/>
  <c r="Q747" i="18"/>
  <c r="AL125" i="18"/>
  <c r="J417" i="18"/>
  <c r="Q513" i="18"/>
  <c r="F432" i="18"/>
  <c r="F665" i="18" s="1"/>
  <c r="F537" i="18"/>
  <c r="Q551" i="18"/>
  <c r="E504" i="18"/>
  <c r="O558" i="18"/>
  <c r="H538" i="18"/>
  <c r="G568" i="18"/>
  <c r="F667" i="18"/>
  <c r="E547" i="18"/>
  <c r="E570" i="18" s="1"/>
  <c r="E125" i="18"/>
  <c r="H669" i="18"/>
  <c r="G529" i="18"/>
  <c r="K544" i="18"/>
  <c r="K545" i="18" s="1"/>
  <c r="G466" i="18"/>
  <c r="E548" i="18"/>
  <c r="E571" i="18" s="1"/>
  <c r="H418" i="18"/>
  <c r="O742" i="18"/>
  <c r="O743" i="18" s="1"/>
  <c r="F683" i="18"/>
  <c r="D504" i="18"/>
  <c r="L550" i="18"/>
  <c r="L558" i="18" s="1"/>
  <c r="H549" i="18"/>
  <c r="H572" i="18" s="1"/>
  <c r="P522" i="18"/>
  <c r="K657" i="18"/>
  <c r="H550" i="18"/>
  <c r="H558" i="18" s="1"/>
  <c r="K659" i="18"/>
  <c r="N550" i="18"/>
  <c r="N573" i="18" s="1"/>
  <c r="J549" i="18"/>
  <c r="J572" i="18" s="1"/>
  <c r="K674" i="18"/>
  <c r="K681" i="18" s="1"/>
  <c r="D417" i="18"/>
  <c r="B549" i="18"/>
  <c r="B572" i="18" s="1"/>
  <c r="F548" i="18"/>
  <c r="F571" i="18" s="1"/>
  <c r="I530" i="18"/>
  <c r="O737" i="18"/>
  <c r="O738" i="18" s="1"/>
  <c r="L548" i="18"/>
  <c r="L556" i="18" s="1"/>
  <c r="C522" i="18"/>
  <c r="J547" i="18"/>
  <c r="J555" i="18" s="1"/>
  <c r="G549" i="18"/>
  <c r="G572" i="18" s="1"/>
  <c r="M537" i="18"/>
  <c r="D522" i="18"/>
  <c r="D548" i="18"/>
  <c r="D556" i="18" s="1"/>
  <c r="D669" i="18"/>
  <c r="K590" i="18"/>
  <c r="B547" i="18"/>
  <c r="B555" i="18" s="1"/>
  <c r="I548" i="18"/>
  <c r="I571" i="18" s="1"/>
  <c r="F504" i="18"/>
  <c r="G511" i="18"/>
  <c r="J538" i="18"/>
  <c r="H603" i="18"/>
  <c r="F669" i="18"/>
  <c r="F505" i="18"/>
  <c r="H568" i="18"/>
  <c r="F522" i="18"/>
  <c r="K549" i="18"/>
  <c r="K572" i="18" s="1"/>
  <c r="B529" i="18"/>
  <c r="H659" i="18"/>
  <c r="P505" i="18"/>
  <c r="O547" i="18"/>
  <c r="O570" i="18" s="1"/>
  <c r="O549" i="18"/>
  <c r="O557" i="18" s="1"/>
  <c r="F597" i="18"/>
  <c r="C667" i="18"/>
  <c r="J419" i="18"/>
  <c r="M547" i="18"/>
  <c r="M570" i="18" s="1"/>
  <c r="E669" i="18"/>
  <c r="C549" i="18"/>
  <c r="C572" i="18" s="1"/>
  <c r="I668" i="18"/>
  <c r="C511" i="18"/>
  <c r="E505" i="18"/>
  <c r="I544" i="18"/>
  <c r="I545" i="18" s="1"/>
  <c r="F521" i="18"/>
  <c r="J668" i="18"/>
  <c r="C417" i="18"/>
  <c r="N669" i="18"/>
  <c r="L530" i="18"/>
  <c r="K550" i="18"/>
  <c r="K573" i="18" s="1"/>
  <c r="J669" i="18"/>
  <c r="M549" i="18"/>
  <c r="M572" i="18" s="1"/>
  <c r="F511" i="18"/>
  <c r="K522" i="18"/>
  <c r="H522" i="18"/>
  <c r="K548" i="18"/>
  <c r="K571" i="18" s="1"/>
  <c r="M683" i="18"/>
  <c r="B125" i="18"/>
  <c r="G550" i="18"/>
  <c r="G558" i="18" s="1"/>
  <c r="J522" i="18"/>
  <c r="M668" i="18"/>
  <c r="O505" i="18"/>
  <c r="C548" i="18"/>
  <c r="C571" i="18" s="1"/>
  <c r="H548" i="18"/>
  <c r="H571" i="18" s="1"/>
  <c r="I529" i="18"/>
  <c r="B550" i="18"/>
  <c r="B558" i="18" s="1"/>
  <c r="P917" i="20"/>
  <c r="P945" i="20"/>
  <c r="R916" i="20"/>
  <c r="P943" i="20"/>
  <c r="O375" i="20"/>
  <c r="P377" i="20"/>
  <c r="P378" i="20" s="1"/>
  <c r="P375" i="20"/>
  <c r="O684" i="20"/>
  <c r="O685" i="20" s="1"/>
  <c r="P683" i="20"/>
  <c r="O491" i="20"/>
  <c r="P447" i="20"/>
  <c r="I455" i="20"/>
  <c r="C118" i="20"/>
  <c r="Q418" i="20" s="1"/>
  <c r="P404" i="20"/>
  <c r="O405" i="20"/>
  <c r="P407" i="20"/>
  <c r="P408" i="20" s="1"/>
  <c r="P405" i="20"/>
  <c r="L531" i="20"/>
  <c r="G553" i="20"/>
  <c r="G491" i="20"/>
  <c r="H560" i="20"/>
  <c r="K513" i="20"/>
  <c r="K514" i="20" s="1"/>
  <c r="K490" i="20"/>
  <c r="H455" i="20"/>
  <c r="O523" i="20"/>
  <c r="P523" i="20"/>
  <c r="G535" i="17"/>
  <c r="N418" i="18"/>
  <c r="E455" i="20"/>
  <c r="G530" i="20"/>
  <c r="M553" i="20"/>
  <c r="E614" i="20"/>
  <c r="N376" i="20"/>
  <c r="N416" i="20"/>
  <c r="G597" i="18"/>
  <c r="I538" i="18"/>
  <c r="G417" i="18"/>
  <c r="E618" i="20"/>
  <c r="E622" i="20" s="1"/>
  <c r="N507" i="20"/>
  <c r="K523" i="20"/>
  <c r="L463" i="20"/>
  <c r="E610" i="20"/>
  <c r="N375" i="20"/>
  <c r="G530" i="18"/>
  <c r="E611" i="20"/>
  <c r="M417" i="18"/>
  <c r="M610" i="20"/>
  <c r="D683" i="18"/>
  <c r="F618" i="20"/>
  <c r="F619" i="20" s="1"/>
  <c r="H626" i="20"/>
  <c r="E550" i="18"/>
  <c r="E573" i="18" s="1"/>
  <c r="C547" i="18"/>
  <c r="C570" i="18" s="1"/>
  <c r="J463" i="20"/>
  <c r="L547" i="18"/>
  <c r="L555" i="18" s="1"/>
  <c r="O668" i="18"/>
  <c r="S125" i="18"/>
  <c r="L430" i="18" s="1"/>
  <c r="G610" i="20"/>
  <c r="J491" i="20"/>
  <c r="H544" i="18"/>
  <c r="H545" i="18" s="1"/>
  <c r="K418" i="18"/>
  <c r="J529" i="18"/>
  <c r="P512" i="18"/>
  <c r="L505" i="18"/>
  <c r="C589" i="18"/>
  <c r="C418" i="18"/>
  <c r="P572" i="18"/>
  <c r="P557" i="18"/>
  <c r="P573" i="18"/>
  <c r="P558" i="18"/>
  <c r="O417" i="18"/>
  <c r="P420" i="18"/>
  <c r="P421" i="18" s="1"/>
  <c r="O659" i="18"/>
  <c r="P590" i="18"/>
  <c r="I511" i="18"/>
  <c r="I568" i="18"/>
  <c r="J530" i="18"/>
  <c r="AQ125" i="18"/>
  <c r="K511" i="18"/>
  <c r="F549" i="18"/>
  <c r="F572" i="18" s="1"/>
  <c r="D550" i="18"/>
  <c r="D573" i="18" s="1"/>
  <c r="P571" i="18"/>
  <c r="P556" i="18"/>
  <c r="D544" i="18"/>
  <c r="D545" i="18" s="1"/>
  <c r="E420" i="18"/>
  <c r="E421" i="18" s="1"/>
  <c r="F544" i="18"/>
  <c r="F545" i="18" s="1"/>
  <c r="O530" i="18"/>
  <c r="P530" i="18"/>
  <c r="P544" i="18"/>
  <c r="P545" i="18" s="1"/>
  <c r="P747" i="18"/>
  <c r="I669" i="18"/>
  <c r="E418" i="18"/>
  <c r="O419" i="18"/>
  <c r="P419" i="18"/>
  <c r="C603" i="18"/>
  <c r="O538" i="18"/>
  <c r="D668" i="18"/>
  <c r="C659" i="18"/>
  <c r="M669" i="18"/>
  <c r="J505" i="18"/>
  <c r="I504" i="18"/>
  <c r="L522" i="18"/>
  <c r="I667" i="18"/>
  <c r="K530" i="18"/>
  <c r="K466" i="18"/>
  <c r="I547" i="18"/>
  <c r="I570" i="18" s="1"/>
  <c r="I505" i="18"/>
  <c r="C544" i="18"/>
  <c r="C545" i="18" s="1"/>
  <c r="M568" i="18"/>
  <c r="L590" i="18"/>
  <c r="L668" i="18"/>
  <c r="L674" i="18"/>
  <c r="L678" i="18" s="1"/>
  <c r="M511" i="18"/>
  <c r="I683" i="18"/>
  <c r="D597" i="18"/>
  <c r="L669" i="18"/>
  <c r="N547" i="18"/>
  <c r="N555" i="18" s="1"/>
  <c r="M504" i="18"/>
  <c r="I537" i="18"/>
  <c r="L659" i="18"/>
  <c r="O544" i="18"/>
  <c r="O545" i="18" s="1"/>
  <c r="E544" i="18"/>
  <c r="E545" i="18" s="1"/>
  <c r="L603" i="18"/>
  <c r="N505" i="18"/>
  <c r="M505" i="18"/>
  <c r="K521" i="18"/>
  <c r="M597" i="18"/>
  <c r="C674" i="18"/>
  <c r="C678" i="18" s="1"/>
  <c r="M522" i="18"/>
  <c r="L538" i="18"/>
  <c r="C419" i="18"/>
  <c r="L417" i="18"/>
  <c r="I417" i="18"/>
  <c r="F419" i="18"/>
  <c r="C420" i="18"/>
  <c r="C421" i="18" s="1"/>
  <c r="O430" i="18"/>
  <c r="C432" i="18"/>
  <c r="C665" i="18" s="1"/>
  <c r="D568" i="18"/>
  <c r="I430" i="18"/>
  <c r="M566" i="20"/>
  <c r="F610" i="20"/>
  <c r="G614" i="20"/>
  <c r="O506" i="20"/>
  <c r="J568" i="18"/>
  <c r="J544" i="18"/>
  <c r="J545" i="18" s="1"/>
  <c r="F611" i="20"/>
  <c r="M531" i="20"/>
  <c r="F566" i="20"/>
  <c r="I618" i="20"/>
  <c r="I625" i="20" s="1"/>
  <c r="M544" i="18"/>
  <c r="M545" i="18" s="1"/>
  <c r="I610" i="20"/>
  <c r="J717" i="18"/>
  <c r="I718" i="18"/>
  <c r="I720" i="18" s="1"/>
  <c r="B537" i="18"/>
  <c r="C521" i="18"/>
  <c r="O420" i="18"/>
  <c r="O421" i="18" s="1"/>
  <c r="I611" i="20"/>
  <c r="N497" i="20"/>
  <c r="N498" i="20" s="1"/>
  <c r="G611" i="20"/>
  <c r="N490" i="20"/>
  <c r="D463" i="20"/>
  <c r="I463" i="20"/>
  <c r="B544" i="18"/>
  <c r="B545" i="18" s="1"/>
  <c r="N544" i="18"/>
  <c r="N545" i="18" s="1"/>
  <c r="B568" i="18"/>
  <c r="B683" i="18"/>
  <c r="G548" i="18"/>
  <c r="G571" i="18" s="1"/>
  <c r="D521" i="18"/>
  <c r="I566" i="20"/>
  <c r="K541" i="15"/>
  <c r="K564" i="15" s="1"/>
  <c r="F614" i="20"/>
  <c r="F552" i="20"/>
  <c r="M611" i="20"/>
  <c r="N377" i="20"/>
  <c r="N378" i="20" s="1"/>
  <c r="F553" i="20"/>
  <c r="K464" i="20"/>
  <c r="J507" i="20"/>
  <c r="L530" i="20"/>
  <c r="G455" i="20"/>
  <c r="F523" i="20"/>
  <c r="M463" i="20"/>
  <c r="H531" i="20"/>
  <c r="K537" i="20"/>
  <c r="K545" i="20" s="1"/>
  <c r="I447" i="20"/>
  <c r="H552" i="20"/>
  <c r="N531" i="20"/>
  <c r="J506" i="20"/>
  <c r="E523" i="20"/>
  <c r="M407" i="20"/>
  <c r="M408" i="20" s="1"/>
  <c r="M377" i="20"/>
  <c r="M378" i="20" s="1"/>
  <c r="M419" i="20"/>
  <c r="M420" i="20" s="1"/>
  <c r="L544" i="18"/>
  <c r="L545" i="18" s="1"/>
  <c r="K537" i="18"/>
  <c r="F466" i="18"/>
  <c r="G544" i="18"/>
  <c r="G545" i="18" s="1"/>
  <c r="E568" i="18"/>
  <c r="N529" i="18"/>
  <c r="K597" i="18"/>
  <c r="J548" i="18"/>
  <c r="J556" i="18" s="1"/>
  <c r="O548" i="18"/>
  <c r="O571" i="18" s="1"/>
  <c r="J683" i="18"/>
  <c r="N683" i="18"/>
  <c r="E529" i="18"/>
  <c r="M538" i="18"/>
  <c r="C550" i="18"/>
  <c r="C573" i="18" s="1"/>
  <c r="F568" i="18"/>
  <c r="I597" i="18"/>
  <c r="F550" i="18"/>
  <c r="F573" i="18" s="1"/>
  <c r="C529" i="18"/>
  <c r="K529" i="18"/>
  <c r="H504" i="18"/>
  <c r="C597" i="18"/>
  <c r="B521" i="18"/>
  <c r="K589" i="18"/>
  <c r="O529" i="18"/>
  <c r="C430" i="18"/>
  <c r="D429" i="18"/>
  <c r="F430" i="18"/>
  <c r="B614" i="20"/>
  <c r="B611" i="20"/>
  <c r="B610" i="20"/>
  <c r="O603" i="18"/>
  <c r="O674" i="18"/>
  <c r="O678" i="18" s="1"/>
  <c r="F674" i="18"/>
  <c r="F681" i="18" s="1"/>
  <c r="O589" i="18"/>
  <c r="O657" i="18"/>
  <c r="J541" i="15"/>
  <c r="J564" i="15" s="1"/>
  <c r="E540" i="15"/>
  <c r="O590" i="18"/>
  <c r="F589" i="18"/>
  <c r="F657" i="18"/>
  <c r="L490" i="20"/>
  <c r="J513" i="20"/>
  <c r="J514" i="20" s="1"/>
  <c r="I507" i="20"/>
  <c r="I448" i="20"/>
  <c r="J523" i="20"/>
  <c r="M523" i="20"/>
  <c r="K491" i="20"/>
  <c r="H618" i="20"/>
  <c r="H622" i="20" s="1"/>
  <c r="B566" i="20"/>
  <c r="H611" i="20"/>
  <c r="N530" i="20"/>
  <c r="J448" i="20"/>
  <c r="H614" i="20"/>
  <c r="G552" i="20"/>
  <c r="O455" i="20"/>
  <c r="M490" i="20"/>
  <c r="K552" i="20"/>
  <c r="C463" i="20"/>
  <c r="N407" i="20"/>
  <c r="N408" i="20" s="1"/>
  <c r="G560" i="20"/>
  <c r="L455" i="20"/>
  <c r="H566" i="20"/>
  <c r="M455" i="20"/>
  <c r="N455" i="20"/>
  <c r="H553" i="20"/>
  <c r="C491" i="20"/>
  <c r="L491" i="20"/>
  <c r="G490" i="20"/>
  <c r="H610" i="20"/>
  <c r="C490" i="20"/>
  <c r="E531" i="20"/>
  <c r="I523" i="20"/>
  <c r="E530" i="20"/>
  <c r="H490" i="20"/>
  <c r="C456" i="20"/>
  <c r="E463" i="20"/>
  <c r="J455" i="20"/>
  <c r="J464" i="20"/>
  <c r="J456" i="20"/>
  <c r="O531" i="20"/>
  <c r="I531" i="20"/>
  <c r="I560" i="20"/>
  <c r="I552" i="20"/>
  <c r="J447" i="20"/>
  <c r="H463" i="20"/>
  <c r="M507" i="20"/>
  <c r="N463" i="20"/>
  <c r="F507" i="20"/>
  <c r="K483" i="20"/>
  <c r="K507" i="20"/>
  <c r="C455" i="20"/>
  <c r="M537" i="20"/>
  <c r="M545" i="20" s="1"/>
  <c r="E522" i="20"/>
  <c r="G464" i="20"/>
  <c r="D531" i="20"/>
  <c r="F530" i="20"/>
  <c r="O463" i="20"/>
  <c r="C626" i="20"/>
  <c r="H491" i="20"/>
  <c r="L560" i="20"/>
  <c r="M560" i="20"/>
  <c r="K506" i="20"/>
  <c r="I530" i="20"/>
  <c r="E553" i="20"/>
  <c r="B522" i="20"/>
  <c r="D610" i="20"/>
  <c r="D614" i="20"/>
  <c r="K522" i="20"/>
  <c r="O507" i="20"/>
  <c r="D611" i="20"/>
  <c r="K463" i="20"/>
  <c r="G463" i="20"/>
  <c r="K530" i="20"/>
  <c r="H497" i="20"/>
  <c r="H498" i="20" s="1"/>
  <c r="M513" i="20"/>
  <c r="M514" i="20" s="1"/>
  <c r="F463" i="20"/>
  <c r="I491" i="20"/>
  <c r="J659" i="20"/>
  <c r="I660" i="20"/>
  <c r="I662" i="20" s="1"/>
  <c r="K553" i="20"/>
  <c r="K560" i="20"/>
  <c r="M530" i="20"/>
  <c r="D566" i="20"/>
  <c r="N560" i="20"/>
  <c r="F531" i="20"/>
  <c r="G497" i="20"/>
  <c r="G498" i="20" s="1"/>
  <c r="N506" i="20"/>
  <c r="M506" i="20"/>
  <c r="C464" i="20"/>
  <c r="K455" i="20"/>
  <c r="H447" i="20"/>
  <c r="J490" i="20"/>
  <c r="I497" i="20"/>
  <c r="G531" i="20"/>
  <c r="J522" i="20"/>
  <c r="E506" i="20"/>
  <c r="K456" i="20"/>
  <c r="F464" i="20"/>
  <c r="M456" i="20"/>
  <c r="I490" i="20"/>
  <c r="H506" i="20"/>
  <c r="B530" i="20"/>
  <c r="E456" i="20"/>
  <c r="M522" i="20"/>
  <c r="M464" i="20"/>
  <c r="F455" i="20"/>
  <c r="O626" i="20"/>
  <c r="O522" i="20"/>
  <c r="B552" i="20"/>
  <c r="D455" i="20"/>
  <c r="N491" i="20"/>
  <c r="B118" i="20"/>
  <c r="Q419" i="20" s="1"/>
  <c r="O404" i="20"/>
  <c r="O407" i="20"/>
  <c r="O408" i="20" s="1"/>
  <c r="O377" i="20"/>
  <c r="O378" i="20" s="1"/>
  <c r="O374" i="20"/>
  <c r="E118" i="20"/>
  <c r="N405" i="20"/>
  <c r="E633" i="20"/>
  <c r="E637" i="20" s="1"/>
  <c r="D633" i="20"/>
  <c r="D637" i="20" s="1"/>
  <c r="O633" i="20"/>
  <c r="C633" i="20"/>
  <c r="C637" i="20" s="1"/>
  <c r="N633" i="20"/>
  <c r="B633" i="20"/>
  <c r="B637" i="20" s="1"/>
  <c r="M633" i="20"/>
  <c r="L633" i="20"/>
  <c r="L637" i="20" s="1"/>
  <c r="K633" i="20"/>
  <c r="K637" i="20" s="1"/>
  <c r="J633" i="20"/>
  <c r="J637" i="20" s="1"/>
  <c r="I633" i="20"/>
  <c r="I637" i="20" s="1"/>
  <c r="H633" i="20"/>
  <c r="H637" i="20" s="1"/>
  <c r="G633" i="20"/>
  <c r="G637" i="20" s="1"/>
  <c r="F633" i="20"/>
  <c r="F637" i="20" s="1"/>
  <c r="J611" i="20"/>
  <c r="J610" i="20"/>
  <c r="J618" i="20"/>
  <c r="J553" i="20"/>
  <c r="J552" i="20"/>
  <c r="K664" i="20"/>
  <c r="K666" i="20" s="1"/>
  <c r="L663" i="20"/>
  <c r="F644" i="20"/>
  <c r="F646" i="20" s="1"/>
  <c r="G643" i="20"/>
  <c r="J531" i="20"/>
  <c r="J530" i="20"/>
  <c r="L537" i="20"/>
  <c r="L538" i="20" s="1"/>
  <c r="L513" i="20"/>
  <c r="L483" i="20"/>
  <c r="F447" i="20"/>
  <c r="F497" i="20"/>
  <c r="F560" i="20"/>
  <c r="F448" i="20"/>
  <c r="G622" i="20"/>
  <c r="G625" i="20"/>
  <c r="C523" i="20"/>
  <c r="C522" i="20"/>
  <c r="I506" i="20"/>
  <c r="O671" i="20"/>
  <c r="N672" i="20"/>
  <c r="D537" i="20"/>
  <c r="D483" i="20"/>
  <c r="D513" i="20"/>
  <c r="N537" i="20"/>
  <c r="N483" i="20"/>
  <c r="N513" i="20"/>
  <c r="C552" i="20"/>
  <c r="C611" i="20"/>
  <c r="C610" i="20"/>
  <c r="C553" i="20"/>
  <c r="C618" i="20"/>
  <c r="N456" i="20"/>
  <c r="G513" i="20"/>
  <c r="G483" i="20"/>
  <c r="G537" i="20"/>
  <c r="I464" i="20"/>
  <c r="B506" i="20"/>
  <c r="D640" i="20"/>
  <c r="D642" i="20" s="1"/>
  <c r="E639" i="20"/>
  <c r="H537" i="20"/>
  <c r="H483" i="20"/>
  <c r="H513" i="20"/>
  <c r="F513" i="20"/>
  <c r="F483" i="20"/>
  <c r="F537" i="20"/>
  <c r="H530" i="20"/>
  <c r="B537" i="20"/>
  <c r="B513" i="20"/>
  <c r="B514" i="20" s="1"/>
  <c r="J537" i="20"/>
  <c r="B456" i="20"/>
  <c r="C614" i="20"/>
  <c r="F456" i="20"/>
  <c r="H647" i="20"/>
  <c r="G648" i="20"/>
  <c r="G650" i="20" s="1"/>
  <c r="I651" i="20"/>
  <c r="H652" i="20"/>
  <c r="H654" i="20" s="1"/>
  <c r="G523" i="20"/>
  <c r="G522" i="20"/>
  <c r="N448" i="20"/>
  <c r="O560" i="20"/>
  <c r="O448" i="20"/>
  <c r="O447" i="20"/>
  <c r="O497" i="20"/>
  <c r="P499" i="20" s="1"/>
  <c r="O537" i="20"/>
  <c r="O538" i="20" s="1"/>
  <c r="O513" i="20"/>
  <c r="P515" i="20" s="1"/>
  <c r="O483" i="20"/>
  <c r="H656" i="20"/>
  <c r="H658" i="20" s="1"/>
  <c r="I655" i="20"/>
  <c r="M448" i="20"/>
  <c r="M626" i="20"/>
  <c r="M447" i="20"/>
  <c r="M497" i="20"/>
  <c r="M552" i="20"/>
  <c r="F522" i="20"/>
  <c r="G448" i="20"/>
  <c r="H464" i="20"/>
  <c r="H456" i="20"/>
  <c r="G456" i="20"/>
  <c r="G447" i="20"/>
  <c r="D507" i="20"/>
  <c r="D506" i="20"/>
  <c r="E626" i="20"/>
  <c r="E448" i="20"/>
  <c r="E447" i="20"/>
  <c r="E497" i="20"/>
  <c r="E560" i="20"/>
  <c r="E552" i="20"/>
  <c r="C560" i="20"/>
  <c r="C448" i="20"/>
  <c r="C447" i="20"/>
  <c r="C497" i="20"/>
  <c r="D456" i="20"/>
  <c r="F626" i="20"/>
  <c r="C506" i="20"/>
  <c r="L610" i="20"/>
  <c r="L618" i="20"/>
  <c r="L553" i="20"/>
  <c r="L552" i="20"/>
  <c r="L611" i="20"/>
  <c r="L566" i="20"/>
  <c r="I537" i="20"/>
  <c r="I538" i="20" s="1"/>
  <c r="I513" i="20"/>
  <c r="I483" i="20"/>
  <c r="J483" i="20"/>
  <c r="K531" i="20"/>
  <c r="L448" i="20"/>
  <c r="L626" i="20"/>
  <c r="L447" i="20"/>
  <c r="L497" i="20"/>
  <c r="L523" i="20"/>
  <c r="L522" i="20"/>
  <c r="K626" i="20"/>
  <c r="K448" i="20"/>
  <c r="K447" i="20"/>
  <c r="K497" i="20"/>
  <c r="O456" i="20"/>
  <c r="O464" i="20"/>
  <c r="E491" i="20"/>
  <c r="C507" i="20"/>
  <c r="N522" i="20"/>
  <c r="D553" i="20"/>
  <c r="L456" i="20"/>
  <c r="J498" i="20"/>
  <c r="F506" i="20"/>
  <c r="H448" i="20"/>
  <c r="E507" i="20"/>
  <c r="D560" i="20"/>
  <c r="D626" i="20"/>
  <c r="D448" i="20"/>
  <c r="D447" i="20"/>
  <c r="D497" i="20"/>
  <c r="D552" i="20"/>
  <c r="O552" i="20"/>
  <c r="O611" i="20"/>
  <c r="O610" i="20"/>
  <c r="O553" i="20"/>
  <c r="O618" i="20"/>
  <c r="P619" i="20" s="1"/>
  <c r="P631" i="20" s="1"/>
  <c r="N618" i="20"/>
  <c r="N553" i="20"/>
  <c r="N552" i="20"/>
  <c r="N611" i="20"/>
  <c r="N610" i="20"/>
  <c r="L464" i="20"/>
  <c r="B560" i="20"/>
  <c r="D491" i="20"/>
  <c r="D490" i="20"/>
  <c r="M676" i="20"/>
  <c r="M678" i="20" s="1"/>
  <c r="N675" i="20"/>
  <c r="I456" i="20"/>
  <c r="B491" i="20"/>
  <c r="L506" i="20"/>
  <c r="D522" i="20"/>
  <c r="O530" i="20"/>
  <c r="B464" i="20"/>
  <c r="F491" i="20"/>
  <c r="F490" i="20"/>
  <c r="M483" i="20"/>
  <c r="D523" i="20"/>
  <c r="L668" i="20"/>
  <c r="L670" i="20" s="1"/>
  <c r="M667" i="20"/>
  <c r="B626" i="20"/>
  <c r="B448" i="20"/>
  <c r="B497" i="20"/>
  <c r="B498" i="20" s="1"/>
  <c r="N464" i="20"/>
  <c r="C537" i="20"/>
  <c r="C513" i="20"/>
  <c r="C483" i="20"/>
  <c r="O566" i="20"/>
  <c r="M491" i="20"/>
  <c r="I522" i="20"/>
  <c r="N680" i="20"/>
  <c r="O679" i="20"/>
  <c r="L614" i="20"/>
  <c r="J614" i="20"/>
  <c r="G506" i="20"/>
  <c r="G507" i="20"/>
  <c r="N566" i="20"/>
  <c r="H522" i="20"/>
  <c r="D464" i="20"/>
  <c r="E537" i="20"/>
  <c r="E513" i="20"/>
  <c r="E483" i="20"/>
  <c r="E464" i="20"/>
  <c r="C566" i="20"/>
  <c r="H507" i="20"/>
  <c r="K537" i="15"/>
  <c r="K538" i="15" s="1"/>
  <c r="F542" i="15"/>
  <c r="F565" i="15" s="1"/>
  <c r="C512" i="18"/>
  <c r="N521" i="18"/>
  <c r="E702" i="18"/>
  <c r="E704" i="18" s="1"/>
  <c r="F701" i="18"/>
  <c r="N667" i="18"/>
  <c r="N597" i="18"/>
  <c r="N511" i="18"/>
  <c r="N466" i="18"/>
  <c r="G669" i="18"/>
  <c r="G668" i="18"/>
  <c r="G505" i="18"/>
  <c r="G504" i="18"/>
  <c r="I674" i="18"/>
  <c r="I659" i="18"/>
  <c r="I657" i="18"/>
  <c r="I603" i="18"/>
  <c r="I590" i="18"/>
  <c r="I589" i="18"/>
  <c r="L597" i="18"/>
  <c r="H706" i="18"/>
  <c r="H708" i="18" s="1"/>
  <c r="I705" i="18"/>
  <c r="N568" i="18"/>
  <c r="G522" i="18"/>
  <c r="G521" i="18"/>
  <c r="K670" i="18"/>
  <c r="K568" i="18"/>
  <c r="K555" i="18"/>
  <c r="K570" i="18"/>
  <c r="L589" i="18"/>
  <c r="M466" i="18"/>
  <c r="K420" i="18"/>
  <c r="K421" i="18" s="1"/>
  <c r="O125" i="18"/>
  <c r="L432" i="18" s="1"/>
  <c r="C669" i="18"/>
  <c r="C668" i="18"/>
  <c r="C505" i="18"/>
  <c r="C504" i="18"/>
  <c r="K722" i="18"/>
  <c r="K724" i="18" s="1"/>
  <c r="L721" i="18"/>
  <c r="O537" i="18"/>
  <c r="O568" i="18"/>
  <c r="O555" i="18"/>
  <c r="O729" i="18"/>
  <c r="N730" i="18"/>
  <c r="N732" i="18" s="1"/>
  <c r="B659" i="18"/>
  <c r="B657" i="18"/>
  <c r="B589" i="18"/>
  <c r="B674" i="18"/>
  <c r="C568" i="18"/>
  <c r="B597" i="18"/>
  <c r="B511" i="18"/>
  <c r="H681" i="18"/>
  <c r="H678" i="18"/>
  <c r="C590" i="18"/>
  <c r="N557" i="18"/>
  <c r="L537" i="18"/>
  <c r="J667" i="18"/>
  <c r="J597" i="18"/>
  <c r="J511" i="18"/>
  <c r="J466" i="18"/>
  <c r="D572" i="18"/>
  <c r="D557" i="18"/>
  <c r="M573" i="18"/>
  <c r="M558" i="18"/>
  <c r="AU125" i="18"/>
  <c r="D418" i="18"/>
  <c r="AS125" i="18"/>
  <c r="D420" i="18"/>
  <c r="D421" i="18" s="1"/>
  <c r="B417" i="18"/>
  <c r="BD125" i="18"/>
  <c r="B429" i="18" s="1"/>
  <c r="H420" i="18"/>
  <c r="H421" i="18" s="1"/>
  <c r="AC125" i="18"/>
  <c r="I432" i="18" s="1"/>
  <c r="I664" i="18" s="1"/>
  <c r="M603" i="18"/>
  <c r="M659" i="18"/>
  <c r="M657" i="18"/>
  <c r="M590" i="18"/>
  <c r="M674" i="18"/>
  <c r="M589" i="18"/>
  <c r="E657" i="18"/>
  <c r="E589" i="18"/>
  <c r="E674" i="18"/>
  <c r="E603" i="18"/>
  <c r="E659" i="18"/>
  <c r="E590" i="18"/>
  <c r="D698" i="18"/>
  <c r="D700" i="18" s="1"/>
  <c r="E697" i="18"/>
  <c r="L726" i="18"/>
  <c r="L728" i="18" s="1"/>
  <c r="M725" i="18"/>
  <c r="D667" i="18"/>
  <c r="D466" i="18"/>
  <c r="D511" i="18"/>
  <c r="E538" i="18"/>
  <c r="E537" i="18"/>
  <c r="N537" i="18"/>
  <c r="H589" i="18"/>
  <c r="B504" i="18"/>
  <c r="L568" i="18"/>
  <c r="J537" i="18"/>
  <c r="J504" i="18"/>
  <c r="AI125" i="18"/>
  <c r="G418" i="18"/>
  <c r="G420" i="18"/>
  <c r="G421" i="18" s="1"/>
  <c r="AG125" i="18"/>
  <c r="J429" i="18" s="1"/>
  <c r="E417" i="18"/>
  <c r="AR125" i="18"/>
  <c r="O748" i="18"/>
  <c r="H505" i="18"/>
  <c r="E683" i="18"/>
  <c r="E667" i="18"/>
  <c r="E597" i="18"/>
  <c r="E511" i="18"/>
  <c r="E466" i="18"/>
  <c r="M529" i="18"/>
  <c r="L521" i="18"/>
  <c r="W125" i="18"/>
  <c r="J418" i="18"/>
  <c r="J420" i="18"/>
  <c r="J421" i="18" s="1"/>
  <c r="U125" i="18"/>
  <c r="AF125" i="18"/>
  <c r="H417" i="18"/>
  <c r="BB125" i="18"/>
  <c r="B431" i="18" s="1"/>
  <c r="B419" i="18"/>
  <c r="N420" i="18"/>
  <c r="N421" i="18" s="1"/>
  <c r="C125" i="18"/>
  <c r="F530" i="18"/>
  <c r="F529" i="18"/>
  <c r="M418" i="18"/>
  <c r="I125" i="18"/>
  <c r="G125" i="18"/>
  <c r="M420" i="18"/>
  <c r="M421" i="18" s="1"/>
  <c r="K417" i="18"/>
  <c r="T125" i="18"/>
  <c r="E419" i="18"/>
  <c r="AP125" i="18"/>
  <c r="E431" i="18" s="1"/>
  <c r="H683" i="18"/>
  <c r="H667" i="18"/>
  <c r="H511" i="18"/>
  <c r="H466" i="18"/>
  <c r="N734" i="18"/>
  <c r="N736" i="18" s="1"/>
  <c r="O733" i="18"/>
  <c r="O667" i="18"/>
  <c r="O597" i="18"/>
  <c r="O511" i="18"/>
  <c r="O466" i="18"/>
  <c r="O504" i="18"/>
  <c r="I521" i="18"/>
  <c r="I522" i="18"/>
  <c r="H521" i="18"/>
  <c r="D505" i="18"/>
  <c r="K512" i="18"/>
  <c r="M521" i="18"/>
  <c r="N417" i="18"/>
  <c r="F125" i="18"/>
  <c r="H419" i="18"/>
  <c r="AD125" i="18"/>
  <c r="H431" i="18" s="1"/>
  <c r="G657" i="18"/>
  <c r="G590" i="18"/>
  <c r="G589" i="18"/>
  <c r="G674" i="18"/>
  <c r="H675" i="18" s="1"/>
  <c r="G659" i="18"/>
  <c r="G603" i="18"/>
  <c r="H590" i="18"/>
  <c r="H597" i="18"/>
  <c r="E522" i="18"/>
  <c r="E521" i="18"/>
  <c r="G537" i="18"/>
  <c r="G538" i="18"/>
  <c r="L572" i="18"/>
  <c r="L557" i="18"/>
  <c r="K419" i="18"/>
  <c r="R125" i="18"/>
  <c r="K431" i="18" s="1"/>
  <c r="N659" i="18"/>
  <c r="N657" i="18"/>
  <c r="N590" i="18"/>
  <c r="N589" i="18"/>
  <c r="N674" i="18"/>
  <c r="I466" i="18"/>
  <c r="I573" i="18"/>
  <c r="I558" i="18"/>
  <c r="C538" i="18"/>
  <c r="C537" i="18"/>
  <c r="D125" i="18"/>
  <c r="N419" i="18"/>
  <c r="D659" i="18"/>
  <c r="D657" i="18"/>
  <c r="D590" i="18"/>
  <c r="D674" i="18"/>
  <c r="D589" i="18"/>
  <c r="D603" i="18"/>
  <c r="K713" i="18"/>
  <c r="J714" i="18"/>
  <c r="J716" i="18" s="1"/>
  <c r="J590" i="18"/>
  <c r="J674" i="18"/>
  <c r="J659" i="18"/>
  <c r="J657" i="18"/>
  <c r="J589" i="18"/>
  <c r="L667" i="18"/>
  <c r="L511" i="18"/>
  <c r="L466" i="18"/>
  <c r="L529" i="18"/>
  <c r="D530" i="18"/>
  <c r="D529" i="18"/>
  <c r="H529" i="18"/>
  <c r="H530" i="18"/>
  <c r="O683" i="18"/>
  <c r="J603" i="18"/>
  <c r="L504" i="18"/>
  <c r="F590" i="18"/>
  <c r="O521" i="18"/>
  <c r="H537" i="18"/>
  <c r="D570" i="18"/>
  <c r="E541" i="15"/>
  <c r="E549" i="15" s="1"/>
  <c r="C542" i="15"/>
  <c r="C565" i="15" s="1"/>
  <c r="H423" i="15"/>
  <c r="O410" i="15"/>
  <c r="F410" i="15"/>
  <c r="C425" i="15"/>
  <c r="C657" i="15" s="1"/>
  <c r="D425" i="15"/>
  <c r="D657" i="15" s="1"/>
  <c r="G425" i="15"/>
  <c r="G657" i="15" s="1"/>
  <c r="K410" i="15"/>
  <c r="J425" i="15"/>
  <c r="J657" i="15" s="1"/>
  <c r="C413" i="15"/>
  <c r="C414" i="15" s="1"/>
  <c r="D423" i="15"/>
  <c r="E423" i="15"/>
  <c r="K535" i="17"/>
  <c r="D534" i="17"/>
  <c r="I536" i="17"/>
  <c r="K534" i="17"/>
  <c r="B536" i="17"/>
  <c r="D535" i="17"/>
  <c r="L657" i="15"/>
  <c r="L658" i="15"/>
  <c r="F657" i="15"/>
  <c r="F658" i="15"/>
  <c r="I657" i="15"/>
  <c r="I658" i="15"/>
  <c r="B657" i="15"/>
  <c r="B658" i="15"/>
  <c r="E534" i="17"/>
  <c r="G536" i="17"/>
  <c r="E535" i="17"/>
  <c r="B533" i="17"/>
  <c r="J534" i="17"/>
  <c r="G534" i="17"/>
  <c r="L533" i="17"/>
  <c r="M533" i="17"/>
  <c r="I533" i="17"/>
  <c r="H535" i="17"/>
  <c r="I535" i="17"/>
  <c r="I534" i="17"/>
  <c r="B535" i="17"/>
  <c r="E536" i="17"/>
  <c r="M535" i="17"/>
  <c r="D533" i="17"/>
  <c r="J535" i="17"/>
  <c r="F536" i="17"/>
  <c r="N534" i="17"/>
  <c r="J533" i="17"/>
  <c r="H533" i="17"/>
  <c r="O534" i="17"/>
  <c r="M536" i="17"/>
  <c r="F533" i="17"/>
  <c r="G533" i="17"/>
  <c r="C533" i="17"/>
  <c r="H420" i="17"/>
  <c r="H613" i="17"/>
  <c r="H614" i="17"/>
  <c r="E533" i="17"/>
  <c r="I420" i="17"/>
  <c r="I613" i="17"/>
  <c r="I614" i="17"/>
  <c r="D420" i="17"/>
  <c r="D613" i="17"/>
  <c r="D614" i="17"/>
  <c r="K613" i="17"/>
  <c r="K614" i="17"/>
  <c r="B420" i="17"/>
  <c r="B613" i="17"/>
  <c r="B614" i="17"/>
  <c r="O536" i="17"/>
  <c r="C420" i="17"/>
  <c r="C613" i="17"/>
  <c r="C614" i="17"/>
  <c r="N535" i="17"/>
  <c r="J420" i="17"/>
  <c r="J613" i="17"/>
  <c r="J614" i="17"/>
  <c r="N420" i="17"/>
  <c r="N613" i="17"/>
  <c r="N614" i="17"/>
  <c r="F613" i="17"/>
  <c r="F614" i="17"/>
  <c r="M420" i="17"/>
  <c r="M614" i="17"/>
  <c r="M613" i="17"/>
  <c r="H536" i="17"/>
  <c r="E420" i="17"/>
  <c r="E613" i="17"/>
  <c r="E614" i="17"/>
  <c r="G420" i="17"/>
  <c r="G613" i="17"/>
  <c r="G614" i="17"/>
  <c r="C534" i="17"/>
  <c r="L535" i="17"/>
  <c r="O535" i="17"/>
  <c r="H534" i="17"/>
  <c r="O614" i="17"/>
  <c r="L534" i="17"/>
  <c r="O420" i="17"/>
  <c r="O613" i="17"/>
  <c r="D566" i="17"/>
  <c r="D610" i="17"/>
  <c r="D611" i="17"/>
  <c r="M566" i="17"/>
  <c r="M611" i="17"/>
  <c r="M610" i="17"/>
  <c r="I610" i="17"/>
  <c r="I611" i="17"/>
  <c r="F618" i="17"/>
  <c r="F625" i="17" s="1"/>
  <c r="F610" i="17"/>
  <c r="F611" i="17"/>
  <c r="B610" i="17"/>
  <c r="B611" i="17"/>
  <c r="L610" i="17"/>
  <c r="L611" i="17"/>
  <c r="H566" i="17"/>
  <c r="H610" i="17"/>
  <c r="H611" i="17"/>
  <c r="J618" i="17"/>
  <c r="J625" i="17" s="1"/>
  <c r="J610" i="17"/>
  <c r="J611" i="17"/>
  <c r="G566" i="17"/>
  <c r="G610" i="17"/>
  <c r="G611" i="17"/>
  <c r="K566" i="17"/>
  <c r="K610" i="17"/>
  <c r="K611" i="17"/>
  <c r="E566" i="17"/>
  <c r="E610" i="17"/>
  <c r="E611" i="17"/>
  <c r="N610" i="17"/>
  <c r="N611" i="17"/>
  <c r="C610" i="17"/>
  <c r="C611" i="17"/>
  <c r="M534" i="17"/>
  <c r="K533" i="17"/>
  <c r="C536" i="17"/>
  <c r="F534" i="17"/>
  <c r="F535" i="17"/>
  <c r="K536" i="17"/>
  <c r="D536" i="17"/>
  <c r="N533" i="17"/>
  <c r="J536" i="17"/>
  <c r="C535" i="17"/>
  <c r="H476" i="17"/>
  <c r="L536" i="17"/>
  <c r="B534" i="17"/>
  <c r="I476" i="17"/>
  <c r="O533" i="17"/>
  <c r="F476" i="17"/>
  <c r="K476" i="17"/>
  <c r="E476" i="17"/>
  <c r="B476" i="17"/>
  <c r="O476" i="17"/>
  <c r="L476" i="17"/>
  <c r="G476" i="17"/>
  <c r="D476" i="17"/>
  <c r="N476" i="17"/>
  <c r="M476" i="17"/>
  <c r="C476" i="17"/>
  <c r="J476" i="17"/>
  <c r="K529" i="17"/>
  <c r="M529" i="17"/>
  <c r="B529" i="17"/>
  <c r="B530" i="17" s="1"/>
  <c r="I529" i="17"/>
  <c r="G529" i="17"/>
  <c r="E529" i="17"/>
  <c r="N529" i="17"/>
  <c r="J529" i="17"/>
  <c r="H529" i="17"/>
  <c r="F529" i="17"/>
  <c r="D529" i="17"/>
  <c r="L529" i="17"/>
  <c r="O530" i="17"/>
  <c r="C529" i="17"/>
  <c r="H521" i="17"/>
  <c r="H522" i="17" s="1"/>
  <c r="N521" i="17"/>
  <c r="B521" i="17"/>
  <c r="B522" i="17" s="1"/>
  <c r="M521" i="17"/>
  <c r="M522" i="17" s="1"/>
  <c r="J521" i="17"/>
  <c r="D521" i="17"/>
  <c r="D522" i="17" s="1"/>
  <c r="O521" i="17"/>
  <c r="P523" i="17" s="1"/>
  <c r="E521" i="17"/>
  <c r="G521" i="17"/>
  <c r="L521" i="17"/>
  <c r="I521" i="17"/>
  <c r="C521" i="17"/>
  <c r="K521" i="17"/>
  <c r="F521" i="17"/>
  <c r="E483" i="17"/>
  <c r="J494" i="17"/>
  <c r="J543" i="15"/>
  <c r="J551" i="15" s="1"/>
  <c r="M407" i="17"/>
  <c r="M408" i="17" s="1"/>
  <c r="N483" i="17"/>
  <c r="M483" i="17"/>
  <c r="G483" i="17"/>
  <c r="D483" i="17"/>
  <c r="I483" i="17"/>
  <c r="C483" i="17"/>
  <c r="F483" i="17"/>
  <c r="K483" i="17"/>
  <c r="J483" i="17"/>
  <c r="O483" i="17"/>
  <c r="L483" i="17"/>
  <c r="H483" i="17"/>
  <c r="N406" i="17"/>
  <c r="N407" i="17"/>
  <c r="N408" i="17" s="1"/>
  <c r="O407" i="17"/>
  <c r="O408" i="17" s="1"/>
  <c r="O404" i="17"/>
  <c r="E493" i="17"/>
  <c r="N404" i="17"/>
  <c r="I660" i="15"/>
  <c r="N405" i="17"/>
  <c r="C541" i="15"/>
  <c r="C564" i="15" s="1"/>
  <c r="H540" i="15"/>
  <c r="H548" i="15" s="1"/>
  <c r="K433" i="17"/>
  <c r="K366" i="17"/>
  <c r="F699" i="15"/>
  <c r="F701" i="15" s="1"/>
  <c r="N493" i="17"/>
  <c r="O493" i="17"/>
  <c r="G495" i="17"/>
  <c r="O489" i="17"/>
  <c r="F366" i="17"/>
  <c r="F515" i="15"/>
  <c r="G515" i="15"/>
  <c r="H707" i="15"/>
  <c r="H709" i="15" s="1"/>
  <c r="J706" i="15"/>
  <c r="K706" i="15" s="1"/>
  <c r="F541" i="15"/>
  <c r="F549" i="15" s="1"/>
  <c r="G541" i="15"/>
  <c r="G549" i="15" s="1"/>
  <c r="I667" i="15"/>
  <c r="I674" i="15" s="1"/>
  <c r="C667" i="15"/>
  <c r="C671" i="15" s="1"/>
  <c r="F590" i="15"/>
  <c r="J662" i="15"/>
  <c r="H650" i="15"/>
  <c r="L650" i="15"/>
  <c r="K498" i="15"/>
  <c r="O416" i="17"/>
  <c r="I497" i="15"/>
  <c r="I583" i="15"/>
  <c r="L661" i="15"/>
  <c r="L663" i="15" s="1"/>
  <c r="D542" i="15"/>
  <c r="D565" i="15" s="1"/>
  <c r="O504" i="15"/>
  <c r="O629" i="15" s="1"/>
  <c r="M650" i="15"/>
  <c r="H531" i="15"/>
  <c r="E661" i="15"/>
  <c r="G459" i="15"/>
  <c r="I650" i="15"/>
  <c r="G676" i="15"/>
  <c r="L583" i="15"/>
  <c r="M596" i="15"/>
  <c r="K662" i="15"/>
  <c r="K663" i="15" s="1"/>
  <c r="H661" i="15"/>
  <c r="L522" i="15"/>
  <c r="O661" i="15"/>
  <c r="M497" i="15"/>
  <c r="AO125" i="15"/>
  <c r="F422" i="15" s="1"/>
  <c r="I496" i="17"/>
  <c r="C540" i="15"/>
  <c r="C563" i="15" s="1"/>
  <c r="H667" i="15"/>
  <c r="C494" i="17"/>
  <c r="M494" i="17"/>
  <c r="B542" i="15"/>
  <c r="B550" i="15" s="1"/>
  <c r="M459" i="15"/>
  <c r="H459" i="15"/>
  <c r="C489" i="17"/>
  <c r="G703" i="15"/>
  <c r="G705" i="15" s="1"/>
  <c r="H703" i="15"/>
  <c r="H705" i="15" s="1"/>
  <c r="E531" i="15"/>
  <c r="E618" i="17"/>
  <c r="E625" i="17" s="1"/>
  <c r="L514" i="15"/>
  <c r="I541" i="15"/>
  <c r="I549" i="15" s="1"/>
  <c r="M504" i="15"/>
  <c r="L590" i="15"/>
  <c r="AD125" i="15"/>
  <c r="H425" i="15" s="1"/>
  <c r="F496" i="17"/>
  <c r="O374" i="17"/>
  <c r="L566" i="17"/>
  <c r="I553" i="17"/>
  <c r="K530" i="15"/>
  <c r="F596" i="15"/>
  <c r="F497" i="15"/>
  <c r="D504" i="15"/>
  <c r="M660" i="15"/>
  <c r="G596" i="15"/>
  <c r="D660" i="15"/>
  <c r="N523" i="15"/>
  <c r="L561" i="15"/>
  <c r="L618" i="17"/>
  <c r="L622" i="17" s="1"/>
  <c r="H495" i="17"/>
  <c r="K542" i="15"/>
  <c r="K565" i="15" s="1"/>
  <c r="O522" i="15"/>
  <c r="F504" i="15"/>
  <c r="F629" i="15" s="1"/>
  <c r="I652" i="15"/>
  <c r="M652" i="15"/>
  <c r="F523" i="15"/>
  <c r="D541" i="15"/>
  <c r="D564" i="15" s="1"/>
  <c r="I515" i="15"/>
  <c r="L596" i="15"/>
  <c r="L667" i="15"/>
  <c r="M668" i="15" s="1"/>
  <c r="O565" i="15"/>
  <c r="O497" i="15"/>
  <c r="M515" i="15"/>
  <c r="G496" i="17"/>
  <c r="O662" i="15"/>
  <c r="K497" i="15"/>
  <c r="F537" i="15"/>
  <c r="F538" i="15" s="1"/>
  <c r="C495" i="17"/>
  <c r="G667" i="15"/>
  <c r="G671" i="15" s="1"/>
  <c r="M531" i="15"/>
  <c r="K553" i="17"/>
  <c r="O459" i="15"/>
  <c r="O730" i="15"/>
  <c r="H652" i="15"/>
  <c r="M522" i="15"/>
  <c r="M583" i="15"/>
  <c r="M498" i="15"/>
  <c r="C662" i="15"/>
  <c r="C663" i="15" s="1"/>
  <c r="M496" i="17"/>
  <c r="I540" i="15"/>
  <c r="I563" i="15" s="1"/>
  <c r="D118" i="15"/>
  <c r="D523" i="15"/>
  <c r="F650" i="15"/>
  <c r="J497" i="15"/>
  <c r="G583" i="15"/>
  <c r="L582" i="15"/>
  <c r="M553" i="17"/>
  <c r="H698" i="15"/>
  <c r="I698" i="15" s="1"/>
  <c r="I618" i="17"/>
  <c r="I622" i="17" s="1"/>
  <c r="J531" i="15"/>
  <c r="J537" i="15"/>
  <c r="J538" i="15" s="1"/>
  <c r="F661" i="15"/>
  <c r="F662" i="15"/>
  <c r="O726" i="15"/>
  <c r="C650" i="15"/>
  <c r="G650" i="15"/>
  <c r="L459" i="15"/>
  <c r="O531" i="15"/>
  <c r="K523" i="15"/>
  <c r="I566" i="17"/>
  <c r="F667" i="15"/>
  <c r="F583" i="15"/>
  <c r="D596" i="15"/>
  <c r="I498" i="15"/>
  <c r="D667" i="15"/>
  <c r="D674" i="15" s="1"/>
  <c r="I537" i="15"/>
  <c r="I538" i="15" s="1"/>
  <c r="N531" i="15"/>
  <c r="J523" i="15"/>
  <c r="N538" i="15"/>
  <c r="I504" i="15"/>
  <c r="C498" i="15"/>
  <c r="B540" i="15"/>
  <c r="B563" i="15" s="1"/>
  <c r="J498" i="15"/>
  <c r="I661" i="15"/>
  <c r="K676" i="15"/>
  <c r="F498" i="15"/>
  <c r="I514" i="15"/>
  <c r="I662" i="15"/>
  <c r="D498" i="15"/>
  <c r="K618" i="17"/>
  <c r="K622" i="17" s="1"/>
  <c r="G553" i="17"/>
  <c r="G618" i="17"/>
  <c r="G622" i="17" s="1"/>
  <c r="M618" i="17"/>
  <c r="M622" i="17" s="1"/>
  <c r="F676" i="15"/>
  <c r="O530" i="15"/>
  <c r="J446" i="17"/>
  <c r="G662" i="15"/>
  <c r="G663" i="15" s="1"/>
  <c r="F566" i="17"/>
  <c r="I454" i="17"/>
  <c r="E542" i="15"/>
  <c r="E565" i="15" s="1"/>
  <c r="F553" i="17"/>
  <c r="D514" i="15"/>
  <c r="D537" i="15"/>
  <c r="J566" i="17"/>
  <c r="H553" i="17"/>
  <c r="F514" i="15"/>
  <c r="D531" i="15"/>
  <c r="L553" i="17"/>
  <c r="H494" i="17"/>
  <c r="O561" i="15"/>
  <c r="E523" i="15"/>
  <c r="C537" i="15"/>
  <c r="C538" i="15" s="1"/>
  <c r="H523" i="15"/>
  <c r="C515" i="15"/>
  <c r="O538" i="15"/>
  <c r="M523" i="15"/>
  <c r="J505" i="17"/>
  <c r="J553" i="17"/>
  <c r="F495" i="17"/>
  <c r="L515" i="15"/>
  <c r="H660" i="15"/>
  <c r="B537" i="15"/>
  <c r="B538" i="15" s="1"/>
  <c r="H504" i="15"/>
  <c r="H629" i="15" s="1"/>
  <c r="O551" i="15"/>
  <c r="E537" i="15"/>
  <c r="E538" i="15" s="1"/>
  <c r="D459" i="15"/>
  <c r="H497" i="15"/>
  <c r="D650" i="15"/>
  <c r="B590" i="15"/>
  <c r="O515" i="15"/>
  <c r="H618" i="17"/>
  <c r="H622" i="17" s="1"/>
  <c r="K531" i="15"/>
  <c r="O566" i="17"/>
  <c r="C566" i="17"/>
  <c r="C676" i="15"/>
  <c r="C582" i="15"/>
  <c r="C618" i="17"/>
  <c r="C625" i="17" s="1"/>
  <c r="N515" i="15"/>
  <c r="H515" i="15"/>
  <c r="I493" i="17"/>
  <c r="O611" i="17"/>
  <c r="C590" i="15"/>
  <c r="E514" i="15"/>
  <c r="O618" i="17"/>
  <c r="E494" i="17"/>
  <c r="B561" i="15"/>
  <c r="B504" i="15"/>
  <c r="J542" i="15"/>
  <c r="J550" i="15" s="1"/>
  <c r="H530" i="15"/>
  <c r="G531" i="15"/>
  <c r="L504" i="15"/>
  <c r="E489" i="17"/>
  <c r="E462" i="17"/>
  <c r="G489" i="17"/>
  <c r="K378" i="17"/>
  <c r="N489" i="17"/>
  <c r="F378" i="17"/>
  <c r="K426" i="17"/>
  <c r="F420" i="17"/>
  <c r="K360" i="17"/>
  <c r="F390" i="17"/>
  <c r="K372" i="17"/>
  <c r="K354" i="17"/>
  <c r="F439" i="17"/>
  <c r="F396" i="17"/>
  <c r="K408" i="17"/>
  <c r="K390" i="17"/>
  <c r="K439" i="17"/>
  <c r="F433" i="17"/>
  <c r="F360" i="17"/>
  <c r="K384" i="17"/>
  <c r="F426" i="17"/>
  <c r="K420" i="17"/>
  <c r="K396" i="17"/>
  <c r="F414" i="17"/>
  <c r="F372" i="17"/>
  <c r="F384" i="17"/>
  <c r="F454" i="17"/>
  <c r="G505" i="17"/>
  <c r="C454" i="17"/>
  <c r="D505" i="17"/>
  <c r="K462" i="17"/>
  <c r="K454" i="17"/>
  <c r="M489" i="17"/>
  <c r="L489" i="17"/>
  <c r="H489" i="17"/>
  <c r="O462" i="17"/>
  <c r="P463" i="17" s="1"/>
  <c r="O495" i="17"/>
  <c r="E505" i="17"/>
  <c r="J489" i="17"/>
  <c r="M505" i="17"/>
  <c r="B462" i="17"/>
  <c r="B464" i="17" s="1"/>
  <c r="H462" i="17"/>
  <c r="N494" i="17"/>
  <c r="M495" i="17"/>
  <c r="H496" i="17"/>
  <c r="D496" i="17"/>
  <c r="D489" i="17"/>
  <c r="F494" i="17"/>
  <c r="N495" i="17"/>
  <c r="D495" i="17"/>
  <c r="G454" i="17"/>
  <c r="Q633" i="17"/>
  <c r="Q637" i="17" s="1"/>
  <c r="H414" i="17"/>
  <c r="B618" i="17"/>
  <c r="C553" i="17"/>
  <c r="B489" i="17"/>
  <c r="B505" i="17"/>
  <c r="B408" i="17"/>
  <c r="N446" i="17"/>
  <c r="M462" i="17"/>
  <c r="F462" i="17"/>
  <c r="B494" i="17"/>
  <c r="H446" i="17"/>
  <c r="H493" i="17"/>
  <c r="M454" i="17"/>
  <c r="E644" i="17"/>
  <c r="E646" i="17" s="1"/>
  <c r="F643" i="17"/>
  <c r="H647" i="17"/>
  <c r="G648" i="17"/>
  <c r="G650" i="17" s="1"/>
  <c r="D454" i="17"/>
  <c r="L493" i="17"/>
  <c r="L446" i="17"/>
  <c r="D640" i="17"/>
  <c r="D642" i="17" s="1"/>
  <c r="E639" i="17"/>
  <c r="N671" i="17"/>
  <c r="M672" i="17"/>
  <c r="M674" i="17" s="1"/>
  <c r="F505" i="17"/>
  <c r="N505" i="17"/>
  <c r="N454" i="17"/>
  <c r="L462" i="17"/>
  <c r="I505" i="17"/>
  <c r="O496" i="17"/>
  <c r="B496" i="17"/>
  <c r="O494" i="17"/>
  <c r="O446" i="17"/>
  <c r="P447" i="17" s="1"/>
  <c r="F408" i="17"/>
  <c r="C408" i="17"/>
  <c r="K414" i="17"/>
  <c r="K446" i="17"/>
  <c r="K493" i="17"/>
  <c r="E496" i="17"/>
  <c r="D446" i="17"/>
  <c r="D493" i="17"/>
  <c r="N496" i="17"/>
  <c r="C496" i="17"/>
  <c r="L454" i="17"/>
  <c r="B566" i="17"/>
  <c r="K494" i="17"/>
  <c r="L495" i="17"/>
  <c r="J496" i="17"/>
  <c r="I495" i="17"/>
  <c r="N462" i="17"/>
  <c r="G493" i="17"/>
  <c r="G446" i="17"/>
  <c r="B495" i="17"/>
  <c r="G408" i="17"/>
  <c r="N680" i="17"/>
  <c r="O679" i="17"/>
  <c r="M676" i="17"/>
  <c r="M678" i="17" s="1"/>
  <c r="N675" i="17"/>
  <c r="E553" i="17"/>
  <c r="K659" i="17"/>
  <c r="J660" i="17"/>
  <c r="J662" i="17" s="1"/>
  <c r="K664" i="17"/>
  <c r="K666" i="17" s="1"/>
  <c r="L663" i="17"/>
  <c r="K505" i="17"/>
  <c r="C505" i="17"/>
  <c r="B454" i="17"/>
  <c r="B456" i="17" s="1"/>
  <c r="O454" i="17"/>
  <c r="P455" i="17" s="1"/>
  <c r="L505" i="17"/>
  <c r="D494" i="17"/>
  <c r="G462" i="17"/>
  <c r="D462" i="17"/>
  <c r="I494" i="17"/>
  <c r="I446" i="17"/>
  <c r="M493" i="17"/>
  <c r="M446" i="17"/>
  <c r="I651" i="17"/>
  <c r="H652" i="17"/>
  <c r="H654" i="17" s="1"/>
  <c r="I489" i="17"/>
  <c r="N618" i="17"/>
  <c r="N553" i="17"/>
  <c r="N566" i="17"/>
  <c r="O553" i="17"/>
  <c r="F489" i="17"/>
  <c r="H454" i="17"/>
  <c r="E446" i="17"/>
  <c r="I408" i="17"/>
  <c r="J462" i="17"/>
  <c r="C462" i="17"/>
  <c r="I462" i="17"/>
  <c r="B446" i="17"/>
  <c r="B493" i="17"/>
  <c r="L494" i="17"/>
  <c r="F493" i="17"/>
  <c r="F446" i="17"/>
  <c r="H656" i="17"/>
  <c r="H658" i="17" s="1"/>
  <c r="I655" i="17"/>
  <c r="J495" i="17"/>
  <c r="J493" i="17"/>
  <c r="K495" i="17"/>
  <c r="L668" i="17"/>
  <c r="L670" i="17" s="1"/>
  <c r="M667" i="17"/>
  <c r="G494" i="17"/>
  <c r="K496" i="17"/>
  <c r="E495" i="17"/>
  <c r="J454" i="17"/>
  <c r="D618" i="17"/>
  <c r="D553" i="17"/>
  <c r="H505" i="17"/>
  <c r="O505" i="17"/>
  <c r="P507" i="17" s="1"/>
  <c r="K489" i="17"/>
  <c r="E454" i="17"/>
  <c r="D414" i="17"/>
  <c r="C493" i="17"/>
  <c r="C446" i="17"/>
  <c r="N530" i="15"/>
  <c r="J515" i="15"/>
  <c r="L530" i="15"/>
  <c r="H537" i="15"/>
  <c r="H538" i="15" s="1"/>
  <c r="D522" i="15"/>
  <c r="L498" i="15"/>
  <c r="F561" i="15"/>
  <c r="F530" i="15"/>
  <c r="G504" i="15"/>
  <c r="K514" i="15"/>
  <c r="C523" i="15"/>
  <c r="K590" i="15"/>
  <c r="H590" i="15"/>
  <c r="AB125" i="15"/>
  <c r="I423" i="15" s="1"/>
  <c r="R125" i="15"/>
  <c r="K425" i="15" s="1"/>
  <c r="E522" i="15"/>
  <c r="L531" i="15"/>
  <c r="C522" i="15"/>
  <c r="H583" i="15"/>
  <c r="I459" i="15"/>
  <c r="K515" i="15"/>
  <c r="D543" i="15"/>
  <c r="D566" i="15" s="1"/>
  <c r="G523" i="15"/>
  <c r="E515" i="15"/>
  <c r="G498" i="15"/>
  <c r="O498" i="15"/>
  <c r="D497" i="15"/>
  <c r="C497" i="15"/>
  <c r="F459" i="15"/>
  <c r="E498" i="15"/>
  <c r="H561" i="15"/>
  <c r="H498" i="15"/>
  <c r="B514" i="15"/>
  <c r="G561" i="15"/>
  <c r="H541" i="15"/>
  <c r="H549" i="15" s="1"/>
  <c r="D582" i="15"/>
  <c r="B530" i="15"/>
  <c r="D662" i="15"/>
  <c r="D530" i="15"/>
  <c r="D561" i="15"/>
  <c r="I531" i="15"/>
  <c r="D515" i="15"/>
  <c r="I590" i="15"/>
  <c r="O590" i="15"/>
  <c r="C530" i="15"/>
  <c r="C514" i="15"/>
  <c r="K561" i="15"/>
  <c r="G497" i="15"/>
  <c r="J590" i="15"/>
  <c r="N590" i="15"/>
  <c r="F531" i="15"/>
  <c r="C531" i="15"/>
  <c r="B522" i="15"/>
  <c r="C504" i="15"/>
  <c r="K504" i="15"/>
  <c r="K629" i="15" s="1"/>
  <c r="H522" i="15"/>
  <c r="O523" i="15"/>
  <c r="N497" i="15"/>
  <c r="N498" i="15"/>
  <c r="I523" i="15"/>
  <c r="D590" i="15"/>
  <c r="O514" i="15"/>
  <c r="N514" i="15"/>
  <c r="D583" i="15"/>
  <c r="M661" i="15"/>
  <c r="N661" i="15"/>
  <c r="N663" i="15" s="1"/>
  <c r="C459" i="15"/>
  <c r="L523" i="15"/>
  <c r="K522" i="15"/>
  <c r="H514" i="15"/>
  <c r="E530" i="15"/>
  <c r="C652" i="15"/>
  <c r="J676" i="15"/>
  <c r="H582" i="15"/>
  <c r="F582" i="15"/>
  <c r="C583" i="15"/>
  <c r="N504" i="15"/>
  <c r="N629" i="15" s="1"/>
  <c r="E424" i="15"/>
  <c r="H424" i="15"/>
  <c r="I422" i="15"/>
  <c r="I424" i="15"/>
  <c r="D424" i="15"/>
  <c r="G424" i="15"/>
  <c r="G423" i="15"/>
  <c r="B423" i="15"/>
  <c r="E422" i="15"/>
  <c r="D422" i="15"/>
  <c r="G422" i="15"/>
  <c r="K422" i="15"/>
  <c r="B422" i="15"/>
  <c r="H422" i="15"/>
  <c r="J422" i="15"/>
  <c r="B413" i="15"/>
  <c r="B414" i="15" s="1"/>
  <c r="B424" i="15"/>
  <c r="O737" i="15"/>
  <c r="I522" i="15"/>
  <c r="K459" i="15"/>
  <c r="C561" i="15"/>
  <c r="E590" i="15"/>
  <c r="N522" i="15"/>
  <c r="N459" i="15"/>
  <c r="L497" i="15"/>
  <c r="N561" i="15"/>
  <c r="E497" i="15"/>
  <c r="F522" i="15"/>
  <c r="J530" i="15"/>
  <c r="B497" i="15"/>
  <c r="J522" i="15"/>
  <c r="M561" i="15"/>
  <c r="L538" i="15"/>
  <c r="J514" i="15"/>
  <c r="J683" i="15"/>
  <c r="I683" i="15"/>
  <c r="H683" i="15"/>
  <c r="G683" i="15"/>
  <c r="F683" i="15"/>
  <c r="E683" i="15"/>
  <c r="D683" i="15"/>
  <c r="O683" i="15"/>
  <c r="C683" i="15"/>
  <c r="N683" i="15"/>
  <c r="B683" i="15"/>
  <c r="M683" i="15"/>
  <c r="L683" i="15"/>
  <c r="K683" i="15"/>
  <c r="L714" i="15"/>
  <c r="K715" i="15"/>
  <c r="K717" i="15" s="1"/>
  <c r="K710" i="15"/>
  <c r="J711" i="15"/>
  <c r="J713" i="15" s="1"/>
  <c r="K548" i="15"/>
  <c r="I582" i="15"/>
  <c r="J702" i="15"/>
  <c r="I703" i="15"/>
  <c r="I705" i="15" s="1"/>
  <c r="L565" i="15"/>
  <c r="L550" i="15"/>
  <c r="M582" i="15"/>
  <c r="L549" i="15"/>
  <c r="L564" i="15"/>
  <c r="G522" i="15"/>
  <c r="N566" i="15"/>
  <c r="N551" i="15"/>
  <c r="E563" i="15"/>
  <c r="E548" i="15"/>
  <c r="M514" i="15"/>
  <c r="M530" i="15"/>
  <c r="I530" i="15"/>
  <c r="M590" i="15"/>
  <c r="B564" i="15"/>
  <c r="B549" i="15"/>
  <c r="M674" i="15"/>
  <c r="M671" i="15"/>
  <c r="K667" i="15"/>
  <c r="K650" i="15"/>
  <c r="K583" i="15"/>
  <c r="K582" i="15"/>
  <c r="K596" i="15"/>
  <c r="K652" i="15"/>
  <c r="L566" i="15"/>
  <c r="L551" i="15"/>
  <c r="I561" i="15"/>
  <c r="O425" i="15"/>
  <c r="O422" i="15"/>
  <c r="O583" i="15"/>
  <c r="O582" i="15"/>
  <c r="O652" i="15"/>
  <c r="O667" i="15"/>
  <c r="P668" i="15" s="1"/>
  <c r="P681" i="15" s="1"/>
  <c r="O650" i="15"/>
  <c r="E561" i="15"/>
  <c r="K566" i="15"/>
  <c r="K551" i="15"/>
  <c r="L426" i="15"/>
  <c r="N549" i="15"/>
  <c r="G563" i="15"/>
  <c r="G548" i="15"/>
  <c r="E652" i="15"/>
  <c r="E667" i="15"/>
  <c r="E650" i="15"/>
  <c r="E583" i="15"/>
  <c r="E582" i="15"/>
  <c r="E596" i="15"/>
  <c r="M718" i="15"/>
  <c r="L719" i="15"/>
  <c r="L721" i="15" s="1"/>
  <c r="M565" i="15"/>
  <c r="M550" i="15"/>
  <c r="I566" i="15"/>
  <c r="I551" i="15"/>
  <c r="G538" i="15"/>
  <c r="L723" i="15"/>
  <c r="L725" i="15" s="1"/>
  <c r="M722" i="15"/>
  <c r="J660" i="15"/>
  <c r="J504" i="15"/>
  <c r="J629" i="15" s="1"/>
  <c r="J459" i="15"/>
  <c r="G514" i="15"/>
  <c r="B426" i="15"/>
  <c r="F426" i="15"/>
  <c r="J652" i="15"/>
  <c r="J667" i="15"/>
  <c r="J650" i="15"/>
  <c r="J583" i="15"/>
  <c r="J582" i="15"/>
  <c r="N548" i="15"/>
  <c r="N563" i="15"/>
  <c r="N565" i="15"/>
  <c r="N550" i="15"/>
  <c r="M564" i="15"/>
  <c r="F695" i="15"/>
  <c r="F697" i="15" s="1"/>
  <c r="G694" i="15"/>
  <c r="G590" i="15"/>
  <c r="B667" i="15"/>
  <c r="B650" i="15"/>
  <c r="B596" i="15"/>
  <c r="B652" i="15"/>
  <c r="B582" i="15"/>
  <c r="O563" i="15"/>
  <c r="O548" i="15"/>
  <c r="I426" i="15"/>
  <c r="G582" i="15"/>
  <c r="M538" i="15"/>
  <c r="E660" i="15"/>
  <c r="E676" i="15"/>
  <c r="E504" i="15"/>
  <c r="E629" i="15" s="1"/>
  <c r="E459" i="15"/>
  <c r="H565" i="15"/>
  <c r="H550" i="15"/>
  <c r="D691" i="15"/>
  <c r="D693" i="15" s="1"/>
  <c r="E690" i="15"/>
  <c r="J596" i="15"/>
  <c r="O564" i="15"/>
  <c r="N667" i="15"/>
  <c r="N650" i="15"/>
  <c r="N583" i="15"/>
  <c r="N596" i="15"/>
  <c r="N652" i="15"/>
  <c r="N582" i="15"/>
  <c r="H551" i="15"/>
  <c r="O596" i="15"/>
  <c r="G530" i="15"/>
  <c r="J561" i="15"/>
  <c r="E551" i="15"/>
  <c r="E566" i="15"/>
  <c r="O741" i="15"/>
  <c r="O740" i="15"/>
  <c r="I565" i="15"/>
  <c r="I550" i="15"/>
  <c r="L563" i="15"/>
  <c r="L548" i="15"/>
  <c r="G550" i="15"/>
  <c r="G565" i="15"/>
  <c r="P722" i="24" l="1"/>
  <c r="Q729" i="24" s="1"/>
  <c r="Q730" i="24" s="1"/>
  <c r="O723" i="24"/>
  <c r="J699" i="24"/>
  <c r="J701" i="24" s="1"/>
  <c r="K698" i="24"/>
  <c r="Q733" i="25"/>
  <c r="Q734" i="25" s="1"/>
  <c r="P727" i="25"/>
  <c r="O554" i="25"/>
  <c r="O553" i="25"/>
  <c r="O675" i="25"/>
  <c r="I694" i="25"/>
  <c r="H695" i="25"/>
  <c r="H697" i="25" s="1"/>
  <c r="F684" i="25"/>
  <c r="Q691" i="25"/>
  <c r="L684" i="25"/>
  <c r="D684" i="25"/>
  <c r="I684" i="25"/>
  <c r="H684" i="25"/>
  <c r="J684" i="25"/>
  <c r="G684" i="25"/>
  <c r="E684" i="25"/>
  <c r="B684" i="25"/>
  <c r="C684" i="25"/>
  <c r="K684" i="25"/>
  <c r="O568" i="25"/>
  <c r="O575" i="25"/>
  <c r="O651" i="25" s="1"/>
  <c r="J553" i="25"/>
  <c r="J554" i="25"/>
  <c r="J675" i="25"/>
  <c r="J685" i="25" s="1"/>
  <c r="Q732" i="25"/>
  <c r="Q731" i="25"/>
  <c r="K698" i="25"/>
  <c r="J699" i="25"/>
  <c r="J701" i="25" s="1"/>
  <c r="I691" i="25"/>
  <c r="I693" i="25" s="1"/>
  <c r="J690" i="25"/>
  <c r="C554" i="25"/>
  <c r="C553" i="25"/>
  <c r="C675" i="25"/>
  <c r="C685" i="25" s="1"/>
  <c r="P724" i="25"/>
  <c r="P725" i="25"/>
  <c r="K702" i="25"/>
  <c r="J703" i="25"/>
  <c r="J705" i="25" s="1"/>
  <c r="C568" i="25"/>
  <c r="C575" i="25"/>
  <c r="C651" i="25" s="1"/>
  <c r="P554" i="25"/>
  <c r="L706" i="25"/>
  <c r="K707" i="25"/>
  <c r="K709" i="25" s="1"/>
  <c r="O718" i="25"/>
  <c r="N719" i="25"/>
  <c r="N721" i="25" s="1"/>
  <c r="I553" i="25"/>
  <c r="I554" i="25"/>
  <c r="I675" i="25"/>
  <c r="I685" i="25" s="1"/>
  <c r="K568" i="25"/>
  <c r="K575" i="25"/>
  <c r="K651" i="25" s="1"/>
  <c r="O729" i="25"/>
  <c r="O728" i="25"/>
  <c r="O714" i="25"/>
  <c r="N715" i="25"/>
  <c r="N717" i="25" s="1"/>
  <c r="J568" i="25"/>
  <c r="J575" i="25"/>
  <c r="J651" i="25" s="1"/>
  <c r="M711" i="25"/>
  <c r="M713" i="25" s="1"/>
  <c r="N710" i="25"/>
  <c r="I568" i="25"/>
  <c r="I575" i="25"/>
  <c r="I651" i="25" s="1"/>
  <c r="K554" i="25"/>
  <c r="K553" i="25"/>
  <c r="K675" i="25"/>
  <c r="K685" i="25" s="1"/>
  <c r="M715" i="24"/>
  <c r="M717" i="24" s="1"/>
  <c r="N714" i="24"/>
  <c r="E554" i="24"/>
  <c r="E553" i="24"/>
  <c r="E675" i="24"/>
  <c r="E685" i="24" s="1"/>
  <c r="P728" i="24"/>
  <c r="P729" i="24"/>
  <c r="K568" i="24"/>
  <c r="K575" i="24"/>
  <c r="K651" i="24" s="1"/>
  <c r="K553" i="24"/>
  <c r="K554" i="24"/>
  <c r="K675" i="24"/>
  <c r="K685" i="24" s="1"/>
  <c r="N554" i="24"/>
  <c r="N553" i="24"/>
  <c r="N675" i="24"/>
  <c r="L706" i="24"/>
  <c r="K707" i="24"/>
  <c r="K709" i="24" s="1"/>
  <c r="E568" i="24"/>
  <c r="E575" i="24"/>
  <c r="E651" i="24" s="1"/>
  <c r="K702" i="24"/>
  <c r="J703" i="24"/>
  <c r="J705" i="24" s="1"/>
  <c r="L554" i="24"/>
  <c r="P732" i="24"/>
  <c r="P733" i="24"/>
  <c r="M553" i="24"/>
  <c r="M554" i="24"/>
  <c r="M675" i="24"/>
  <c r="I690" i="24"/>
  <c r="H691" i="24"/>
  <c r="H693" i="24" s="1"/>
  <c r="N568" i="24"/>
  <c r="N575" i="24"/>
  <c r="N651" i="24" s="1"/>
  <c r="O568" i="24"/>
  <c r="O575" i="24"/>
  <c r="O651" i="24" s="1"/>
  <c r="I685" i="24"/>
  <c r="H685" i="24"/>
  <c r="C685" i="24"/>
  <c r="B685" i="24"/>
  <c r="L685" i="24"/>
  <c r="J685" i="24"/>
  <c r="D685" i="24"/>
  <c r="L684" i="24"/>
  <c r="D684" i="24"/>
  <c r="K684" i="24"/>
  <c r="C684" i="24"/>
  <c r="I684" i="24"/>
  <c r="J684" i="24"/>
  <c r="H684" i="24"/>
  <c r="F684" i="24"/>
  <c r="E684" i="24"/>
  <c r="B684" i="24"/>
  <c r="G684" i="24"/>
  <c r="O710" i="24"/>
  <c r="N711" i="24"/>
  <c r="N713" i="24" s="1"/>
  <c r="I694" i="24"/>
  <c r="H695" i="24"/>
  <c r="H697" i="24" s="1"/>
  <c r="G568" i="24"/>
  <c r="G575" i="24"/>
  <c r="G651" i="24" s="1"/>
  <c r="O554" i="24"/>
  <c r="O553" i="24"/>
  <c r="O675" i="24"/>
  <c r="F554" i="24"/>
  <c r="F553" i="24"/>
  <c r="F675" i="24"/>
  <c r="F685" i="24" s="1"/>
  <c r="F568" i="24"/>
  <c r="F575" i="24"/>
  <c r="F651" i="24" s="1"/>
  <c r="M568" i="24"/>
  <c r="M575" i="24"/>
  <c r="M651" i="24" s="1"/>
  <c r="O718" i="24"/>
  <c r="N719" i="24"/>
  <c r="N721" i="24" s="1"/>
  <c r="G554" i="24"/>
  <c r="G553" i="24"/>
  <c r="G675" i="24"/>
  <c r="G685" i="24" s="1"/>
  <c r="B551" i="15"/>
  <c r="C551" i="15"/>
  <c r="Q571" i="15"/>
  <c r="Q556" i="15"/>
  <c r="P564" i="15"/>
  <c r="P549" i="15"/>
  <c r="Q545" i="15"/>
  <c r="Q551" i="15"/>
  <c r="P538" i="15"/>
  <c r="P544" i="15"/>
  <c r="N424" i="15"/>
  <c r="Q431" i="15"/>
  <c r="N422" i="15"/>
  <c r="Q429" i="15"/>
  <c r="M423" i="15"/>
  <c r="P423" i="15"/>
  <c r="L423" i="15"/>
  <c r="O423" i="15"/>
  <c r="N423" i="15"/>
  <c r="Q430" i="15"/>
  <c r="L424" i="15"/>
  <c r="O424" i="15"/>
  <c r="M422" i="15"/>
  <c r="P422" i="15"/>
  <c r="N425" i="15"/>
  <c r="Q432" i="15"/>
  <c r="M425" i="15"/>
  <c r="P425" i="15"/>
  <c r="M424" i="15"/>
  <c r="P424" i="15"/>
  <c r="R626" i="20"/>
  <c r="Q635" i="20" s="1"/>
  <c r="E619" i="20"/>
  <c r="K625" i="20"/>
  <c r="N417" i="20"/>
  <c r="Q416" i="20"/>
  <c r="Q420" i="20"/>
  <c r="Q614" i="20"/>
  <c r="Q613" i="20"/>
  <c r="M622" i="20"/>
  <c r="G619" i="20"/>
  <c r="B625" i="20"/>
  <c r="F625" i="20"/>
  <c r="F622" i="20"/>
  <c r="D622" i="20"/>
  <c r="K530" i="17"/>
  <c r="P490" i="17"/>
  <c r="O686" i="17"/>
  <c r="M566" i="15"/>
  <c r="R683" i="15"/>
  <c r="M505" i="15"/>
  <c r="M629" i="15"/>
  <c r="C505" i="15"/>
  <c r="C629" i="15"/>
  <c r="L505" i="15"/>
  <c r="L629" i="15"/>
  <c r="I505" i="15"/>
  <c r="I629" i="15"/>
  <c r="J563" i="15"/>
  <c r="D548" i="15"/>
  <c r="F551" i="15"/>
  <c r="B505" i="15"/>
  <c r="B629" i="15"/>
  <c r="F548" i="15"/>
  <c r="M563" i="15"/>
  <c r="D505" i="15"/>
  <c r="D629" i="15"/>
  <c r="J549" i="15"/>
  <c r="G544" i="15"/>
  <c r="G629" i="15"/>
  <c r="G551" i="15"/>
  <c r="O744" i="18"/>
  <c r="D432" i="18"/>
  <c r="M670" i="18"/>
  <c r="J558" i="18"/>
  <c r="M512" i="18"/>
  <c r="F512" i="18"/>
  <c r="I512" i="18"/>
  <c r="G573" i="18"/>
  <c r="J432" i="18"/>
  <c r="J664" i="18" s="1"/>
  <c r="N670" i="18"/>
  <c r="D571" i="18"/>
  <c r="I557" i="18"/>
  <c r="F433" i="18"/>
  <c r="F664" i="18"/>
  <c r="R683" i="18"/>
  <c r="Q693" i="18" s="1"/>
  <c r="K429" i="18"/>
  <c r="O556" i="18"/>
  <c r="G551" i="18"/>
  <c r="K551" i="18"/>
  <c r="G555" i="18"/>
  <c r="H555" i="18"/>
  <c r="J430" i="18"/>
  <c r="C551" i="18"/>
  <c r="C552" i="18" s="1"/>
  <c r="C675" i="18"/>
  <c r="F555" i="18"/>
  <c r="M557" i="18"/>
  <c r="E556" i="18"/>
  <c r="Q742" i="18"/>
  <c r="Q744" i="18" s="1"/>
  <c r="P430" i="18"/>
  <c r="L681" i="18"/>
  <c r="M432" i="18"/>
  <c r="M664" i="18" s="1"/>
  <c r="I709" i="18"/>
  <c r="H710" i="18"/>
  <c r="H712" i="18" s="1"/>
  <c r="L675" i="18"/>
  <c r="L688" i="18" s="1"/>
  <c r="G512" i="18"/>
  <c r="C681" i="18"/>
  <c r="D558" i="18"/>
  <c r="J570" i="18"/>
  <c r="F556" i="18"/>
  <c r="M551" i="18"/>
  <c r="M559" i="18" s="1"/>
  <c r="M571" i="18"/>
  <c r="L573" i="18"/>
  <c r="I551" i="18"/>
  <c r="I574" i="18" s="1"/>
  <c r="E555" i="18"/>
  <c r="C556" i="18"/>
  <c r="N571" i="18"/>
  <c r="E572" i="18"/>
  <c r="K678" i="18"/>
  <c r="B571" i="18"/>
  <c r="H670" i="18"/>
  <c r="D430" i="18"/>
  <c r="P431" i="18"/>
  <c r="Q430" i="18"/>
  <c r="G429" i="18"/>
  <c r="G432" i="18"/>
  <c r="G665" i="18" s="1"/>
  <c r="M429" i="18"/>
  <c r="O432" i="18"/>
  <c r="O433" i="18" s="1"/>
  <c r="Q431" i="18"/>
  <c r="M430" i="18"/>
  <c r="G430" i="18"/>
  <c r="F670" i="18"/>
  <c r="P744" i="18"/>
  <c r="P684" i="17"/>
  <c r="Q683" i="17"/>
  <c r="Q684" i="17" s="1"/>
  <c r="O625" i="17"/>
  <c r="P619" i="17"/>
  <c r="P631" i="17" s="1"/>
  <c r="K633" i="17"/>
  <c r="K637" i="17" s="1"/>
  <c r="P633" i="17"/>
  <c r="P637" i="17" s="1"/>
  <c r="O680" i="17"/>
  <c r="P679" i="17"/>
  <c r="P685" i="17"/>
  <c r="P686" i="17"/>
  <c r="K549" i="15"/>
  <c r="O731" i="15"/>
  <c r="O732" i="15" s="1"/>
  <c r="P730" i="15"/>
  <c r="O727" i="15"/>
  <c r="O728" i="15" s="1"/>
  <c r="P726" i="15"/>
  <c r="F550" i="15"/>
  <c r="O505" i="15"/>
  <c r="P506" i="15"/>
  <c r="E625" i="20"/>
  <c r="E631" i="20" s="1"/>
  <c r="K538" i="20"/>
  <c r="I619" i="20"/>
  <c r="I622" i="20"/>
  <c r="P684" i="20"/>
  <c r="P686" i="20" s="1"/>
  <c r="Q683" i="20"/>
  <c r="Q684" i="20" s="1"/>
  <c r="J499" i="20"/>
  <c r="Q559" i="18"/>
  <c r="Q552" i="18"/>
  <c r="Q574" i="18"/>
  <c r="G513" i="18"/>
  <c r="P690" i="18"/>
  <c r="Q690" i="18"/>
  <c r="F551" i="18"/>
  <c r="F559" i="18" s="1"/>
  <c r="I670" i="18"/>
  <c r="B573" i="18"/>
  <c r="H556" i="18"/>
  <c r="Q429" i="18"/>
  <c r="Q432" i="18"/>
  <c r="L570" i="18"/>
  <c r="H573" i="18"/>
  <c r="H557" i="18"/>
  <c r="I556" i="18"/>
  <c r="G556" i="18"/>
  <c r="O740" i="18"/>
  <c r="O739" i="18"/>
  <c r="C513" i="18"/>
  <c r="I513" i="18"/>
  <c r="C558" i="18"/>
  <c r="N558" i="18"/>
  <c r="N570" i="18"/>
  <c r="G557" i="18"/>
  <c r="B557" i="18"/>
  <c r="E670" i="18"/>
  <c r="I555" i="18"/>
  <c r="J557" i="18"/>
  <c r="P737" i="18"/>
  <c r="O572" i="18"/>
  <c r="F678" i="18"/>
  <c r="J571" i="18"/>
  <c r="E558" i="18"/>
  <c r="L571" i="18"/>
  <c r="K513" i="18"/>
  <c r="B570" i="18"/>
  <c r="P432" i="18"/>
  <c r="P664" i="18" s="1"/>
  <c r="K556" i="18"/>
  <c r="M555" i="18"/>
  <c r="K557" i="18"/>
  <c r="P513" i="18"/>
  <c r="J670" i="18"/>
  <c r="C557" i="18"/>
  <c r="C433" i="18"/>
  <c r="C664" i="18"/>
  <c r="L670" i="18"/>
  <c r="F513" i="18"/>
  <c r="C555" i="18"/>
  <c r="K558" i="18"/>
  <c r="O670" i="18"/>
  <c r="O686" i="20"/>
  <c r="O417" i="20"/>
  <c r="P417" i="20"/>
  <c r="P419" i="20"/>
  <c r="N419" i="20"/>
  <c r="P416" i="20"/>
  <c r="O672" i="20"/>
  <c r="O673" i="20" s="1"/>
  <c r="P671" i="20"/>
  <c r="H625" i="20"/>
  <c r="O680" i="20"/>
  <c r="O681" i="20" s="1"/>
  <c r="P679" i="20"/>
  <c r="H619" i="20"/>
  <c r="M613" i="20"/>
  <c r="D670" i="18"/>
  <c r="K515" i="20"/>
  <c r="E430" i="18"/>
  <c r="M538" i="20"/>
  <c r="M690" i="18"/>
  <c r="B690" i="18"/>
  <c r="N690" i="18"/>
  <c r="C690" i="18"/>
  <c r="D690" i="18"/>
  <c r="E690" i="18"/>
  <c r="F690" i="18"/>
  <c r="G690" i="18"/>
  <c r="O690" i="18"/>
  <c r="H690" i="18"/>
  <c r="I690" i="18"/>
  <c r="J690" i="18"/>
  <c r="K690" i="18"/>
  <c r="L690" i="18"/>
  <c r="F557" i="18"/>
  <c r="O734" i="18"/>
  <c r="O735" i="18" s="1"/>
  <c r="P733" i="18"/>
  <c r="O730" i="18"/>
  <c r="O731" i="18" s="1"/>
  <c r="P729" i="18"/>
  <c r="P551" i="18"/>
  <c r="Q553" i="18" s="1"/>
  <c r="F558" i="18"/>
  <c r="N429" i="18"/>
  <c r="P429" i="18"/>
  <c r="O681" i="18"/>
  <c r="P675" i="18"/>
  <c r="P688" i="18" s="1"/>
  <c r="L664" i="18"/>
  <c r="L433" i="18"/>
  <c r="L665" i="18"/>
  <c r="L431" i="18"/>
  <c r="F429" i="18"/>
  <c r="O429" i="18"/>
  <c r="I431" i="18"/>
  <c r="F431" i="18"/>
  <c r="C431" i="18"/>
  <c r="L429" i="18"/>
  <c r="N431" i="18"/>
  <c r="O431" i="18"/>
  <c r="I433" i="18"/>
  <c r="I665" i="18"/>
  <c r="C429" i="18"/>
  <c r="K717" i="18"/>
  <c r="J718" i="18"/>
  <c r="J720" i="18" s="1"/>
  <c r="H429" i="18"/>
  <c r="B430" i="18"/>
  <c r="K544" i="15"/>
  <c r="K567" i="15" s="1"/>
  <c r="H499" i="20"/>
  <c r="M515" i="20"/>
  <c r="M614" i="20"/>
  <c r="N418" i="20"/>
  <c r="E429" i="18"/>
  <c r="N432" i="18"/>
  <c r="N433" i="18" s="1"/>
  <c r="H432" i="18"/>
  <c r="H665" i="18" s="1"/>
  <c r="E432" i="18"/>
  <c r="I429" i="18"/>
  <c r="N430" i="18"/>
  <c r="K430" i="18"/>
  <c r="M431" i="18"/>
  <c r="B432" i="18"/>
  <c r="H430" i="18"/>
  <c r="K432" i="18"/>
  <c r="K433" i="18" s="1"/>
  <c r="J431" i="18"/>
  <c r="G431" i="18"/>
  <c r="D431" i="18"/>
  <c r="G631" i="20"/>
  <c r="D658" i="15"/>
  <c r="D426" i="15"/>
  <c r="J658" i="15"/>
  <c r="G658" i="15"/>
  <c r="G426" i="15"/>
  <c r="E564" i="15"/>
  <c r="J515" i="20"/>
  <c r="O545" i="20"/>
  <c r="H635" i="20"/>
  <c r="D635" i="20"/>
  <c r="I635" i="20"/>
  <c r="L635" i="20"/>
  <c r="E635" i="20"/>
  <c r="C635" i="20"/>
  <c r="O635" i="20"/>
  <c r="K659" i="20"/>
  <c r="J660" i="20"/>
  <c r="J662" i="20" s="1"/>
  <c r="B635" i="20"/>
  <c r="J635" i="20"/>
  <c r="I498" i="20"/>
  <c r="I499" i="20"/>
  <c r="O419" i="20"/>
  <c r="O416" i="20"/>
  <c r="F515" i="20"/>
  <c r="F514" i="20"/>
  <c r="C622" i="20"/>
  <c r="C619" i="20"/>
  <c r="C625" i="20"/>
  <c r="D619" i="20"/>
  <c r="D631" i="20" s="1"/>
  <c r="F499" i="20"/>
  <c r="F498" i="20"/>
  <c r="C499" i="20"/>
  <c r="C498" i="20"/>
  <c r="M499" i="20"/>
  <c r="M498" i="20"/>
  <c r="I647" i="20"/>
  <c r="H648" i="20"/>
  <c r="H650" i="20" s="1"/>
  <c r="H514" i="20"/>
  <c r="H515" i="20"/>
  <c r="C515" i="20"/>
  <c r="C514" i="20"/>
  <c r="N625" i="20"/>
  <c r="N622" i="20"/>
  <c r="N619" i="20"/>
  <c r="F631" i="20"/>
  <c r="H538" i="20"/>
  <c r="H545" i="20"/>
  <c r="L515" i="20"/>
  <c r="L514" i="20"/>
  <c r="J619" i="20"/>
  <c r="J625" i="20"/>
  <c r="J622" i="20"/>
  <c r="C538" i="20"/>
  <c r="C545" i="20"/>
  <c r="O622" i="20"/>
  <c r="O619" i="20"/>
  <c r="O625" i="20"/>
  <c r="L499" i="20"/>
  <c r="L498" i="20"/>
  <c r="E640" i="20"/>
  <c r="E642" i="20" s="1"/>
  <c r="F639" i="20"/>
  <c r="N676" i="20"/>
  <c r="O675" i="20"/>
  <c r="L619" i="20"/>
  <c r="L625" i="20"/>
  <c r="L622" i="20"/>
  <c r="J655" i="20"/>
  <c r="I656" i="20"/>
  <c r="I658" i="20" s="1"/>
  <c r="J538" i="20"/>
  <c r="J545" i="20"/>
  <c r="N515" i="20"/>
  <c r="N514" i="20"/>
  <c r="I545" i="20"/>
  <c r="N681" i="20"/>
  <c r="N682" i="20"/>
  <c r="J651" i="20"/>
  <c r="I652" i="20"/>
  <c r="I654" i="20" s="1"/>
  <c r="L545" i="20"/>
  <c r="N499" i="20"/>
  <c r="E499" i="20"/>
  <c r="E498" i="20"/>
  <c r="N538" i="20"/>
  <c r="N545" i="20"/>
  <c r="E514" i="20"/>
  <c r="E515" i="20"/>
  <c r="O515" i="20"/>
  <c r="O514" i="20"/>
  <c r="B538" i="20"/>
  <c r="B545" i="20"/>
  <c r="G538" i="20"/>
  <c r="G545" i="20"/>
  <c r="D515" i="20"/>
  <c r="D514" i="20"/>
  <c r="E538" i="20"/>
  <c r="E545" i="20"/>
  <c r="M668" i="20"/>
  <c r="M670" i="20" s="1"/>
  <c r="N667" i="20"/>
  <c r="M619" i="20"/>
  <c r="M631" i="20" s="1"/>
  <c r="K619" i="20"/>
  <c r="K631" i="20" s="1"/>
  <c r="G644" i="20"/>
  <c r="G646" i="20" s="1"/>
  <c r="H643" i="20"/>
  <c r="D499" i="20"/>
  <c r="D498" i="20"/>
  <c r="K499" i="20"/>
  <c r="K498" i="20"/>
  <c r="O499" i="20"/>
  <c r="O498" i="20"/>
  <c r="G499" i="20"/>
  <c r="F538" i="20"/>
  <c r="F545" i="20"/>
  <c r="G515" i="20"/>
  <c r="G514" i="20"/>
  <c r="D538" i="20"/>
  <c r="D545" i="20"/>
  <c r="I514" i="20"/>
  <c r="I515" i="20"/>
  <c r="I631" i="20"/>
  <c r="N673" i="20"/>
  <c r="N674" i="20"/>
  <c r="L664" i="20"/>
  <c r="L666" i="20" s="1"/>
  <c r="M663" i="20"/>
  <c r="C550" i="15"/>
  <c r="C426" i="15"/>
  <c r="J426" i="15"/>
  <c r="D551" i="18"/>
  <c r="D513" i="18"/>
  <c r="D512" i="18"/>
  <c r="E678" i="18"/>
  <c r="E675" i="18"/>
  <c r="E681" i="18"/>
  <c r="N678" i="18"/>
  <c r="N675" i="18"/>
  <c r="N681" i="18"/>
  <c r="N688" i="18" s="1"/>
  <c r="G670" i="18"/>
  <c r="O551" i="18"/>
  <c r="O513" i="18"/>
  <c r="O512" i="18"/>
  <c r="H551" i="18"/>
  <c r="H513" i="18"/>
  <c r="H512" i="18"/>
  <c r="J675" i="18"/>
  <c r="J681" i="18"/>
  <c r="J678" i="18"/>
  <c r="G574" i="18"/>
  <c r="H688" i="18"/>
  <c r="J705" i="18"/>
  <c r="I706" i="18"/>
  <c r="I708" i="18" s="1"/>
  <c r="L551" i="18"/>
  <c r="L513" i="18"/>
  <c r="L512" i="18"/>
  <c r="K675" i="18"/>
  <c r="K688" i="18" s="1"/>
  <c r="M726" i="18"/>
  <c r="M728" i="18" s="1"/>
  <c r="N725" i="18"/>
  <c r="M678" i="18"/>
  <c r="M675" i="18"/>
  <c r="M681" i="18"/>
  <c r="J512" i="18"/>
  <c r="J551" i="18"/>
  <c r="K553" i="18" s="1"/>
  <c r="J513" i="18"/>
  <c r="B551" i="18"/>
  <c r="C553" i="18" s="1"/>
  <c r="B512" i="18"/>
  <c r="O675" i="18"/>
  <c r="M513" i="18"/>
  <c r="K559" i="18"/>
  <c r="K574" i="18"/>
  <c r="K552" i="18"/>
  <c r="E551" i="18"/>
  <c r="E513" i="18"/>
  <c r="E512" i="18"/>
  <c r="N551" i="18"/>
  <c r="N513" i="18"/>
  <c r="N512" i="18"/>
  <c r="E698" i="18"/>
  <c r="E700" i="18" s="1"/>
  <c r="F697" i="18"/>
  <c r="B678" i="18"/>
  <c r="B681" i="18"/>
  <c r="C670" i="18"/>
  <c r="D665" i="18"/>
  <c r="D664" i="18"/>
  <c r="D433" i="18"/>
  <c r="F702" i="18"/>
  <c r="F704" i="18" s="1"/>
  <c r="G701" i="18"/>
  <c r="C574" i="18"/>
  <c r="C559" i="18"/>
  <c r="D678" i="18"/>
  <c r="D675" i="18"/>
  <c r="D681" i="18"/>
  <c r="I675" i="18"/>
  <c r="I681" i="18"/>
  <c r="I678" i="18"/>
  <c r="L713" i="18"/>
  <c r="K714" i="18"/>
  <c r="K716" i="18" s="1"/>
  <c r="F675" i="18"/>
  <c r="F688" i="18" s="1"/>
  <c r="G678" i="18"/>
  <c r="G675" i="18"/>
  <c r="G681" i="18"/>
  <c r="L722" i="18"/>
  <c r="L724" i="18" s="1"/>
  <c r="M721" i="18"/>
  <c r="K424" i="15"/>
  <c r="E425" i="15"/>
  <c r="C658" i="15"/>
  <c r="F622" i="17"/>
  <c r="H657" i="15"/>
  <c r="H658" i="15"/>
  <c r="K426" i="15"/>
  <c r="K657" i="15"/>
  <c r="K658" i="15"/>
  <c r="O657" i="15"/>
  <c r="O658" i="15"/>
  <c r="J622" i="17"/>
  <c r="L537" i="17"/>
  <c r="J537" i="17"/>
  <c r="N537" i="17"/>
  <c r="I537" i="17"/>
  <c r="K537" i="17"/>
  <c r="F537" i="17"/>
  <c r="M537" i="17"/>
  <c r="O537" i="17"/>
  <c r="B537" i="17"/>
  <c r="C537" i="17"/>
  <c r="G537" i="17"/>
  <c r="D537" i="17"/>
  <c r="D538" i="17" s="1"/>
  <c r="H537" i="17"/>
  <c r="E537" i="17"/>
  <c r="J566" i="15"/>
  <c r="M531" i="17"/>
  <c r="M530" i="17"/>
  <c r="F531" i="17"/>
  <c r="F530" i="17"/>
  <c r="H531" i="17"/>
  <c r="H530" i="17"/>
  <c r="J531" i="17"/>
  <c r="J530" i="17"/>
  <c r="N531" i="17"/>
  <c r="N530" i="17"/>
  <c r="C531" i="17"/>
  <c r="C530" i="17"/>
  <c r="K531" i="17"/>
  <c r="E531" i="17"/>
  <c r="E530" i="17"/>
  <c r="O531" i="17"/>
  <c r="G531" i="17"/>
  <c r="G530" i="17"/>
  <c r="L531" i="17"/>
  <c r="L530" i="17"/>
  <c r="I531" i="17"/>
  <c r="I530" i="17"/>
  <c r="D530" i="17"/>
  <c r="D531" i="17"/>
  <c r="M523" i="17"/>
  <c r="N523" i="17"/>
  <c r="N522" i="17"/>
  <c r="J523" i="17"/>
  <c r="J522" i="17"/>
  <c r="G523" i="17"/>
  <c r="G522" i="17"/>
  <c r="F523" i="17"/>
  <c r="F522" i="17"/>
  <c r="E523" i="17"/>
  <c r="E522" i="17"/>
  <c r="K523" i="17"/>
  <c r="K522" i="17"/>
  <c r="O523" i="17"/>
  <c r="O522" i="17"/>
  <c r="H523" i="17"/>
  <c r="C523" i="17"/>
  <c r="C522" i="17"/>
  <c r="I523" i="17"/>
  <c r="I522" i="17"/>
  <c r="L523" i="17"/>
  <c r="L522" i="17"/>
  <c r="D523" i="17"/>
  <c r="N513" i="17"/>
  <c r="N514" i="17" s="1"/>
  <c r="N506" i="17"/>
  <c r="L513" i="17"/>
  <c r="L506" i="17"/>
  <c r="G513" i="17"/>
  <c r="G514" i="17" s="1"/>
  <c r="G506" i="17"/>
  <c r="F513" i="17"/>
  <c r="F506" i="17"/>
  <c r="H513" i="17"/>
  <c r="H506" i="17"/>
  <c r="J513" i="17"/>
  <c r="J514" i="17" s="1"/>
  <c r="J506" i="17"/>
  <c r="I513" i="17"/>
  <c r="I514" i="17" s="1"/>
  <c r="I506" i="17"/>
  <c r="B513" i="17"/>
  <c r="B514" i="17" s="1"/>
  <c r="B506" i="17"/>
  <c r="C513" i="17"/>
  <c r="C514" i="17" s="1"/>
  <c r="C506" i="17"/>
  <c r="K513" i="17"/>
  <c r="K506" i="17"/>
  <c r="M513" i="17"/>
  <c r="M506" i="17"/>
  <c r="D513" i="17"/>
  <c r="D514" i="17" s="1"/>
  <c r="D506" i="17"/>
  <c r="E513" i="17"/>
  <c r="E506" i="17"/>
  <c r="O513" i="17"/>
  <c r="O506" i="17"/>
  <c r="B448" i="17"/>
  <c r="K448" i="17"/>
  <c r="C448" i="17"/>
  <c r="N448" i="17"/>
  <c r="O448" i="17"/>
  <c r="E448" i="17"/>
  <c r="G448" i="17"/>
  <c r="F448" i="17"/>
  <c r="M448" i="17"/>
  <c r="D448" i="17"/>
  <c r="J448" i="17"/>
  <c r="I448" i="17"/>
  <c r="L448" i="17"/>
  <c r="H448" i="17"/>
  <c r="C674" i="15"/>
  <c r="G464" i="17"/>
  <c r="G463" i="17"/>
  <c r="M464" i="17"/>
  <c r="M463" i="17"/>
  <c r="K464" i="17"/>
  <c r="K463" i="17"/>
  <c r="J464" i="17"/>
  <c r="J463" i="17"/>
  <c r="N464" i="17"/>
  <c r="N463" i="17"/>
  <c r="H464" i="17"/>
  <c r="H463" i="17"/>
  <c r="L464" i="17"/>
  <c r="L463" i="17"/>
  <c r="O464" i="17"/>
  <c r="O463" i="17"/>
  <c r="I464" i="17"/>
  <c r="I463" i="17"/>
  <c r="C464" i="17"/>
  <c r="C463" i="17"/>
  <c r="D463" i="17"/>
  <c r="D464" i="17"/>
  <c r="F464" i="17"/>
  <c r="F463" i="17"/>
  <c r="E463" i="17"/>
  <c r="E464" i="17"/>
  <c r="E455" i="17"/>
  <c r="E456" i="17"/>
  <c r="J456" i="17"/>
  <c r="J455" i="17"/>
  <c r="I456" i="17"/>
  <c r="I455" i="17"/>
  <c r="L456" i="17"/>
  <c r="L455" i="17"/>
  <c r="D455" i="17"/>
  <c r="D456" i="17"/>
  <c r="O456" i="17"/>
  <c r="O455" i="17"/>
  <c r="H456" i="17"/>
  <c r="H455" i="17"/>
  <c r="M456" i="17"/>
  <c r="M455" i="17"/>
  <c r="K456" i="17"/>
  <c r="K455" i="17"/>
  <c r="C456" i="17"/>
  <c r="C455" i="17"/>
  <c r="G456" i="17"/>
  <c r="G455" i="17"/>
  <c r="N456" i="17"/>
  <c r="N455" i="17"/>
  <c r="F456" i="17"/>
  <c r="F455" i="17"/>
  <c r="I671" i="15"/>
  <c r="B565" i="15"/>
  <c r="C549" i="15"/>
  <c r="F564" i="15"/>
  <c r="D550" i="15"/>
  <c r="J626" i="17"/>
  <c r="J565" i="15"/>
  <c r="O506" i="15"/>
  <c r="O544" i="15"/>
  <c r="J707" i="15"/>
  <c r="J709" i="15" s="1"/>
  <c r="G564" i="15"/>
  <c r="J663" i="15"/>
  <c r="F668" i="15"/>
  <c r="I548" i="15"/>
  <c r="I564" i="15"/>
  <c r="H563" i="15"/>
  <c r="I668" i="15"/>
  <c r="I681" i="15" s="1"/>
  <c r="C548" i="15"/>
  <c r="E663" i="15"/>
  <c r="M544" i="15"/>
  <c r="M567" i="15" s="1"/>
  <c r="H699" i="15"/>
  <c r="H701" i="15" s="1"/>
  <c r="D668" i="15"/>
  <c r="D681" i="15" s="1"/>
  <c r="D671" i="15"/>
  <c r="M663" i="15"/>
  <c r="G625" i="17"/>
  <c r="G619" i="17"/>
  <c r="G674" i="15"/>
  <c r="G668" i="15"/>
  <c r="N491" i="17"/>
  <c r="O663" i="15"/>
  <c r="H663" i="15"/>
  <c r="O490" i="17"/>
  <c r="F674" i="15"/>
  <c r="F671" i="15"/>
  <c r="D663" i="15"/>
  <c r="I663" i="15"/>
  <c r="B548" i="15"/>
  <c r="H426" i="15"/>
  <c r="K625" i="17"/>
  <c r="K619" i="17"/>
  <c r="J447" i="17"/>
  <c r="D544" i="15"/>
  <c r="D545" i="15" s="1"/>
  <c r="L619" i="17"/>
  <c r="E622" i="17"/>
  <c r="F619" i="17"/>
  <c r="F631" i="17" s="1"/>
  <c r="D538" i="15"/>
  <c r="D549" i="15"/>
  <c r="E619" i="17"/>
  <c r="E631" i="17" s="1"/>
  <c r="M625" i="17"/>
  <c r="M619" i="17"/>
  <c r="L625" i="17"/>
  <c r="D507" i="17"/>
  <c r="N552" i="17"/>
  <c r="F544" i="15"/>
  <c r="F567" i="15" s="1"/>
  <c r="G505" i="15"/>
  <c r="M506" i="15"/>
  <c r="H564" i="15"/>
  <c r="H668" i="15"/>
  <c r="E507" i="17"/>
  <c r="H671" i="15"/>
  <c r="H625" i="17"/>
  <c r="H619" i="17"/>
  <c r="F663" i="15"/>
  <c r="H674" i="15"/>
  <c r="G506" i="15"/>
  <c r="F505" i="15"/>
  <c r="C619" i="17"/>
  <c r="C631" i="17" s="1"/>
  <c r="H544" i="15"/>
  <c r="H552" i="15" s="1"/>
  <c r="L668" i="15"/>
  <c r="B544" i="15"/>
  <c r="B567" i="15" s="1"/>
  <c r="I506" i="15"/>
  <c r="L506" i="15"/>
  <c r="L544" i="15"/>
  <c r="L567" i="15" s="1"/>
  <c r="L671" i="15"/>
  <c r="I544" i="15"/>
  <c r="I567" i="15" s="1"/>
  <c r="H505" i="15"/>
  <c r="E550" i="15"/>
  <c r="L674" i="15"/>
  <c r="K550" i="15"/>
  <c r="H506" i="15"/>
  <c r="K505" i="15"/>
  <c r="C506" i="15"/>
  <c r="J619" i="17"/>
  <c r="J631" i="17" s="1"/>
  <c r="I625" i="17"/>
  <c r="E491" i="17"/>
  <c r="I619" i="17"/>
  <c r="L490" i="17"/>
  <c r="D552" i="17"/>
  <c r="D506" i="15"/>
  <c r="C544" i="15"/>
  <c r="N544" i="15"/>
  <c r="N545" i="15" s="1"/>
  <c r="M507" i="17"/>
  <c r="C622" i="17"/>
  <c r="O622" i="17"/>
  <c r="J497" i="17"/>
  <c r="H490" i="17"/>
  <c r="J507" i="17"/>
  <c r="D491" i="17"/>
  <c r="J491" i="17"/>
  <c r="M491" i="17"/>
  <c r="N490" i="17"/>
  <c r="M490" i="17"/>
  <c r="D490" i="17"/>
  <c r="E490" i="17"/>
  <c r="J490" i="17"/>
  <c r="H633" i="17"/>
  <c r="H637" i="17" s="1"/>
  <c r="I633" i="17"/>
  <c r="I637" i="17" s="1"/>
  <c r="L633" i="17"/>
  <c r="L637" i="17" s="1"/>
  <c r="N633" i="17"/>
  <c r="N637" i="17" s="1"/>
  <c r="C633" i="17"/>
  <c r="C637" i="17" s="1"/>
  <c r="M633" i="17"/>
  <c r="M637" i="17" s="1"/>
  <c r="B633" i="17"/>
  <c r="B637" i="17" s="1"/>
  <c r="O633" i="17"/>
  <c r="O637" i="17" s="1"/>
  <c r="F633" i="17"/>
  <c r="F637" i="17" s="1"/>
  <c r="D633" i="17"/>
  <c r="D637" i="17" s="1"/>
  <c r="G633" i="17"/>
  <c r="G637" i="17" s="1"/>
  <c r="E633" i="17"/>
  <c r="E637" i="17" s="1"/>
  <c r="J633" i="17"/>
  <c r="J637" i="17" s="1"/>
  <c r="F491" i="17"/>
  <c r="F490" i="17"/>
  <c r="M447" i="17"/>
  <c r="M497" i="17"/>
  <c r="M560" i="17"/>
  <c r="M626" i="17"/>
  <c r="M552" i="17"/>
  <c r="C497" i="17"/>
  <c r="C447" i="17"/>
  <c r="C626" i="17"/>
  <c r="C552" i="17"/>
  <c r="C560" i="17"/>
  <c r="K491" i="17"/>
  <c r="K490" i="17"/>
  <c r="B497" i="17"/>
  <c r="B498" i="17" s="1"/>
  <c r="B626" i="17"/>
  <c r="B560" i="17"/>
  <c r="I497" i="17"/>
  <c r="I447" i="17"/>
  <c r="I560" i="17"/>
  <c r="I626" i="17"/>
  <c r="I552" i="17"/>
  <c r="L507" i="17"/>
  <c r="C507" i="17"/>
  <c r="N681" i="17"/>
  <c r="N682" i="17"/>
  <c r="I507" i="17"/>
  <c r="N507" i="17"/>
  <c r="G490" i="17"/>
  <c r="J560" i="17"/>
  <c r="H497" i="17"/>
  <c r="H447" i="17"/>
  <c r="H552" i="17"/>
  <c r="H560" i="17"/>
  <c r="H626" i="17"/>
  <c r="N619" i="17"/>
  <c r="N625" i="17"/>
  <c r="N622" i="17"/>
  <c r="H491" i="17"/>
  <c r="L497" i="17"/>
  <c r="L447" i="17"/>
  <c r="L560" i="17"/>
  <c r="L626" i="17"/>
  <c r="L552" i="17"/>
  <c r="L491" i="17"/>
  <c r="O507" i="17"/>
  <c r="M668" i="17"/>
  <c r="M670" i="17" s="1"/>
  <c r="N667" i="17"/>
  <c r="L659" i="17"/>
  <c r="K660" i="17"/>
  <c r="K662" i="17" s="1"/>
  <c r="O671" i="17"/>
  <c r="N672" i="17"/>
  <c r="K507" i="17"/>
  <c r="N676" i="17"/>
  <c r="O675" i="17"/>
  <c r="D626" i="17"/>
  <c r="D497" i="17"/>
  <c r="D447" i="17"/>
  <c r="D560" i="17"/>
  <c r="O619" i="17"/>
  <c r="O631" i="17" s="1"/>
  <c r="N560" i="17"/>
  <c r="N497" i="17"/>
  <c r="N447" i="17"/>
  <c r="N626" i="17"/>
  <c r="F507" i="17"/>
  <c r="I490" i="17"/>
  <c r="I491" i="17"/>
  <c r="J651" i="17"/>
  <c r="I652" i="17"/>
  <c r="I654" i="17" s="1"/>
  <c r="B491" i="17"/>
  <c r="J655" i="17"/>
  <c r="I656" i="17"/>
  <c r="I658" i="17" s="1"/>
  <c r="H507" i="17"/>
  <c r="F560" i="17"/>
  <c r="F497" i="17"/>
  <c r="F447" i="17"/>
  <c r="F626" i="17"/>
  <c r="F552" i="17"/>
  <c r="O497" i="17"/>
  <c r="O447" i="17"/>
  <c r="O491" i="17"/>
  <c r="O626" i="17"/>
  <c r="O560" i="17"/>
  <c r="O552" i="17"/>
  <c r="E640" i="17"/>
  <c r="E642" i="17" s="1"/>
  <c r="F639" i="17"/>
  <c r="G507" i="17"/>
  <c r="I647" i="17"/>
  <c r="H648" i="17"/>
  <c r="H650" i="17" s="1"/>
  <c r="C491" i="17"/>
  <c r="E626" i="17"/>
  <c r="E560" i="17"/>
  <c r="E497" i="17"/>
  <c r="E447" i="17"/>
  <c r="E552" i="17"/>
  <c r="L664" i="17"/>
  <c r="L666" i="17" s="1"/>
  <c r="M663" i="17"/>
  <c r="G626" i="17"/>
  <c r="G497" i="17"/>
  <c r="G447" i="17"/>
  <c r="G552" i="17"/>
  <c r="G560" i="17"/>
  <c r="F644" i="17"/>
  <c r="F646" i="17" s="1"/>
  <c r="G643" i="17"/>
  <c r="B552" i="17"/>
  <c r="C490" i="17"/>
  <c r="K626" i="17"/>
  <c r="K497" i="17"/>
  <c r="K560" i="17"/>
  <c r="K447" i="17"/>
  <c r="K552" i="17"/>
  <c r="B625" i="17"/>
  <c r="B622" i="17"/>
  <c r="D619" i="17"/>
  <c r="D625" i="17"/>
  <c r="D622" i="17"/>
  <c r="O681" i="17"/>
  <c r="O682" i="17"/>
  <c r="G491" i="17"/>
  <c r="J552" i="17"/>
  <c r="D551" i="15"/>
  <c r="N505" i="15"/>
  <c r="N506" i="15"/>
  <c r="E544" i="15"/>
  <c r="E506" i="15"/>
  <c r="E505" i="15"/>
  <c r="B674" i="15"/>
  <c r="B671" i="15"/>
  <c r="E671" i="15"/>
  <c r="E668" i="15"/>
  <c r="E674" i="15"/>
  <c r="M681" i="15"/>
  <c r="N718" i="15"/>
  <c r="M719" i="15"/>
  <c r="M721" i="15" s="1"/>
  <c r="N674" i="15"/>
  <c r="N671" i="15"/>
  <c r="N668" i="15"/>
  <c r="G545" i="15"/>
  <c r="G567" i="15"/>
  <c r="G552" i="15"/>
  <c r="O671" i="15"/>
  <c r="O668" i="15"/>
  <c r="O674" i="15"/>
  <c r="G695" i="15"/>
  <c r="G697" i="15" s="1"/>
  <c r="H694" i="15"/>
  <c r="J544" i="15"/>
  <c r="J506" i="15"/>
  <c r="J505" i="15"/>
  <c r="F506" i="15"/>
  <c r="K506" i="15"/>
  <c r="L710" i="15"/>
  <c r="K711" i="15"/>
  <c r="K713" i="15" s="1"/>
  <c r="K702" i="15"/>
  <c r="J703" i="15"/>
  <c r="J705" i="15" s="1"/>
  <c r="M714" i="15"/>
  <c r="L715" i="15"/>
  <c r="L717" i="15" s="1"/>
  <c r="J668" i="15"/>
  <c r="J674" i="15"/>
  <c r="J671" i="15"/>
  <c r="K707" i="15"/>
  <c r="K709" i="15" s="1"/>
  <c r="L706" i="15"/>
  <c r="E691" i="15"/>
  <c r="E693" i="15" s="1"/>
  <c r="F690" i="15"/>
  <c r="J698" i="15"/>
  <c r="I699" i="15"/>
  <c r="I701" i="15" s="1"/>
  <c r="M723" i="15"/>
  <c r="M725" i="15" s="1"/>
  <c r="N722" i="15"/>
  <c r="O426" i="15"/>
  <c r="C668" i="15"/>
  <c r="K668" i="15"/>
  <c r="K674" i="15"/>
  <c r="K671" i="15"/>
  <c r="Q731" i="24" l="1"/>
  <c r="Q732" i="24"/>
  <c r="P723" i="24"/>
  <c r="L698" i="24"/>
  <c r="K699" i="24"/>
  <c r="K701" i="24" s="1"/>
  <c r="O724" i="24"/>
  <c r="O725" i="24"/>
  <c r="O710" i="25"/>
  <c r="N711" i="25"/>
  <c r="N713" i="25" s="1"/>
  <c r="L707" i="25"/>
  <c r="L709" i="25" s="1"/>
  <c r="M706" i="25"/>
  <c r="K690" i="25"/>
  <c r="J691" i="25"/>
  <c r="J693" i="25" s="1"/>
  <c r="I695" i="25"/>
  <c r="I697" i="25" s="1"/>
  <c r="J694" i="25"/>
  <c r="O715" i="25"/>
  <c r="P714" i="25"/>
  <c r="K703" i="25"/>
  <c r="K705" i="25" s="1"/>
  <c r="L702" i="25"/>
  <c r="O719" i="25"/>
  <c r="P718" i="25"/>
  <c r="L698" i="25"/>
  <c r="K699" i="25"/>
  <c r="K701" i="25" s="1"/>
  <c r="P728" i="25"/>
  <c r="P729" i="25"/>
  <c r="Q735" i="25"/>
  <c r="Q736" i="25"/>
  <c r="I695" i="24"/>
  <c r="I697" i="24" s="1"/>
  <c r="J694" i="24"/>
  <c r="K703" i="24"/>
  <c r="K705" i="24" s="1"/>
  <c r="L702" i="24"/>
  <c r="O719" i="24"/>
  <c r="P718" i="24"/>
  <c r="Q725" i="24" s="1"/>
  <c r="Q726" i="24" s="1"/>
  <c r="P710" i="24"/>
  <c r="Q717" i="24" s="1"/>
  <c r="Q718" i="24" s="1"/>
  <c r="O711" i="24"/>
  <c r="I691" i="24"/>
  <c r="I693" i="24" s="1"/>
  <c r="J690" i="24"/>
  <c r="M706" i="24"/>
  <c r="L707" i="24"/>
  <c r="L709" i="24" s="1"/>
  <c r="O714" i="24"/>
  <c r="N715" i="24"/>
  <c r="N717" i="24" s="1"/>
  <c r="Q693" i="15"/>
  <c r="B686" i="15"/>
  <c r="C686" i="15"/>
  <c r="E686" i="15"/>
  <c r="D686" i="15"/>
  <c r="F686" i="15"/>
  <c r="P567" i="15"/>
  <c r="P552" i="15"/>
  <c r="P553" i="15" s="1"/>
  <c r="P545" i="15"/>
  <c r="Q553" i="15"/>
  <c r="Q552" i="15"/>
  <c r="Q559" i="15"/>
  <c r="Q682" i="15" s="1"/>
  <c r="Q574" i="15"/>
  <c r="Q664" i="15"/>
  <c r="Q433" i="15"/>
  <c r="Q665" i="15"/>
  <c r="P426" i="15"/>
  <c r="P657" i="15"/>
  <c r="P658" i="15"/>
  <c r="N426" i="15"/>
  <c r="N657" i="15"/>
  <c r="N658" i="15"/>
  <c r="M658" i="15"/>
  <c r="M657" i="15"/>
  <c r="M426" i="15"/>
  <c r="M635" i="20"/>
  <c r="P635" i="20"/>
  <c r="N635" i="20"/>
  <c r="K635" i="20"/>
  <c r="F635" i="20"/>
  <c r="R625" i="20"/>
  <c r="G635" i="20"/>
  <c r="J498" i="17"/>
  <c r="P499" i="17"/>
  <c r="O729" i="15"/>
  <c r="R681" i="15"/>
  <c r="G553" i="18"/>
  <c r="J433" i="18"/>
  <c r="J665" i="18"/>
  <c r="F574" i="18"/>
  <c r="C688" i="18"/>
  <c r="F552" i="18"/>
  <c r="G559" i="18"/>
  <c r="G552" i="18"/>
  <c r="Q743" i="18"/>
  <c r="M682" i="18"/>
  <c r="O732" i="18"/>
  <c r="J709" i="18"/>
  <c r="I710" i="18"/>
  <c r="I712" i="18" s="1"/>
  <c r="M574" i="18"/>
  <c r="M575" i="18" s="1"/>
  <c r="M552" i="18"/>
  <c r="M433" i="18"/>
  <c r="M665" i="18"/>
  <c r="G682" i="18"/>
  <c r="G433" i="18"/>
  <c r="M553" i="18"/>
  <c r="G664" i="18"/>
  <c r="I559" i="18"/>
  <c r="I552" i="18"/>
  <c r="R681" i="18"/>
  <c r="O664" i="18"/>
  <c r="O665" i="18"/>
  <c r="O733" i="15"/>
  <c r="P685" i="20"/>
  <c r="P680" i="17"/>
  <c r="Q679" i="17"/>
  <c r="Q680" i="17" s="1"/>
  <c r="Q685" i="17"/>
  <c r="Q686" i="17"/>
  <c r="O672" i="17"/>
  <c r="P671" i="17"/>
  <c r="P681" i="17"/>
  <c r="P682" i="17"/>
  <c r="O676" i="17"/>
  <c r="P675" i="17"/>
  <c r="O514" i="17"/>
  <c r="P515" i="17"/>
  <c r="P727" i="15"/>
  <c r="P728" i="15" s="1"/>
  <c r="Q733" i="15"/>
  <c r="Q734" i="15" s="1"/>
  <c r="P731" i="15"/>
  <c r="P732" i="15" s="1"/>
  <c r="Q737" i="15"/>
  <c r="Q738" i="15" s="1"/>
  <c r="K545" i="15"/>
  <c r="K546" i="15"/>
  <c r="O545" i="15"/>
  <c r="P546" i="15"/>
  <c r="P733" i="15"/>
  <c r="K686" i="15"/>
  <c r="K552" i="15"/>
  <c r="K553" i="15" s="1"/>
  <c r="P729" i="15"/>
  <c r="H631" i="20"/>
  <c r="P672" i="20"/>
  <c r="P674" i="20" s="1"/>
  <c r="Q671" i="20"/>
  <c r="Q672" i="20" s="1"/>
  <c r="Q685" i="20"/>
  <c r="Q686" i="20"/>
  <c r="P680" i="20"/>
  <c r="P681" i="20" s="1"/>
  <c r="Q679" i="20"/>
  <c r="Q680" i="20" s="1"/>
  <c r="P738" i="18"/>
  <c r="Q737" i="18"/>
  <c r="Q664" i="18"/>
  <c r="Q433" i="18"/>
  <c r="Q665" i="18"/>
  <c r="Q682" i="18"/>
  <c r="P734" i="18"/>
  <c r="P735" i="18" s="1"/>
  <c r="Q733" i="18"/>
  <c r="P730" i="18"/>
  <c r="P732" i="18" s="1"/>
  <c r="Q729" i="18"/>
  <c r="Q575" i="18"/>
  <c r="Q582" i="18"/>
  <c r="Q658" i="18" s="1"/>
  <c r="Q560" i="18"/>
  <c r="K664" i="18"/>
  <c r="P433" i="18"/>
  <c r="O736" i="18"/>
  <c r="P665" i="18"/>
  <c r="O682" i="20"/>
  <c r="O674" i="20"/>
  <c r="O676" i="20"/>
  <c r="O678" i="20" s="1"/>
  <c r="P675" i="20"/>
  <c r="N614" i="20"/>
  <c r="N420" i="20"/>
  <c r="N613" i="20"/>
  <c r="P614" i="20"/>
  <c r="P613" i="20"/>
  <c r="P420" i="20"/>
  <c r="K665" i="18"/>
  <c r="P574" i="18"/>
  <c r="P553" i="18"/>
  <c r="P559" i="18"/>
  <c r="Q561" i="18" s="1"/>
  <c r="P552" i="18"/>
  <c r="F693" i="18"/>
  <c r="P693" i="18"/>
  <c r="O688" i="18"/>
  <c r="H433" i="18"/>
  <c r="H664" i="18"/>
  <c r="L717" i="18"/>
  <c r="K718" i="18"/>
  <c r="K720" i="18" s="1"/>
  <c r="B665" i="18"/>
  <c r="B664" i="18"/>
  <c r="B433" i="18"/>
  <c r="N665" i="18"/>
  <c r="K682" i="18"/>
  <c r="E664" i="18"/>
  <c r="E665" i="18"/>
  <c r="E433" i="18"/>
  <c r="N664" i="18"/>
  <c r="J688" i="18"/>
  <c r="I688" i="18"/>
  <c r="C631" i="20"/>
  <c r="L659" i="20"/>
  <c r="K660" i="20"/>
  <c r="K662" i="20" s="1"/>
  <c r="J631" i="20"/>
  <c r="O613" i="20"/>
  <c r="O420" i="20"/>
  <c r="O614" i="20"/>
  <c r="M664" i="20"/>
  <c r="M666" i="20" s="1"/>
  <c r="N663" i="20"/>
  <c r="K655" i="20"/>
  <c r="J656" i="20"/>
  <c r="J658" i="20" s="1"/>
  <c r="O631" i="20"/>
  <c r="L631" i="20"/>
  <c r="K651" i="20"/>
  <c r="J652" i="20"/>
  <c r="N631" i="20"/>
  <c r="N668" i="20"/>
  <c r="O667" i="20"/>
  <c r="N677" i="20"/>
  <c r="N678" i="20"/>
  <c r="F640" i="20"/>
  <c r="F642" i="20" s="1"/>
  <c r="G639" i="20"/>
  <c r="H644" i="20"/>
  <c r="H646" i="20" s="1"/>
  <c r="I643" i="20"/>
  <c r="J647" i="20"/>
  <c r="I648" i="20"/>
  <c r="I650" i="20" s="1"/>
  <c r="L693" i="18"/>
  <c r="C693" i="18"/>
  <c r="O693" i="18"/>
  <c r="J693" i="18"/>
  <c r="I693" i="18"/>
  <c r="K693" i="18"/>
  <c r="M693" i="18"/>
  <c r="B693" i="18"/>
  <c r="N693" i="18"/>
  <c r="D693" i="18"/>
  <c r="G693" i="18"/>
  <c r="E693" i="18"/>
  <c r="H693" i="18"/>
  <c r="I560" i="18"/>
  <c r="I682" i="18"/>
  <c r="G702" i="18"/>
  <c r="G704" i="18" s="1"/>
  <c r="H701" i="18"/>
  <c r="K705" i="18"/>
  <c r="J706" i="18"/>
  <c r="J708" i="18" s="1"/>
  <c r="N559" i="18"/>
  <c r="N574" i="18"/>
  <c r="N553" i="18"/>
  <c r="N552" i="18"/>
  <c r="G688" i="18"/>
  <c r="D688" i="18"/>
  <c r="I575" i="18"/>
  <c r="I582" i="18"/>
  <c r="I658" i="18" s="1"/>
  <c r="E574" i="18"/>
  <c r="E553" i="18"/>
  <c r="E552" i="18"/>
  <c r="E559" i="18"/>
  <c r="B552" i="18"/>
  <c r="B574" i="18"/>
  <c r="B559" i="18"/>
  <c r="C561" i="18" s="1"/>
  <c r="L559" i="18"/>
  <c r="M561" i="18" s="1"/>
  <c r="L574" i="18"/>
  <c r="L553" i="18"/>
  <c r="L552" i="18"/>
  <c r="F698" i="18"/>
  <c r="F700" i="18" s="1"/>
  <c r="G697" i="18"/>
  <c r="F575" i="18"/>
  <c r="F582" i="18"/>
  <c r="F658" i="18" s="1"/>
  <c r="D553" i="18"/>
  <c r="D552" i="18"/>
  <c r="D574" i="18"/>
  <c r="D559" i="18"/>
  <c r="K575" i="18"/>
  <c r="K582" i="18"/>
  <c r="K658" i="18" s="1"/>
  <c r="J559" i="18"/>
  <c r="K561" i="18" s="1"/>
  <c r="J574" i="18"/>
  <c r="J553" i="18"/>
  <c r="J552" i="18"/>
  <c r="H559" i="18"/>
  <c r="H574" i="18"/>
  <c r="H553" i="18"/>
  <c r="H552" i="18"/>
  <c r="F553" i="18"/>
  <c r="M722" i="18"/>
  <c r="M724" i="18" s="1"/>
  <c r="N721" i="18"/>
  <c r="M713" i="18"/>
  <c r="L714" i="18"/>
  <c r="L716" i="18" s="1"/>
  <c r="C560" i="18"/>
  <c r="C682" i="18"/>
  <c r="M688" i="18"/>
  <c r="F560" i="18"/>
  <c r="F682" i="18"/>
  <c r="K560" i="18"/>
  <c r="C575" i="18"/>
  <c r="C582" i="18"/>
  <c r="C658" i="18" s="1"/>
  <c r="O574" i="18"/>
  <c r="O553" i="18"/>
  <c r="O552" i="18"/>
  <c r="O559" i="18"/>
  <c r="M560" i="18"/>
  <c r="G561" i="18"/>
  <c r="G560" i="18"/>
  <c r="N726" i="18"/>
  <c r="N728" i="18" s="1"/>
  <c r="O725" i="18"/>
  <c r="I553" i="18"/>
  <c r="G575" i="18"/>
  <c r="G582" i="18"/>
  <c r="G658" i="18" s="1"/>
  <c r="E688" i="18"/>
  <c r="E426" i="15"/>
  <c r="E657" i="15"/>
  <c r="E658" i="15"/>
  <c r="O567" i="15"/>
  <c r="O575" i="15" s="1"/>
  <c r="O651" i="15" s="1"/>
  <c r="C681" i="15"/>
  <c r="O552" i="15"/>
  <c r="F681" i="15"/>
  <c r="O546" i="15"/>
  <c r="L545" i="15"/>
  <c r="L552" i="15"/>
  <c r="L675" i="15" s="1"/>
  <c r="N552" i="15"/>
  <c r="B545" i="15"/>
  <c r="B552" i="15"/>
  <c r="B675" i="15" s="1"/>
  <c r="M545" i="15"/>
  <c r="M552" i="15"/>
  <c r="H567" i="15"/>
  <c r="H568" i="15" s="1"/>
  <c r="G681" i="15"/>
  <c r="H545" i="15"/>
  <c r="F545" i="15"/>
  <c r="F552" i="15"/>
  <c r="F553" i="15" s="1"/>
  <c r="G546" i="15"/>
  <c r="G631" i="17"/>
  <c r="D552" i="15"/>
  <c r="D553" i="15" s="1"/>
  <c r="D567" i="15"/>
  <c r="D575" i="15" s="1"/>
  <c r="D651" i="15" s="1"/>
  <c r="F546" i="15"/>
  <c r="H631" i="17"/>
  <c r="H546" i="15"/>
  <c r="N567" i="15"/>
  <c r="N575" i="15" s="1"/>
  <c r="N651" i="15" s="1"/>
  <c r="N546" i="15"/>
  <c r="K631" i="17"/>
  <c r="M546" i="15"/>
  <c r="L546" i="15"/>
  <c r="L631" i="17"/>
  <c r="D546" i="15"/>
  <c r="M631" i="17"/>
  <c r="H681" i="15"/>
  <c r="Q634" i="17"/>
  <c r="I631" i="17"/>
  <c r="L681" i="15"/>
  <c r="G515" i="17"/>
  <c r="F514" i="17"/>
  <c r="F515" i="17"/>
  <c r="I552" i="15"/>
  <c r="I554" i="15" s="1"/>
  <c r="I546" i="15"/>
  <c r="I545" i="15"/>
  <c r="C552" i="15"/>
  <c r="C567" i="15"/>
  <c r="C568" i="15" s="1"/>
  <c r="J515" i="17"/>
  <c r="C545" i="15"/>
  <c r="C546" i="15"/>
  <c r="E514" i="17"/>
  <c r="E515" i="17"/>
  <c r="I515" i="17"/>
  <c r="J499" i="17"/>
  <c r="N515" i="17"/>
  <c r="O681" i="15"/>
  <c r="C515" i="17"/>
  <c r="O515" i="17"/>
  <c r="M514" i="17"/>
  <c r="D515" i="17"/>
  <c r="D545" i="17"/>
  <c r="D631" i="17"/>
  <c r="E498" i="17"/>
  <c r="E499" i="17"/>
  <c r="N499" i="17"/>
  <c r="N498" i="17"/>
  <c r="K515" i="17"/>
  <c r="K514" i="17"/>
  <c r="O673" i="17"/>
  <c r="O674" i="17"/>
  <c r="J647" i="17"/>
  <c r="I648" i="17"/>
  <c r="I650" i="17" s="1"/>
  <c r="N631" i="17"/>
  <c r="H499" i="17"/>
  <c r="H498" i="17"/>
  <c r="I498" i="17"/>
  <c r="I499" i="17"/>
  <c r="H514" i="17"/>
  <c r="H515" i="17"/>
  <c r="F499" i="17"/>
  <c r="F498" i="17"/>
  <c r="K655" i="17"/>
  <c r="J656" i="17"/>
  <c r="J658" i="17" s="1"/>
  <c r="N677" i="17"/>
  <c r="N678" i="17"/>
  <c r="M664" i="17"/>
  <c r="M666" i="17" s="1"/>
  <c r="N663" i="17"/>
  <c r="G644" i="17"/>
  <c r="G646" i="17" s="1"/>
  <c r="H643" i="17"/>
  <c r="L538" i="17"/>
  <c r="L545" i="17"/>
  <c r="M659" i="17"/>
  <c r="L660" i="17"/>
  <c r="L662" i="17" s="1"/>
  <c r="C498" i="17"/>
  <c r="C499" i="17"/>
  <c r="G498" i="17"/>
  <c r="G499" i="17"/>
  <c r="D499" i="17"/>
  <c r="D498" i="17"/>
  <c r="J538" i="17"/>
  <c r="J545" i="17"/>
  <c r="L498" i="17"/>
  <c r="L499" i="17"/>
  <c r="F640" i="17"/>
  <c r="F642" i="17" s="1"/>
  <c r="G639" i="17"/>
  <c r="O677" i="17"/>
  <c r="O678" i="17"/>
  <c r="L514" i="17"/>
  <c r="L515" i="17"/>
  <c r="K499" i="17"/>
  <c r="K498" i="17"/>
  <c r="F538" i="17"/>
  <c r="F545" i="17"/>
  <c r="H538" i="17"/>
  <c r="H545" i="17"/>
  <c r="C538" i="17"/>
  <c r="C545" i="17"/>
  <c r="M515" i="17"/>
  <c r="K538" i="17"/>
  <c r="K545" i="17"/>
  <c r="O498" i="17"/>
  <c r="O499" i="17"/>
  <c r="I538" i="17"/>
  <c r="I545" i="17"/>
  <c r="K651" i="17"/>
  <c r="J652" i="17"/>
  <c r="J654" i="17" s="1"/>
  <c r="O538" i="17"/>
  <c r="O545" i="17"/>
  <c r="M499" i="17"/>
  <c r="M498" i="17"/>
  <c r="N673" i="17"/>
  <c r="N674" i="17"/>
  <c r="N538" i="17"/>
  <c r="N545" i="17"/>
  <c r="E545" i="17"/>
  <c r="E538" i="17"/>
  <c r="B538" i="17"/>
  <c r="B545" i="17"/>
  <c r="M538" i="17"/>
  <c r="M545" i="17"/>
  <c r="G538" i="17"/>
  <c r="G545" i="17"/>
  <c r="N668" i="17"/>
  <c r="O667" i="17"/>
  <c r="L686" i="15"/>
  <c r="E681" i="15"/>
  <c r="H686" i="15"/>
  <c r="G686" i="15"/>
  <c r="I686" i="15"/>
  <c r="J686" i="15"/>
  <c r="J681" i="15"/>
  <c r="N681" i="15"/>
  <c r="K681" i="15"/>
  <c r="H554" i="15"/>
  <c r="H553" i="15"/>
  <c r="H675" i="15"/>
  <c r="N714" i="15"/>
  <c r="M715" i="15"/>
  <c r="M717" i="15" s="1"/>
  <c r="B568" i="15"/>
  <c r="B575" i="15"/>
  <c r="B651" i="15" s="1"/>
  <c r="L702" i="15"/>
  <c r="K703" i="15"/>
  <c r="K705" i="15" s="1"/>
  <c r="F568" i="15"/>
  <c r="F575" i="15"/>
  <c r="F651" i="15" s="1"/>
  <c r="M710" i="15"/>
  <c r="L711" i="15"/>
  <c r="L713" i="15" s="1"/>
  <c r="G553" i="15"/>
  <c r="G675" i="15"/>
  <c r="M568" i="15"/>
  <c r="M575" i="15"/>
  <c r="M651" i="15" s="1"/>
  <c r="M706" i="15"/>
  <c r="L707" i="15"/>
  <c r="L709" i="15" s="1"/>
  <c r="G568" i="15"/>
  <c r="G575" i="15"/>
  <c r="G651" i="15" s="1"/>
  <c r="O722" i="15"/>
  <c r="N723" i="15"/>
  <c r="O718" i="15"/>
  <c r="N719" i="15"/>
  <c r="K675" i="15"/>
  <c r="J546" i="15"/>
  <c r="J545" i="15"/>
  <c r="J567" i="15"/>
  <c r="J552" i="15"/>
  <c r="K568" i="15"/>
  <c r="K575" i="15"/>
  <c r="K651" i="15" s="1"/>
  <c r="I568" i="15"/>
  <c r="I575" i="15"/>
  <c r="I651" i="15" s="1"/>
  <c r="H695" i="15"/>
  <c r="H697" i="15" s="1"/>
  <c r="I694" i="15"/>
  <c r="K698" i="15"/>
  <c r="J699" i="15"/>
  <c r="J701" i="15" s="1"/>
  <c r="E567" i="15"/>
  <c r="E545" i="15"/>
  <c r="E552" i="15"/>
  <c r="E546" i="15"/>
  <c r="F691" i="15"/>
  <c r="F693" i="15" s="1"/>
  <c r="G690" i="15"/>
  <c r="L568" i="15"/>
  <c r="L575" i="15"/>
  <c r="L651" i="15" s="1"/>
  <c r="Q719" i="24" l="1"/>
  <c r="Q720" i="24"/>
  <c r="Q727" i="24"/>
  <c r="Q728" i="24"/>
  <c r="P724" i="24"/>
  <c r="P725" i="24"/>
  <c r="M698" i="24"/>
  <c r="L699" i="24"/>
  <c r="L701" i="24" s="1"/>
  <c r="O711" i="25"/>
  <c r="P710" i="25"/>
  <c r="M698" i="25"/>
  <c r="L699" i="25"/>
  <c r="L701" i="25" s="1"/>
  <c r="P719" i="25"/>
  <c r="Q725" i="25"/>
  <c r="Q726" i="25" s="1"/>
  <c r="O716" i="25"/>
  <c r="O717" i="25"/>
  <c r="M702" i="25"/>
  <c r="L703" i="25"/>
  <c r="L705" i="25" s="1"/>
  <c r="N706" i="25"/>
  <c r="M707" i="25"/>
  <c r="M709" i="25" s="1"/>
  <c r="K694" i="25"/>
  <c r="J695" i="25"/>
  <c r="J697" i="25" s="1"/>
  <c r="K691" i="25"/>
  <c r="K693" i="25" s="1"/>
  <c r="L690" i="25"/>
  <c r="O720" i="25"/>
  <c r="O721" i="25"/>
  <c r="Q721" i="25"/>
  <c r="Q722" i="25" s="1"/>
  <c r="P715" i="25"/>
  <c r="P719" i="24"/>
  <c r="P714" i="24"/>
  <c r="Q721" i="24" s="1"/>
  <c r="Q722" i="24" s="1"/>
  <c r="O715" i="24"/>
  <c r="M707" i="24"/>
  <c r="M709" i="24" s="1"/>
  <c r="N706" i="24"/>
  <c r="O720" i="24"/>
  <c r="O721" i="24"/>
  <c r="M702" i="24"/>
  <c r="L703" i="24"/>
  <c r="L705" i="24" s="1"/>
  <c r="K690" i="24"/>
  <c r="J691" i="24"/>
  <c r="J693" i="24" s="1"/>
  <c r="J695" i="24"/>
  <c r="J697" i="24" s="1"/>
  <c r="K694" i="24"/>
  <c r="O712" i="24"/>
  <c r="O713" i="24"/>
  <c r="P711" i="24"/>
  <c r="B684" i="15"/>
  <c r="C684" i="15"/>
  <c r="D684" i="15"/>
  <c r="E684" i="15"/>
  <c r="F684" i="15"/>
  <c r="P575" i="15"/>
  <c r="P651" i="15" s="1"/>
  <c r="P568" i="15"/>
  <c r="P675" i="15"/>
  <c r="Q582" i="15"/>
  <c r="Q658" i="15" s="1"/>
  <c r="Q575" i="15"/>
  <c r="Q561" i="15"/>
  <c r="Q560" i="15"/>
  <c r="M582" i="18"/>
  <c r="M658" i="18" s="1"/>
  <c r="Q738" i="18"/>
  <c r="Q740" i="18" s="1"/>
  <c r="Q734" i="18"/>
  <c r="Q735" i="18" s="1"/>
  <c r="J710" i="18"/>
  <c r="J712" i="18" s="1"/>
  <c r="K709" i="18"/>
  <c r="Q730" i="18"/>
  <c r="Q731" i="18" s="1"/>
  <c r="P731" i="18"/>
  <c r="P673" i="20"/>
  <c r="P672" i="17"/>
  <c r="Q671" i="17"/>
  <c r="Q672" i="17" s="1"/>
  <c r="Q681" i="17"/>
  <c r="Q682" i="17"/>
  <c r="P635" i="17"/>
  <c r="Q635" i="17"/>
  <c r="P676" i="17"/>
  <c r="Q675" i="17"/>
  <c r="Q676" i="17" s="1"/>
  <c r="O668" i="17"/>
  <c r="O669" i="17" s="1"/>
  <c r="P667" i="17"/>
  <c r="P677" i="17"/>
  <c r="P678" i="17"/>
  <c r="F634" i="17"/>
  <c r="P634" i="17"/>
  <c r="P673" i="17"/>
  <c r="P674" i="17"/>
  <c r="Q739" i="15"/>
  <c r="Q740" i="15"/>
  <c r="Q691" i="15"/>
  <c r="Q695" i="15" s="1"/>
  <c r="Q735" i="15"/>
  <c r="Q736" i="15"/>
  <c r="O723" i="15"/>
  <c r="O725" i="15" s="1"/>
  <c r="P722" i="15"/>
  <c r="O675" i="15"/>
  <c r="P554" i="15"/>
  <c r="O719" i="15"/>
  <c r="O720" i="15" s="1"/>
  <c r="P718" i="15"/>
  <c r="P676" i="20"/>
  <c r="P677" i="20" s="1"/>
  <c r="Q675" i="20"/>
  <c r="Q676" i="20" s="1"/>
  <c r="O677" i="20"/>
  <c r="J654" i="20"/>
  <c r="J891" i="20"/>
  <c r="J911" i="20"/>
  <c r="J901" i="20"/>
  <c r="P634" i="20"/>
  <c r="P637" i="20" s="1"/>
  <c r="Q634" i="20"/>
  <c r="Q637" i="20" s="1"/>
  <c r="Q681" i="20"/>
  <c r="Q682" i="20"/>
  <c r="P682" i="20"/>
  <c r="Q673" i="20"/>
  <c r="Q674" i="20"/>
  <c r="P691" i="18"/>
  <c r="Q691" i="18"/>
  <c r="P736" i="18"/>
  <c r="P740" i="18"/>
  <c r="P739" i="18"/>
  <c r="O668" i="20"/>
  <c r="O669" i="20" s="1"/>
  <c r="P667" i="20"/>
  <c r="O726" i="18"/>
  <c r="O727" i="18" s="1"/>
  <c r="P725" i="18"/>
  <c r="P561" i="18"/>
  <c r="P560" i="18"/>
  <c r="P682" i="18"/>
  <c r="P575" i="18"/>
  <c r="P582" i="18"/>
  <c r="P658" i="18" s="1"/>
  <c r="L718" i="18"/>
  <c r="L720" i="18" s="1"/>
  <c r="M717" i="18"/>
  <c r="M659" i="20"/>
  <c r="L660" i="20"/>
  <c r="L662" i="20" s="1"/>
  <c r="K647" i="20"/>
  <c r="J648" i="20"/>
  <c r="J650" i="20" s="1"/>
  <c r="N669" i="20"/>
  <c r="N670" i="20"/>
  <c r="O634" i="20"/>
  <c r="O637" i="20" s="1"/>
  <c r="C634" i="20"/>
  <c r="N634" i="20"/>
  <c r="N637" i="20" s="1"/>
  <c r="B634" i="20"/>
  <c r="M634" i="20"/>
  <c r="M637" i="20" s="1"/>
  <c r="L634" i="20"/>
  <c r="K634" i="20"/>
  <c r="J634" i="20"/>
  <c r="I634" i="20"/>
  <c r="H634" i="20"/>
  <c r="G634" i="20"/>
  <c r="F634" i="20"/>
  <c r="D634" i="20"/>
  <c r="E634" i="20"/>
  <c r="H639" i="20"/>
  <c r="G640" i="20"/>
  <c r="G642" i="20" s="1"/>
  <c r="L651" i="20"/>
  <c r="K652" i="20"/>
  <c r="L655" i="20"/>
  <c r="K656" i="20"/>
  <c r="K658" i="20" s="1"/>
  <c r="I644" i="20"/>
  <c r="I646" i="20" s="1"/>
  <c r="J643" i="20"/>
  <c r="N664" i="20"/>
  <c r="O663" i="20"/>
  <c r="J575" i="18"/>
  <c r="J582" i="18"/>
  <c r="J658" i="18" s="1"/>
  <c r="G698" i="18"/>
  <c r="G700" i="18" s="1"/>
  <c r="H697" i="18"/>
  <c r="N713" i="18"/>
  <c r="M714" i="18"/>
  <c r="M716" i="18" s="1"/>
  <c r="N722" i="18"/>
  <c r="N724" i="18" s="1"/>
  <c r="O721" i="18"/>
  <c r="N561" i="18"/>
  <c r="N560" i="18"/>
  <c r="N682" i="18"/>
  <c r="N575" i="18"/>
  <c r="N582" i="18"/>
  <c r="N658" i="18" s="1"/>
  <c r="E561" i="18"/>
  <c r="E560" i="18"/>
  <c r="E682" i="18"/>
  <c r="E575" i="18"/>
  <c r="E582" i="18"/>
  <c r="E658" i="18" s="1"/>
  <c r="D560" i="18"/>
  <c r="D561" i="18"/>
  <c r="D682" i="18"/>
  <c r="L705" i="18"/>
  <c r="K706" i="18"/>
  <c r="K708" i="18" s="1"/>
  <c r="O561" i="18"/>
  <c r="O560" i="18"/>
  <c r="O682" i="18"/>
  <c r="D575" i="18"/>
  <c r="D582" i="18"/>
  <c r="D658" i="18" s="1"/>
  <c r="L575" i="18"/>
  <c r="L582" i="18"/>
  <c r="L658" i="18" s="1"/>
  <c r="H702" i="18"/>
  <c r="H704" i="18" s="1"/>
  <c r="I701" i="18"/>
  <c r="F561" i="18"/>
  <c r="H575" i="18"/>
  <c r="H582" i="18"/>
  <c r="H658" i="18" s="1"/>
  <c r="L561" i="18"/>
  <c r="L560" i="18"/>
  <c r="L682" i="18"/>
  <c r="J561" i="18"/>
  <c r="J560" i="18"/>
  <c r="J682" i="18"/>
  <c r="H561" i="18"/>
  <c r="H560" i="18"/>
  <c r="H682" i="18"/>
  <c r="J691" i="18"/>
  <c r="I691" i="18"/>
  <c r="H691" i="18"/>
  <c r="G691" i="18"/>
  <c r="F691" i="18"/>
  <c r="E691" i="18"/>
  <c r="D691" i="18"/>
  <c r="O691" i="18"/>
  <c r="C691" i="18"/>
  <c r="N691" i="18"/>
  <c r="B691" i="18"/>
  <c r="M691" i="18"/>
  <c r="L691" i="18"/>
  <c r="K691" i="18"/>
  <c r="O575" i="18"/>
  <c r="O582" i="18"/>
  <c r="O658" i="18" s="1"/>
  <c r="B560" i="18"/>
  <c r="B682" i="18"/>
  <c r="B575" i="18"/>
  <c r="B582" i="18"/>
  <c r="B658" i="18" s="1"/>
  <c r="I561" i="18"/>
  <c r="O568" i="15"/>
  <c r="O553" i="15"/>
  <c r="O554" i="15"/>
  <c r="L553" i="15"/>
  <c r="N553" i="15"/>
  <c r="L554" i="15"/>
  <c r="M554" i="15"/>
  <c r="B553" i="15"/>
  <c r="H575" i="15"/>
  <c r="H651" i="15" s="1"/>
  <c r="N675" i="15"/>
  <c r="F675" i="15"/>
  <c r="G554" i="15"/>
  <c r="N554" i="15"/>
  <c r="M675" i="15"/>
  <c r="M553" i="15"/>
  <c r="F554" i="15"/>
  <c r="I675" i="15"/>
  <c r="D568" i="15"/>
  <c r="D675" i="15"/>
  <c r="D554" i="15"/>
  <c r="N568" i="15"/>
  <c r="C553" i="15"/>
  <c r="C554" i="15"/>
  <c r="I553" i="15"/>
  <c r="B634" i="17"/>
  <c r="N634" i="17"/>
  <c r="H634" i="17"/>
  <c r="C634" i="17"/>
  <c r="K634" i="17"/>
  <c r="M634" i="17"/>
  <c r="O634" i="17"/>
  <c r="D634" i="17"/>
  <c r="E634" i="17"/>
  <c r="G634" i="17"/>
  <c r="I634" i="17"/>
  <c r="C575" i="15"/>
  <c r="C651" i="15" s="1"/>
  <c r="J634" i="17"/>
  <c r="L634" i="17"/>
  <c r="C675" i="15"/>
  <c r="H639" i="17"/>
  <c r="G640" i="17"/>
  <c r="G642" i="17" s="1"/>
  <c r="H644" i="17"/>
  <c r="H646" i="17" s="1"/>
  <c r="I643" i="17"/>
  <c r="L655" i="17"/>
  <c r="K656" i="17"/>
  <c r="K658" i="17" s="1"/>
  <c r="N669" i="17"/>
  <c r="N670" i="17"/>
  <c r="K647" i="17"/>
  <c r="J648" i="17"/>
  <c r="J650" i="17" s="1"/>
  <c r="N664" i="17"/>
  <c r="O663" i="17"/>
  <c r="M635" i="17"/>
  <c r="L635" i="17"/>
  <c r="K635" i="17"/>
  <c r="J635" i="17"/>
  <c r="I635" i="17"/>
  <c r="H635" i="17"/>
  <c r="G635" i="17"/>
  <c r="F635" i="17"/>
  <c r="E635" i="17"/>
  <c r="D635" i="17"/>
  <c r="O635" i="17"/>
  <c r="C635" i="17"/>
  <c r="N635" i="17"/>
  <c r="B635" i="17"/>
  <c r="L651" i="17"/>
  <c r="K652" i="17"/>
  <c r="K654" i="17" s="1"/>
  <c r="M660" i="17"/>
  <c r="M662" i="17" s="1"/>
  <c r="N659" i="17"/>
  <c r="L698" i="15"/>
  <c r="K699" i="15"/>
  <c r="K701" i="15" s="1"/>
  <c r="N706" i="15"/>
  <c r="M707" i="15"/>
  <c r="M709" i="15" s="1"/>
  <c r="J568" i="15"/>
  <c r="J575" i="15"/>
  <c r="J651" i="15" s="1"/>
  <c r="N710" i="15"/>
  <c r="M711" i="15"/>
  <c r="M713" i="15" s="1"/>
  <c r="H684" i="15"/>
  <c r="G684" i="15"/>
  <c r="L684" i="15"/>
  <c r="K684" i="15"/>
  <c r="J684" i="15"/>
  <c r="I684" i="15"/>
  <c r="N721" i="15"/>
  <c r="N715" i="15"/>
  <c r="O714" i="15"/>
  <c r="G691" i="15"/>
  <c r="G693" i="15" s="1"/>
  <c r="H690" i="15"/>
  <c r="I695" i="15"/>
  <c r="I697" i="15" s="1"/>
  <c r="J694" i="15"/>
  <c r="J554" i="15"/>
  <c r="J553" i="15"/>
  <c r="J675" i="15"/>
  <c r="K554" i="15"/>
  <c r="N725" i="15"/>
  <c r="M702" i="15"/>
  <c r="L703" i="15"/>
  <c r="L705" i="15" s="1"/>
  <c r="E554" i="15"/>
  <c r="E553" i="15"/>
  <c r="E675" i="15"/>
  <c r="E575" i="15"/>
  <c r="E651" i="15" s="1"/>
  <c r="E568" i="15"/>
  <c r="Q723" i="24" l="1"/>
  <c r="Q724" i="24"/>
  <c r="M699" i="24"/>
  <c r="M701" i="24" s="1"/>
  <c r="N698" i="24"/>
  <c r="M690" i="25"/>
  <c r="L691" i="25"/>
  <c r="L693" i="25" s="1"/>
  <c r="Q717" i="25"/>
  <c r="Q718" i="25" s="1"/>
  <c r="P711" i="25"/>
  <c r="O712" i="25"/>
  <c r="O713" i="25"/>
  <c r="P720" i="25"/>
  <c r="P721" i="25"/>
  <c r="P716" i="25"/>
  <c r="P717" i="25"/>
  <c r="M703" i="25"/>
  <c r="M705" i="25" s="1"/>
  <c r="N702" i="25"/>
  <c r="Q727" i="25"/>
  <c r="Q728" i="25"/>
  <c r="K695" i="25"/>
  <c r="K697" i="25" s="1"/>
  <c r="L694" i="25"/>
  <c r="Q724" i="25"/>
  <c r="Q723" i="25"/>
  <c r="N707" i="25"/>
  <c r="N709" i="25" s="1"/>
  <c r="O706" i="25"/>
  <c r="M699" i="25"/>
  <c r="M701" i="25" s="1"/>
  <c r="N698" i="25"/>
  <c r="M703" i="24"/>
  <c r="M705" i="24" s="1"/>
  <c r="N702" i="24"/>
  <c r="P720" i="24"/>
  <c r="P721" i="24"/>
  <c r="K695" i="24"/>
  <c r="K697" i="24" s="1"/>
  <c r="L694" i="24"/>
  <c r="N707" i="24"/>
  <c r="N709" i="24" s="1"/>
  <c r="O706" i="24"/>
  <c r="O716" i="24"/>
  <c r="O717" i="24"/>
  <c r="L690" i="24"/>
  <c r="K691" i="24"/>
  <c r="K693" i="24" s="1"/>
  <c r="P715" i="24"/>
  <c r="P712" i="24"/>
  <c r="P713" i="24"/>
  <c r="O670" i="17"/>
  <c r="R682" i="15"/>
  <c r="Q739" i="18"/>
  <c r="Q736" i="18"/>
  <c r="Q732" i="18"/>
  <c r="L709" i="18"/>
  <c r="K710" i="18"/>
  <c r="K712" i="18" s="1"/>
  <c r="R682" i="18"/>
  <c r="O724" i="15"/>
  <c r="O721" i="15"/>
  <c r="P678" i="20"/>
  <c r="Q677" i="17"/>
  <c r="Q678" i="17"/>
  <c r="P668" i="17"/>
  <c r="Q667" i="17"/>
  <c r="Q668" i="17" s="1"/>
  <c r="Q673" i="17"/>
  <c r="Q674" i="17"/>
  <c r="O664" i="17"/>
  <c r="P663" i="17"/>
  <c r="P669" i="17"/>
  <c r="P670" i="17"/>
  <c r="P719" i="15"/>
  <c r="Q725" i="15"/>
  <c r="Q726" i="15" s="1"/>
  <c r="P723" i="15"/>
  <c r="P724" i="15" s="1"/>
  <c r="Q729" i="15"/>
  <c r="Q730" i="15" s="1"/>
  <c r="O715" i="15"/>
  <c r="O717" i="15" s="1"/>
  <c r="P714" i="15"/>
  <c r="P725" i="15"/>
  <c r="P720" i="15"/>
  <c r="P721" i="15"/>
  <c r="P668" i="20"/>
  <c r="P669" i="20" s="1"/>
  <c r="Q667" i="20"/>
  <c r="Q668" i="20" s="1"/>
  <c r="K654" i="20"/>
  <c r="K911" i="20"/>
  <c r="K891" i="20"/>
  <c r="K901" i="20"/>
  <c r="L900" i="20"/>
  <c r="L910" i="20"/>
  <c r="L890" i="20"/>
  <c r="Q677" i="20"/>
  <c r="Q678" i="20"/>
  <c r="P726" i="18"/>
  <c r="Q725" i="18"/>
  <c r="O664" i="20"/>
  <c r="O665" i="20" s="1"/>
  <c r="P663" i="20"/>
  <c r="O670" i="20"/>
  <c r="O728" i="18"/>
  <c r="O722" i="18"/>
  <c r="O723" i="18" s="1"/>
  <c r="P721" i="18"/>
  <c r="P727" i="18"/>
  <c r="P728" i="18"/>
  <c r="M718" i="18"/>
  <c r="M720" i="18" s="1"/>
  <c r="N717" i="18"/>
  <c r="M660" i="20"/>
  <c r="M662" i="20" s="1"/>
  <c r="N659" i="20"/>
  <c r="I639" i="20"/>
  <c r="H640" i="20"/>
  <c r="H642" i="20" s="1"/>
  <c r="N665" i="20"/>
  <c r="N666" i="20"/>
  <c r="J644" i="20"/>
  <c r="J646" i="20" s="1"/>
  <c r="K643" i="20"/>
  <c r="M651" i="20"/>
  <c r="L652" i="20"/>
  <c r="M655" i="20"/>
  <c r="L656" i="20"/>
  <c r="L658" i="20" s="1"/>
  <c r="L647" i="20"/>
  <c r="K648" i="20"/>
  <c r="K650" i="20" s="1"/>
  <c r="M705" i="18"/>
  <c r="L706" i="18"/>
  <c r="L708" i="18" s="1"/>
  <c r="I702" i="18"/>
  <c r="I704" i="18" s="1"/>
  <c r="J701" i="18"/>
  <c r="O713" i="18"/>
  <c r="N714" i="18"/>
  <c r="N716" i="18" s="1"/>
  <c r="H698" i="18"/>
  <c r="H700" i="18" s="1"/>
  <c r="I697" i="18"/>
  <c r="L647" i="17"/>
  <c r="K648" i="17"/>
  <c r="K650" i="17" s="1"/>
  <c r="I644" i="17"/>
  <c r="I646" i="17" s="1"/>
  <c r="J643" i="17"/>
  <c r="N660" i="17"/>
  <c r="O659" i="17"/>
  <c r="M651" i="17"/>
  <c r="L652" i="17"/>
  <c r="L654" i="17" s="1"/>
  <c r="M655" i="17"/>
  <c r="L656" i="17"/>
  <c r="L658" i="17" s="1"/>
  <c r="O665" i="17"/>
  <c r="O666" i="17"/>
  <c r="N665" i="17"/>
  <c r="N666" i="17"/>
  <c r="H640" i="17"/>
  <c r="H642" i="17" s="1"/>
  <c r="I639" i="17"/>
  <c r="O710" i="15"/>
  <c r="N711" i="15"/>
  <c r="H691" i="15"/>
  <c r="H693" i="15" s="1"/>
  <c r="I690" i="15"/>
  <c r="J695" i="15"/>
  <c r="J697" i="15" s="1"/>
  <c r="K694" i="15"/>
  <c r="N702" i="15"/>
  <c r="M703" i="15"/>
  <c r="M705" i="15" s="1"/>
  <c r="O706" i="15"/>
  <c r="N707" i="15"/>
  <c r="N717" i="15"/>
  <c r="M698" i="15"/>
  <c r="L699" i="15"/>
  <c r="L701" i="15" s="1"/>
  <c r="N699" i="24" l="1"/>
  <c r="N701" i="24" s="1"/>
  <c r="O698" i="24"/>
  <c r="Q719" i="25"/>
  <c r="Q720" i="25"/>
  <c r="L695" i="25"/>
  <c r="L697" i="25" s="1"/>
  <c r="M694" i="25"/>
  <c r="O698" i="25"/>
  <c r="N699" i="25"/>
  <c r="N701" i="25" s="1"/>
  <c r="O707" i="25"/>
  <c r="P706" i="25"/>
  <c r="N703" i="25"/>
  <c r="N705" i="25" s="1"/>
  <c r="O702" i="25"/>
  <c r="P712" i="25"/>
  <c r="P713" i="25"/>
  <c r="N690" i="25"/>
  <c r="M691" i="25"/>
  <c r="M693" i="25" s="1"/>
  <c r="P716" i="24"/>
  <c r="P717" i="24"/>
  <c r="M690" i="24"/>
  <c r="L691" i="24"/>
  <c r="L693" i="24" s="1"/>
  <c r="O707" i="24"/>
  <c r="P706" i="24"/>
  <c r="Q713" i="24" s="1"/>
  <c r="Q714" i="24" s="1"/>
  <c r="M694" i="24"/>
  <c r="L695" i="24"/>
  <c r="L697" i="24" s="1"/>
  <c r="N703" i="24"/>
  <c r="N705" i="24" s="1"/>
  <c r="O702" i="24"/>
  <c r="Q692" i="15"/>
  <c r="E685" i="15"/>
  <c r="F685" i="15"/>
  <c r="C685" i="15"/>
  <c r="B685" i="15"/>
  <c r="D685" i="15"/>
  <c r="Q692" i="18"/>
  <c r="Q695" i="18" s="1"/>
  <c r="O724" i="18"/>
  <c r="M709" i="18"/>
  <c r="L710" i="18"/>
  <c r="L712" i="18" s="1"/>
  <c r="Q726" i="18"/>
  <c r="Q728" i="18" s="1"/>
  <c r="O716" i="15"/>
  <c r="P670" i="20"/>
  <c r="P664" i="17"/>
  <c r="Q663" i="17"/>
  <c r="Q664" i="17" s="1"/>
  <c r="Q669" i="17"/>
  <c r="Q670" i="17"/>
  <c r="O660" i="17"/>
  <c r="O661" i="17" s="1"/>
  <c r="P659" i="17"/>
  <c r="P665" i="17"/>
  <c r="P666" i="17"/>
  <c r="P715" i="15"/>
  <c r="P716" i="15" s="1"/>
  <c r="Q721" i="15"/>
  <c r="Q722" i="15" s="1"/>
  <c r="Q731" i="15"/>
  <c r="Q732" i="15"/>
  <c r="Q727" i="15"/>
  <c r="Q728" i="15"/>
  <c r="B688" i="15"/>
  <c r="O707" i="15"/>
  <c r="O708" i="15" s="1"/>
  <c r="P706" i="15"/>
  <c r="O711" i="15"/>
  <c r="O713" i="15" s="1"/>
  <c r="P710" i="15"/>
  <c r="L654" i="20"/>
  <c r="L901" i="20"/>
  <c r="L891" i="20"/>
  <c r="L911" i="20"/>
  <c r="M900" i="20"/>
  <c r="M910" i="20"/>
  <c r="M890" i="20"/>
  <c r="Q669" i="20"/>
  <c r="Q670" i="20"/>
  <c r="P664" i="20"/>
  <c r="Q663" i="20"/>
  <c r="Q664" i="20" s="1"/>
  <c r="P722" i="18"/>
  <c r="Q721" i="18"/>
  <c r="Q727" i="18"/>
  <c r="O666" i="20"/>
  <c r="P665" i="20"/>
  <c r="P666" i="20"/>
  <c r="O714" i="18"/>
  <c r="O715" i="18" s="1"/>
  <c r="P713" i="18"/>
  <c r="M692" i="18"/>
  <c r="M695" i="18" s="1"/>
  <c r="P692" i="18"/>
  <c r="P695" i="18" s="1"/>
  <c r="P723" i="18"/>
  <c r="P724" i="18"/>
  <c r="O717" i="18"/>
  <c r="N718" i="18"/>
  <c r="N720" i="18" s="1"/>
  <c r="N660" i="20"/>
  <c r="O659" i="20"/>
  <c r="K644" i="20"/>
  <c r="K646" i="20" s="1"/>
  <c r="L643" i="20"/>
  <c r="I640" i="20"/>
  <c r="I642" i="20" s="1"/>
  <c r="J639" i="20"/>
  <c r="M647" i="20"/>
  <c r="L648" i="20"/>
  <c r="L650" i="20" s="1"/>
  <c r="N651" i="20"/>
  <c r="M652" i="20"/>
  <c r="N655" i="20"/>
  <c r="M656" i="20"/>
  <c r="M658" i="20" s="1"/>
  <c r="E692" i="18"/>
  <c r="E695" i="18" s="1"/>
  <c r="B692" i="18"/>
  <c r="B695" i="18" s="1"/>
  <c r="C692" i="18"/>
  <c r="C695" i="18" s="1"/>
  <c r="N692" i="18"/>
  <c r="N695" i="18" s="1"/>
  <c r="O692" i="18"/>
  <c r="O695" i="18" s="1"/>
  <c r="D692" i="18"/>
  <c r="D695" i="18" s="1"/>
  <c r="I692" i="18"/>
  <c r="I695" i="18" s="1"/>
  <c r="G692" i="18"/>
  <c r="G695" i="18" s="1"/>
  <c r="F692" i="18"/>
  <c r="F695" i="18" s="1"/>
  <c r="J692" i="18"/>
  <c r="J695" i="18" s="1"/>
  <c r="H692" i="18"/>
  <c r="H695" i="18" s="1"/>
  <c r="K692" i="18"/>
  <c r="K695" i="18" s="1"/>
  <c r="L692" i="18"/>
  <c r="L695" i="18" s="1"/>
  <c r="J702" i="18"/>
  <c r="J704" i="18" s="1"/>
  <c r="K701" i="18"/>
  <c r="I698" i="18"/>
  <c r="I700" i="18" s="1"/>
  <c r="J697" i="18"/>
  <c r="N705" i="18"/>
  <c r="M706" i="18"/>
  <c r="M708" i="18" s="1"/>
  <c r="C688" i="15"/>
  <c r="D688" i="15"/>
  <c r="O688" i="15"/>
  <c r="H685" i="15"/>
  <c r="H688" i="15" s="1"/>
  <c r="I685" i="15"/>
  <c r="I688" i="15" s="1"/>
  <c r="G685" i="15"/>
  <c r="G688" i="15" s="1"/>
  <c r="E688" i="15"/>
  <c r="F688" i="15"/>
  <c r="J685" i="15"/>
  <c r="J688" i="15" s="1"/>
  <c r="N688" i="15"/>
  <c r="K685" i="15"/>
  <c r="K688" i="15" s="1"/>
  <c r="L685" i="15"/>
  <c r="L688" i="15" s="1"/>
  <c r="M688" i="15"/>
  <c r="M647" i="17"/>
  <c r="L648" i="17"/>
  <c r="L650" i="17" s="1"/>
  <c r="N655" i="17"/>
  <c r="M656" i="17"/>
  <c r="M658" i="17" s="1"/>
  <c r="N651" i="17"/>
  <c r="M652" i="17"/>
  <c r="M654" i="17" s="1"/>
  <c r="N661" i="17"/>
  <c r="N662" i="17"/>
  <c r="I640" i="17"/>
  <c r="I642" i="17" s="1"/>
  <c r="J639" i="17"/>
  <c r="J644" i="17"/>
  <c r="J646" i="17" s="1"/>
  <c r="K643" i="17"/>
  <c r="N709" i="15"/>
  <c r="N713" i="15"/>
  <c r="N698" i="15"/>
  <c r="M699" i="15"/>
  <c r="M701" i="15" s="1"/>
  <c r="O702" i="15"/>
  <c r="N703" i="15"/>
  <c r="K695" i="15"/>
  <c r="K697" i="15" s="1"/>
  <c r="L694" i="15"/>
  <c r="I691" i="15"/>
  <c r="I693" i="15" s="1"/>
  <c r="J690" i="15"/>
  <c r="Q715" i="24" l="1"/>
  <c r="Q716" i="24"/>
  <c r="O699" i="24"/>
  <c r="P698" i="24"/>
  <c r="Q705" i="24" s="1"/>
  <c r="Q706" i="24" s="1"/>
  <c r="P707" i="25"/>
  <c r="Q713" i="25"/>
  <c r="Q714" i="25" s="1"/>
  <c r="O708" i="25"/>
  <c r="O709" i="25"/>
  <c r="N691" i="25"/>
  <c r="N693" i="25" s="1"/>
  <c r="O690" i="25"/>
  <c r="O699" i="25"/>
  <c r="P698" i="25"/>
  <c r="N694" i="25"/>
  <c r="M695" i="25"/>
  <c r="M697" i="25" s="1"/>
  <c r="P702" i="25"/>
  <c r="O703" i="25"/>
  <c r="O708" i="24"/>
  <c r="O709" i="24"/>
  <c r="N694" i="24"/>
  <c r="M695" i="24"/>
  <c r="M697" i="24" s="1"/>
  <c r="P702" i="24"/>
  <c r="Q709" i="24" s="1"/>
  <c r="Q710" i="24" s="1"/>
  <c r="O703" i="24"/>
  <c r="N690" i="24"/>
  <c r="M691" i="24"/>
  <c r="M693" i="24" s="1"/>
  <c r="P707" i="24"/>
  <c r="P717" i="15"/>
  <c r="O662" i="17"/>
  <c r="Q722" i="18"/>
  <c r="N709" i="18"/>
  <c r="M710" i="18"/>
  <c r="M712" i="18" s="1"/>
  <c r="P660" i="17"/>
  <c r="Q659" i="17"/>
  <c r="Q660" i="17" s="1"/>
  <c r="Q665" i="17"/>
  <c r="Q666" i="17"/>
  <c r="P661" i="17"/>
  <c r="P662" i="17"/>
  <c r="P711" i="15"/>
  <c r="P713" i="15" s="1"/>
  <c r="Q717" i="15"/>
  <c r="Q718" i="15" s="1"/>
  <c r="P707" i="15"/>
  <c r="Q713" i="15"/>
  <c r="Q714" i="15" s="1"/>
  <c r="Q723" i="15"/>
  <c r="Q724" i="15"/>
  <c r="O703" i="15"/>
  <c r="O704" i="15" s="1"/>
  <c r="P702" i="15"/>
  <c r="O712" i="15"/>
  <c r="P712" i="15"/>
  <c r="P708" i="15"/>
  <c r="P709" i="15"/>
  <c r="O709" i="15"/>
  <c r="L899" i="20"/>
  <c r="L909" i="20"/>
  <c r="L889" i="20"/>
  <c r="Q665" i="20"/>
  <c r="Q666" i="20"/>
  <c r="M654" i="20"/>
  <c r="M901" i="20"/>
  <c r="M891" i="20"/>
  <c r="M911" i="20"/>
  <c r="N910" i="20"/>
  <c r="N900" i="20"/>
  <c r="N890" i="20"/>
  <c r="P714" i="18"/>
  <c r="Q713" i="18"/>
  <c r="Q723" i="18"/>
  <c r="Q724" i="18"/>
  <c r="O716" i="18"/>
  <c r="O660" i="20"/>
  <c r="P659" i="20"/>
  <c r="P715" i="18"/>
  <c r="P716" i="18"/>
  <c r="O718" i="18"/>
  <c r="O720" i="18" s="1"/>
  <c r="P717" i="18"/>
  <c r="O661" i="20"/>
  <c r="O662" i="20"/>
  <c r="N661" i="20"/>
  <c r="N662" i="20"/>
  <c r="O655" i="20"/>
  <c r="N656" i="20"/>
  <c r="J640" i="20"/>
  <c r="J642" i="20" s="1"/>
  <c r="K639" i="20"/>
  <c r="N652" i="20"/>
  <c r="O651" i="20"/>
  <c r="M648" i="20"/>
  <c r="M650" i="20" s="1"/>
  <c r="N647" i="20"/>
  <c r="L644" i="20"/>
  <c r="L646" i="20" s="1"/>
  <c r="M643" i="20"/>
  <c r="O705" i="18"/>
  <c r="N706" i="18"/>
  <c r="N708" i="18" s="1"/>
  <c r="K702" i="18"/>
  <c r="K704" i="18" s="1"/>
  <c r="L701" i="18"/>
  <c r="J698" i="18"/>
  <c r="J700" i="18" s="1"/>
  <c r="K697" i="18"/>
  <c r="J640" i="17"/>
  <c r="J642" i="17" s="1"/>
  <c r="K639" i="17"/>
  <c r="M648" i="17"/>
  <c r="M650" i="17" s="1"/>
  <c r="N647" i="17"/>
  <c r="K644" i="17"/>
  <c r="K646" i="17" s="1"/>
  <c r="L643" i="17"/>
  <c r="N652" i="17"/>
  <c r="O651" i="17"/>
  <c r="O655" i="17"/>
  <c r="N656" i="17"/>
  <c r="N705" i="15"/>
  <c r="O698" i="15"/>
  <c r="N699" i="15"/>
  <c r="O705" i="15"/>
  <c r="L695" i="15"/>
  <c r="L697" i="15" s="1"/>
  <c r="M694" i="15"/>
  <c r="K690" i="15"/>
  <c r="J691" i="15"/>
  <c r="J693" i="15" s="1"/>
  <c r="Q711" i="24" l="1"/>
  <c r="Q712" i="24"/>
  <c r="Q707" i="24"/>
  <c r="Q708" i="24"/>
  <c r="P699" i="24"/>
  <c r="P701" i="24" s="1"/>
  <c r="P700" i="24"/>
  <c r="O700" i="24"/>
  <c r="O701" i="24"/>
  <c r="Q715" i="25"/>
  <c r="Q716" i="25"/>
  <c r="Q705" i="25"/>
  <c r="Q706" i="25" s="1"/>
  <c r="P699" i="25"/>
  <c r="P703" i="25"/>
  <c r="Q709" i="25"/>
  <c r="Q710" i="25" s="1"/>
  <c r="O700" i="25"/>
  <c r="O701" i="25"/>
  <c r="P690" i="25"/>
  <c r="O691" i="25"/>
  <c r="O704" i="25"/>
  <c r="O705" i="25"/>
  <c r="N695" i="25"/>
  <c r="N697" i="25" s="1"/>
  <c r="O694" i="25"/>
  <c r="P708" i="25"/>
  <c r="P709" i="25"/>
  <c r="O694" i="24"/>
  <c r="N695" i="24"/>
  <c r="N697" i="24" s="1"/>
  <c r="P708" i="24"/>
  <c r="P709" i="24"/>
  <c r="N691" i="24"/>
  <c r="N693" i="24" s="1"/>
  <c r="O690" i="24"/>
  <c r="O704" i="24"/>
  <c r="O705" i="24"/>
  <c r="P703" i="24"/>
  <c r="Q714" i="18"/>
  <c r="O709" i="18"/>
  <c r="N710" i="18"/>
  <c r="N712" i="18" s="1"/>
  <c r="Q661" i="17"/>
  <c r="Q662" i="17"/>
  <c r="O656" i="17"/>
  <c r="O657" i="17" s="1"/>
  <c r="P655" i="17"/>
  <c r="O652" i="17"/>
  <c r="P651" i="17"/>
  <c r="P703" i="15"/>
  <c r="Q709" i="15"/>
  <c r="Q710" i="15" s="1"/>
  <c r="Q715" i="15"/>
  <c r="Q716" i="15"/>
  <c r="Q719" i="15"/>
  <c r="Q720" i="15"/>
  <c r="O699" i="15"/>
  <c r="O700" i="15" s="1"/>
  <c r="P698" i="15"/>
  <c r="P704" i="15"/>
  <c r="P705" i="15"/>
  <c r="P660" i="20"/>
  <c r="P661" i="20" s="1"/>
  <c r="Q659" i="20"/>
  <c r="Q660" i="20" s="1"/>
  <c r="M899" i="20"/>
  <c r="M889" i="20"/>
  <c r="M909" i="20"/>
  <c r="N901" i="20"/>
  <c r="N911" i="20"/>
  <c r="N891" i="20"/>
  <c r="O910" i="20"/>
  <c r="R910" i="20" s="1"/>
  <c r="O890" i="20"/>
  <c r="R890" i="20" s="1"/>
  <c r="O900" i="20"/>
  <c r="R900" i="20" s="1"/>
  <c r="P718" i="18"/>
  <c r="P719" i="18" s="1"/>
  <c r="Q717" i="18"/>
  <c r="Q715" i="18"/>
  <c r="Q716" i="18"/>
  <c r="O652" i="20"/>
  <c r="P651" i="20"/>
  <c r="O656" i="20"/>
  <c r="O658" i="20" s="1"/>
  <c r="P655" i="20"/>
  <c r="O719" i="18"/>
  <c r="O706" i="18"/>
  <c r="O707" i="18" s="1"/>
  <c r="P705" i="18"/>
  <c r="M644" i="20"/>
  <c r="M646" i="20" s="1"/>
  <c r="N643" i="20"/>
  <c r="N648" i="20"/>
  <c r="O647" i="20"/>
  <c r="N653" i="20"/>
  <c r="N654" i="20"/>
  <c r="N657" i="20"/>
  <c r="N658" i="20"/>
  <c r="K640" i="20"/>
  <c r="K642" i="20" s="1"/>
  <c r="L639" i="20"/>
  <c r="K698" i="18"/>
  <c r="K700" i="18" s="1"/>
  <c r="L697" i="18"/>
  <c r="L702" i="18"/>
  <c r="L704" i="18" s="1"/>
  <c r="M701" i="18"/>
  <c r="N657" i="17"/>
  <c r="N658" i="17"/>
  <c r="L644" i="17"/>
  <c r="L646" i="17" s="1"/>
  <c r="M643" i="17"/>
  <c r="O653" i="17"/>
  <c r="O654" i="17"/>
  <c r="O647" i="17"/>
  <c r="N648" i="17"/>
  <c r="K640" i="17"/>
  <c r="K642" i="17" s="1"/>
  <c r="L639" i="17"/>
  <c r="N653" i="17"/>
  <c r="N654" i="17"/>
  <c r="N701" i="15"/>
  <c r="K691" i="15"/>
  <c r="K693" i="15" s="1"/>
  <c r="L690" i="15"/>
  <c r="M695" i="15"/>
  <c r="M697" i="15" s="1"/>
  <c r="N694" i="15"/>
  <c r="Q697" i="25" l="1"/>
  <c r="Q698" i="25" s="1"/>
  <c r="P691" i="25"/>
  <c r="O695" i="25"/>
  <c r="P694" i="25"/>
  <c r="Q711" i="25"/>
  <c r="Q712" i="25"/>
  <c r="P704" i="25"/>
  <c r="P705" i="25"/>
  <c r="P700" i="25"/>
  <c r="P701" i="25"/>
  <c r="Q707" i="25"/>
  <c r="Q708" i="25"/>
  <c r="O692" i="25"/>
  <c r="O693" i="25"/>
  <c r="P694" i="24"/>
  <c r="Q701" i="24" s="1"/>
  <c r="Q702" i="24" s="1"/>
  <c r="O695" i="24"/>
  <c r="P704" i="24"/>
  <c r="P705" i="24"/>
  <c r="P690" i="24"/>
  <c r="Q697" i="24" s="1"/>
  <c r="Q698" i="24" s="1"/>
  <c r="O691" i="24"/>
  <c r="O658" i="17"/>
  <c r="Q718" i="18"/>
  <c r="O710" i="18"/>
  <c r="P709" i="18"/>
  <c r="P720" i="18"/>
  <c r="P662" i="20"/>
  <c r="P652" i="17"/>
  <c r="Q651" i="17"/>
  <c r="Q652" i="17" s="1"/>
  <c r="P656" i="17"/>
  <c r="Q655" i="17"/>
  <c r="Q656" i="17" s="1"/>
  <c r="O648" i="17"/>
  <c r="P647" i="17"/>
  <c r="P653" i="17"/>
  <c r="P654" i="17"/>
  <c r="P657" i="17"/>
  <c r="P658" i="17"/>
  <c r="O701" i="15"/>
  <c r="P699" i="15"/>
  <c r="Q705" i="15"/>
  <c r="Q706" i="15" s="1"/>
  <c r="Q711" i="15"/>
  <c r="Q712" i="15"/>
  <c r="P700" i="15"/>
  <c r="P701" i="15"/>
  <c r="P656" i="20"/>
  <c r="P658" i="20" s="1"/>
  <c r="Q655" i="20"/>
  <c r="Q656" i="20" s="1"/>
  <c r="P652" i="20"/>
  <c r="P891" i="20" s="1"/>
  <c r="Q651" i="20"/>
  <c r="P910" i="20"/>
  <c r="P890" i="20"/>
  <c r="P900" i="20"/>
  <c r="Q661" i="20"/>
  <c r="Q662" i="20"/>
  <c r="P706" i="18"/>
  <c r="P707" i="18" s="1"/>
  <c r="Q705" i="18"/>
  <c r="Q719" i="18"/>
  <c r="Q720" i="18"/>
  <c r="O708" i="18"/>
  <c r="O657" i="20"/>
  <c r="O653" i="20"/>
  <c r="O911" i="20"/>
  <c r="R911" i="20" s="1"/>
  <c r="O891" i="20"/>
  <c r="R891" i="20" s="1"/>
  <c r="O901" i="20"/>
  <c r="R901" i="20" s="1"/>
  <c r="O654" i="20"/>
  <c r="O648" i="20"/>
  <c r="O650" i="20" s="1"/>
  <c r="P647" i="20"/>
  <c r="L640" i="20"/>
  <c r="L642" i="20" s="1"/>
  <c r="M639" i="20"/>
  <c r="N649" i="20"/>
  <c r="N650" i="20"/>
  <c r="N644" i="20"/>
  <c r="O643" i="20"/>
  <c r="M702" i="18"/>
  <c r="M704" i="18" s="1"/>
  <c r="N701" i="18"/>
  <c r="M697" i="18"/>
  <c r="L698" i="18"/>
  <c r="L700" i="18" s="1"/>
  <c r="N649" i="17"/>
  <c r="N650" i="17"/>
  <c r="L640" i="17"/>
  <c r="L642" i="17" s="1"/>
  <c r="M639" i="17"/>
  <c r="O649" i="17"/>
  <c r="O650" i="17"/>
  <c r="M644" i="17"/>
  <c r="M646" i="17" s="1"/>
  <c r="N643" i="17"/>
  <c r="L691" i="15"/>
  <c r="L693" i="15" s="1"/>
  <c r="M690" i="15"/>
  <c r="N695" i="15"/>
  <c r="O694" i="15"/>
  <c r="Q703" i="24" l="1"/>
  <c r="Q704" i="24"/>
  <c r="Q699" i="24"/>
  <c r="Q700" i="24"/>
  <c r="P692" i="25"/>
  <c r="P693" i="25"/>
  <c r="Q701" i="25"/>
  <c r="Q702" i="25" s="1"/>
  <c r="P695" i="25"/>
  <c r="O696" i="25"/>
  <c r="O697" i="25"/>
  <c r="Q699" i="25"/>
  <c r="Q700" i="25"/>
  <c r="P695" i="24"/>
  <c r="O692" i="24"/>
  <c r="O693" i="24"/>
  <c r="P691" i="24"/>
  <c r="O696" i="24"/>
  <c r="O697" i="24"/>
  <c r="Q706" i="18"/>
  <c r="Q707" i="18" s="1"/>
  <c r="P710" i="18"/>
  <c r="Q709" i="18"/>
  <c r="O711" i="18"/>
  <c r="O712" i="18"/>
  <c r="P708" i="18"/>
  <c r="P654" i="20"/>
  <c r="P657" i="20"/>
  <c r="P653" i="20"/>
  <c r="P901" i="20"/>
  <c r="P911" i="20"/>
  <c r="Q653" i="17"/>
  <c r="Q654" i="17"/>
  <c r="P648" i="17"/>
  <c r="Q647" i="17"/>
  <c r="Q648" i="17" s="1"/>
  <c r="Q657" i="17"/>
  <c r="Q658" i="17"/>
  <c r="P649" i="17"/>
  <c r="P650" i="17"/>
  <c r="Q707" i="15"/>
  <c r="Q708" i="15"/>
  <c r="O695" i="15"/>
  <c r="O696" i="15" s="1"/>
  <c r="P694" i="15"/>
  <c r="P648" i="20"/>
  <c r="P649" i="20" s="1"/>
  <c r="Q647" i="20"/>
  <c r="Q648" i="20" s="1"/>
  <c r="Q652" i="20"/>
  <c r="Q910" i="20"/>
  <c r="Q890" i="20"/>
  <c r="Q900" i="20"/>
  <c r="N899" i="20"/>
  <c r="N889" i="20"/>
  <c r="N909" i="20"/>
  <c r="N888" i="20"/>
  <c r="N898" i="20"/>
  <c r="N908" i="20"/>
  <c r="Q657" i="20"/>
  <c r="Q658" i="20"/>
  <c r="O899" i="20"/>
  <c r="O889" i="20"/>
  <c r="O909" i="20"/>
  <c r="O649" i="20"/>
  <c r="O644" i="20"/>
  <c r="O645" i="20" s="1"/>
  <c r="P643" i="20"/>
  <c r="O646" i="20"/>
  <c r="M640" i="20"/>
  <c r="M642" i="20" s="1"/>
  <c r="N639" i="20"/>
  <c r="N645" i="20"/>
  <c r="N646" i="20"/>
  <c r="M698" i="18"/>
  <c r="M700" i="18" s="1"/>
  <c r="N697" i="18"/>
  <c r="N702" i="18"/>
  <c r="N704" i="18" s="1"/>
  <c r="O701" i="18"/>
  <c r="N644" i="17"/>
  <c r="O643" i="17"/>
  <c r="M640" i="17"/>
  <c r="M642" i="17" s="1"/>
  <c r="N639" i="17"/>
  <c r="N697" i="15"/>
  <c r="M691" i="15"/>
  <c r="M693" i="15" s="1"/>
  <c r="N690" i="15"/>
  <c r="Q703" i="25" l="1"/>
  <c r="Q704" i="25"/>
  <c r="P696" i="25"/>
  <c r="P697" i="25"/>
  <c r="P692" i="24"/>
  <c r="P693" i="24"/>
  <c r="P696" i="24"/>
  <c r="P697" i="24"/>
  <c r="O697" i="15"/>
  <c r="Q708" i="18"/>
  <c r="R909" i="20"/>
  <c r="R889" i="20"/>
  <c r="R899" i="20"/>
  <c r="Q710" i="18"/>
  <c r="P711" i="18"/>
  <c r="P712" i="18"/>
  <c r="P650" i="20"/>
  <c r="P889" i="20" s="1"/>
  <c r="Q649" i="17"/>
  <c r="Q650" i="17"/>
  <c r="O644" i="17"/>
  <c r="P643" i="17"/>
  <c r="P695" i="15"/>
  <c r="Q701" i="15"/>
  <c r="Q702" i="15" s="1"/>
  <c r="P696" i="15"/>
  <c r="P697" i="15"/>
  <c r="P644" i="20"/>
  <c r="P645" i="20" s="1"/>
  <c r="Q643" i="20"/>
  <c r="Q644" i="20" s="1"/>
  <c r="Q653" i="20"/>
  <c r="Q911" i="20"/>
  <c r="Q891" i="20"/>
  <c r="Q901" i="20"/>
  <c r="Q654" i="20"/>
  <c r="Q649" i="20"/>
  <c r="Q650" i="20"/>
  <c r="O908" i="20"/>
  <c r="R908" i="20" s="1"/>
  <c r="O898" i="20"/>
  <c r="R898" i="20" s="1"/>
  <c r="O888" i="20"/>
  <c r="R888" i="20" s="1"/>
  <c r="P888" i="20"/>
  <c r="P908" i="20"/>
  <c r="P898" i="20"/>
  <c r="P899" i="20"/>
  <c r="P909" i="20"/>
  <c r="O702" i="18"/>
  <c r="O704" i="18" s="1"/>
  <c r="P701" i="18"/>
  <c r="N640" i="20"/>
  <c r="O639" i="20"/>
  <c r="N698" i="18"/>
  <c r="N700" i="18" s="1"/>
  <c r="O697" i="18"/>
  <c r="N645" i="17"/>
  <c r="N646" i="17"/>
  <c r="O646" i="17"/>
  <c r="O645" i="17"/>
  <c r="N640" i="17"/>
  <c r="O639" i="17"/>
  <c r="N691" i="15"/>
  <c r="O690" i="15"/>
  <c r="P646" i="20" l="1"/>
  <c r="Q711" i="18"/>
  <c r="Q712" i="18"/>
  <c r="P644" i="17"/>
  <c r="Q643" i="17"/>
  <c r="Q644" i="17" s="1"/>
  <c r="O640" i="17"/>
  <c r="O641" i="17" s="1"/>
  <c r="P639" i="17"/>
  <c r="P645" i="17"/>
  <c r="P646" i="17"/>
  <c r="Q703" i="15"/>
  <c r="Q704" i="15"/>
  <c r="O691" i="15"/>
  <c r="O692" i="15" s="1"/>
  <c r="P690" i="15"/>
  <c r="Q898" i="20"/>
  <c r="Q908" i="20"/>
  <c r="Q888" i="20"/>
  <c r="Q899" i="20"/>
  <c r="Q909" i="20"/>
  <c r="Q889" i="20"/>
  <c r="Q645" i="20"/>
  <c r="Q646" i="20"/>
  <c r="P702" i="18"/>
  <c r="Q701" i="18"/>
  <c r="O640" i="20"/>
  <c r="O641" i="20" s="1"/>
  <c r="P639" i="20"/>
  <c r="O703" i="18"/>
  <c r="O698" i="18"/>
  <c r="O699" i="18" s="1"/>
  <c r="P697" i="18"/>
  <c r="P703" i="18"/>
  <c r="P704" i="18"/>
  <c r="N641" i="20"/>
  <c r="N642" i="20"/>
  <c r="N641" i="17"/>
  <c r="N642" i="17"/>
  <c r="N693" i="15"/>
  <c r="Q702" i="18" l="1"/>
  <c r="Q703" i="18" s="1"/>
  <c r="O700" i="18"/>
  <c r="O642" i="17"/>
  <c r="O693" i="15"/>
  <c r="P640" i="17"/>
  <c r="Q639" i="17"/>
  <c r="Q640" i="17" s="1"/>
  <c r="Q645" i="17"/>
  <c r="Q646" i="17"/>
  <c r="P641" i="17"/>
  <c r="P642" i="17"/>
  <c r="P691" i="15"/>
  <c r="Q697" i="15"/>
  <c r="Q698" i="15" s="1"/>
  <c r="P692" i="15"/>
  <c r="P693" i="15"/>
  <c r="P640" i="20"/>
  <c r="Q639" i="20"/>
  <c r="Q640" i="20" s="1"/>
  <c r="P698" i="18"/>
  <c r="Q697" i="18"/>
  <c r="O642" i="20"/>
  <c r="P641" i="20"/>
  <c r="P642" i="20"/>
  <c r="P699" i="18"/>
  <c r="P700" i="18"/>
  <c r="Q704" i="18" l="1"/>
  <c r="Q698" i="18"/>
  <c r="Q699" i="18" s="1"/>
  <c r="Q641" i="17"/>
  <c r="Q642" i="17"/>
  <c r="Q699" i="15"/>
  <c r="Q700" i="15"/>
  <c r="Q641" i="20"/>
  <c r="Q642" i="20"/>
  <c r="Q700" i="18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Prapas Boonchuen</author>
  </authors>
  <commentList>
    <comment ref="N818" authorId="0" shapeId="0" xr:uid="{C933CAE7-A239-4A9A-870E-140FDD5F69F5}">
      <text>
        <r>
          <rPr>
            <b/>
            <sz val="9"/>
            <color indexed="81"/>
            <rFont val="Tahoma"/>
            <family val="2"/>
          </rPr>
          <t xml:space="preserve">Covid Effect
</t>
        </r>
      </text>
    </comment>
    <comment ref="N824" authorId="0" shapeId="0" xr:uid="{16A390E9-00CD-4A6C-8098-C301960B14D6}">
      <text>
        <r>
          <rPr>
            <b/>
            <sz val="9"/>
            <color indexed="81"/>
            <rFont val="Tahoma"/>
            <family val="2"/>
          </rPr>
          <t xml:space="preserve">Covid Effect
</t>
        </r>
      </text>
    </comment>
    <comment ref="K845" authorId="0" shapeId="0" xr:uid="{40D568E3-0022-49B1-B50A-5CB0D54A24F4}">
      <text>
        <r>
          <rPr>
            <b/>
            <sz val="9"/>
            <color indexed="81"/>
            <rFont val="Tahoma"/>
            <family val="2"/>
          </rPr>
          <t>- Oil Price made Logistic cost higher</t>
        </r>
      </text>
    </comment>
    <comment ref="L845" authorId="0" shapeId="0" xr:uid="{681B6DA9-3CC3-490D-BF73-0D79FFFC8B32}">
      <text>
        <r>
          <rPr>
            <b/>
            <sz val="9"/>
            <color indexed="81"/>
            <rFont val="Tahoma"/>
            <family val="2"/>
          </rPr>
          <t xml:space="preserve">- Low GPM Product Revenue Risen
&gt; Cigarett, Alcohol, Online Games Card
</t>
        </r>
      </text>
    </comment>
    <comment ref="M845" authorId="0" shapeId="0" xr:uid="{70EFFA26-11EC-416A-A2C9-9C50884B2678}">
      <text>
        <r>
          <rPr>
            <b/>
            <sz val="9"/>
            <color indexed="81"/>
            <rFont val="Tahoma"/>
            <family val="2"/>
          </rPr>
          <t xml:space="preserve">- High GPM products revenue risen
- Food, Ready to Eat
</t>
        </r>
      </text>
    </comment>
  </commentList>
</comments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22E78C11-DADE-4965-9ACF-C9865833C67B}" keepAlive="1" interval="5" name="Query - SettradeIAA_Concensus" description="Connection to the 'SettradeIAA_Concensus' query in the workbook." type="5" refreshedVersion="7" background="1" refreshOnLoad="1" saveData="1">
    <dbPr connection="Provider=Microsoft.Mashup.OleDb.1;Data Source=$Workbook$;Location=SettradeIAA_Concensus;Extended Properties=&quot;&quot;" command="SELECT * FROM [SettradeIAA_Concensus]"/>
  </connection>
  <connection id="2" xr16:uid="{40971965-0F43-497F-B515-A7BC1C949208}" keepAlive="1" interval="5" name="Query - SettradeIAA_Concensus (2)" description="Connection to the 'SettradeIAA_Concensus (2)' query in the workbook." type="5" refreshedVersion="7" background="1" refreshOnLoad="1" saveData="1">
    <dbPr connection="Provider=Microsoft.Mashup.OleDb.1;Data Source=$Workbook$;Location=&quot;SettradeIAA_Concensus (2)&quot;;Extended Properties=&quot;&quot;" command="SELECT * FROM [SettradeIAA_Concensus (2)]"/>
  </connection>
  <connection id="3" xr16:uid="{D26467A7-ADE9-45C3-B931-5FA99C3CC11F}" keepAlive="1" name="Query - Siam Price" description="Connection to the 'Siam Price' query in the workbook." type="5" refreshedVersion="8" background="1" saveData="1">
    <dbPr connection="Provider=Microsoft.Mashup.OleDb.1;Data Source=$Workbook$;Location=&quot;Siam Price&quot;;Extended Properties=&quot;&quot;" command="SELECT * FROM [Siam Price]"/>
  </connection>
  <connection id="4" xr16:uid="{6D13E3D6-A305-478A-94C7-13EC2535A19A}" keepAlive="1" name="Query - Siam Price (2)" description="Connection to the 'Siam Price (2)' query in the workbook." type="5" refreshedVersion="8" background="1" saveData="1">
    <dbPr connection="Provider=Microsoft.Mashup.OleDb.1;Data Source=$Workbook$;Location=&quot;Siam Price (2)&quot;;Extended Properties=&quot;&quot;" command="SELECT * FROM [Siam Price (2)]"/>
  </connection>
  <connection id="5" xr16:uid="{5FF1F712-6EBF-49C8-97C1-D7D45ED05746}" keepAlive="1" interval="5" name="Query - SiamChart" description="Connection to the 'SiamChart' query in the workbook." type="5" refreshedVersion="7" background="1" refreshOnLoad="1" saveData="1">
    <dbPr connection="Provider=Microsoft.Mashup.OleDb.1;Data Source=$Workbook$;Location=SiamChart;Extended Properties=&quot;&quot;" command="SELECT * FROM [SiamChart]"/>
  </connection>
  <connection id="6" xr16:uid="{9FB596CA-3A03-428D-8272-A7D551F288C1}" keepAlive="1" name="Query - Stock Price" description="Connection to the 'Stock Price' query in the workbook." type="5" refreshedVersion="8" background="1" saveData="1">
    <dbPr connection="Provider=Microsoft.Mashup.OleDb.1;Data Source=$Workbook$;Location=&quot;Stock Price&quot;;Extended Properties=&quot;&quot;" command="SELECT * FROM [Stock Price]"/>
  </connection>
  <connection id="7" xr16:uid="{CCF3CEE0-0712-4011-9BAB-24D0300A3EC0}" keepAlive="1" name="Query - Stock Price (2)" description="Connection to the 'Stock Price (2)' query in the workbook." type="5" refreshedVersion="8" background="1" saveData="1">
    <dbPr connection="Provider=Microsoft.Mashup.OleDb.1;Data Source=$Workbook$;Location=&quot;Stock Price (2)&quot;;Extended Properties=&quot;&quot;" command="SELECT * FROM [Stock Price (2)]"/>
  </connection>
  <connection id="8" xr16:uid="{93645AB6-05EF-4D41-84C6-A03FDB363D1A}" keepAlive="1" name="Query - Table 10" description="Connection to the 'Table 10' query in the workbook." type="5" refreshedVersion="0" background="1">
    <dbPr connection="Provider=Microsoft.Mashup.OleDb.1;Data Source=$Workbook$;Location=&quot;Table 10&quot;;Extended Properties=&quot;&quot;" command="SELECT * FROM [Table 10]"/>
  </connection>
  <connection id="9" xr16:uid="{5B93924B-D4C4-4BB3-B348-1FC6D7091F47}" keepAlive="1" name="Query - Table 10 (2)" description="Connection to the 'Table 10 (2)' query in the workbook." type="5" refreshedVersion="0" background="1">
    <dbPr connection="Provider=Microsoft.Mashup.OleDb.1;Data Source=$Workbook$;Location=&quot;Table 10 (2)&quot;;Extended Properties=&quot;&quot;" command="SELECT * FROM [Table 10 (2)]"/>
  </connection>
  <connection id="10" xr16:uid="{BF4F8ED9-8FFD-4438-9D90-91753D50C931}" keepAlive="1" name="Query - Table 10 (3)" description="Connection to the 'Table 10 (3)' query in the workbook." type="5" refreshedVersion="0" background="1">
    <dbPr connection="Provider=Microsoft.Mashup.OleDb.1;Data Source=$Workbook$;Location=&quot;Table 10 (3)&quot;;Extended Properties=&quot;&quot;" command="SELECT * FROM [Table 10 (3)]"/>
  </connection>
  <connection id="11" xr16:uid="{A6AEF31A-06F8-4574-AB72-0BE11F443B79}" keepAlive="1" name="Query - Table 10 (4)" description="Connection to the 'Table 10 (4)' query in the workbook." type="5" refreshedVersion="0" background="1">
    <dbPr connection="Provider=Microsoft.Mashup.OleDb.1;Data Source=$Workbook$;Location=&quot;Table 10 (4)&quot;;Extended Properties=&quot;&quot;" command="SELECT * FROM [Table 10 (4)]"/>
  </connection>
  <connection id="12" xr16:uid="{8C7BF78A-4688-4769-B7C6-678AD073555B}" keepAlive="1" name="Query - Table 11" description="Connection to the 'Table 11' query in the workbook." type="5" refreshedVersion="0" background="1">
    <dbPr connection="Provider=Microsoft.Mashup.OleDb.1;Data Source=$Workbook$;Location=&quot;Table 11&quot;;Extended Properties=&quot;&quot;" command="SELECT * FROM [Table 11]"/>
  </connection>
  <connection id="13" xr16:uid="{86E918C1-79F2-4457-8BFF-6924F6D10C65}" keepAlive="1" name="Query - Table 11 (2)" description="Connection to the 'Table 11 (2)' query in the workbook." type="5" refreshedVersion="0" background="1">
    <dbPr connection="Provider=Microsoft.Mashup.OleDb.1;Data Source=$Workbook$;Location=&quot;Table 11 (2)&quot;;Extended Properties=&quot;&quot;" command="SELECT * FROM [Table 11 (2)]"/>
  </connection>
  <connection id="14" xr16:uid="{1587D086-9D37-4C6D-BEDA-C2D7A7ED6C4C}" keepAlive="1" name="Query - Table 2" description="Connection to the 'Table 2' query in the workbook." type="5" refreshedVersion="0" background="1">
    <dbPr connection="Provider=Microsoft.Mashup.OleDb.1;Data Source=$Workbook$;Location=&quot;Table 2&quot;;Extended Properties=&quot;&quot;" command="SELECT * FROM [Table 2]"/>
  </connection>
  <connection id="15" xr16:uid="{C9404566-0F47-4640-B721-DEE08003323B}" keepAlive="1" name="Query - Table 2 (2)" description="Connection to the 'Table 2 (2)' query in the workbook." type="5" refreshedVersion="0" background="1">
    <dbPr connection="Provider=Microsoft.Mashup.OleDb.1;Data Source=$Workbook$;Location=&quot;Table 2 (2)&quot;;Extended Properties=&quot;&quot;" command="SELECT * FROM [Table 2 (2)]"/>
  </connection>
  <connection id="16" xr16:uid="{D7C32E14-DE68-4050-88A6-D68920407BFC}" keepAlive="1" name="Query - Table 2 (3)" description="Connection to the 'Table 2 (3)' query in the workbook." type="5" refreshedVersion="8" background="1" saveData="1">
    <dbPr connection="Provider=Microsoft.Mashup.OleDb.1;Data Source=$Workbook$;Location=&quot;Table 2 (3)&quot;;Extended Properties=&quot;&quot;" command="SELECT * FROM [Table 2 (3)]"/>
  </connection>
  <connection id="17" xr16:uid="{16891340-F494-4151-951C-56ECA83E1556}" keepAlive="1" name="Query - Table 3" description="Connection to the 'Table 3' query in the workbook." type="5" refreshedVersion="0" background="1">
    <dbPr connection="Provider=Microsoft.Mashup.OleDb.1;Data Source=$Workbook$;Location=&quot;Table 3&quot;;Extended Properties=&quot;&quot;" command="SELECT * FROM [Table 3]"/>
  </connection>
  <connection id="18" xr16:uid="{07379B4F-EDC2-46B2-82BF-9B07A72EF0DB}" keepAlive="1" name="Query - Table 3 (2)" description="Connection to the 'Table 3 (2)' query in the workbook." type="5" refreshedVersion="0" background="1">
    <dbPr connection="Provider=Microsoft.Mashup.OleDb.1;Data Source=$Workbook$;Location=&quot;Table 3 (2)&quot;;Extended Properties=&quot;&quot;" command="SELECT * FROM [Table 3 (2)]"/>
  </connection>
  <connection id="19" xr16:uid="{83CBDB2A-A8A2-4359-B7D5-F55F12B4D50A}" keepAlive="1" name="Query - Table 3 (3)" description="Connection to the 'Table 3 (3)' query in the workbook." type="5" refreshedVersion="0" background="1">
    <dbPr connection="Provider=Microsoft.Mashup.OleDb.1;Data Source=$Workbook$;Location=&quot;Table 3 (3)&quot;;Extended Properties=&quot;&quot;" command="SELECT * FROM [Table 3 (3)]"/>
  </connection>
  <connection id="20" xr16:uid="{6CB7C245-F604-4628-948C-DC4E2F31D93D}" keepAlive="1" name="Query - Table 3 (4)" description="Connection to the 'Table 3 (4)' query in the workbook." type="5" refreshedVersion="0" background="1">
    <dbPr connection="Provider=Microsoft.Mashup.OleDb.1;Data Source=$Workbook$;Location=&quot;Table 3 (4)&quot;;Extended Properties=&quot;&quot;" command="SELECT * FROM [Table 3 (4)]"/>
  </connection>
  <connection id="21" xr16:uid="{12F0EAB8-114A-481D-82EF-B45DEEAA38F4}" keepAlive="1" name="Query - Table 4" description="Connection to the 'Table 4' query in the workbook." type="5" refreshedVersion="0" background="1">
    <dbPr connection="Provider=Microsoft.Mashup.OleDb.1;Data Source=$Workbook$;Location=&quot;Table 4&quot;;Extended Properties=&quot;&quot;" command="SELECT * FROM [Table 4]"/>
  </connection>
  <connection id="22" xr16:uid="{1FE62839-8EC2-4917-A715-17909A0C5D17}" keepAlive="1" name="Query - Table 4 (2)" description="Connection to the 'Table 4 (2)' query in the workbook." type="5" refreshedVersion="0" background="1">
    <dbPr connection="Provider=Microsoft.Mashup.OleDb.1;Data Source=$Workbook$;Location=&quot;Table 4 (2)&quot;;Extended Properties=&quot;&quot;" command="SELECT * FROM [Table 4 (2)]"/>
  </connection>
  <connection id="23" xr16:uid="{D96EAE0E-15EB-4046-A2DF-3AA9B2DC58BA}" keepAlive="1" name="Query - Table 4 (3)" description="Connection to the 'Table 4 (3)' query in the workbook." type="5" refreshedVersion="0" background="1">
    <dbPr connection="Provider=Microsoft.Mashup.OleDb.1;Data Source=$Workbook$;Location=&quot;Table 4 (3)&quot;;Extended Properties=&quot;&quot;" command="SELECT * FROM [Table 4 (3)]"/>
  </connection>
  <connection id="24" xr16:uid="{6470DE13-AB16-41D1-8477-38EF34EDB968}" keepAlive="1" name="Query - Table 4 (4)" description="Connection to the 'Table 4 (4)' query in the workbook." type="5" refreshedVersion="0" background="1">
    <dbPr connection="Provider=Microsoft.Mashup.OleDb.1;Data Source=$Workbook$;Location=&quot;Table 4 (4)&quot;;Extended Properties=&quot;&quot;" command="SELECT * FROM [Table 4 (4)]"/>
  </connection>
  <connection id="25" xr16:uid="{9E0BA5BD-772E-4F49-9458-1DF5AB692D58}" keepAlive="1" name="Query - Table 5" description="Connection to the 'Table 5' query in the workbook." type="5" refreshedVersion="0" background="1">
    <dbPr connection="Provider=Microsoft.Mashup.OleDb.1;Data Source=$Workbook$;Location=&quot;Table 5&quot;;Extended Properties=&quot;&quot;" command="SELECT * FROM [Table 5]"/>
  </connection>
  <connection id="26" xr16:uid="{AB5D9D0B-C62E-4185-980A-51D35F80FD7A}" keepAlive="1" name="Query - Table 5 (2)" description="Connection to the 'Table 5 (2)' query in the workbook." type="5" refreshedVersion="0" background="1">
    <dbPr connection="Provider=Microsoft.Mashup.OleDb.1;Data Source=$Workbook$;Location=&quot;Table 5 (2)&quot;;Extended Properties=&quot;&quot;" command="SELECT * FROM [Table 5 (2)]"/>
  </connection>
  <connection id="27" xr16:uid="{21816334-1C49-41A4-97FC-70993F4B8561}" keepAlive="1" name="Query - Table 5 (3)" description="Connection to the 'Table 5 (3)' query in the workbook." type="5" refreshedVersion="0" background="1">
    <dbPr connection="Provider=Microsoft.Mashup.OleDb.1;Data Source=$Workbook$;Location=&quot;Table 5 (3)&quot;;Extended Properties=&quot;&quot;" command="SELECT * FROM [Table 5 (3)]"/>
  </connection>
  <connection id="28" xr16:uid="{73E91CC9-0796-49F9-971C-06236893C6F4}" keepAlive="1" name="Query - Table 5 (4)" description="Connection to the 'Table 5 (4)' query in the workbook." type="5" refreshedVersion="0" background="1">
    <dbPr connection="Provider=Microsoft.Mashup.OleDb.1;Data Source=$Workbook$;Location=&quot;Table 5 (4)&quot;;Extended Properties=&quot;&quot;" command="SELECT * FROM [Table 5 (4)]"/>
  </connection>
  <connection id="29" xr16:uid="{1196A931-57C9-40E6-BCA4-A1D07B8623E1}" keepAlive="1" name="Query - Table 6" description="Connection to the 'Table 6' query in the workbook." type="5" refreshedVersion="0" background="1">
    <dbPr connection="Provider=Microsoft.Mashup.OleDb.1;Data Source=$Workbook$;Location=&quot;Table 6&quot;;Extended Properties=&quot;&quot;" command="SELECT * FROM [Table 6]"/>
  </connection>
  <connection id="30" xr16:uid="{497ED9E8-D52D-4F46-ACEA-95AA7E049CFA}" keepAlive="1" name="Query - Table 6 (2)" description="Connection to the 'Table 6 (2)' query in the workbook." type="5" refreshedVersion="0" background="1">
    <dbPr connection="Provider=Microsoft.Mashup.OleDb.1;Data Source=$Workbook$;Location=&quot;Table 6 (2)&quot;;Extended Properties=&quot;&quot;" command="SELECT * FROM [Table 6 (2)]"/>
  </connection>
  <connection id="31" xr16:uid="{CEEB3C86-FEBB-48A3-966B-556DC926EA9A}" keepAlive="1" name="Query - Table 6 (3)" description="Connection to the 'Table 6 (3)' query in the workbook." type="5" refreshedVersion="0" background="1">
    <dbPr connection="Provider=Microsoft.Mashup.OleDb.1;Data Source=$Workbook$;Location=&quot;Table 6 (3)&quot;;Extended Properties=&quot;&quot;" command="SELECT * FROM [Table 6 (3)]"/>
  </connection>
  <connection id="32" xr16:uid="{92B5F050-6057-4B7A-AD91-28B2BC9908A0}" keepAlive="1" name="Query - Table 6 (4)" description="Connection to the 'Table 6 (4)' query in the workbook." type="5" refreshedVersion="0" background="1">
    <dbPr connection="Provider=Microsoft.Mashup.OleDb.1;Data Source=$Workbook$;Location=&quot;Table 6 (4)&quot;;Extended Properties=&quot;&quot;" command="SELECT * FROM [Table 6 (4)]"/>
  </connection>
  <connection id="33" xr16:uid="{F5837734-78A2-4C01-AC49-A2F071DF5DA9}" keepAlive="1" name="Query - Table 7" description="Connection to the 'Table 7' query in the workbook." type="5" refreshedVersion="0" background="1">
    <dbPr connection="Provider=Microsoft.Mashup.OleDb.1;Data Source=$Workbook$;Location=&quot;Table 7&quot;;Extended Properties=&quot;&quot;" command="SELECT * FROM [Table 7]"/>
  </connection>
  <connection id="34" xr16:uid="{0D34D385-1248-46A6-A9B3-965D6048FC90}" keepAlive="1" name="Query - Table 7 (2)" description="Connection to the 'Table 7 (2)' query in the workbook." type="5" refreshedVersion="0" background="1">
    <dbPr connection="Provider=Microsoft.Mashup.OleDb.1;Data Source=$Workbook$;Location=&quot;Table 7 (2)&quot;;Extended Properties=&quot;&quot;" command="SELECT * FROM [Table 7 (2)]"/>
  </connection>
  <connection id="35" xr16:uid="{D207D14D-0ECF-41EB-8FAE-CEE9F5A27179}" keepAlive="1" name="Query - Table 7 (3)" description="Connection to the 'Table 7 (3)' query in the workbook." type="5" refreshedVersion="0" background="1">
    <dbPr connection="Provider=Microsoft.Mashup.OleDb.1;Data Source=$Workbook$;Location=&quot;Table 7 (3)&quot;;Extended Properties=&quot;&quot;" command="SELECT * FROM [Table 7 (3)]"/>
  </connection>
  <connection id="36" xr16:uid="{02943519-CDF4-4B2A-809C-DF0159452332}" keepAlive="1" name="Query - Table 7 (4)" description="Connection to the 'Table 7 (4)' query in the workbook." type="5" refreshedVersion="0" background="1">
    <dbPr connection="Provider=Microsoft.Mashup.OleDb.1;Data Source=$Workbook$;Location=&quot;Table 7 (4)&quot;;Extended Properties=&quot;&quot;" command="SELECT * FROM [Table 7 (4)]"/>
  </connection>
  <connection id="37" xr16:uid="{B0CD95A0-EB07-4869-8417-68120ABFF7FA}" keepAlive="1" name="Query - Table 8" description="Connection to the 'Table 8' query in the workbook." type="5" refreshedVersion="0" background="1">
    <dbPr connection="Provider=Microsoft.Mashup.OleDb.1;Data Source=$Workbook$;Location=&quot;Table 8&quot;;Extended Properties=&quot;&quot;" command="SELECT * FROM [Table 8]"/>
  </connection>
  <connection id="38" xr16:uid="{52DC3915-5163-4537-B9F5-1B5BBF0C7261}" keepAlive="1" name="Query - Table 8 (2)" description="Connection to the 'Table 8 (2)' query in the workbook." type="5" refreshedVersion="0" background="1">
    <dbPr connection="Provider=Microsoft.Mashup.OleDb.1;Data Source=$Workbook$;Location=&quot;Table 8 (2)&quot;;Extended Properties=&quot;&quot;" command="SELECT * FROM [Table 8 (2)]"/>
  </connection>
  <connection id="39" xr16:uid="{6F100B75-6999-4C24-B763-4EF95987E716}" keepAlive="1" name="Query - Table 8 (3)" description="Connection to the 'Table 8 (3)' query in the workbook." type="5" refreshedVersion="0" background="1">
    <dbPr connection="Provider=Microsoft.Mashup.OleDb.1;Data Source=$Workbook$;Location=&quot;Table 8 (3)&quot;;Extended Properties=&quot;&quot;" command="SELECT * FROM [Table 8 (3)]"/>
  </connection>
  <connection id="40" xr16:uid="{DF9550FB-F53B-41DD-9465-0F75CA923CE9}" keepAlive="1" name="Query - Table 8 (4)" description="Connection to the 'Table 8 (4)' query in the workbook." type="5" refreshedVersion="0" background="1">
    <dbPr connection="Provider=Microsoft.Mashup.OleDb.1;Data Source=$Workbook$;Location=&quot;Table 8 (4)&quot;;Extended Properties=&quot;&quot;" command="SELECT * FROM [Table 8 (4)]"/>
  </connection>
  <connection id="41" xr16:uid="{EDBA9857-4D60-4118-A7B6-EDF23DC1BB35}" keepAlive="1" name="Query - Table 9" description="Connection to the 'Table 9' query in the workbook." type="5" refreshedVersion="0" background="1">
    <dbPr connection="Provider=Microsoft.Mashup.OleDb.1;Data Source=$Workbook$;Location=&quot;Table 9&quot;;Extended Properties=&quot;&quot;" command="SELECT * FROM [Table 9]"/>
  </connection>
  <connection id="42" xr16:uid="{08DDF8B5-DB6E-461C-89B1-23FD340E3F97}" keepAlive="1" name="Query - Table 9 (2)" description="Connection to the 'Table 9 (2)' query in the workbook." type="5" refreshedVersion="0" background="1">
    <dbPr connection="Provider=Microsoft.Mashup.OleDb.1;Data Source=$Workbook$;Location=&quot;Table 9 (2)&quot;;Extended Properties=&quot;&quot;" command="SELECT * FROM [Table 9 (2)]"/>
  </connection>
  <connection id="43" xr16:uid="{FD615001-EC99-4229-AA69-DA8C39F538C2}" keepAlive="1" name="Query - Table 9 (3)" description="Connection to the 'Table 9 (3)' query in the workbook." type="5" refreshedVersion="0" background="1">
    <dbPr connection="Provider=Microsoft.Mashup.OleDb.1;Data Source=$Workbook$;Location=&quot;Table 9 (3)&quot;;Extended Properties=&quot;&quot;" command="SELECT * FROM [Table 9 (3)]"/>
  </connection>
  <connection id="44" xr16:uid="{09EF3419-5EF5-4006-9AE3-E09B9CD214AF}" keepAlive="1" name="Query - Table 9 (4)" description="Connection to the 'Table 9 (4)' query in the workbook." type="5" refreshedVersion="0" background="1">
    <dbPr connection="Provider=Microsoft.Mashup.OleDb.1;Data Source=$Workbook$;Location=&quot;Table 9 (4)&quot;;Extended Properties=&quot;&quot;" command="SELECT * FROM [Table 9 (4)]"/>
  </connection>
  <connection id="45" xr16:uid="{310DFB31-E9E9-40F5-9403-D02F2FCE47F7}" keepAlive="1" name="Query - เกษตรและอุตสาหกรรมอาหาร (AGRO) &gt;&gt; ธุรกิจการเกษตร (AGRI)" description="Connection to the 'เกษตรและอุตสาหกรรมอาหาร (AGRO) &gt;&gt; ธุรกิจการเกษตร (AGRI)' query in the workbook." type="5" refreshedVersion="8" background="1" saveData="1">
    <dbPr connection="Provider=Microsoft.Mashup.OleDb.1;Data Source=$Workbook$;Location=&quot;เกษตรและอุตสาหกรรมอาหาร (AGRO) &gt;&gt; ธุรกิจการเกษตร (AGRI)&quot;;Extended Properties=&quot;&quot;" command="SELECT * FROM [เกษตรและอุตสาหกรรมอาหาร (AGRO) &gt;&gt; ธุรกิจการเกษตร (AGRI)]"/>
  </connection>
  <connection id="46" xr16:uid="{74202373-0BF6-41E5-AB1E-67D5750A9EA9}" keepAlive="1" name="Query - เกษตรและอุตสาหกรรมอาหาร (AGRO) &gt;&gt; ธุรกิจการเกษตร (AGRI) (2)" description="Connection to the 'เกษตรและอุตสาหกรรมอาหาร (AGRO) &gt;&gt; ธุรกิจการเกษตร (AGRI) (2)' query in the workbook." type="5" refreshedVersion="8" background="1" saveData="1">
    <dbPr connection="Provider=Microsoft.Mashup.OleDb.1;Data Source=$Workbook$;Location=&quot;เกษตรและอุตสาหกรรมอาหาร (AGRO) &gt;&gt; ธุรกิจการเกษตร (AGRI) (2)&quot;;Extended Properties=&quot;&quot;" command="SELECT * FROM [เกษตรและอุตสาหกรรมอาหาร (AGRO) &gt;&gt; ธุรกิจการเกษตร (AGRI) (2)]"/>
  </connection>
  <connection id="47" xr16:uid="{E7C67AB7-8749-44FB-B9CC-A56A1CACD879}" keepAlive="1" name="Query - เกษตรและอุตสาหกรรมอาหาร (AGRO) &gt;&gt; อาหารและเครื่องดื่ม (FOOD)" description="Connection to the 'เกษตรและอุตสาหกรรมอาหาร (AGRO) &gt;&gt; อาหารและเครื่องดื่ม (FOOD)' query in the workbook." type="5" refreshedVersion="0" background="1">
    <dbPr connection="Provider=Microsoft.Mashup.OleDb.1;Data Source=$Workbook$;Location=&quot;เกษตรและอุตสาหกรรมอาหาร (AGRO) &gt;&gt; อาหารและเครื่องดื่ม (FOOD)&quot;;Extended Properties=&quot;&quot;" command="SELECT * FROM [เกษตรและอุตสาหกรรมอาหาร (AGRO) &gt;&gt; อาหารและเครื่องดื่ม (FOOD)]"/>
  </connection>
  <connection id="48" xr16:uid="{76E0D9BE-8685-4A08-99BD-EB635777C81A}" keepAlive="1" name="Query - เกษตรและอุตสาหกรรมอาหาร (AGRO) &gt;&gt; อาหารและเครื่องดื่ม (FOOD) (2)" description="Connection to the 'เกษตรและอุตสาหกรรมอาหาร (AGRO) &gt;&gt; อาหารและเครื่องดื่ม (FOOD) (2)' query in the workbook." type="5" refreshedVersion="0" background="1">
    <dbPr connection="Provider=Microsoft.Mashup.OleDb.1;Data Source=$Workbook$;Location=&quot;เกษตรและอุตสาหกรรมอาหาร (AGRO) &gt;&gt; อาหารและเครื่องดื่ม (FOOD) (2)&quot;;Extended Properties=&quot;&quot;" command="SELECT * FROM [เกษตรและอุตสาหกรรมอาหาร (AGRO) &gt;&gt; อาหารและเครื่องดื่ม (FOOD) (2)]"/>
  </connection>
  <connection id="49" xr16:uid="{E02474EF-B873-4EF6-9209-931977851DC4}" keepAlive="1" name="Query - เกษตรและอุตสาหกรรมอาหาร (AGRO) &gt;&gt; อาหารและเครื่องดื่ม (FOOD) (3)" description="Connection to the 'เกษตรและอุตสาหกรรมอาหาร (AGRO) &gt;&gt; อาหารและเครื่องดื่ม (FOOD) (3)' query in the workbook." type="5" refreshedVersion="0" background="1">
    <dbPr connection="Provider=Microsoft.Mashup.OleDb.1;Data Source=$Workbook$;Location=&quot;เกษตรและอุตสาหกรรมอาหาร (AGRO) &gt;&gt; อาหารและเครื่องดื่ม (FOOD) (3)&quot;;Extended Properties=&quot;&quot;" command="SELECT * FROM [เกษตรและอุตสาหกรรมอาหาร (AGRO) &gt;&gt; อาหารและเครื่องดื่ม (FOOD) (3)]"/>
  </connection>
  <connection id="50" xr16:uid="{A78DEE27-4556-4E34-92D1-C40A5DD28013}" keepAlive="1" name="Query - เกษตรและอุตสาหกรรมอาหาร (AGRO) &gt;&gt; อาหารและเครื่องดื่ม (FOOD) (4)" description="Connection to the 'เกษตรและอุตสาหกรรมอาหาร (AGRO) &gt;&gt; อาหารและเครื่องดื่ม (FOOD) (4)' query in the workbook." type="5" refreshedVersion="0" background="1">
    <dbPr connection="Provider=Microsoft.Mashup.OleDb.1;Data Source=$Workbook$;Location=&quot;เกษตรและอุตสาหกรรมอาหาร (AGRO) &gt;&gt; อาหารและเครื่องดื่ม (FOOD) (4)&quot;;Extended Properties=&quot;&quot;" command="SELECT * FROM [เกษตรและอุตสาหกรรมอาหาร (AGRO) &gt;&gt; อาหารและเครื่องดื่ม (FOOD) (4)]"/>
  </connection>
  <connection id="51" xr16:uid="{48D0E748-65AA-4D63-8BC5-FEFBCF84308B}" keepAlive="1" name="Query - ข้อมูลล่าสุด 20/06/2022 16:01:07  ข้อมูลการซื้อขายจะถูกปรับปรุงจากข้อมูลสิ้น (2)" description="Connection to the 'ข้อมูลล่าสุด 20/06/2022 16:01:07  ข้อมูลการซื้อขายจะถูกปรับปรุงจากข้อมูลสิ้น (2)' query in the workbook." type="5" refreshedVersion="0" background="1">
    <dbPr connection="Provider=Microsoft.Mashup.OleDb.1;Data Source=$Workbook$;Location=&quot;ข้อมูลล่าสุด 20/06/2022 16:01:07  ข้อมูลการซื้อขายจะถูกปรับปรุงจากข้อมูลสิ้น (2)&quot;;Extended Properties=&quot;&quot;" command="SELECT * FROM [ข้อมูลล่าสุด 20/06/2022 16:01:07  ข้อมูลการซื้อขายจะถูกปรับปรุงจากข้อมูลสิ้น (2)]"/>
  </connection>
  <connection id="52" xr16:uid="{0A38B95C-4525-455C-8441-F2158ECE2372}" keepAlive="1" name="Query - ข้อมูลล่าสุด 20/06/2022 16:01:07  ข้อมูลการซื้อขายจะถูกปรับปรุงจากข้อมูลสิ้นวันท" description="Connection to the 'ข้อมูลล่าสุด 20/06/2022 16:01:07  ข้อมูลการซื้อขายจะถูกปรับปรุงจากข้อมูลสิ้นวันท' query in the workbook." type="5" refreshedVersion="0" background="1">
    <dbPr connection="Provider=Microsoft.Mashup.OleDb.1;Data Source=$Workbook$;Location=&quot;ข้อมูลล่าสุด 20/06/2022 16:01:07  ข้อมูลการซื้อขายจะถูกปรับปรุงจากข้อมูลสิ้นวันท&quot;;Extended Properties=&quot;&quot;" command="SELECT * FROM [ข้อมูลล่าสุด 20/06/2022 16:01:07  ข้อมูลการซื้อขายจะถูกปรับปรุงจากข้อมูลสิ้นวันท]"/>
  </connection>
  <connection id="53" xr16:uid="{4C8D4EA0-CEBF-4104-A999-73D249BFCD97}" keepAlive="1" name="Query - ทรัพยากร (RESOURC) &gt;&gt; พลังงานและสาธารณูปโภค (ENERG)" description="Connection to the 'ทรัพยากร (RESOURC) &gt;&gt; พลังงานและสาธารณูปโภค (ENERG)' query in the workbook." type="5" refreshedVersion="0" background="1">
    <dbPr connection="Provider=Microsoft.Mashup.OleDb.1;Data Source=$Workbook$;Location=&quot;ทรัพยากร (RESOURC) &gt;&gt; พลังงานและสาธารณูปโภค (ENERG)&quot;;Extended Properties=&quot;&quot;" command="SELECT * FROM [ทรัพยากร (RESOURC) &gt;&gt; พลังงานและสาธารณูปโภค (ENERG)]"/>
  </connection>
  <connection id="54" xr16:uid="{CA441827-3972-49A0-8775-6F9FA6A827A8}" keepAlive="1" name="Query - ทรัพยากร (RESOURC) &gt;&gt; พลังงานและสาธารณูปโภค (ENERG) (2)" description="Connection to the 'ทรัพยากร (RESOURC) &gt;&gt; พลังงานและสาธารณูปโภค (ENERG) (2)' query in the workbook." type="5" refreshedVersion="0" background="1">
    <dbPr connection="Provider=Microsoft.Mashup.OleDb.1;Data Source=$Workbook$;Location=&quot;ทรัพยากร (RESOURC) &gt;&gt; พลังงานและสาธารณูปโภค (ENERG) (2)&quot;;Extended Properties=&quot;&quot;" command="SELECT * FROM [ทรัพยากร (RESOURC) &gt;&gt; พลังงานและสาธารณูปโภค (ENERG) (2)]"/>
  </connection>
  <connection id="55" xr16:uid="{F67B2FFF-498C-4D6B-8582-AC2374A96A95}" keepAlive="1" name="Query - ทรัพยากร (RESOURC) &gt;&gt; พลังงานและสาธารณูปโภค (ENERG) (3)" description="Connection to the 'ทรัพยากร (RESOURC) &gt;&gt; พลังงานและสาธารณูปโภค (ENERG) (3)' query in the workbook." type="5" refreshedVersion="0" background="1">
    <dbPr connection="Provider=Microsoft.Mashup.OleDb.1;Data Source=$Workbook$;Location=&quot;ทรัพยากร (RESOURC) &gt;&gt; พลังงานและสาธารณูปโภค (ENERG) (3)&quot;;Extended Properties=&quot;&quot;" command="SELECT * FROM [ทรัพยากร (RESOURC) &gt;&gt; พลังงานและสาธารณูปโภค (ENERG) (3)]"/>
  </connection>
  <connection id="56" xr16:uid="{A7FDCC4E-BB25-4627-A5C7-7C560C2BBDF7}" keepAlive="1" name="Query - ทรัพยากร (RESOURC) &gt;&gt; พลังงานและสาธารณูปโภค (ENERG) (4)" description="Connection to the 'ทรัพยากร (RESOURC) &gt;&gt; พลังงานและสาธารณูปโภค (ENERG) (4)' query in the workbook." type="5" refreshedVersion="0" background="1">
    <dbPr connection="Provider=Microsoft.Mashup.OleDb.1;Data Source=$Workbook$;Location=&quot;ทรัพยากร (RESOURC) &gt;&gt; พลังงานและสาธารณูปโภค (ENERG) (4)&quot;;Extended Properties=&quot;&quot;" command="SELECT * FROM [ทรัพยากร (RESOURC) &gt;&gt; พลังงานและสาธารณูปโภค (ENERG) (4)]"/>
  </connection>
  <connection id="57" xr16:uid="{E677488A-BB3E-4195-9BF4-1531A791C6DA}" keepAlive="1" name="Query - ทรัพยากร (RESOURC) &gt;&gt; เหมืองแร่ (MINE)" description="Connection to the 'ทรัพยากร (RESOURC) &gt;&gt; เหมืองแร่ (MINE)' query in the workbook." type="5" refreshedVersion="0" background="1">
    <dbPr connection="Provider=Microsoft.Mashup.OleDb.1;Data Source=$Workbook$;Location=&quot;ทรัพยากร (RESOURC) &gt;&gt; เหมืองแร่ (MINE)&quot;;Extended Properties=&quot;&quot;" command="SELECT * FROM [ทรัพยากร (RESOURC) &gt;&gt; เหมืองแร่ (MINE)]"/>
  </connection>
  <connection id="58" xr16:uid="{417CE03F-D0F8-4469-BC38-98E55F3B9042}" keepAlive="1" name="Query - ทรัพยากร (RESOURC) &gt;&gt; เหมืองแร่ (MINE) (2)" description="Connection to the 'ทรัพยากร (RESOURC) &gt;&gt; เหมืองแร่ (MINE) (2)' query in the workbook." type="5" refreshedVersion="0" background="1">
    <dbPr connection="Provider=Microsoft.Mashup.OleDb.1;Data Source=$Workbook$;Location=&quot;ทรัพยากร (RESOURC) &gt;&gt; เหมืองแร่ (MINE) (2)&quot;;Extended Properties=&quot;&quot;" command="SELECT * FROM [ทรัพยากร (RESOURC) &gt;&gt; เหมืองแร่ (MINE) (2)]"/>
  </connection>
  <connection id="59" xr16:uid="{FD6C35F4-1421-42C5-8AF9-E63840D1070B}" keepAlive="1" name="Query - ทรัพยากร (RESOURC) &gt;&gt; เหมืองแร่ (MINE) (3)" description="Connection to the 'ทรัพยากร (RESOURC) &gt;&gt; เหมืองแร่ (MINE) (3)' query in the workbook." type="5" refreshedVersion="0" background="1">
    <dbPr connection="Provider=Microsoft.Mashup.OleDb.1;Data Source=$Workbook$;Location=&quot;ทรัพยากร (RESOURC) &gt;&gt; เหมืองแร่ (MINE) (3)&quot;;Extended Properties=&quot;&quot;" command="SELECT * FROM [ทรัพยากร (RESOURC) &gt;&gt; เหมืองแร่ (MINE) (3)]"/>
  </connection>
  <connection id="60" xr16:uid="{AEF11155-438B-498B-AB2B-E1DE2C796A63}" keepAlive="1" name="Query - ทรัพยากร (RESOURC) &gt;&gt; เหมืองแร่ (MINE) (4)" description="Connection to the 'ทรัพยากร (RESOURC) &gt;&gt; เหมืองแร่ (MINE) (4)' query in the workbook." type="5" refreshedVersion="0" background="1">
    <dbPr connection="Provider=Microsoft.Mashup.OleDb.1;Data Source=$Workbook$;Location=&quot;ทรัพยากร (RESOURC) &gt;&gt; เหมืองแร่ (MINE) (4)&quot;;Extended Properties=&quot;&quot;" command="SELECT * FROM [ทรัพยากร (RESOURC) &gt;&gt; เหมืองแร่ (MINE) (4)]"/>
  </connection>
  <connection id="61" xr16:uid="{39FDBDA8-5177-4C88-A9C5-D81FB820EFBE}" keepAlive="1" name="Query - เทคโนโลยี (TECH) &gt;&gt; ชิ้นส่วนอิเล็กทรอนิกส์ (ETRON)" description="Connection to the 'เทคโนโลยี (TECH) &gt;&gt; ชิ้นส่วนอิเล็กทรอนิกส์ (ETRON)' query in the workbook." type="5" refreshedVersion="0" background="1">
    <dbPr connection="Provider=Microsoft.Mashup.OleDb.1;Data Source=$Workbook$;Location=&quot;เทคโนโลยี (TECH) &gt;&gt; ชิ้นส่วนอิเล็กทรอนิกส์ (ETRON)&quot;;Extended Properties=&quot;&quot;" command="SELECT * FROM [เทคโนโลยี (TECH) &gt;&gt; ชิ้นส่วนอิเล็กทรอนิกส์ (ETRON)]"/>
  </connection>
  <connection id="62" xr16:uid="{11502B82-F251-43B3-BE7F-A14714BDC539}" keepAlive="1" name="Query - เทคโนโลยี (TECH) &gt;&gt; ชิ้นส่วนอิเล็กทรอนิกส์ (ETRON) (2)" description="Connection to the 'เทคโนโลยี (TECH) &gt;&gt; ชิ้นส่วนอิเล็กทรอนิกส์ (ETRON) (2)' query in the workbook." type="5" refreshedVersion="0" background="1">
    <dbPr connection="Provider=Microsoft.Mashup.OleDb.1;Data Source=$Workbook$;Location=&quot;เทคโนโลยี (TECH) &gt;&gt; ชิ้นส่วนอิเล็กทรอนิกส์ (ETRON) (2)&quot;;Extended Properties=&quot;&quot;" command="SELECT * FROM [เทคโนโลยี (TECH) &gt;&gt; ชิ้นส่วนอิเล็กทรอนิกส์ (ETRON) (2)]"/>
  </connection>
  <connection id="63" xr16:uid="{C5E332E9-632E-4F36-B793-8C4689AE5DE2}" keepAlive="1" name="Query - เทคโนโลยี (TECH) &gt;&gt; ชิ้นส่วนอิเล็กทรอนิกส์ (ETRON) (3)" description="Connection to the 'เทคโนโลยี (TECH) &gt;&gt; ชิ้นส่วนอิเล็กทรอนิกส์ (ETRON) (3)' query in the workbook." type="5" refreshedVersion="0" background="1">
    <dbPr connection="Provider=Microsoft.Mashup.OleDb.1;Data Source=$Workbook$;Location=&quot;เทคโนโลยี (TECH) &gt;&gt; ชิ้นส่วนอิเล็กทรอนิกส์ (ETRON) (3)&quot;;Extended Properties=&quot;&quot;" command="SELECT * FROM [เทคโนโลยี (TECH) &gt;&gt; ชิ้นส่วนอิเล็กทรอนิกส์ (ETRON) (3)]"/>
  </connection>
  <connection id="64" xr16:uid="{015C4C13-6F8A-48A2-A626-FEF00CC34923}" keepAlive="1" name="Query - เทคโนโลยี (TECH) &gt;&gt; ชิ้นส่วนอิเล็กทรอนิกส์ (ETRON) (4)" description="Connection to the 'เทคโนโลยี (TECH) &gt;&gt; ชิ้นส่วนอิเล็กทรอนิกส์ (ETRON) (4)' query in the workbook." type="5" refreshedVersion="0" background="1">
    <dbPr connection="Provider=Microsoft.Mashup.OleDb.1;Data Source=$Workbook$;Location=&quot;เทคโนโลยี (TECH) &gt;&gt; ชิ้นส่วนอิเล็กทรอนิกส์ (ETRON) (4)&quot;;Extended Properties=&quot;&quot;" command="SELECT * FROM [เทคโนโลยี (TECH) &gt;&gt; ชิ้นส่วนอิเล็กทรอนิกส์ (ETRON) (4)]"/>
  </connection>
  <connection id="65" xr16:uid="{F2DEDEE1-F964-456E-AAFA-02217AD4394B}" keepAlive="1" name="Query - เทคโนโลยี (TECH) &gt;&gt; เทคโนโลยีสารสนเทศและการสื่อสาร (ICT)" description="Connection to the 'เทคโนโลยี (TECH) &gt;&gt; เทคโนโลยีสารสนเทศและการสื่อสาร (ICT)' query in the workbook." type="5" refreshedVersion="0" background="1">
    <dbPr connection="Provider=Microsoft.Mashup.OleDb.1;Data Source=$Workbook$;Location=&quot;เทคโนโลยี (TECH) &gt;&gt; เทคโนโลยีสารสนเทศและการสื่อสาร (ICT)&quot;;Extended Properties=&quot;&quot;" command="SELECT * FROM [เทคโนโลยี (TECH) &gt;&gt; เทคโนโลยีสารสนเทศและการสื่อสาร (ICT)]"/>
  </connection>
  <connection id="66" xr16:uid="{EC7BA492-41D8-4C25-9AFB-107AACBA0C39}" keepAlive="1" name="Query - เทคโนโลยี (TECH) &gt;&gt; เทคโนโลยีสารสนเทศและการสื่อสาร (ICT) (2)" description="Connection to the 'เทคโนโลยี (TECH) &gt;&gt; เทคโนโลยีสารสนเทศและการสื่อสาร (ICT) (2)' query in the workbook." type="5" refreshedVersion="0" background="1">
    <dbPr connection="Provider=Microsoft.Mashup.OleDb.1;Data Source=$Workbook$;Location=&quot;เทคโนโลยี (TECH) &gt;&gt; เทคโนโลยีสารสนเทศและการสื่อสาร (ICT) (2)&quot;;Extended Properties=&quot;&quot;" command="SELECT * FROM [เทคโนโลยี (TECH) &gt;&gt; เทคโนโลยีสารสนเทศและการสื่อสาร (ICT) (2)]"/>
  </connection>
  <connection id="67" xr16:uid="{FA41F7DD-365F-4A7C-9AB2-83BF8361A4F3}" keepAlive="1" name="Query - เทคโนโลยี (TECH) &gt;&gt; เทคโนโลยีสารสนเทศและการสื่อสาร (ICT) (3)" description="Connection to the 'เทคโนโลยี (TECH) &gt;&gt; เทคโนโลยีสารสนเทศและการสื่อสาร (ICT) (3)' query in the workbook." type="5" refreshedVersion="0" background="1">
    <dbPr connection="Provider=Microsoft.Mashup.OleDb.1;Data Source=$Workbook$;Location=&quot;เทคโนโลยี (TECH) &gt;&gt; เทคโนโลยีสารสนเทศและการสื่อสาร (ICT) (3)&quot;;Extended Properties=&quot;&quot;" command="SELECT * FROM [เทคโนโลยี (TECH) &gt;&gt; เทคโนโลยีสารสนเทศและการสื่อสาร (ICT) (3)]"/>
  </connection>
  <connection id="68" xr16:uid="{4489963A-1D39-4A3E-B2E4-99090D7762DE}" keepAlive="1" name="Query - เทคโนโลยี (TECH) &gt;&gt; เทคโนโลยีสารสนเทศและการสื่อสาร (ICT) (4)" description="Connection to the 'เทคโนโลยี (TECH) &gt;&gt; เทคโนโลยีสารสนเทศและการสื่อสาร (ICT) (4)' query in the workbook." type="5" refreshedVersion="0" background="1">
    <dbPr connection="Provider=Microsoft.Mashup.OleDb.1;Data Source=$Workbook$;Location=&quot;เทคโนโลยี (TECH) &gt;&gt; เทคโนโลยีสารสนเทศและการสื่อสาร (ICT) (4)&quot;;Extended Properties=&quot;&quot;" command="SELECT * FROM [เทคโนโลยี (TECH) &gt;&gt; เทคโนโลยีสารสนเทศและการสื่อสาร (ICT) (4)]"/>
  </connection>
  <connection id="69" xr16:uid="{A0E7350F-CA68-4B42-8AB0-F851DA975236}" keepAlive="1" name="Query - ธุรกิจการเงิน (FINCIAL) &gt;&gt; เงินทุนและหลักทรัพย์ (FIN)" description="Connection to the 'ธุรกิจการเงิน (FINCIAL) &gt;&gt; เงินทุนและหลักทรัพย์ (FIN)' query in the workbook." type="5" refreshedVersion="0" background="1">
    <dbPr connection="Provider=Microsoft.Mashup.OleDb.1;Data Source=$Workbook$;Location=&quot;ธุรกิจการเงิน (FINCIAL) &gt;&gt; เงินทุนและหลักทรัพย์ (FIN)&quot;;Extended Properties=&quot;&quot;" command="SELECT * FROM [ธุรกิจการเงิน (FINCIAL) &gt;&gt; เงินทุนและหลักทรัพย์ (FIN)]"/>
  </connection>
  <connection id="70" xr16:uid="{0C34A756-67DE-4AD9-9CEC-DF4271CB5CBD}" keepAlive="1" name="Query - ธุรกิจการเงิน (FINCIAL) &gt;&gt; เงินทุนและหลักทรัพย์ (FIN) (2)" description="Connection to the 'ธุรกิจการเงิน (FINCIAL) &gt;&gt; เงินทุนและหลักทรัพย์ (FIN) (2)' query in the workbook." type="5" refreshedVersion="0" background="1">
    <dbPr connection="Provider=Microsoft.Mashup.OleDb.1;Data Source=$Workbook$;Location=&quot;ธุรกิจการเงิน (FINCIAL) &gt;&gt; เงินทุนและหลักทรัพย์ (FIN) (2)&quot;;Extended Properties=&quot;&quot;" command="SELECT * FROM [ธุรกิจการเงิน (FINCIAL) &gt;&gt; เงินทุนและหลักทรัพย์ (FIN) (2)]"/>
  </connection>
  <connection id="71" xr16:uid="{7EB036DB-7B5D-42EE-90F5-C82D21D8EC98}" keepAlive="1" name="Query - ธุรกิจการเงิน (FINCIAL) &gt;&gt; เงินทุนและหลักทรัพย์ (FIN) (3)" description="Connection to the 'ธุรกิจการเงิน (FINCIAL) &gt;&gt; เงินทุนและหลักทรัพย์ (FIN) (3)' query in the workbook." type="5" refreshedVersion="0" background="1">
    <dbPr connection="Provider=Microsoft.Mashup.OleDb.1;Data Source=$Workbook$;Location=&quot;ธุรกิจการเงิน (FINCIAL) &gt;&gt; เงินทุนและหลักทรัพย์ (FIN) (3)&quot;;Extended Properties=&quot;&quot;" command="SELECT * FROM [ธุรกิจการเงิน (FINCIAL) &gt;&gt; เงินทุนและหลักทรัพย์ (FIN) (3)]"/>
  </connection>
  <connection id="72" xr16:uid="{5810358B-BDE0-4ACF-A233-8E6E9206A2E0}" keepAlive="1" name="Query - ธุรกิจการเงิน (FINCIAL) &gt;&gt; เงินทุนและหลักทรัพย์ (FIN) (4)" description="Connection to the 'ธุรกิจการเงิน (FINCIAL) &gt;&gt; เงินทุนและหลักทรัพย์ (FIN) (4)' query in the workbook." type="5" refreshedVersion="0" background="1">
    <dbPr connection="Provider=Microsoft.Mashup.OleDb.1;Data Source=$Workbook$;Location=&quot;ธุรกิจการเงิน (FINCIAL) &gt;&gt; เงินทุนและหลักทรัพย์ (FIN) (4)&quot;;Extended Properties=&quot;&quot;" command="SELECT * FROM [ธุรกิจการเงิน (FINCIAL) &gt;&gt; เงินทุนและหลักทรัพย์ (FIN) (4)]"/>
  </connection>
  <connection id="73" xr16:uid="{2888C96C-5A61-42CA-A0A1-F68C9960BC5B}" keepAlive="1" name="Query - ธุรกิจการเงิน (FINCIAL) &gt;&gt; ธนาคาร (BANK)" description="Connection to the 'ธุรกิจการเงิน (FINCIAL) &gt;&gt; ธนาคาร (BANK)' query in the workbook." type="5" refreshedVersion="0" background="1">
    <dbPr connection="Provider=Microsoft.Mashup.OleDb.1;Data Source=$Workbook$;Location=&quot;ธุรกิจการเงิน (FINCIAL) &gt;&gt; ธนาคาร (BANK)&quot;;Extended Properties=&quot;&quot;" command="SELECT * FROM [ธุรกิจการเงิน (FINCIAL) &gt;&gt; ธนาคาร (BANK)]"/>
  </connection>
  <connection id="74" xr16:uid="{6E21601E-D6A6-4DB0-8559-CDD03FD36E79}" keepAlive="1" name="Query - ธุรกิจการเงิน (FINCIAL) &gt;&gt; ธนาคาร (BANK) (2)" description="Connection to the 'ธุรกิจการเงิน (FINCIAL) &gt;&gt; ธนาคาร (BANK) (2)' query in the workbook." type="5" refreshedVersion="0" background="1">
    <dbPr connection="Provider=Microsoft.Mashup.OleDb.1;Data Source=$Workbook$;Location=&quot;ธุรกิจการเงิน (FINCIAL) &gt;&gt; ธนาคาร (BANK) (2)&quot;;Extended Properties=&quot;&quot;" command="SELECT * FROM [ธุรกิจการเงิน (FINCIAL) &gt;&gt; ธนาคาร (BANK) (2)]"/>
  </connection>
  <connection id="75" xr16:uid="{346EC72D-FFFA-4331-879C-79DC80167574}" keepAlive="1" name="Query - ธุรกิจการเงิน (FINCIAL) &gt;&gt; ธนาคาร (BANK) (3)" description="Connection to the 'ธุรกิจการเงิน (FINCIAL) &gt;&gt; ธนาคาร (BANK) (3)' query in the workbook." type="5" refreshedVersion="0" background="1">
    <dbPr connection="Provider=Microsoft.Mashup.OleDb.1;Data Source=$Workbook$;Location=&quot;ธุรกิจการเงิน (FINCIAL) &gt;&gt; ธนาคาร (BANK) (3)&quot;;Extended Properties=&quot;&quot;" command="SELECT * FROM [ธุรกิจการเงิน (FINCIAL) &gt;&gt; ธนาคาร (BANK) (3)]"/>
  </connection>
  <connection id="76" xr16:uid="{C57170C5-89EE-47E5-89F5-0177539D3162}" keepAlive="1" name="Query - ธุรกิจการเงิน (FINCIAL) &gt;&gt; ธนาคาร (BANK) (4)" description="Connection to the 'ธุรกิจการเงิน (FINCIAL) &gt;&gt; ธนาคาร (BANK) (4)' query in the workbook." type="5" refreshedVersion="0" background="1">
    <dbPr connection="Provider=Microsoft.Mashup.OleDb.1;Data Source=$Workbook$;Location=&quot;ธุรกิจการเงิน (FINCIAL) &gt;&gt; ธนาคาร (BANK) (4)&quot;;Extended Properties=&quot;&quot;" command="SELECT * FROM [ธุรกิจการเงิน (FINCIAL) &gt;&gt; ธนาคาร (BANK) (4)]"/>
  </connection>
  <connection id="77" xr16:uid="{78DE7E6F-232B-410A-B5B6-CFBE4BB75A9A}" keepAlive="1" name="Query - ธุรกิจการเงิน (FINCIAL) &gt;&gt; ประกันภัยและประกันชีวิต (INSUR)" description="Connection to the 'ธุรกิจการเงิน (FINCIAL) &gt;&gt; ประกันภัยและประกันชีวิต (INSUR)' query in the workbook." type="5" refreshedVersion="0" background="1">
    <dbPr connection="Provider=Microsoft.Mashup.OleDb.1;Data Source=$Workbook$;Location=&quot;ธุรกิจการเงิน (FINCIAL) &gt;&gt; ประกันภัยและประกันชีวิต (INSUR)&quot;;Extended Properties=&quot;&quot;" command="SELECT * FROM [ธุรกิจการเงิน (FINCIAL) &gt;&gt; ประกันภัยและประกันชีวิต (INSUR)]"/>
  </connection>
  <connection id="78" xr16:uid="{BDA8D93D-FD3A-4FFC-9684-A5C73E3063AC}" keepAlive="1" name="Query - ธุรกิจการเงิน (FINCIAL) &gt;&gt; ประกันภัยและประกันชีวิต (INSUR) (2)" description="Connection to the 'ธุรกิจการเงิน (FINCIAL) &gt;&gt; ประกันภัยและประกันชีวิต (INSUR) (2)' query in the workbook." type="5" refreshedVersion="0" background="1">
    <dbPr connection="Provider=Microsoft.Mashup.OleDb.1;Data Source=$Workbook$;Location=&quot;ธุรกิจการเงิน (FINCIAL) &gt;&gt; ประกันภัยและประกันชีวิต (INSUR) (2)&quot;;Extended Properties=&quot;&quot;" command="SELECT * FROM [ธุรกิจการเงิน (FINCIAL) &gt;&gt; ประกันภัยและประกันชีวิต (INSUR) (2)]"/>
  </connection>
  <connection id="79" xr16:uid="{F9773011-453E-4F94-917B-6E0C88DD2ECF}" keepAlive="1" name="Query - ธุรกิจการเงิน (FINCIAL) &gt;&gt; ประกันภัยและประกันชีวิต (INSUR) (3)" description="Connection to the 'ธุรกิจการเงิน (FINCIAL) &gt;&gt; ประกันภัยและประกันชีวิต (INSUR) (3)' query in the workbook." type="5" refreshedVersion="0" background="1">
    <dbPr connection="Provider=Microsoft.Mashup.OleDb.1;Data Source=$Workbook$;Location=&quot;ธุรกิจการเงิน (FINCIAL) &gt;&gt; ประกันภัยและประกันชีวิต (INSUR) (3)&quot;;Extended Properties=&quot;&quot;" command="SELECT * FROM [ธุรกิจการเงิน (FINCIAL) &gt;&gt; ประกันภัยและประกันชีวิต (INSUR) (3)]"/>
  </connection>
  <connection id="80" xr16:uid="{C3DD702A-29B4-4CC9-9DD1-25CE8F8E910A}" keepAlive="1" name="Query - ธุรกิจการเงิน (FINCIAL) &gt;&gt; ประกันภัยและประกันชีวิต (INSUR) (4)" description="Connection to the 'ธุรกิจการเงิน (FINCIAL) &gt;&gt; ประกันภัยและประกันชีวิต (INSUR) (4)' query in the workbook." type="5" refreshedVersion="0" background="1">
    <dbPr connection="Provider=Microsoft.Mashup.OleDb.1;Data Source=$Workbook$;Location=&quot;ธุรกิจการเงิน (FINCIAL) &gt;&gt; ประกันภัยและประกันชีวิต (INSUR) (4)&quot;;Extended Properties=&quot;&quot;" command="SELECT * FROM [ธุรกิจการเงิน (FINCIAL) &gt;&gt; ประกันภัยและประกันชีวิต (INSUR) (4)]"/>
  </connection>
  <connection id="81" xr16:uid="{127A218B-9652-4E14-9602-FC37675C299C}" keepAlive="1" name="Query - บริการ (SERVICE) &gt;&gt; การท่องเที่ยวและสันทนาการ (TOURISM)" description="Connection to the 'บริการ (SERVICE) &gt;&gt; การท่องเที่ยวและสันทนาการ (TOURISM)' query in the workbook." type="5" refreshedVersion="0" background="1">
    <dbPr connection="Provider=Microsoft.Mashup.OleDb.1;Data Source=$Workbook$;Location=&quot;บริการ (SERVICE) &gt;&gt; การท่องเที่ยวและสันทนาการ (TOURISM)&quot;;Extended Properties=&quot;&quot;" command="SELECT * FROM [บริการ (SERVICE) &gt;&gt; การท่องเที่ยวและสันทนาการ (TOURISM)]"/>
  </connection>
  <connection id="82" xr16:uid="{64698AE8-6B7F-482B-996C-B0CEE224DFBB}" keepAlive="1" name="Query - บริการ (SERVICE) &gt;&gt; การท่องเที่ยวและสันทนาการ (TOURISM) (2)" description="Connection to the 'บริการ (SERVICE) &gt;&gt; การท่องเที่ยวและสันทนาการ (TOURISM) (2)' query in the workbook." type="5" refreshedVersion="0" background="1">
    <dbPr connection="Provider=Microsoft.Mashup.OleDb.1;Data Source=$Workbook$;Location=&quot;บริการ (SERVICE) &gt;&gt; การท่องเที่ยวและสันทนาการ (TOURISM) (2)&quot;;Extended Properties=&quot;&quot;" command="SELECT * FROM [บริการ (SERVICE) &gt;&gt; การท่องเที่ยวและสันทนาการ (TOURISM) (2)]"/>
  </connection>
  <connection id="83" xr16:uid="{B8C90F8D-1E78-4BEA-9BCE-7C9268665C43}" keepAlive="1" name="Query - บริการ (SERVICE) &gt;&gt; การท่องเที่ยวและสันทนาการ (TOURISM) (3)" description="Connection to the 'บริการ (SERVICE) &gt;&gt; การท่องเที่ยวและสันทนาการ (TOURISM) (3)' query in the workbook." type="5" refreshedVersion="0" background="1">
    <dbPr connection="Provider=Microsoft.Mashup.OleDb.1;Data Source=$Workbook$;Location=&quot;บริการ (SERVICE) &gt;&gt; การท่องเที่ยวและสันทนาการ (TOURISM) (3)&quot;;Extended Properties=&quot;&quot;" command="SELECT * FROM [บริการ (SERVICE) &gt;&gt; การท่องเที่ยวและสันทนาการ (TOURISM) (3)]"/>
  </connection>
  <connection id="84" xr16:uid="{F232B8CD-6F48-457C-B910-8FC6241A4212}" keepAlive="1" name="Query - บริการ (SERVICE) &gt;&gt; การท่องเที่ยวและสันทนาการ (TOURISM) (4)" description="Connection to the 'บริการ (SERVICE) &gt;&gt; การท่องเที่ยวและสันทนาการ (TOURISM) (4)' query in the workbook." type="5" refreshedVersion="0" background="1">
    <dbPr connection="Provider=Microsoft.Mashup.OleDb.1;Data Source=$Workbook$;Location=&quot;บริการ (SERVICE) &gt;&gt; การท่องเที่ยวและสันทนาการ (TOURISM) (4)&quot;;Extended Properties=&quot;&quot;" command="SELECT * FROM [บริการ (SERVICE) &gt;&gt; การท่องเที่ยวและสันทนาการ (TOURISM) (4)]"/>
  </connection>
  <connection id="85" xr16:uid="{9153AC44-E3E6-4EE0-B04F-435BF3CA3729}" keepAlive="1" name="Query - บริการ (SERVICE) &gt;&gt; การแพทย์ (HELTH)" description="Connection to the 'บริการ (SERVICE) &gt;&gt; การแพทย์ (HELTH)' query in the workbook." type="5" refreshedVersion="0" background="1">
    <dbPr connection="Provider=Microsoft.Mashup.OleDb.1;Data Source=$Workbook$;Location=&quot;บริการ (SERVICE) &gt;&gt; การแพทย์ (HELTH)&quot;;Extended Properties=&quot;&quot;" command="SELECT * FROM [บริการ (SERVICE) &gt;&gt; การแพทย์ (HELTH)]"/>
  </connection>
  <connection id="86" xr16:uid="{397F518B-06D3-485E-B2FB-F7096493B19D}" keepAlive="1" name="Query - บริการ (SERVICE) &gt;&gt; การแพทย์ (HELTH) (2)" description="Connection to the 'บริการ (SERVICE) &gt;&gt; การแพทย์ (HELTH) (2)' query in the workbook." type="5" refreshedVersion="0" background="1">
    <dbPr connection="Provider=Microsoft.Mashup.OleDb.1;Data Source=$Workbook$;Location=&quot;บริการ (SERVICE) &gt;&gt; การแพทย์ (HELTH) (2)&quot;;Extended Properties=&quot;&quot;" command="SELECT * FROM [บริการ (SERVICE) &gt;&gt; การแพทย์ (HELTH) (2)]"/>
  </connection>
  <connection id="87" xr16:uid="{B4FE9FDB-9BF6-4749-9DED-BD439E83EF81}" keepAlive="1" name="Query - บริการ (SERVICE) &gt;&gt; การแพทย์ (HELTH) (3)" description="Connection to the 'บริการ (SERVICE) &gt;&gt; การแพทย์ (HELTH) (3)' query in the workbook." type="5" refreshedVersion="0" background="1">
    <dbPr connection="Provider=Microsoft.Mashup.OleDb.1;Data Source=$Workbook$;Location=&quot;บริการ (SERVICE) &gt;&gt; การแพทย์ (HELTH) (3)&quot;;Extended Properties=&quot;&quot;" command="SELECT * FROM [บริการ (SERVICE) &gt;&gt; การแพทย์ (HELTH) (3)]"/>
  </connection>
  <connection id="88" xr16:uid="{A97B3BA5-6604-4FEA-90AC-573DD6FB6F8A}" keepAlive="1" name="Query - บริการ (SERVICE) &gt;&gt; การแพทย์ (HELTH) (4)" description="Connection to the 'บริการ (SERVICE) &gt;&gt; การแพทย์ (HELTH) (4)' query in the workbook." type="5" refreshedVersion="0" background="1">
    <dbPr connection="Provider=Microsoft.Mashup.OleDb.1;Data Source=$Workbook$;Location=&quot;บริการ (SERVICE) &gt;&gt; การแพทย์ (HELTH) (4)&quot;;Extended Properties=&quot;&quot;" command="SELECT * FROM [บริการ (SERVICE) &gt;&gt; การแพทย์ (HELTH) (4)]"/>
  </connection>
  <connection id="89" xr16:uid="{AE97BFE9-ED5A-424D-A35C-0413C6CD6BB0}" keepAlive="1" name="Query - บริการ (SERVICE) &gt;&gt; ขนส่งและโลจิสติกส์ (TRANS)" description="Connection to the 'บริการ (SERVICE) &gt;&gt; ขนส่งและโลจิสติกส์ (TRANS)' query in the workbook." type="5" refreshedVersion="0" background="1">
    <dbPr connection="Provider=Microsoft.Mashup.OleDb.1;Data Source=$Workbook$;Location=&quot;บริการ (SERVICE) &gt;&gt; ขนส่งและโลจิสติกส์ (TRANS)&quot;;Extended Properties=&quot;&quot;" command="SELECT * FROM [บริการ (SERVICE) &gt;&gt; ขนส่งและโลจิสติกส์ (TRANS)]"/>
  </connection>
  <connection id="90" xr16:uid="{4ED2F66E-3E65-4396-9221-56F105BADCFC}" keepAlive="1" name="Query - บริการ (SERVICE) &gt;&gt; ขนส่งและโลจิสติกส์ (TRANS) (2)" description="Connection to the 'บริการ (SERVICE) &gt;&gt; ขนส่งและโลจิสติกส์ (TRANS) (2)' query in the workbook." type="5" refreshedVersion="0" background="1">
    <dbPr connection="Provider=Microsoft.Mashup.OleDb.1;Data Source=$Workbook$;Location=&quot;บริการ (SERVICE) &gt;&gt; ขนส่งและโลจิสติกส์ (TRANS) (2)&quot;;Extended Properties=&quot;&quot;" command="SELECT * FROM [บริการ (SERVICE) &gt;&gt; ขนส่งและโลจิสติกส์ (TRANS) (2)]"/>
  </connection>
  <connection id="91" xr16:uid="{BD15CAE6-3ACF-49FB-89C8-CC041EDA2594}" keepAlive="1" name="Query - บริการ (SERVICE) &gt;&gt; ขนส่งและโลจิสติกส์ (TRANS) (3)" description="Connection to the 'บริการ (SERVICE) &gt;&gt; ขนส่งและโลจิสติกส์ (TRANS) (3)' query in the workbook." type="5" refreshedVersion="0" background="1">
    <dbPr connection="Provider=Microsoft.Mashup.OleDb.1;Data Source=$Workbook$;Location=&quot;บริการ (SERVICE) &gt;&gt; ขนส่งและโลจิสติกส์ (TRANS) (3)&quot;;Extended Properties=&quot;&quot;" command="SELECT * FROM [บริการ (SERVICE) &gt;&gt; ขนส่งและโลจิสติกส์ (TRANS) (3)]"/>
  </connection>
  <connection id="92" xr16:uid="{3881F221-E26F-4E14-88CD-6902542628E5}" keepAlive="1" name="Query - บริการ (SERVICE) &gt;&gt; ขนส่งและโลจิสติกส์ (TRANS) (4)" description="Connection to the 'บริการ (SERVICE) &gt;&gt; ขนส่งและโลจิสติกส์ (TRANS) (4)' query in the workbook." type="5" refreshedVersion="0" background="1">
    <dbPr connection="Provider=Microsoft.Mashup.OleDb.1;Data Source=$Workbook$;Location=&quot;บริการ (SERVICE) &gt;&gt; ขนส่งและโลจิสติกส์ (TRANS) (4)&quot;;Extended Properties=&quot;&quot;" command="SELECT * FROM [บริการ (SERVICE) &gt;&gt; ขนส่งและโลจิสติกส์ (TRANS) (4)]"/>
  </connection>
  <connection id="93" xr16:uid="{212AD4D2-6E8C-4986-9C41-F14E563CDF28}" keepAlive="1" name="Query - บริการ (SERVICE) &gt;&gt; บริการเฉพาะกิจ (PROF)" description="Connection to the 'บริการ (SERVICE) &gt;&gt; บริการเฉพาะกิจ (PROF)' query in the workbook." type="5" refreshedVersion="0" background="1">
    <dbPr connection="Provider=Microsoft.Mashup.OleDb.1;Data Source=$Workbook$;Location=&quot;บริการ (SERVICE) &gt;&gt; บริการเฉพาะกิจ (PROF)&quot;;Extended Properties=&quot;&quot;" command="SELECT * FROM [บริการ (SERVICE) &gt;&gt; บริการเฉพาะกิจ (PROF)]"/>
  </connection>
  <connection id="94" xr16:uid="{B3315E2D-5950-4D96-9AB5-B8B5D0952034}" keepAlive="1" name="Query - บริการ (SERVICE) &gt;&gt; บริการเฉพาะกิจ (PROF) (2)" description="Connection to the 'บริการ (SERVICE) &gt;&gt; บริการเฉพาะกิจ (PROF) (2)' query in the workbook." type="5" refreshedVersion="0" background="1">
    <dbPr connection="Provider=Microsoft.Mashup.OleDb.1;Data Source=$Workbook$;Location=&quot;บริการ (SERVICE) &gt;&gt; บริการเฉพาะกิจ (PROF) (2)&quot;;Extended Properties=&quot;&quot;" command="SELECT * FROM [บริการ (SERVICE) &gt;&gt; บริการเฉพาะกิจ (PROF) (2)]"/>
  </connection>
  <connection id="95" xr16:uid="{C6A2D161-E05A-40F4-972E-DB2EEA934350}" keepAlive="1" name="Query - บริการ (SERVICE) &gt;&gt; บริการเฉพาะกิจ (PROF) (3)" description="Connection to the 'บริการ (SERVICE) &gt;&gt; บริการเฉพาะกิจ (PROF) (3)' query in the workbook." type="5" refreshedVersion="0" background="1">
    <dbPr connection="Provider=Microsoft.Mashup.OleDb.1;Data Source=$Workbook$;Location=&quot;บริการ (SERVICE) &gt;&gt; บริการเฉพาะกิจ (PROF) (3)&quot;;Extended Properties=&quot;&quot;" command="SELECT * FROM [บริการ (SERVICE) &gt;&gt; บริการเฉพาะกิจ (PROF) (3)]"/>
  </connection>
  <connection id="96" xr16:uid="{C851C2F2-1E32-4090-8CF3-7E39423EA9EA}" keepAlive="1" name="Query - บริการ (SERVICE) &gt;&gt; บริการเฉพาะกิจ (PROF) (4)" description="Connection to the 'บริการ (SERVICE) &gt;&gt; บริการเฉพาะกิจ (PROF) (4)' query in the workbook." type="5" refreshedVersion="0" background="1">
    <dbPr connection="Provider=Microsoft.Mashup.OleDb.1;Data Source=$Workbook$;Location=&quot;บริการ (SERVICE) &gt;&gt; บริการเฉพาะกิจ (PROF) (4)&quot;;Extended Properties=&quot;&quot;" command="SELECT * FROM [บริการ (SERVICE) &gt;&gt; บริการเฉพาะกิจ (PROF) (4)]"/>
  </connection>
  <connection id="97" xr16:uid="{3F0A4C98-C28F-405D-92E8-03D1DFC0B1CB}" keepAlive="1" name="Query - บริการ (SERVICE) &gt;&gt; พาณิชย์ (COMM)" description="Connection to the 'บริการ (SERVICE) &gt;&gt; พาณิชย์ (COMM)' query in the workbook." type="5" refreshedVersion="0" background="1">
    <dbPr connection="Provider=Microsoft.Mashup.OleDb.1;Data Source=$Workbook$;Location=&quot;บริการ (SERVICE) &gt;&gt; พาณิชย์ (COMM)&quot;;Extended Properties=&quot;&quot;" command="SELECT * FROM [บริการ (SERVICE) &gt;&gt; พาณิชย์ (COMM)]"/>
  </connection>
  <connection id="98" xr16:uid="{59988A62-BDDB-448C-9CE6-9C27B21A658F}" keepAlive="1" name="Query - บริการ (SERVICE) &gt;&gt; พาณิชย์ (COMM) (2)" description="Connection to the 'บริการ (SERVICE) &gt;&gt; พาณิชย์ (COMM) (2)' query in the workbook." type="5" refreshedVersion="0" background="1">
    <dbPr connection="Provider=Microsoft.Mashup.OleDb.1;Data Source=$Workbook$;Location=&quot;บริการ (SERVICE) &gt;&gt; พาณิชย์ (COMM) (2)&quot;;Extended Properties=&quot;&quot;" command="SELECT * FROM [บริการ (SERVICE) &gt;&gt; พาณิชย์ (COMM) (2)]"/>
  </connection>
  <connection id="99" xr16:uid="{6FE4D60D-F6D8-4742-8AE7-C2C9231E0020}" keepAlive="1" name="Query - บริการ (SERVICE) &gt;&gt; พาณิชย์ (COMM) (3)" description="Connection to the 'บริการ (SERVICE) &gt;&gt; พาณิชย์ (COMM) (3)' query in the workbook." type="5" refreshedVersion="0" background="1">
    <dbPr connection="Provider=Microsoft.Mashup.OleDb.1;Data Source=$Workbook$;Location=&quot;บริการ (SERVICE) &gt;&gt; พาณิชย์ (COMM) (3)&quot;;Extended Properties=&quot;&quot;" command="SELECT * FROM [บริการ (SERVICE) &gt;&gt; พาณิชย์ (COMM) (3)]"/>
  </connection>
  <connection id="100" xr16:uid="{B20833C7-1954-4EC7-90DE-761DB8E4BBDC}" keepAlive="1" name="Query - บริการ (SERVICE) &gt;&gt; พาณิชย์ (COMM) (4)" description="Connection to the 'บริการ (SERVICE) &gt;&gt; พาณิชย์ (COMM) (4)' query in the workbook." type="5" refreshedVersion="0" background="1">
    <dbPr connection="Provider=Microsoft.Mashup.OleDb.1;Data Source=$Workbook$;Location=&quot;บริการ (SERVICE) &gt;&gt; พาณิชย์ (COMM) (4)&quot;;Extended Properties=&quot;&quot;" command="SELECT * FROM [บริการ (SERVICE) &gt;&gt; พาณิชย์ (COMM) (4)]"/>
  </connection>
  <connection id="101" xr16:uid="{F67FA8C8-9DDA-4EC4-9FED-C374427623CA}" keepAlive="1" name="Query - บริการ (SERVICE) &gt;&gt; สื่อและสิ่งพิมพ์ (MEDIA)" description="Connection to the 'บริการ (SERVICE) &gt;&gt; สื่อและสิ่งพิมพ์ (MEDIA)' query in the workbook." type="5" refreshedVersion="0" background="1">
    <dbPr connection="Provider=Microsoft.Mashup.OleDb.1;Data Source=$Workbook$;Location=&quot;บริการ (SERVICE) &gt;&gt; สื่อและสิ่งพิมพ์ (MEDIA)&quot;;Extended Properties=&quot;&quot;" command="SELECT * FROM [บริการ (SERVICE) &gt;&gt; สื่อและสิ่งพิมพ์ (MEDIA)]"/>
  </connection>
  <connection id="102" xr16:uid="{F630C068-779F-47D8-8994-FE90ACFFC210}" keepAlive="1" name="Query - บริการ (SERVICE) &gt;&gt; สื่อและสิ่งพิมพ์ (MEDIA) (2)" description="Connection to the 'บริการ (SERVICE) &gt;&gt; สื่อและสิ่งพิมพ์ (MEDIA) (2)' query in the workbook." type="5" refreshedVersion="0" background="1">
    <dbPr connection="Provider=Microsoft.Mashup.OleDb.1;Data Source=$Workbook$;Location=&quot;บริการ (SERVICE) &gt;&gt; สื่อและสิ่งพิมพ์ (MEDIA) (2)&quot;;Extended Properties=&quot;&quot;" command="SELECT * FROM [บริการ (SERVICE) &gt;&gt; สื่อและสิ่งพิมพ์ (MEDIA) (2)]"/>
  </connection>
  <connection id="103" xr16:uid="{CC30909D-ED3D-4590-AFDD-F177EB1A7C4D}" keepAlive="1" name="Query - บริการ (SERVICE) &gt;&gt; สื่อและสิ่งพิมพ์ (MEDIA) (3)" description="Connection to the 'บริการ (SERVICE) &gt;&gt; สื่อและสิ่งพิมพ์ (MEDIA) (3)' query in the workbook." type="5" refreshedVersion="0" background="1">
    <dbPr connection="Provider=Microsoft.Mashup.OleDb.1;Data Source=$Workbook$;Location=&quot;บริการ (SERVICE) &gt;&gt; สื่อและสิ่งพิมพ์ (MEDIA) (3)&quot;;Extended Properties=&quot;&quot;" command="SELECT * FROM [บริการ (SERVICE) &gt;&gt; สื่อและสิ่งพิมพ์ (MEDIA) (3)]"/>
  </connection>
  <connection id="104" xr16:uid="{FA07203A-F3FC-455B-B4A6-80185A3A5AD5}" keepAlive="1" name="Query - บริการ (SERVICE) &gt;&gt; สื่อและสิ่งพิมพ์ (MEDIA) (4)" description="Connection to the 'บริการ (SERVICE) &gt;&gt; สื่อและสิ่งพิมพ์ (MEDIA) (4)' query in the workbook." type="5" refreshedVersion="0" background="1">
    <dbPr connection="Provider=Microsoft.Mashup.OleDb.1;Data Source=$Workbook$;Location=&quot;บริการ (SERVICE) &gt;&gt; สื่อและสิ่งพิมพ์ (MEDIA) (4)&quot;;Extended Properties=&quot;&quot;" command="SELECT * FROM [บริการ (SERVICE) &gt;&gt; สื่อและสิ่งพิมพ์ (MEDIA) (4)]"/>
  </connection>
  <connection id="105" xr16:uid="{82B85E49-A547-475F-91B9-7730E61E4B73}" keepAlive="1" name="Query - สินค้าอุตสาหกรรม (INDUS) &gt;&gt; กระดาษและวัสดุการพิมพ์ (PAPER)" description="Connection to the 'สินค้าอุตสาหกรรม (INDUS) &gt;&gt; กระดาษและวัสดุการพิมพ์ (PAPER)' query in the workbook." type="5" refreshedVersion="0" background="1">
    <dbPr connection="Provider=Microsoft.Mashup.OleDb.1;Data Source=$Workbook$;Location=&quot;สินค้าอุตสาหกรรม (INDUS) &gt;&gt; กระดาษและวัสดุการพิมพ์ (PAPER)&quot;;Extended Properties=&quot;&quot;" command="SELECT * FROM [สินค้าอุตสาหกรรม (INDUS) &gt;&gt; กระดาษและวัสดุการพิมพ์ (PAPER)]"/>
  </connection>
  <connection id="106" xr16:uid="{07D94619-2A4F-48DF-9883-8844ABE19DEF}" keepAlive="1" name="Query - สินค้าอุตสาหกรรม (INDUS) &gt;&gt; กระดาษและวัสดุการพิมพ์ (PAPER) (2)" description="Connection to the 'สินค้าอุตสาหกรรม (INDUS) &gt;&gt; กระดาษและวัสดุการพิมพ์ (PAPER) (2)' query in the workbook." type="5" refreshedVersion="0" background="1">
    <dbPr connection="Provider=Microsoft.Mashup.OleDb.1;Data Source=$Workbook$;Location=&quot;สินค้าอุตสาหกรรม (INDUS) &gt;&gt; กระดาษและวัสดุการพิมพ์ (PAPER) (2)&quot;;Extended Properties=&quot;&quot;" command="SELECT * FROM [สินค้าอุตสาหกรรม (INDUS) &gt;&gt; กระดาษและวัสดุการพิมพ์ (PAPER) (2)]"/>
  </connection>
  <connection id="107" xr16:uid="{6FC9C14A-BAEE-4774-8056-143F307501DA}" keepAlive="1" name="Query - สินค้าอุตสาหกรรม (INDUS) &gt;&gt; กระดาษและวัสดุการพิมพ์ (PAPER) (3)" description="Connection to the 'สินค้าอุตสาหกรรม (INDUS) &gt;&gt; กระดาษและวัสดุการพิมพ์ (PAPER) (3)' query in the workbook." type="5" refreshedVersion="0" background="1">
    <dbPr connection="Provider=Microsoft.Mashup.OleDb.1;Data Source=$Workbook$;Location=&quot;สินค้าอุตสาหกรรม (INDUS) &gt;&gt; กระดาษและวัสดุการพิมพ์ (PAPER) (3)&quot;;Extended Properties=&quot;&quot;" command="SELECT * FROM [สินค้าอุตสาหกรรม (INDUS) &gt;&gt; กระดาษและวัสดุการพิมพ์ (PAPER) (3)]"/>
  </connection>
  <connection id="108" xr16:uid="{FEBE40C0-BCAC-4B9E-B9EB-7E454A5237F1}" keepAlive="1" name="Query - สินค้าอุตสาหกรรม (INDUS) &gt;&gt; กระดาษและวัสดุการพิมพ์ (PAPER) (4)" description="Connection to the 'สินค้าอุตสาหกรรม (INDUS) &gt;&gt; กระดาษและวัสดุการพิมพ์ (PAPER) (4)' query in the workbook." type="5" refreshedVersion="0" background="1">
    <dbPr connection="Provider=Microsoft.Mashup.OleDb.1;Data Source=$Workbook$;Location=&quot;สินค้าอุตสาหกรรม (INDUS) &gt;&gt; กระดาษและวัสดุการพิมพ์ (PAPER) (4)&quot;;Extended Properties=&quot;&quot;" command="SELECT * FROM [สินค้าอุตสาหกรรม (INDUS) &gt;&gt; กระดาษและวัสดุการพิมพ์ (PAPER) (4)]"/>
  </connection>
  <connection id="109" xr16:uid="{9AD276DC-96D9-4839-A81D-35845F750DF9}" keepAlive="1" name="Query - สินค้าอุตสาหกรรม (INDUS) &gt;&gt; บรรจุภัณฑ์ (PKG)" description="Connection to the 'สินค้าอุตสาหกรรม (INDUS) &gt;&gt; บรรจุภัณฑ์ (PKG)' query in the workbook." type="5" refreshedVersion="0" background="1">
    <dbPr connection="Provider=Microsoft.Mashup.OleDb.1;Data Source=$Workbook$;Location=&quot;สินค้าอุตสาหกรรม (INDUS) &gt;&gt; บรรจุภัณฑ์ (PKG)&quot;;Extended Properties=&quot;&quot;" command="SELECT * FROM [สินค้าอุตสาหกรรม (INDUS) &gt;&gt; บรรจุภัณฑ์ (PKG)]"/>
  </connection>
  <connection id="110" xr16:uid="{66984E45-A97F-4C7F-91D3-9113F4005625}" keepAlive="1" name="Query - สินค้าอุตสาหกรรม (INDUS) &gt;&gt; บรรจุภัณฑ์ (PKG) (2)" description="Connection to the 'สินค้าอุตสาหกรรม (INDUS) &gt;&gt; บรรจุภัณฑ์ (PKG) (2)' query in the workbook." type="5" refreshedVersion="0" background="1">
    <dbPr connection="Provider=Microsoft.Mashup.OleDb.1;Data Source=$Workbook$;Location=&quot;สินค้าอุตสาหกรรม (INDUS) &gt;&gt; บรรจุภัณฑ์ (PKG) (2)&quot;;Extended Properties=&quot;&quot;" command="SELECT * FROM [สินค้าอุตสาหกรรม (INDUS) &gt;&gt; บรรจุภัณฑ์ (PKG) (2)]"/>
  </connection>
  <connection id="111" xr16:uid="{DD775A7B-2373-4FD6-9F72-E91406A96A98}" keepAlive="1" name="Query - สินค้าอุตสาหกรรม (INDUS) &gt;&gt; บรรจุภัณฑ์ (PKG) (3)" description="Connection to the 'สินค้าอุตสาหกรรม (INDUS) &gt;&gt; บรรจุภัณฑ์ (PKG) (3)' query in the workbook." type="5" refreshedVersion="0" background="1">
    <dbPr connection="Provider=Microsoft.Mashup.OleDb.1;Data Source=$Workbook$;Location=&quot;สินค้าอุตสาหกรรม (INDUS) &gt;&gt; บรรจุภัณฑ์ (PKG) (3)&quot;;Extended Properties=&quot;&quot;" command="SELECT * FROM [สินค้าอุตสาหกรรม (INDUS) &gt;&gt; บรรจุภัณฑ์ (PKG) (3)]"/>
  </connection>
  <connection id="112" xr16:uid="{F29E597A-338D-425F-85BB-A6A4257CCDE4}" keepAlive="1" name="Query - สินค้าอุตสาหกรรม (INDUS) &gt;&gt; บรรจุภัณฑ์ (PKG) (4)" description="Connection to the 'สินค้าอุตสาหกรรม (INDUS) &gt;&gt; บรรจุภัณฑ์ (PKG) (4)' query in the workbook." type="5" refreshedVersion="0" background="1">
    <dbPr connection="Provider=Microsoft.Mashup.OleDb.1;Data Source=$Workbook$;Location=&quot;สินค้าอุตสาหกรรม (INDUS) &gt;&gt; บรรจุภัณฑ์ (PKG) (4)&quot;;Extended Properties=&quot;&quot;" command="SELECT * FROM [สินค้าอุตสาหกรรม (INDUS) &gt;&gt; บรรจุภัณฑ์ (PKG) (4)]"/>
  </connection>
  <connection id="113" xr16:uid="{650FC5A4-459A-4B1F-A863-C06EC097DECD}" keepAlive="1" name="Query - สินค้าอุตสาหกรรม (INDUS) &gt;&gt; ปิโตรเคมีและเคมีภัณฑ์ (PETRO)" description="Connection to the 'สินค้าอุตสาหกรรม (INDUS) &gt;&gt; ปิโตรเคมีและเคมีภัณฑ์ (PETRO)' query in the workbook." type="5" refreshedVersion="0" background="1">
    <dbPr connection="Provider=Microsoft.Mashup.OleDb.1;Data Source=$Workbook$;Location=&quot;สินค้าอุตสาหกรรม (INDUS) &gt;&gt; ปิโตรเคมีและเคมีภัณฑ์ (PETRO)&quot;;Extended Properties=&quot;&quot;" command="SELECT * FROM [สินค้าอุตสาหกรรม (INDUS) &gt;&gt; ปิโตรเคมีและเคมีภัณฑ์ (PETRO)]"/>
  </connection>
  <connection id="114" xr16:uid="{6DB4AE43-1041-4B27-8EBD-7A3715C237D8}" keepAlive="1" name="Query - สินค้าอุตสาหกรรม (INDUS) &gt;&gt; ปิโตรเคมีและเคมีภัณฑ์ (PETRO) (2)" description="Connection to the 'สินค้าอุตสาหกรรม (INDUS) &gt;&gt; ปิโตรเคมีและเคมีภัณฑ์ (PETRO) (2)' query in the workbook." type="5" refreshedVersion="0" background="1">
    <dbPr connection="Provider=Microsoft.Mashup.OleDb.1;Data Source=$Workbook$;Location=&quot;สินค้าอุตสาหกรรม (INDUS) &gt;&gt; ปิโตรเคมีและเคมีภัณฑ์ (PETRO) (2)&quot;;Extended Properties=&quot;&quot;" command="SELECT * FROM [สินค้าอุตสาหกรรม (INDUS) &gt;&gt; ปิโตรเคมีและเคมีภัณฑ์ (PETRO) (2)]"/>
  </connection>
  <connection id="115" xr16:uid="{B25A29FA-8B2B-4542-8049-1010C824092E}" keepAlive="1" name="Query - สินค้าอุตสาหกรรม (INDUS) &gt;&gt; ปิโตรเคมีและเคมีภัณฑ์ (PETRO) (3)" description="Connection to the 'สินค้าอุตสาหกรรม (INDUS) &gt;&gt; ปิโตรเคมีและเคมีภัณฑ์ (PETRO) (3)' query in the workbook." type="5" refreshedVersion="0" background="1">
    <dbPr connection="Provider=Microsoft.Mashup.OleDb.1;Data Source=$Workbook$;Location=&quot;สินค้าอุตสาหกรรม (INDUS) &gt;&gt; ปิโตรเคมีและเคมีภัณฑ์ (PETRO) (3)&quot;;Extended Properties=&quot;&quot;" command="SELECT * FROM [สินค้าอุตสาหกรรม (INDUS) &gt;&gt; ปิโตรเคมีและเคมีภัณฑ์ (PETRO) (3)]"/>
  </connection>
  <connection id="116" xr16:uid="{4A874BA2-25F7-4A98-AD88-5FC018C22342}" keepAlive="1" name="Query - สินค้าอุตสาหกรรม (INDUS) &gt;&gt; ปิโตรเคมีและเคมีภัณฑ์ (PETRO) (4)" description="Connection to the 'สินค้าอุตสาหกรรม (INDUS) &gt;&gt; ปิโตรเคมีและเคมีภัณฑ์ (PETRO) (4)' query in the workbook." type="5" refreshedVersion="0" background="1">
    <dbPr connection="Provider=Microsoft.Mashup.OleDb.1;Data Source=$Workbook$;Location=&quot;สินค้าอุตสาหกรรม (INDUS) &gt;&gt; ปิโตรเคมีและเคมีภัณฑ์ (PETRO) (4)&quot;;Extended Properties=&quot;&quot;" command="SELECT * FROM [สินค้าอุตสาหกรรม (INDUS) &gt;&gt; ปิโตรเคมีและเคมีภัณฑ์ (PETRO) (4)]"/>
  </connection>
  <connection id="117" xr16:uid="{EC43FD2F-0C02-4D6E-AE49-04BB3F514C96}" keepAlive="1" name="Query - สินค้าอุตสาหกรรม (INDUS) &gt;&gt; ยานยนต์ (AUTO)" description="Connection to the 'สินค้าอุตสาหกรรม (INDUS) &gt;&gt; ยานยนต์ (AUTO)' query in the workbook." type="5" refreshedVersion="0" background="1">
    <dbPr connection="Provider=Microsoft.Mashup.OleDb.1;Data Source=$Workbook$;Location=&quot;สินค้าอุตสาหกรรม (INDUS) &gt;&gt; ยานยนต์ (AUTO)&quot;;Extended Properties=&quot;&quot;" command="SELECT * FROM [สินค้าอุตสาหกรรม (INDUS) &gt;&gt; ยานยนต์ (AUTO)]"/>
  </connection>
  <connection id="118" xr16:uid="{C40476A6-E379-44CA-9736-86F26F7D82C1}" keepAlive="1" name="Query - สินค้าอุตสาหกรรม (INDUS) &gt;&gt; ยานยนต์ (AUTO) (2)" description="Connection to the 'สินค้าอุตสาหกรรม (INDUS) &gt;&gt; ยานยนต์ (AUTO) (2)' query in the workbook." type="5" refreshedVersion="0" background="1">
    <dbPr connection="Provider=Microsoft.Mashup.OleDb.1;Data Source=$Workbook$;Location=&quot;สินค้าอุตสาหกรรม (INDUS) &gt;&gt; ยานยนต์ (AUTO) (2)&quot;;Extended Properties=&quot;&quot;" command="SELECT * FROM [สินค้าอุตสาหกรรม (INDUS) &gt;&gt; ยานยนต์ (AUTO) (2)]"/>
  </connection>
  <connection id="119" xr16:uid="{B9962424-AF80-4A02-AFA4-FF765ACDB2D2}" keepAlive="1" name="Query - สินค้าอุตสาหกรรม (INDUS) &gt;&gt; ยานยนต์ (AUTO) (3)" description="Connection to the 'สินค้าอุตสาหกรรม (INDUS) &gt;&gt; ยานยนต์ (AUTO) (3)' query in the workbook." type="5" refreshedVersion="0" background="1">
    <dbPr connection="Provider=Microsoft.Mashup.OleDb.1;Data Source=$Workbook$;Location=&quot;สินค้าอุตสาหกรรม (INDUS) &gt;&gt; ยานยนต์ (AUTO) (3)&quot;;Extended Properties=&quot;&quot;" command="SELECT * FROM [สินค้าอุตสาหกรรม (INDUS) &gt;&gt; ยานยนต์ (AUTO) (3)]"/>
  </connection>
  <connection id="120" xr16:uid="{03E45B3D-8AD0-4F43-819C-302752FC8F8C}" keepAlive="1" name="Query - สินค้าอุตสาหกรรม (INDUS) &gt;&gt; ยานยนต์ (AUTO) (4)" description="Connection to the 'สินค้าอุตสาหกรรม (INDUS) &gt;&gt; ยานยนต์ (AUTO) (4)' query in the workbook." type="5" refreshedVersion="0" background="1">
    <dbPr connection="Provider=Microsoft.Mashup.OleDb.1;Data Source=$Workbook$;Location=&quot;สินค้าอุตสาหกรรม (INDUS) &gt;&gt; ยานยนต์ (AUTO) (4)&quot;;Extended Properties=&quot;&quot;" command="SELECT * FROM [สินค้าอุตสาหกรรม (INDUS) &gt;&gt; ยานยนต์ (AUTO) (4)]"/>
  </connection>
  <connection id="121" xr16:uid="{A35C8909-07A7-468E-9545-4B93FDA0D67F}" keepAlive="1" name="Query - สินค้าอุตสาหกรรม (INDUS) &gt;&gt; วัสดุอุตสาหกรรมและเครื่องจักร (IMM)" description="Connection to the 'สินค้าอุตสาหกรรม (INDUS) &gt;&gt; วัสดุอุตสาหกรรมและเครื่องจักร (IMM)' query in the workbook." type="5" refreshedVersion="0" background="1">
    <dbPr connection="Provider=Microsoft.Mashup.OleDb.1;Data Source=$Workbook$;Location=&quot;สินค้าอุตสาหกรรม (INDUS) &gt;&gt; วัสดุอุตสาหกรรมและเครื่องจักร (IMM)&quot;;Extended Properties=&quot;&quot;" command="SELECT * FROM [สินค้าอุตสาหกรรม (INDUS) &gt;&gt; วัสดุอุตสาหกรรมและเครื่องจักร (IMM)]"/>
  </connection>
  <connection id="122" xr16:uid="{22AAB00A-7FB9-4A93-BB32-0416D92D4C44}" keepAlive="1" name="Query - สินค้าอุตสาหกรรม (INDUS) &gt;&gt; วัสดุอุตสาหกรรมและเครื่องจักร (IMM) (2)" description="Connection to the 'สินค้าอุตสาหกรรม (INDUS) &gt;&gt; วัสดุอุตสาหกรรมและเครื่องจักร (IMM) (2)' query in the workbook." type="5" refreshedVersion="0" background="1">
    <dbPr connection="Provider=Microsoft.Mashup.OleDb.1;Data Source=$Workbook$;Location=&quot;สินค้าอุตสาหกรรม (INDUS) &gt;&gt; วัสดุอุตสาหกรรมและเครื่องจักร (IMM) (2)&quot;;Extended Properties=&quot;&quot;" command="SELECT * FROM [สินค้าอุตสาหกรรม (INDUS) &gt;&gt; วัสดุอุตสาหกรรมและเครื่องจักร (IMM) (2)]"/>
  </connection>
  <connection id="123" xr16:uid="{2C1917B5-A070-42C6-9DDA-41FEC21574A8}" keepAlive="1" name="Query - สินค้าอุตสาหกรรม (INDUS) &gt;&gt; วัสดุอุตสาหกรรมและเครื่องจักร (IMM) (3)" description="Connection to the 'สินค้าอุตสาหกรรม (INDUS) &gt;&gt; วัสดุอุตสาหกรรมและเครื่องจักร (IMM) (3)' query in the workbook." type="5" refreshedVersion="0" background="1">
    <dbPr connection="Provider=Microsoft.Mashup.OleDb.1;Data Source=$Workbook$;Location=&quot;สินค้าอุตสาหกรรม (INDUS) &gt;&gt; วัสดุอุตสาหกรรมและเครื่องจักร (IMM) (3)&quot;;Extended Properties=&quot;&quot;" command="SELECT * FROM [สินค้าอุตสาหกรรม (INDUS) &gt;&gt; วัสดุอุตสาหกรรมและเครื่องจักร (IMM) (3)]"/>
  </connection>
  <connection id="124" xr16:uid="{A9D8BD88-CCE8-4D76-ACB1-00327E971552}" keepAlive="1" name="Query - สินค้าอุตสาหกรรม (INDUS) &gt;&gt; วัสดุอุตสาหกรรมและเครื่องจักร (IMM) (4)" description="Connection to the 'สินค้าอุตสาหกรรม (INDUS) &gt;&gt; วัสดุอุตสาหกรรมและเครื่องจักร (IMM) (4)' query in the workbook." type="5" refreshedVersion="0" background="1">
    <dbPr connection="Provider=Microsoft.Mashup.OleDb.1;Data Source=$Workbook$;Location=&quot;สินค้าอุตสาหกรรม (INDUS) &gt;&gt; วัสดุอุตสาหกรรมและเครื่องจักร (IMM) (4)&quot;;Extended Properties=&quot;&quot;" command="SELECT * FROM [สินค้าอุตสาหกรรม (INDUS) &gt;&gt; วัสดุอุตสาหกรรมและเครื่องจักร (IMM) (4)]"/>
  </connection>
  <connection id="125" xr16:uid="{01107CB6-E2C9-4EA0-86CB-A2F32D9C8369}" keepAlive="1" name="Query - สินค้าอุตสาหกรรม (INDUS) &gt;&gt; เหล็ก และ ผลิตภัณฑ์โลหะ (STEEL)" description="Connection to the 'สินค้าอุตสาหกรรม (INDUS) &gt;&gt; เหล็ก และ ผลิตภัณฑ์โลหะ (STEEL)' query in the workbook." type="5" refreshedVersion="0" background="1">
    <dbPr connection="Provider=Microsoft.Mashup.OleDb.1;Data Source=$Workbook$;Location=&quot;สินค้าอุตสาหกรรม (INDUS) &gt;&gt; เหล็ก และ ผลิตภัณฑ์โลหะ (STEEL)&quot;;Extended Properties=&quot;&quot;" command="SELECT * FROM [สินค้าอุตสาหกรรม (INDUS) &gt;&gt; เหล็ก และ ผลิตภัณฑ์โลหะ (STEEL)]"/>
  </connection>
  <connection id="126" xr16:uid="{A1C8A175-218D-48AC-87E2-4D5958DB9C23}" keepAlive="1" name="Query - สินค้าอุตสาหกรรม (INDUS) &gt;&gt; เหล็ก และ ผลิตภัณฑ์โลหะ (STEEL) (2)" description="Connection to the 'สินค้าอุตสาหกรรม (INDUS) &gt;&gt; เหล็ก และ ผลิตภัณฑ์โลหะ (STEEL) (2)' query in the workbook." type="5" refreshedVersion="0" background="1">
    <dbPr connection="Provider=Microsoft.Mashup.OleDb.1;Data Source=$Workbook$;Location=&quot;สินค้าอุตสาหกรรม (INDUS) &gt;&gt; เหล็ก และ ผลิตภัณฑ์โลหะ (STEEL) (2)&quot;;Extended Properties=&quot;&quot;" command="SELECT * FROM [สินค้าอุตสาหกรรม (INDUS) &gt;&gt; เหล็ก และ ผลิตภัณฑ์โลหะ (STEEL) (2)]"/>
  </connection>
  <connection id="127" xr16:uid="{EF58C845-4FE4-4AEA-BAA4-6EAC54D0EA23}" keepAlive="1" name="Query - สินค้าอุตสาหกรรม (INDUS) &gt;&gt; เหล็ก และ ผลิตภัณฑ์โลหะ (STEEL) (3)" description="Connection to the 'สินค้าอุตสาหกรรม (INDUS) &gt;&gt; เหล็ก และ ผลิตภัณฑ์โลหะ (STEEL) (3)' query in the workbook." type="5" refreshedVersion="0" background="1">
    <dbPr connection="Provider=Microsoft.Mashup.OleDb.1;Data Source=$Workbook$;Location=&quot;สินค้าอุตสาหกรรม (INDUS) &gt;&gt; เหล็ก และ ผลิตภัณฑ์โลหะ (STEEL) (3)&quot;;Extended Properties=&quot;&quot;" command="SELECT * FROM [สินค้าอุตสาหกรรม (INDUS) &gt;&gt; เหล็ก และ ผลิตภัณฑ์โลหะ (STEEL) (3)]"/>
  </connection>
  <connection id="128" xr16:uid="{C89971DF-64EE-4A0C-952A-1B8F071B7A59}" keepAlive="1" name="Query - สินค้าอุตสาหกรรม (INDUS) &gt;&gt; เหล็ก และ ผลิตภัณฑ์โลหะ (STEEL) (4)" description="Connection to the 'สินค้าอุตสาหกรรม (INDUS) &gt;&gt; เหล็ก และ ผลิตภัณฑ์โลหะ (STEEL) (4)' query in the workbook." type="5" refreshedVersion="0" background="1">
    <dbPr connection="Provider=Microsoft.Mashup.OleDb.1;Data Source=$Workbook$;Location=&quot;สินค้าอุตสาหกรรม (INDUS) &gt;&gt; เหล็ก และ ผลิตภัณฑ์โลหะ (STEEL) (4)&quot;;Extended Properties=&quot;&quot;" command="SELECT * FROM [สินค้าอุตสาหกรรม (INDUS) &gt;&gt; เหล็ก และ ผลิตภัณฑ์โลหะ (STEEL) (4)]"/>
  </connection>
  <connection id="129" xr16:uid="{6D0AE9E0-C8B7-497A-AFD9-CECA47CB1E49}" keepAlive="1" name="Query - สินค้าอุปโภคบริโภค (CONSUMP) &gt;&gt; ของใช้ในครัวเรือนและสำนักงาน (HOME)" description="Connection to the 'สินค้าอุปโภคบริโภค (CONSUMP) &gt;&gt; ของใช้ในครัวเรือนและสำนักงาน (HOME)' query in the workbook." type="5" refreshedVersion="0" background="1">
    <dbPr connection="Provider=Microsoft.Mashup.OleDb.1;Data Source=$Workbook$;Location=&quot;สินค้าอุปโภคบริโภค (CONSUMP) &gt;&gt; ของใช้ในครัวเรือนและสำนักงาน (HOME)&quot;;Extended Properties=&quot;&quot;" command="SELECT * FROM [สินค้าอุปโภคบริโภค (CONSUMP) &gt;&gt; ของใช้ในครัวเรือนและสำนักงาน (HOME)]"/>
  </connection>
  <connection id="130" xr16:uid="{0FABE375-0811-4D68-877B-18F1FFA766D3}" keepAlive="1" name="Query - สินค้าอุปโภคบริโภค (CONSUMP) &gt;&gt; ของใช้ในครัวเรือนและสำนักงาน (HOME) (2)" description="Connection to the 'สินค้าอุปโภคบริโภค (CONSUMP) &gt;&gt; ของใช้ในครัวเรือนและสำนักงาน (HOME) (2)' query in the workbook." type="5" refreshedVersion="0" background="1">
    <dbPr connection="Provider=Microsoft.Mashup.OleDb.1;Data Source=$Workbook$;Location=&quot;สินค้าอุปโภคบริโภค (CONSUMP) &gt;&gt; ของใช้ในครัวเรือนและสำนักงาน (HOME) (2)&quot;;Extended Properties=&quot;&quot;" command="SELECT * FROM [สินค้าอุปโภคบริโภค (CONSUMP) &gt;&gt; ของใช้ในครัวเรือนและสำนักงาน (HOME) (2)]"/>
  </connection>
  <connection id="131" xr16:uid="{838D3833-4724-4C3E-B39D-9428C9EA41F6}" keepAlive="1" name="Query - สินค้าอุปโภคบริโภค (CONSUMP) &gt;&gt; ของใช้ในครัวเรือนและสำนักงาน (HOME) (3)" description="Connection to the 'สินค้าอุปโภคบริโภค (CONSUMP) &gt;&gt; ของใช้ในครัวเรือนและสำนักงาน (HOME) (3)' query in the workbook." type="5" refreshedVersion="0" background="1">
    <dbPr connection="Provider=Microsoft.Mashup.OleDb.1;Data Source=$Workbook$;Location=&quot;สินค้าอุปโภคบริโภค (CONSUMP) &gt;&gt; ของใช้ในครัวเรือนและสำนักงาน (HOME) (3)&quot;;Extended Properties=&quot;&quot;" command="SELECT * FROM [สินค้าอุปโภคบริโภค (CONSUMP) &gt;&gt; ของใช้ในครัวเรือนและสำนักงาน (HOME) (3)]"/>
  </connection>
  <connection id="132" xr16:uid="{9F4F68E9-8B3B-4DB9-9084-ED470EB599D9}" keepAlive="1" name="Query - สินค้าอุปโภคบริโภค (CONSUMP) &gt;&gt; ของใช้ในครัวเรือนและสำนักงาน (HOME) (4)" description="Connection to the 'สินค้าอุปโภคบริโภค (CONSUMP) &gt;&gt; ของใช้ในครัวเรือนและสำนักงาน (HOME) (4)' query in the workbook." type="5" refreshedVersion="0" background="1">
    <dbPr connection="Provider=Microsoft.Mashup.OleDb.1;Data Source=$Workbook$;Location=&quot;สินค้าอุปโภคบริโภค (CONSUMP) &gt;&gt; ของใช้ในครัวเรือนและสำนักงาน (HOME) (4)&quot;;Extended Properties=&quot;&quot;" command="SELECT * FROM [สินค้าอุปโภคบริโภค (CONSUMP) &gt;&gt; ของใช้ในครัวเรือนและสำนักงาน (HOME) (4)]"/>
  </connection>
  <connection id="133" xr16:uid="{B40C5396-CF62-44DC-8861-ABF3A2EE9EAF}" keepAlive="1" name="Query - สินค้าอุปโภคบริโภค (CONSUMP) &gt;&gt; ของใช้ส่วนตัวและเวชภัณฑ์ (PERSON)" description="Connection to the 'สินค้าอุปโภคบริโภค (CONSUMP) &gt;&gt; ของใช้ส่วนตัวและเวชภัณฑ์ (PERSON)' query in the workbook." type="5" refreshedVersion="0" background="1">
    <dbPr connection="Provider=Microsoft.Mashup.OleDb.1;Data Source=$Workbook$;Location=&quot;สินค้าอุปโภคบริโภค (CONSUMP) &gt;&gt; ของใช้ส่วนตัวและเวชภัณฑ์ (PERSON)&quot;;Extended Properties=&quot;&quot;" command="SELECT * FROM [สินค้าอุปโภคบริโภค (CONSUMP) &gt;&gt; ของใช้ส่วนตัวและเวชภัณฑ์ (PERSON)]"/>
  </connection>
  <connection id="134" xr16:uid="{4D9CF48F-7AC5-4F81-BEFF-50DDBFCA9839}" keepAlive="1" name="Query - สินค้าอุปโภคบริโภค (CONSUMP) &gt;&gt; ของใช้ส่วนตัวและเวชภัณฑ์ (PERSON) (2)" description="Connection to the 'สินค้าอุปโภคบริโภค (CONSUMP) &gt;&gt; ของใช้ส่วนตัวและเวชภัณฑ์ (PERSON) (2)' query in the workbook." type="5" refreshedVersion="0" background="1">
    <dbPr connection="Provider=Microsoft.Mashup.OleDb.1;Data Source=$Workbook$;Location=&quot;สินค้าอุปโภคบริโภค (CONSUMP) &gt;&gt; ของใช้ส่วนตัวและเวชภัณฑ์ (PERSON) (2)&quot;;Extended Properties=&quot;&quot;" command="SELECT * FROM [สินค้าอุปโภคบริโภค (CONSUMP) &gt;&gt; ของใช้ส่วนตัวและเวชภัณฑ์ (PERSON) (2)]"/>
  </connection>
  <connection id="135" xr16:uid="{4FD8AD77-3079-45BA-B666-E016FE4A041A}" keepAlive="1" name="Query - สินค้าอุปโภคบริโภค (CONSUMP) &gt;&gt; ของใช้ส่วนตัวและเวชภัณฑ์ (PERSON) (3)" description="Connection to the 'สินค้าอุปโภคบริโภค (CONSUMP) &gt;&gt; ของใช้ส่วนตัวและเวชภัณฑ์ (PERSON) (3)' query in the workbook." type="5" refreshedVersion="0" background="1">
    <dbPr connection="Provider=Microsoft.Mashup.OleDb.1;Data Source=$Workbook$;Location=&quot;สินค้าอุปโภคบริโภค (CONSUMP) &gt;&gt; ของใช้ส่วนตัวและเวชภัณฑ์ (PERSON) (3)&quot;;Extended Properties=&quot;&quot;" command="SELECT * FROM [สินค้าอุปโภคบริโภค (CONSUMP) &gt;&gt; ของใช้ส่วนตัวและเวชภัณฑ์ (PERSON) (3)]"/>
  </connection>
  <connection id="136" xr16:uid="{9C0403A4-7877-45E7-9D6B-B178272EEE66}" keepAlive="1" name="Query - สินค้าอุปโภคบริโภค (CONSUMP) &gt;&gt; ของใช้ส่วนตัวและเวชภัณฑ์ (PERSON) (4)" description="Connection to the 'สินค้าอุปโภคบริโภค (CONSUMP) &gt;&gt; ของใช้ส่วนตัวและเวชภัณฑ์ (PERSON) (4)' query in the workbook." type="5" refreshedVersion="0" background="1">
    <dbPr connection="Provider=Microsoft.Mashup.OleDb.1;Data Source=$Workbook$;Location=&quot;สินค้าอุปโภคบริโภค (CONSUMP) &gt;&gt; ของใช้ส่วนตัวและเวชภัณฑ์ (PERSON) (4)&quot;;Extended Properties=&quot;&quot;" command="SELECT * FROM [สินค้าอุปโภคบริโภค (CONSUMP) &gt;&gt; ของใช้ส่วนตัวและเวชภัณฑ์ (PERSON) (4)]"/>
  </connection>
  <connection id="137" xr16:uid="{B79A3084-8A24-4E7A-98EC-5CAECA26CFB0}" keepAlive="1" name="Query - สินค้าอุปโภคบริโภค (CONSUMP) &gt;&gt; แฟชั่น (FASHION)" description="Connection to the 'สินค้าอุปโภคบริโภค (CONSUMP) &gt;&gt; แฟชั่น (FASHION)' query in the workbook." type="5" refreshedVersion="0" background="1">
    <dbPr connection="Provider=Microsoft.Mashup.OleDb.1;Data Source=$Workbook$;Location=&quot;สินค้าอุปโภคบริโภค (CONSUMP) &gt;&gt; แฟชั่น (FASHION)&quot;;Extended Properties=&quot;&quot;" command="SELECT * FROM [สินค้าอุปโภคบริโภค (CONSUMP) &gt;&gt; แฟชั่น (FASHION)]"/>
  </connection>
  <connection id="138" xr16:uid="{1F8C48AD-F18F-4E99-9B8F-46D2FC0962D3}" keepAlive="1" name="Query - สินค้าอุปโภคบริโภค (CONSUMP) &gt;&gt; แฟชั่น (FASHION) (2)" description="Connection to the 'สินค้าอุปโภคบริโภค (CONSUMP) &gt;&gt; แฟชั่น (FASHION) (2)' query in the workbook." type="5" refreshedVersion="0" background="1">
    <dbPr connection="Provider=Microsoft.Mashup.OleDb.1;Data Source=$Workbook$;Location=&quot;สินค้าอุปโภคบริโภค (CONSUMP) &gt;&gt; แฟชั่น (FASHION) (2)&quot;;Extended Properties=&quot;&quot;" command="SELECT * FROM [สินค้าอุปโภคบริโภค (CONSUMP) &gt;&gt; แฟชั่น (FASHION) (2)]"/>
  </connection>
  <connection id="139" xr16:uid="{8873C5AE-1726-4FA7-A226-B779B0380269}" keepAlive="1" name="Query - สินค้าอุปโภคบริโภค (CONSUMP) &gt;&gt; แฟชั่น (FASHION) (3)" description="Connection to the 'สินค้าอุปโภคบริโภค (CONSUMP) &gt;&gt; แฟชั่น (FASHION) (3)' query in the workbook." type="5" refreshedVersion="0" background="1">
    <dbPr connection="Provider=Microsoft.Mashup.OleDb.1;Data Source=$Workbook$;Location=&quot;สินค้าอุปโภคบริโภค (CONSUMP) &gt;&gt; แฟชั่น (FASHION) (3)&quot;;Extended Properties=&quot;&quot;" command="SELECT * FROM [สินค้าอุปโภคบริโภค (CONSUMP) &gt;&gt; แฟชั่น (FASHION) (3)]"/>
  </connection>
  <connection id="140" xr16:uid="{DAAD7CD5-4A8E-4FC1-B994-7FEFF24466D3}" keepAlive="1" name="Query - สินค้าอุปโภคบริโภค (CONSUMP) &gt;&gt; แฟชั่น (FASHION) (4)" description="Connection to the 'สินค้าอุปโภคบริโภค (CONSUMP) &gt;&gt; แฟชั่น (FASHION) (4)' query in the workbook." type="5" refreshedVersion="0" background="1">
    <dbPr connection="Provider=Microsoft.Mashup.OleDb.1;Data Source=$Workbook$;Location=&quot;สินค้าอุปโภคบริโภค (CONSUMP) &gt;&gt; แฟชั่น (FASHION) (4)&quot;;Extended Properties=&quot;&quot;" command="SELECT * FROM [สินค้าอุปโภคบริโภค (CONSUMP) &gt;&gt; แฟชั่น (FASHION) (4)]"/>
  </connection>
  <connection id="141" xr16:uid="{28F9EAF5-C27B-4399-8FBC-739644082D0A}" keepAlive="1" name="Query - อสังหาริมทรัพย์และก่อสร้าง (PROPCON) &gt;&gt; กองทุนรวมอสังหาริมทรัพย์และกองทรัสต์ (2)" description="Connection to the 'อสังหาริมทรัพย์และก่อสร้าง (PROPCON) &gt;&gt; กองทุนรวมอสังหาริมทรัพย์และกองทรัสต์ (2)' query in the workbook." type="5" refreshedVersion="0" background="1">
    <dbPr connection="Provider=Microsoft.Mashup.OleDb.1;Data Source=$Workbook$;Location=&quot;อสังหาริมทรัพย์และก่อสร้าง (PROPCON) &gt;&gt; กองทุนรวมอสังหาริมทรัพย์และกองทรัสต์ (2)&quot;;Extended Properties=&quot;&quot;" command="SELECT * FROM [อสังหาริมทรัพย์และก่อสร้าง (PROPCON) &gt;&gt; กองทุนรวมอสังหาริมทรัพย์และกองทรัสต์ (2)]"/>
  </connection>
  <connection id="142" xr16:uid="{D8CC336D-3423-4E35-B670-45C6D3D2BADB}" keepAlive="1" name="Query - อสังหาริมทรัพย์และก่อสร้าง (PROPCON) &gt;&gt; กองทุนรวมอสังหาริมทรัพย์และกองทรัสต์ (3)" description="Connection to the 'อสังหาริมทรัพย์และก่อสร้าง (PROPCON) &gt;&gt; กองทุนรวมอสังหาริมทรัพย์และกองทรัสต์ (3)' query in the workbook." type="5" refreshedVersion="0" background="1">
    <dbPr connection="Provider=Microsoft.Mashup.OleDb.1;Data Source=$Workbook$;Location=&quot;อสังหาริมทรัพย์และก่อสร้าง (PROPCON) &gt;&gt; กองทุนรวมอสังหาริมทรัพย์และกองทรัสต์ (3)&quot;;Extended Properties=&quot;&quot;" command="SELECT * FROM [อสังหาริมทรัพย์และก่อสร้าง (PROPCON) &gt;&gt; กองทุนรวมอสังหาริมทรัพย์และกองทรัสต์ (3)]"/>
  </connection>
  <connection id="143" xr16:uid="{26986DDD-43D3-4C8F-A14A-E482A31C19A9}" keepAlive="1" name="Query - อสังหาริมทรัพย์และก่อสร้าง (PROPCON) &gt;&gt; กองทุนรวมอสังหาริมทรัพย์และกองทรัสต์ (4)" description="Connection to the 'อสังหาริมทรัพย์และก่อสร้าง (PROPCON) &gt;&gt; กองทุนรวมอสังหาริมทรัพย์และกองทรัสต์ (4)' query in the workbook." type="5" refreshedVersion="0" background="1">
    <dbPr connection="Provider=Microsoft.Mashup.OleDb.1;Data Source=$Workbook$;Location=&quot;อสังหาริมทรัพย์และก่อสร้าง (PROPCON) &gt;&gt; กองทุนรวมอสังหาริมทรัพย์และกองทรัสต์ (4)&quot;;Extended Properties=&quot;&quot;" command="SELECT * FROM [อสังหาริมทรัพย์และก่อสร้าง (PROPCON) &gt;&gt; กองทุนรวมอสังหาริมทรัพย์และกองทรัสต์ (4)]"/>
  </connection>
  <connection id="144" xr16:uid="{09C5E317-BA1B-405F-99E9-9586BFCF81B6}" keepAlive="1" name="Query - อสังหาริมทรัพย์และก่อสร้าง (PROPCON) &gt;&gt; กองทุนรวมอสังหาริมทรัพย์และกองทรัสต์เพื่" description="Connection to the 'อสังหาริมทรัพย์และก่อสร้าง (PROPCON) &gt;&gt; กองทุนรวมอสังหาริมทรัพย์และกองทรัสต์เพื่' query in the workbook." type="5" refreshedVersion="0" background="1">
    <dbPr connection="Provider=Microsoft.Mashup.OleDb.1;Data Source=$Workbook$;Location=&quot;อสังหาริมทรัพย์และก่อสร้าง (PROPCON) &gt;&gt; กองทุนรวมอสังหาริมทรัพย์และกองทรัสต์เพื่&quot;;Extended Properties=&quot;&quot;" command="SELECT * FROM [อสังหาริมทรัพย์และก่อสร้าง (PROPCON) &gt;&gt; กองทุนรวมอสังหาริมทรัพย์และกองทรัสต์เพื่]"/>
  </connection>
  <connection id="145" xr16:uid="{71757A63-882D-4C30-8847-35CDEF910B10}" keepAlive="1" name="Query - อสังหาริมทรัพย์และก่อสร้าง (PROPCON) &gt;&gt; บริการรับเหมาก่อสร้าง (CONS)" description="Connection to the 'อสังหาริมทรัพย์และก่อสร้าง (PROPCON) &gt;&gt; บริการรับเหมาก่อสร้าง (CONS)' query in the workbook." type="5" refreshedVersion="0" background="1">
    <dbPr connection="Provider=Microsoft.Mashup.OleDb.1;Data Source=$Workbook$;Location=&quot;อสังหาริมทรัพย์และก่อสร้าง (PROPCON) &gt;&gt; บริการรับเหมาก่อสร้าง (CONS)&quot;;Extended Properties=&quot;&quot;" command="SELECT * FROM [อสังหาริมทรัพย์และก่อสร้าง (PROPCON) &gt;&gt; บริการรับเหมาก่อสร้าง (CONS)]"/>
  </connection>
  <connection id="146" xr16:uid="{62F745D7-F28C-4857-B348-BA1148A95350}" keepAlive="1" name="Query - อสังหาริมทรัพย์และก่อสร้าง (PROPCON) &gt;&gt; บริการรับเหมาก่อสร้าง (CONS) (2)" description="Connection to the 'อสังหาริมทรัพย์และก่อสร้าง (PROPCON) &gt;&gt; บริการรับเหมาก่อสร้าง (CONS) (2)' query in the workbook." type="5" refreshedVersion="0" background="1">
    <dbPr connection="Provider=Microsoft.Mashup.OleDb.1;Data Source=$Workbook$;Location=&quot;อสังหาริมทรัพย์และก่อสร้าง (PROPCON) &gt;&gt; บริการรับเหมาก่อสร้าง (CONS) (2)&quot;;Extended Properties=&quot;&quot;" command="SELECT * FROM [อสังหาริมทรัพย์และก่อสร้าง (PROPCON) &gt;&gt; บริการรับเหมาก่อสร้าง (CONS) (2)]"/>
  </connection>
  <connection id="147" xr16:uid="{7713ACD1-DA08-48A7-98D2-473104FB583F}" keepAlive="1" name="Query - อสังหาริมทรัพย์และก่อสร้าง (PROPCON) &gt;&gt; บริการรับเหมาก่อสร้าง (CONS) (3)" description="Connection to the 'อสังหาริมทรัพย์และก่อสร้าง (PROPCON) &gt;&gt; บริการรับเหมาก่อสร้าง (CONS) (3)' query in the workbook." type="5" refreshedVersion="0" background="1">
    <dbPr connection="Provider=Microsoft.Mashup.OleDb.1;Data Source=$Workbook$;Location=&quot;อสังหาริมทรัพย์และก่อสร้าง (PROPCON) &gt;&gt; บริการรับเหมาก่อสร้าง (CONS) (3)&quot;;Extended Properties=&quot;&quot;" command="SELECT * FROM [อสังหาริมทรัพย์และก่อสร้าง (PROPCON) &gt;&gt; บริการรับเหมาก่อสร้าง (CONS) (3)]"/>
  </connection>
  <connection id="148" xr16:uid="{7815CE80-F0F9-4F28-AB30-5D464A7308B6}" keepAlive="1" name="Query - อสังหาริมทรัพย์และก่อสร้าง (PROPCON) &gt;&gt; บริการรับเหมาก่อสร้าง (CONS) (4)" description="Connection to the 'อสังหาริมทรัพย์และก่อสร้าง (PROPCON) &gt;&gt; บริการรับเหมาก่อสร้าง (CONS) (4)' query in the workbook." type="5" refreshedVersion="0" background="1">
    <dbPr connection="Provider=Microsoft.Mashup.OleDb.1;Data Source=$Workbook$;Location=&quot;อสังหาริมทรัพย์และก่อสร้าง (PROPCON) &gt;&gt; บริการรับเหมาก่อสร้าง (CONS) (4)&quot;;Extended Properties=&quot;&quot;" command="SELECT * FROM [อสังหาริมทรัพย์และก่อสร้าง (PROPCON) &gt;&gt; บริการรับเหมาก่อสร้าง (CONS) (4)]"/>
  </connection>
  <connection id="149" xr16:uid="{B8699EA7-25E0-4584-8072-77E36A353190}" keepAlive="1" name="Query - อสังหาริมทรัพย์และก่อสร้าง (PROPCON) &gt;&gt; พัฒนาอสังหาริมทรัพย์ (PROP)" description="Connection to the 'อสังหาริมทรัพย์และก่อสร้าง (PROPCON) &gt;&gt; พัฒนาอสังหาริมทรัพย์ (PROP)' query in the workbook." type="5" refreshedVersion="0" background="1">
    <dbPr connection="Provider=Microsoft.Mashup.OleDb.1;Data Source=$Workbook$;Location=&quot;อสังหาริมทรัพย์และก่อสร้าง (PROPCON) &gt;&gt; พัฒนาอสังหาริมทรัพย์ (PROP)&quot;;Extended Properties=&quot;&quot;" command="SELECT * FROM [อสังหาริมทรัพย์และก่อสร้าง (PROPCON) &gt;&gt; พัฒนาอสังหาริมทรัพย์ (PROP)]"/>
  </connection>
  <connection id="150" xr16:uid="{6C4F96A2-E134-49F0-9622-DBC7090453D3}" keepAlive="1" name="Query - อสังหาริมทรัพย์และก่อสร้าง (PROPCON) &gt;&gt; พัฒนาอสังหาริมทรัพย์ (PROP) (2)" description="Connection to the 'อสังหาริมทรัพย์และก่อสร้าง (PROPCON) &gt;&gt; พัฒนาอสังหาริมทรัพย์ (PROP) (2)' query in the workbook." type="5" refreshedVersion="0" background="1">
    <dbPr connection="Provider=Microsoft.Mashup.OleDb.1;Data Source=$Workbook$;Location=&quot;อสังหาริมทรัพย์และก่อสร้าง (PROPCON) &gt;&gt; พัฒนาอสังหาริมทรัพย์ (PROP) (2)&quot;;Extended Properties=&quot;&quot;" command="SELECT * FROM [อสังหาริมทรัพย์และก่อสร้าง (PROPCON) &gt;&gt; พัฒนาอสังหาริมทรัพย์ (PROP) (2)]"/>
  </connection>
  <connection id="151" xr16:uid="{FF3F4533-DC8E-4381-B933-45C83EC22579}" keepAlive="1" name="Query - อสังหาริมทรัพย์และก่อสร้าง (PROPCON) &gt;&gt; พัฒนาอสังหาริมทรัพย์ (PROP) (3)" description="Connection to the 'อสังหาริมทรัพย์และก่อสร้าง (PROPCON) &gt;&gt; พัฒนาอสังหาริมทรัพย์ (PROP) (3)' query in the workbook." type="5" refreshedVersion="0" background="1">
    <dbPr connection="Provider=Microsoft.Mashup.OleDb.1;Data Source=$Workbook$;Location=&quot;อสังหาริมทรัพย์และก่อสร้าง (PROPCON) &gt;&gt; พัฒนาอสังหาริมทรัพย์ (PROP) (3)&quot;;Extended Properties=&quot;&quot;" command="SELECT * FROM [อสังหาริมทรัพย์และก่อสร้าง (PROPCON) &gt;&gt; พัฒนาอสังหาริมทรัพย์ (PROP) (3)]"/>
  </connection>
  <connection id="152" xr16:uid="{8E0389F9-2F91-42DD-8D0A-26D9372CF07D}" keepAlive="1" name="Query - อสังหาริมทรัพย์และก่อสร้าง (PROPCON) &gt;&gt; พัฒนาอสังหาริมทรัพย์ (PROP) (4)" description="Connection to the 'อสังหาริมทรัพย์และก่อสร้าง (PROPCON) &gt;&gt; พัฒนาอสังหาริมทรัพย์ (PROP) (4)' query in the workbook." type="5" refreshedVersion="0" background="1">
    <dbPr connection="Provider=Microsoft.Mashup.OleDb.1;Data Source=$Workbook$;Location=&quot;อสังหาริมทรัพย์และก่อสร้าง (PROPCON) &gt;&gt; พัฒนาอสังหาริมทรัพย์ (PROP) (4)&quot;;Extended Properties=&quot;&quot;" command="SELECT * FROM [อสังหาริมทรัพย์และก่อสร้าง (PROPCON) &gt;&gt; พัฒนาอสังหาริมทรัพย์ (PROP) (4)]"/>
  </connection>
  <connection id="153" xr16:uid="{4153D8D5-0DC0-4016-BD0A-9534424429EF}" keepAlive="1" name="Query - อสังหาริมทรัพย์และก่อสร้าง (PROPCON) &gt;&gt; วัสดุก่อสร้าง (CONMAT)" description="Connection to the 'อสังหาริมทรัพย์และก่อสร้าง (PROPCON) &gt;&gt; วัสดุก่อสร้าง (CONMAT)' query in the workbook." type="5" refreshedVersion="0" background="1">
    <dbPr connection="Provider=Microsoft.Mashup.OleDb.1;Data Source=$Workbook$;Location=&quot;อสังหาริมทรัพย์และก่อสร้าง (PROPCON) &gt;&gt; วัสดุก่อสร้าง (CONMAT)&quot;;Extended Properties=&quot;&quot;" command="SELECT * FROM [อสังหาริมทรัพย์และก่อสร้าง (PROPCON) &gt;&gt; วัสดุก่อสร้าง (CONMAT)]"/>
  </connection>
  <connection id="154" xr16:uid="{47BD1784-14CB-48A5-87FD-CF2D5CEF04E6}" keepAlive="1" name="Query - อสังหาริมทรัพย์และก่อสร้าง (PROPCON) &gt;&gt; วัสดุก่อสร้าง (CONMAT) (2)" description="Connection to the 'อสังหาริมทรัพย์และก่อสร้าง (PROPCON) &gt;&gt; วัสดุก่อสร้าง (CONMAT) (2)' query in the workbook." type="5" refreshedVersion="0" background="1">
    <dbPr connection="Provider=Microsoft.Mashup.OleDb.1;Data Source=$Workbook$;Location=&quot;อสังหาริมทรัพย์และก่อสร้าง (PROPCON) &gt;&gt; วัสดุก่อสร้าง (CONMAT) (2)&quot;;Extended Properties=&quot;&quot;" command="SELECT * FROM [อสังหาริมทรัพย์และก่อสร้าง (PROPCON) &gt;&gt; วัสดุก่อสร้าง (CONMAT) (2)]"/>
  </connection>
  <connection id="155" xr16:uid="{C55E1D30-1E3E-4ED6-A731-668C443EF4BD}" keepAlive="1" name="Query - อสังหาริมทรัพย์และก่อสร้าง (PROPCON) &gt;&gt; วัสดุก่อสร้าง (CONMAT) (3)" description="Connection to the 'อสังหาริมทรัพย์และก่อสร้าง (PROPCON) &gt;&gt; วัสดุก่อสร้าง (CONMAT) (3)' query in the workbook." type="5" refreshedVersion="0" background="1">
    <dbPr connection="Provider=Microsoft.Mashup.OleDb.1;Data Source=$Workbook$;Location=&quot;อสังหาริมทรัพย์และก่อสร้าง (PROPCON) &gt;&gt; วัสดุก่อสร้าง (CONMAT) (3)&quot;;Extended Properties=&quot;&quot;" command="SELECT * FROM [อสังหาริมทรัพย์และก่อสร้าง (PROPCON) &gt;&gt; วัสดุก่อสร้าง (CONMAT) (3)]"/>
  </connection>
  <connection id="156" xr16:uid="{9ED68E57-6775-4E8D-8718-2A9ACE088F2A}" keepAlive="1" name="Query - อสังหาริมทรัพย์และก่อสร้าง (PROPCON) &gt;&gt; วัสดุก่อสร้าง (CONMAT) (4)" description="Connection to the 'อสังหาริมทรัพย์และก่อสร้าง (PROPCON) &gt;&gt; วัสดุก่อสร้าง (CONMAT) (4)' query in the workbook." type="5" refreshedVersion="0" background="1">
    <dbPr connection="Provider=Microsoft.Mashup.OleDb.1;Data Source=$Workbook$;Location=&quot;อสังหาริมทรัพย์และก่อสร้าง (PROPCON) &gt;&gt; วัสดุก่อสร้าง (CONMAT) (4)&quot;;Extended Properties=&quot;&quot;" command="SELECT * FROM [อสังหาริมทรัพย์และก่อสร้าง (PROPCON) &gt;&gt; วัสดุก่อสร้าง (CONMAT) (4)]"/>
  </connection>
</connections>
</file>

<file path=xl/sharedStrings.xml><?xml version="1.0" encoding="utf-8"?>
<sst xmlns="http://schemas.openxmlformats.org/spreadsheetml/2006/main" count="7495" uniqueCount="2104">
  <si>
    <t>Balance Sheet</t>
  </si>
  <si>
    <t>Liabilities</t>
  </si>
  <si>
    <t>Short-Term Debt</t>
  </si>
  <si>
    <t>Long-Term Debt</t>
  </si>
  <si>
    <t>Total Debt</t>
  </si>
  <si>
    <t>P&amp;L</t>
  </si>
  <si>
    <t/>
  </si>
  <si>
    <t xml:space="preserve"> Other Expenses (Edited)</t>
  </si>
  <si>
    <t>Cashflow</t>
  </si>
  <si>
    <t>Operating Activities</t>
  </si>
  <si>
    <t>Investing Activities</t>
  </si>
  <si>
    <t>Asset</t>
  </si>
  <si>
    <t>Q1</t>
  </si>
  <si>
    <t>Q2</t>
  </si>
  <si>
    <t>Q3</t>
  </si>
  <si>
    <t>Yearly</t>
  </si>
  <si>
    <t>D/E Ratio</t>
  </si>
  <si>
    <t>Equity</t>
  </si>
  <si>
    <t>REVENUE STRUCTURE</t>
  </si>
  <si>
    <t>Q4</t>
  </si>
  <si>
    <t>%YOY Growth</t>
  </si>
  <si>
    <t>COGS BREAKDOWN</t>
  </si>
  <si>
    <t>Gross Profit</t>
  </si>
  <si>
    <t>%GPM</t>
  </si>
  <si>
    <t>SG&amp;A</t>
  </si>
  <si>
    <t>EBIT</t>
  </si>
  <si>
    <t>%EBIT</t>
  </si>
  <si>
    <t>EBITDA</t>
  </si>
  <si>
    <t>%EBITDA</t>
  </si>
  <si>
    <t>EBT</t>
  </si>
  <si>
    <t>%EBT</t>
  </si>
  <si>
    <t>%Tax Rate</t>
  </si>
  <si>
    <t>%NPM</t>
  </si>
  <si>
    <t>CFO/Net Profit</t>
  </si>
  <si>
    <t>Free Cash Flow</t>
  </si>
  <si>
    <t>Financial Ratio</t>
  </si>
  <si>
    <t>Profitability Ratio</t>
  </si>
  <si>
    <t>ROA</t>
  </si>
  <si>
    <t>ROIC</t>
  </si>
  <si>
    <t>ROE</t>
  </si>
  <si>
    <t>Debt to Equity</t>
  </si>
  <si>
    <t>Debt to Net Profit</t>
  </si>
  <si>
    <t>Market Ratio</t>
  </si>
  <si>
    <t>Common Shares</t>
  </si>
  <si>
    <t>Book Value / Share</t>
  </si>
  <si>
    <t>EPS</t>
  </si>
  <si>
    <t>EPS Growth</t>
  </si>
  <si>
    <t>Dividend per Share</t>
  </si>
  <si>
    <t>Dividend Yield</t>
  </si>
  <si>
    <t>Dividend Payout Ratio</t>
  </si>
  <si>
    <t>Market Cap</t>
  </si>
  <si>
    <t>P/BV</t>
  </si>
  <si>
    <t>P/E</t>
  </si>
  <si>
    <t>EV/EBITDA</t>
  </si>
  <si>
    <t>P/S</t>
  </si>
  <si>
    <t>Max Price</t>
  </si>
  <si>
    <t>Min Price</t>
  </si>
  <si>
    <t>Price</t>
  </si>
  <si>
    <t>SAPPE</t>
  </si>
  <si>
    <t>Liquidity Ratio</t>
  </si>
  <si>
    <t>ระยะเวลาเก็บหนี้เฉลี่ย</t>
  </si>
  <si>
    <t>ระยะเวลาขายสินค้าเฉลี่ย</t>
  </si>
  <si>
    <t>ระยะเวลาชำระหนี้เฉลี่ย</t>
  </si>
  <si>
    <t>Cash Cycle</t>
  </si>
  <si>
    <t>Valuation</t>
  </si>
  <si>
    <t>PEG Ratio</t>
  </si>
  <si>
    <t>CONSENSUS</t>
  </si>
  <si>
    <t>P/BV MOS</t>
  </si>
  <si>
    <t>P/E MOS</t>
  </si>
  <si>
    <t>EV/EBITDA MOS</t>
  </si>
  <si>
    <t>P/S MOS</t>
  </si>
  <si>
    <t>CONSENSUS MOS</t>
  </si>
  <si>
    <t>AVERAGE MOS</t>
  </si>
  <si>
    <t>Backtesting</t>
  </si>
  <si>
    <t>DPS Consecutive</t>
  </si>
  <si>
    <t>Total Return</t>
  </si>
  <si>
    <t>%Total Return</t>
  </si>
  <si>
    <t>CAGR</t>
  </si>
  <si>
    <t>ZEN</t>
  </si>
  <si>
    <t>YGG</t>
  </si>
  <si>
    <t>XO</t>
  </si>
  <si>
    <t>WORK</t>
  </si>
  <si>
    <t>WICE</t>
  </si>
  <si>
    <t>WHAUP</t>
  </si>
  <si>
    <t>WHA</t>
  </si>
  <si>
    <t>VRANDA</t>
  </si>
  <si>
    <t>VIBHA</t>
  </si>
  <si>
    <t>VGI</t>
  </si>
  <si>
    <t>VCOM</t>
  </si>
  <si>
    <t>UTP</t>
  </si>
  <si>
    <t>UNIQ</t>
  </si>
  <si>
    <t>UAC</t>
  </si>
  <si>
    <t>TWPC</t>
  </si>
  <si>
    <t>TVO</t>
  </si>
  <si>
    <t>TU</t>
  </si>
  <si>
    <t>TTW</t>
  </si>
  <si>
    <t>TTCL</t>
  </si>
  <si>
    <t>TTA</t>
  </si>
  <si>
    <t>TSR</t>
  </si>
  <si>
    <t>TSE</t>
  </si>
  <si>
    <t>TQM</t>
  </si>
  <si>
    <t>TPIPP</t>
  </si>
  <si>
    <t>TPIPL</t>
  </si>
  <si>
    <t>TPCH</t>
  </si>
  <si>
    <t>TPAC</t>
  </si>
  <si>
    <t>TOG</t>
  </si>
  <si>
    <t>TOA</t>
  </si>
  <si>
    <t>TNR</t>
  </si>
  <si>
    <t>TNP</t>
  </si>
  <si>
    <t>TNH</t>
  </si>
  <si>
    <t>TMT</t>
  </si>
  <si>
    <t>TM</t>
  </si>
  <si>
    <t>TKS</t>
  </si>
  <si>
    <t>TKN</t>
  </si>
  <si>
    <t>TISCO</t>
  </si>
  <si>
    <t>THREL</t>
  </si>
  <si>
    <t>THIP</t>
  </si>
  <si>
    <t>THG</t>
  </si>
  <si>
    <t>THCOM</t>
  </si>
  <si>
    <t>THANI</t>
  </si>
  <si>
    <t>TH</t>
  </si>
  <si>
    <t>TFMAMA</t>
  </si>
  <si>
    <t>TFG</t>
  </si>
  <si>
    <t>TEAMG</t>
  </si>
  <si>
    <t>TCAP</t>
  </si>
  <si>
    <t>TASCO</t>
  </si>
  <si>
    <t>TACC</t>
  </si>
  <si>
    <t>SYNTEC</t>
  </si>
  <si>
    <t>SYNEX</t>
  </si>
  <si>
    <t>SVI</t>
  </si>
  <si>
    <t>SUSCO</t>
  </si>
  <si>
    <t>SUPER</t>
  </si>
  <si>
    <t>SUN</t>
  </si>
  <si>
    <t>STI</t>
  </si>
  <si>
    <t>STGT</t>
  </si>
  <si>
    <t>STEC</t>
  </si>
  <si>
    <t>STARK</t>
  </si>
  <si>
    <t>STA</t>
  </si>
  <si>
    <t>SSP</t>
  </si>
  <si>
    <t>SQ</t>
  </si>
  <si>
    <t>SPVI</t>
  </si>
  <si>
    <t>SPRC</t>
  </si>
  <si>
    <t>SPCG</t>
  </si>
  <si>
    <t>SPALI</t>
  </si>
  <si>
    <t>SPA</t>
  </si>
  <si>
    <t>SONIC</t>
  </si>
  <si>
    <t>SNC</t>
  </si>
  <si>
    <t>SMT</t>
  </si>
  <si>
    <t>SMPC</t>
  </si>
  <si>
    <t>SKY</t>
  </si>
  <si>
    <t>SKN</t>
  </si>
  <si>
    <t>SISB</t>
  </si>
  <si>
    <t>SIS</t>
  </si>
  <si>
    <t>SIRI</t>
  </si>
  <si>
    <t>SINGER</t>
  </si>
  <si>
    <t>SHR</t>
  </si>
  <si>
    <t>SFLEX</t>
  </si>
  <si>
    <t>SENA</t>
  </si>
  <si>
    <t>SEAFCO</t>
  </si>
  <si>
    <t>SCP</t>
  </si>
  <si>
    <t>SCN</t>
  </si>
  <si>
    <t>SCCC</t>
  </si>
  <si>
    <t>SCC</t>
  </si>
  <si>
    <t>SCB</t>
  </si>
  <si>
    <t>SC</t>
  </si>
  <si>
    <t>SAWAD</t>
  </si>
  <si>
    <t>SAT</t>
  </si>
  <si>
    <t>SABINA</t>
  </si>
  <si>
    <t>S11</t>
  </si>
  <si>
    <t>S</t>
  </si>
  <si>
    <t>RS</t>
  </si>
  <si>
    <t>RPH</t>
  </si>
  <si>
    <t>ROJNA</t>
  </si>
  <si>
    <t>RJH</t>
  </si>
  <si>
    <t>RCL</t>
  </si>
  <si>
    <t>RBF</t>
  </si>
  <si>
    <t>RATCH</t>
  </si>
  <si>
    <t>QH</t>
  </si>
  <si>
    <t>PYLON</t>
  </si>
  <si>
    <t>PTTGC</t>
  </si>
  <si>
    <t>PTTEP</t>
  </si>
  <si>
    <t>PTT</t>
  </si>
  <si>
    <t>PTL</t>
  </si>
  <si>
    <t>PTG</t>
  </si>
  <si>
    <t>PT</t>
  </si>
  <si>
    <t>PSL</t>
  </si>
  <si>
    <t>PSH</t>
  </si>
  <si>
    <t>PRM</t>
  </si>
  <si>
    <t>PRIME</t>
  </si>
  <si>
    <t>PR9</t>
  </si>
  <si>
    <t>PORT</t>
  </si>
  <si>
    <t>PLANB</t>
  </si>
  <si>
    <t>PCSGH</t>
  </si>
  <si>
    <t>OSP</t>
  </si>
  <si>
    <t>ORI</t>
  </si>
  <si>
    <t>OISHI</t>
  </si>
  <si>
    <t>NYT</t>
  </si>
  <si>
    <t>NWR</t>
  </si>
  <si>
    <t>NOBLE</t>
  </si>
  <si>
    <t>NETBAY</t>
  </si>
  <si>
    <t>NER</t>
  </si>
  <si>
    <t>MTC</t>
  </si>
  <si>
    <t>MONO</t>
  </si>
  <si>
    <t>MINT</t>
  </si>
  <si>
    <t>MGT</t>
  </si>
  <si>
    <t>MEGA</t>
  </si>
  <si>
    <t>MCS</t>
  </si>
  <si>
    <t>MC</t>
  </si>
  <si>
    <t>MAKRO</t>
  </si>
  <si>
    <t>MAJOR</t>
  </si>
  <si>
    <t>M</t>
  </si>
  <si>
    <t>LPN</t>
  </si>
  <si>
    <t>LPH</t>
  </si>
  <si>
    <t>LH</t>
  </si>
  <si>
    <t>LALIN</t>
  </si>
  <si>
    <t>KTC</t>
  </si>
  <si>
    <t>KTB</t>
  </si>
  <si>
    <t>KSL</t>
  </si>
  <si>
    <t>KKP</t>
  </si>
  <si>
    <t>KCE</t>
  </si>
  <si>
    <t>KBANK</t>
  </si>
  <si>
    <t>JMT</t>
  </si>
  <si>
    <t>JMART</t>
  </si>
  <si>
    <t>JKN</t>
  </si>
  <si>
    <t>JAS</t>
  </si>
  <si>
    <t>IVL</t>
  </si>
  <si>
    <t>ITEL</t>
  </si>
  <si>
    <t>ITD</t>
  </si>
  <si>
    <t>IRPC</t>
  </si>
  <si>
    <t>IRC</t>
  </si>
  <si>
    <t>INTUCH</t>
  </si>
  <si>
    <t>INSET</t>
  </si>
  <si>
    <t>ILM</t>
  </si>
  <si>
    <t>III</t>
  </si>
  <si>
    <t>ICHI</t>
  </si>
  <si>
    <t>HUMAN</t>
  </si>
  <si>
    <t>HTC</t>
  </si>
  <si>
    <t>HMPRO</t>
  </si>
  <si>
    <t>HANA</t>
  </si>
  <si>
    <t>GUNKUL</t>
  </si>
  <si>
    <t>GULF</t>
  </si>
  <si>
    <t>GPSC</t>
  </si>
  <si>
    <t>GLOBAL</t>
  </si>
  <si>
    <t>GGC</t>
  </si>
  <si>
    <t>GFPT</t>
  </si>
  <si>
    <t>FPT</t>
  </si>
  <si>
    <t>FORTH</t>
  </si>
  <si>
    <t>ESSO</t>
  </si>
  <si>
    <t>ERW</t>
  </si>
  <si>
    <t>EPG</t>
  </si>
  <si>
    <t>EKH</t>
  </si>
  <si>
    <t>EGCO</t>
  </si>
  <si>
    <t>EASTW</t>
  </si>
  <si>
    <t>EA</t>
  </si>
  <si>
    <t>DRT</t>
  </si>
  <si>
    <t>DOHOME</t>
  </si>
  <si>
    <t>DELTA</t>
  </si>
  <si>
    <t>DCC</t>
  </si>
  <si>
    <t>CRC</t>
  </si>
  <si>
    <t>CPW</t>
  </si>
  <si>
    <t>CPN</t>
  </si>
  <si>
    <t>CPF</t>
  </si>
  <si>
    <t>CPALL</t>
  </si>
  <si>
    <t>COM7</t>
  </si>
  <si>
    <t>CKP</t>
  </si>
  <si>
    <t>CK</t>
  </si>
  <si>
    <t>CHG</t>
  </si>
  <si>
    <t>CHAYO</t>
  </si>
  <si>
    <t>CENTEL</t>
  </si>
  <si>
    <t>CBG</t>
  </si>
  <si>
    <t>BTS</t>
  </si>
  <si>
    <t>BPP</t>
  </si>
  <si>
    <t>BLA</t>
  </si>
  <si>
    <t>BJCHI</t>
  </si>
  <si>
    <t>BJC</t>
  </si>
  <si>
    <t>BH</t>
  </si>
  <si>
    <t>BGRIM</t>
  </si>
  <si>
    <t>BGC</t>
  </si>
  <si>
    <t>BEM</t>
  </si>
  <si>
    <t>BEC</t>
  </si>
  <si>
    <t>BEAUTY</t>
  </si>
  <si>
    <t>BDMS</t>
  </si>
  <si>
    <t>BCPG</t>
  </si>
  <si>
    <t>BCP</t>
  </si>
  <si>
    <t>BCH</t>
  </si>
  <si>
    <t>BBL</t>
  </si>
  <si>
    <t>BAY</t>
  </si>
  <si>
    <t>BANPU</t>
  </si>
  <si>
    <t>BAM</t>
  </si>
  <si>
    <t>BA</t>
  </si>
  <si>
    <t>AWC</t>
  </si>
  <si>
    <t>ASP</t>
  </si>
  <si>
    <t>ASK</t>
  </si>
  <si>
    <t>ASIAN</t>
  </si>
  <si>
    <t>APURE</t>
  </si>
  <si>
    <t>APCS</t>
  </si>
  <si>
    <t>AP</t>
  </si>
  <si>
    <t>AOT</t>
  </si>
  <si>
    <t>ANAN</t>
  </si>
  <si>
    <t>AMATA</t>
  </si>
  <si>
    <t>AMANAH</t>
  </si>
  <si>
    <t>AJ</t>
  </si>
  <si>
    <t>AH</t>
  </si>
  <si>
    <t>AEONTS</t>
  </si>
  <si>
    <t>ADVANC</t>
  </si>
  <si>
    <t>ACE</t>
  </si>
  <si>
    <t>AAV</t>
  </si>
  <si>
    <t xml:space="preserve">    Other Income</t>
  </si>
  <si>
    <t xml:space="preserve">    Cash And Cash Equivalents</t>
  </si>
  <si>
    <t xml:space="preserve">    Short-Term Investments - Net</t>
  </si>
  <si>
    <t xml:space="preserve">    Trade And Other Receivables - Current - Net</t>
  </si>
  <si>
    <t xml:space="preserve">    Inventories - Net</t>
  </si>
  <si>
    <t xml:space="preserve">    Total Current Assets</t>
  </si>
  <si>
    <t xml:space="preserve">    Property, Plant And Equipment - Net</t>
  </si>
  <si>
    <t xml:space="preserve">    Intangible Assets - Net</t>
  </si>
  <si>
    <t xml:space="preserve">    Total Non-Current Assets</t>
  </si>
  <si>
    <t xml:space="preserve">    Total Assets</t>
  </si>
  <si>
    <t xml:space="preserve">    Bank Overdrafts And Short-Term Borrowings From Financial Institutions</t>
  </si>
  <si>
    <t xml:space="preserve">    Trade And Other Payables - Current</t>
  </si>
  <si>
    <t xml:space="preserve">    Short-Term Borrowings</t>
  </si>
  <si>
    <t xml:space="preserve">    Current Portion Of Long-Term Debts</t>
  </si>
  <si>
    <t xml:space="preserve">    Total Current Liabilities</t>
  </si>
  <si>
    <t xml:space="preserve">    Non-Current Portion Of Long-Term Debts</t>
  </si>
  <si>
    <t xml:space="preserve">    Total Non-Current Liabilities</t>
  </si>
  <si>
    <t xml:space="preserve">    Total Liabilities</t>
  </si>
  <si>
    <t xml:space="preserve">      Retained Earnings (Deficits) - Unappropriated</t>
  </si>
  <si>
    <t xml:space="preserve">    Equity Attributable To Owners Of The Parent</t>
  </si>
  <si>
    <t>DMT</t>
  </si>
  <si>
    <t>JR</t>
  </si>
  <si>
    <t>KEX</t>
  </si>
  <si>
    <t>MICRO</t>
  </si>
  <si>
    <t>NCAP</t>
  </si>
  <si>
    <t>NRF</t>
  </si>
  <si>
    <t>NSL</t>
  </si>
  <si>
    <t>OR</t>
  </si>
  <si>
    <t>RT</t>
  </si>
  <si>
    <t>SA</t>
  </si>
  <si>
    <t>SABUY</t>
  </si>
  <si>
    <t>SAK</t>
  </si>
  <si>
    <t>SCGP</t>
  </si>
  <si>
    <t>SFT</t>
  </si>
  <si>
    <t>SO</t>
  </si>
  <si>
    <t>TIDLOR</t>
  </si>
  <si>
    <t>TTB</t>
  </si>
  <si>
    <t xml:space="preserve">    Revenue From Operations</t>
  </si>
  <si>
    <t xml:space="preserve">    Interest And Dividend Income</t>
  </si>
  <si>
    <t xml:space="preserve">      Interest Income</t>
  </si>
  <si>
    <t xml:space="preserve">    Total Revenue</t>
  </si>
  <si>
    <t xml:space="preserve">    Costs</t>
  </si>
  <si>
    <t xml:space="preserve">    Selling And Administrative Expenses</t>
  </si>
  <si>
    <t xml:space="preserve">      Selling Expenses</t>
  </si>
  <si>
    <t xml:space="preserve">      Administrative Expenses</t>
  </si>
  <si>
    <t xml:space="preserve">    Management And Directors' Remuneration</t>
  </si>
  <si>
    <t xml:space="preserve">    Share Of Profit (Loss) From Investments Accounted For Using The Equity Method</t>
  </si>
  <si>
    <t xml:space="preserve">    Other Gains (Losses)</t>
  </si>
  <si>
    <t xml:space="preserve">    Finance Costs</t>
  </si>
  <si>
    <t xml:space="preserve">    Income Tax Expense</t>
  </si>
  <si>
    <t xml:space="preserve">    Depreciation And Amortisation</t>
  </si>
  <si>
    <t xml:space="preserve">    (Reversal Of) Expected Credit Losses</t>
  </si>
  <si>
    <t xml:space="preserve">    Net Cash From (Used In) Operating Activities</t>
  </si>
  <si>
    <t xml:space="preserve">    Payment For Purchase Of Fixed Assets</t>
  </si>
  <si>
    <t xml:space="preserve">    Net Cash From (Used In) Investing Activities</t>
  </si>
  <si>
    <t xml:space="preserve">    Net Cash From (Used In) Financing Activities</t>
  </si>
  <si>
    <t xml:space="preserve">    Net Increase (Decrease) In Cash And Cash Equivalent</t>
  </si>
  <si>
    <t>Leverage Ratio</t>
  </si>
  <si>
    <t>Investment</t>
  </si>
  <si>
    <t>Gross Profit | Interest Margin</t>
  </si>
  <si>
    <t>1.30</t>
  </si>
  <si>
    <t>TRUE</t>
  </si>
  <si>
    <t>Years Active</t>
  </si>
  <si>
    <t>Latest Year</t>
  </si>
  <si>
    <t>SNNP</t>
  </si>
  <si>
    <t xml:space="preserve">    Current Portion Of Trade And Loan Receivables - Net</t>
  </si>
  <si>
    <t xml:space="preserve">    Non-Current Portion Of Trade And Loan Receivables - Net</t>
  </si>
  <si>
    <t xml:space="preserve">      Fees And Service Income</t>
  </si>
  <si>
    <t xml:space="preserve">    (Reversal Of) Loss On Impairment</t>
  </si>
  <si>
    <t>Total Loan Receivables</t>
  </si>
  <si>
    <t>%Common Size</t>
  </si>
  <si>
    <t>Efficiency Ratio</t>
  </si>
  <si>
    <t>Current Ratio</t>
  </si>
  <si>
    <t>Quick Ratio</t>
  </si>
  <si>
    <t>Stock</t>
  </si>
  <si>
    <t>Q1/2021</t>
  </si>
  <si>
    <t>Yearly/2020</t>
  </si>
  <si>
    <t>Q3/2020</t>
  </si>
  <si>
    <t>Q2/2020</t>
  </si>
  <si>
    <t>Q1/2020</t>
  </si>
  <si>
    <t>Yearly/2019</t>
  </si>
  <si>
    <t>Q3/2019</t>
  </si>
  <si>
    <t>Q2/2019</t>
  </si>
  <si>
    <t>Q1/2019</t>
  </si>
  <si>
    <t>Yearly/2018</t>
  </si>
  <si>
    <t>Q3/2018</t>
  </si>
  <si>
    <t>Q2/2018</t>
  </si>
  <si>
    <t>Q1/2018</t>
  </si>
  <si>
    <t>Yearly/2017</t>
  </si>
  <si>
    <t>Q3/2017</t>
  </si>
  <si>
    <t>Q2/2017</t>
  </si>
  <si>
    <t>Q1/2017</t>
  </si>
  <si>
    <t>Yearly/2016</t>
  </si>
  <si>
    <t>Q3/2016</t>
  </si>
  <si>
    <t>Q2/2016</t>
  </si>
  <si>
    <t>Q1/2016</t>
  </si>
  <si>
    <t>Yearly/2015</t>
  </si>
  <si>
    <t>Q3/2015</t>
  </si>
  <si>
    <t>Q2/2015</t>
  </si>
  <si>
    <t>Q1/2015</t>
  </si>
  <si>
    <t>Yearly/2014</t>
  </si>
  <si>
    <t>Q3/2014</t>
  </si>
  <si>
    <t>Q2/2014</t>
  </si>
  <si>
    <t>Q1/2014</t>
  </si>
  <si>
    <t>Yearly/2013</t>
  </si>
  <si>
    <t>Q3/2013</t>
  </si>
  <si>
    <t>Q2/2013</t>
  </si>
  <si>
    <t>Q1/2013</t>
  </si>
  <si>
    <t>Yearly/2012</t>
  </si>
  <si>
    <t>Q3/2012</t>
  </si>
  <si>
    <t>Q2/2012</t>
  </si>
  <si>
    <t>Q1/2012</t>
  </si>
  <si>
    <t>Yearly/2011</t>
  </si>
  <si>
    <t>Q3/2011</t>
  </si>
  <si>
    <t>Q2/2011</t>
  </si>
  <si>
    <t>Q1/2011</t>
  </si>
  <si>
    <t>Yearly/2010</t>
  </si>
  <si>
    <t>Q3/2010</t>
  </si>
  <si>
    <t>Q2/2010</t>
  </si>
  <si>
    <t>Q1/2010</t>
  </si>
  <si>
    <t>Yearly/2009</t>
  </si>
  <si>
    <t>Q3/2009</t>
  </si>
  <si>
    <t>Q2/2009</t>
  </si>
  <si>
    <t>Q1/2009</t>
  </si>
  <si>
    <t>Yearly/2008</t>
  </si>
  <si>
    <t>Q3/2008</t>
  </si>
  <si>
    <t>Q2/2008</t>
  </si>
  <si>
    <t>Q1/2008</t>
  </si>
  <si>
    <t xml:space="preserve"> Assets</t>
  </si>
  <si>
    <t xml:space="preserve"> Current Assets</t>
  </si>
  <si>
    <t xml:space="preserve">      Other Parties</t>
  </si>
  <si>
    <t xml:space="preserve">      Other Current Receivables</t>
  </si>
  <si>
    <t xml:space="preserve">      Finished Goods</t>
  </si>
  <si>
    <t xml:space="preserve">    Derivative Assets - Current</t>
  </si>
  <si>
    <t xml:space="preserve">    Other Current Assets</t>
  </si>
  <si>
    <t xml:space="preserve">      Other Current Assets - Others</t>
  </si>
  <si>
    <t xml:space="preserve"> Non-Current Assets</t>
  </si>
  <si>
    <t xml:space="preserve">    Trade And Other Receivables - Non-Current - Net</t>
  </si>
  <si>
    <t xml:space="preserve">      Other Non-Current Receivables</t>
  </si>
  <si>
    <t xml:space="preserve">    Long-Term Investments - Net</t>
  </si>
  <si>
    <t xml:space="preserve">      Investment In Debt Instruments Measured At Amortised Cost - Net</t>
  </si>
  <si>
    <t xml:space="preserve">      Investment In Equity Instruments Measured At Fair Value Through Other Comprehensive Income</t>
  </si>
  <si>
    <t xml:space="preserve">    Long-Term Investments - Net (Amended Account)</t>
  </si>
  <si>
    <t xml:space="preserve">    Investment In Subsidiaries, Associates And Joint Ventures Using The Equity Method - Net</t>
  </si>
  <si>
    <t xml:space="preserve">      Investment In Associates</t>
  </si>
  <si>
    <t xml:space="preserve">    Investment In Subsidiaries, Associates And Joint Ventures Using Other Methods - Net</t>
  </si>
  <si>
    <t xml:space="preserve">    Other Non-Current Financial Assets</t>
  </si>
  <si>
    <t xml:space="preserve">      Deposits</t>
  </si>
  <si>
    <t xml:space="preserve">    Investment Properties - Net</t>
  </si>
  <si>
    <t xml:space="preserve">    Right-Of-Use Assets - Net</t>
  </si>
  <si>
    <t xml:space="preserve">      Intangible Assets - Others</t>
  </si>
  <si>
    <t xml:space="preserve">    Goodwill - Net</t>
  </si>
  <si>
    <t xml:space="preserve">    Deferred Tax Assets</t>
  </si>
  <si>
    <t xml:space="preserve">    Other Non-Current Assets</t>
  </si>
  <si>
    <t xml:space="preserve">      Other Non-Current Assets - Others</t>
  </si>
  <si>
    <t xml:space="preserve"> Liabilities</t>
  </si>
  <si>
    <t xml:space="preserve"> Current Liabilities</t>
  </si>
  <si>
    <t xml:space="preserve">      Other Current Payables</t>
  </si>
  <si>
    <t xml:space="preserve">      Related Parties</t>
  </si>
  <si>
    <t xml:space="preserve">      Financial Institutions</t>
  </si>
  <si>
    <t xml:space="preserve">      Bonds</t>
  </si>
  <si>
    <t xml:space="preserve">      Current Portion Of Long-Term Debts - Others</t>
  </si>
  <si>
    <t xml:space="preserve">    Derivative Liabilities - Current</t>
  </si>
  <si>
    <t xml:space="preserve">    Contract Liabilities And Unearned Rental Income - Current</t>
  </si>
  <si>
    <t xml:space="preserve">      Contract Liabilities And Unearned Rental Income - Others</t>
  </si>
  <si>
    <t xml:space="preserve">    Current Portion Of Lease Liabilities</t>
  </si>
  <si>
    <t xml:space="preserve">    Income Tax Payable</t>
  </si>
  <si>
    <t xml:space="preserve">    Other Current Liabilities</t>
  </si>
  <si>
    <t xml:space="preserve"> Non-Current Liabilities</t>
  </si>
  <si>
    <t xml:space="preserve">      Non-Current Portion Of Long-Term Debts - Others</t>
  </si>
  <si>
    <t xml:space="preserve">    Non-Current Portion Of Lease Liabilities</t>
  </si>
  <si>
    <t xml:space="preserve">    Other Non-Current Financial Liabilities</t>
  </si>
  <si>
    <t xml:space="preserve">      Other Non-Current Financial Liabilities - Others</t>
  </si>
  <si>
    <t xml:space="preserve">    Provisions For Employee Benefit Obligations - Non-Current</t>
  </si>
  <si>
    <t xml:space="preserve">    Deferred Tax Liabilities</t>
  </si>
  <si>
    <t xml:space="preserve">    Other Non-Current Liabilities</t>
  </si>
  <si>
    <t xml:space="preserve"> Equity</t>
  </si>
  <si>
    <t xml:space="preserve">    Authorised Share Capital</t>
  </si>
  <si>
    <t xml:space="preserve">      Authorised Ordinary Shares</t>
  </si>
  <si>
    <t xml:space="preserve">    Issued And Paid-Up Share Capital</t>
  </si>
  <si>
    <t xml:space="preserve">      Paid-Up Ordinary Shares</t>
  </si>
  <si>
    <t xml:space="preserve">    Premium (Discount) On Share Capital</t>
  </si>
  <si>
    <t xml:space="preserve">      Premium (Discount) On Ordinary Shares</t>
  </si>
  <si>
    <t xml:space="preserve">    Perpetual Bonds</t>
  </si>
  <si>
    <t xml:space="preserve">    Retained Earnings (Deficits)</t>
  </si>
  <si>
    <t xml:space="preserve">      Retained Earnings - Appropriated</t>
  </si>
  <si>
    <t xml:space="preserve">        Legal And Statutory Reserves</t>
  </si>
  <si>
    <t xml:space="preserve">    Other Components Of Equity</t>
  </si>
  <si>
    <t xml:space="preserve">      Surplus (Deficits)</t>
  </si>
  <si>
    <t xml:space="preserve">        Surplus (Deficits) From Business Combinations Under Common Control</t>
  </si>
  <si>
    <t xml:space="preserve">        Surplus (Deficits) From Changes In Interest In Subsidiaries</t>
  </si>
  <si>
    <t xml:space="preserve">        Surplus (Deficits) - Others</t>
  </si>
  <si>
    <t xml:space="preserve">      Currency Translation Adjustments</t>
  </si>
  <si>
    <t xml:space="preserve">      Other Components Of Equity - Others</t>
  </si>
  <si>
    <t xml:space="preserve">    Non-Controlling Interests</t>
  </si>
  <si>
    <t xml:space="preserve">    Total Equity</t>
  </si>
  <si>
    <t xml:space="preserve">    Total Liabilities And Equity</t>
  </si>
  <si>
    <t>Q4/2020</t>
  </si>
  <si>
    <t>Q4/2019</t>
  </si>
  <si>
    <t>Q4/2018</t>
  </si>
  <si>
    <t>Q4/2017</t>
  </si>
  <si>
    <t>Q4/2016</t>
  </si>
  <si>
    <t>Q4/2015</t>
  </si>
  <si>
    <t>Q4/2014</t>
  </si>
  <si>
    <t>Q4/2013</t>
  </si>
  <si>
    <t>Q4/2012</t>
  </si>
  <si>
    <t>Q4/2011</t>
  </si>
  <si>
    <t>Q4/2010</t>
  </si>
  <si>
    <t>Q4/2009</t>
  </si>
  <si>
    <t>Q4/2008</t>
  </si>
  <si>
    <t xml:space="preserve"> Statement Of Comprehensive Income</t>
  </si>
  <si>
    <t xml:space="preserve"> Revenue</t>
  </si>
  <si>
    <t xml:space="preserve">      Revenue From Sales And Rendering Services</t>
  </si>
  <si>
    <t xml:space="preserve">      Dividend Income</t>
  </si>
  <si>
    <t xml:space="preserve"> Cost And Expenses</t>
  </si>
  <si>
    <t xml:space="preserve">    Total Cost And Expenses</t>
  </si>
  <si>
    <t xml:space="preserve">      Gains (Losses) On Foreign Currency Exchange</t>
  </si>
  <si>
    <t xml:space="preserve">      Gains (Losses) From Financial Instruments Measured At Fair Value Through Profit Or Loss</t>
  </si>
  <si>
    <t xml:space="preserve">    Profit (Loss) Before Finance Costs And Income Tax Expense</t>
  </si>
  <si>
    <t xml:space="preserve">    Profit (Loss) For The Period From Continuing Operations</t>
  </si>
  <si>
    <t xml:space="preserve">    Net Profit (Loss) For The Period</t>
  </si>
  <si>
    <t xml:space="preserve"> Other Comprehensive Income</t>
  </si>
  <si>
    <t xml:space="preserve">    Net Profit (Loss) For The Period / Profit (Loss) For The Period From Continuing Operations</t>
  </si>
  <si>
    <t xml:space="preserve"> Items That Will Be Subsequently Reclassified To Profit Or Loss</t>
  </si>
  <si>
    <t xml:space="preserve">    Gains (Losses) On Cash Flow Hedges</t>
  </si>
  <si>
    <t xml:space="preserve">    Currency Translation Adjustments</t>
  </si>
  <si>
    <t xml:space="preserve">    Share Of Other Comprehensive Income (Expense) From Subsidiaries, Associates And Joint Ventures Accounted For Using The Equity Method That Will Be Subsequently Reclassified To Profit Or Loss</t>
  </si>
  <si>
    <t xml:space="preserve">    Income Taxes Relating To Items That Will Be Subsequently Reclassified To Profit Or Loss</t>
  </si>
  <si>
    <t xml:space="preserve"> Items That Will Not Be Subsequently Reclassified To Profit Or Loss</t>
  </si>
  <si>
    <t xml:space="preserve">    Gains (Losses) On Remeasuring Investment In Equity Instruments Measured At Fair Value Through Other Comprehensive Income</t>
  </si>
  <si>
    <t xml:space="preserve">    Remeasurement Of Employee Benefit Obligations</t>
  </si>
  <si>
    <t xml:space="preserve">    Other Comprehensive Income (Expense) - Net Of Tax</t>
  </si>
  <si>
    <t xml:space="preserve">    Total Comprehensive Income (Expense) For The Period</t>
  </si>
  <si>
    <t xml:space="preserve"> Net Profit (Loss) Attributable To :</t>
  </si>
  <si>
    <t xml:space="preserve"> Total Comprehensive Income (Expense) Attributable To :</t>
  </si>
  <si>
    <t xml:space="preserve">    Basic Earnings (Loss) Per Share (Baht/Share)</t>
  </si>
  <si>
    <t xml:space="preserve">    Diluted Earnings (Loss) Per Share (Baht/Share)</t>
  </si>
  <si>
    <t xml:space="preserve"> Net Cash From Operating Activities</t>
  </si>
  <si>
    <t xml:space="preserve">    Net Profit (Loss) Attributable To Owners Of The Parent For The Period</t>
  </si>
  <si>
    <t xml:space="preserve">      Depreciation</t>
  </si>
  <si>
    <t xml:space="preserve">      Amortisation</t>
  </si>
  <si>
    <t xml:space="preserve">    (Reversal Of) Loss From Diminution In Value Of Inventories</t>
  </si>
  <si>
    <t xml:space="preserve">    Share Of (Profit) Loss From Investments Accounted For Using The Equity Method</t>
  </si>
  <si>
    <t xml:space="preserve">    (Gains) Losses On Foreign Currency Exchange</t>
  </si>
  <si>
    <t xml:space="preserve">    (Gains) Losses On Disposal Of Investment In Subsidiaries, Associates And Joint Ventures</t>
  </si>
  <si>
    <t xml:space="preserve">    (Gains) Losses On Fair Value Adjustments Of Investments</t>
  </si>
  <si>
    <t xml:space="preserve">    (Gains) Losses On Disposal And Write-Off Of Fixed Assets</t>
  </si>
  <si>
    <t xml:space="preserve">      (Gains) Losses On Disposal Of Fixed Assets</t>
  </si>
  <si>
    <t xml:space="preserve">      Loss On Write-Off Of Fixed Assets</t>
  </si>
  <si>
    <t xml:space="preserve">    (Gains) Losses On Disposal And Write-Off Of Other Assets</t>
  </si>
  <si>
    <t xml:space="preserve">      (Gains) Losses On Disposal Of Other Assets</t>
  </si>
  <si>
    <t xml:space="preserve">    (Reversal Of) Impairment Loss Of Fixed Assets</t>
  </si>
  <si>
    <t xml:space="preserve">    (Reversal Of) Loss On Impairment From Investments In Subsidiaries, Associates And Joint Ventures</t>
  </si>
  <si>
    <t xml:space="preserve">    (Reversal Of) Impairment Loss Of Other Assets</t>
  </si>
  <si>
    <t xml:space="preserve">    Dividend And Interest Income</t>
  </si>
  <si>
    <t xml:space="preserve">    Employee Benefit Expenses</t>
  </si>
  <si>
    <t xml:space="preserve">    Other Reconciliation Items</t>
  </si>
  <si>
    <t xml:space="preserve">    Cash Flows From (Used In) Operations Before Changes In Operating Assets And Liabilities</t>
  </si>
  <si>
    <t xml:space="preserve"> (Increase) Decrease In Operating Assets</t>
  </si>
  <si>
    <t xml:space="preserve">    (Increase) Decrease In Trade And Other Receivables</t>
  </si>
  <si>
    <t xml:space="preserve">    (Increase) Decrease In Inventories</t>
  </si>
  <si>
    <t xml:space="preserve">    (Increase) Decrease In Other Operating Assets</t>
  </si>
  <si>
    <t xml:space="preserve"> Increase (Decrease) In Operating Liabilities</t>
  </si>
  <si>
    <t xml:space="preserve">    Increase (Decrease) In Trade And Other Payables</t>
  </si>
  <si>
    <t xml:space="preserve">    Increase (Decrease) In Provisions For Employee Benefit Obligations</t>
  </si>
  <si>
    <t xml:space="preserve">    Increase (Decrease) In Other Operating Liabilities</t>
  </si>
  <si>
    <t xml:space="preserve">    Cash Generated From (Used In) Operations</t>
  </si>
  <si>
    <t xml:space="preserve">    Income Tax (Paid) Received</t>
  </si>
  <si>
    <t xml:space="preserve"> Net Cash From Investing Activities</t>
  </si>
  <si>
    <t xml:space="preserve">    (Increase) Decrease In Short-Term Investments</t>
  </si>
  <si>
    <t xml:space="preserve">    Proceeds From Investment</t>
  </si>
  <si>
    <t xml:space="preserve">      Proceeds From Disposal Of Investments</t>
  </si>
  <si>
    <t xml:space="preserve">    Purchase Of Investments</t>
  </si>
  <si>
    <t xml:space="preserve">    Proceeds From Disposal Of Investment In Subsidiaries, Associates And Joint Ventures</t>
  </si>
  <si>
    <t xml:space="preserve">    Payment For Purchase Of Investment In Subsidiaries, Associates And Joint Ventures</t>
  </si>
  <si>
    <t xml:space="preserve">    Proceeds From Disposal Of Fixed Assets</t>
  </si>
  <si>
    <t xml:space="preserve">      Property, Plant And Equipment</t>
  </si>
  <si>
    <t xml:space="preserve">      Intangible Assets</t>
  </si>
  <si>
    <t xml:space="preserve">      Investment Properties</t>
  </si>
  <si>
    <t xml:space="preserve">      Right-Of-Use Assets</t>
  </si>
  <si>
    <t xml:space="preserve">    Dividend Received</t>
  </si>
  <si>
    <t xml:space="preserve">    Interest Received</t>
  </si>
  <si>
    <t xml:space="preserve">    Other Items (Investing Activities)</t>
  </si>
  <si>
    <t xml:space="preserve"> Net Cash From Financing Activities</t>
  </si>
  <si>
    <t xml:space="preserve">    Increase (Decrease) In Bank Overdrafts And Short-Term Borrowings - Financial Institutions</t>
  </si>
  <si>
    <t xml:space="preserve">    Increase (Decrease) In Short-Term Borrowings</t>
  </si>
  <si>
    <t xml:space="preserve">      Increase (Decrease) In Short-Term Borrowings - Other Parties</t>
  </si>
  <si>
    <t xml:space="preserve">    Proceeds From Borrowings</t>
  </si>
  <si>
    <t xml:space="preserve">      Proceeds From Short-Term Borrowings</t>
  </si>
  <si>
    <t xml:space="preserve">        Proceeds From Short-Term Borrowings - Financial Institutions</t>
  </si>
  <si>
    <t xml:space="preserve">      Proceeds From Long-Term Borrowings</t>
  </si>
  <si>
    <t xml:space="preserve">        Proceeds From Long-Term Borrowings - Financial Institutions</t>
  </si>
  <si>
    <t xml:space="preserve">        Proceeds From Long-Term Borrowings - Related Parties</t>
  </si>
  <si>
    <t xml:space="preserve">        Proceeds From Long-Term Borrowings - Other Parties</t>
  </si>
  <si>
    <t xml:space="preserve">    Repayments On Borrowings</t>
  </si>
  <si>
    <t xml:space="preserve">      Repayments On Short-Term Borrowings</t>
  </si>
  <si>
    <t xml:space="preserve">        Repayments On Short-Term Borrowings - Financial Institutions</t>
  </si>
  <si>
    <t xml:space="preserve">      Repayments On Long-Term Borrowings</t>
  </si>
  <si>
    <t xml:space="preserve">        Repayments On Long-Term Borrowings - Financial Institutions</t>
  </si>
  <si>
    <t xml:space="preserve">        Repayments On Long-Term Borrowings - Related Parties</t>
  </si>
  <si>
    <t xml:space="preserve">    Repayments On Lease Liabilities</t>
  </si>
  <si>
    <t xml:space="preserve">    Proceeds From Issuance Of Debt Instruments</t>
  </si>
  <si>
    <t xml:space="preserve">    Repayments On Debt Instruments</t>
  </si>
  <si>
    <t xml:space="preserve">    Proceeds From Issuance Of Equity Instruments</t>
  </si>
  <si>
    <t xml:space="preserve">    Dividend Paid</t>
  </si>
  <si>
    <t xml:space="preserve">    Interest Paid</t>
  </si>
  <si>
    <t xml:space="preserve">    Other Items (Financing Activities)</t>
  </si>
  <si>
    <t xml:space="preserve">    Effect Of Exchange Rate Changes On Cash And Cash Equivalents</t>
  </si>
  <si>
    <t xml:space="preserve">    Differences Of Foreign Currency Exchange On Financial Statements Translation</t>
  </si>
  <si>
    <t xml:space="preserve">    Other Items</t>
  </si>
  <si>
    <t xml:space="preserve">    Cash And Cash Equivalents, Beginning Balance</t>
  </si>
  <si>
    <t xml:space="preserve">    Cash And Cash Equivalents, Ending Balance</t>
  </si>
  <si>
    <t>Financial Statement (Full Version):</t>
  </si>
  <si>
    <t>31/03/21</t>
  </si>
  <si>
    <t>31/12/20</t>
  </si>
  <si>
    <t>30/09/20</t>
  </si>
  <si>
    <t>30/06/20</t>
  </si>
  <si>
    <t>31/03/20</t>
  </si>
  <si>
    <t>31/12/19</t>
  </si>
  <si>
    <t>30/09/19</t>
  </si>
  <si>
    <t>30/06/19</t>
  </si>
  <si>
    <t>31/03/19</t>
  </si>
  <si>
    <t>31/12/18</t>
  </si>
  <si>
    <t>30/09/18</t>
  </si>
  <si>
    <t>30/06/18</t>
  </si>
  <si>
    <t>31/03/18</t>
  </si>
  <si>
    <t>31/12/17</t>
  </si>
  <si>
    <t>30/09/17</t>
  </si>
  <si>
    <t>30/06/17</t>
  </si>
  <si>
    <t>31/03/17</t>
  </si>
  <si>
    <t>31/12/16</t>
  </si>
  <si>
    <t>30/09/16</t>
  </si>
  <si>
    <t>30/06/16</t>
  </si>
  <si>
    <t>31/03/16</t>
  </si>
  <si>
    <t>31/12/15</t>
  </si>
  <si>
    <t>30/09/15</t>
  </si>
  <si>
    <t>30/06/15</t>
  </si>
  <si>
    <t>31/03/15</t>
  </si>
  <si>
    <t>31/12/14</t>
  </si>
  <si>
    <t>30/09/14</t>
  </si>
  <si>
    <t>30/06/14</t>
  </si>
  <si>
    <t>31/03/14</t>
  </si>
  <si>
    <t>31/12/13</t>
  </si>
  <si>
    <t>30/09/13</t>
  </si>
  <si>
    <t>30/06/13</t>
  </si>
  <si>
    <t>31/03/13</t>
  </si>
  <si>
    <t>31/12/12</t>
  </si>
  <si>
    <t>30/09/12</t>
  </si>
  <si>
    <t>30/06/12</t>
  </si>
  <si>
    <t>31/03/12</t>
  </si>
  <si>
    <t>31/12/11</t>
  </si>
  <si>
    <t>30/09/11</t>
  </si>
  <si>
    <t>30/06/11</t>
  </si>
  <si>
    <t>31/03/11</t>
  </si>
  <si>
    <t>31/12/10</t>
  </si>
  <si>
    <t>30/09/10</t>
  </si>
  <si>
    <t>30/06/10</t>
  </si>
  <si>
    <t>31/03/10</t>
  </si>
  <si>
    <t>31/12/09</t>
  </si>
  <si>
    <t>30/09/09</t>
  </si>
  <si>
    <t>30/06/09</t>
  </si>
  <si>
    <t>31/03/09</t>
  </si>
  <si>
    <t>31/12/08</t>
  </si>
  <si>
    <t>30/09/08</t>
  </si>
  <si>
    <t>30/06/08</t>
  </si>
  <si>
    <t>31/03/08</t>
  </si>
  <si>
    <t>Remark:</t>
  </si>
  <si>
    <t xml:space="preserve">    Short-Term Loan And Interest Receivables</t>
  </si>
  <si>
    <t xml:space="preserve">    Long-Term Provisions</t>
  </si>
  <si>
    <t xml:space="preserve">      Other Gains (Losses) - Others</t>
  </si>
  <si>
    <t xml:space="preserve">    Profit (Loss) Before Finance Costs And/Or Income Tax Expense</t>
  </si>
  <si>
    <t xml:space="preserve">      Loss On Write-Off Of Other Assets</t>
  </si>
  <si>
    <t xml:space="preserve">      Loan Receivables</t>
  </si>
  <si>
    <t xml:space="preserve">    Current Portion Of Lease Receivables - Net</t>
  </si>
  <si>
    <t xml:space="preserve">    Restricted Deposits - Non-Current</t>
  </si>
  <si>
    <t xml:space="preserve">    Non-Current Portion Of Lease Receivables - Net</t>
  </si>
  <si>
    <t xml:space="preserve"> Assets (Amended Account)</t>
  </si>
  <si>
    <t xml:space="preserve"> Liabilities (Amended Account)</t>
  </si>
  <si>
    <t xml:space="preserve">    Other Comprehensive Income That Will Be Subsequently Reclassified To Profit Or Loss</t>
  </si>
  <si>
    <t xml:space="preserve">    Income Taxes Relating To Items That Will Not Be Subsequently Reclassified To Profit Or Loss</t>
  </si>
  <si>
    <t xml:space="preserve">    (Gains) Losses On Fair Value Adjustments Of Other Financial Instruments</t>
  </si>
  <si>
    <t xml:space="preserve">    (Reversal Of) Impairment Loss Of Properties Foreclosed</t>
  </si>
  <si>
    <t xml:space="preserve">    (Increase) Decrease In Trade And Loan Receivables</t>
  </si>
  <si>
    <t xml:space="preserve">    (Increase) Decrease In Lease Receivables</t>
  </si>
  <si>
    <t xml:space="preserve">    (Increase) Decrease In Restricted Deposits</t>
  </si>
  <si>
    <t>4.10</t>
  </si>
  <si>
    <t xml:space="preserve">      Net Profit (Loss) Attributable To : Owners Of The Parent</t>
  </si>
  <si>
    <t>Q2/2021</t>
  </si>
  <si>
    <t>30/06/21</t>
  </si>
  <si>
    <t xml:space="preserve">      Net Profit (Loss) Attributable To : Non-Controlling Interests</t>
  </si>
  <si>
    <t xml:space="preserve">      Total Comprehensive Income (Expense) Attributable To : Owners Of The Parent</t>
  </si>
  <si>
    <t xml:space="preserve">      Total Comprehensive Income (Expense) Attributable To : Non-Controlling Interests</t>
  </si>
  <si>
    <t xml:space="preserve">        Repayments On Short-Term Borrowings - Other Parties</t>
  </si>
  <si>
    <t>UBE</t>
  </si>
  <si>
    <t>ONEE</t>
  </si>
  <si>
    <t>BRI</t>
  </si>
  <si>
    <t>TFM</t>
  </si>
  <si>
    <t>WFX</t>
  </si>
  <si>
    <t>INCOME PROPORTION</t>
  </si>
  <si>
    <t>7-11</t>
  </si>
  <si>
    <t>Fiscal Year</t>
  </si>
  <si>
    <t>%YoY</t>
  </si>
  <si>
    <t>OTHERS</t>
  </si>
  <si>
    <t>TOTAL</t>
  </si>
  <si>
    <t>SG&amp;A Breakdown</t>
  </si>
  <si>
    <t>Payroll</t>
  </si>
  <si>
    <t>Royalty Fee</t>
  </si>
  <si>
    <t>Rental, Depreciation &amp; Amortization</t>
  </si>
  <si>
    <t>Advertising</t>
  </si>
  <si>
    <t>Utilities &amp; Others</t>
  </si>
  <si>
    <t>STORE BY TYPE</t>
  </si>
  <si>
    <t>Fiscal</t>
  </si>
  <si>
    <t>COCO</t>
  </si>
  <si>
    <t>DODO</t>
  </si>
  <si>
    <t>AREA RIGHT</t>
  </si>
  <si>
    <t>%Growth</t>
  </si>
  <si>
    <t>STORE BY LOCATION</t>
  </si>
  <si>
    <t>OUTSIDE GAS STATION</t>
  </si>
  <si>
    <t>INSIDE GAS STATION</t>
  </si>
  <si>
    <t>Revenue / Branch</t>
  </si>
  <si>
    <t>PRODUCT MIX</t>
  </si>
  <si>
    <t>FOOD &amp; BEVERAGE</t>
  </si>
  <si>
    <t>SALES STATISTICS</t>
  </si>
  <si>
    <t>Same Store Sales Growth (%SSSG)</t>
  </si>
  <si>
    <t>Revenue / Branch / Day</t>
  </si>
  <si>
    <t>Average Revenue Per Unit (ARPU)</t>
  </si>
  <si>
    <t>Customers / Day</t>
  </si>
  <si>
    <t>CUSTOMERS / DAY</t>
  </si>
  <si>
    <t>7-11 Gross Profit</t>
  </si>
  <si>
    <t>7-11 GPM</t>
  </si>
  <si>
    <t>MARKET SHARES</t>
  </si>
  <si>
    <t>TESCO LOTUS EXPRESS</t>
  </si>
  <si>
    <t>FAMILY MART</t>
  </si>
  <si>
    <t>1.50</t>
  </si>
  <si>
    <t>KISS</t>
  </si>
  <si>
    <t>5.70</t>
  </si>
  <si>
    <t>4.08</t>
  </si>
  <si>
    <t>2.50</t>
  </si>
  <si>
    <t>Q1/2022</t>
  </si>
  <si>
    <t>Yearly/2021</t>
  </si>
  <si>
    <t>Q3/2021</t>
  </si>
  <si>
    <t xml:space="preserve">      Investment In Joint Ventures</t>
  </si>
  <si>
    <t xml:space="preserve">    Derivative Liabilities - Non-Current</t>
  </si>
  <si>
    <t>31/03/22</t>
  </si>
  <si>
    <t>31/12/21</t>
  </si>
  <si>
    <t>30/09/21</t>
  </si>
  <si>
    <t>* This information was prepared and directly disseminated by the listed company.</t>
  </si>
  <si>
    <t>Q4/2021</t>
  </si>
  <si>
    <t xml:space="preserve">    Share Of Other Comprehensive Income (Expense) From Subsidiaries, Associates And Joint Ventures Accounted For Using The Equity Method That Will Not Be Subsequently Reclassified To Profit Or Loss</t>
  </si>
  <si>
    <t xml:space="preserve">    Increase (Decrease) In Provisions</t>
  </si>
  <si>
    <t xml:space="preserve">    Proceeds From Changes In Interest In Subsidiaries</t>
  </si>
  <si>
    <t xml:space="preserve">    Payments For Changes In Interest In Subsidiaries</t>
  </si>
  <si>
    <t>MFEC</t>
  </si>
  <si>
    <t>EE</t>
  </si>
  <si>
    <t>0.80</t>
  </si>
  <si>
    <t>0.79</t>
  </si>
  <si>
    <t>LEE</t>
  </si>
  <si>
    <t>TRUBB</t>
  </si>
  <si>
    <t>2.48</t>
  </si>
  <si>
    <t>UPOIC</t>
  </si>
  <si>
    <t>8.00</t>
  </si>
  <si>
    <t>UVAN</t>
  </si>
  <si>
    <t>VPO</t>
  </si>
  <si>
    <t>1.59</t>
  </si>
  <si>
    <t>BR</t>
  </si>
  <si>
    <t>BRR</t>
  </si>
  <si>
    <t>CFRESH</t>
  </si>
  <si>
    <t>CHOTI</t>
  </si>
  <si>
    <t>CM</t>
  </si>
  <si>
    <t>CPI</t>
  </si>
  <si>
    <t>F&amp;D</t>
  </si>
  <si>
    <t>GLOCON</t>
  </si>
  <si>
    <t>0.99</t>
  </si>
  <si>
    <t>JDF</t>
  </si>
  <si>
    <t>KBS</t>
  </si>
  <si>
    <t>4.44</t>
  </si>
  <si>
    <t>3.82</t>
  </si>
  <si>
    <t>KTIS</t>
  </si>
  <si>
    <t>LST</t>
  </si>
  <si>
    <t>MALEE</t>
  </si>
  <si>
    <t>PB</t>
  </si>
  <si>
    <t>PLUS</t>
  </si>
  <si>
    <t>PM</t>
  </si>
  <si>
    <t>SAUCE</t>
  </si>
  <si>
    <t>SFP</t>
  </si>
  <si>
    <t>SNP</t>
  </si>
  <si>
    <t>SORKON</t>
  </si>
  <si>
    <t>SSC</t>
  </si>
  <si>
    <t>SSF</t>
  </si>
  <si>
    <t>SST</t>
  </si>
  <si>
    <t>TC</t>
  </si>
  <si>
    <t>TIPCO</t>
  </si>
  <si>
    <t>AIT</t>
  </si>
  <si>
    <t>ALT</t>
  </si>
  <si>
    <t>2.42</t>
  </si>
  <si>
    <t>AMR</t>
  </si>
  <si>
    <t>ILINK</t>
  </si>
  <si>
    <t>INET</t>
  </si>
  <si>
    <t>3.88</t>
  </si>
  <si>
    <t>3.70</t>
  </si>
  <si>
    <t>JTS</t>
  </si>
  <si>
    <t>MSC</t>
  </si>
  <si>
    <t>SAMART</t>
  </si>
  <si>
    <t>SAMTEL</t>
  </si>
  <si>
    <t>SDC</t>
  </si>
  <si>
    <t>0.34</t>
  </si>
  <si>
    <t>0.33</t>
  </si>
  <si>
    <t>SVOA</t>
  </si>
  <si>
    <t>SYMC</t>
  </si>
  <si>
    <t>TKC</t>
  </si>
  <si>
    <t>TWZ</t>
  </si>
  <si>
    <t>0.08</t>
  </si>
  <si>
    <t>0.07</t>
  </si>
  <si>
    <t>CCET</t>
  </si>
  <si>
    <t>2.40</t>
  </si>
  <si>
    <t>METCO</t>
  </si>
  <si>
    <t>NEX</t>
  </si>
  <si>
    <t>TEAM</t>
  </si>
  <si>
    <t>7UP</t>
  </si>
  <si>
    <t>1.02</t>
  </si>
  <si>
    <t>1.03</t>
  </si>
  <si>
    <t>ACC</t>
  </si>
  <si>
    <t>1.37</t>
  </si>
  <si>
    <t>1.32</t>
  </si>
  <si>
    <t>AGE</t>
  </si>
  <si>
    <t>3.76</t>
  </si>
  <si>
    <t>AI</t>
  </si>
  <si>
    <t>AIE</t>
  </si>
  <si>
    <t>AKR</t>
  </si>
  <si>
    <t>1.01</t>
  </si>
  <si>
    <t>BAFS</t>
  </si>
  <si>
    <t>BBGI</t>
  </si>
  <si>
    <t>CV</t>
  </si>
  <si>
    <t>2.28</t>
  </si>
  <si>
    <t>2.22</t>
  </si>
  <si>
    <t>DEMCO</t>
  </si>
  <si>
    <t>EP</t>
  </si>
  <si>
    <t>ETC</t>
  </si>
  <si>
    <t>GREEN</t>
  </si>
  <si>
    <t>3.10</t>
  </si>
  <si>
    <t>LANNA</t>
  </si>
  <si>
    <t>MDX</t>
  </si>
  <si>
    <t>NOVA</t>
  </si>
  <si>
    <t>1.56</t>
  </si>
  <si>
    <t>QTC</t>
  </si>
  <si>
    <t>4.88</t>
  </si>
  <si>
    <t>RPC</t>
  </si>
  <si>
    <t>SCG</t>
  </si>
  <si>
    <t>SCI</t>
  </si>
  <si>
    <t>SGP</t>
  </si>
  <si>
    <t>SKE</t>
  </si>
  <si>
    <t>0.85</t>
  </si>
  <si>
    <t>0.82</t>
  </si>
  <si>
    <t>SOLAR</t>
  </si>
  <si>
    <t>1.09</t>
  </si>
  <si>
    <t>0.76</t>
  </si>
  <si>
    <t>0.77</t>
  </si>
  <si>
    <t>0.73</t>
  </si>
  <si>
    <t>3.50</t>
  </si>
  <si>
    <t>TAE</t>
  </si>
  <si>
    <t>1.95</t>
  </si>
  <si>
    <t>TCC</t>
  </si>
  <si>
    <t>0.98</t>
  </si>
  <si>
    <t>0.90</t>
  </si>
  <si>
    <t>0.92</t>
  </si>
  <si>
    <t>2.10</t>
  </si>
  <si>
    <t>2.12</t>
  </si>
  <si>
    <t>2.08</t>
  </si>
  <si>
    <t>WP</t>
  </si>
  <si>
    <t>ASAP</t>
  </si>
  <si>
    <t>BYD</t>
  </si>
  <si>
    <t>CGH</t>
  </si>
  <si>
    <t>FNS</t>
  </si>
  <si>
    <t>FSS</t>
  </si>
  <si>
    <t>GBX</t>
  </si>
  <si>
    <t>1.11</t>
  </si>
  <si>
    <t>1.13</t>
  </si>
  <si>
    <t>HENG</t>
  </si>
  <si>
    <t>IFS</t>
  </si>
  <si>
    <t>KCAR</t>
  </si>
  <si>
    <t>KGI</t>
  </si>
  <si>
    <t>MFC</t>
  </si>
  <si>
    <t>ML</t>
  </si>
  <si>
    <t>1.20</t>
  </si>
  <si>
    <t>MST</t>
  </si>
  <si>
    <t>0.02</t>
  </si>
  <si>
    <t>PL</t>
  </si>
  <si>
    <t>TK</t>
  </si>
  <si>
    <t>TNITY</t>
  </si>
  <si>
    <t>UOBKH</t>
  </si>
  <si>
    <t>XPG</t>
  </si>
  <si>
    <t>1.72</t>
  </si>
  <si>
    <t>1.69</t>
  </si>
  <si>
    <t>CIMBT</t>
  </si>
  <si>
    <t>0.83</t>
  </si>
  <si>
    <t>0.81</t>
  </si>
  <si>
    <t>LHFG</t>
  </si>
  <si>
    <t>1.31</t>
  </si>
  <si>
    <t>1.28</t>
  </si>
  <si>
    <t>1.29</t>
  </si>
  <si>
    <t>1.23</t>
  </si>
  <si>
    <t>AYUD</t>
  </si>
  <si>
    <t>BKI</t>
  </si>
  <si>
    <t>BUI</t>
  </si>
  <si>
    <t>CHARAN</t>
  </si>
  <si>
    <t>INSURE</t>
  </si>
  <si>
    <t>KWI</t>
  </si>
  <si>
    <t>MTI</t>
  </si>
  <si>
    <t>NKI</t>
  </si>
  <si>
    <t>TGH</t>
  </si>
  <si>
    <t>THRE</t>
  </si>
  <si>
    <t>TIPH</t>
  </si>
  <si>
    <t>0.38</t>
  </si>
  <si>
    <t>TVI</t>
  </si>
  <si>
    <t>AHC</t>
  </si>
  <si>
    <t>CMR</t>
  </si>
  <si>
    <t>KDH</t>
  </si>
  <si>
    <t>M-CHAI</t>
  </si>
  <si>
    <t>NEW</t>
  </si>
  <si>
    <t>NTV</t>
  </si>
  <si>
    <t>PRINC</t>
  </si>
  <si>
    <t>RAM</t>
  </si>
  <si>
    <t>SKR</t>
  </si>
  <si>
    <t>VIH</t>
  </si>
  <si>
    <t>WPH</t>
  </si>
  <si>
    <t>ASIA</t>
  </si>
  <si>
    <t>BEYOND</t>
  </si>
  <si>
    <t>CSR</t>
  </si>
  <si>
    <t>DUSIT</t>
  </si>
  <si>
    <t>4.00</t>
  </si>
  <si>
    <t>GRAND</t>
  </si>
  <si>
    <t>LRH</t>
  </si>
  <si>
    <t>MANRIN</t>
  </si>
  <si>
    <t>OHTL</t>
  </si>
  <si>
    <t>ROH</t>
  </si>
  <si>
    <t>SHANG</t>
  </si>
  <si>
    <t>2.72</t>
  </si>
  <si>
    <t>ASIMAR</t>
  </si>
  <si>
    <t>2.00</t>
  </si>
  <si>
    <t>B</t>
  </si>
  <si>
    <t>BIOTEC</t>
  </si>
  <si>
    <t>1.18</t>
  </si>
  <si>
    <t>KIAT</t>
  </si>
  <si>
    <t>0.44</t>
  </si>
  <si>
    <t>KWC</t>
  </si>
  <si>
    <t>MENA</t>
  </si>
  <si>
    <t>TSTE</t>
  </si>
  <si>
    <t>BWG</t>
  </si>
  <si>
    <t>0.91</t>
  </si>
  <si>
    <t>0.89</t>
  </si>
  <si>
    <t>GENCO</t>
  </si>
  <si>
    <t>0.68</t>
  </si>
  <si>
    <t>0.69</t>
  </si>
  <si>
    <t>0.67</t>
  </si>
  <si>
    <t>B52</t>
  </si>
  <si>
    <t>BIG</t>
  </si>
  <si>
    <t>0.70</t>
  </si>
  <si>
    <t>CSS</t>
  </si>
  <si>
    <t>1.75</t>
  </si>
  <si>
    <t>FN</t>
  </si>
  <si>
    <t>FTE</t>
  </si>
  <si>
    <t>ICC</t>
  </si>
  <si>
    <t>IT</t>
  </si>
  <si>
    <t>KAMART</t>
  </si>
  <si>
    <t>4.96</t>
  </si>
  <si>
    <t>LOXLEY</t>
  </si>
  <si>
    <t>MIDA</t>
  </si>
  <si>
    <t>0.45</t>
  </si>
  <si>
    <t>0.46</t>
  </si>
  <si>
    <t>RSP</t>
  </si>
  <si>
    <t>SCM</t>
  </si>
  <si>
    <t>SPC</t>
  </si>
  <si>
    <t>SPI</t>
  </si>
  <si>
    <t>SVT</t>
  </si>
  <si>
    <t>AMARIN</t>
  </si>
  <si>
    <t>AQUA</t>
  </si>
  <si>
    <t>0.58</t>
  </si>
  <si>
    <t>0.59</t>
  </si>
  <si>
    <t>AS</t>
  </si>
  <si>
    <t>FE</t>
  </si>
  <si>
    <t>GPI</t>
  </si>
  <si>
    <t>1.76</t>
  </si>
  <si>
    <t>GRAMMY</t>
  </si>
  <si>
    <t>MACO</t>
  </si>
  <si>
    <t>0.65</t>
  </si>
  <si>
    <t>MATCH</t>
  </si>
  <si>
    <t>2.20</t>
  </si>
  <si>
    <t>2.14</t>
  </si>
  <si>
    <t>MATI</t>
  </si>
  <si>
    <t>MCOT</t>
  </si>
  <si>
    <t>1.68</t>
  </si>
  <si>
    <t>MPIC</t>
  </si>
  <si>
    <t>PRAKIT</t>
  </si>
  <si>
    <t>10.00</t>
  </si>
  <si>
    <t>PTECH</t>
  </si>
  <si>
    <t>SE-ED</t>
  </si>
  <si>
    <t>2.84</t>
  </si>
  <si>
    <t>5.00</t>
  </si>
  <si>
    <t>0.60</t>
  </si>
  <si>
    <t>2S</t>
  </si>
  <si>
    <t>AMC</t>
  </si>
  <si>
    <t>BSBM</t>
  </si>
  <si>
    <t>CEN</t>
  </si>
  <si>
    <t>2.82</t>
  </si>
  <si>
    <t>CITY</t>
  </si>
  <si>
    <t>CSP</t>
  </si>
  <si>
    <t>GJS</t>
  </si>
  <si>
    <t>0.40</t>
  </si>
  <si>
    <t>INOX</t>
  </si>
  <si>
    <t>LHK</t>
  </si>
  <si>
    <t>MILL</t>
  </si>
  <si>
    <t>PAP</t>
  </si>
  <si>
    <t>PERM</t>
  </si>
  <si>
    <t>SAM</t>
  </si>
  <si>
    <t>SMIT</t>
  </si>
  <si>
    <t>SSSC</t>
  </si>
  <si>
    <t>TGPRO</t>
  </si>
  <si>
    <t>0.32</t>
  </si>
  <si>
    <t>THE</t>
  </si>
  <si>
    <t>TSTH</t>
  </si>
  <si>
    <t>1.22</t>
  </si>
  <si>
    <t>TWP</t>
  </si>
  <si>
    <t>TYCN</t>
  </si>
  <si>
    <t>ALUCON</t>
  </si>
  <si>
    <t>CSC</t>
  </si>
  <si>
    <t>0.39</t>
  </si>
  <si>
    <t>3.92</t>
  </si>
  <si>
    <t>SITHAI</t>
  </si>
  <si>
    <t>1.24</t>
  </si>
  <si>
    <t>SLP</t>
  </si>
  <si>
    <t>SPACK</t>
  </si>
  <si>
    <t>TCOAT</t>
  </si>
  <si>
    <t>TFI</t>
  </si>
  <si>
    <t>0.18</t>
  </si>
  <si>
    <t>TMD</t>
  </si>
  <si>
    <t>TOPP</t>
  </si>
  <si>
    <t>TPBI</t>
  </si>
  <si>
    <t>TPP</t>
  </si>
  <si>
    <t>BCT</t>
  </si>
  <si>
    <t>CMAN</t>
  </si>
  <si>
    <t>GC</t>
  </si>
  <si>
    <t>GIFT</t>
  </si>
  <si>
    <t>NFC</t>
  </si>
  <si>
    <t>PATO</t>
  </si>
  <si>
    <t>PMTA</t>
  </si>
  <si>
    <t>SUTHA</t>
  </si>
  <si>
    <t>TCCC</t>
  </si>
  <si>
    <t>TPA</t>
  </si>
  <si>
    <t>UP</t>
  </si>
  <si>
    <t>3K-BAT</t>
  </si>
  <si>
    <t>ACG</t>
  </si>
  <si>
    <t>CWT</t>
  </si>
  <si>
    <t>EASON</t>
  </si>
  <si>
    <t>GYT</t>
  </si>
  <si>
    <t>HFT</t>
  </si>
  <si>
    <t>IHL</t>
  </si>
  <si>
    <t>INGRS</t>
  </si>
  <si>
    <t>SPG</t>
  </si>
  <si>
    <t>TKT</t>
  </si>
  <si>
    <t>TNPC</t>
  </si>
  <si>
    <t>TRU</t>
  </si>
  <si>
    <t>ALLA</t>
  </si>
  <si>
    <t>1.48</t>
  </si>
  <si>
    <t>1.47</t>
  </si>
  <si>
    <t>ASEFA</t>
  </si>
  <si>
    <t>CPT</t>
  </si>
  <si>
    <t>CRANE</t>
  </si>
  <si>
    <t>1.19</t>
  </si>
  <si>
    <t>CTW</t>
  </si>
  <si>
    <t>FMT</t>
  </si>
  <si>
    <t>HTECH</t>
  </si>
  <si>
    <t>PK</t>
  </si>
  <si>
    <t>2.18</t>
  </si>
  <si>
    <t>TCJ</t>
  </si>
  <si>
    <t>TPCS</t>
  </si>
  <si>
    <t>VARO</t>
  </si>
  <si>
    <t>AFC</t>
  </si>
  <si>
    <t>BTNC</t>
  </si>
  <si>
    <t>CPH</t>
  </si>
  <si>
    <t>CPL</t>
  </si>
  <si>
    <t>NC</t>
  </si>
  <si>
    <t>PAF</t>
  </si>
  <si>
    <t>PDJ</t>
  </si>
  <si>
    <t>PG</t>
  </si>
  <si>
    <t>SAWANG</t>
  </si>
  <si>
    <t>SUC</t>
  </si>
  <si>
    <t>TNL</t>
  </si>
  <si>
    <t>TR</t>
  </si>
  <si>
    <t>TTI</t>
  </si>
  <si>
    <t>TTT</t>
  </si>
  <si>
    <t>UPF</t>
  </si>
  <si>
    <t>WACOAL</t>
  </si>
  <si>
    <t>AJA</t>
  </si>
  <si>
    <t>0.28</t>
  </si>
  <si>
    <t>DTCI</t>
  </si>
  <si>
    <t>FANCY</t>
  </si>
  <si>
    <t>FTI</t>
  </si>
  <si>
    <t>KYE</t>
  </si>
  <si>
    <t>L&amp;E</t>
  </si>
  <si>
    <t>MODERN</t>
  </si>
  <si>
    <t>OGC</t>
  </si>
  <si>
    <t>ROCK</t>
  </si>
  <si>
    <t>SIAM</t>
  </si>
  <si>
    <t>1.73</t>
  </si>
  <si>
    <t>TCMC</t>
  </si>
  <si>
    <t>APCO</t>
  </si>
  <si>
    <t>DDD</t>
  </si>
  <si>
    <t>JCT</t>
  </si>
  <si>
    <t>NV</t>
  </si>
  <si>
    <t>OCC</t>
  </si>
  <si>
    <t>BKD</t>
  </si>
  <si>
    <t>CIVIL</t>
  </si>
  <si>
    <t>CNT</t>
  </si>
  <si>
    <t>0.20</t>
  </si>
  <si>
    <t>0.19</t>
  </si>
  <si>
    <t>1.88</t>
  </si>
  <si>
    <t>0.71</t>
  </si>
  <si>
    <t>PLE</t>
  </si>
  <si>
    <t>0.75</t>
  </si>
  <si>
    <t>PREB</t>
  </si>
  <si>
    <t>1.61</t>
  </si>
  <si>
    <t>1.63</t>
  </si>
  <si>
    <t>SRICHA</t>
  </si>
  <si>
    <t>STPI</t>
  </si>
  <si>
    <t>1.67</t>
  </si>
  <si>
    <t>TEKA</t>
  </si>
  <si>
    <t>TPOLY</t>
  </si>
  <si>
    <t>0.29</t>
  </si>
  <si>
    <t>0.27</t>
  </si>
  <si>
    <t>TRITN</t>
  </si>
  <si>
    <t>WGE</t>
  </si>
  <si>
    <t>1.57</t>
  </si>
  <si>
    <t>A</t>
  </si>
  <si>
    <t>AMATAV</t>
  </si>
  <si>
    <t>0.03</t>
  </si>
  <si>
    <t>ASW</t>
  </si>
  <si>
    <t>BLAND</t>
  </si>
  <si>
    <t>BROCK</t>
  </si>
  <si>
    <t>CGD</t>
  </si>
  <si>
    <t>CI</t>
  </si>
  <si>
    <t>CMC</t>
  </si>
  <si>
    <t>1.60</t>
  </si>
  <si>
    <t>ESTAR</t>
  </si>
  <si>
    <t>EVER</t>
  </si>
  <si>
    <t>0.26</t>
  </si>
  <si>
    <t>GLAND</t>
  </si>
  <si>
    <t>J</t>
  </si>
  <si>
    <t>JCK</t>
  </si>
  <si>
    <t>0.56</t>
  </si>
  <si>
    <t>0.54</t>
  </si>
  <si>
    <t>MJD</t>
  </si>
  <si>
    <t>1.64</t>
  </si>
  <si>
    <t>MK</t>
  </si>
  <si>
    <t>NCH</t>
  </si>
  <si>
    <t>1.49</t>
  </si>
  <si>
    <t>1.51</t>
  </si>
  <si>
    <t>NNCL</t>
  </si>
  <si>
    <t>NUSA</t>
  </si>
  <si>
    <t>NVD</t>
  </si>
  <si>
    <t>PEACE</t>
  </si>
  <si>
    <t>PF</t>
  </si>
  <si>
    <t>PIN</t>
  </si>
  <si>
    <t>PLAT</t>
  </si>
  <si>
    <t>PRECHA</t>
  </si>
  <si>
    <t>PRIN</t>
  </si>
  <si>
    <t>2.88</t>
  </si>
  <si>
    <t>RICHY</t>
  </si>
  <si>
    <t>RML</t>
  </si>
  <si>
    <t>SAMCO</t>
  </si>
  <si>
    <t>1.52</t>
  </si>
  <si>
    <t>UV</t>
  </si>
  <si>
    <t>WIN</t>
  </si>
  <si>
    <t>CCP</t>
  </si>
  <si>
    <t>COTTO</t>
  </si>
  <si>
    <t>DCON</t>
  </si>
  <si>
    <t>GEL</t>
  </si>
  <si>
    <t>PPP</t>
  </si>
  <si>
    <t>Q-CON</t>
  </si>
  <si>
    <t>STECH</t>
  </si>
  <si>
    <t>UMI</t>
  </si>
  <si>
    <t>VNG</t>
  </si>
  <si>
    <t>WIIK</t>
  </si>
  <si>
    <t>APP</t>
  </si>
  <si>
    <t>BBIK</t>
  </si>
  <si>
    <t>BE8</t>
  </si>
  <si>
    <t>COMAN</t>
  </si>
  <si>
    <t>DITTO</t>
  </si>
  <si>
    <t>ICN</t>
  </si>
  <si>
    <t>IIG</t>
  </si>
  <si>
    <t>IRCP</t>
  </si>
  <si>
    <t>PLANET</t>
  </si>
  <si>
    <t>PROEN</t>
  </si>
  <si>
    <t>SECURE</t>
  </si>
  <si>
    <t>SICT</t>
  </si>
  <si>
    <t>SIMAT</t>
  </si>
  <si>
    <t>TPS</t>
  </si>
  <si>
    <t>AU</t>
  </si>
  <si>
    <t>0.16</t>
  </si>
  <si>
    <t>KASET</t>
  </si>
  <si>
    <t>2.26</t>
  </si>
  <si>
    <t>MUD</t>
  </si>
  <si>
    <t>TMILL</t>
  </si>
  <si>
    <t>ALPHAX</t>
  </si>
  <si>
    <t>BGT</t>
  </si>
  <si>
    <t>BIZ</t>
  </si>
  <si>
    <t>DOD</t>
  </si>
  <si>
    <t>ECF</t>
  </si>
  <si>
    <t>HPT</t>
  </si>
  <si>
    <t>0.84</t>
  </si>
  <si>
    <t>IP</t>
  </si>
  <si>
    <t>JUBILE</t>
  </si>
  <si>
    <t>MOONG</t>
  </si>
  <si>
    <t>NPK</t>
  </si>
  <si>
    <t>SMD</t>
  </si>
  <si>
    <t>WINMED</t>
  </si>
  <si>
    <t>AF</t>
  </si>
  <si>
    <t>AIRA</t>
  </si>
  <si>
    <t>ASN</t>
  </si>
  <si>
    <t>BROOK</t>
  </si>
  <si>
    <t>GCAP</t>
  </si>
  <si>
    <t>KCC</t>
  </si>
  <si>
    <t>LIT</t>
  </si>
  <si>
    <t>MITSIB</t>
  </si>
  <si>
    <t>SGF</t>
  </si>
  <si>
    <t>TQR</t>
  </si>
  <si>
    <t>ADB</t>
  </si>
  <si>
    <t>BM</t>
  </si>
  <si>
    <t>CHO</t>
  </si>
  <si>
    <t>CHOW</t>
  </si>
  <si>
    <t>COLOR</t>
  </si>
  <si>
    <t>CPR</t>
  </si>
  <si>
    <t>FPI</t>
  </si>
  <si>
    <t>GTB</t>
  </si>
  <si>
    <t>KCM</t>
  </si>
  <si>
    <t>KUMWEL</t>
  </si>
  <si>
    <t>KWM</t>
  </si>
  <si>
    <t>MBAX</t>
  </si>
  <si>
    <t>NDR</t>
  </si>
  <si>
    <t>PACO</t>
  </si>
  <si>
    <t>PDG</t>
  </si>
  <si>
    <t>PIMO</t>
  </si>
  <si>
    <t>PJW</t>
  </si>
  <si>
    <t>PRAPAT</t>
  </si>
  <si>
    <t>RWI</t>
  </si>
  <si>
    <t>SALEE</t>
  </si>
  <si>
    <t>SANKO</t>
  </si>
  <si>
    <t>SELIC</t>
  </si>
  <si>
    <t>STP</t>
  </si>
  <si>
    <t>SWC</t>
  </si>
  <si>
    <t>TMC</t>
  </si>
  <si>
    <t>TMI</t>
  </si>
  <si>
    <t>TMW</t>
  </si>
  <si>
    <t>TPLAS</t>
  </si>
  <si>
    <t>TRV</t>
  </si>
  <si>
    <t>UBIS</t>
  </si>
  <si>
    <t>UEC</t>
  </si>
  <si>
    <t>UKEM</t>
  </si>
  <si>
    <t>UREKA</t>
  </si>
  <si>
    <t>YUASA</t>
  </si>
  <si>
    <t>ZIGA</t>
  </si>
  <si>
    <t>A5</t>
  </si>
  <si>
    <t>ALL</t>
  </si>
  <si>
    <t>1.10</t>
  </si>
  <si>
    <t>ARIN</t>
  </si>
  <si>
    <t>ARROW</t>
  </si>
  <si>
    <t>BC</t>
  </si>
  <si>
    <t>BSM</t>
  </si>
  <si>
    <t>BTW</t>
  </si>
  <si>
    <t>CAZ</t>
  </si>
  <si>
    <t>CHEWA</t>
  </si>
  <si>
    <t>CPANEL</t>
  </si>
  <si>
    <t>CRD</t>
  </si>
  <si>
    <t>DHOUSE</t>
  </si>
  <si>
    <t>DIMET</t>
  </si>
  <si>
    <t>DPAINT</t>
  </si>
  <si>
    <t>FLOYD</t>
  </si>
  <si>
    <t>IND</t>
  </si>
  <si>
    <t>JAK</t>
  </si>
  <si>
    <t>K</t>
  </si>
  <si>
    <t>KUN</t>
  </si>
  <si>
    <t>META</t>
  </si>
  <si>
    <t>0.47</t>
  </si>
  <si>
    <t>PPS</t>
  </si>
  <si>
    <t>PROS</t>
  </si>
  <si>
    <t>PROUD</t>
  </si>
  <si>
    <t>SENAJ</t>
  </si>
  <si>
    <t>SK</t>
  </si>
  <si>
    <t>1.04</t>
  </si>
  <si>
    <t>SMART</t>
  </si>
  <si>
    <t>STC</t>
  </si>
  <si>
    <t>TAPAC</t>
  </si>
  <si>
    <t>THANA</t>
  </si>
  <si>
    <t>TIGER</t>
  </si>
  <si>
    <t>TITLE</t>
  </si>
  <si>
    <t>ABM</t>
  </si>
  <si>
    <t>PSTC</t>
  </si>
  <si>
    <t>PTC</t>
  </si>
  <si>
    <t>SAAM</t>
  </si>
  <si>
    <t>SEAOIL</t>
  </si>
  <si>
    <t>SR</t>
  </si>
  <si>
    <t>TAKUNI</t>
  </si>
  <si>
    <t>TRT</t>
  </si>
  <si>
    <t>ADD</t>
  </si>
  <si>
    <t>AKP</t>
  </si>
  <si>
    <t>AMA</t>
  </si>
  <si>
    <t>ARIP</t>
  </si>
  <si>
    <t>ATP30</t>
  </si>
  <si>
    <t>AUCT</t>
  </si>
  <si>
    <t>BIS</t>
  </si>
  <si>
    <t>BOL</t>
  </si>
  <si>
    <t>CEYE</t>
  </si>
  <si>
    <t>CMO</t>
  </si>
  <si>
    <t>D</t>
  </si>
  <si>
    <t>ETE</t>
  </si>
  <si>
    <t>1.40</t>
  </si>
  <si>
    <t>1.35</t>
  </si>
  <si>
    <t>FSMART</t>
  </si>
  <si>
    <t>FVC</t>
  </si>
  <si>
    <t>GLORY</t>
  </si>
  <si>
    <t>GSC</t>
  </si>
  <si>
    <t>HARN</t>
  </si>
  <si>
    <t>HEMP</t>
  </si>
  <si>
    <t>HL</t>
  </si>
  <si>
    <t>IMH</t>
  </si>
  <si>
    <t>KK</t>
  </si>
  <si>
    <t>KOOL</t>
  </si>
  <si>
    <t>LDC</t>
  </si>
  <si>
    <t>LEO</t>
  </si>
  <si>
    <t>MORE</t>
  </si>
  <si>
    <t>MVP</t>
  </si>
  <si>
    <t>NCL</t>
  </si>
  <si>
    <t>NINE</t>
  </si>
  <si>
    <t>OTO</t>
  </si>
  <si>
    <t>PHOL</t>
  </si>
  <si>
    <t>PICO</t>
  </si>
  <si>
    <t>QLT</t>
  </si>
  <si>
    <t>RP</t>
  </si>
  <si>
    <t>SE</t>
  </si>
  <si>
    <t>THMUI</t>
  </si>
  <si>
    <t>TNDT</t>
  </si>
  <si>
    <t>TVT</t>
  </si>
  <si>
    <t>VL</t>
  </si>
  <si>
    <t>WINNER</t>
  </si>
  <si>
    <t>1.79</t>
  </si>
  <si>
    <t>0.72</t>
  </si>
  <si>
    <t>1.06</t>
  </si>
  <si>
    <t>1.77</t>
  </si>
  <si>
    <t>1.07</t>
  </si>
  <si>
    <t>0.55</t>
  </si>
  <si>
    <t>1.05</t>
  </si>
  <si>
    <t>1.42</t>
  </si>
  <si>
    <t>1.99</t>
  </si>
  <si>
    <t>0.15</t>
  </si>
  <si>
    <t>BLESS</t>
  </si>
  <si>
    <t>0.64</t>
  </si>
  <si>
    <t>TEGH</t>
  </si>
  <si>
    <t>1.45</t>
  </si>
  <si>
    <t>CH</t>
  </si>
  <si>
    <t>0.22</t>
  </si>
  <si>
    <t>0.21</t>
  </si>
  <si>
    <t>1.44</t>
  </si>
  <si>
    <t>0.97</t>
  </si>
  <si>
    <t>0.95</t>
  </si>
  <si>
    <t>1.74</t>
  </si>
  <si>
    <t>1.08</t>
  </si>
  <si>
    <t>TGE</t>
  </si>
  <si>
    <t>ECL</t>
  </si>
  <si>
    <t>4.12</t>
  </si>
  <si>
    <t>SCAP</t>
  </si>
  <si>
    <t>TLI</t>
  </si>
  <si>
    <t>1.46</t>
  </si>
  <si>
    <t>4.76</t>
  </si>
  <si>
    <t>0.96</t>
  </si>
  <si>
    <t>STANLY</t>
  </si>
  <si>
    <t>S&amp;J</t>
  </si>
  <si>
    <t>1.26</t>
  </si>
  <si>
    <t>JSP</t>
  </si>
  <si>
    <t>24CS</t>
  </si>
  <si>
    <t>0.37</t>
  </si>
  <si>
    <t>PSG</t>
  </si>
  <si>
    <t>YONG</t>
  </si>
  <si>
    <t>AMARC</t>
  </si>
  <si>
    <t>CHIC</t>
  </si>
  <si>
    <t>TVDH</t>
  </si>
  <si>
    <t>Revenue Breakdown</t>
  </si>
  <si>
    <t>Loan</t>
  </si>
  <si>
    <t>Hire Purchase</t>
  </si>
  <si>
    <t>Insurance Broker</t>
  </si>
  <si>
    <t>Total</t>
  </si>
  <si>
    <t>Profit Breakdown</t>
  </si>
  <si>
    <t>%Contribution</t>
  </si>
  <si>
    <t>Expense Breakdown</t>
  </si>
  <si>
    <t>Depreciation</t>
  </si>
  <si>
    <t>Special Tax</t>
  </si>
  <si>
    <t>Utilities</t>
  </si>
  <si>
    <t>Transportation</t>
  </si>
  <si>
    <t>Communication</t>
  </si>
  <si>
    <t>Rental</t>
  </si>
  <si>
    <t>Others</t>
  </si>
  <si>
    <t>%Expense Breakdown</t>
  </si>
  <si>
    <t>Loan Receivables by Collateral</t>
  </si>
  <si>
    <t>Motorcycle</t>
  </si>
  <si>
    <t>Car</t>
  </si>
  <si>
    <t>Agrigulture Vehicle</t>
  </si>
  <si>
    <t>Land</t>
  </si>
  <si>
    <t>Personal Loan</t>
  </si>
  <si>
    <t>Nano</t>
  </si>
  <si>
    <t>Hire-Purchase (Motorcycle)</t>
  </si>
  <si>
    <t>Assets Quality</t>
  </si>
  <si>
    <t>Loan Receivable</t>
  </si>
  <si>
    <t>Stage 1</t>
  </si>
  <si>
    <t>%Stage 1</t>
  </si>
  <si>
    <t>Stage 2</t>
  </si>
  <si>
    <t>%Stage 2</t>
  </si>
  <si>
    <t>Stage 3</t>
  </si>
  <si>
    <t>%Stage 3</t>
  </si>
  <si>
    <t>Total Loan Receivable</t>
  </si>
  <si>
    <t>Provision</t>
  </si>
  <si>
    <t>%Coverage Ratio</t>
  </si>
  <si>
    <t>Write-off</t>
  </si>
  <si>
    <t>Loans Term</t>
  </si>
  <si>
    <t>Current Loans</t>
  </si>
  <si>
    <t>Non-Current Loans</t>
  </si>
  <si>
    <t>Total Loans</t>
  </si>
  <si>
    <t>EFFICIENCY</t>
  </si>
  <si>
    <t>Branches</t>
  </si>
  <si>
    <t>Branches Increase</t>
  </si>
  <si>
    <t>%Branches Growth</t>
  </si>
  <si>
    <t>Loan Receivables / Branch (MB)</t>
  </si>
  <si>
    <t>Employees</t>
  </si>
  <si>
    <t>Net Loan / Employee</t>
  </si>
  <si>
    <t>PROFITABILITY</t>
  </si>
  <si>
    <t>Interest Income</t>
  </si>
  <si>
    <t>Cost of Fund</t>
  </si>
  <si>
    <t>Spread</t>
  </si>
  <si>
    <t>Source of Fund</t>
  </si>
  <si>
    <t>Short-Term</t>
  </si>
  <si>
    <t>Long-Term</t>
  </si>
  <si>
    <t>Debenture</t>
  </si>
  <si>
    <t>0.13</t>
  </si>
  <si>
    <t>0.14</t>
  </si>
  <si>
    <t>AAI</t>
  </si>
  <si>
    <t>BTG</t>
  </si>
  <si>
    <t>ITC</t>
  </si>
  <si>
    <t>PRG</t>
  </si>
  <si>
    <t>DTCENT</t>
  </si>
  <si>
    <t>1.25</t>
  </si>
  <si>
    <t>1.00</t>
  </si>
  <si>
    <t>1.85</t>
  </si>
  <si>
    <t>PCC</t>
  </si>
  <si>
    <t>0.93</t>
  </si>
  <si>
    <t>TOP</t>
  </si>
  <si>
    <t>SGC</t>
  </si>
  <si>
    <t>SM</t>
  </si>
  <si>
    <t>0.25</t>
  </si>
  <si>
    <t>0.41</t>
  </si>
  <si>
    <t>0.49</t>
  </si>
  <si>
    <t>0.50</t>
  </si>
  <si>
    <t>1.43</t>
  </si>
  <si>
    <t>1.98</t>
  </si>
  <si>
    <t>MOSHI</t>
  </si>
  <si>
    <t>0.11</t>
  </si>
  <si>
    <t>0.12</t>
  </si>
  <si>
    <t>0.10</t>
  </si>
  <si>
    <t>1.27</t>
  </si>
  <si>
    <t>0.87</t>
  </si>
  <si>
    <t>0.66</t>
  </si>
  <si>
    <t>1.71</t>
  </si>
  <si>
    <t>1.70</t>
  </si>
  <si>
    <t>POLY</t>
  </si>
  <si>
    <t>AURA</t>
  </si>
  <si>
    <t>0.31</t>
  </si>
  <si>
    <t>0.01</t>
  </si>
  <si>
    <t>MBK</t>
  </si>
  <si>
    <t>1.65</t>
  </si>
  <si>
    <t>RABBIT</t>
  </si>
  <si>
    <t>1.21</t>
  </si>
  <si>
    <t>ITNS</t>
  </si>
  <si>
    <t>WARRIX</t>
  </si>
  <si>
    <t>KJL</t>
  </si>
  <si>
    <t>MTW</t>
  </si>
  <si>
    <t>SAF</t>
  </si>
  <si>
    <t>0.48</t>
  </si>
  <si>
    <t>1.97</t>
  </si>
  <si>
    <t>PRI</t>
  </si>
  <si>
    <t>KGEN</t>
  </si>
  <si>
    <t>KLINIQ</t>
  </si>
  <si>
    <t>KTMS</t>
  </si>
  <si>
    <t>MASTER</t>
  </si>
  <si>
    <t>0.04</t>
  </si>
  <si>
    <t>UBA</t>
  </si>
  <si>
    <t>MAX</t>
  </si>
  <si>
    <t>PPPM</t>
  </si>
  <si>
    <t>W</t>
  </si>
  <si>
    <t>BLISS</t>
  </si>
  <si>
    <t>THL</t>
  </si>
  <si>
    <t>IFEC</t>
  </si>
  <si>
    <t>GL</t>
  </si>
  <si>
    <t>SMK</t>
  </si>
  <si>
    <t>TSI</t>
  </si>
  <si>
    <t>0.51</t>
  </si>
  <si>
    <t>NOK</t>
  </si>
  <si>
    <t>THAI</t>
  </si>
  <si>
    <t>PRO</t>
  </si>
  <si>
    <t>NATION</t>
  </si>
  <si>
    <t>POST</t>
  </si>
  <si>
    <t>WAVE</t>
  </si>
  <si>
    <t>GSTEEL</t>
  </si>
  <si>
    <t>NEP</t>
  </si>
  <si>
    <t>TSC</t>
  </si>
  <si>
    <t>KKC</t>
  </si>
  <si>
    <t>0.30</t>
  </si>
  <si>
    <t>STHAI</t>
  </si>
  <si>
    <t>EMC</t>
  </si>
  <si>
    <t>TRC</t>
  </si>
  <si>
    <t>APEX</t>
  </si>
  <si>
    <t>AQ</t>
  </si>
  <si>
    <t>KC</t>
  </si>
  <si>
    <t>PACE</t>
  </si>
  <si>
    <t>POLAR</t>
  </si>
  <si>
    <t>1.34</t>
  </si>
  <si>
    <t>JCKH</t>
  </si>
  <si>
    <t>EFORL</t>
  </si>
  <si>
    <t>ACAP</t>
  </si>
  <si>
    <t>CIG</t>
  </si>
  <si>
    <t>PPM</t>
  </si>
  <si>
    <t>HYDRO</t>
  </si>
  <si>
    <t>1.87</t>
  </si>
  <si>
    <t>SSS</t>
  </si>
  <si>
    <t>STOWER</t>
  </si>
  <si>
    <t>UMS</t>
  </si>
  <si>
    <t>DV8</t>
  </si>
  <si>
    <t>NEWS</t>
  </si>
  <si>
    <t>SLM</t>
  </si>
  <si>
    <t>TSF</t>
  </si>
  <si>
    <t>PQS</t>
  </si>
  <si>
    <t>0.06</t>
  </si>
  <si>
    <t>2.75</t>
  </si>
  <si>
    <t>1.33</t>
  </si>
  <si>
    <t>CHASE</t>
  </si>
  <si>
    <t>0.88</t>
  </si>
  <si>
    <t>0.23</t>
  </si>
  <si>
    <t>SJWD</t>
  </si>
  <si>
    <t>PRTR</t>
  </si>
  <si>
    <t>0.52</t>
  </si>
  <si>
    <t>0.53</t>
  </si>
  <si>
    <t>0.09</t>
  </si>
  <si>
    <t>2.47</t>
  </si>
  <si>
    <t>2.01</t>
  </si>
  <si>
    <t>0.86</t>
  </si>
  <si>
    <t>1.80</t>
  </si>
  <si>
    <t>BVG</t>
  </si>
  <si>
    <t>READY</t>
  </si>
  <si>
    <t>NTSC</t>
  </si>
  <si>
    <t>ITTHI</t>
  </si>
  <si>
    <t>1.36</t>
  </si>
  <si>
    <t>SVR</t>
  </si>
  <si>
    <t>GTV</t>
  </si>
  <si>
    <t>DEXON</t>
  </si>
  <si>
    <t>MEB</t>
  </si>
  <si>
    <t>Name</t>
  </si>
  <si>
    <t>Last</t>
  </si>
  <si>
    <t>Chg%</t>
  </si>
  <si>
    <t>Volume</t>
  </si>
  <si>
    <t>Value (k)</t>
  </si>
  <si>
    <t>MCap (M)</t>
  </si>
  <si>
    <t>D/E</t>
  </si>
  <si>
    <t>DPS</t>
  </si>
  <si>
    <t>ROA%</t>
  </si>
  <si>
    <t>ROE%</t>
  </si>
  <si>
    <t>NPM%</t>
  </si>
  <si>
    <t>Yield%</t>
  </si>
  <si>
    <t>FFloat%</t>
  </si>
  <si>
    <t>MG%</t>
  </si>
  <si>
    <t>Magic1</t>
  </si>
  <si>
    <t>Magic2</t>
  </si>
  <si>
    <t>PEG</t>
  </si>
  <si>
    <t>Average</t>
  </si>
  <si>
    <t>1.92</t>
  </si>
  <si>
    <t>2.05</t>
  </si>
  <si>
    <t>0.17</t>
  </si>
  <si>
    <t>0.05</t>
  </si>
  <si>
    <t>0.42</t>
  </si>
  <si>
    <t>0.61</t>
  </si>
  <si>
    <t>3.67</t>
  </si>
  <si>
    <t>0.94</t>
  </si>
  <si>
    <t>1.38</t>
  </si>
  <si>
    <t>0.36</t>
  </si>
  <si>
    <t>2.99</t>
  </si>
  <si>
    <t>0.35</t>
  </si>
  <si>
    <t>2.83</t>
  </si>
  <si>
    <t>1.93</t>
  </si>
  <si>
    <t>0.57</t>
  </si>
  <si>
    <t>0.62</t>
  </si>
  <si>
    <t>1.17</t>
  </si>
  <si>
    <t>2.25</t>
  </si>
  <si>
    <t>1.12</t>
  </si>
  <si>
    <t>1.15</t>
  </si>
  <si>
    <t>2.19</t>
  </si>
  <si>
    <t>1.55</t>
  </si>
  <si>
    <t>3.25</t>
  </si>
  <si>
    <t>0.43</t>
  </si>
  <si>
    <t>5.23</t>
  </si>
  <si>
    <t>0.274</t>
  </si>
  <si>
    <t>6.09</t>
  </si>
  <si>
    <t>1.14</t>
  </si>
  <si>
    <t>3.09</t>
  </si>
  <si>
    <t>3.13</t>
  </si>
  <si>
    <t>0.63</t>
  </si>
  <si>
    <t>2.21</t>
  </si>
  <si>
    <t>2.17</t>
  </si>
  <si>
    <t>1.16</t>
  </si>
  <si>
    <t>2.87</t>
  </si>
  <si>
    <t>5.08</t>
  </si>
  <si>
    <t>5.33</t>
  </si>
  <si>
    <t>3.83</t>
  </si>
  <si>
    <t>NSI</t>
  </si>
  <si>
    <t>3.57</t>
  </si>
  <si>
    <t>3.03</t>
  </si>
  <si>
    <t>2.85</t>
  </si>
  <si>
    <t>3.07</t>
  </si>
  <si>
    <t>0.6</t>
  </si>
  <si>
    <t>2.15</t>
  </si>
  <si>
    <t>3.33</t>
  </si>
  <si>
    <t>2.09</t>
  </si>
  <si>
    <t>0.5</t>
  </si>
  <si>
    <t>2.43</t>
  </si>
  <si>
    <t>2.13</t>
  </si>
  <si>
    <t>3.35</t>
  </si>
  <si>
    <t>4.29</t>
  </si>
  <si>
    <t>3.75</t>
  </si>
  <si>
    <t>3.49</t>
  </si>
  <si>
    <t>2.33</t>
  </si>
  <si>
    <t>1.66</t>
  </si>
  <si>
    <t>1.39</t>
  </si>
  <si>
    <t>6.13</t>
  </si>
  <si>
    <t>2.55</t>
  </si>
  <si>
    <t>3.42</t>
  </si>
  <si>
    <t>2.94</t>
  </si>
  <si>
    <t>3.31</t>
  </si>
  <si>
    <t>1.84</t>
  </si>
  <si>
    <t>4.14</t>
  </si>
  <si>
    <t>6.54</t>
  </si>
  <si>
    <t>5.13</t>
  </si>
  <si>
    <t>1.89</t>
  </si>
  <si>
    <t>20.00</t>
  </si>
  <si>
    <t>0.24</t>
  </si>
  <si>
    <t>2.03</t>
  </si>
  <si>
    <t>5.56</t>
  </si>
  <si>
    <t>6.33</t>
  </si>
  <si>
    <t>2.56</t>
  </si>
  <si>
    <t>3.05</t>
  </si>
  <si>
    <t>1.83</t>
  </si>
  <si>
    <t>2.53</t>
  </si>
  <si>
    <t>5.36</t>
  </si>
  <si>
    <t>2.78</t>
  </si>
  <si>
    <t>7.63</t>
  </si>
  <si>
    <t>3.21</t>
  </si>
  <si>
    <t>4.59</t>
  </si>
  <si>
    <t>2.23</t>
  </si>
  <si>
    <t>3.27</t>
  </si>
  <si>
    <t>5.37</t>
  </si>
  <si>
    <t>3.01</t>
  </si>
  <si>
    <t>4.28</t>
  </si>
  <si>
    <t>2.89</t>
  </si>
  <si>
    <t>7.25</t>
  </si>
  <si>
    <t>3.32</t>
  </si>
  <si>
    <t>1.91</t>
  </si>
  <si>
    <t>4.25</t>
  </si>
  <si>
    <t>4.17</t>
  </si>
  <si>
    <t>8.11</t>
  </si>
  <si>
    <t>4.87</t>
  </si>
  <si>
    <t>4.84</t>
  </si>
  <si>
    <t>-</t>
  </si>
  <si>
    <t>5.31</t>
  </si>
  <si>
    <t>3.16</t>
  </si>
  <si>
    <t>2.36</t>
  </si>
  <si>
    <t>AKS</t>
  </si>
  <si>
    <t>3.93</t>
  </si>
  <si>
    <t>ANI</t>
  </si>
  <si>
    <t>6.02</t>
  </si>
  <si>
    <t>2.98</t>
  </si>
  <si>
    <t>5.74</t>
  </si>
  <si>
    <t>4.03</t>
  </si>
  <si>
    <t>5.50</t>
  </si>
  <si>
    <t>2.93</t>
  </si>
  <si>
    <t>1.86</t>
  </si>
  <si>
    <t>6.25</t>
  </si>
  <si>
    <t>BLC</t>
  </si>
  <si>
    <t>BSRC</t>
  </si>
  <si>
    <t>6.86</t>
  </si>
  <si>
    <t>3.26</t>
  </si>
  <si>
    <t>COCOCO</t>
  </si>
  <si>
    <t>4.65</t>
  </si>
  <si>
    <t>CPAXT</t>
  </si>
  <si>
    <t>3.23</t>
  </si>
  <si>
    <t>8.84</t>
  </si>
  <si>
    <t>ETL</t>
  </si>
  <si>
    <t>3.77</t>
  </si>
  <si>
    <t>2.65</t>
  </si>
  <si>
    <t>FSX</t>
  </si>
  <si>
    <t>2.80</t>
  </si>
  <si>
    <t>GABLE</t>
  </si>
  <si>
    <t>6.73</t>
  </si>
  <si>
    <t>GFC</t>
  </si>
  <si>
    <t>3.85</t>
  </si>
  <si>
    <t>HEALTH</t>
  </si>
  <si>
    <t>I2</t>
  </si>
  <si>
    <t>6.65</t>
  </si>
  <si>
    <t>3.78</t>
  </si>
  <si>
    <t>JPARK</t>
  </si>
  <si>
    <t>4.49</t>
  </si>
  <si>
    <t>KCG</t>
  </si>
  <si>
    <t>2.73</t>
  </si>
  <si>
    <t>3.73</t>
  </si>
  <si>
    <t>1.41</t>
  </si>
  <si>
    <t>MCA</t>
  </si>
  <si>
    <t>6.45</t>
  </si>
  <si>
    <t>MGC</t>
  </si>
  <si>
    <t>MGI</t>
  </si>
  <si>
    <t>NAM</t>
  </si>
  <si>
    <t>3.81</t>
  </si>
  <si>
    <t>ORN</t>
  </si>
  <si>
    <t>PHG</t>
  </si>
  <si>
    <t>PLT</t>
  </si>
  <si>
    <t>PSP</t>
  </si>
  <si>
    <t>6.00</t>
  </si>
  <si>
    <t>3.38</t>
  </si>
  <si>
    <t>5.20</t>
  </si>
  <si>
    <t>3.24</t>
  </si>
  <si>
    <t>2.54</t>
  </si>
  <si>
    <t>SAFE</t>
  </si>
  <si>
    <t>SAV</t>
  </si>
  <si>
    <t>SBNEXT</t>
  </si>
  <si>
    <t>SCGD</t>
  </si>
  <si>
    <t>SCL</t>
  </si>
  <si>
    <t>7.55</t>
  </si>
  <si>
    <t>8.77</t>
  </si>
  <si>
    <t>SENX</t>
  </si>
  <si>
    <t>SINO</t>
  </si>
  <si>
    <t>SRS</t>
  </si>
  <si>
    <t>7.43</t>
  </si>
  <si>
    <t>TAN</t>
  </si>
  <si>
    <t>TBN</t>
  </si>
  <si>
    <t>4.67</t>
  </si>
  <si>
    <t>6.49</t>
  </si>
  <si>
    <t>6.14</t>
  </si>
  <si>
    <t>3.08</t>
  </si>
  <si>
    <t>2.39</t>
  </si>
  <si>
    <t>3.12</t>
  </si>
  <si>
    <t>TPL</t>
  </si>
  <si>
    <t>3.60</t>
  </si>
  <si>
    <t>6.68</t>
  </si>
  <si>
    <t>TRP</t>
  </si>
  <si>
    <t>TURTLE</t>
  </si>
  <si>
    <t>TVH</t>
  </si>
  <si>
    <t>2.91</t>
  </si>
  <si>
    <t>3.28</t>
  </si>
  <si>
    <t>WINDOW</t>
  </si>
  <si>
    <t>7.34</t>
  </si>
  <si>
    <t>ZAA</t>
  </si>
  <si>
    <t>3BBIF</t>
  </si>
  <si>
    <t>1.78</t>
  </si>
  <si>
    <t>5.69</t>
  </si>
  <si>
    <t>3.63</t>
  </si>
  <si>
    <t>4.61</t>
  </si>
  <si>
    <t>ADVICE</t>
  </si>
  <si>
    <t>0.78</t>
  </si>
  <si>
    <t>5.79</t>
  </si>
  <si>
    <t>4.80</t>
  </si>
  <si>
    <t>5.95</t>
  </si>
  <si>
    <t>6.82</t>
  </si>
  <si>
    <t>2.95</t>
  </si>
  <si>
    <t>2.46</t>
  </si>
  <si>
    <t>6.37</t>
  </si>
  <si>
    <t>0.74</t>
  </si>
  <si>
    <t>3.29</t>
  </si>
  <si>
    <t>3.15</t>
  </si>
  <si>
    <t>4.30</t>
  </si>
  <si>
    <t>10.33</t>
  </si>
  <si>
    <t>5.62</t>
  </si>
  <si>
    <t>5.25</t>
  </si>
  <si>
    <t>4.24</t>
  </si>
  <si>
    <t>4.69</t>
  </si>
  <si>
    <t>5.76</t>
  </si>
  <si>
    <t>3.19</t>
  </si>
  <si>
    <t>2.77</t>
  </si>
  <si>
    <t>CREDIT</t>
  </si>
  <si>
    <t>4.09</t>
  </si>
  <si>
    <t>2.16</t>
  </si>
  <si>
    <t>2.58</t>
  </si>
  <si>
    <t>2.45</t>
  </si>
  <si>
    <t>10.17</t>
  </si>
  <si>
    <t>2.62</t>
  </si>
  <si>
    <t>4.13</t>
  </si>
  <si>
    <t>1.54</t>
  </si>
  <si>
    <t>EURO</t>
  </si>
  <si>
    <t>2.63</t>
  </si>
  <si>
    <t>2.97</t>
  </si>
  <si>
    <t>4.20</t>
  </si>
  <si>
    <t>3.91</t>
  </si>
  <si>
    <t>2.64</t>
  </si>
  <si>
    <t>5.71</t>
  </si>
  <si>
    <t>4.50</t>
  </si>
  <si>
    <t>2.27</t>
  </si>
  <si>
    <t>7.00</t>
  </si>
  <si>
    <t>6.47</t>
  </si>
  <si>
    <t>3.72</t>
  </si>
  <si>
    <t>7.21</t>
  </si>
  <si>
    <t>4.85</t>
  </si>
  <si>
    <t>5.64</t>
  </si>
  <si>
    <t>4.56</t>
  </si>
  <si>
    <t>3.94</t>
  </si>
  <si>
    <t>4.71</t>
  </si>
  <si>
    <t>9.09</t>
  </si>
  <si>
    <t>2.52</t>
  </si>
  <si>
    <t>3.80</t>
  </si>
  <si>
    <t>3.20</t>
  </si>
  <si>
    <t>2.81</t>
  </si>
  <si>
    <t>10.50</t>
  </si>
  <si>
    <t>3.95</t>
  </si>
  <si>
    <t>6.58</t>
  </si>
  <si>
    <t>5.11</t>
  </si>
  <si>
    <t>2.29</t>
  </si>
  <si>
    <t>1.53</t>
  </si>
  <si>
    <t>4.48</t>
  </si>
  <si>
    <t>5.97</t>
  </si>
  <si>
    <t>5.34</t>
  </si>
  <si>
    <t>4.75</t>
  </si>
  <si>
    <t>NAT</t>
  </si>
  <si>
    <t>NL</t>
  </si>
  <si>
    <t>3.00</t>
  </si>
  <si>
    <t>2.44</t>
  </si>
  <si>
    <t>2.92</t>
  </si>
  <si>
    <t>3.62</t>
  </si>
  <si>
    <t>PANEL</t>
  </si>
  <si>
    <t>PEER</t>
  </si>
  <si>
    <t>4.36</t>
  </si>
  <si>
    <t>2.70</t>
  </si>
  <si>
    <t>POMPUI</t>
  </si>
  <si>
    <t>3.98</t>
  </si>
  <si>
    <t>5.80</t>
  </si>
  <si>
    <t>ROCTEC</t>
  </si>
  <si>
    <t>4.79</t>
  </si>
  <si>
    <t>2.30</t>
  </si>
  <si>
    <t>1.90</t>
  </si>
  <si>
    <t>6.97</t>
  </si>
  <si>
    <t>7.84</t>
  </si>
  <si>
    <t>3.97</t>
  </si>
  <si>
    <t>3.47</t>
  </si>
  <si>
    <t>5.85</t>
  </si>
  <si>
    <t>8.08</t>
  </si>
  <si>
    <t>5.93</t>
  </si>
  <si>
    <t>5.75</t>
  </si>
  <si>
    <t>4.51</t>
  </si>
  <si>
    <t>3.79</t>
  </si>
  <si>
    <t>2.71</t>
  </si>
  <si>
    <t>5.46</t>
  </si>
  <si>
    <t>2.68</t>
  </si>
  <si>
    <t>5.52</t>
  </si>
  <si>
    <t>4.33</t>
  </si>
  <si>
    <t>8.38</t>
  </si>
  <si>
    <t>6.99</t>
  </si>
  <si>
    <t>GPM | Q1</t>
  </si>
  <si>
    <t>GPM | Q2</t>
  </si>
  <si>
    <t>GPM | Q3</t>
  </si>
  <si>
    <t>GPM | Q4</t>
  </si>
  <si>
    <t>GPM</t>
  </si>
  <si>
    <t>Selling Expense | Q1</t>
  </si>
  <si>
    <t>Selling Expense | Q2</t>
  </si>
  <si>
    <t>Selling Expense | Q3</t>
  </si>
  <si>
    <t>Selling Expense | Q4</t>
  </si>
  <si>
    <t>Selling Expense</t>
  </si>
  <si>
    <t>Admins Expense | Q1</t>
  </si>
  <si>
    <t>Admins Expense | Q2</t>
  </si>
  <si>
    <t>Admins Expense | Q3</t>
  </si>
  <si>
    <t>Admins Expense | Q4</t>
  </si>
  <si>
    <t>Admins Expense</t>
  </si>
  <si>
    <t>SG&amp;A | Q1</t>
  </si>
  <si>
    <t>SG&amp;A | Q2</t>
  </si>
  <si>
    <t>SG&amp;A | Q3</t>
  </si>
  <si>
    <t>SG&amp;A | Q4</t>
  </si>
  <si>
    <t>NPM | Q1</t>
  </si>
  <si>
    <t>NPM |Q2</t>
  </si>
  <si>
    <t>NPM | Q3</t>
  </si>
  <si>
    <t>NPM | Q4</t>
  </si>
  <si>
    <t>NPM</t>
  </si>
  <si>
    <t>Yearly/2023</t>
  </si>
  <si>
    <t>Q3/2023</t>
  </si>
  <si>
    <t>Q2/2023</t>
  </si>
  <si>
    <t>Q1/2023</t>
  </si>
  <si>
    <t>Yearly/2022</t>
  </si>
  <si>
    <t>Q3/2022</t>
  </si>
  <si>
    <t>Q2/2022</t>
  </si>
  <si>
    <t xml:space="preserve">    Derivative Assets - Non-Current</t>
  </si>
  <si>
    <t>31/12/23</t>
  </si>
  <si>
    <t>30/09/23</t>
  </si>
  <si>
    <t>30/06/23</t>
  </si>
  <si>
    <t>31/03/23</t>
  </si>
  <si>
    <t>31/12/22</t>
  </si>
  <si>
    <t>30/09/22</t>
  </si>
  <si>
    <t>30/06/22</t>
  </si>
  <si>
    <t>Information on the financial statements is presented according to the information that the listed companies submit on that period. The investors should study additional information from the companies' financial statements.</t>
  </si>
  <si>
    <t>Restatement means companies may restate or reclassify their financial statements.</t>
  </si>
  <si>
    <t>Q4/2023</t>
  </si>
  <si>
    <t>Q4/2022</t>
  </si>
  <si>
    <t xml:space="preserve">        Proceeds From Short-Term Borrowings - Other Parties</t>
  </si>
  <si>
    <t>Cost to Income | Q1</t>
  </si>
  <si>
    <t>Cost to Income | Q2</t>
  </si>
  <si>
    <t>Cost to Income | Q3</t>
  </si>
  <si>
    <t>Cost to Income | Q4</t>
  </si>
  <si>
    <t>Cost to Income</t>
  </si>
  <si>
    <t>ECL | Q1</t>
  </si>
  <si>
    <t>ECL | Q2</t>
  </si>
  <si>
    <t>ECL | Q3</t>
  </si>
  <si>
    <t>ECL | Q4</t>
  </si>
  <si>
    <t>Net Interest Income</t>
  </si>
  <si>
    <t>PPOP</t>
  </si>
  <si>
    <t xml:space="preserve">        From Loan Receivables</t>
  </si>
  <si>
    <t xml:space="preserve">      Gains (Losses) On Disposal Of Financial Assets Not Measured At Fair Value Through Profit Or Loss</t>
  </si>
  <si>
    <t xml:space="preserve">    (Gains) Losses On Disposal Of Properties Foreclosed</t>
  </si>
  <si>
    <t>7.28</t>
  </si>
  <si>
    <t>7.93</t>
  </si>
  <si>
    <t>4.32</t>
  </si>
  <si>
    <t>10.53</t>
  </si>
  <si>
    <t>7.30</t>
  </si>
  <si>
    <t>6.74</t>
  </si>
  <si>
    <t>8.14</t>
  </si>
  <si>
    <t>APO</t>
  </si>
  <si>
    <t>2.02</t>
  </si>
  <si>
    <t>3.96</t>
  </si>
  <si>
    <t>5.32</t>
  </si>
  <si>
    <t>6.77</t>
  </si>
  <si>
    <t>7.58</t>
  </si>
  <si>
    <t>8.52</t>
  </si>
  <si>
    <t>6.63</t>
  </si>
  <si>
    <t>6.95</t>
  </si>
  <si>
    <t>3.18</t>
  </si>
  <si>
    <t>4.04</t>
  </si>
  <si>
    <t>4.57</t>
  </si>
  <si>
    <t>2.57</t>
  </si>
  <si>
    <t>7.49</t>
  </si>
  <si>
    <t>8.72</t>
  </si>
  <si>
    <t>BKGI</t>
  </si>
  <si>
    <t>5.72</t>
  </si>
  <si>
    <t>6.12</t>
  </si>
  <si>
    <t>4.41</t>
  </si>
  <si>
    <t>5.48</t>
  </si>
  <si>
    <t>BPS</t>
  </si>
  <si>
    <t>4.35</t>
  </si>
  <si>
    <t>5.04</t>
  </si>
  <si>
    <t>5.53</t>
  </si>
  <si>
    <t>2.07</t>
  </si>
  <si>
    <t>1.82</t>
  </si>
  <si>
    <t>6.36</t>
  </si>
  <si>
    <t>2.49</t>
  </si>
  <si>
    <t>2.51</t>
  </si>
  <si>
    <t>13.35</t>
  </si>
  <si>
    <t>4.47</t>
  </si>
  <si>
    <t>2.31</t>
  </si>
  <si>
    <t>2.86</t>
  </si>
  <si>
    <t>3.39</t>
  </si>
  <si>
    <t>8.50</t>
  </si>
  <si>
    <t>4.94</t>
  </si>
  <si>
    <t>7.45</t>
  </si>
  <si>
    <t>7.35</t>
  </si>
  <si>
    <t>4.46</t>
  </si>
  <si>
    <t>6.32</t>
  </si>
  <si>
    <t>10.06</t>
  </si>
  <si>
    <t>5.90</t>
  </si>
  <si>
    <t>7.53</t>
  </si>
  <si>
    <t>4.91</t>
  </si>
  <si>
    <t>7.02</t>
  </si>
  <si>
    <t>2.37</t>
  </si>
  <si>
    <t>6.05</t>
  </si>
  <si>
    <t>8.82</t>
  </si>
  <si>
    <t>5.86</t>
  </si>
  <si>
    <t>4.98</t>
  </si>
  <si>
    <t>4.01</t>
  </si>
  <si>
    <t>4.73</t>
  </si>
  <si>
    <t>21.43</t>
  </si>
  <si>
    <t>5.40</t>
  </si>
  <si>
    <t>3.86</t>
  </si>
  <si>
    <t>67.76</t>
  </si>
  <si>
    <t>1.81</t>
  </si>
  <si>
    <t>KCCAMC</t>
  </si>
  <si>
    <t>3.40</t>
  </si>
  <si>
    <t>5.26</t>
  </si>
  <si>
    <t>2.61</t>
  </si>
  <si>
    <t>5.10</t>
  </si>
  <si>
    <t>2.90</t>
  </si>
  <si>
    <t>6.84</t>
  </si>
  <si>
    <t>16.79</t>
  </si>
  <si>
    <t>6.85</t>
  </si>
  <si>
    <t>6.90</t>
  </si>
  <si>
    <t>3.65</t>
  </si>
  <si>
    <t>4.16</t>
  </si>
  <si>
    <t>2.32</t>
  </si>
  <si>
    <t>6.19</t>
  </si>
  <si>
    <t>9.22</t>
  </si>
  <si>
    <t>8.94</t>
  </si>
  <si>
    <t>6.17</t>
  </si>
  <si>
    <t>4.95</t>
  </si>
  <si>
    <t>5.05</t>
  </si>
  <si>
    <t>NEO</t>
  </si>
  <si>
    <t>4.54</t>
  </si>
  <si>
    <t>10.90</t>
  </si>
  <si>
    <t>11.10</t>
  </si>
  <si>
    <t>4.63</t>
  </si>
  <si>
    <t>7.59</t>
  </si>
  <si>
    <t>6.52</t>
  </si>
  <si>
    <t>6.67</t>
  </si>
  <si>
    <t>5.14</t>
  </si>
  <si>
    <t>7.89</t>
  </si>
  <si>
    <t>9.08</t>
  </si>
  <si>
    <t>7.50</t>
  </si>
  <si>
    <t>8.47</t>
  </si>
  <si>
    <t>9.70</t>
  </si>
  <si>
    <t>12.20</t>
  </si>
  <si>
    <t>8.28</t>
  </si>
  <si>
    <t>8.13</t>
  </si>
  <si>
    <t>4.02</t>
  </si>
  <si>
    <t>8.62</t>
  </si>
  <si>
    <t>5.83</t>
  </si>
  <si>
    <t>2.34</t>
  </si>
  <si>
    <t>6.70</t>
  </si>
  <si>
    <t>QTCG</t>
  </si>
  <si>
    <t>4.70</t>
  </si>
  <si>
    <t>7.31</t>
  </si>
  <si>
    <t>9.58</t>
  </si>
  <si>
    <t>4.97</t>
  </si>
  <si>
    <t>9.35</t>
  </si>
  <si>
    <t>9.75</t>
  </si>
  <si>
    <t>3.36</t>
  </si>
  <si>
    <t>8.31</t>
  </si>
  <si>
    <t>11.33</t>
  </si>
  <si>
    <t>13.05</t>
  </si>
  <si>
    <t>4.38</t>
  </si>
  <si>
    <t>5.01</t>
  </si>
  <si>
    <t>12.48</t>
  </si>
  <si>
    <t>8.48</t>
  </si>
  <si>
    <t>3.99</t>
  </si>
  <si>
    <t>9.30</t>
  </si>
  <si>
    <t>6.03</t>
  </si>
  <si>
    <t>9.20</t>
  </si>
  <si>
    <t>13.61</t>
  </si>
  <si>
    <t>7.91</t>
  </si>
  <si>
    <t>10.40</t>
  </si>
  <si>
    <t>3.45</t>
  </si>
  <si>
    <t>7.75</t>
  </si>
  <si>
    <t>3.11</t>
  </si>
  <si>
    <t>5.38</t>
  </si>
  <si>
    <t>5.63</t>
  </si>
  <si>
    <t>7.23</t>
  </si>
  <si>
    <t>15.50</t>
  </si>
  <si>
    <t>12.28</t>
  </si>
  <si>
    <t>6.11</t>
  </si>
  <si>
    <t>12.58</t>
  </si>
  <si>
    <t>4.11</t>
  </si>
  <si>
    <t>8.98</t>
  </si>
  <si>
    <t>4.60</t>
  </si>
  <si>
    <t>2.67</t>
  </si>
  <si>
    <t>6.88</t>
  </si>
  <si>
    <t>6.56</t>
  </si>
  <si>
    <t>3.48</t>
  </si>
  <si>
    <t>Q1/2024</t>
  </si>
  <si>
    <t xml:space="preserve">      Less : Allowance For Diminution In Value Of Inventories</t>
  </si>
  <si>
    <t xml:space="preserve">    Other Current Financial Assets</t>
  </si>
  <si>
    <t xml:space="preserve">      Other Current Financial Assets - Others</t>
  </si>
  <si>
    <t xml:space="preserve">      Prepayments</t>
  </si>
  <si>
    <t xml:space="preserve">      Advance Payment For Purchases Of Assets</t>
  </si>
  <si>
    <t xml:space="preserve">      Other Non-Current Financial Assets - Others</t>
  </si>
  <si>
    <t xml:space="preserve">      Software Licences</t>
  </si>
  <si>
    <t xml:space="preserve">    Accrued Expenses - Current</t>
  </si>
  <si>
    <t xml:space="preserve">    Other Current Financial Liabilities</t>
  </si>
  <si>
    <t xml:space="preserve">      Other Current Financial Liabilities - Others</t>
  </si>
  <si>
    <t xml:space="preserve">      Deferred Revenue - Others</t>
  </si>
  <si>
    <t xml:space="preserve">    Short-Term Provisions</t>
  </si>
  <si>
    <t xml:space="preserve">    Other Tax Or Other Payables Under Law And Regulations - Current</t>
  </si>
  <si>
    <t xml:space="preserve">      Other Tax Payables</t>
  </si>
  <si>
    <t xml:space="preserve">      Retentions</t>
  </si>
  <si>
    <t xml:space="preserve">        Reserve For Treasury Shares</t>
  </si>
  <si>
    <t xml:space="preserve">    Treasury Shares</t>
  </si>
  <si>
    <t xml:space="preserve">        Surplus (Deficits) From Treasury Shares</t>
  </si>
  <si>
    <t>31/03/24</t>
  </si>
  <si>
    <t xml:space="preserve">      Revenue From Rendering Services</t>
  </si>
  <si>
    <t xml:space="preserve">      Cost Of Rendering Services</t>
  </si>
  <si>
    <t xml:space="preserve">    Gains (Losses) On Investment In Debt Instruments Measured At Fair Value Through Other Comprehensive Income</t>
  </si>
  <si>
    <t xml:space="preserve">    Gains (Losses) On Modification Of Debt Instruments</t>
  </si>
  <si>
    <t xml:space="preserve">    (Reversal Of) Provisions</t>
  </si>
  <si>
    <t xml:space="preserve">    Increase (Decrease) In Accrued Expenses</t>
  </si>
  <si>
    <t xml:space="preserve">      Proceeds From Redemption Of Debt Securities</t>
  </si>
  <si>
    <t xml:space="preserve">    Payment For Acquisition Of Exploration And Evaluation Assets</t>
  </si>
  <si>
    <t xml:space="preserve">    Proceeds From Disposal Of Exploration And Evaluation Assets</t>
  </si>
  <si>
    <t xml:space="preserve">    Payment For Purchase Of Treasury Shares</t>
  </si>
  <si>
    <t xml:space="preserve">    Proceeds From Reissuance Of Treasury Shares</t>
  </si>
  <si>
    <t>ekh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</si>
</sst>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3" formatCode="_-* #,##0.00_-;\-* #,##0.00_-;_-* &quot;-&quot;??_-;_-@_-"/>
    <numFmt numFmtId="164" formatCode="_(* #,##0.00_);_(* \(#,##0.00\);_(* &quot;-&quot;??_);_(@_)"/>
    <numFmt numFmtId="165" formatCode="#,##0,;\-#,##0,"/>
    <numFmt numFmtId="166" formatCode="0.0%"/>
    <numFmt numFmtId="167" formatCode="_(* #,##0_);_(* \(#,##0\);_(* &quot;-&quot;??_);_(@_)"/>
    <numFmt numFmtId="168" formatCode="#,##0;[Red]\ \ \-#,##0;&quot;-&quot;\ "/>
    <numFmt numFmtId="169" formatCode="_-* #,##0_-;\-* #,##0_-;_-* &quot;-&quot;??_-;_-@_-"/>
    <numFmt numFmtId="170" formatCode="0.0%;[Red]\-0.0%"/>
  </numFmts>
  <fonts count="30">
    <font>
      <sz val="11"/>
      <color theme="1"/>
      <name val="Century Gothic"/>
      <family val="2"/>
    </font>
    <font>
      <sz val="11"/>
      <color rgb="FF000000"/>
      <name val="Century Gothic"/>
      <family val="2"/>
    </font>
    <font>
      <b/>
      <sz val="11"/>
      <color theme="0"/>
      <name val="Century Gothic"/>
      <family val="1"/>
    </font>
    <font>
      <sz val="11"/>
      <color rgb="FF000000"/>
      <name val="Century Gothic"/>
      <family val="1"/>
    </font>
    <font>
      <b/>
      <sz val="11"/>
      <color rgb="FF000000"/>
      <name val="Century Gothic"/>
      <family val="1"/>
    </font>
    <font>
      <sz val="11"/>
      <color theme="0"/>
      <name val="Century Gothic"/>
      <family val="1"/>
    </font>
    <font>
      <b/>
      <sz val="11"/>
      <color rgb="FF00B050"/>
      <name val="Century Gothic"/>
      <family val="1"/>
    </font>
    <font>
      <b/>
      <sz val="11"/>
      <color rgb="FFFFFFFF"/>
      <name val="Century Gothic"/>
      <family val="1"/>
    </font>
    <font>
      <b/>
      <sz val="11"/>
      <color theme="1"/>
      <name val="Century Gothic"/>
      <family val="1"/>
    </font>
    <font>
      <b/>
      <sz val="11"/>
      <name val="Century Gothic"/>
      <family val="1"/>
    </font>
    <font>
      <sz val="12"/>
      <color theme="1"/>
      <name val="Calibri"/>
      <family val="2"/>
      <scheme val="minor"/>
    </font>
    <font>
      <sz val="11"/>
      <color theme="1"/>
      <name val="Arial"/>
      <family val="2"/>
    </font>
    <font>
      <sz val="11"/>
      <color rgb="FF00B050"/>
      <name val="Century Gothic"/>
      <family val="1"/>
    </font>
    <font>
      <b/>
      <sz val="11"/>
      <color rgb="FFFF0000"/>
      <name val="Century Gothic"/>
      <family val="1"/>
    </font>
    <font>
      <sz val="11"/>
      <color theme="1"/>
      <name val="Century Gothic"/>
      <family val="2"/>
    </font>
    <font>
      <sz val="11"/>
      <color rgb="FFFF0000"/>
      <name val="Century Gothic"/>
      <family val="2"/>
    </font>
    <font>
      <b/>
      <sz val="12"/>
      <color theme="1"/>
      <name val="Century Gothic"/>
      <family val="1"/>
    </font>
    <font>
      <b/>
      <sz val="11"/>
      <color rgb="FF000000"/>
      <name val="Century Gothic"/>
      <family val="2"/>
    </font>
    <font>
      <sz val="11"/>
      <color theme="1"/>
      <name val="Century Gothic"/>
      <family val="1"/>
    </font>
    <font>
      <b/>
      <sz val="11"/>
      <name val="Century Gothic"/>
      <family val="2"/>
    </font>
    <font>
      <b/>
      <sz val="9"/>
      <color indexed="81"/>
      <name val="Tahoma"/>
      <family val="2"/>
    </font>
    <font>
      <sz val="11"/>
      <color theme="1"/>
      <name val="Sukhumvit Set"/>
      <family val="2"/>
    </font>
    <font>
      <u/>
      <sz val="11"/>
      <color theme="10"/>
      <name val="CenturyGothic"/>
      <family val="2"/>
    </font>
    <font>
      <sz val="11"/>
      <color theme="1"/>
      <name val="CenturyGothic"/>
      <family val="2"/>
    </font>
    <font>
      <b/>
      <sz val="11"/>
      <color theme="0"/>
      <name val="Century Gothic"/>
      <family val="2"/>
    </font>
    <font>
      <b/>
      <sz val="11"/>
      <color theme="1"/>
      <name val="Century Gothic"/>
      <family val="2"/>
    </font>
    <font>
      <b/>
      <sz val="11"/>
      <color rgb="FF00B050"/>
      <name val="Century Gothic"/>
      <family val="2"/>
    </font>
    <font>
      <sz val="11"/>
      <color theme="1"/>
      <name val="Calibri"/>
      <family val="2"/>
      <scheme val="minor"/>
    </font>
    <font>
      <b/>
      <sz val="12"/>
      <color theme="1"/>
      <name val="Century Gothic"/>
      <family val="2"/>
    </font>
    <font>
      <b/>
      <sz val="12"/>
      <color rgb="FF00B050"/>
      <name val="Century Gothic"/>
      <family val="2"/>
    </font>
  </fonts>
  <fills count="24">
    <fill>
      <patternFill patternType="none"/>
    </fill>
    <fill>
      <patternFill patternType="gray125"/>
    </fill>
    <fill>
      <patternFill patternType="solid">
        <fgColor rgb="FF0070C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70C0"/>
        <bgColor rgb="FF0070C0"/>
      </patternFill>
    </fill>
    <fill>
      <patternFill patternType="solid">
        <fgColor rgb="FF00B0F0"/>
        <bgColor rgb="FF00B0F0"/>
      </patternFill>
    </fill>
    <fill>
      <patternFill patternType="solid">
        <fgColor rgb="FFFF0000"/>
        <bgColor rgb="FFFF0000"/>
      </patternFill>
    </fill>
    <fill>
      <patternFill patternType="solid">
        <fgColor rgb="FFFFC000"/>
        <bgColor rgb="FFFFC000"/>
      </patternFill>
    </fill>
    <fill>
      <patternFill patternType="solid">
        <fgColor rgb="FF00B050"/>
        <bgColor rgb="FF00B050"/>
      </patternFill>
    </fill>
    <fill>
      <patternFill patternType="solid">
        <fgColor theme="6" tint="0.59999389629810485"/>
        <bgColor rgb="FF00B050"/>
      </patternFill>
    </fill>
    <fill>
      <patternFill patternType="solid">
        <fgColor rgb="FFFF0000"/>
        <bgColor rgb="FF00B050"/>
      </patternFill>
    </fill>
    <fill>
      <patternFill patternType="solid">
        <fgColor rgb="FF00B0F0"/>
        <bgColor rgb="FFFF0000"/>
      </patternFill>
    </fill>
    <fill>
      <patternFill patternType="solid">
        <fgColor rgb="FFFF0000"/>
        <bgColor rgb="FF0070C0"/>
      </patternFill>
    </fill>
    <fill>
      <patternFill patternType="solid">
        <fgColor theme="1"/>
        <bgColor rgb="FF00B050"/>
      </patternFill>
    </fill>
    <fill>
      <patternFill patternType="solid">
        <fgColor rgb="FF00B0F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70C0"/>
        <bgColor rgb="FF00B0F0"/>
      </patternFill>
    </fill>
    <fill>
      <patternFill patternType="solid">
        <fgColor rgb="FFFF0000"/>
        <bgColor rgb="FFFFC000"/>
      </patternFill>
    </fill>
    <fill>
      <patternFill patternType="solid">
        <fgColor rgb="FF92D050"/>
        <bgColor rgb="FF00B050"/>
      </patternFill>
    </fill>
    <fill>
      <patternFill patternType="solid">
        <fgColor rgb="FFFFC000"/>
        <bgColor indexed="64"/>
      </patternFill>
    </fill>
    <fill>
      <patternFill patternType="solid">
        <fgColor rgb="FF00B0F0"/>
        <bgColor rgb="FF0070C0"/>
      </patternFill>
    </fill>
    <fill>
      <patternFill patternType="solid">
        <fgColor rgb="FFFF0000"/>
        <bgColor indexed="64"/>
      </patternFill>
    </fill>
  </fills>
  <borders count="30">
    <border>
      <left/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rgb="FF000000"/>
      </right>
      <top/>
      <bottom/>
      <diagonal/>
    </border>
    <border>
      <left/>
      <right style="thin">
        <color rgb="FF000000"/>
      </right>
      <top/>
      <bottom/>
      <diagonal/>
    </border>
    <border>
      <left style="thin">
        <color auto="1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auto="1"/>
      </right>
      <top/>
      <bottom style="thin">
        <color rgb="FF000000"/>
      </bottom>
      <diagonal/>
    </border>
    <border>
      <left style="thin">
        <color auto="1"/>
      </left>
      <right/>
      <top style="thin">
        <color rgb="FF000000"/>
      </top>
      <bottom style="thin">
        <color auto="1"/>
      </bottom>
      <diagonal/>
    </border>
    <border>
      <left/>
      <right/>
      <top style="thin">
        <color rgb="FF000000"/>
      </top>
      <bottom style="thin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indexed="64"/>
      </left>
      <right/>
      <top style="thin">
        <color rgb="FF000000"/>
      </top>
      <bottom/>
      <diagonal/>
    </border>
  </borders>
  <cellStyleXfs count="17">
    <xf numFmtId="0" fontId="0" fillId="0" borderId="0"/>
    <xf numFmtId="0" fontId="1" fillId="0" borderId="0"/>
    <xf numFmtId="16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4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4" fillId="0" borderId="0"/>
    <xf numFmtId="9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21" fillId="0" borderId="0"/>
    <xf numFmtId="0" fontId="23" fillId="0" borderId="0"/>
    <xf numFmtId="0" fontId="22" fillId="0" borderId="0" applyNumberFormat="0" applyFill="0" applyBorder="0" applyAlignment="0" applyProtection="0"/>
    <xf numFmtId="43" fontId="21" fillId="0" borderId="0" applyFont="0" applyFill="0" applyBorder="0" applyAlignment="0" applyProtection="0"/>
    <xf numFmtId="0" fontId="27" fillId="0" borderId="0"/>
    <xf numFmtId="164" fontId="10" fillId="0" borderId="0" applyFont="0" applyFill="0" applyBorder="0" applyAlignment="0" applyProtection="0"/>
  </cellStyleXfs>
  <cellXfs count="434">
    <xf numFmtId="0" fontId="0" fillId="0" borderId="0" xfId="0"/>
    <xf numFmtId="0" fontId="2" fillId="2" borderId="0" xfId="1" applyFont="1" applyFill="1"/>
    <xf numFmtId="0" fontId="3" fillId="0" borderId="0" xfId="1" applyFont="1"/>
    <xf numFmtId="0" fontId="4" fillId="0" borderId="0" xfId="1" applyFont="1"/>
    <xf numFmtId="0" fontId="5" fillId="2" borderId="0" xfId="1" applyFont="1" applyFill="1"/>
    <xf numFmtId="0" fontId="4" fillId="0" borderId="0" xfId="1" applyFont="1" applyAlignment="1">
      <alignment horizontal="center"/>
    </xf>
    <xf numFmtId="10" fontId="6" fillId="0" borderId="0" xfId="1" applyNumberFormat="1" applyFont="1"/>
    <xf numFmtId="165" fontId="8" fillId="0" borderId="3" xfId="1" applyNumberFormat="1" applyFont="1" applyBorder="1"/>
    <xf numFmtId="165" fontId="8" fillId="0" borderId="3" xfId="1" applyNumberFormat="1" applyFont="1" applyBorder="1" applyAlignment="1">
      <alignment horizontal="right"/>
    </xf>
    <xf numFmtId="0" fontId="4" fillId="0" borderId="0" xfId="1" applyFont="1" applyAlignment="1">
      <alignment horizontal="left"/>
    </xf>
    <xf numFmtId="166" fontId="8" fillId="0" borderId="4" xfId="3" applyNumberFormat="1" applyFont="1" applyBorder="1"/>
    <xf numFmtId="166" fontId="4" fillId="0" borderId="0" xfId="1" applyNumberFormat="1" applyFont="1" applyAlignment="1">
      <alignment horizontal="left"/>
    </xf>
    <xf numFmtId="166" fontId="8" fillId="0" borderId="8" xfId="3" applyNumberFormat="1" applyFont="1" applyBorder="1"/>
    <xf numFmtId="164" fontId="8" fillId="0" borderId="8" xfId="2" applyFont="1" applyBorder="1"/>
    <xf numFmtId="166" fontId="4" fillId="0" borderId="0" xfId="3" applyNumberFormat="1" applyFont="1" applyAlignment="1">
      <alignment horizontal="left"/>
    </xf>
    <xf numFmtId="0" fontId="6" fillId="0" borderId="0" xfId="1" applyFont="1"/>
    <xf numFmtId="165" fontId="8" fillId="0" borderId="8" xfId="1" applyNumberFormat="1" applyFont="1" applyBorder="1"/>
    <xf numFmtId="166" fontId="6" fillId="0" borderId="0" xfId="3" applyNumberFormat="1" applyFont="1"/>
    <xf numFmtId="165" fontId="8" fillId="0" borderId="12" xfId="1" applyNumberFormat="1" applyFont="1" applyBorder="1"/>
    <xf numFmtId="166" fontId="8" fillId="0" borderId="5" xfId="3" applyNumberFormat="1" applyFont="1" applyBorder="1"/>
    <xf numFmtId="166" fontId="8" fillId="0" borderId="7" xfId="3" applyNumberFormat="1" applyFont="1" applyBorder="1"/>
    <xf numFmtId="166" fontId="8" fillId="0" borderId="13" xfId="3" applyNumberFormat="1" applyFont="1" applyBorder="1"/>
    <xf numFmtId="166" fontId="8" fillId="0" borderId="0" xfId="3" applyNumberFormat="1" applyFont="1" applyBorder="1"/>
    <xf numFmtId="166" fontId="8" fillId="0" borderId="14" xfId="3" applyNumberFormat="1" applyFont="1" applyBorder="1"/>
    <xf numFmtId="166" fontId="4" fillId="0" borderId="0" xfId="1" applyNumberFormat="1" applyFont="1"/>
    <xf numFmtId="165" fontId="8" fillId="0" borderId="4" xfId="1" applyNumberFormat="1" applyFont="1" applyBorder="1"/>
    <xf numFmtId="165" fontId="8" fillId="0" borderId="1" xfId="1" applyNumberFormat="1" applyFont="1" applyBorder="1"/>
    <xf numFmtId="164" fontId="8" fillId="0" borderId="4" xfId="2" applyFont="1" applyBorder="1"/>
    <xf numFmtId="10" fontId="12" fillId="0" borderId="0" xfId="5" applyNumberFormat="1" applyFont="1" applyBorder="1"/>
    <xf numFmtId="10" fontId="8" fillId="0" borderId="8" xfId="3" applyNumberFormat="1" applyFont="1" applyBorder="1"/>
    <xf numFmtId="164" fontId="12" fillId="0" borderId="0" xfId="6" applyFont="1" applyBorder="1"/>
    <xf numFmtId="10" fontId="6" fillId="0" borderId="0" xfId="5" applyNumberFormat="1" applyFont="1" applyBorder="1"/>
    <xf numFmtId="164" fontId="8" fillId="0" borderId="3" xfId="6" applyFont="1" applyBorder="1"/>
    <xf numFmtId="164" fontId="8" fillId="0" borderId="0" xfId="6" applyFont="1" applyBorder="1"/>
    <xf numFmtId="164" fontId="8" fillId="0" borderId="3" xfId="6" applyFont="1" applyBorder="1" applyAlignment="1">
      <alignment horizontal="right"/>
    </xf>
    <xf numFmtId="164" fontId="6" fillId="0" borderId="0" xfId="6" applyFont="1" applyBorder="1"/>
    <xf numFmtId="164" fontId="8" fillId="0" borderId="0" xfId="6" applyFont="1" applyBorder="1" applyAlignment="1">
      <alignment horizontal="left"/>
    </xf>
    <xf numFmtId="164" fontId="6" fillId="0" borderId="0" xfId="6" applyFont="1" applyBorder="1" applyAlignment="1">
      <alignment horizontal="left"/>
    </xf>
    <xf numFmtId="10" fontId="13" fillId="0" borderId="0" xfId="5" applyNumberFormat="1" applyFont="1" applyBorder="1"/>
    <xf numFmtId="164" fontId="13" fillId="0" borderId="0" xfId="6" applyFont="1" applyBorder="1" applyAlignment="1">
      <alignment horizontal="left"/>
    </xf>
    <xf numFmtId="0" fontId="6" fillId="0" borderId="0" xfId="7" applyFont="1"/>
    <xf numFmtId="0" fontId="8" fillId="0" borderId="0" xfId="7" applyFont="1"/>
    <xf numFmtId="164" fontId="8" fillId="0" borderId="15" xfId="2" applyFont="1" applyBorder="1"/>
    <xf numFmtId="164" fontId="8" fillId="0" borderId="16" xfId="2" applyFont="1" applyBorder="1"/>
    <xf numFmtId="164" fontId="8" fillId="0" borderId="14" xfId="2" applyFont="1" applyBorder="1" applyAlignment="1">
      <alignment horizontal="right"/>
    </xf>
    <xf numFmtId="164" fontId="8" fillId="0" borderId="17" xfId="7" applyNumberFormat="1" applyFont="1" applyBorder="1"/>
    <xf numFmtId="164" fontId="8" fillId="0" borderId="18" xfId="7" applyNumberFormat="1" applyFont="1" applyBorder="1"/>
    <xf numFmtId="164" fontId="8" fillId="0" borderId="19" xfId="7" applyNumberFormat="1" applyFont="1" applyBorder="1" applyAlignment="1">
      <alignment horizontal="right"/>
    </xf>
    <xf numFmtId="9" fontId="8" fillId="0" borderId="3" xfId="5" applyFont="1" applyBorder="1"/>
    <xf numFmtId="9" fontId="8" fillId="0" borderId="0" xfId="5" applyFont="1" applyBorder="1"/>
    <xf numFmtId="9" fontId="8" fillId="0" borderId="3" xfId="5" applyFont="1" applyBorder="1" applyAlignment="1">
      <alignment horizontal="right"/>
    </xf>
    <xf numFmtId="9" fontId="8" fillId="0" borderId="0" xfId="5" applyFont="1" applyBorder="1" applyAlignment="1">
      <alignment horizontal="left"/>
    </xf>
    <xf numFmtId="9" fontId="8" fillId="0" borderId="12" xfId="5" applyFont="1" applyBorder="1"/>
    <xf numFmtId="9" fontId="8" fillId="0" borderId="10" xfId="5" applyFont="1" applyBorder="1"/>
    <xf numFmtId="9" fontId="8" fillId="0" borderId="12" xfId="5" applyFont="1" applyBorder="1" applyAlignment="1">
      <alignment horizontal="right"/>
    </xf>
    <xf numFmtId="164" fontId="4" fillId="0" borderId="5" xfId="2" applyFont="1" applyBorder="1" applyAlignment="1"/>
    <xf numFmtId="164" fontId="4" fillId="0" borderId="6" xfId="2" applyFont="1" applyBorder="1" applyAlignment="1"/>
    <xf numFmtId="164" fontId="4" fillId="0" borderId="7" xfId="2" applyFont="1" applyBorder="1" applyAlignment="1"/>
    <xf numFmtId="164" fontId="4" fillId="0" borderId="13" xfId="2" applyFont="1" applyBorder="1" applyAlignment="1"/>
    <xf numFmtId="164" fontId="4" fillId="0" borderId="0" xfId="2" applyFont="1" applyBorder="1" applyAlignment="1"/>
    <xf numFmtId="164" fontId="4" fillId="0" borderId="14" xfId="2" applyFont="1" applyBorder="1" applyAlignment="1"/>
    <xf numFmtId="167" fontId="6" fillId="0" borderId="0" xfId="4" applyNumberFormat="1" applyFont="1" applyBorder="1"/>
    <xf numFmtId="166" fontId="6" fillId="0" borderId="14" xfId="5" applyNumberFormat="1" applyFont="1" applyBorder="1"/>
    <xf numFmtId="167" fontId="6" fillId="0" borderId="0" xfId="4" applyNumberFormat="1" applyFont="1" applyAlignment="1">
      <alignment horizontal="left"/>
    </xf>
    <xf numFmtId="166" fontId="6" fillId="0" borderId="0" xfId="3" applyNumberFormat="1" applyFont="1" applyBorder="1" applyAlignment="1"/>
    <xf numFmtId="166" fontId="6" fillId="0" borderId="9" xfId="3" applyNumberFormat="1" applyFont="1" applyBorder="1" applyAlignment="1"/>
    <xf numFmtId="166" fontId="6" fillId="0" borderId="10" xfId="3" applyNumberFormat="1" applyFont="1" applyBorder="1" applyAlignment="1"/>
    <xf numFmtId="166" fontId="6" fillId="0" borderId="11" xfId="3" applyNumberFormat="1" applyFont="1" applyBorder="1" applyAlignment="1"/>
    <xf numFmtId="166" fontId="6" fillId="0" borderId="0" xfId="3" applyNumberFormat="1" applyFont="1" applyBorder="1"/>
    <xf numFmtId="166" fontId="6" fillId="0" borderId="0" xfId="3" applyNumberFormat="1" applyFont="1" applyBorder="1" applyAlignment="1">
      <alignment horizontal="left"/>
    </xf>
    <xf numFmtId="166" fontId="6" fillId="0" borderId="0" xfId="3" applyNumberFormat="1" applyFont="1" applyAlignment="1"/>
    <xf numFmtId="0" fontId="13" fillId="0" borderId="0" xfId="1" applyFont="1"/>
    <xf numFmtId="0" fontId="4" fillId="0" borderId="13" xfId="1" applyFont="1" applyBorder="1"/>
    <xf numFmtId="0" fontId="4" fillId="0" borderId="5" xfId="1" applyFont="1" applyBorder="1"/>
    <xf numFmtId="0" fontId="4" fillId="0" borderId="6" xfId="1" applyFont="1" applyBorder="1"/>
    <xf numFmtId="0" fontId="4" fillId="0" borderId="7" xfId="1" applyFont="1" applyBorder="1"/>
    <xf numFmtId="164" fontId="4" fillId="0" borderId="13" xfId="1" applyNumberFormat="1" applyFont="1" applyBorder="1"/>
    <xf numFmtId="164" fontId="4" fillId="0" borderId="0" xfId="1" applyNumberFormat="1" applyFont="1"/>
    <xf numFmtId="164" fontId="4" fillId="0" borderId="14" xfId="1" applyNumberFormat="1" applyFont="1" applyBorder="1"/>
    <xf numFmtId="0" fontId="1" fillId="0" borderId="0" xfId="1"/>
    <xf numFmtId="164" fontId="0" fillId="0" borderId="0" xfId="2" applyFont="1"/>
    <xf numFmtId="0" fontId="1" fillId="3" borderId="0" xfId="1" applyFill="1"/>
    <xf numFmtId="164" fontId="1" fillId="0" borderId="0" xfId="1" applyNumberFormat="1"/>
    <xf numFmtId="0" fontId="1" fillId="0" borderId="0" xfId="1" applyAlignment="1">
      <alignment horizontal="center"/>
    </xf>
    <xf numFmtId="0" fontId="1" fillId="0" borderId="1" xfId="1" applyBorder="1"/>
    <xf numFmtId="0" fontId="1" fillId="0" borderId="4" xfId="1" applyBorder="1"/>
    <xf numFmtId="166" fontId="0" fillId="0" borderId="0" xfId="3" applyNumberFormat="1" applyFont="1" applyBorder="1" applyAlignment="1"/>
    <xf numFmtId="166" fontId="0" fillId="0" borderId="0" xfId="3" applyNumberFormat="1" applyFont="1" applyAlignment="1"/>
    <xf numFmtId="165" fontId="1" fillId="0" borderId="0" xfId="1" applyNumberFormat="1"/>
    <xf numFmtId="167" fontId="14" fillId="0" borderId="0" xfId="4" applyNumberFormat="1" applyFont="1" applyAlignment="1">
      <alignment horizontal="left"/>
    </xf>
    <xf numFmtId="164" fontId="14" fillId="0" borderId="0" xfId="6" applyFont="1" applyBorder="1" applyAlignment="1">
      <alignment horizontal="left"/>
    </xf>
    <xf numFmtId="10" fontId="14" fillId="0" borderId="3" xfId="5" applyNumberFormat="1" applyFont="1" applyBorder="1"/>
    <xf numFmtId="10" fontId="14" fillId="0" borderId="0" xfId="5" applyNumberFormat="1" applyFont="1" applyBorder="1"/>
    <xf numFmtId="10" fontId="14" fillId="0" borderId="3" xfId="5" applyNumberFormat="1" applyFont="1" applyBorder="1" applyAlignment="1">
      <alignment horizontal="right"/>
    </xf>
    <xf numFmtId="10" fontId="14" fillId="0" borderId="0" xfId="5" applyNumberFormat="1" applyFont="1" applyBorder="1" applyAlignment="1">
      <alignment horizontal="left"/>
    </xf>
    <xf numFmtId="9" fontId="14" fillId="0" borderId="3" xfId="5" applyFont="1" applyBorder="1"/>
    <xf numFmtId="9" fontId="14" fillId="0" borderId="0" xfId="5" applyFont="1" applyBorder="1"/>
    <xf numFmtId="9" fontId="14" fillId="0" borderId="3" xfId="5" applyFont="1" applyBorder="1" applyAlignment="1">
      <alignment horizontal="right"/>
    </xf>
    <xf numFmtId="9" fontId="14" fillId="0" borderId="0" xfId="5" applyFont="1" applyBorder="1" applyAlignment="1">
      <alignment horizontal="left"/>
    </xf>
    <xf numFmtId="0" fontId="6" fillId="0" borderId="5" xfId="1" applyFont="1" applyBorder="1"/>
    <xf numFmtId="0" fontId="13" fillId="0" borderId="13" xfId="1" applyFont="1" applyBorder="1"/>
    <xf numFmtId="0" fontId="4" fillId="0" borderId="9" xfId="1" applyFont="1" applyBorder="1"/>
    <xf numFmtId="164" fontId="14" fillId="0" borderId="8" xfId="6" applyFont="1" applyBorder="1"/>
    <xf numFmtId="164" fontId="14" fillId="0" borderId="6" xfId="6" applyFont="1" applyBorder="1"/>
    <xf numFmtId="164" fontId="14" fillId="0" borderId="8" xfId="6" applyFont="1" applyBorder="1" applyAlignment="1">
      <alignment horizontal="right"/>
    </xf>
    <xf numFmtId="0" fontId="1" fillId="0" borderId="3" xfId="1" applyBorder="1"/>
    <xf numFmtId="164" fontId="14" fillId="0" borderId="0" xfId="6" applyFont="1" applyBorder="1"/>
    <xf numFmtId="164" fontId="14" fillId="0" borderId="3" xfId="6" applyFont="1" applyBorder="1"/>
    <xf numFmtId="164" fontId="14" fillId="0" borderId="3" xfId="6" applyFont="1" applyBorder="1" applyAlignment="1">
      <alignment horizontal="right"/>
    </xf>
    <xf numFmtId="9" fontId="14" fillId="0" borderId="12" xfId="5" applyFont="1" applyBorder="1"/>
    <xf numFmtId="9" fontId="14" fillId="0" borderId="10" xfId="5" applyFont="1" applyBorder="1"/>
    <xf numFmtId="164" fontId="8" fillId="0" borderId="4" xfId="2" applyFont="1" applyBorder="1" applyAlignment="1"/>
    <xf numFmtId="165" fontId="9" fillId="0" borderId="3" xfId="1" applyNumberFormat="1" applyFont="1" applyBorder="1"/>
    <xf numFmtId="0" fontId="15" fillId="0" borderId="0" xfId="0" applyFont="1"/>
    <xf numFmtId="0" fontId="15" fillId="0" borderId="0" xfId="1" applyFont="1"/>
    <xf numFmtId="0" fontId="7" fillId="4" borderId="0" xfId="1" applyFont="1" applyFill="1" applyAlignment="1">
      <alignment horizontal="center"/>
    </xf>
    <xf numFmtId="0" fontId="7" fillId="5" borderId="0" xfId="1" applyFont="1" applyFill="1" applyAlignment="1">
      <alignment horizontal="center"/>
    </xf>
    <xf numFmtId="0" fontId="7" fillId="6" borderId="0" xfId="1" applyFont="1" applyFill="1" applyAlignment="1">
      <alignment horizontal="center"/>
    </xf>
    <xf numFmtId="0" fontId="7" fillId="7" borderId="0" xfId="1" applyFont="1" applyFill="1" applyAlignment="1">
      <alignment horizontal="center"/>
    </xf>
    <xf numFmtId="164" fontId="7" fillId="7" borderId="0" xfId="1" applyNumberFormat="1" applyFont="1" applyFill="1" applyAlignment="1">
      <alignment horizontal="center"/>
    </xf>
    <xf numFmtId="0" fontId="7" fillId="8" borderId="0" xfId="1" applyFont="1" applyFill="1" applyAlignment="1">
      <alignment horizontal="center"/>
    </xf>
    <xf numFmtId="0" fontId="8" fillId="9" borderId="0" xfId="1" applyFont="1" applyFill="1" applyAlignment="1">
      <alignment horizontal="center"/>
    </xf>
    <xf numFmtId="0" fontId="7" fillId="10" borderId="0" xfId="1" applyFont="1" applyFill="1" applyAlignment="1">
      <alignment horizontal="center"/>
    </xf>
    <xf numFmtId="0" fontId="7" fillId="11" borderId="0" xfId="1" applyFont="1" applyFill="1" applyAlignment="1">
      <alignment horizontal="center"/>
    </xf>
    <xf numFmtId="0" fontId="7" fillId="12" borderId="0" xfId="1" applyFont="1" applyFill="1" applyAlignment="1">
      <alignment horizontal="center"/>
    </xf>
    <xf numFmtId="167" fontId="2" fillId="2" borderId="0" xfId="4" applyNumberFormat="1" applyFont="1" applyFill="1" applyBorder="1" applyAlignment="1">
      <alignment horizontal="center"/>
    </xf>
    <xf numFmtId="167" fontId="2" fillId="14" borderId="0" xfId="4" applyNumberFormat="1" applyFont="1" applyFill="1" applyBorder="1" applyAlignment="1">
      <alignment horizontal="center"/>
    </xf>
    <xf numFmtId="0" fontId="2" fillId="5" borderId="0" xfId="7" applyFont="1" applyFill="1" applyAlignment="1">
      <alignment horizontal="center"/>
    </xf>
    <xf numFmtId="167" fontId="2" fillId="15" borderId="0" xfId="4" applyNumberFormat="1" applyFont="1" applyFill="1" applyBorder="1" applyAlignment="1">
      <alignment horizontal="center"/>
    </xf>
    <xf numFmtId="167" fontId="2" fillId="16" borderId="0" xfId="4" applyNumberFormat="1" applyFont="1" applyFill="1" applyBorder="1" applyAlignment="1">
      <alignment horizontal="center"/>
    </xf>
    <xf numFmtId="0" fontId="0" fillId="17" borderId="0" xfId="0" applyFill="1"/>
    <xf numFmtId="164" fontId="0" fillId="17" borderId="0" xfId="2" applyFont="1" applyFill="1"/>
    <xf numFmtId="0" fontId="16" fillId="3" borderId="22" xfId="0" applyFont="1" applyFill="1" applyBorder="1" applyAlignment="1">
      <alignment horizontal="center"/>
    </xf>
    <xf numFmtId="0" fontId="16" fillId="3" borderId="23" xfId="0" applyFont="1" applyFill="1" applyBorder="1" applyAlignment="1">
      <alignment horizontal="center"/>
    </xf>
    <xf numFmtId="0" fontId="17" fillId="3" borderId="4" xfId="1" applyFont="1" applyFill="1" applyBorder="1" applyAlignment="1">
      <alignment horizontal="center"/>
    </xf>
    <xf numFmtId="164" fontId="18" fillId="0" borderId="3" xfId="6" applyFont="1" applyBorder="1" applyAlignment="1">
      <alignment horizontal="right"/>
    </xf>
    <xf numFmtId="0" fontId="7" fillId="13" borderId="0" xfId="1" applyFont="1" applyFill="1" applyAlignment="1">
      <alignment horizontal="center"/>
    </xf>
    <xf numFmtId="164" fontId="8" fillId="3" borderId="4" xfId="2" applyFont="1" applyFill="1" applyBorder="1"/>
    <xf numFmtId="164" fontId="9" fillId="3" borderId="4" xfId="2" applyFont="1" applyFill="1" applyBorder="1"/>
    <xf numFmtId="165" fontId="9" fillId="3" borderId="4" xfId="1" applyNumberFormat="1" applyFont="1" applyFill="1" applyBorder="1"/>
    <xf numFmtId="165" fontId="9" fillId="3" borderId="4" xfId="1" applyNumberFormat="1" applyFont="1" applyFill="1" applyBorder="1" applyAlignment="1">
      <alignment horizontal="right"/>
    </xf>
    <xf numFmtId="164" fontId="6" fillId="3" borderId="4" xfId="2" applyFont="1" applyFill="1" applyBorder="1"/>
    <xf numFmtId="164" fontId="6" fillId="3" borderId="4" xfId="2" applyFont="1" applyFill="1" applyBorder="1" applyAlignment="1">
      <alignment horizontal="right"/>
    </xf>
    <xf numFmtId="164" fontId="13" fillId="3" borderId="4" xfId="2" applyFont="1" applyFill="1" applyBorder="1"/>
    <xf numFmtId="164" fontId="13" fillId="3" borderId="4" xfId="2" applyFont="1" applyFill="1" applyBorder="1" applyAlignment="1">
      <alignment horizontal="right"/>
    </xf>
    <xf numFmtId="164" fontId="9" fillId="3" borderId="4" xfId="2" applyFont="1" applyFill="1" applyBorder="1" applyAlignment="1">
      <alignment horizontal="right"/>
    </xf>
    <xf numFmtId="164" fontId="4" fillId="3" borderId="4" xfId="2" applyFont="1" applyFill="1" applyBorder="1"/>
    <xf numFmtId="164" fontId="4" fillId="3" borderId="4" xfId="2" applyFont="1" applyFill="1" applyBorder="1" applyAlignment="1">
      <alignment horizontal="right"/>
    </xf>
    <xf numFmtId="0" fontId="4" fillId="3" borderId="4" xfId="1" applyFont="1" applyFill="1" applyBorder="1"/>
    <xf numFmtId="164" fontId="2" fillId="16" borderId="12" xfId="2" applyFont="1" applyFill="1" applyBorder="1" applyAlignment="1">
      <alignment horizontal="right"/>
    </xf>
    <xf numFmtId="0" fontId="9" fillId="3" borderId="4" xfId="1" applyFont="1" applyFill="1" applyBorder="1"/>
    <xf numFmtId="164" fontId="0" fillId="0" borderId="0" xfId="2" applyFont="1" applyFill="1"/>
    <xf numFmtId="0" fontId="19" fillId="3" borderId="0" xfId="1" applyFont="1" applyFill="1"/>
    <xf numFmtId="166" fontId="8" fillId="0" borderId="8" xfId="9" applyNumberFormat="1" applyFont="1" applyBorder="1"/>
    <xf numFmtId="164" fontId="8" fillId="0" borderId="8" xfId="2" applyFont="1" applyBorder="1" applyAlignment="1"/>
    <xf numFmtId="10" fontId="8" fillId="0" borderId="3" xfId="3" applyNumberFormat="1" applyFont="1" applyBorder="1"/>
    <xf numFmtId="164" fontId="8" fillId="0" borderId="12" xfId="2" applyFont="1" applyBorder="1"/>
    <xf numFmtId="165" fontId="8" fillId="3" borderId="12" xfId="1" applyNumberFormat="1" applyFont="1" applyFill="1" applyBorder="1" applyAlignment="1">
      <alignment horizontal="right"/>
    </xf>
    <xf numFmtId="164" fontId="8" fillId="0" borderId="15" xfId="7" applyNumberFormat="1" applyFont="1" applyBorder="1"/>
    <xf numFmtId="164" fontId="8" fillId="0" borderId="16" xfId="7" applyNumberFormat="1" applyFont="1" applyBorder="1"/>
    <xf numFmtId="164" fontId="8" fillId="0" borderId="14" xfId="7" applyNumberFormat="1" applyFont="1" applyBorder="1" applyAlignment="1">
      <alignment horizontal="right"/>
    </xf>
    <xf numFmtId="164" fontId="4" fillId="3" borderId="8" xfId="2" applyFont="1" applyFill="1" applyBorder="1"/>
    <xf numFmtId="164" fontId="4" fillId="3" borderId="8" xfId="2" applyFont="1" applyFill="1" applyBorder="1" applyAlignment="1">
      <alignment horizontal="right"/>
    </xf>
    <xf numFmtId="165" fontId="9" fillId="3" borderId="12" xfId="1" applyNumberFormat="1" applyFont="1" applyFill="1" applyBorder="1"/>
    <xf numFmtId="165" fontId="9" fillId="3" borderId="12" xfId="1" applyNumberFormat="1" applyFont="1" applyFill="1" applyBorder="1" applyAlignment="1">
      <alignment horizontal="right"/>
    </xf>
    <xf numFmtId="0" fontId="8" fillId="0" borderId="0" xfId="0" applyFont="1"/>
    <xf numFmtId="0" fontId="18" fillId="0" borderId="0" xfId="0" applyFont="1"/>
    <xf numFmtId="167" fontId="9" fillId="0" borderId="3" xfId="4" applyNumberFormat="1" applyFont="1" applyBorder="1"/>
    <xf numFmtId="10" fontId="6" fillId="0" borderId="0" xfId="0" applyNumberFormat="1" applyFont="1"/>
    <xf numFmtId="49" fontId="8" fillId="0" borderId="0" xfId="0" applyNumberFormat="1" applyFont="1"/>
    <xf numFmtId="167" fontId="9" fillId="0" borderId="12" xfId="4" applyNumberFormat="1" applyFont="1" applyBorder="1"/>
    <xf numFmtId="167" fontId="8" fillId="0" borderId="4" xfId="10" applyNumberFormat="1" applyFont="1" applyBorder="1" applyAlignment="1"/>
    <xf numFmtId="167" fontId="9" fillId="0" borderId="4" xfId="4" applyNumberFormat="1" applyFont="1" applyBorder="1"/>
    <xf numFmtId="166" fontId="8" fillId="0" borderId="4" xfId="9" applyNumberFormat="1" applyFont="1" applyBorder="1" applyAlignment="1"/>
    <xf numFmtId="167" fontId="8" fillId="0" borderId="0" xfId="0" applyNumberFormat="1" applyFont="1"/>
    <xf numFmtId="167" fontId="6" fillId="0" borderId="0" xfId="0" applyNumberFormat="1" applyFont="1"/>
    <xf numFmtId="0" fontId="6" fillId="0" borderId="0" xfId="0" applyFont="1"/>
    <xf numFmtId="166" fontId="9" fillId="0" borderId="3" xfId="5" applyNumberFormat="1" applyFont="1" applyBorder="1"/>
    <xf numFmtId="166" fontId="8" fillId="0" borderId="4" xfId="5" applyNumberFormat="1" applyFont="1" applyBorder="1" applyAlignment="1"/>
    <xf numFmtId="166" fontId="9" fillId="0" borderId="12" xfId="5" applyNumberFormat="1" applyFont="1" applyBorder="1"/>
    <xf numFmtId="167" fontId="6" fillId="0" borderId="0" xfId="4" applyNumberFormat="1" applyFont="1"/>
    <xf numFmtId="167" fontId="8" fillId="0" borderId="0" xfId="4" applyNumberFormat="1" applyFont="1"/>
    <xf numFmtId="167" fontId="9" fillId="0" borderId="8" xfId="4" applyNumberFormat="1" applyFont="1" applyBorder="1"/>
    <xf numFmtId="166" fontId="8" fillId="0" borderId="25" xfId="0" applyNumberFormat="1" applyFont="1" applyBorder="1"/>
    <xf numFmtId="166" fontId="6" fillId="0" borderId="0" xfId="0" applyNumberFormat="1" applyFont="1"/>
    <xf numFmtId="166" fontId="8" fillId="0" borderId="0" xfId="0" applyNumberFormat="1" applyFont="1"/>
    <xf numFmtId="49" fontId="2" fillId="4" borderId="0" xfId="0" applyNumberFormat="1" applyFont="1" applyFill="1"/>
    <xf numFmtId="43" fontId="9" fillId="0" borderId="4" xfId="10" applyFont="1" applyBorder="1"/>
    <xf numFmtId="43" fontId="8" fillId="0" borderId="0" xfId="10" applyFont="1"/>
    <xf numFmtId="166" fontId="8" fillId="0" borderId="8" xfId="0" applyNumberFormat="1" applyFont="1" applyBorder="1"/>
    <xf numFmtId="166" fontId="13" fillId="0" borderId="8" xfId="0" applyNumberFormat="1" applyFont="1" applyBorder="1"/>
    <xf numFmtId="0" fontId="8" fillId="0" borderId="8" xfId="0" applyFont="1" applyBorder="1"/>
    <xf numFmtId="167" fontId="8" fillId="0" borderId="8" xfId="0" applyNumberFormat="1" applyFont="1" applyBorder="1"/>
    <xf numFmtId="167" fontId="6" fillId="0" borderId="8" xfId="0" applyNumberFormat="1" applyFont="1" applyBorder="1"/>
    <xf numFmtId="167" fontId="13" fillId="0" borderId="8" xfId="0" applyNumberFormat="1" applyFont="1" applyBorder="1"/>
    <xf numFmtId="10" fontId="2" fillId="4" borderId="0" xfId="0" applyNumberFormat="1" applyFont="1" applyFill="1"/>
    <xf numFmtId="10" fontId="8" fillId="0" borderId="4" xfId="0" applyNumberFormat="1" applyFont="1" applyBorder="1"/>
    <xf numFmtId="166" fontId="8" fillId="0" borderId="4" xfId="0" applyNumberFormat="1" applyFont="1" applyBorder="1"/>
    <xf numFmtId="166" fontId="13" fillId="0" borderId="4" xfId="0" applyNumberFormat="1" applyFont="1" applyBorder="1"/>
    <xf numFmtId="166" fontId="6" fillId="0" borderId="4" xfId="0" applyNumberFormat="1" applyFont="1" applyBorder="1"/>
    <xf numFmtId="9" fontId="6" fillId="0" borderId="0" xfId="0" applyNumberFormat="1" applyFont="1"/>
    <xf numFmtId="9" fontId="8" fillId="0" borderId="0" xfId="0" applyNumberFormat="1" applyFont="1"/>
    <xf numFmtId="9" fontId="8" fillId="0" borderId="26" xfId="0" applyNumberFormat="1" applyFont="1" applyBorder="1"/>
    <xf numFmtId="9" fontId="8" fillId="0" borderId="16" xfId="0" applyNumberFormat="1" applyFont="1" applyBorder="1"/>
    <xf numFmtId="9" fontId="8" fillId="0" borderId="27" xfId="0" applyNumberFormat="1" applyFont="1" applyBorder="1"/>
    <xf numFmtId="9" fontId="8" fillId="0" borderId="28" xfId="0" applyNumberFormat="1" applyFont="1" applyBorder="1"/>
    <xf numFmtId="9" fontId="8" fillId="0" borderId="18" xfId="0" applyNumberFormat="1" applyFont="1" applyBorder="1"/>
    <xf numFmtId="0" fontId="7" fillId="18" borderId="0" xfId="1" applyFont="1" applyFill="1" applyAlignment="1">
      <alignment horizontal="center"/>
    </xf>
    <xf numFmtId="49" fontId="2" fillId="4" borderId="0" xfId="0" applyNumberFormat="1" applyFont="1" applyFill="1" applyAlignment="1">
      <alignment horizontal="center"/>
    </xf>
    <xf numFmtId="49" fontId="2" fillId="14" borderId="0" xfId="0" applyNumberFormat="1" applyFont="1" applyFill="1" applyAlignment="1">
      <alignment horizontal="center"/>
    </xf>
    <xf numFmtId="49" fontId="2" fillId="12" borderId="0" xfId="0" applyNumberFormat="1" applyFont="1" applyFill="1" applyAlignment="1">
      <alignment horizontal="center"/>
    </xf>
    <xf numFmtId="49" fontId="2" fillId="21" borderId="0" xfId="0" applyNumberFormat="1" applyFont="1" applyFill="1" applyAlignment="1">
      <alignment horizontal="center"/>
    </xf>
    <xf numFmtId="166" fontId="2" fillId="4" borderId="0" xfId="0" applyNumberFormat="1" applyFont="1" applyFill="1" applyAlignment="1">
      <alignment horizontal="center"/>
    </xf>
    <xf numFmtId="166" fontId="2" fillId="22" borderId="0" xfId="0" applyNumberFormat="1" applyFont="1" applyFill="1" applyAlignment="1">
      <alignment horizontal="center"/>
    </xf>
    <xf numFmtId="0" fontId="7" fillId="19" borderId="0" xfId="1" applyFont="1" applyFill="1" applyAlignment="1">
      <alignment horizontal="center"/>
    </xf>
    <xf numFmtId="0" fontId="8" fillId="20" borderId="0" xfId="1" applyFont="1" applyFill="1" applyAlignment="1">
      <alignment horizontal="center"/>
    </xf>
    <xf numFmtId="0" fontId="17" fillId="0" borderId="0" xfId="1" applyFont="1"/>
    <xf numFmtId="0" fontId="25" fillId="0" borderId="0" xfId="1" applyFont="1"/>
    <xf numFmtId="43" fontId="25" fillId="0" borderId="3" xfId="14" applyFont="1" applyBorder="1" applyAlignment="1"/>
    <xf numFmtId="166" fontId="17" fillId="0" borderId="0" xfId="9" applyNumberFormat="1" applyFont="1"/>
    <xf numFmtId="43" fontId="25" fillId="0" borderId="4" xfId="14" applyFont="1" applyBorder="1" applyAlignment="1"/>
    <xf numFmtId="166" fontId="17" fillId="0" borderId="4" xfId="9" applyNumberFormat="1" applyFont="1" applyBorder="1"/>
    <xf numFmtId="10" fontId="25" fillId="0" borderId="8" xfId="9" applyNumberFormat="1" applyFont="1" applyBorder="1" applyAlignment="1"/>
    <xf numFmtId="0" fontId="17" fillId="0" borderId="5" xfId="1" applyFont="1" applyBorder="1"/>
    <xf numFmtId="0" fontId="17" fillId="0" borderId="8" xfId="1" applyFont="1" applyBorder="1"/>
    <xf numFmtId="0" fontId="17" fillId="0" borderId="6" xfId="1" applyFont="1" applyBorder="1"/>
    <xf numFmtId="0" fontId="17" fillId="0" borderId="13" xfId="1" applyFont="1" applyBorder="1"/>
    <xf numFmtId="0" fontId="17" fillId="0" borderId="3" xfId="1" applyFont="1" applyBorder="1"/>
    <xf numFmtId="0" fontId="17" fillId="0" borderId="9" xfId="1" applyFont="1" applyBorder="1"/>
    <xf numFmtId="0" fontId="17" fillId="0" borderId="12" xfId="1" applyFont="1" applyBorder="1"/>
    <xf numFmtId="0" fontId="17" fillId="0" borderId="10" xfId="1" applyFont="1" applyBorder="1"/>
    <xf numFmtId="10" fontId="17" fillId="0" borderId="0" xfId="9" applyNumberFormat="1" applyFont="1"/>
    <xf numFmtId="10" fontId="17" fillId="0" borderId="8" xfId="9" applyNumberFormat="1" applyFont="1" applyBorder="1"/>
    <xf numFmtId="10" fontId="17" fillId="0" borderId="5" xfId="9" applyNumberFormat="1" applyFont="1" applyBorder="1"/>
    <xf numFmtId="0" fontId="17" fillId="0" borderId="7" xfId="1" applyFont="1" applyBorder="1"/>
    <xf numFmtId="10" fontId="17" fillId="0" borderId="3" xfId="9" applyNumberFormat="1" applyFont="1" applyBorder="1"/>
    <xf numFmtId="10" fontId="17" fillId="0" borderId="13" xfId="9" applyNumberFormat="1" applyFont="1" applyBorder="1"/>
    <xf numFmtId="0" fontId="17" fillId="0" borderId="14" xfId="1" applyFont="1" applyBorder="1"/>
    <xf numFmtId="10" fontId="17" fillId="0" borderId="12" xfId="9" applyNumberFormat="1" applyFont="1" applyBorder="1"/>
    <xf numFmtId="10" fontId="17" fillId="0" borderId="9" xfId="9" applyNumberFormat="1" applyFont="1" applyBorder="1"/>
    <xf numFmtId="0" fontId="17" fillId="0" borderId="11" xfId="1" applyFont="1" applyBorder="1"/>
    <xf numFmtId="167" fontId="25" fillId="0" borderId="0" xfId="1" applyNumberFormat="1" applyFont="1"/>
    <xf numFmtId="167" fontId="26" fillId="0" borderId="0" xfId="1" applyNumberFormat="1" applyFont="1"/>
    <xf numFmtId="0" fontId="24" fillId="4" borderId="0" xfId="1" applyFont="1" applyFill="1" applyAlignment="1">
      <alignment horizontal="center"/>
    </xf>
    <xf numFmtId="168" fontId="25" fillId="0" borderId="3" xfId="4" applyNumberFormat="1" applyFont="1" applyBorder="1" applyAlignment="1"/>
    <xf numFmtId="10" fontId="26" fillId="0" borderId="0" xfId="1" applyNumberFormat="1" applyFont="1"/>
    <xf numFmtId="168" fontId="25" fillId="0" borderId="4" xfId="4" applyNumberFormat="1" applyFont="1" applyBorder="1" applyAlignment="1"/>
    <xf numFmtId="0" fontId="26" fillId="0" borderId="0" xfId="1" applyFont="1"/>
    <xf numFmtId="0" fontId="25" fillId="0" borderId="5" xfId="1" applyFont="1" applyBorder="1"/>
    <xf numFmtId="0" fontId="25" fillId="0" borderId="8" xfId="1" applyFont="1" applyBorder="1"/>
    <xf numFmtId="0" fontId="25" fillId="0" borderId="6" xfId="1" applyFont="1" applyBorder="1"/>
    <xf numFmtId="169" fontId="25" fillId="0" borderId="8" xfId="14" applyNumberFormat="1" applyFont="1" applyBorder="1" applyAlignment="1"/>
    <xf numFmtId="169" fontId="25" fillId="0" borderId="7" xfId="14" applyNumberFormat="1" applyFont="1" applyBorder="1" applyAlignment="1"/>
    <xf numFmtId="166" fontId="25" fillId="0" borderId="0" xfId="9" applyNumberFormat="1" applyFont="1"/>
    <xf numFmtId="0" fontId="25" fillId="0" borderId="13" xfId="1" applyFont="1" applyBorder="1"/>
    <xf numFmtId="0" fontId="25" fillId="0" borderId="3" xfId="1" applyFont="1" applyBorder="1"/>
    <xf numFmtId="169" fontId="25" fillId="0" borderId="3" xfId="14" applyNumberFormat="1" applyFont="1" applyBorder="1" applyAlignment="1"/>
    <xf numFmtId="169" fontId="25" fillId="0" borderId="14" xfId="14" applyNumberFormat="1" applyFont="1" applyBorder="1" applyAlignment="1"/>
    <xf numFmtId="0" fontId="25" fillId="0" borderId="9" xfId="1" applyFont="1" applyBorder="1"/>
    <xf numFmtId="0" fontId="25" fillId="0" borderId="12" xfId="1" applyFont="1" applyBorder="1"/>
    <xf numFmtId="169" fontId="25" fillId="0" borderId="10" xfId="14" applyNumberFormat="1" applyFont="1" applyBorder="1"/>
    <xf numFmtId="169" fontId="25" fillId="0" borderId="12" xfId="14" applyNumberFormat="1" applyFont="1" applyBorder="1" applyAlignment="1"/>
    <xf numFmtId="169" fontId="25" fillId="0" borderId="11" xfId="14" applyNumberFormat="1" applyFont="1" applyBorder="1" applyAlignment="1"/>
    <xf numFmtId="10" fontId="25" fillId="0" borderId="3" xfId="9" applyNumberFormat="1" applyFont="1" applyBorder="1" applyAlignment="1"/>
    <xf numFmtId="10" fontId="25" fillId="0" borderId="12" xfId="9" applyNumberFormat="1" applyFont="1" applyBorder="1" applyAlignment="1"/>
    <xf numFmtId="10" fontId="25" fillId="0" borderId="3" xfId="5" applyNumberFormat="1" applyFont="1" applyBorder="1" applyAlignment="1"/>
    <xf numFmtId="169" fontId="25" fillId="0" borderId="5" xfId="14" applyNumberFormat="1" applyFont="1" applyBorder="1"/>
    <xf numFmtId="169" fontId="25" fillId="0" borderId="8" xfId="14" applyNumberFormat="1" applyFont="1" applyBorder="1"/>
    <xf numFmtId="169" fontId="25" fillId="0" borderId="6" xfId="14" applyNumberFormat="1" applyFont="1" applyBorder="1"/>
    <xf numFmtId="169" fontId="25" fillId="0" borderId="13" xfId="14" applyNumberFormat="1" applyFont="1" applyBorder="1"/>
    <xf numFmtId="169" fontId="25" fillId="0" borderId="3" xfId="14" applyNumberFormat="1" applyFont="1" applyBorder="1"/>
    <xf numFmtId="169" fontId="25" fillId="0" borderId="0" xfId="14" applyNumberFormat="1" applyFont="1" applyBorder="1"/>
    <xf numFmtId="169" fontId="25" fillId="0" borderId="9" xfId="14" applyNumberFormat="1" applyFont="1" applyBorder="1"/>
    <xf numFmtId="169" fontId="25" fillId="0" borderId="12" xfId="14" applyNumberFormat="1" applyFont="1" applyBorder="1"/>
    <xf numFmtId="0" fontId="25" fillId="0" borderId="4" xfId="1" applyFont="1" applyBorder="1"/>
    <xf numFmtId="10" fontId="25" fillId="0" borderId="4" xfId="9" applyNumberFormat="1" applyFont="1" applyBorder="1" applyAlignment="1"/>
    <xf numFmtId="43" fontId="25" fillId="0" borderId="5" xfId="14" applyFont="1" applyBorder="1"/>
    <xf numFmtId="43" fontId="25" fillId="0" borderId="8" xfId="14" applyFont="1" applyBorder="1"/>
    <xf numFmtId="43" fontId="25" fillId="0" borderId="6" xfId="14" applyFont="1" applyBorder="1"/>
    <xf numFmtId="43" fontId="25" fillId="0" borderId="8" xfId="14" applyFont="1" applyBorder="1" applyAlignment="1"/>
    <xf numFmtId="43" fontId="25" fillId="0" borderId="7" xfId="14" applyFont="1" applyBorder="1" applyAlignment="1"/>
    <xf numFmtId="43" fontId="25" fillId="0" borderId="13" xfId="14" applyFont="1" applyBorder="1"/>
    <xf numFmtId="43" fontId="25" fillId="0" borderId="3" xfId="14" applyFont="1" applyBorder="1"/>
    <xf numFmtId="43" fontId="25" fillId="0" borderId="0" xfId="14" applyFont="1" applyBorder="1"/>
    <xf numFmtId="43" fontId="25" fillId="0" borderId="14" xfId="14" applyFont="1" applyBorder="1" applyAlignment="1"/>
    <xf numFmtId="43" fontId="25" fillId="0" borderId="9" xfId="14" applyFont="1" applyBorder="1"/>
    <xf numFmtId="43" fontId="25" fillId="0" borderId="12" xfId="14" applyFont="1" applyBorder="1"/>
    <xf numFmtId="43" fontId="25" fillId="0" borderId="10" xfId="14" applyFont="1" applyBorder="1"/>
    <xf numFmtId="43" fontId="25" fillId="0" borderId="12" xfId="14" applyFont="1" applyBorder="1" applyAlignment="1"/>
    <xf numFmtId="43" fontId="25" fillId="0" borderId="11" xfId="14" applyFont="1" applyBorder="1" applyAlignment="1"/>
    <xf numFmtId="169" fontId="25" fillId="0" borderId="4" xfId="14" applyNumberFormat="1" applyFont="1" applyBorder="1" applyAlignment="1"/>
    <xf numFmtId="0" fontId="25" fillId="0" borderId="3" xfId="9" applyNumberFormat="1" applyFont="1" applyBorder="1" applyAlignment="1"/>
    <xf numFmtId="166" fontId="25" fillId="0" borderId="4" xfId="9" applyNumberFormat="1" applyFont="1" applyBorder="1" applyAlignment="1"/>
    <xf numFmtId="9" fontId="25" fillId="0" borderId="8" xfId="9" applyFont="1" applyBorder="1" applyAlignment="1"/>
    <xf numFmtId="9" fontId="25" fillId="0" borderId="3" xfId="9" applyFont="1" applyBorder="1" applyAlignment="1"/>
    <xf numFmtId="9" fontId="25" fillId="0" borderId="12" xfId="9" applyFont="1" applyBorder="1" applyAlignment="1"/>
    <xf numFmtId="167" fontId="17" fillId="0" borderId="13" xfId="4" applyNumberFormat="1" applyFont="1" applyBorder="1" applyAlignment="1"/>
    <xf numFmtId="167" fontId="17" fillId="0" borderId="3" xfId="4" applyNumberFormat="1" applyFont="1" applyBorder="1" applyAlignment="1"/>
    <xf numFmtId="167" fontId="17" fillId="0" borderId="0" xfId="4" applyNumberFormat="1" applyFont="1" applyBorder="1" applyAlignment="1"/>
    <xf numFmtId="167" fontId="17" fillId="0" borderId="9" xfId="4" applyNumberFormat="1" applyFont="1" applyBorder="1" applyAlignment="1"/>
    <xf numFmtId="167" fontId="17" fillId="0" borderId="12" xfId="4" applyNumberFormat="1" applyFont="1" applyBorder="1" applyAlignment="1"/>
    <xf numFmtId="167" fontId="17" fillId="0" borderId="10" xfId="4" applyNumberFormat="1" applyFont="1" applyBorder="1" applyAlignment="1"/>
    <xf numFmtId="167" fontId="17" fillId="0" borderId="4" xfId="4" applyNumberFormat="1" applyFont="1" applyBorder="1" applyAlignment="1"/>
    <xf numFmtId="167" fontId="17" fillId="0" borderId="14" xfId="4" applyNumberFormat="1" applyFont="1" applyBorder="1" applyAlignment="1"/>
    <xf numFmtId="167" fontId="25" fillId="0" borderId="29" xfId="1" applyNumberFormat="1" applyFont="1" applyBorder="1"/>
    <xf numFmtId="167" fontId="25" fillId="0" borderId="5" xfId="1" applyNumberFormat="1" applyFont="1" applyBorder="1"/>
    <xf numFmtId="167" fontId="25" fillId="0" borderId="6" xfId="1" applyNumberFormat="1" applyFont="1" applyBorder="1"/>
    <xf numFmtId="167" fontId="25" fillId="0" borderId="7" xfId="1" applyNumberFormat="1" applyFont="1" applyBorder="1"/>
    <xf numFmtId="167" fontId="24" fillId="4" borderId="0" xfId="1" applyNumberFormat="1" applyFont="1" applyFill="1"/>
    <xf numFmtId="167" fontId="25" fillId="0" borderId="13" xfId="1" applyNumberFormat="1" applyFont="1" applyBorder="1"/>
    <xf numFmtId="167" fontId="25" fillId="0" borderId="14" xfId="1" applyNumberFormat="1" applyFont="1" applyBorder="1"/>
    <xf numFmtId="166" fontId="25" fillId="0" borderId="13" xfId="9" applyNumberFormat="1" applyFont="1" applyBorder="1"/>
    <xf numFmtId="166" fontId="25" fillId="0" borderId="14" xfId="9" applyNumberFormat="1" applyFont="1" applyBorder="1"/>
    <xf numFmtId="166" fontId="26" fillId="0" borderId="0" xfId="9" applyNumberFormat="1" applyFont="1"/>
    <xf numFmtId="166" fontId="24" fillId="4" borderId="0" xfId="9" applyNumberFormat="1" applyFont="1" applyFill="1"/>
    <xf numFmtId="164" fontId="25" fillId="0" borderId="13" xfId="4" applyFont="1" applyBorder="1"/>
    <xf numFmtId="164" fontId="25" fillId="0" borderId="0" xfId="4" applyFont="1" applyBorder="1"/>
    <xf numFmtId="164" fontId="25" fillId="0" borderId="14" xfId="4" applyFont="1" applyBorder="1"/>
    <xf numFmtId="0" fontId="24" fillId="4" borderId="0" xfId="1" applyFont="1" applyFill="1"/>
    <xf numFmtId="43" fontId="25" fillId="0" borderId="0" xfId="1" applyNumberFormat="1" applyFont="1"/>
    <xf numFmtId="43" fontId="25" fillId="0" borderId="9" xfId="1" applyNumberFormat="1" applyFont="1" applyBorder="1"/>
    <xf numFmtId="164" fontId="25" fillId="0" borderId="9" xfId="4" applyFont="1" applyBorder="1"/>
    <xf numFmtId="164" fontId="25" fillId="0" borderId="10" xfId="4" applyFont="1" applyBorder="1"/>
    <xf numFmtId="164" fontId="25" fillId="0" borderId="11" xfId="4" applyFont="1" applyBorder="1"/>
    <xf numFmtId="43" fontId="26" fillId="0" borderId="0" xfId="1" applyNumberFormat="1" applyFont="1"/>
    <xf numFmtId="43" fontId="24" fillId="4" borderId="0" xfId="1" applyNumberFormat="1" applyFont="1" applyFill="1"/>
    <xf numFmtId="10" fontId="25" fillId="0" borderId="13" xfId="5" applyNumberFormat="1" applyFont="1" applyBorder="1" applyAlignment="1"/>
    <xf numFmtId="10" fontId="25" fillId="0" borderId="0" xfId="5" applyNumberFormat="1" applyFont="1" applyBorder="1" applyAlignment="1"/>
    <xf numFmtId="0" fontId="17" fillId="0" borderId="0" xfId="1" applyFont="1" applyAlignment="1">
      <alignment horizontal="left"/>
    </xf>
    <xf numFmtId="10" fontId="25" fillId="0" borderId="9" xfId="5" applyNumberFormat="1" applyFont="1" applyBorder="1" applyAlignment="1"/>
    <xf numFmtId="10" fontId="25" fillId="0" borderId="12" xfId="5" applyNumberFormat="1" applyFont="1" applyBorder="1" applyAlignment="1"/>
    <xf numFmtId="10" fontId="25" fillId="0" borderId="10" xfId="5" applyNumberFormat="1" applyFont="1" applyBorder="1" applyAlignment="1"/>
    <xf numFmtId="10" fontId="25" fillId="0" borderId="4" xfId="5" applyNumberFormat="1" applyFont="1" applyBorder="1" applyAlignment="1"/>
    <xf numFmtId="0" fontId="24" fillId="22" borderId="0" xfId="1" applyFont="1" applyFill="1" applyAlignment="1">
      <alignment horizontal="center"/>
    </xf>
    <xf numFmtId="10" fontId="25" fillId="0" borderId="8" xfId="5" applyNumberFormat="1" applyFont="1" applyBorder="1"/>
    <xf numFmtId="10" fontId="25" fillId="0" borderId="4" xfId="5" applyNumberFormat="1" applyFont="1" applyBorder="1"/>
    <xf numFmtId="10" fontId="28" fillId="0" borderId="12" xfId="9" applyNumberFormat="1" applyFont="1" applyBorder="1" applyAlignment="1"/>
    <xf numFmtId="170" fontId="29" fillId="0" borderId="0" xfId="1" applyNumberFormat="1" applyFont="1"/>
    <xf numFmtId="167" fontId="28" fillId="0" borderId="0" xfId="16" applyNumberFormat="1" applyFont="1" applyAlignment="1">
      <alignment horizontal="left"/>
    </xf>
    <xf numFmtId="0" fontId="28" fillId="0" borderId="0" xfId="1" applyFont="1"/>
    <xf numFmtId="43" fontId="28" fillId="0" borderId="0" xfId="10" applyFont="1"/>
    <xf numFmtId="0" fontId="24" fillId="2" borderId="0" xfId="1" applyFont="1" applyFill="1" applyAlignment="1">
      <alignment horizontal="center"/>
    </xf>
    <xf numFmtId="0" fontId="24" fillId="14" borderId="0" xfId="1" applyFont="1" applyFill="1" applyAlignment="1">
      <alignment horizontal="center"/>
    </xf>
    <xf numFmtId="0" fontId="24" fillId="15" borderId="0" xfId="1" applyFont="1" applyFill="1" applyAlignment="1">
      <alignment horizontal="center"/>
    </xf>
    <xf numFmtId="0" fontId="24" fillId="17" borderId="0" xfId="1" applyFont="1" applyFill="1" applyAlignment="1">
      <alignment horizontal="center"/>
    </xf>
    <xf numFmtId="0" fontId="24" fillId="23" borderId="0" xfId="1" applyFont="1" applyFill="1" applyAlignment="1">
      <alignment horizontal="center"/>
    </xf>
    <xf numFmtId="0" fontId="24" fillId="12" borderId="0" xfId="1" applyFont="1" applyFill="1" applyAlignment="1">
      <alignment horizontal="center"/>
    </xf>
    <xf numFmtId="10" fontId="8" fillId="0" borderId="8" xfId="9" applyNumberFormat="1" applyFont="1" applyBorder="1"/>
    <xf numFmtId="10" fontId="28" fillId="0" borderId="8" xfId="5" applyNumberFormat="1" applyFont="1" applyBorder="1" applyAlignment="1"/>
    <xf numFmtId="10" fontId="28" fillId="0" borderId="4" xfId="5" applyNumberFormat="1" applyFont="1" applyBorder="1" applyAlignment="1"/>
    <xf numFmtId="166" fontId="29" fillId="0" borderId="0" xfId="1" applyNumberFormat="1" applyFont="1"/>
    <xf numFmtId="0" fontId="7" fillId="18" borderId="4" xfId="1" applyFont="1" applyFill="1" applyBorder="1" applyAlignment="1">
      <alignment horizontal="center"/>
    </xf>
    <xf numFmtId="0" fontId="7" fillId="4" borderId="4" xfId="1" applyFont="1" applyFill="1" applyBorder="1" applyAlignment="1">
      <alignment horizontal="center"/>
    </xf>
    <xf numFmtId="0" fontId="7" fillId="5" borderId="4" xfId="1" applyFont="1" applyFill="1" applyBorder="1" applyAlignment="1">
      <alignment horizontal="center"/>
    </xf>
    <xf numFmtId="0" fontId="7" fillId="6" borderId="4" xfId="1" applyFont="1" applyFill="1" applyBorder="1" applyAlignment="1">
      <alignment horizontal="center"/>
    </xf>
    <xf numFmtId="0" fontId="7" fillId="7" borderId="4" xfId="1" applyFont="1" applyFill="1" applyBorder="1" applyAlignment="1">
      <alignment horizontal="center"/>
    </xf>
    <xf numFmtId="164" fontId="7" fillId="7" borderId="4" xfId="1" applyNumberFormat="1" applyFont="1" applyFill="1" applyBorder="1" applyAlignment="1">
      <alignment horizontal="center"/>
    </xf>
    <xf numFmtId="0" fontId="7" fillId="8" borderId="4" xfId="1" applyFont="1" applyFill="1" applyBorder="1" applyAlignment="1">
      <alignment horizontal="center"/>
    </xf>
    <xf numFmtId="0" fontId="8" fillId="9" borderId="4" xfId="1" applyFont="1" applyFill="1" applyBorder="1" applyAlignment="1">
      <alignment horizontal="center"/>
    </xf>
    <xf numFmtId="0" fontId="7" fillId="10" borderId="4" xfId="1" applyFont="1" applyFill="1" applyBorder="1" applyAlignment="1">
      <alignment horizontal="center"/>
    </xf>
    <xf numFmtId="167" fontId="2" fillId="14" borderId="1" xfId="4" applyNumberFormat="1" applyFont="1" applyFill="1" applyBorder="1" applyAlignment="1">
      <alignment horizontal="center"/>
    </xf>
    <xf numFmtId="167" fontId="2" fillId="14" borderId="2" xfId="4" applyNumberFormat="1" applyFont="1" applyFill="1" applyBorder="1" applyAlignment="1">
      <alignment horizontal="center"/>
    </xf>
    <xf numFmtId="0" fontId="7" fillId="11" borderId="4" xfId="1" applyFont="1" applyFill="1" applyBorder="1" applyAlignment="1">
      <alignment horizontal="center"/>
    </xf>
    <xf numFmtId="0" fontId="7" fillId="4" borderId="1" xfId="1" applyFont="1" applyFill="1" applyBorder="1" applyAlignment="1">
      <alignment horizontal="center"/>
    </xf>
    <xf numFmtId="0" fontId="7" fillId="4" borderId="2" xfId="1" applyFont="1" applyFill="1" applyBorder="1" applyAlignment="1">
      <alignment horizontal="center"/>
    </xf>
    <xf numFmtId="0" fontId="7" fillId="8" borderId="1" xfId="1" applyFont="1" applyFill="1" applyBorder="1" applyAlignment="1">
      <alignment horizontal="center"/>
    </xf>
    <xf numFmtId="0" fontId="7" fillId="8" borderId="2" xfId="1" applyFont="1" applyFill="1" applyBorder="1" applyAlignment="1">
      <alignment horizontal="center"/>
    </xf>
    <xf numFmtId="0" fontId="7" fillId="12" borderId="1" xfId="1" applyFont="1" applyFill="1" applyBorder="1" applyAlignment="1">
      <alignment horizontal="center"/>
    </xf>
    <xf numFmtId="0" fontId="7" fillId="12" borderId="2" xfId="1" applyFont="1" applyFill="1" applyBorder="1" applyAlignment="1">
      <alignment horizontal="center"/>
    </xf>
    <xf numFmtId="0" fontId="7" fillId="7" borderId="1" xfId="1" applyFont="1" applyFill="1" applyBorder="1" applyAlignment="1">
      <alignment horizontal="center"/>
    </xf>
    <xf numFmtId="0" fontId="7" fillId="7" borderId="2" xfId="1" applyFont="1" applyFill="1" applyBorder="1" applyAlignment="1">
      <alignment horizontal="center"/>
    </xf>
    <xf numFmtId="0" fontId="7" fillId="10" borderId="1" xfId="1" applyFont="1" applyFill="1" applyBorder="1" applyAlignment="1">
      <alignment horizontal="center"/>
    </xf>
    <xf numFmtId="0" fontId="7" fillId="10" borderId="2" xfId="1" applyFont="1" applyFill="1" applyBorder="1" applyAlignment="1">
      <alignment horizontal="center"/>
    </xf>
    <xf numFmtId="0" fontId="7" fillId="13" borderId="13" xfId="1" applyFont="1" applyFill="1" applyBorder="1" applyAlignment="1">
      <alignment horizontal="center"/>
    </xf>
    <xf numFmtId="0" fontId="7" fillId="13" borderId="0" xfId="1" applyFont="1" applyFill="1" applyAlignment="1">
      <alignment horizontal="center"/>
    </xf>
    <xf numFmtId="167" fontId="2" fillId="2" borderId="1" xfId="4" applyNumberFormat="1" applyFont="1" applyFill="1" applyBorder="1" applyAlignment="1">
      <alignment horizontal="center"/>
    </xf>
    <xf numFmtId="167" fontId="2" fillId="2" borderId="2" xfId="4" applyNumberFormat="1" applyFont="1" applyFill="1" applyBorder="1" applyAlignment="1">
      <alignment horizontal="center"/>
    </xf>
    <xf numFmtId="167" fontId="2" fillId="14" borderId="5" xfId="4" applyNumberFormat="1" applyFont="1" applyFill="1" applyBorder="1" applyAlignment="1">
      <alignment horizontal="center"/>
    </xf>
    <xf numFmtId="167" fontId="2" fillId="14" borderId="6" xfId="4" applyNumberFormat="1" applyFont="1" applyFill="1" applyBorder="1" applyAlignment="1">
      <alignment horizontal="center"/>
    </xf>
    <xf numFmtId="0" fontId="2" fillId="5" borderId="1" xfId="7" applyFont="1" applyFill="1" applyBorder="1" applyAlignment="1">
      <alignment horizontal="center"/>
    </xf>
    <xf numFmtId="0" fontId="2" fillId="5" borderId="2" xfId="7" applyFont="1" applyFill="1" applyBorder="1" applyAlignment="1">
      <alignment horizontal="center"/>
    </xf>
    <xf numFmtId="167" fontId="2" fillId="15" borderId="20" xfId="4" applyNumberFormat="1" applyFont="1" applyFill="1" applyBorder="1" applyAlignment="1">
      <alignment horizontal="center"/>
    </xf>
    <xf numFmtId="167" fontId="2" fillId="15" borderId="21" xfId="4" applyNumberFormat="1" applyFont="1" applyFill="1" applyBorder="1" applyAlignment="1">
      <alignment horizontal="center"/>
    </xf>
    <xf numFmtId="167" fontId="2" fillId="16" borderId="1" xfId="4" applyNumberFormat="1" applyFont="1" applyFill="1" applyBorder="1" applyAlignment="1">
      <alignment horizontal="center"/>
    </xf>
    <xf numFmtId="167" fontId="2" fillId="16" borderId="2" xfId="4" applyNumberFormat="1" applyFont="1" applyFill="1" applyBorder="1" applyAlignment="1">
      <alignment horizontal="center"/>
    </xf>
    <xf numFmtId="0" fontId="7" fillId="18" borderId="1" xfId="1" applyFont="1" applyFill="1" applyBorder="1" applyAlignment="1">
      <alignment horizontal="center"/>
    </xf>
    <xf numFmtId="0" fontId="7" fillId="18" borderId="2" xfId="1" applyFont="1" applyFill="1" applyBorder="1" applyAlignment="1">
      <alignment horizontal="center"/>
    </xf>
    <xf numFmtId="0" fontId="7" fillId="18" borderId="24" xfId="1" applyFont="1" applyFill="1" applyBorder="1" applyAlignment="1">
      <alignment horizontal="center"/>
    </xf>
    <xf numFmtId="0" fontId="7" fillId="19" borderId="4" xfId="1" applyFont="1" applyFill="1" applyBorder="1" applyAlignment="1">
      <alignment horizontal="center"/>
    </xf>
    <xf numFmtId="0" fontId="8" fillId="20" borderId="4" xfId="1" applyFont="1" applyFill="1" applyBorder="1" applyAlignment="1">
      <alignment horizontal="center"/>
    </xf>
    <xf numFmtId="0" fontId="7" fillId="13" borderId="4" xfId="1" applyFont="1" applyFill="1" applyBorder="1" applyAlignment="1">
      <alignment horizontal="center"/>
    </xf>
    <xf numFmtId="167" fontId="2" fillId="2" borderId="4" xfId="4" applyNumberFormat="1" applyFont="1" applyFill="1" applyBorder="1" applyAlignment="1">
      <alignment horizontal="center"/>
    </xf>
    <xf numFmtId="167" fontId="2" fillId="14" borderId="4" xfId="4" applyNumberFormat="1" applyFont="1" applyFill="1" applyBorder="1" applyAlignment="1">
      <alignment horizontal="center"/>
    </xf>
    <xf numFmtId="0" fontId="7" fillId="12" borderId="4" xfId="1" applyFont="1" applyFill="1" applyBorder="1" applyAlignment="1">
      <alignment horizontal="center"/>
    </xf>
    <xf numFmtId="166" fontId="2" fillId="22" borderId="4" xfId="0" applyNumberFormat="1" applyFont="1" applyFill="1" applyBorder="1" applyAlignment="1">
      <alignment horizontal="center"/>
    </xf>
    <xf numFmtId="49" fontId="2" fillId="4" borderId="4" xfId="0" applyNumberFormat="1" applyFont="1" applyFill="1" applyBorder="1" applyAlignment="1">
      <alignment horizontal="center"/>
    </xf>
    <xf numFmtId="166" fontId="2" fillId="4" borderId="4" xfId="0" applyNumberFormat="1" applyFont="1" applyFill="1" applyBorder="1" applyAlignment="1">
      <alignment horizontal="center"/>
    </xf>
    <xf numFmtId="49" fontId="2" fillId="21" borderId="4" xfId="0" applyNumberFormat="1" applyFont="1" applyFill="1" applyBorder="1" applyAlignment="1">
      <alignment horizontal="center"/>
    </xf>
    <xf numFmtId="49" fontId="2" fillId="14" borderId="4" xfId="0" applyNumberFormat="1" applyFont="1" applyFill="1" applyBorder="1" applyAlignment="1">
      <alignment horizontal="center"/>
    </xf>
    <xf numFmtId="49" fontId="2" fillId="12" borderId="4" xfId="0" applyNumberFormat="1" applyFont="1" applyFill="1" applyBorder="1" applyAlignment="1">
      <alignment horizontal="center"/>
    </xf>
    <xf numFmtId="167" fontId="2" fillId="16" borderId="4" xfId="4" applyNumberFormat="1" applyFont="1" applyFill="1" applyBorder="1" applyAlignment="1">
      <alignment horizontal="center"/>
    </xf>
    <xf numFmtId="167" fontId="2" fillId="15" borderId="4" xfId="4" applyNumberFormat="1" applyFont="1" applyFill="1" applyBorder="1" applyAlignment="1">
      <alignment horizontal="center"/>
    </xf>
    <xf numFmtId="0" fontId="2" fillId="5" borderId="4" xfId="7" applyFont="1" applyFill="1" applyBorder="1" applyAlignment="1">
      <alignment horizontal="center"/>
    </xf>
    <xf numFmtId="0" fontId="24" fillId="15" borderId="1" xfId="1" applyFont="1" applyFill="1" applyBorder="1" applyAlignment="1">
      <alignment horizontal="center"/>
    </xf>
    <xf numFmtId="0" fontId="24" fillId="15" borderId="2" xfId="1" applyFont="1" applyFill="1" applyBorder="1" applyAlignment="1">
      <alignment horizontal="center"/>
    </xf>
    <xf numFmtId="0" fontId="24" fillId="15" borderId="24" xfId="1" applyFont="1" applyFill="1" applyBorder="1" applyAlignment="1">
      <alignment horizontal="center"/>
    </xf>
    <xf numFmtId="0" fontId="24" fillId="17" borderId="1" xfId="1" applyFont="1" applyFill="1" applyBorder="1" applyAlignment="1">
      <alignment horizontal="center"/>
    </xf>
    <xf numFmtId="0" fontId="24" fillId="17" borderId="2" xfId="1" applyFont="1" applyFill="1" applyBorder="1" applyAlignment="1">
      <alignment horizontal="center"/>
    </xf>
    <xf numFmtId="0" fontId="24" fillId="17" borderId="24" xfId="1" applyFont="1" applyFill="1" applyBorder="1" applyAlignment="1">
      <alignment horizontal="center"/>
    </xf>
    <xf numFmtId="0" fontId="24" fillId="2" borderId="1" xfId="1" applyFont="1" applyFill="1" applyBorder="1" applyAlignment="1">
      <alignment horizontal="center"/>
    </xf>
    <xf numFmtId="0" fontId="24" fillId="2" borderId="2" xfId="1" applyFont="1" applyFill="1" applyBorder="1" applyAlignment="1">
      <alignment horizontal="center"/>
    </xf>
    <xf numFmtId="0" fontId="24" fillId="2" borderId="24" xfId="1" applyFont="1" applyFill="1" applyBorder="1" applyAlignment="1">
      <alignment horizontal="center"/>
    </xf>
    <xf numFmtId="0" fontId="24" fillId="14" borderId="1" xfId="1" applyFont="1" applyFill="1" applyBorder="1" applyAlignment="1">
      <alignment horizontal="center"/>
    </xf>
    <xf numFmtId="0" fontId="24" fillId="14" borderId="2" xfId="1" applyFont="1" applyFill="1" applyBorder="1" applyAlignment="1">
      <alignment horizontal="center"/>
    </xf>
    <xf numFmtId="0" fontId="24" fillId="14" borderId="24" xfId="1" applyFont="1" applyFill="1" applyBorder="1" applyAlignment="1">
      <alignment horizontal="center"/>
    </xf>
    <xf numFmtId="0" fontId="24" fillId="22" borderId="4" xfId="1" applyFont="1" applyFill="1" applyBorder="1" applyAlignment="1">
      <alignment horizontal="center"/>
    </xf>
    <xf numFmtId="0" fontId="24" fillId="12" borderId="4" xfId="1" applyFont="1" applyFill="1" applyBorder="1" applyAlignment="1">
      <alignment horizontal="center"/>
    </xf>
    <xf numFmtId="0" fontId="24" fillId="23" borderId="1" xfId="1" applyFont="1" applyFill="1" applyBorder="1" applyAlignment="1">
      <alignment horizontal="center"/>
    </xf>
    <xf numFmtId="0" fontId="24" fillId="23" borderId="2" xfId="1" applyFont="1" applyFill="1" applyBorder="1" applyAlignment="1">
      <alignment horizontal="center"/>
    </xf>
    <xf numFmtId="0" fontId="24" fillId="23" borderId="24" xfId="1" applyFont="1" applyFill="1" applyBorder="1" applyAlignment="1">
      <alignment horizontal="center"/>
    </xf>
    <xf numFmtId="0" fontId="24" fillId="23" borderId="10" xfId="1" applyFont="1" applyFill="1" applyBorder="1" applyAlignment="1">
      <alignment horizontal="center"/>
    </xf>
    <xf numFmtId="0" fontId="24" fillId="23" borderId="11" xfId="1" applyFont="1" applyFill="1" applyBorder="1" applyAlignment="1">
      <alignment horizontal="center"/>
    </xf>
    <xf numFmtId="0" fontId="24" fillId="4" borderId="27" xfId="1" applyFont="1" applyFill="1" applyBorder="1" applyAlignment="1">
      <alignment horizontal="center"/>
    </xf>
    <xf numFmtId="0" fontId="24" fillId="4" borderId="28" xfId="1" applyFont="1" applyFill="1" applyBorder="1" applyAlignment="1">
      <alignment horizontal="center"/>
    </xf>
    <xf numFmtId="0" fontId="24" fillId="4" borderId="4" xfId="1" applyFont="1" applyFill="1" applyBorder="1" applyAlignment="1">
      <alignment horizontal="center"/>
    </xf>
    <xf numFmtId="0" fontId="24" fillId="22" borderId="1" xfId="1" applyFont="1" applyFill="1" applyBorder="1" applyAlignment="1">
      <alignment horizontal="center"/>
    </xf>
    <xf numFmtId="0" fontId="24" fillId="22" borderId="2" xfId="1" applyFont="1" applyFill="1" applyBorder="1" applyAlignment="1">
      <alignment horizontal="center"/>
    </xf>
    <xf numFmtId="0" fontId="24" fillId="22" borderId="24" xfId="1" applyFont="1" applyFill="1" applyBorder="1" applyAlignment="1">
      <alignment horizontal="center"/>
    </xf>
    <xf numFmtId="0" fontId="24" fillId="4" borderId="1" xfId="1" applyFont="1" applyFill="1" applyBorder="1" applyAlignment="1">
      <alignment horizontal="center"/>
    </xf>
    <xf numFmtId="0" fontId="24" fillId="4" borderId="2" xfId="1" applyFont="1" applyFill="1" applyBorder="1" applyAlignment="1">
      <alignment horizontal="center"/>
    </xf>
    <xf numFmtId="0" fontId="24" fillId="4" borderId="24" xfId="1" applyFont="1" applyFill="1" applyBorder="1" applyAlignment="1">
      <alignment horizontal="center"/>
    </xf>
    <xf numFmtId="0" fontId="24" fillId="12" borderId="1" xfId="1" applyFont="1" applyFill="1" applyBorder="1" applyAlignment="1">
      <alignment horizontal="center"/>
    </xf>
    <xf numFmtId="0" fontId="24" fillId="12" borderId="2" xfId="1" applyFont="1" applyFill="1" applyBorder="1" applyAlignment="1">
      <alignment horizontal="center"/>
    </xf>
    <xf numFmtId="0" fontId="24" fillId="12" borderId="24" xfId="1" applyFont="1" applyFill="1" applyBorder="1" applyAlignment="1">
      <alignment horizontal="center"/>
    </xf>
  </cellXfs>
  <cellStyles count="17">
    <cellStyle name="Comma" xfId="10" builtinId="3"/>
    <cellStyle name="Comma 2" xfId="2" xr:uid="{00000000-0005-0000-0000-000000000000}"/>
    <cellStyle name="Comma 2 2" xfId="4" xr:uid="{00000000-0005-0000-0000-000001000000}"/>
    <cellStyle name="Comma 2 2 2" xfId="16" xr:uid="{92E9C837-4940-487D-AADE-1C2DB40543E9}"/>
    <cellStyle name="Comma 3" xfId="6" xr:uid="{00000000-0005-0000-0000-000002000000}"/>
    <cellStyle name="Comma 4" xfId="14" xr:uid="{962ACE00-FA13-4065-9436-F00868E5026A}"/>
    <cellStyle name="Hyperlink 2" xfId="13" xr:uid="{1D0C5227-39D9-4A36-8B55-0DDC6260037D}"/>
    <cellStyle name="Normal" xfId="0" builtinId="0"/>
    <cellStyle name="Normal 14" xfId="11" xr:uid="{AE63CB07-B088-446F-A44C-409A6BA666AD}"/>
    <cellStyle name="Normal 2" xfId="1" xr:uid="{00000000-0005-0000-0000-000005000000}"/>
    <cellStyle name="Normal 2 2" xfId="7" xr:uid="{00000000-0005-0000-0000-000006000000}"/>
    <cellStyle name="Normal 3" xfId="12" xr:uid="{AA08BBEC-CEFD-4D94-95F4-6F5A7ADC4033}"/>
    <cellStyle name="Normal 6" xfId="8" xr:uid="{AFF3136B-7810-4E6C-BD63-1641D3E33D34}"/>
    <cellStyle name="Normal 9" xfId="15" xr:uid="{CFB5C623-544A-4CF8-9E9E-DD7D8528A34F}"/>
    <cellStyle name="Percent" xfId="9" builtinId="5"/>
    <cellStyle name="Percent 2" xfId="3" xr:uid="{00000000-0005-0000-0000-000007000000}"/>
    <cellStyle name="Percent 2 2" xfId="5" xr:uid="{00000000-0005-0000-0000-000008000000}"/>
  </cellStyles>
  <dxfs count="1679">
    <dxf>
      <font>
        <color rgb="FF00B050"/>
      </font>
    </dxf>
    <dxf>
      <font>
        <color rgb="FFFF0000"/>
      </font>
    </dxf>
    <dxf>
      <font>
        <color rgb="FFFF0000"/>
      </font>
      <fill>
        <patternFill patternType="none"/>
      </fill>
    </dxf>
    <dxf>
      <font>
        <strike val="0"/>
        <u val="none"/>
        <color rgb="FF00B050"/>
      </font>
    </dxf>
    <dxf>
      <font>
        <color rgb="FFFF0000"/>
      </font>
    </dxf>
    <dxf>
      <font>
        <strike val="0"/>
        <u val="none"/>
        <color rgb="FF00B050"/>
      </font>
    </dxf>
    <dxf>
      <font>
        <color rgb="FFFF0000"/>
      </font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</dxf>
    <dxf>
      <font>
        <color rgb="FFFF0000"/>
      </font>
      <fill>
        <patternFill patternType="none"/>
      </fill>
    </dxf>
    <dxf>
      <font>
        <strike val="0"/>
        <u val="none"/>
        <color rgb="FF00B050"/>
      </font>
    </dxf>
    <dxf>
      <font>
        <color rgb="FFFF000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strike val="0"/>
        <u val="none"/>
        <color rgb="FF00B050"/>
      </font>
    </dxf>
    <dxf>
      <font>
        <color rgb="FFFF0000"/>
      </font>
    </dxf>
    <dxf>
      <font>
        <strike val="0"/>
        <u val="none"/>
        <color rgb="FFFF0000"/>
      </font>
    </dxf>
    <dxf>
      <font>
        <color rgb="FF00B050"/>
      </font>
    </dxf>
    <dxf>
      <font>
        <strike val="0"/>
        <u val="none"/>
        <color rgb="FF00B050"/>
      </font>
    </dxf>
    <dxf>
      <font>
        <color rgb="FFFF000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strike val="0"/>
        <u val="none"/>
        <color rgb="FFFF000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00B050"/>
      </font>
    </dxf>
    <dxf>
      <font>
        <color rgb="FFFF000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strike val="0"/>
        <u val="none"/>
        <color rgb="FF00B050"/>
      </font>
    </dxf>
    <dxf>
      <font>
        <color rgb="FFFF000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strike val="0"/>
        <u val="none"/>
        <color rgb="FFFF000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</dxf>
    <dxf>
      <font>
        <color rgb="FFFF0000"/>
      </font>
    </dxf>
    <dxf>
      <font>
        <color rgb="FFFF0000"/>
      </font>
      <fill>
        <patternFill patternType="none"/>
      </fill>
    </dxf>
    <dxf>
      <font>
        <strike val="0"/>
        <u val="none"/>
        <color rgb="FF00B050"/>
      </font>
    </dxf>
    <dxf>
      <font>
        <color rgb="FFFF0000"/>
      </font>
    </dxf>
    <dxf>
      <font>
        <strike val="0"/>
        <u val="none"/>
        <color rgb="FF00B050"/>
      </font>
    </dxf>
    <dxf>
      <font>
        <color rgb="FFFF0000"/>
      </font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</dxf>
    <dxf>
      <font>
        <color rgb="FFFF0000"/>
      </font>
      <fill>
        <patternFill patternType="none"/>
      </fill>
    </dxf>
    <dxf>
      <font>
        <strike val="0"/>
        <u val="none"/>
        <color rgb="FF00B050"/>
      </font>
    </dxf>
    <dxf>
      <font>
        <color rgb="FFFF000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strike val="0"/>
        <u val="none"/>
        <color rgb="FF00B050"/>
      </font>
    </dxf>
    <dxf>
      <font>
        <color rgb="FFFF0000"/>
      </font>
    </dxf>
    <dxf>
      <font>
        <strike val="0"/>
        <u val="none"/>
        <color rgb="FFFF0000"/>
      </font>
    </dxf>
    <dxf>
      <font>
        <color rgb="FF00B050"/>
      </font>
    </dxf>
    <dxf>
      <font>
        <strike val="0"/>
        <u val="none"/>
        <color rgb="FF00B050"/>
      </font>
    </dxf>
    <dxf>
      <font>
        <color rgb="FFFF000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strike val="0"/>
        <u val="none"/>
        <color rgb="FFFF000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00B050"/>
      </font>
    </dxf>
    <dxf>
      <font>
        <color rgb="FFFF000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strike val="0"/>
        <u val="none"/>
        <color rgb="FF00B050"/>
      </font>
    </dxf>
    <dxf>
      <font>
        <color rgb="FFFF000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strike val="0"/>
        <u val="none"/>
        <color rgb="FFFF000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  <fill>
        <patternFill patternType="none"/>
      </fill>
    </dxf>
    <dxf>
      <font>
        <color rgb="FFFF0000"/>
      </font>
    </dxf>
    <dxf>
      <font>
        <color rgb="FFFF000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</dxf>
    <dxf>
      <font>
        <color rgb="FFFF0000"/>
      </font>
      <fill>
        <patternFill patternType="none"/>
      </fill>
    </dxf>
    <dxf>
      <font>
        <color rgb="FFFF000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strike val="0"/>
        <u val="none"/>
        <color rgb="FF00B05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</dxf>
    <dxf>
      <font>
        <color rgb="FFFF000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strike val="0"/>
        <u val="none"/>
        <color rgb="FF00B050"/>
      </font>
    </dxf>
    <dxf>
      <font>
        <color rgb="FFFF0000"/>
      </font>
    </dxf>
    <dxf>
      <font>
        <strike val="0"/>
        <u val="none"/>
        <color rgb="FF00B050"/>
      </font>
    </dxf>
    <dxf>
      <font>
        <color rgb="FFFF000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strike val="0"/>
        <u val="none"/>
        <color rgb="FF00B050"/>
      </font>
    </dxf>
    <dxf>
      <font>
        <color rgb="FFFF000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color rgb="FFFF000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strike val="0"/>
        <u val="none"/>
        <color rgb="FF00B050"/>
      </font>
    </dxf>
    <dxf>
      <font>
        <color rgb="FFFF0000"/>
      </font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>
          <bgColor auto="1"/>
        </patternFill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>
          <bgColor auto="1"/>
        </patternFill>
      </fill>
    </dxf>
    <dxf>
      <font>
        <strike val="0"/>
        <u val="none"/>
        <color rgb="FF00B050"/>
      </font>
    </dxf>
    <dxf>
      <font>
        <color rgb="FFFF000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>
          <bgColor auto="1"/>
        </patternFill>
      </fill>
    </dxf>
    <dxf>
      <font>
        <strike val="0"/>
        <u val="none"/>
        <color rgb="FF00B050"/>
      </font>
    </dxf>
    <dxf>
      <font>
        <color rgb="FFFF000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strike val="0"/>
        <u val="none"/>
        <color rgb="FF00B050"/>
      </font>
    </dxf>
    <dxf>
      <font>
        <color rgb="FFFF000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</dxf>
    <dxf>
      <font>
        <color rgb="FFFF0000"/>
      </font>
    </dxf>
    <dxf>
      <font>
        <color rgb="FFFF0000"/>
      </font>
      <fill>
        <patternFill patternType="none"/>
      </fill>
    </dxf>
    <dxf>
      <font>
        <color rgb="FF00B050"/>
      </font>
    </dxf>
    <dxf>
      <font>
        <strike val="0"/>
        <u val="none"/>
        <color rgb="FFFF000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strike val="0"/>
        <u val="none"/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00B050"/>
      </font>
    </dxf>
    <dxf>
      <font>
        <color rgb="FFFF000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strike val="0"/>
        <u val="none"/>
        <color rgb="FF00B050"/>
      </font>
    </dxf>
    <dxf>
      <font>
        <color rgb="FFFF0000"/>
      </font>
    </dxf>
    <dxf>
      <font>
        <color rgb="FFFF0000"/>
      </font>
      <fill>
        <patternFill patternType="none"/>
      </fill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strike val="0"/>
        <u val="none"/>
        <color rgb="FF00B050"/>
      </font>
    </dxf>
    <dxf>
      <font>
        <color rgb="FFFF0000"/>
      </font>
    </dxf>
    <dxf>
      <font>
        <color rgb="FFFF0000"/>
      </font>
      <fill>
        <patternFill patternType="none"/>
      </fill>
    </dxf>
    <dxf>
      <font>
        <strike val="0"/>
        <u val="none"/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</dxf>
    <dxf>
      <font>
        <color rgb="FFFF000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color rgb="FFFF000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00B050"/>
      </font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strike val="0"/>
        <u val="none"/>
        <color rgb="FFFF000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</dxf>
    <dxf>
      <font>
        <strike val="0"/>
        <u val="none"/>
        <color rgb="FFFF0000"/>
      </font>
    </dxf>
    <dxf>
      <font>
        <color rgb="FF00B050"/>
      </font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strike val="0"/>
        <u val="none"/>
        <color rgb="FF00B050"/>
      </font>
    </dxf>
    <dxf>
      <font>
        <color rgb="FFFF0000"/>
      </font>
    </dxf>
    <dxf>
      <font>
        <strike val="0"/>
        <u val="none"/>
        <color rgb="FF00B050"/>
      </font>
    </dxf>
    <dxf>
      <font>
        <color rgb="FFFF000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00B050"/>
      </font>
    </dxf>
    <dxf>
      <font>
        <color rgb="FFFF000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strike val="0"/>
        <u val="none"/>
        <color rgb="FF00B050"/>
      </font>
    </dxf>
    <dxf>
      <font>
        <color rgb="FFFF0000"/>
      </font>
    </dxf>
    <dxf>
      <font>
        <color rgb="FFFF0000"/>
      </font>
      <fill>
        <patternFill patternType="none"/>
      </fill>
    </dxf>
    <dxf>
      <font>
        <strike val="0"/>
        <u val="none"/>
        <color rgb="FF00B050"/>
      </font>
    </dxf>
    <dxf>
      <font>
        <color rgb="FFFF0000"/>
      </font>
    </dxf>
    <dxf>
      <font>
        <color rgb="FFFF0000"/>
      </font>
      <fill>
        <patternFill patternType="none"/>
      </fill>
    </dxf>
    <dxf>
      <font>
        <strike val="0"/>
        <u val="none"/>
        <color rgb="FF00B050"/>
      </font>
    </dxf>
    <dxf>
      <font>
        <color rgb="FFFF000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>
          <bgColor auto="1"/>
        </patternFill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strike val="0"/>
        <u val="none"/>
        <color rgb="FF00B050"/>
      </font>
    </dxf>
    <dxf>
      <font>
        <color rgb="FFFF000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strike val="0"/>
        <u val="none"/>
        <color rgb="FFFF000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</dxf>
    <dxf>
      <font>
        <color rgb="FFFF0000"/>
      </font>
      <fill>
        <patternFill patternType="none"/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00B050"/>
      </font>
    </dxf>
    <dxf>
      <font>
        <color rgb="FFFF000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strike val="0"/>
        <u val="none"/>
        <color rgb="FF00B050"/>
      </font>
    </dxf>
    <dxf>
      <font>
        <color rgb="FFFF000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strike val="0"/>
        <u val="none"/>
        <color rgb="FFFF000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  <fill>
        <patternFill patternType="none"/>
      </fill>
    </dxf>
    <dxf>
      <font>
        <color rgb="FFFF0000"/>
      </font>
    </dxf>
    <dxf>
      <font>
        <color rgb="FFFF000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</dxf>
    <dxf>
      <font>
        <color rgb="FFFF0000"/>
      </font>
      <fill>
        <patternFill patternType="none"/>
      </fill>
    </dxf>
    <dxf>
      <font>
        <color rgb="FFFF000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strike val="0"/>
        <u val="none"/>
        <color rgb="FF00B05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strike val="0"/>
        <u val="none"/>
        <color rgb="FF00B050"/>
      </font>
    </dxf>
    <dxf>
      <font>
        <color rgb="FFFF0000"/>
      </font>
    </dxf>
    <dxf>
      <font>
        <strike val="0"/>
        <u val="none"/>
        <color rgb="FF00B050"/>
      </font>
    </dxf>
    <dxf>
      <font>
        <color rgb="FFFF000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strike val="0"/>
        <u val="none"/>
        <color rgb="FF00B050"/>
      </font>
    </dxf>
    <dxf>
      <font>
        <color rgb="FFFF000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color rgb="FFFF000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strike val="0"/>
        <u val="none"/>
        <color rgb="FF00B050"/>
      </font>
    </dxf>
    <dxf>
      <font>
        <color rgb="FFFF0000"/>
      </font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>
          <bgColor auto="1"/>
        </patternFill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>
          <bgColor auto="1"/>
        </patternFill>
      </fill>
    </dxf>
    <dxf>
      <font>
        <strike val="0"/>
        <u val="none"/>
        <color rgb="FF00B050"/>
      </font>
    </dxf>
    <dxf>
      <font>
        <color rgb="FFFF000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>
          <bgColor auto="1"/>
        </patternFill>
      </fill>
    </dxf>
    <dxf>
      <font>
        <strike val="0"/>
        <u val="none"/>
        <color rgb="FF00B050"/>
      </font>
    </dxf>
    <dxf>
      <font>
        <color rgb="FFFF000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strike val="0"/>
        <u val="none"/>
        <color rgb="FF00B050"/>
      </font>
    </dxf>
    <dxf>
      <font>
        <color rgb="FFFF000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</dxf>
    <dxf>
      <font>
        <color rgb="FFFF0000"/>
      </font>
    </dxf>
    <dxf>
      <font>
        <color rgb="FFFF0000"/>
      </font>
      <fill>
        <patternFill patternType="none"/>
      </fill>
    </dxf>
    <dxf>
      <font>
        <color rgb="FF00B050"/>
      </font>
    </dxf>
    <dxf>
      <font>
        <strike val="0"/>
        <u val="none"/>
        <color rgb="FFFF000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strike val="0"/>
        <u val="none"/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00B050"/>
      </font>
    </dxf>
    <dxf>
      <font>
        <color rgb="FFFF000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  <fill>
        <patternFill patternType="none"/>
      </fill>
    </dxf>
    <dxf>
      <font>
        <strike val="0"/>
        <u val="none"/>
        <color rgb="FF00B050"/>
      </font>
    </dxf>
    <dxf>
      <font>
        <color rgb="FFFF0000"/>
      </font>
    </dxf>
    <dxf>
      <font>
        <strike val="0"/>
        <u val="none"/>
        <color rgb="FF00B050"/>
      </font>
    </dxf>
    <dxf>
      <font>
        <color rgb="FFFF0000"/>
      </font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</dxf>
    <dxf>
      <font>
        <color rgb="FFFF0000"/>
      </font>
      <fill>
        <patternFill patternType="none"/>
      </fill>
    </dxf>
    <dxf>
      <font>
        <strike val="0"/>
        <u val="none"/>
        <color rgb="FF00B050"/>
      </font>
    </dxf>
    <dxf>
      <font>
        <color rgb="FFFF000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strike val="0"/>
        <u val="none"/>
        <color rgb="FF00B050"/>
      </font>
    </dxf>
    <dxf>
      <font>
        <color rgb="FFFF0000"/>
      </font>
    </dxf>
    <dxf>
      <font>
        <strike val="0"/>
        <u val="none"/>
        <color rgb="FFFF0000"/>
      </font>
    </dxf>
    <dxf>
      <font>
        <color rgb="FF00B050"/>
      </font>
    </dxf>
    <dxf>
      <font>
        <strike val="0"/>
        <u val="none"/>
        <color rgb="FF00B050"/>
      </font>
    </dxf>
    <dxf>
      <font>
        <color rgb="FFFF000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strike val="0"/>
        <u val="none"/>
        <color rgb="FFFF000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00B050"/>
      </font>
    </dxf>
    <dxf>
      <font>
        <color rgb="FFFF000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strike val="0"/>
        <u val="none"/>
        <color rgb="FF00B050"/>
      </font>
    </dxf>
    <dxf>
      <font>
        <color rgb="FFFF000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strike val="0"/>
        <u val="none"/>
        <color rgb="FFFF000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connections" Target="connections.xml"/></Relationships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1" connectionId="4" xr16:uid="{789CE381-A747-4400-A6DA-B0095D65D14C}" autoFormatId="16" applyNumberFormats="0" applyBorderFormats="0" applyFontFormats="0" applyPatternFormats="0" applyAlignmentFormats="0" applyWidthHeightFormats="0">
  <queryTableRefresh nextId="21">
    <queryTableFields count="20">
      <queryTableField id="1" name="Name" tableColumnId="1"/>
      <queryTableField id="2" name="Last" tableColumnId="2"/>
      <queryTableField id="3" name="Chg%" tableColumnId="3"/>
      <queryTableField id="4" name="Volume" tableColumnId="4"/>
      <queryTableField id="5" name="Value (k)" tableColumnId="5"/>
      <queryTableField id="6" name="MCap (M)" tableColumnId="6"/>
      <queryTableField id="7" name="P/E" tableColumnId="7"/>
      <queryTableField id="8" name="P/BV" tableColumnId="8"/>
      <queryTableField id="9" name="D/E" tableColumnId="9"/>
      <queryTableField id="10" name="DPS" tableColumnId="10"/>
      <queryTableField id="11" name="EPS" tableColumnId="11"/>
      <queryTableField id="12" name="ROA%" tableColumnId="12"/>
      <queryTableField id="13" name="ROE%" tableColumnId="13"/>
      <queryTableField id="14" name="NPM%" tableColumnId="14"/>
      <queryTableField id="15" name="Yield%" tableColumnId="15"/>
      <queryTableField id="16" name="FFloat%" tableColumnId="16"/>
      <queryTableField id="17" name="MG%" tableColumnId="17"/>
      <queryTableField id="18" name="Magic1" tableColumnId="18"/>
      <queryTableField id="19" name="Magic2" tableColumnId="19"/>
      <queryTableField id="20" name="PEG" tableColumnId="20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CB42A1B6-D414-44B2-8FF8-2E9807496C8B}" name="TBL_Price2" displayName="TBL_Price2" ref="A1:T873" tableType="queryTable" totalsRowShown="0">
  <tableColumns count="20">
    <tableColumn id="1" xr3:uid="{F2484A89-5942-4B2C-950D-3909485595B7}" uniqueName="1" name="Name" queryTableFieldId="1" dataDxfId="1678"/>
    <tableColumn id="2" xr3:uid="{73F7204E-14CD-40B5-BC34-1D7DA5408C40}" uniqueName="2" name="Last" queryTableFieldId="2"/>
    <tableColumn id="3" xr3:uid="{DDFF61F7-4236-4902-875D-2713C61BEB3E}" uniqueName="3" name="Chg%" queryTableFieldId="3"/>
    <tableColumn id="4" xr3:uid="{E8A71003-CB25-4F8F-BD7C-45F8AB392569}" uniqueName="4" name="Volume" queryTableFieldId="4"/>
    <tableColumn id="5" xr3:uid="{C7B27015-00C5-4EB9-8F4C-4B90DDC85261}" uniqueName="5" name="Value (k)" queryTableFieldId="5"/>
    <tableColumn id="6" xr3:uid="{9638E688-F900-4596-B56E-CA50857BBDE8}" uniqueName="6" name="MCap (M)" queryTableFieldId="6"/>
    <tableColumn id="7" xr3:uid="{DEC40EE5-755F-461C-A9B7-516EA613EE0B}" uniqueName="7" name="P/E" queryTableFieldId="7"/>
    <tableColumn id="8" xr3:uid="{2A50C768-892B-49F6-A22A-F3FDF744C725}" uniqueName="8" name="P/BV" queryTableFieldId="8" dataDxfId="1677"/>
    <tableColumn id="9" xr3:uid="{0244C135-96C2-4FA8-89D6-41B6578D6A6A}" uniqueName="9" name="D/E" queryTableFieldId="9"/>
    <tableColumn id="10" xr3:uid="{D84DADD3-F6C8-4572-844D-F901AB5176DF}" uniqueName="10" name="DPS" queryTableFieldId="10" dataDxfId="1676"/>
    <tableColumn id="11" xr3:uid="{E7100095-589D-4E54-A36B-607BE5078192}" uniqueName="11" name="EPS" queryTableFieldId="11"/>
    <tableColumn id="12" xr3:uid="{6D5B93D5-FBC0-4F33-ADEB-28BC47CD9775}" uniqueName="12" name="ROA%" queryTableFieldId="12"/>
    <tableColumn id="13" xr3:uid="{46DFEE2F-868E-4BFB-AD59-CC423B67FC62}" uniqueName="13" name="ROE%" queryTableFieldId="13"/>
    <tableColumn id="14" xr3:uid="{7B6588C1-5C94-4F8A-9264-B2F68CC83672}" uniqueName="14" name="NPM%" queryTableFieldId="14"/>
    <tableColumn id="15" xr3:uid="{1744FA9F-00EB-49AE-A5B6-EACB616BC51B}" uniqueName="15" name="Yield%" queryTableFieldId="15" dataDxfId="1675"/>
    <tableColumn id="16" xr3:uid="{DEE529A9-75A6-47CA-A08C-2C310DACD02F}" uniqueName="16" name="FFloat%" queryTableFieldId="16"/>
    <tableColumn id="17" xr3:uid="{786AA237-E837-40F6-88C3-90558DD5224D}" uniqueName="17" name="MG%" queryTableFieldId="17" dataDxfId="1674"/>
    <tableColumn id="18" xr3:uid="{87D61ED2-812A-4E8D-BF78-5EF103C55E92}" uniqueName="18" name="Magic1" queryTableFieldId="18"/>
    <tableColumn id="19" xr3:uid="{5FA1C23C-EF97-493F-A1A7-782912F8C281}" uniqueName="19" name="Magic2" queryTableFieldId="19"/>
    <tableColumn id="20" xr3:uid="{728CA404-71B6-419D-849A-FEC4509627D0}" uniqueName="20" name="PEG" queryTableFieldId="20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4BE730-7C38-4C53-AA23-535012CC693A}">
  <dimension ref="A1:T873"/>
  <sheetViews>
    <sheetView topLeftCell="A783" workbookViewId="0">
      <selection activeCell="A285" sqref="A285"/>
    </sheetView>
  </sheetViews>
  <sheetFormatPr defaultRowHeight="13.5"/>
  <cols>
    <col min="1" max="1" width="9.58203125" bestFit="1" customWidth="1"/>
    <col min="2" max="2" width="5.75" bestFit="1" customWidth="1"/>
    <col min="3" max="3" width="5.83203125" bestFit="1" customWidth="1"/>
    <col min="4" max="4" width="9.75" bestFit="1" customWidth="1"/>
    <col min="5" max="5" width="8.75" bestFit="1" customWidth="1"/>
    <col min="6" max="6" width="9.4140625" bestFit="1" customWidth="1"/>
    <col min="7" max="7" width="7.75" bestFit="1" customWidth="1"/>
    <col min="8" max="8" width="5.1640625" bestFit="1" customWidth="1"/>
    <col min="9" max="9" width="6.25" bestFit="1" customWidth="1"/>
    <col min="10" max="10" width="5.1640625" bestFit="1" customWidth="1"/>
    <col min="11" max="11" width="5.75" bestFit="1" customWidth="1"/>
    <col min="12" max="12" width="6.25" bestFit="1" customWidth="1"/>
    <col min="13" max="13" width="8.25" bestFit="1" customWidth="1"/>
    <col min="14" max="14" width="8.75" bestFit="1" customWidth="1"/>
    <col min="15" max="15" width="6.25" bestFit="1" customWidth="1"/>
    <col min="16" max="16" width="7.08203125" bestFit="1" customWidth="1"/>
    <col min="17" max="17" width="5.1640625" bestFit="1" customWidth="1"/>
    <col min="18" max="19" width="7.1640625" bestFit="1" customWidth="1"/>
    <col min="20" max="20" width="7.25" bestFit="1" customWidth="1"/>
  </cols>
  <sheetData>
    <row r="1" spans="1:20">
      <c r="A1" t="s">
        <v>1567</v>
      </c>
      <c r="B1" t="s">
        <v>1568</v>
      </c>
      <c r="C1" t="s">
        <v>1569</v>
      </c>
      <c r="D1" t="s">
        <v>1570</v>
      </c>
      <c r="E1" t="s">
        <v>1571</v>
      </c>
      <c r="F1" t="s">
        <v>1572</v>
      </c>
      <c r="G1" t="s">
        <v>52</v>
      </c>
      <c r="H1" t="s">
        <v>51</v>
      </c>
      <c r="I1" t="s">
        <v>1573</v>
      </c>
      <c r="J1" t="s">
        <v>1574</v>
      </c>
      <c r="K1" t="s">
        <v>45</v>
      </c>
      <c r="L1" t="s">
        <v>1575</v>
      </c>
      <c r="M1" t="s">
        <v>1576</v>
      </c>
      <c r="N1" t="s">
        <v>1577</v>
      </c>
      <c r="O1" t="s">
        <v>1578</v>
      </c>
      <c r="P1" t="s">
        <v>1579</v>
      </c>
      <c r="Q1" t="s">
        <v>1580</v>
      </c>
      <c r="R1" t="s">
        <v>1581</v>
      </c>
      <c r="S1" t="s">
        <v>1582</v>
      </c>
      <c r="T1" t="s">
        <v>1583</v>
      </c>
    </row>
    <row r="2" spans="1:20">
      <c r="A2" t="s">
        <v>1584</v>
      </c>
      <c r="B2">
        <v>14.73</v>
      </c>
      <c r="C2">
        <v>-0.2</v>
      </c>
      <c r="D2">
        <v>6171637</v>
      </c>
      <c r="E2">
        <v>71741.38</v>
      </c>
      <c r="F2">
        <v>20360.93</v>
      </c>
      <c r="G2">
        <v>38.67</v>
      </c>
      <c r="H2" t="s">
        <v>1469</v>
      </c>
      <c r="I2">
        <v>1.28</v>
      </c>
      <c r="J2" t="s">
        <v>892</v>
      </c>
      <c r="K2">
        <v>1.29</v>
      </c>
      <c r="L2">
        <v>4.47</v>
      </c>
      <c r="M2">
        <v>-1.54</v>
      </c>
      <c r="N2">
        <v>34.5</v>
      </c>
      <c r="O2" t="s">
        <v>812</v>
      </c>
      <c r="P2">
        <v>23.78</v>
      </c>
      <c r="R2">
        <v>659.09</v>
      </c>
      <c r="S2">
        <v>661.83</v>
      </c>
      <c r="T2">
        <v>0.33</v>
      </c>
    </row>
    <row r="3" spans="1:20">
      <c r="A3" t="s">
        <v>1384</v>
      </c>
      <c r="B3">
        <v>1.55</v>
      </c>
      <c r="C3">
        <v>-0.04</v>
      </c>
      <c r="D3">
        <v>3445100</v>
      </c>
      <c r="E3">
        <v>5374</v>
      </c>
      <c r="F3">
        <v>684</v>
      </c>
      <c r="H3" t="s">
        <v>1483</v>
      </c>
      <c r="I3">
        <v>0.34</v>
      </c>
      <c r="K3">
        <v>0</v>
      </c>
      <c r="L3">
        <v>-5.91</v>
      </c>
      <c r="M3">
        <v>-7.68</v>
      </c>
      <c r="N3">
        <v>-6.53</v>
      </c>
    </row>
    <row r="4" spans="1:20">
      <c r="A4" t="s">
        <v>1006</v>
      </c>
      <c r="B4">
        <v>3.02</v>
      </c>
      <c r="C4">
        <v>-0.02</v>
      </c>
      <c r="D4">
        <v>108400</v>
      </c>
      <c r="E4">
        <v>328</v>
      </c>
      <c r="F4">
        <v>1661</v>
      </c>
      <c r="G4">
        <v>10.38</v>
      </c>
      <c r="H4" t="s">
        <v>901</v>
      </c>
      <c r="I4">
        <v>0.08</v>
      </c>
      <c r="J4" t="s">
        <v>1469</v>
      </c>
      <c r="K4">
        <v>0.28999999999999998</v>
      </c>
      <c r="L4">
        <v>7.45</v>
      </c>
      <c r="M4">
        <v>7.94</v>
      </c>
      <c r="N4">
        <v>2.35</v>
      </c>
      <c r="O4" t="s">
        <v>1928</v>
      </c>
      <c r="R4">
        <v>505</v>
      </c>
      <c r="S4">
        <v>416</v>
      </c>
      <c r="T4">
        <v>-0.1</v>
      </c>
    </row>
    <row r="5" spans="1:20">
      <c r="A5" t="s">
        <v>1768</v>
      </c>
      <c r="B5">
        <v>5.8</v>
      </c>
      <c r="C5">
        <v>-0.05</v>
      </c>
      <c r="D5">
        <v>4058700</v>
      </c>
      <c r="E5">
        <v>23647</v>
      </c>
      <c r="F5">
        <v>46800</v>
      </c>
      <c r="H5" t="s">
        <v>963</v>
      </c>
      <c r="I5">
        <v>0.2</v>
      </c>
      <c r="K5">
        <v>0</v>
      </c>
      <c r="L5">
        <v>8.85</v>
      </c>
      <c r="M5">
        <v>10.45</v>
      </c>
      <c r="N5">
        <v>83.67</v>
      </c>
      <c r="O5" t="s">
        <v>1929</v>
      </c>
    </row>
    <row r="6" spans="1:20">
      <c r="A6" t="s">
        <v>1056</v>
      </c>
      <c r="B6">
        <v>35</v>
      </c>
      <c r="C6">
        <v>4.75</v>
      </c>
      <c r="D6">
        <v>900</v>
      </c>
      <c r="E6">
        <v>30</v>
      </c>
      <c r="F6">
        <v>2391</v>
      </c>
      <c r="H6" t="s">
        <v>1294</v>
      </c>
      <c r="I6">
        <v>0.61</v>
      </c>
      <c r="J6" t="s">
        <v>1461</v>
      </c>
      <c r="K6">
        <v>0</v>
      </c>
      <c r="L6">
        <v>-0.32</v>
      </c>
      <c r="M6">
        <v>-1.45</v>
      </c>
      <c r="N6">
        <v>-0.92</v>
      </c>
      <c r="O6" t="s">
        <v>1123</v>
      </c>
    </row>
    <row r="7" spans="1:20">
      <c r="A7" t="s">
        <v>825</v>
      </c>
      <c r="B7">
        <v>0.36</v>
      </c>
      <c r="C7">
        <v>-0.01</v>
      </c>
      <c r="D7">
        <v>3769800</v>
      </c>
      <c r="E7">
        <v>1381</v>
      </c>
      <c r="F7">
        <v>1800</v>
      </c>
      <c r="H7" t="s">
        <v>1782</v>
      </c>
      <c r="I7">
        <v>0.28999999999999998</v>
      </c>
      <c r="K7">
        <v>0</v>
      </c>
      <c r="L7">
        <v>-4.97</v>
      </c>
      <c r="M7">
        <v>-7.24</v>
      </c>
      <c r="N7">
        <v>-16.52</v>
      </c>
    </row>
    <row r="8" spans="1:20">
      <c r="A8" t="s">
        <v>1139</v>
      </c>
      <c r="B8">
        <v>5</v>
      </c>
      <c r="C8">
        <v>-0.05</v>
      </c>
      <c r="D8">
        <v>1000</v>
      </c>
      <c r="E8">
        <v>5</v>
      </c>
      <c r="F8">
        <v>4900</v>
      </c>
      <c r="H8" t="s">
        <v>899</v>
      </c>
      <c r="I8">
        <v>4.13</v>
      </c>
      <c r="K8">
        <v>0</v>
      </c>
      <c r="L8">
        <v>-0.79</v>
      </c>
      <c r="M8">
        <v>-12.22</v>
      </c>
      <c r="N8">
        <v>-13.87</v>
      </c>
    </row>
    <row r="9" spans="1:20">
      <c r="A9" t="s">
        <v>1267</v>
      </c>
      <c r="B9">
        <v>3.24</v>
      </c>
      <c r="C9">
        <v>-0.12</v>
      </c>
      <c r="D9">
        <v>523600</v>
      </c>
      <c r="E9">
        <v>1711</v>
      </c>
      <c r="F9">
        <v>3894</v>
      </c>
      <c r="G9">
        <v>7.69</v>
      </c>
      <c r="H9" t="s">
        <v>1662</v>
      </c>
      <c r="I9">
        <v>1.44</v>
      </c>
      <c r="J9" t="s">
        <v>1588</v>
      </c>
      <c r="K9">
        <v>0.42</v>
      </c>
      <c r="L9">
        <v>21.17</v>
      </c>
      <c r="M9">
        <v>44.09</v>
      </c>
      <c r="N9">
        <v>33.799999999999997</v>
      </c>
      <c r="O9" t="s">
        <v>1802</v>
      </c>
      <c r="R9">
        <v>74</v>
      </c>
      <c r="S9">
        <v>93</v>
      </c>
      <c r="T9">
        <v>0.08</v>
      </c>
    </row>
    <row r="10" spans="1:20">
      <c r="A10" t="s">
        <v>1448</v>
      </c>
      <c r="B10">
        <v>4.4000000000000004</v>
      </c>
      <c r="C10">
        <v>-0.14000000000000001</v>
      </c>
      <c r="D10">
        <v>12240100</v>
      </c>
      <c r="E10">
        <v>54353</v>
      </c>
      <c r="F10">
        <v>9520</v>
      </c>
      <c r="G10">
        <v>24.86</v>
      </c>
      <c r="H10" t="s">
        <v>867</v>
      </c>
      <c r="I10">
        <v>0.15</v>
      </c>
      <c r="J10" t="s">
        <v>1040</v>
      </c>
      <c r="K10">
        <v>0.18</v>
      </c>
      <c r="L10">
        <v>7.07</v>
      </c>
      <c r="M10">
        <v>7.72</v>
      </c>
      <c r="N10">
        <v>6.93</v>
      </c>
      <c r="O10" t="s">
        <v>1609</v>
      </c>
      <c r="R10">
        <v>817</v>
      </c>
      <c r="S10">
        <v>737</v>
      </c>
      <c r="T10">
        <v>-0.44</v>
      </c>
    </row>
    <row r="11" spans="1:20">
      <c r="A11" t="s">
        <v>306</v>
      </c>
      <c r="B11">
        <v>2.36</v>
      </c>
      <c r="C11">
        <v>-0.1</v>
      </c>
      <c r="D11">
        <v>30316000</v>
      </c>
      <c r="E11">
        <v>71881</v>
      </c>
      <c r="F11">
        <v>29812</v>
      </c>
      <c r="G11">
        <v>64</v>
      </c>
      <c r="H11" t="s">
        <v>1624</v>
      </c>
      <c r="I11">
        <v>7.06</v>
      </c>
      <c r="K11">
        <v>0.04</v>
      </c>
      <c r="L11">
        <v>4.25</v>
      </c>
      <c r="M11">
        <v>5.69</v>
      </c>
      <c r="N11">
        <v>1.08</v>
      </c>
      <c r="R11">
        <v>1070</v>
      </c>
      <c r="S11">
        <v>1087</v>
      </c>
      <c r="T11">
        <v>-0.23</v>
      </c>
    </row>
    <row r="12" spans="1:20">
      <c r="A12" t="s">
        <v>1301</v>
      </c>
      <c r="B12">
        <v>1.34</v>
      </c>
      <c r="C12">
        <v>0</v>
      </c>
      <c r="D12">
        <v>69300</v>
      </c>
      <c r="E12">
        <v>92</v>
      </c>
      <c r="F12">
        <v>532</v>
      </c>
      <c r="H12" t="s">
        <v>826</v>
      </c>
      <c r="I12">
        <v>1.76</v>
      </c>
      <c r="K12">
        <v>0</v>
      </c>
      <c r="L12">
        <v>-4.6500000000000004</v>
      </c>
      <c r="M12">
        <v>-13.8</v>
      </c>
      <c r="N12">
        <v>-3.22</v>
      </c>
    </row>
    <row r="13" spans="1:20">
      <c r="A13" t="s">
        <v>1530</v>
      </c>
      <c r="B13">
        <v>0.33</v>
      </c>
      <c r="C13">
        <v>0</v>
      </c>
      <c r="D13">
        <v>0</v>
      </c>
      <c r="E13">
        <v>0</v>
      </c>
      <c r="F13">
        <v>134</v>
      </c>
      <c r="I13">
        <v>5.95</v>
      </c>
      <c r="K13">
        <v>0</v>
      </c>
      <c r="L13">
        <v>11.8</v>
      </c>
      <c r="M13">
        <v>168.73</v>
      </c>
      <c r="N13">
        <v>150.35</v>
      </c>
    </row>
    <row r="14" spans="1:20">
      <c r="A14" t="s">
        <v>828</v>
      </c>
      <c r="B14">
        <v>0.5</v>
      </c>
      <c r="C14">
        <v>-0.01</v>
      </c>
      <c r="D14">
        <v>3563500</v>
      </c>
      <c r="E14">
        <v>1757</v>
      </c>
      <c r="F14">
        <v>672</v>
      </c>
      <c r="H14" t="s">
        <v>1612</v>
      </c>
      <c r="I14">
        <v>0.11</v>
      </c>
      <c r="K14">
        <v>0</v>
      </c>
      <c r="L14">
        <v>-10.63</v>
      </c>
      <c r="M14">
        <v>-11.47</v>
      </c>
      <c r="N14">
        <v>-46.91</v>
      </c>
    </row>
    <row r="15" spans="1:20">
      <c r="A15" t="s">
        <v>305</v>
      </c>
      <c r="B15">
        <v>1.4</v>
      </c>
      <c r="C15">
        <v>0</v>
      </c>
      <c r="D15">
        <v>4980900</v>
      </c>
      <c r="E15">
        <v>6985</v>
      </c>
      <c r="F15">
        <v>14246</v>
      </c>
      <c r="G15">
        <v>13.15</v>
      </c>
      <c r="H15" t="s">
        <v>1457</v>
      </c>
      <c r="I15">
        <v>0.42</v>
      </c>
      <c r="K15">
        <v>0.11</v>
      </c>
      <c r="L15">
        <v>6.35</v>
      </c>
      <c r="M15">
        <v>7.32</v>
      </c>
      <c r="N15">
        <v>16.23</v>
      </c>
      <c r="R15">
        <v>613</v>
      </c>
      <c r="S15">
        <v>565</v>
      </c>
      <c r="T15">
        <v>2.2000000000000002</v>
      </c>
    </row>
    <row r="16" spans="1:20">
      <c r="A16" t="s">
        <v>1057</v>
      </c>
      <c r="B16">
        <v>1.17</v>
      </c>
      <c r="C16">
        <v>0.02</v>
      </c>
      <c r="D16">
        <v>3600</v>
      </c>
      <c r="E16">
        <v>4</v>
      </c>
      <c r="F16">
        <v>726</v>
      </c>
      <c r="G16">
        <v>41.96</v>
      </c>
      <c r="H16" t="s">
        <v>1294</v>
      </c>
      <c r="I16">
        <v>0.97</v>
      </c>
      <c r="J16" t="s">
        <v>1479</v>
      </c>
      <c r="K16">
        <v>0.03</v>
      </c>
      <c r="L16">
        <v>4.22</v>
      </c>
      <c r="M16">
        <v>2.52</v>
      </c>
      <c r="N16">
        <v>0.95</v>
      </c>
      <c r="O16" t="s">
        <v>1612</v>
      </c>
      <c r="R16">
        <v>1167</v>
      </c>
      <c r="S16">
        <v>1042</v>
      </c>
      <c r="T16">
        <v>2.0499999999999998</v>
      </c>
    </row>
    <row r="17" spans="1:20">
      <c r="A17" t="s">
        <v>1232</v>
      </c>
      <c r="B17">
        <v>0.9</v>
      </c>
      <c r="C17">
        <v>0.01</v>
      </c>
      <c r="D17">
        <v>45000</v>
      </c>
      <c r="E17">
        <v>40</v>
      </c>
      <c r="F17">
        <v>632</v>
      </c>
      <c r="H17" t="s">
        <v>1356</v>
      </c>
      <c r="I17">
        <v>1.35</v>
      </c>
      <c r="K17">
        <v>0</v>
      </c>
      <c r="L17">
        <v>-1.73</v>
      </c>
      <c r="M17">
        <v>-7.51</v>
      </c>
      <c r="N17">
        <v>-2.85</v>
      </c>
    </row>
    <row r="18" spans="1:20">
      <c r="A18" t="s">
        <v>1309</v>
      </c>
      <c r="B18">
        <v>5.0999999999999996</v>
      </c>
      <c r="C18">
        <v>0</v>
      </c>
      <c r="D18">
        <v>37000</v>
      </c>
      <c r="E18">
        <v>190</v>
      </c>
      <c r="F18">
        <v>816</v>
      </c>
      <c r="G18">
        <v>26.19</v>
      </c>
      <c r="H18" t="s">
        <v>1161</v>
      </c>
      <c r="I18">
        <v>0.15</v>
      </c>
      <c r="J18" t="s">
        <v>1359</v>
      </c>
      <c r="K18">
        <v>0.19</v>
      </c>
      <c r="L18">
        <v>5.65</v>
      </c>
      <c r="M18">
        <v>5.79</v>
      </c>
      <c r="N18">
        <v>9.75</v>
      </c>
      <c r="O18" t="s">
        <v>1630</v>
      </c>
      <c r="R18">
        <v>924</v>
      </c>
      <c r="S18">
        <v>842</v>
      </c>
      <c r="T18">
        <v>-0.61</v>
      </c>
    </row>
    <row r="19" spans="1:20">
      <c r="A19" t="s">
        <v>304</v>
      </c>
      <c r="B19">
        <v>199.5</v>
      </c>
      <c r="C19">
        <v>-2.5</v>
      </c>
      <c r="D19">
        <v>8657300</v>
      </c>
      <c r="E19">
        <v>1733509</v>
      </c>
      <c r="F19">
        <v>585919</v>
      </c>
      <c r="G19">
        <v>20.14</v>
      </c>
      <c r="H19" t="s">
        <v>1813</v>
      </c>
      <c r="I19">
        <v>4.01</v>
      </c>
      <c r="J19" t="s">
        <v>1772</v>
      </c>
      <c r="K19">
        <v>9.7799999999999994</v>
      </c>
      <c r="L19">
        <v>10.65</v>
      </c>
      <c r="M19">
        <v>33</v>
      </c>
      <c r="N19">
        <v>15.33</v>
      </c>
      <c r="O19" t="s">
        <v>1930</v>
      </c>
      <c r="R19">
        <v>406</v>
      </c>
      <c r="S19">
        <v>555</v>
      </c>
      <c r="T19">
        <v>4.53</v>
      </c>
    </row>
    <row r="20" spans="1:20">
      <c r="A20" t="s">
        <v>1773</v>
      </c>
      <c r="B20">
        <v>4.4000000000000004</v>
      </c>
      <c r="C20">
        <v>0.1</v>
      </c>
      <c r="D20">
        <v>10607500</v>
      </c>
      <c r="E20">
        <v>46325</v>
      </c>
      <c r="F20">
        <v>0</v>
      </c>
      <c r="H20" t="s">
        <v>1680</v>
      </c>
      <c r="J20" t="s">
        <v>1680</v>
      </c>
      <c r="K20">
        <v>0</v>
      </c>
      <c r="O20" t="s">
        <v>1680</v>
      </c>
    </row>
    <row r="21" spans="1:20">
      <c r="A21" t="s">
        <v>303</v>
      </c>
      <c r="B21">
        <v>161</v>
      </c>
      <c r="C21">
        <v>-3.5</v>
      </c>
      <c r="D21">
        <v>587500</v>
      </c>
      <c r="E21">
        <v>93764</v>
      </c>
      <c r="F21">
        <v>39500</v>
      </c>
      <c r="G21">
        <v>12.12</v>
      </c>
      <c r="H21" t="s">
        <v>1127</v>
      </c>
      <c r="I21">
        <v>2.69</v>
      </c>
      <c r="J21" t="s">
        <v>1779</v>
      </c>
      <c r="K21">
        <v>13.04</v>
      </c>
      <c r="L21">
        <v>3.61</v>
      </c>
      <c r="M21">
        <v>13.32</v>
      </c>
      <c r="N21">
        <v>16.34</v>
      </c>
      <c r="O21" t="s">
        <v>1644</v>
      </c>
      <c r="R21">
        <v>391</v>
      </c>
      <c r="S21">
        <v>733</v>
      </c>
      <c r="T21">
        <v>6.71</v>
      </c>
    </row>
    <row r="22" spans="1:20">
      <c r="A22" t="s">
        <v>1222</v>
      </c>
      <c r="B22">
        <v>0.75</v>
      </c>
      <c r="C22">
        <v>0</v>
      </c>
      <c r="D22">
        <v>30100</v>
      </c>
      <c r="E22">
        <v>22</v>
      </c>
      <c r="F22">
        <v>1216</v>
      </c>
      <c r="G22">
        <v>178.34</v>
      </c>
      <c r="H22" t="s">
        <v>1851</v>
      </c>
      <c r="I22">
        <v>3.7</v>
      </c>
      <c r="K22">
        <v>0</v>
      </c>
      <c r="L22">
        <v>0.28000000000000003</v>
      </c>
      <c r="M22">
        <v>1.29</v>
      </c>
      <c r="N22">
        <v>2.83</v>
      </c>
      <c r="R22">
        <v>1285</v>
      </c>
      <c r="S22">
        <v>1358</v>
      </c>
      <c r="T22">
        <v>-4.92</v>
      </c>
    </row>
    <row r="23" spans="1:20">
      <c r="A23" t="s">
        <v>1083</v>
      </c>
      <c r="B23">
        <v>5.0999999999999996</v>
      </c>
      <c r="C23">
        <v>-0.15</v>
      </c>
      <c r="D23">
        <v>2900</v>
      </c>
      <c r="E23">
        <v>15</v>
      </c>
      <c r="F23">
        <v>237</v>
      </c>
      <c r="H23" t="s">
        <v>1120</v>
      </c>
      <c r="I23">
        <v>0.28999999999999998</v>
      </c>
      <c r="K23">
        <v>0</v>
      </c>
      <c r="L23">
        <v>-1.44</v>
      </c>
      <c r="M23">
        <v>-2.66</v>
      </c>
      <c r="N23">
        <v>-1.08</v>
      </c>
    </row>
    <row r="24" spans="1:20">
      <c r="A24" t="s">
        <v>831</v>
      </c>
      <c r="B24">
        <v>1.9</v>
      </c>
      <c r="C24">
        <v>-0.01</v>
      </c>
      <c r="D24">
        <v>750000</v>
      </c>
      <c r="E24">
        <v>1422</v>
      </c>
      <c r="F24">
        <v>2249</v>
      </c>
      <c r="G24">
        <v>7.89</v>
      </c>
      <c r="H24" t="s">
        <v>960</v>
      </c>
      <c r="I24">
        <v>1.25</v>
      </c>
      <c r="J24" t="s">
        <v>1120</v>
      </c>
      <c r="K24">
        <v>0.24</v>
      </c>
      <c r="L24">
        <v>6.44</v>
      </c>
      <c r="M24">
        <v>8.56</v>
      </c>
      <c r="N24">
        <v>2.15</v>
      </c>
      <c r="O24" t="s">
        <v>1931</v>
      </c>
      <c r="R24">
        <v>402</v>
      </c>
      <c r="S24">
        <v>409</v>
      </c>
      <c r="T24">
        <v>0.18</v>
      </c>
    </row>
    <row r="25" spans="1:20">
      <c r="A25" t="s">
        <v>302</v>
      </c>
      <c r="B25">
        <v>22.6</v>
      </c>
      <c r="C25">
        <v>-0.6</v>
      </c>
      <c r="D25">
        <v>2324000</v>
      </c>
      <c r="E25">
        <v>52710</v>
      </c>
      <c r="F25">
        <v>7984</v>
      </c>
      <c r="G25">
        <v>4.96</v>
      </c>
      <c r="H25" t="s">
        <v>1782</v>
      </c>
      <c r="I25">
        <v>1.24</v>
      </c>
      <c r="J25" t="s">
        <v>1369</v>
      </c>
      <c r="K25">
        <v>4.54</v>
      </c>
      <c r="L25">
        <v>8.3800000000000008</v>
      </c>
      <c r="M25">
        <v>15.76</v>
      </c>
      <c r="N25">
        <v>5.3</v>
      </c>
      <c r="O25" t="s">
        <v>1932</v>
      </c>
      <c r="R25">
        <v>158</v>
      </c>
      <c r="S25">
        <v>253</v>
      </c>
      <c r="T25">
        <v>-0.31</v>
      </c>
    </row>
    <row r="26" spans="1:20">
      <c r="A26" t="s">
        <v>921</v>
      </c>
      <c r="B26">
        <v>18</v>
      </c>
      <c r="C26">
        <v>0</v>
      </c>
      <c r="D26">
        <v>7700</v>
      </c>
      <c r="E26">
        <v>138</v>
      </c>
      <c r="F26">
        <v>2698</v>
      </c>
      <c r="G26">
        <v>14.3</v>
      </c>
      <c r="H26" t="s">
        <v>367</v>
      </c>
      <c r="I26">
        <v>0.18</v>
      </c>
      <c r="J26" t="s">
        <v>1615</v>
      </c>
      <c r="K26">
        <v>1.26</v>
      </c>
      <c r="L26">
        <v>9.5500000000000007</v>
      </c>
      <c r="M26">
        <v>9.11</v>
      </c>
      <c r="N26">
        <v>10.32</v>
      </c>
      <c r="O26" t="s">
        <v>865</v>
      </c>
      <c r="R26">
        <v>572</v>
      </c>
      <c r="S26">
        <v>459</v>
      </c>
      <c r="T26">
        <v>-1.39</v>
      </c>
    </row>
    <row r="27" spans="1:20">
      <c r="A27" t="s">
        <v>833</v>
      </c>
      <c r="B27">
        <v>4.0999999999999996</v>
      </c>
      <c r="C27">
        <v>-0.02</v>
      </c>
      <c r="D27">
        <v>75300</v>
      </c>
      <c r="E27">
        <v>310</v>
      </c>
      <c r="F27">
        <v>2870</v>
      </c>
      <c r="G27">
        <v>24.01</v>
      </c>
      <c r="H27" t="s">
        <v>367</v>
      </c>
      <c r="I27">
        <v>0.19</v>
      </c>
      <c r="J27" t="s">
        <v>1470</v>
      </c>
      <c r="K27">
        <v>0.17</v>
      </c>
      <c r="L27">
        <v>4.41</v>
      </c>
      <c r="M27">
        <v>5.28</v>
      </c>
      <c r="N27">
        <v>1.36</v>
      </c>
      <c r="O27" t="s">
        <v>852</v>
      </c>
      <c r="R27">
        <v>926</v>
      </c>
      <c r="S27">
        <v>905</v>
      </c>
      <c r="T27">
        <v>-0.84</v>
      </c>
    </row>
    <row r="28" spans="1:20">
      <c r="A28" t="s">
        <v>834</v>
      </c>
      <c r="B28">
        <v>1.26</v>
      </c>
      <c r="C28">
        <v>-0.03</v>
      </c>
      <c r="D28">
        <v>424200</v>
      </c>
      <c r="E28">
        <v>539</v>
      </c>
      <c r="F28">
        <v>1744</v>
      </c>
      <c r="G28">
        <v>43.31</v>
      </c>
      <c r="H28" t="s">
        <v>901</v>
      </c>
      <c r="I28">
        <v>0.21</v>
      </c>
      <c r="K28">
        <v>0.03</v>
      </c>
      <c r="L28">
        <v>1.6</v>
      </c>
      <c r="M28">
        <v>1.96</v>
      </c>
      <c r="N28">
        <v>0.49</v>
      </c>
      <c r="R28">
        <v>1189</v>
      </c>
      <c r="S28">
        <v>1217</v>
      </c>
      <c r="T28">
        <v>-0.48</v>
      </c>
    </row>
    <row r="29" spans="1:20">
      <c r="A29" t="s">
        <v>1223</v>
      </c>
      <c r="B29">
        <v>1.64</v>
      </c>
      <c r="C29">
        <v>0.04</v>
      </c>
      <c r="D29">
        <v>1000</v>
      </c>
      <c r="E29">
        <v>2</v>
      </c>
      <c r="F29">
        <v>11430</v>
      </c>
      <c r="H29" t="s">
        <v>1635</v>
      </c>
      <c r="I29">
        <v>1.19</v>
      </c>
      <c r="K29">
        <v>0</v>
      </c>
      <c r="L29">
        <v>-1.83</v>
      </c>
      <c r="M29">
        <v>-5.46</v>
      </c>
      <c r="N29">
        <v>-18.89</v>
      </c>
    </row>
    <row r="30" spans="1:20">
      <c r="A30" t="s">
        <v>799</v>
      </c>
      <c r="B30">
        <v>4.66</v>
      </c>
      <c r="C30">
        <v>-0.06</v>
      </c>
      <c r="D30">
        <v>1719000</v>
      </c>
      <c r="E30">
        <v>8052</v>
      </c>
      <c r="F30">
        <v>7190</v>
      </c>
      <c r="G30">
        <v>14.28</v>
      </c>
      <c r="H30" t="s">
        <v>1474</v>
      </c>
      <c r="I30">
        <v>0.62</v>
      </c>
      <c r="J30" t="s">
        <v>1587</v>
      </c>
      <c r="K30">
        <v>0.33</v>
      </c>
      <c r="L30">
        <v>10.19</v>
      </c>
      <c r="M30">
        <v>12.93</v>
      </c>
      <c r="N30">
        <v>7.72</v>
      </c>
      <c r="O30" t="s">
        <v>1715</v>
      </c>
      <c r="R30">
        <v>453</v>
      </c>
      <c r="S30">
        <v>434</v>
      </c>
      <c r="T30">
        <v>0.7</v>
      </c>
    </row>
    <row r="31" spans="1:20">
      <c r="A31" t="s">
        <v>301</v>
      </c>
      <c r="B31">
        <v>6.05</v>
      </c>
      <c r="C31">
        <v>-0.1</v>
      </c>
      <c r="D31">
        <v>33800</v>
      </c>
      <c r="E31">
        <v>203</v>
      </c>
      <c r="F31">
        <v>2596</v>
      </c>
      <c r="H31" t="s">
        <v>1600</v>
      </c>
      <c r="I31">
        <v>2.1800000000000002</v>
      </c>
      <c r="K31">
        <v>0</v>
      </c>
      <c r="L31">
        <v>-2.34</v>
      </c>
      <c r="M31">
        <v>-8.4600000000000009</v>
      </c>
      <c r="N31">
        <v>-4.76</v>
      </c>
    </row>
    <row r="32" spans="1:20">
      <c r="A32" t="s">
        <v>1099</v>
      </c>
      <c r="B32">
        <v>0.21</v>
      </c>
      <c r="C32">
        <v>-0.01</v>
      </c>
      <c r="D32">
        <v>19898800</v>
      </c>
      <c r="E32">
        <v>4338</v>
      </c>
      <c r="F32">
        <v>1180</v>
      </c>
      <c r="H32" t="s">
        <v>1138</v>
      </c>
      <c r="I32">
        <v>0.17</v>
      </c>
      <c r="K32">
        <v>0</v>
      </c>
      <c r="L32">
        <v>-3.45</v>
      </c>
      <c r="M32">
        <v>-4.96</v>
      </c>
      <c r="N32">
        <v>-11.64</v>
      </c>
    </row>
    <row r="33" spans="1:20">
      <c r="A33" t="s">
        <v>1310</v>
      </c>
      <c r="B33">
        <v>0.89</v>
      </c>
      <c r="C33">
        <v>0</v>
      </c>
      <c r="D33">
        <v>3417400</v>
      </c>
      <c r="E33">
        <v>2960</v>
      </c>
      <c r="F33">
        <v>347</v>
      </c>
      <c r="G33">
        <v>20.61</v>
      </c>
      <c r="H33" t="s">
        <v>1599</v>
      </c>
      <c r="I33">
        <v>0.18</v>
      </c>
      <c r="K33">
        <v>0.04</v>
      </c>
      <c r="L33">
        <v>3.5</v>
      </c>
      <c r="M33">
        <v>2.78</v>
      </c>
      <c r="N33">
        <v>4.53</v>
      </c>
      <c r="R33">
        <v>1009</v>
      </c>
      <c r="S33">
        <v>948</v>
      </c>
      <c r="T33">
        <v>-0.5</v>
      </c>
    </row>
    <row r="34" spans="1:20">
      <c r="A34" t="s">
        <v>835</v>
      </c>
      <c r="B34">
        <v>0.99</v>
      </c>
      <c r="C34">
        <v>-0.02</v>
      </c>
      <c r="D34">
        <v>5476700</v>
      </c>
      <c r="E34">
        <v>5440</v>
      </c>
      <c r="F34">
        <v>1457</v>
      </c>
      <c r="G34">
        <v>6.61</v>
      </c>
      <c r="H34" t="s">
        <v>1368</v>
      </c>
      <c r="I34">
        <v>0.5</v>
      </c>
      <c r="J34" t="s">
        <v>819</v>
      </c>
      <c r="K34">
        <v>0.15</v>
      </c>
      <c r="L34">
        <v>13.9</v>
      </c>
      <c r="M34">
        <v>15.37</v>
      </c>
      <c r="N34">
        <v>9.58</v>
      </c>
      <c r="O34" t="s">
        <v>1858</v>
      </c>
      <c r="R34">
        <v>188</v>
      </c>
      <c r="S34">
        <v>130</v>
      </c>
      <c r="T34">
        <v>-1.46</v>
      </c>
    </row>
    <row r="35" spans="1:20">
      <c r="A35" t="s">
        <v>1684</v>
      </c>
      <c r="B35">
        <v>0.01</v>
      </c>
      <c r="C35">
        <v>0</v>
      </c>
      <c r="D35">
        <v>5007600</v>
      </c>
      <c r="E35">
        <v>50</v>
      </c>
      <c r="F35">
        <v>937</v>
      </c>
      <c r="H35" t="s">
        <v>813</v>
      </c>
      <c r="I35">
        <v>1.55</v>
      </c>
      <c r="K35">
        <v>0</v>
      </c>
      <c r="L35">
        <v>-3.48</v>
      </c>
      <c r="M35">
        <v>-8.74</v>
      </c>
      <c r="N35">
        <v>-22.09</v>
      </c>
    </row>
    <row r="36" spans="1:20">
      <c r="A36" t="s">
        <v>1268</v>
      </c>
      <c r="B36">
        <v>0.03</v>
      </c>
      <c r="C36">
        <v>0</v>
      </c>
      <c r="D36">
        <v>0</v>
      </c>
      <c r="E36">
        <v>0</v>
      </c>
      <c r="F36">
        <v>54</v>
      </c>
      <c r="I36">
        <v>-5.75</v>
      </c>
      <c r="K36">
        <v>0.43</v>
      </c>
      <c r="L36">
        <v>-39.39</v>
      </c>
      <c r="M36">
        <v>-614.08000000000004</v>
      </c>
      <c r="N36">
        <v>-340.52</v>
      </c>
    </row>
    <row r="37" spans="1:20">
      <c r="A37" t="s">
        <v>1068</v>
      </c>
      <c r="B37">
        <v>1.78</v>
      </c>
      <c r="C37">
        <v>-0.03</v>
      </c>
      <c r="D37">
        <v>1331400</v>
      </c>
      <c r="E37">
        <v>2376</v>
      </c>
      <c r="F37">
        <v>1044</v>
      </c>
      <c r="G37">
        <v>9.64</v>
      </c>
      <c r="H37" t="s">
        <v>1603</v>
      </c>
      <c r="I37">
        <v>0.24</v>
      </c>
      <c r="J37" t="s">
        <v>1469</v>
      </c>
      <c r="K37">
        <v>0.18</v>
      </c>
      <c r="L37">
        <v>11.63</v>
      </c>
      <c r="M37">
        <v>12.09</v>
      </c>
      <c r="N37">
        <v>12.75</v>
      </c>
      <c r="O37" t="s">
        <v>1933</v>
      </c>
      <c r="R37">
        <v>350</v>
      </c>
      <c r="S37">
        <v>278</v>
      </c>
      <c r="T37">
        <v>0.15</v>
      </c>
    </row>
    <row r="38" spans="1:20">
      <c r="A38" t="s">
        <v>1209</v>
      </c>
      <c r="B38">
        <v>0.89</v>
      </c>
      <c r="C38">
        <v>-0.02</v>
      </c>
      <c r="D38">
        <v>40342100</v>
      </c>
      <c r="E38">
        <v>36121</v>
      </c>
      <c r="F38">
        <v>8363</v>
      </c>
      <c r="H38" t="s">
        <v>1831</v>
      </c>
      <c r="I38">
        <v>0.04</v>
      </c>
      <c r="K38">
        <v>0</v>
      </c>
      <c r="L38">
        <v>-2.92</v>
      </c>
      <c r="M38">
        <v>-3.11</v>
      </c>
      <c r="N38">
        <v>-50.31</v>
      </c>
    </row>
    <row r="39" spans="1:20">
      <c r="A39" t="s">
        <v>800</v>
      </c>
      <c r="B39">
        <v>1.51</v>
      </c>
      <c r="C39">
        <v>-0.02</v>
      </c>
      <c r="D39">
        <v>143200</v>
      </c>
      <c r="E39">
        <v>217</v>
      </c>
      <c r="F39">
        <v>1710</v>
      </c>
      <c r="G39">
        <v>77.73</v>
      </c>
      <c r="H39" t="s">
        <v>1352</v>
      </c>
      <c r="I39">
        <v>1.25</v>
      </c>
      <c r="K39">
        <v>0.02</v>
      </c>
      <c r="L39">
        <v>1.87</v>
      </c>
      <c r="M39">
        <v>1.37</v>
      </c>
      <c r="N39">
        <v>1.47</v>
      </c>
      <c r="R39">
        <v>1264</v>
      </c>
      <c r="S39">
        <v>1254</v>
      </c>
      <c r="T39">
        <v>-1.21</v>
      </c>
    </row>
    <row r="40" spans="1:20">
      <c r="A40" t="s">
        <v>1030</v>
      </c>
      <c r="B40">
        <v>178</v>
      </c>
      <c r="C40">
        <v>-1</v>
      </c>
      <c r="D40">
        <v>400</v>
      </c>
      <c r="E40">
        <v>71</v>
      </c>
      <c r="F40">
        <v>7690</v>
      </c>
      <c r="G40">
        <v>15.18</v>
      </c>
      <c r="H40" t="s">
        <v>1601</v>
      </c>
      <c r="I40">
        <v>0.13</v>
      </c>
      <c r="J40" t="s">
        <v>767</v>
      </c>
      <c r="K40">
        <v>11.73</v>
      </c>
      <c r="L40">
        <v>8.06</v>
      </c>
      <c r="M40">
        <v>7.74</v>
      </c>
      <c r="N40">
        <v>7.99</v>
      </c>
      <c r="O40" t="s">
        <v>1718</v>
      </c>
      <c r="R40">
        <v>653</v>
      </c>
      <c r="S40">
        <v>526</v>
      </c>
      <c r="T40">
        <v>-0.82</v>
      </c>
    </row>
    <row r="41" spans="1:20">
      <c r="A41" t="s">
        <v>1311</v>
      </c>
      <c r="B41">
        <v>4.4000000000000004</v>
      </c>
      <c r="C41">
        <v>-0.02</v>
      </c>
      <c r="D41">
        <v>165500</v>
      </c>
      <c r="E41">
        <v>729</v>
      </c>
      <c r="F41">
        <v>2268</v>
      </c>
      <c r="G41">
        <v>7.38</v>
      </c>
      <c r="H41" t="s">
        <v>762</v>
      </c>
      <c r="I41">
        <v>0.63</v>
      </c>
      <c r="J41" t="s">
        <v>1461</v>
      </c>
      <c r="K41">
        <v>0.59</v>
      </c>
      <c r="L41">
        <v>8.2100000000000009</v>
      </c>
      <c r="M41">
        <v>10.83</v>
      </c>
      <c r="N41">
        <v>10.029999999999999</v>
      </c>
      <c r="O41" t="s">
        <v>1821</v>
      </c>
      <c r="R41">
        <v>317</v>
      </c>
      <c r="S41">
        <v>294</v>
      </c>
      <c r="T41">
        <v>0.08</v>
      </c>
    </row>
    <row r="42" spans="1:20">
      <c r="A42" t="s">
        <v>300</v>
      </c>
      <c r="B42">
        <v>2.16</v>
      </c>
      <c r="C42">
        <v>-0.04</v>
      </c>
      <c r="D42">
        <v>361800</v>
      </c>
      <c r="E42">
        <v>785</v>
      </c>
      <c r="F42">
        <v>2217</v>
      </c>
      <c r="G42">
        <v>13.4</v>
      </c>
      <c r="H42" t="s">
        <v>829</v>
      </c>
      <c r="I42">
        <v>1.54</v>
      </c>
      <c r="J42" t="s">
        <v>892</v>
      </c>
      <c r="K42">
        <v>0.16</v>
      </c>
      <c r="L42">
        <v>4.2300000000000004</v>
      </c>
      <c r="M42">
        <v>10.19</v>
      </c>
      <c r="N42">
        <v>19.579999999999998</v>
      </c>
      <c r="O42" t="s">
        <v>1361</v>
      </c>
      <c r="R42">
        <v>506</v>
      </c>
      <c r="S42">
        <v>715</v>
      </c>
      <c r="T42">
        <v>3.08</v>
      </c>
    </row>
    <row r="43" spans="1:20">
      <c r="A43" t="s">
        <v>1388</v>
      </c>
      <c r="B43">
        <v>1.36</v>
      </c>
      <c r="C43">
        <v>-0.01</v>
      </c>
      <c r="D43">
        <v>73200</v>
      </c>
      <c r="E43">
        <v>99</v>
      </c>
      <c r="F43">
        <v>571</v>
      </c>
      <c r="G43">
        <v>59.23</v>
      </c>
      <c r="H43" t="s">
        <v>882</v>
      </c>
      <c r="I43">
        <v>0.26</v>
      </c>
      <c r="J43" t="s">
        <v>1496</v>
      </c>
      <c r="K43">
        <v>0.02</v>
      </c>
      <c r="L43">
        <v>2.29</v>
      </c>
      <c r="M43">
        <v>1.82</v>
      </c>
      <c r="N43">
        <v>3.28</v>
      </c>
      <c r="O43" t="s">
        <v>1619</v>
      </c>
      <c r="R43">
        <v>1234</v>
      </c>
      <c r="S43">
        <v>1217</v>
      </c>
      <c r="T43">
        <v>-1.76</v>
      </c>
    </row>
    <row r="44" spans="1:20">
      <c r="A44" t="s">
        <v>981</v>
      </c>
      <c r="B44">
        <v>5</v>
      </c>
      <c r="C44">
        <v>0</v>
      </c>
      <c r="D44">
        <v>58700</v>
      </c>
      <c r="E44">
        <v>292</v>
      </c>
      <c r="F44">
        <v>4971</v>
      </c>
      <c r="G44">
        <v>17.11</v>
      </c>
      <c r="H44" t="s">
        <v>1352</v>
      </c>
      <c r="I44">
        <v>0.26</v>
      </c>
      <c r="J44" t="s">
        <v>1040</v>
      </c>
      <c r="K44">
        <v>0.28999999999999998</v>
      </c>
      <c r="L44">
        <v>5.56</v>
      </c>
      <c r="M44">
        <v>6.17</v>
      </c>
      <c r="N44">
        <v>6.77</v>
      </c>
      <c r="O44" t="s">
        <v>1758</v>
      </c>
      <c r="R44">
        <v>766</v>
      </c>
      <c r="S44">
        <v>707</v>
      </c>
      <c r="T44">
        <v>5.22</v>
      </c>
    </row>
    <row r="45" spans="1:20">
      <c r="A45" t="s">
        <v>299</v>
      </c>
      <c r="B45">
        <v>23.5</v>
      </c>
      <c r="C45">
        <v>-0.5</v>
      </c>
      <c r="D45">
        <v>6101500</v>
      </c>
      <c r="E45">
        <v>143336</v>
      </c>
      <c r="F45">
        <v>26335</v>
      </c>
      <c r="G45">
        <v>13.97</v>
      </c>
      <c r="H45" t="s">
        <v>906</v>
      </c>
      <c r="I45">
        <v>1.24</v>
      </c>
      <c r="J45" t="s">
        <v>1014</v>
      </c>
      <c r="K45">
        <v>1.64</v>
      </c>
      <c r="L45">
        <v>6.89</v>
      </c>
      <c r="M45">
        <v>9.4499999999999993</v>
      </c>
      <c r="N45">
        <v>19.260000000000002</v>
      </c>
      <c r="O45" t="s">
        <v>1793</v>
      </c>
      <c r="R45">
        <v>557</v>
      </c>
      <c r="S45">
        <v>570</v>
      </c>
      <c r="T45">
        <v>0.36</v>
      </c>
    </row>
    <row r="46" spans="1:20">
      <c r="A46" t="s">
        <v>1140</v>
      </c>
      <c r="B46">
        <v>5.55</v>
      </c>
      <c r="C46">
        <v>-0.1</v>
      </c>
      <c r="D46">
        <v>58500</v>
      </c>
      <c r="E46">
        <v>327</v>
      </c>
      <c r="F46">
        <v>5189</v>
      </c>
      <c r="G46">
        <v>12.82</v>
      </c>
      <c r="H46" t="s">
        <v>869</v>
      </c>
      <c r="I46">
        <v>1.17</v>
      </c>
      <c r="J46" t="s">
        <v>1479</v>
      </c>
      <c r="K46">
        <v>0.43</v>
      </c>
      <c r="L46">
        <v>5.57</v>
      </c>
      <c r="M46">
        <v>7.74</v>
      </c>
      <c r="N46">
        <v>9.44</v>
      </c>
      <c r="O46" t="s">
        <v>1365</v>
      </c>
      <c r="R46">
        <v>586</v>
      </c>
      <c r="S46">
        <v>595</v>
      </c>
      <c r="T46">
        <v>-0.36</v>
      </c>
    </row>
    <row r="47" spans="1:20">
      <c r="A47" t="s">
        <v>1007</v>
      </c>
      <c r="B47">
        <v>3.3</v>
      </c>
      <c r="C47">
        <v>0</v>
      </c>
      <c r="D47">
        <v>41100</v>
      </c>
      <c r="E47">
        <v>135</v>
      </c>
      <c r="F47">
        <v>1584</v>
      </c>
      <c r="G47">
        <v>3.8</v>
      </c>
      <c r="H47" t="s">
        <v>1489</v>
      </c>
      <c r="I47">
        <v>0.54</v>
      </c>
      <c r="J47" t="s">
        <v>1121</v>
      </c>
      <c r="K47">
        <v>0.87</v>
      </c>
      <c r="L47">
        <v>11.96</v>
      </c>
      <c r="M47">
        <v>13.49</v>
      </c>
      <c r="N47">
        <v>5.26</v>
      </c>
      <c r="O47" t="s">
        <v>1791</v>
      </c>
      <c r="R47">
        <v>196</v>
      </c>
      <c r="S47">
        <v>149</v>
      </c>
      <c r="T47">
        <v>-0.01</v>
      </c>
    </row>
    <row r="48" spans="1:20">
      <c r="A48" t="s">
        <v>802</v>
      </c>
      <c r="B48">
        <v>1.17</v>
      </c>
      <c r="C48">
        <v>-0.04</v>
      </c>
      <c r="D48">
        <v>630200</v>
      </c>
      <c r="E48">
        <v>744</v>
      </c>
      <c r="F48">
        <v>702</v>
      </c>
      <c r="H48" t="s">
        <v>963</v>
      </c>
      <c r="I48">
        <v>0.84</v>
      </c>
      <c r="K48">
        <v>0</v>
      </c>
      <c r="L48">
        <v>-18.260000000000002</v>
      </c>
      <c r="M48">
        <v>-28.57</v>
      </c>
      <c r="N48">
        <v>-44.49</v>
      </c>
    </row>
    <row r="49" spans="1:20">
      <c r="A49" t="s">
        <v>298</v>
      </c>
      <c r="B49">
        <v>0.83</v>
      </c>
      <c r="C49">
        <v>-0.01</v>
      </c>
      <c r="D49">
        <v>1477200</v>
      </c>
      <c r="E49">
        <v>1231</v>
      </c>
      <c r="F49">
        <v>3375</v>
      </c>
      <c r="H49" t="s">
        <v>1518</v>
      </c>
      <c r="I49">
        <v>3.19</v>
      </c>
      <c r="K49">
        <v>0</v>
      </c>
      <c r="L49">
        <v>-0.12</v>
      </c>
      <c r="M49">
        <v>-6.82</v>
      </c>
      <c r="N49">
        <v>-23.23</v>
      </c>
    </row>
    <row r="50" spans="1:20">
      <c r="A50" t="s">
        <v>1686</v>
      </c>
      <c r="B50">
        <v>4.5</v>
      </c>
      <c r="C50">
        <v>-0.18</v>
      </c>
      <c r="D50">
        <v>930300</v>
      </c>
      <c r="E50">
        <v>4203</v>
      </c>
      <c r="F50">
        <v>8279</v>
      </c>
      <c r="G50">
        <v>10.31</v>
      </c>
      <c r="H50" t="s">
        <v>861</v>
      </c>
      <c r="I50">
        <v>0.34</v>
      </c>
      <c r="J50" t="s">
        <v>1588</v>
      </c>
      <c r="K50">
        <v>0.43</v>
      </c>
      <c r="L50">
        <v>10.81</v>
      </c>
      <c r="M50">
        <v>14</v>
      </c>
      <c r="N50">
        <v>13.54</v>
      </c>
      <c r="O50" t="s">
        <v>882</v>
      </c>
      <c r="R50">
        <v>320</v>
      </c>
      <c r="S50">
        <v>307</v>
      </c>
    </row>
    <row r="51" spans="1:20">
      <c r="A51" t="s">
        <v>297</v>
      </c>
      <c r="B51">
        <v>65.5</v>
      </c>
      <c r="C51">
        <v>-1.25</v>
      </c>
      <c r="D51">
        <v>23732600</v>
      </c>
      <c r="E51">
        <v>1555629</v>
      </c>
      <c r="F51">
        <v>935713</v>
      </c>
      <c r="G51">
        <v>71.92</v>
      </c>
      <c r="H51" t="s">
        <v>1934</v>
      </c>
      <c r="I51">
        <v>0.66</v>
      </c>
      <c r="J51" t="s">
        <v>1594</v>
      </c>
      <c r="K51">
        <v>0.91</v>
      </c>
      <c r="L51">
        <v>10.32</v>
      </c>
      <c r="M51">
        <v>12.01</v>
      </c>
      <c r="N51">
        <v>28.94</v>
      </c>
      <c r="O51" t="s">
        <v>1355</v>
      </c>
      <c r="R51">
        <v>834</v>
      </c>
      <c r="S51">
        <v>783</v>
      </c>
      <c r="T51">
        <v>-0.68</v>
      </c>
    </row>
    <row r="52" spans="1:20">
      <c r="A52" t="s">
        <v>296</v>
      </c>
      <c r="B52">
        <v>10.7</v>
      </c>
      <c r="C52">
        <v>-0.1</v>
      </c>
      <c r="D52">
        <v>17600800</v>
      </c>
      <c r="E52">
        <v>188739</v>
      </c>
      <c r="F52">
        <v>33661</v>
      </c>
      <c r="G52">
        <v>5.56</v>
      </c>
      <c r="H52" t="s">
        <v>901</v>
      </c>
      <c r="I52">
        <v>1.06</v>
      </c>
      <c r="J52" t="s">
        <v>963</v>
      </c>
      <c r="K52">
        <v>1.92</v>
      </c>
      <c r="L52">
        <v>10.01</v>
      </c>
      <c r="M52">
        <v>15.62</v>
      </c>
      <c r="N52">
        <v>15.77</v>
      </c>
      <c r="O52" t="s">
        <v>1649</v>
      </c>
      <c r="R52">
        <v>170</v>
      </c>
      <c r="S52">
        <v>212</v>
      </c>
      <c r="T52">
        <v>1.42</v>
      </c>
    </row>
    <row r="53" spans="1:20">
      <c r="A53" t="s">
        <v>1112</v>
      </c>
      <c r="B53">
        <v>4.8600000000000003</v>
      </c>
      <c r="C53">
        <v>-0.1</v>
      </c>
      <c r="D53">
        <v>118500</v>
      </c>
      <c r="E53">
        <v>581</v>
      </c>
      <c r="F53">
        <v>2940</v>
      </c>
      <c r="G53">
        <v>27.35</v>
      </c>
      <c r="H53" t="s">
        <v>1776</v>
      </c>
      <c r="I53">
        <v>0.15</v>
      </c>
      <c r="J53" t="s">
        <v>1040</v>
      </c>
      <c r="K53">
        <v>0.18</v>
      </c>
      <c r="L53">
        <v>19.329999999999998</v>
      </c>
      <c r="M53">
        <v>17.66</v>
      </c>
      <c r="N53">
        <v>34.729999999999997</v>
      </c>
      <c r="O53" t="s">
        <v>806</v>
      </c>
      <c r="R53">
        <v>586</v>
      </c>
      <c r="S53">
        <v>514</v>
      </c>
      <c r="T53">
        <v>6.94</v>
      </c>
    </row>
    <row r="54" spans="1:20">
      <c r="A54" t="s">
        <v>295</v>
      </c>
      <c r="B54">
        <v>3.4</v>
      </c>
      <c r="C54">
        <v>-0.02</v>
      </c>
      <c r="D54">
        <v>36300</v>
      </c>
      <c r="E54">
        <v>123</v>
      </c>
      <c r="F54">
        <v>2244</v>
      </c>
      <c r="G54">
        <v>22.65</v>
      </c>
      <c r="H54" t="s">
        <v>1382</v>
      </c>
      <c r="I54">
        <v>1.1100000000000001</v>
      </c>
      <c r="K54">
        <v>0.15</v>
      </c>
      <c r="L54">
        <v>4.28</v>
      </c>
      <c r="M54">
        <v>5.49</v>
      </c>
      <c r="N54">
        <v>5.87</v>
      </c>
      <c r="R54">
        <v>903</v>
      </c>
      <c r="S54">
        <v>903</v>
      </c>
      <c r="T54">
        <v>-0.2</v>
      </c>
    </row>
    <row r="55" spans="1:20">
      <c r="A55" t="s">
        <v>1522</v>
      </c>
      <c r="B55">
        <v>0.04</v>
      </c>
      <c r="C55">
        <v>0</v>
      </c>
      <c r="D55">
        <v>0</v>
      </c>
      <c r="E55">
        <v>0</v>
      </c>
      <c r="F55">
        <v>0</v>
      </c>
      <c r="I55">
        <v>-3.59</v>
      </c>
      <c r="K55">
        <v>0</v>
      </c>
      <c r="L55">
        <v>-0.93</v>
      </c>
      <c r="M55">
        <v>37.65</v>
      </c>
      <c r="N55">
        <v>-301.22000000000003</v>
      </c>
    </row>
    <row r="56" spans="1:20">
      <c r="A56" t="s">
        <v>1935</v>
      </c>
      <c r="B56">
        <v>1.71</v>
      </c>
      <c r="C56">
        <v>0.02</v>
      </c>
      <c r="D56">
        <v>99277900</v>
      </c>
      <c r="E56">
        <v>170004</v>
      </c>
      <c r="F56">
        <v>0</v>
      </c>
      <c r="H56" t="s">
        <v>1680</v>
      </c>
      <c r="J56" t="s">
        <v>1680</v>
      </c>
      <c r="K56">
        <v>0</v>
      </c>
      <c r="O56" t="s">
        <v>1680</v>
      </c>
    </row>
    <row r="57" spans="1:20">
      <c r="A57" t="s">
        <v>1189</v>
      </c>
      <c r="B57">
        <v>2.52</v>
      </c>
      <c r="C57">
        <v>-0.06</v>
      </c>
      <c r="D57">
        <v>64300</v>
      </c>
      <c r="E57">
        <v>164</v>
      </c>
      <c r="F57">
        <v>717</v>
      </c>
      <c r="G57">
        <v>14.13</v>
      </c>
      <c r="H57" t="s">
        <v>1936</v>
      </c>
      <c r="I57">
        <v>1.22</v>
      </c>
      <c r="J57" t="s">
        <v>1359</v>
      </c>
      <c r="K57">
        <v>0.18</v>
      </c>
      <c r="L57">
        <v>8.9700000000000006</v>
      </c>
      <c r="M57">
        <v>14.43</v>
      </c>
      <c r="N57">
        <v>5.6</v>
      </c>
      <c r="O57" t="s">
        <v>1777</v>
      </c>
      <c r="R57">
        <v>405</v>
      </c>
      <c r="S57">
        <v>452</v>
      </c>
      <c r="T57">
        <v>-1.18</v>
      </c>
    </row>
    <row r="58" spans="1:20">
      <c r="A58" t="s">
        <v>294</v>
      </c>
      <c r="B58">
        <v>4.46</v>
      </c>
      <c r="C58">
        <v>-0.02</v>
      </c>
      <c r="D58">
        <v>258900</v>
      </c>
      <c r="E58">
        <v>1149</v>
      </c>
      <c r="F58">
        <v>4216</v>
      </c>
      <c r="G58">
        <v>10.87</v>
      </c>
      <c r="H58" t="s">
        <v>1474</v>
      </c>
      <c r="I58">
        <v>0.2</v>
      </c>
      <c r="K58">
        <v>0.4</v>
      </c>
      <c r="L58">
        <v>18.07</v>
      </c>
      <c r="M58">
        <v>16.3</v>
      </c>
      <c r="N58">
        <v>12.93</v>
      </c>
      <c r="O58" t="s">
        <v>1710</v>
      </c>
      <c r="R58">
        <v>292</v>
      </c>
      <c r="S58">
        <v>209</v>
      </c>
      <c r="T58">
        <v>-1.1100000000000001</v>
      </c>
    </row>
    <row r="59" spans="1:20">
      <c r="A59" t="s">
        <v>1523</v>
      </c>
      <c r="B59">
        <v>0.02</v>
      </c>
      <c r="C59">
        <v>0</v>
      </c>
      <c r="D59">
        <v>0</v>
      </c>
      <c r="E59">
        <v>0</v>
      </c>
      <c r="F59">
        <v>1874</v>
      </c>
      <c r="G59">
        <v>14.59</v>
      </c>
      <c r="H59" t="s">
        <v>960</v>
      </c>
      <c r="K59">
        <v>0</v>
      </c>
      <c r="T59">
        <v>-0.06</v>
      </c>
    </row>
    <row r="60" spans="1:20">
      <c r="A60" t="s">
        <v>982</v>
      </c>
      <c r="B60">
        <v>0.34</v>
      </c>
      <c r="C60">
        <v>-0.01</v>
      </c>
      <c r="D60">
        <v>555000</v>
      </c>
      <c r="E60">
        <v>189</v>
      </c>
      <c r="F60">
        <v>1942</v>
      </c>
      <c r="G60">
        <v>60.67</v>
      </c>
      <c r="H60" t="s">
        <v>813</v>
      </c>
      <c r="I60">
        <v>0.48</v>
      </c>
      <c r="K60">
        <v>0.01</v>
      </c>
      <c r="L60">
        <v>2.1</v>
      </c>
      <c r="M60">
        <v>0.56000000000000005</v>
      </c>
      <c r="N60">
        <v>3.46</v>
      </c>
      <c r="R60">
        <v>1284</v>
      </c>
      <c r="S60">
        <v>1231</v>
      </c>
      <c r="T60">
        <v>1.7</v>
      </c>
    </row>
    <row r="61" spans="1:20">
      <c r="A61" t="s">
        <v>1270</v>
      </c>
      <c r="B61">
        <v>2.06</v>
      </c>
      <c r="C61">
        <v>-0.08</v>
      </c>
      <c r="D61">
        <v>105600</v>
      </c>
      <c r="E61">
        <v>217</v>
      </c>
      <c r="F61">
        <v>1284</v>
      </c>
      <c r="H61" t="s">
        <v>1937</v>
      </c>
      <c r="I61">
        <v>1.49</v>
      </c>
      <c r="K61">
        <v>0</v>
      </c>
      <c r="L61">
        <v>-2.34</v>
      </c>
      <c r="M61">
        <v>-11.04</v>
      </c>
      <c r="N61">
        <v>-31.74</v>
      </c>
    </row>
    <row r="62" spans="1:20">
      <c r="A62" t="s">
        <v>1312</v>
      </c>
      <c r="B62">
        <v>0.71</v>
      </c>
      <c r="C62">
        <v>-0.01</v>
      </c>
      <c r="D62">
        <v>381000</v>
      </c>
      <c r="E62">
        <v>270</v>
      </c>
      <c r="F62">
        <v>336</v>
      </c>
      <c r="G62">
        <v>26.59</v>
      </c>
      <c r="H62" t="s">
        <v>1070</v>
      </c>
      <c r="I62">
        <v>0.21</v>
      </c>
      <c r="J62" t="s">
        <v>892</v>
      </c>
      <c r="K62">
        <v>0.03</v>
      </c>
      <c r="L62">
        <v>5.2</v>
      </c>
      <c r="M62">
        <v>5.56</v>
      </c>
      <c r="N62">
        <v>5.1100000000000003</v>
      </c>
      <c r="O62" t="s">
        <v>1625</v>
      </c>
      <c r="R62">
        <v>939</v>
      </c>
      <c r="S62">
        <v>867</v>
      </c>
      <c r="T62">
        <v>1.03</v>
      </c>
    </row>
    <row r="63" spans="1:20">
      <c r="A63" t="s">
        <v>1271</v>
      </c>
      <c r="B63">
        <v>6.3</v>
      </c>
      <c r="C63">
        <v>-0.15</v>
      </c>
      <c r="D63">
        <v>64600</v>
      </c>
      <c r="E63">
        <v>409</v>
      </c>
      <c r="F63">
        <v>1593</v>
      </c>
      <c r="G63">
        <v>15.67</v>
      </c>
      <c r="H63" t="s">
        <v>1471</v>
      </c>
      <c r="I63">
        <v>0.24</v>
      </c>
      <c r="J63" t="s">
        <v>1461</v>
      </c>
      <c r="K63">
        <v>0.4</v>
      </c>
      <c r="L63">
        <v>8.35</v>
      </c>
      <c r="M63">
        <v>8.1300000000000008</v>
      </c>
      <c r="N63">
        <v>7.44</v>
      </c>
      <c r="O63" t="s">
        <v>1655</v>
      </c>
      <c r="R63">
        <v>654</v>
      </c>
      <c r="S63">
        <v>538</v>
      </c>
      <c r="T63">
        <v>3.12</v>
      </c>
    </row>
    <row r="64" spans="1:20">
      <c r="A64" t="s">
        <v>985</v>
      </c>
      <c r="B64">
        <v>5.85</v>
      </c>
      <c r="C64">
        <v>-0.2</v>
      </c>
      <c r="D64">
        <v>206400</v>
      </c>
      <c r="E64">
        <v>1208</v>
      </c>
      <c r="F64">
        <v>2911</v>
      </c>
      <c r="G64">
        <v>13.04</v>
      </c>
      <c r="H64" t="s">
        <v>1838</v>
      </c>
      <c r="I64">
        <v>0.78</v>
      </c>
      <c r="K64">
        <v>0.44</v>
      </c>
      <c r="L64">
        <v>17.02</v>
      </c>
      <c r="M64">
        <v>22.95</v>
      </c>
      <c r="N64">
        <v>14.96</v>
      </c>
      <c r="R64">
        <v>281</v>
      </c>
      <c r="S64">
        <v>277</v>
      </c>
      <c r="T64">
        <v>-0.3</v>
      </c>
    </row>
    <row r="65" spans="1:20">
      <c r="A65" t="s">
        <v>876</v>
      </c>
      <c r="B65">
        <v>2.98</v>
      </c>
      <c r="C65">
        <v>0</v>
      </c>
      <c r="D65">
        <v>243300</v>
      </c>
      <c r="E65">
        <v>718</v>
      </c>
      <c r="F65">
        <v>2120</v>
      </c>
      <c r="H65" t="s">
        <v>1822</v>
      </c>
      <c r="I65">
        <v>6.93</v>
      </c>
      <c r="K65">
        <v>0</v>
      </c>
      <c r="L65">
        <v>-3.97</v>
      </c>
      <c r="M65">
        <v>-28.55</v>
      </c>
      <c r="N65">
        <v>-8.19</v>
      </c>
    </row>
    <row r="66" spans="1:20">
      <c r="A66" t="s">
        <v>1071</v>
      </c>
      <c r="B66">
        <v>3.92</v>
      </c>
      <c r="C66">
        <v>0</v>
      </c>
      <c r="D66">
        <v>55300</v>
      </c>
      <c r="E66">
        <v>216</v>
      </c>
      <c r="F66">
        <v>2128</v>
      </c>
      <c r="G66">
        <v>12.28</v>
      </c>
      <c r="H66" t="s">
        <v>905</v>
      </c>
      <c r="I66">
        <v>1.1100000000000001</v>
      </c>
      <c r="J66" t="s">
        <v>1121</v>
      </c>
      <c r="K66">
        <v>0.32</v>
      </c>
      <c r="L66">
        <v>7.08</v>
      </c>
      <c r="M66">
        <v>10.46</v>
      </c>
      <c r="N66">
        <v>4.8600000000000003</v>
      </c>
      <c r="O66" t="s">
        <v>1816</v>
      </c>
      <c r="R66">
        <v>470</v>
      </c>
      <c r="S66">
        <v>494</v>
      </c>
      <c r="T66">
        <v>-3.1</v>
      </c>
    </row>
    <row r="67" spans="1:20">
      <c r="A67" t="s">
        <v>932</v>
      </c>
      <c r="B67">
        <v>6.55</v>
      </c>
      <c r="C67">
        <v>-0.15</v>
      </c>
      <c r="D67">
        <v>500</v>
      </c>
      <c r="E67">
        <v>3</v>
      </c>
      <c r="F67">
        <v>2112</v>
      </c>
      <c r="H67" t="s">
        <v>1594</v>
      </c>
      <c r="I67">
        <v>0.69</v>
      </c>
      <c r="K67">
        <v>0</v>
      </c>
      <c r="L67">
        <v>0.69</v>
      </c>
      <c r="M67">
        <v>-0.92</v>
      </c>
      <c r="N67">
        <v>-4.3</v>
      </c>
    </row>
    <row r="68" spans="1:20">
      <c r="A68" t="s">
        <v>293</v>
      </c>
      <c r="B68">
        <v>6.95</v>
      </c>
      <c r="C68">
        <v>-0.1</v>
      </c>
      <c r="D68">
        <v>1095300</v>
      </c>
      <c r="E68">
        <v>7597</v>
      </c>
      <c r="F68">
        <v>5699</v>
      </c>
      <c r="G68">
        <v>18.829999999999998</v>
      </c>
      <c r="H68" t="s">
        <v>955</v>
      </c>
      <c r="I68">
        <v>0.17</v>
      </c>
      <c r="J68" t="s">
        <v>1134</v>
      </c>
      <c r="K68">
        <v>0.37</v>
      </c>
      <c r="L68">
        <v>5.46</v>
      </c>
      <c r="M68">
        <v>4.8099999999999996</v>
      </c>
      <c r="N68">
        <v>3.12</v>
      </c>
      <c r="O68" t="s">
        <v>1938</v>
      </c>
      <c r="R68">
        <v>869</v>
      </c>
      <c r="S68">
        <v>746</v>
      </c>
      <c r="T68">
        <v>-0.4</v>
      </c>
    </row>
    <row r="69" spans="1:20">
      <c r="A69" t="s">
        <v>944</v>
      </c>
      <c r="B69">
        <v>1.68</v>
      </c>
      <c r="C69">
        <v>0.03</v>
      </c>
      <c r="D69">
        <v>2338900</v>
      </c>
      <c r="E69">
        <v>4010</v>
      </c>
      <c r="F69">
        <v>418</v>
      </c>
      <c r="G69">
        <v>23.81</v>
      </c>
      <c r="H69" t="s">
        <v>869</v>
      </c>
      <c r="I69">
        <v>0.93</v>
      </c>
      <c r="J69" t="s">
        <v>818</v>
      </c>
      <c r="K69">
        <v>7.0000000000000007E-2</v>
      </c>
      <c r="L69">
        <v>4.16</v>
      </c>
      <c r="M69">
        <v>4.13</v>
      </c>
      <c r="N69">
        <v>3.06</v>
      </c>
      <c r="O69" t="s">
        <v>1378</v>
      </c>
      <c r="R69">
        <v>992</v>
      </c>
      <c r="S69">
        <v>943</v>
      </c>
      <c r="T69">
        <v>-1.08</v>
      </c>
    </row>
    <row r="70" spans="1:20">
      <c r="A70" t="s">
        <v>292</v>
      </c>
      <c r="B70">
        <v>16.899999999999999</v>
      </c>
      <c r="C70">
        <v>-0.2</v>
      </c>
      <c r="D70">
        <v>741900</v>
      </c>
      <c r="E70">
        <v>12569</v>
      </c>
      <c r="F70">
        <v>8815</v>
      </c>
      <c r="G70">
        <v>7.23</v>
      </c>
      <c r="H70" t="s">
        <v>901</v>
      </c>
      <c r="I70">
        <v>6.27</v>
      </c>
      <c r="J70" t="s">
        <v>1618</v>
      </c>
      <c r="K70">
        <v>2.31</v>
      </c>
      <c r="L70">
        <v>1.66</v>
      </c>
      <c r="M70">
        <v>11.66</v>
      </c>
      <c r="N70">
        <v>18.75</v>
      </c>
      <c r="O70" t="s">
        <v>1697</v>
      </c>
      <c r="R70">
        <v>290</v>
      </c>
      <c r="S70">
        <v>707</v>
      </c>
      <c r="T70">
        <v>1.63</v>
      </c>
    </row>
    <row r="71" spans="1:20">
      <c r="A71" t="s">
        <v>1224</v>
      </c>
      <c r="B71">
        <v>2.1</v>
      </c>
      <c r="C71">
        <v>-0.06</v>
      </c>
      <c r="D71">
        <v>3300</v>
      </c>
      <c r="E71">
        <v>7</v>
      </c>
      <c r="F71">
        <v>393</v>
      </c>
      <c r="G71">
        <v>198.45</v>
      </c>
      <c r="H71" t="s">
        <v>1527</v>
      </c>
      <c r="I71">
        <v>0.9</v>
      </c>
      <c r="K71">
        <v>0.01</v>
      </c>
      <c r="L71">
        <v>3.32</v>
      </c>
      <c r="M71">
        <v>0.67</v>
      </c>
      <c r="N71">
        <v>1.23</v>
      </c>
      <c r="R71">
        <v>1310</v>
      </c>
      <c r="S71">
        <v>1186</v>
      </c>
      <c r="T71">
        <v>-6.71</v>
      </c>
    </row>
    <row r="72" spans="1:20">
      <c r="A72" t="s">
        <v>291</v>
      </c>
      <c r="B72">
        <v>2.66</v>
      </c>
      <c r="C72">
        <v>-0.04</v>
      </c>
      <c r="D72">
        <v>1335400</v>
      </c>
      <c r="E72">
        <v>3560</v>
      </c>
      <c r="F72">
        <v>5601</v>
      </c>
      <c r="G72">
        <v>13.73</v>
      </c>
      <c r="H72" t="s">
        <v>1604</v>
      </c>
      <c r="I72">
        <v>1.87</v>
      </c>
      <c r="J72" t="s">
        <v>1470</v>
      </c>
      <c r="K72">
        <v>0.19</v>
      </c>
      <c r="L72">
        <v>2.7</v>
      </c>
      <c r="M72">
        <v>8.35</v>
      </c>
      <c r="N72">
        <v>18.73</v>
      </c>
      <c r="O72" t="s">
        <v>1939</v>
      </c>
      <c r="R72">
        <v>573</v>
      </c>
      <c r="S72">
        <v>829</v>
      </c>
      <c r="T72">
        <v>-0.5</v>
      </c>
    </row>
    <row r="73" spans="1:20">
      <c r="A73" t="s">
        <v>1142</v>
      </c>
      <c r="B73">
        <v>8.1</v>
      </c>
      <c r="C73">
        <v>0</v>
      </c>
      <c r="D73">
        <v>109600</v>
      </c>
      <c r="E73">
        <v>882</v>
      </c>
      <c r="F73">
        <v>7283</v>
      </c>
      <c r="G73">
        <v>6.67</v>
      </c>
      <c r="H73" t="s">
        <v>882</v>
      </c>
      <c r="I73">
        <v>2.2599999999999998</v>
      </c>
      <c r="J73" t="s">
        <v>1461</v>
      </c>
      <c r="K73">
        <v>1.21</v>
      </c>
      <c r="L73">
        <v>7.68</v>
      </c>
      <c r="M73">
        <v>17.91</v>
      </c>
      <c r="N73">
        <v>15.22</v>
      </c>
      <c r="O73" t="s">
        <v>1613</v>
      </c>
      <c r="R73">
        <v>148</v>
      </c>
      <c r="S73">
        <v>305</v>
      </c>
      <c r="T73">
        <v>0.88</v>
      </c>
    </row>
    <row r="74" spans="1:20">
      <c r="A74" t="s">
        <v>1313</v>
      </c>
      <c r="B74">
        <v>0.96</v>
      </c>
      <c r="C74">
        <v>-0.03</v>
      </c>
      <c r="D74">
        <v>537600</v>
      </c>
      <c r="E74">
        <v>520</v>
      </c>
      <c r="F74">
        <v>641</v>
      </c>
      <c r="G74">
        <v>22.13</v>
      </c>
      <c r="H74" t="s">
        <v>1035</v>
      </c>
      <c r="I74">
        <v>1.33</v>
      </c>
      <c r="J74" t="s">
        <v>892</v>
      </c>
      <c r="K74">
        <v>0.04</v>
      </c>
      <c r="L74">
        <v>4.68</v>
      </c>
      <c r="M74">
        <v>5.66</v>
      </c>
      <c r="N74">
        <v>4.32</v>
      </c>
      <c r="O74" t="s">
        <v>874</v>
      </c>
      <c r="R74">
        <v>892</v>
      </c>
      <c r="S74">
        <v>863</v>
      </c>
      <c r="T74">
        <v>36.26</v>
      </c>
    </row>
    <row r="75" spans="1:20">
      <c r="A75" t="s">
        <v>1203</v>
      </c>
      <c r="B75">
        <v>9.25</v>
      </c>
      <c r="C75">
        <v>-0.1</v>
      </c>
      <c r="D75">
        <v>419400</v>
      </c>
      <c r="E75">
        <v>3896</v>
      </c>
      <c r="F75">
        <v>7422</v>
      </c>
      <c r="G75">
        <v>41.65</v>
      </c>
      <c r="H75" t="s">
        <v>1940</v>
      </c>
      <c r="I75">
        <v>0.43</v>
      </c>
      <c r="J75" t="s">
        <v>1366</v>
      </c>
      <c r="K75">
        <v>0.22</v>
      </c>
      <c r="L75">
        <v>17.34</v>
      </c>
      <c r="M75">
        <v>18.66</v>
      </c>
      <c r="N75">
        <v>14.44</v>
      </c>
      <c r="O75" t="s">
        <v>1811</v>
      </c>
      <c r="R75">
        <v>651</v>
      </c>
      <c r="S75">
        <v>607</v>
      </c>
      <c r="T75">
        <v>0.05</v>
      </c>
    </row>
    <row r="76" spans="1:20">
      <c r="A76" t="s">
        <v>1314</v>
      </c>
      <c r="B76">
        <v>9.5</v>
      </c>
      <c r="C76">
        <v>-0.3</v>
      </c>
      <c r="D76">
        <v>1407100</v>
      </c>
      <c r="E76">
        <v>13425</v>
      </c>
      <c r="F76">
        <v>5060</v>
      </c>
      <c r="G76">
        <v>14.55</v>
      </c>
      <c r="H76" t="s">
        <v>1941</v>
      </c>
      <c r="I76">
        <v>2.35</v>
      </c>
      <c r="J76" t="s">
        <v>1385</v>
      </c>
      <c r="K76">
        <v>0.63</v>
      </c>
      <c r="L76">
        <v>24.31</v>
      </c>
      <c r="M76">
        <v>60.75</v>
      </c>
      <c r="N76">
        <v>28.05</v>
      </c>
      <c r="O76" t="s">
        <v>1942</v>
      </c>
      <c r="R76">
        <v>278</v>
      </c>
      <c r="S76">
        <v>293</v>
      </c>
      <c r="T76">
        <v>0.61</v>
      </c>
    </row>
    <row r="77" spans="1:20">
      <c r="A77" t="s">
        <v>1477</v>
      </c>
      <c r="B77">
        <v>13.3</v>
      </c>
      <c r="C77">
        <v>-0.3</v>
      </c>
      <c r="D77">
        <v>1852800</v>
      </c>
      <c r="E77">
        <v>24855</v>
      </c>
      <c r="F77">
        <v>17475</v>
      </c>
      <c r="G77">
        <v>20.56</v>
      </c>
      <c r="H77" t="s">
        <v>1754</v>
      </c>
      <c r="I77">
        <v>1.36</v>
      </c>
      <c r="J77" t="s">
        <v>1478</v>
      </c>
      <c r="K77">
        <v>0.64</v>
      </c>
      <c r="L77">
        <v>10.94</v>
      </c>
      <c r="M77">
        <v>16.02</v>
      </c>
      <c r="N77">
        <v>2.84</v>
      </c>
      <c r="O77" t="s">
        <v>1639</v>
      </c>
      <c r="R77">
        <v>530</v>
      </c>
      <c r="S77">
        <v>561</v>
      </c>
      <c r="T77">
        <v>1.04</v>
      </c>
    </row>
    <row r="78" spans="1:20">
      <c r="A78" t="s">
        <v>290</v>
      </c>
      <c r="B78">
        <v>4.38</v>
      </c>
      <c r="C78">
        <v>-0.08</v>
      </c>
      <c r="D78">
        <v>88919800</v>
      </c>
      <c r="E78">
        <v>390138</v>
      </c>
      <c r="F78">
        <v>142102</v>
      </c>
      <c r="G78">
        <v>28.21</v>
      </c>
      <c r="H78" t="s">
        <v>1128</v>
      </c>
      <c r="I78">
        <v>0.97</v>
      </c>
      <c r="J78" t="s">
        <v>1588</v>
      </c>
      <c r="K78">
        <v>0.16</v>
      </c>
      <c r="L78">
        <v>4.8899999999999997</v>
      </c>
      <c r="M78">
        <v>5.92</v>
      </c>
      <c r="N78">
        <v>35.89</v>
      </c>
      <c r="O78" t="s">
        <v>1612</v>
      </c>
      <c r="R78">
        <v>938</v>
      </c>
      <c r="S78">
        <v>902</v>
      </c>
      <c r="T78">
        <v>0.17</v>
      </c>
    </row>
    <row r="79" spans="1:20">
      <c r="A79" t="s">
        <v>908</v>
      </c>
      <c r="B79">
        <v>37</v>
      </c>
      <c r="C79">
        <v>0</v>
      </c>
      <c r="D79">
        <v>9900</v>
      </c>
      <c r="E79">
        <v>362</v>
      </c>
      <c r="F79">
        <v>14306</v>
      </c>
      <c r="G79">
        <v>15.34</v>
      </c>
      <c r="H79" t="s">
        <v>883</v>
      </c>
      <c r="I79">
        <v>0.83</v>
      </c>
      <c r="J79" t="s">
        <v>1131</v>
      </c>
      <c r="K79">
        <v>2.4</v>
      </c>
      <c r="L79">
        <v>4.1500000000000004</v>
      </c>
      <c r="M79">
        <v>7.62</v>
      </c>
      <c r="N79">
        <v>10.01</v>
      </c>
      <c r="O79" t="s">
        <v>1943</v>
      </c>
      <c r="R79">
        <v>668</v>
      </c>
      <c r="S79">
        <v>791</v>
      </c>
      <c r="T79">
        <v>-0.46</v>
      </c>
    </row>
    <row r="80" spans="1:20">
      <c r="A80" t="s">
        <v>946</v>
      </c>
      <c r="B80">
        <v>0.12</v>
      </c>
      <c r="C80">
        <v>0</v>
      </c>
      <c r="D80">
        <v>2142300</v>
      </c>
      <c r="E80">
        <v>245</v>
      </c>
      <c r="F80">
        <v>969</v>
      </c>
      <c r="G80">
        <v>4.92</v>
      </c>
      <c r="H80" t="s">
        <v>1100</v>
      </c>
      <c r="I80">
        <v>0.56999999999999995</v>
      </c>
      <c r="K80">
        <v>0.02</v>
      </c>
      <c r="L80">
        <v>5.99</v>
      </c>
      <c r="M80">
        <v>7.04</v>
      </c>
      <c r="N80">
        <v>26.26</v>
      </c>
      <c r="R80">
        <v>426</v>
      </c>
      <c r="S80">
        <v>374</v>
      </c>
      <c r="T80">
        <v>0.17</v>
      </c>
    </row>
    <row r="81" spans="1:20">
      <c r="A81" t="s">
        <v>961</v>
      </c>
      <c r="B81">
        <v>0.59</v>
      </c>
      <c r="C81">
        <v>0</v>
      </c>
      <c r="D81">
        <v>13500</v>
      </c>
      <c r="E81">
        <v>8</v>
      </c>
      <c r="F81">
        <v>428</v>
      </c>
      <c r="H81" t="s">
        <v>801</v>
      </c>
      <c r="I81">
        <v>0.34</v>
      </c>
      <c r="K81">
        <v>0</v>
      </c>
      <c r="L81">
        <v>-13.84</v>
      </c>
      <c r="M81">
        <v>-16.260000000000002</v>
      </c>
      <c r="N81">
        <v>-40.630000000000003</v>
      </c>
    </row>
    <row r="82" spans="1:20">
      <c r="A82" t="s">
        <v>289</v>
      </c>
      <c r="B82">
        <v>17.100000000000001</v>
      </c>
      <c r="C82">
        <v>0</v>
      </c>
      <c r="D82">
        <v>3193400</v>
      </c>
      <c r="E82">
        <v>54262</v>
      </c>
      <c r="F82">
        <v>36120</v>
      </c>
      <c r="G82">
        <v>11.62</v>
      </c>
      <c r="H82" t="s">
        <v>1634</v>
      </c>
      <c r="I82">
        <v>2.42</v>
      </c>
      <c r="J82" t="s">
        <v>1464</v>
      </c>
      <c r="K82">
        <v>1.48</v>
      </c>
      <c r="L82">
        <v>6.4</v>
      </c>
      <c r="M82">
        <v>18.399999999999999</v>
      </c>
      <c r="N82">
        <v>14.24</v>
      </c>
      <c r="O82" t="s">
        <v>1857</v>
      </c>
      <c r="R82">
        <v>279</v>
      </c>
      <c r="S82">
        <v>523</v>
      </c>
      <c r="T82">
        <v>-0.12</v>
      </c>
    </row>
    <row r="83" spans="1:20">
      <c r="A83" t="s">
        <v>837</v>
      </c>
      <c r="B83">
        <v>23.1</v>
      </c>
      <c r="C83">
        <v>-0.4</v>
      </c>
      <c r="D83">
        <v>99100</v>
      </c>
      <c r="E83">
        <v>2293</v>
      </c>
      <c r="F83">
        <v>14854</v>
      </c>
      <c r="H83" t="s">
        <v>943</v>
      </c>
      <c r="I83">
        <v>2.98</v>
      </c>
      <c r="J83" t="s">
        <v>1447</v>
      </c>
      <c r="K83">
        <v>0</v>
      </c>
      <c r="L83">
        <v>2.15</v>
      </c>
      <c r="M83">
        <v>-2.76</v>
      </c>
      <c r="N83">
        <v>-4.37</v>
      </c>
      <c r="O83" t="s">
        <v>1369</v>
      </c>
    </row>
    <row r="84" spans="1:20">
      <c r="A84" t="s">
        <v>288</v>
      </c>
      <c r="B84">
        <v>9.8000000000000007</v>
      </c>
      <c r="C84">
        <v>-0.1</v>
      </c>
      <c r="D84">
        <v>29986000</v>
      </c>
      <c r="E84">
        <v>290023</v>
      </c>
      <c r="F84">
        <v>31512</v>
      </c>
      <c r="G84">
        <v>20.53</v>
      </c>
      <c r="H84" t="s">
        <v>1351</v>
      </c>
      <c r="I84">
        <v>2.15</v>
      </c>
      <c r="J84" t="s">
        <v>919</v>
      </c>
      <c r="K84">
        <v>0.47</v>
      </c>
      <c r="L84">
        <v>1.1399999999999999</v>
      </c>
      <c r="M84">
        <v>3.51</v>
      </c>
      <c r="N84">
        <v>12.78</v>
      </c>
      <c r="O84" t="s">
        <v>805</v>
      </c>
      <c r="R84">
        <v>957</v>
      </c>
      <c r="S84">
        <v>1080</v>
      </c>
      <c r="T84">
        <v>-4.7699999999999996</v>
      </c>
    </row>
    <row r="85" spans="1:20">
      <c r="A85" t="s">
        <v>287</v>
      </c>
      <c r="B85">
        <v>5.6</v>
      </c>
      <c r="C85">
        <v>-0.2</v>
      </c>
      <c r="D85">
        <v>95355100</v>
      </c>
      <c r="E85">
        <v>537693</v>
      </c>
      <c r="F85">
        <v>54603</v>
      </c>
      <c r="G85">
        <v>10.039999999999999</v>
      </c>
      <c r="H85" t="s">
        <v>1589</v>
      </c>
      <c r="I85">
        <v>1.69</v>
      </c>
      <c r="J85" t="s">
        <v>1120</v>
      </c>
      <c r="K85">
        <v>0.54</v>
      </c>
      <c r="L85">
        <v>6.85</v>
      </c>
      <c r="M85">
        <v>4.37</v>
      </c>
      <c r="N85">
        <v>2.95</v>
      </c>
      <c r="O85" t="s">
        <v>1766</v>
      </c>
      <c r="R85">
        <v>676</v>
      </c>
      <c r="S85">
        <v>451</v>
      </c>
      <c r="T85">
        <v>0.27</v>
      </c>
    </row>
    <row r="86" spans="1:20">
      <c r="A86" t="s">
        <v>286</v>
      </c>
      <c r="B86">
        <v>26.75</v>
      </c>
      <c r="C86">
        <v>-0.5</v>
      </c>
      <c r="D86">
        <v>1019900</v>
      </c>
      <c r="E86">
        <v>27161</v>
      </c>
      <c r="F86">
        <v>196767</v>
      </c>
      <c r="G86">
        <v>5.98</v>
      </c>
      <c r="H86" t="s">
        <v>1552</v>
      </c>
      <c r="I86">
        <v>6.45</v>
      </c>
      <c r="J86" t="s">
        <v>974</v>
      </c>
      <c r="K86">
        <v>4.47</v>
      </c>
      <c r="L86">
        <v>1.23</v>
      </c>
      <c r="M86">
        <v>9.2799999999999994</v>
      </c>
      <c r="N86">
        <v>18.3</v>
      </c>
      <c r="O86" t="s">
        <v>1944</v>
      </c>
      <c r="R86">
        <v>338</v>
      </c>
      <c r="S86">
        <v>718</v>
      </c>
      <c r="T86">
        <v>0.6</v>
      </c>
    </row>
    <row r="87" spans="1:20">
      <c r="A87" t="s">
        <v>838</v>
      </c>
      <c r="B87">
        <v>5.3</v>
      </c>
      <c r="C87">
        <v>-0.15</v>
      </c>
      <c r="D87">
        <v>389700</v>
      </c>
      <c r="E87">
        <v>2085</v>
      </c>
      <c r="F87">
        <v>7519</v>
      </c>
      <c r="G87">
        <v>762.19</v>
      </c>
      <c r="H87" t="s">
        <v>761</v>
      </c>
      <c r="I87">
        <v>0.37</v>
      </c>
      <c r="J87" t="s">
        <v>1588</v>
      </c>
      <c r="K87">
        <v>0.01</v>
      </c>
      <c r="L87">
        <v>1.43</v>
      </c>
      <c r="M87">
        <v>0.1</v>
      </c>
      <c r="N87">
        <v>7.0000000000000007E-2</v>
      </c>
      <c r="O87" t="s">
        <v>1592</v>
      </c>
      <c r="R87">
        <v>1333</v>
      </c>
      <c r="S87">
        <v>1304</v>
      </c>
      <c r="T87">
        <v>-10.39</v>
      </c>
    </row>
    <row r="88" spans="1:20">
      <c r="A88" t="s">
        <v>1190</v>
      </c>
      <c r="B88">
        <v>95</v>
      </c>
      <c r="C88">
        <v>-4.25</v>
      </c>
      <c r="D88">
        <v>211000</v>
      </c>
      <c r="E88">
        <v>20234</v>
      </c>
      <c r="F88">
        <v>10262</v>
      </c>
      <c r="G88">
        <v>36.840000000000003</v>
      </c>
      <c r="H88" t="s">
        <v>1938</v>
      </c>
      <c r="I88">
        <v>0.24</v>
      </c>
      <c r="J88" t="s">
        <v>919</v>
      </c>
      <c r="K88">
        <v>2.56</v>
      </c>
      <c r="L88">
        <v>21.1</v>
      </c>
      <c r="M88">
        <v>21.77</v>
      </c>
      <c r="N88">
        <v>21.08</v>
      </c>
      <c r="O88" t="s">
        <v>1014</v>
      </c>
      <c r="R88">
        <v>604</v>
      </c>
      <c r="S88">
        <v>567</v>
      </c>
      <c r="T88">
        <v>0.35</v>
      </c>
    </row>
    <row r="89" spans="1:20">
      <c r="A89" t="s">
        <v>285</v>
      </c>
      <c r="B89">
        <v>143.5</v>
      </c>
      <c r="C89">
        <v>-1</v>
      </c>
      <c r="D89">
        <v>9678700</v>
      </c>
      <c r="E89">
        <v>1390778</v>
      </c>
      <c r="F89">
        <v>273919</v>
      </c>
      <c r="G89">
        <v>6.58</v>
      </c>
      <c r="H89" t="s">
        <v>1551</v>
      </c>
      <c r="I89">
        <v>7.5</v>
      </c>
      <c r="J89" t="s">
        <v>1004</v>
      </c>
      <c r="K89">
        <v>21.81</v>
      </c>
      <c r="L89">
        <v>0.94</v>
      </c>
      <c r="M89">
        <v>8.0500000000000007</v>
      </c>
      <c r="N89">
        <v>17.25</v>
      </c>
      <c r="O89" t="s">
        <v>852</v>
      </c>
      <c r="R89">
        <v>401</v>
      </c>
      <c r="S89">
        <v>743</v>
      </c>
      <c r="T89">
        <v>0.36</v>
      </c>
    </row>
    <row r="90" spans="1:20">
      <c r="A90" t="s">
        <v>1272</v>
      </c>
      <c r="B90">
        <v>1.19</v>
      </c>
      <c r="C90">
        <v>0</v>
      </c>
      <c r="D90">
        <v>6000</v>
      </c>
      <c r="E90">
        <v>7</v>
      </c>
      <c r="F90">
        <v>679</v>
      </c>
      <c r="H90" t="s">
        <v>883</v>
      </c>
      <c r="I90">
        <v>5.34</v>
      </c>
      <c r="K90">
        <v>0</v>
      </c>
      <c r="L90">
        <v>-2.95</v>
      </c>
      <c r="M90">
        <v>-28.83</v>
      </c>
      <c r="N90">
        <v>-47.4</v>
      </c>
    </row>
    <row r="91" spans="1:20">
      <c r="A91" t="s">
        <v>284</v>
      </c>
      <c r="B91">
        <v>20.399999999999999</v>
      </c>
      <c r="C91">
        <v>-0.3</v>
      </c>
      <c r="D91">
        <v>14799100</v>
      </c>
      <c r="E91">
        <v>303110</v>
      </c>
      <c r="F91">
        <v>50872</v>
      </c>
      <c r="G91">
        <v>36.17</v>
      </c>
      <c r="H91" t="s">
        <v>1945</v>
      </c>
      <c r="I91">
        <v>0.28999999999999998</v>
      </c>
      <c r="J91" t="s">
        <v>1461</v>
      </c>
      <c r="K91">
        <v>0.56000000000000005</v>
      </c>
      <c r="L91">
        <v>10.55</v>
      </c>
      <c r="M91">
        <v>11.23</v>
      </c>
      <c r="N91">
        <v>11.87</v>
      </c>
      <c r="O91" t="s">
        <v>898</v>
      </c>
      <c r="R91">
        <v>778</v>
      </c>
      <c r="S91">
        <v>702</v>
      </c>
      <c r="T91">
        <v>-1.03</v>
      </c>
    </row>
    <row r="92" spans="1:20">
      <c r="A92" t="s">
        <v>283</v>
      </c>
      <c r="B92">
        <v>43.75</v>
      </c>
      <c r="C92">
        <v>-0.5</v>
      </c>
      <c r="D92">
        <v>4991700</v>
      </c>
      <c r="E92">
        <v>218230</v>
      </c>
      <c r="F92">
        <v>59552</v>
      </c>
      <c r="G92">
        <v>4.5</v>
      </c>
      <c r="H92" t="s">
        <v>901</v>
      </c>
      <c r="I92">
        <v>2.78</v>
      </c>
      <c r="J92" t="s">
        <v>740</v>
      </c>
      <c r="K92">
        <v>9.6199999999999992</v>
      </c>
      <c r="L92">
        <v>8.8000000000000007</v>
      </c>
      <c r="M92">
        <v>19.63</v>
      </c>
      <c r="N92">
        <v>3.34</v>
      </c>
      <c r="O92" t="s">
        <v>1946</v>
      </c>
      <c r="R92">
        <v>96</v>
      </c>
      <c r="S92">
        <v>232</v>
      </c>
      <c r="T92">
        <v>0.34</v>
      </c>
    </row>
    <row r="93" spans="1:20">
      <c r="A93" t="s">
        <v>282</v>
      </c>
      <c r="B93">
        <v>6.8</v>
      </c>
      <c r="C93">
        <v>-0.25</v>
      </c>
      <c r="D93">
        <v>3361500</v>
      </c>
      <c r="E93">
        <v>22840</v>
      </c>
      <c r="F93">
        <v>20072</v>
      </c>
      <c r="G93">
        <v>18.18</v>
      </c>
      <c r="H93" t="s">
        <v>958</v>
      </c>
      <c r="I93">
        <v>1.51</v>
      </c>
      <c r="J93" t="s">
        <v>1359</v>
      </c>
      <c r="K93">
        <v>0.37</v>
      </c>
      <c r="L93">
        <v>4.16</v>
      </c>
      <c r="M93">
        <v>3.76</v>
      </c>
      <c r="N93">
        <v>20.7</v>
      </c>
      <c r="O93" t="s">
        <v>1771</v>
      </c>
      <c r="R93">
        <v>908</v>
      </c>
      <c r="S93">
        <v>846</v>
      </c>
      <c r="T93">
        <v>-1.2</v>
      </c>
    </row>
    <row r="94" spans="1:20">
      <c r="A94" t="s">
        <v>1045</v>
      </c>
      <c r="B94">
        <v>63</v>
      </c>
      <c r="C94">
        <v>0.5</v>
      </c>
      <c r="D94">
        <v>2700</v>
      </c>
      <c r="E94">
        <v>170</v>
      </c>
      <c r="F94">
        <v>19200</v>
      </c>
      <c r="G94">
        <v>5.0999999999999996</v>
      </c>
      <c r="H94" t="s">
        <v>1600</v>
      </c>
      <c r="I94">
        <v>0.08</v>
      </c>
      <c r="J94" t="s">
        <v>1321</v>
      </c>
      <c r="K94">
        <v>12.55</v>
      </c>
      <c r="L94">
        <v>13.84</v>
      </c>
      <c r="M94">
        <v>12.91</v>
      </c>
      <c r="N94">
        <v>25.7</v>
      </c>
      <c r="O94" t="s">
        <v>841</v>
      </c>
      <c r="R94">
        <v>220</v>
      </c>
      <c r="S94">
        <v>109</v>
      </c>
      <c r="T94">
        <v>0.03</v>
      </c>
    </row>
    <row r="95" spans="1:20">
      <c r="A95" t="s">
        <v>281</v>
      </c>
      <c r="B95">
        <v>27.75</v>
      </c>
      <c r="C95">
        <v>0</v>
      </c>
      <c r="D95">
        <v>59146200</v>
      </c>
      <c r="E95">
        <v>1640051</v>
      </c>
      <c r="F95">
        <v>444976</v>
      </c>
      <c r="G95">
        <v>30.96</v>
      </c>
      <c r="H95" t="s">
        <v>1751</v>
      </c>
      <c r="I95">
        <v>0.45</v>
      </c>
      <c r="J95" t="s">
        <v>1596</v>
      </c>
      <c r="K95">
        <v>0.9</v>
      </c>
      <c r="L95">
        <v>13.47</v>
      </c>
      <c r="M95">
        <v>15.53</v>
      </c>
      <c r="N95">
        <v>14.05</v>
      </c>
      <c r="O95" t="s">
        <v>1822</v>
      </c>
      <c r="R95">
        <v>645</v>
      </c>
      <c r="S95">
        <v>599</v>
      </c>
      <c r="T95">
        <v>0.65</v>
      </c>
    </row>
    <row r="96" spans="1:20">
      <c r="A96" t="s">
        <v>1191</v>
      </c>
      <c r="B96">
        <v>27.5</v>
      </c>
      <c r="C96">
        <v>-1</v>
      </c>
      <c r="D96">
        <v>1279100</v>
      </c>
      <c r="E96">
        <v>35101</v>
      </c>
      <c r="F96">
        <v>7147</v>
      </c>
      <c r="G96">
        <v>29.25</v>
      </c>
      <c r="H96" t="s">
        <v>1947</v>
      </c>
      <c r="I96">
        <v>0.42</v>
      </c>
      <c r="J96" t="s">
        <v>1548</v>
      </c>
      <c r="K96">
        <v>0.92</v>
      </c>
      <c r="L96">
        <v>7.96</v>
      </c>
      <c r="M96">
        <v>9.16</v>
      </c>
      <c r="N96">
        <v>10.07</v>
      </c>
      <c r="O96" t="s">
        <v>1215</v>
      </c>
      <c r="R96">
        <v>802</v>
      </c>
      <c r="S96">
        <v>743</v>
      </c>
      <c r="T96">
        <v>0.41</v>
      </c>
    </row>
    <row r="97" spans="1:20">
      <c r="A97" t="s">
        <v>280</v>
      </c>
      <c r="B97">
        <v>0.63</v>
      </c>
      <c r="C97">
        <v>-0.04</v>
      </c>
      <c r="D97">
        <v>23797800</v>
      </c>
      <c r="E97">
        <v>15170</v>
      </c>
      <c r="F97">
        <v>1946</v>
      </c>
      <c r="H97" t="s">
        <v>1779</v>
      </c>
      <c r="I97">
        <v>0.27</v>
      </c>
      <c r="K97">
        <v>0</v>
      </c>
      <c r="L97">
        <v>-3.34</v>
      </c>
      <c r="M97">
        <v>-6.69</v>
      </c>
      <c r="N97">
        <v>-10.36</v>
      </c>
    </row>
    <row r="98" spans="1:20">
      <c r="A98" t="s">
        <v>279</v>
      </c>
      <c r="B98">
        <v>4.96</v>
      </c>
      <c r="C98">
        <v>-0.14000000000000001</v>
      </c>
      <c r="D98">
        <v>5209800</v>
      </c>
      <c r="E98">
        <v>25697</v>
      </c>
      <c r="F98">
        <v>9800</v>
      </c>
      <c r="G98">
        <v>46.67</v>
      </c>
      <c r="H98" t="s">
        <v>1148</v>
      </c>
      <c r="I98">
        <v>0.54</v>
      </c>
      <c r="J98" t="s">
        <v>1543</v>
      </c>
      <c r="K98">
        <v>0.1</v>
      </c>
      <c r="L98">
        <v>4.79</v>
      </c>
      <c r="M98">
        <v>3.39</v>
      </c>
      <c r="N98">
        <v>4.47</v>
      </c>
      <c r="O98" t="s">
        <v>1483</v>
      </c>
      <c r="R98">
        <v>1150</v>
      </c>
      <c r="S98">
        <v>1009</v>
      </c>
      <c r="T98">
        <v>-2.17</v>
      </c>
    </row>
    <row r="99" spans="1:20">
      <c r="A99" t="s">
        <v>278</v>
      </c>
      <c r="B99">
        <v>8.1999999999999993</v>
      </c>
      <c r="C99">
        <v>-0.15</v>
      </c>
      <c r="D99">
        <v>54958200</v>
      </c>
      <c r="E99">
        <v>449623</v>
      </c>
      <c r="F99">
        <v>126866</v>
      </c>
      <c r="G99">
        <v>36.29</v>
      </c>
      <c r="H99" t="s">
        <v>1635</v>
      </c>
      <c r="I99">
        <v>1.99</v>
      </c>
      <c r="J99" t="s">
        <v>1447</v>
      </c>
      <c r="K99">
        <v>0.23</v>
      </c>
      <c r="L99">
        <v>5.81</v>
      </c>
      <c r="M99">
        <v>9.2899999999999991</v>
      </c>
      <c r="N99">
        <v>20.3</v>
      </c>
      <c r="O99" t="s">
        <v>898</v>
      </c>
      <c r="R99">
        <v>832</v>
      </c>
      <c r="S99">
        <v>901</v>
      </c>
      <c r="T99">
        <v>0.57999999999999996</v>
      </c>
    </row>
    <row r="100" spans="1:20">
      <c r="A100" t="s">
        <v>933</v>
      </c>
      <c r="B100">
        <v>10</v>
      </c>
      <c r="C100">
        <v>0.15</v>
      </c>
      <c r="D100">
        <v>894100</v>
      </c>
      <c r="E100">
        <v>8722</v>
      </c>
      <c r="F100">
        <v>2857</v>
      </c>
      <c r="G100">
        <v>18.059999999999999</v>
      </c>
      <c r="H100" t="s">
        <v>974</v>
      </c>
      <c r="I100">
        <v>1.1599999999999999</v>
      </c>
      <c r="K100">
        <v>0.55000000000000004</v>
      </c>
      <c r="L100">
        <v>4.34</v>
      </c>
      <c r="M100">
        <v>2.5499999999999998</v>
      </c>
      <c r="N100">
        <v>5.28</v>
      </c>
      <c r="R100">
        <v>958</v>
      </c>
      <c r="S100">
        <v>822</v>
      </c>
      <c r="T100">
        <v>-0.15</v>
      </c>
    </row>
    <row r="101" spans="1:20">
      <c r="A101" t="s">
        <v>277</v>
      </c>
      <c r="B101">
        <v>7.1</v>
      </c>
      <c r="C101">
        <v>0</v>
      </c>
      <c r="D101">
        <v>62000</v>
      </c>
      <c r="E101">
        <v>438</v>
      </c>
      <c r="F101">
        <v>4931</v>
      </c>
      <c r="G101">
        <v>15.2</v>
      </c>
      <c r="H101" t="s">
        <v>826</v>
      </c>
      <c r="I101">
        <v>2.67</v>
      </c>
      <c r="J101" t="s">
        <v>818</v>
      </c>
      <c r="K101">
        <v>0.47</v>
      </c>
      <c r="L101">
        <v>3.95</v>
      </c>
      <c r="M101">
        <v>6.95</v>
      </c>
      <c r="N101">
        <v>2.15</v>
      </c>
      <c r="O101" t="s">
        <v>1819</v>
      </c>
      <c r="R101">
        <v>698</v>
      </c>
      <c r="S101">
        <v>796</v>
      </c>
      <c r="T101">
        <v>-1.26</v>
      </c>
    </row>
    <row r="102" spans="1:20">
      <c r="A102" t="s">
        <v>276</v>
      </c>
      <c r="B102">
        <v>26.25</v>
      </c>
      <c r="C102">
        <v>-1.5</v>
      </c>
      <c r="D102">
        <v>19771300</v>
      </c>
      <c r="E102">
        <v>520288</v>
      </c>
      <c r="F102">
        <v>67128</v>
      </c>
      <c r="G102">
        <v>35.619999999999997</v>
      </c>
      <c r="H102" t="s">
        <v>988</v>
      </c>
      <c r="I102">
        <v>3.81</v>
      </c>
      <c r="J102" t="s">
        <v>1040</v>
      </c>
      <c r="K102">
        <v>0.72</v>
      </c>
      <c r="L102">
        <v>5.26</v>
      </c>
      <c r="M102">
        <v>5.55</v>
      </c>
      <c r="N102">
        <v>3.24</v>
      </c>
      <c r="O102" t="s">
        <v>829</v>
      </c>
      <c r="R102">
        <v>1007</v>
      </c>
      <c r="S102">
        <v>931</v>
      </c>
      <c r="T102">
        <v>-0.28999999999999998</v>
      </c>
    </row>
    <row r="103" spans="1:20">
      <c r="A103" t="s">
        <v>1210</v>
      </c>
      <c r="B103">
        <v>0.7</v>
      </c>
      <c r="C103">
        <v>0</v>
      </c>
      <c r="D103">
        <v>629800</v>
      </c>
      <c r="E103">
        <v>457</v>
      </c>
      <c r="F103">
        <v>258</v>
      </c>
      <c r="H103" t="s">
        <v>862</v>
      </c>
      <c r="I103">
        <v>1.25</v>
      </c>
      <c r="K103">
        <v>0</v>
      </c>
      <c r="L103">
        <v>-1.0900000000000001</v>
      </c>
      <c r="M103">
        <v>-13.7</v>
      </c>
      <c r="N103">
        <v>-10.14</v>
      </c>
    </row>
    <row r="104" spans="1:20">
      <c r="A104" t="s">
        <v>275</v>
      </c>
      <c r="B104">
        <v>225</v>
      </c>
      <c r="C104">
        <v>-2</v>
      </c>
      <c r="D104">
        <v>1823800</v>
      </c>
      <c r="E104">
        <v>411116</v>
      </c>
      <c r="F104">
        <v>178061</v>
      </c>
      <c r="G104">
        <v>25.44</v>
      </c>
      <c r="H104" t="s">
        <v>1948</v>
      </c>
      <c r="I104">
        <v>0.23</v>
      </c>
      <c r="J104" t="s">
        <v>1784</v>
      </c>
      <c r="K104">
        <v>8.81</v>
      </c>
      <c r="L104">
        <v>32.32</v>
      </c>
      <c r="M104">
        <v>32.21</v>
      </c>
      <c r="N104">
        <v>27.28</v>
      </c>
      <c r="O104" t="s">
        <v>945</v>
      </c>
      <c r="R104">
        <v>470</v>
      </c>
      <c r="S104">
        <v>459</v>
      </c>
      <c r="T104">
        <v>0.23</v>
      </c>
    </row>
    <row r="105" spans="1:20">
      <c r="A105" t="s">
        <v>962</v>
      </c>
      <c r="B105">
        <v>0.47</v>
      </c>
      <c r="C105">
        <v>-0.01</v>
      </c>
      <c r="D105">
        <v>2459700</v>
      </c>
      <c r="E105">
        <v>1122</v>
      </c>
      <c r="F105">
        <v>1623</v>
      </c>
      <c r="G105">
        <v>19.809999999999999</v>
      </c>
      <c r="H105" t="s">
        <v>1592</v>
      </c>
      <c r="I105">
        <v>0.49</v>
      </c>
      <c r="J105" t="s">
        <v>892</v>
      </c>
      <c r="K105">
        <v>0.02</v>
      </c>
      <c r="L105">
        <v>4.25</v>
      </c>
      <c r="M105">
        <v>4.75</v>
      </c>
      <c r="N105">
        <v>2.6</v>
      </c>
      <c r="O105" t="s">
        <v>1792</v>
      </c>
      <c r="R105">
        <v>893</v>
      </c>
      <c r="S105">
        <v>863</v>
      </c>
      <c r="T105">
        <v>-0.22</v>
      </c>
    </row>
    <row r="106" spans="1:20">
      <c r="A106" t="s">
        <v>947</v>
      </c>
      <c r="B106">
        <v>0.35</v>
      </c>
      <c r="C106">
        <v>-0.01</v>
      </c>
      <c r="D106">
        <v>828200</v>
      </c>
      <c r="E106">
        <v>293</v>
      </c>
      <c r="F106">
        <v>1038</v>
      </c>
      <c r="H106" t="s">
        <v>871</v>
      </c>
      <c r="I106">
        <v>1.57</v>
      </c>
      <c r="K106">
        <v>0</v>
      </c>
      <c r="L106">
        <v>-0.63</v>
      </c>
      <c r="M106">
        <v>-9.9600000000000009</v>
      </c>
      <c r="N106">
        <v>-2.64</v>
      </c>
    </row>
    <row r="107" spans="1:20">
      <c r="A107" t="s">
        <v>1315</v>
      </c>
      <c r="B107">
        <v>3.36</v>
      </c>
      <c r="C107">
        <v>0</v>
      </c>
      <c r="D107">
        <v>59500</v>
      </c>
      <c r="E107">
        <v>197</v>
      </c>
      <c r="F107">
        <v>1017</v>
      </c>
      <c r="G107">
        <v>20.07</v>
      </c>
      <c r="H107" t="s">
        <v>904</v>
      </c>
      <c r="I107">
        <v>0.55000000000000004</v>
      </c>
      <c r="J107" t="s">
        <v>819</v>
      </c>
      <c r="K107">
        <v>0.16</v>
      </c>
      <c r="L107">
        <v>5.9</v>
      </c>
      <c r="M107">
        <v>6.58</v>
      </c>
      <c r="N107">
        <v>2.09</v>
      </c>
      <c r="O107" t="s">
        <v>1667</v>
      </c>
      <c r="R107">
        <v>827</v>
      </c>
      <c r="S107">
        <v>760</v>
      </c>
      <c r="T107">
        <v>-1.3</v>
      </c>
    </row>
    <row r="108" spans="1:20">
      <c r="A108" t="s">
        <v>1211</v>
      </c>
      <c r="B108">
        <v>3.44</v>
      </c>
      <c r="C108">
        <v>0</v>
      </c>
      <c r="D108">
        <v>37600</v>
      </c>
      <c r="E108">
        <v>128</v>
      </c>
      <c r="F108">
        <v>2030</v>
      </c>
      <c r="G108">
        <v>10.09</v>
      </c>
      <c r="H108" t="s">
        <v>1633</v>
      </c>
      <c r="I108">
        <v>0.64</v>
      </c>
      <c r="J108" t="s">
        <v>1518</v>
      </c>
      <c r="K108">
        <v>0.33</v>
      </c>
      <c r="L108">
        <v>18.27</v>
      </c>
      <c r="M108">
        <v>25.36</v>
      </c>
      <c r="N108">
        <v>11.85</v>
      </c>
      <c r="O108" t="s">
        <v>1949</v>
      </c>
      <c r="R108">
        <v>184</v>
      </c>
      <c r="S108">
        <v>182</v>
      </c>
      <c r="T108">
        <v>-7.68</v>
      </c>
    </row>
    <row r="109" spans="1:20">
      <c r="A109" t="s">
        <v>274</v>
      </c>
      <c r="B109">
        <v>24.6</v>
      </c>
      <c r="C109">
        <v>-0.9</v>
      </c>
      <c r="D109">
        <v>18145800</v>
      </c>
      <c r="E109">
        <v>448183</v>
      </c>
      <c r="F109">
        <v>100195</v>
      </c>
      <c r="G109">
        <v>20.89</v>
      </c>
      <c r="H109" t="s">
        <v>1215</v>
      </c>
      <c r="I109">
        <v>1.69</v>
      </c>
      <c r="J109" t="s">
        <v>991</v>
      </c>
      <c r="K109">
        <v>1.2</v>
      </c>
      <c r="L109">
        <v>3.42</v>
      </c>
      <c r="M109">
        <v>4.03</v>
      </c>
      <c r="N109">
        <v>2.85</v>
      </c>
      <c r="O109" t="s">
        <v>1607</v>
      </c>
      <c r="R109">
        <v>939</v>
      </c>
      <c r="S109">
        <v>939</v>
      </c>
      <c r="T109">
        <v>1.37</v>
      </c>
    </row>
    <row r="110" spans="1:20">
      <c r="A110" t="s">
        <v>273</v>
      </c>
      <c r="B110">
        <v>1.1100000000000001</v>
      </c>
      <c r="C110">
        <v>-0.03</v>
      </c>
      <c r="D110">
        <v>1917500</v>
      </c>
      <c r="E110">
        <v>2126</v>
      </c>
      <c r="F110">
        <v>1776</v>
      </c>
      <c r="G110">
        <v>23.77</v>
      </c>
      <c r="H110" t="s">
        <v>1552</v>
      </c>
      <c r="I110">
        <v>0.25</v>
      </c>
      <c r="J110" t="s">
        <v>818</v>
      </c>
      <c r="K110">
        <v>0.05</v>
      </c>
      <c r="L110">
        <v>1.59</v>
      </c>
      <c r="M110">
        <v>2.17</v>
      </c>
      <c r="N110">
        <v>2.11</v>
      </c>
      <c r="O110" t="s">
        <v>1815</v>
      </c>
      <c r="R110">
        <v>1055</v>
      </c>
      <c r="S110">
        <v>1090</v>
      </c>
      <c r="T110">
        <v>-0.45</v>
      </c>
    </row>
    <row r="111" spans="1:20">
      <c r="A111" t="s">
        <v>1117</v>
      </c>
      <c r="B111">
        <v>1.33</v>
      </c>
      <c r="C111">
        <v>-0.01</v>
      </c>
      <c r="D111">
        <v>536500</v>
      </c>
      <c r="E111">
        <v>713</v>
      </c>
      <c r="F111">
        <v>1410</v>
      </c>
      <c r="G111">
        <v>84.1</v>
      </c>
      <c r="H111" t="s">
        <v>1368</v>
      </c>
      <c r="I111">
        <v>0.39</v>
      </c>
      <c r="J111" t="s">
        <v>1588</v>
      </c>
      <c r="K111">
        <v>0.02</v>
      </c>
      <c r="L111">
        <v>1.05</v>
      </c>
      <c r="M111">
        <v>1.1299999999999999</v>
      </c>
      <c r="N111">
        <v>2.0099999999999998</v>
      </c>
      <c r="O111" t="s">
        <v>832</v>
      </c>
      <c r="R111">
        <v>1276</v>
      </c>
      <c r="S111">
        <v>1306</v>
      </c>
      <c r="T111">
        <v>-2.5</v>
      </c>
    </row>
    <row r="112" spans="1:20">
      <c r="A112" t="s">
        <v>1950</v>
      </c>
      <c r="B112">
        <v>3.02</v>
      </c>
      <c r="C112">
        <v>0.06</v>
      </c>
      <c r="D112">
        <v>10346100</v>
      </c>
      <c r="E112">
        <v>30661</v>
      </c>
      <c r="F112">
        <v>0</v>
      </c>
      <c r="H112" t="s">
        <v>1680</v>
      </c>
      <c r="J112" t="s">
        <v>1680</v>
      </c>
      <c r="K112">
        <v>0</v>
      </c>
      <c r="O112" t="s">
        <v>1680</v>
      </c>
    </row>
    <row r="113" spans="1:20">
      <c r="A113" t="s">
        <v>909</v>
      </c>
      <c r="B113">
        <v>293</v>
      </c>
      <c r="C113">
        <v>0</v>
      </c>
      <c r="D113">
        <v>29500</v>
      </c>
      <c r="E113">
        <v>8619</v>
      </c>
      <c r="F113">
        <v>30983</v>
      </c>
      <c r="G113">
        <v>10.18</v>
      </c>
      <c r="H113" t="s">
        <v>1457</v>
      </c>
      <c r="I113">
        <v>1.28</v>
      </c>
      <c r="J113" t="s">
        <v>1691</v>
      </c>
      <c r="K113">
        <v>28.59</v>
      </c>
      <c r="L113">
        <v>4.13</v>
      </c>
      <c r="M113">
        <v>9.3000000000000007</v>
      </c>
      <c r="N113">
        <v>14.65</v>
      </c>
      <c r="O113" t="s">
        <v>1951</v>
      </c>
      <c r="R113">
        <v>439</v>
      </c>
      <c r="S113">
        <v>642</v>
      </c>
      <c r="T113">
        <v>-0.04</v>
      </c>
    </row>
    <row r="114" spans="1:20">
      <c r="A114" t="s">
        <v>272</v>
      </c>
      <c r="B114">
        <v>18.100000000000001</v>
      </c>
      <c r="C114">
        <v>-0.4</v>
      </c>
      <c r="D114">
        <v>1256500</v>
      </c>
      <c r="E114">
        <v>22763</v>
      </c>
      <c r="F114">
        <v>30565</v>
      </c>
      <c r="G114">
        <v>12</v>
      </c>
      <c r="H114" t="s">
        <v>959</v>
      </c>
      <c r="I114">
        <v>6.33</v>
      </c>
      <c r="J114" t="s">
        <v>1120</v>
      </c>
      <c r="K114">
        <v>1.49</v>
      </c>
      <c r="L114">
        <v>0.76</v>
      </c>
      <c r="M114">
        <v>5.71</v>
      </c>
      <c r="N114">
        <v>5.61</v>
      </c>
      <c r="O114" t="s">
        <v>1646</v>
      </c>
      <c r="R114">
        <v>664</v>
      </c>
      <c r="S114">
        <v>907</v>
      </c>
      <c r="T114">
        <v>-1.1399999999999999</v>
      </c>
    </row>
    <row r="115" spans="1:20">
      <c r="A115" t="s">
        <v>1143</v>
      </c>
      <c r="B115">
        <v>0.68</v>
      </c>
      <c r="C115">
        <v>0</v>
      </c>
      <c r="D115">
        <v>18139300</v>
      </c>
      <c r="E115">
        <v>12190</v>
      </c>
      <c r="F115">
        <v>11800</v>
      </c>
      <c r="G115">
        <v>20.38</v>
      </c>
      <c r="H115" t="s">
        <v>1151</v>
      </c>
      <c r="I115">
        <v>0.21</v>
      </c>
      <c r="K115">
        <v>0.03</v>
      </c>
      <c r="L115">
        <v>2.82</v>
      </c>
      <c r="M115">
        <v>1.29</v>
      </c>
      <c r="N115">
        <v>0.01</v>
      </c>
      <c r="R115">
        <v>1042</v>
      </c>
      <c r="S115">
        <v>971</v>
      </c>
      <c r="T115">
        <v>-0.26</v>
      </c>
    </row>
    <row r="116" spans="1:20">
      <c r="A116" t="s">
        <v>1695</v>
      </c>
      <c r="B116">
        <v>4.78</v>
      </c>
      <c r="C116">
        <v>-0.14000000000000001</v>
      </c>
      <c r="D116">
        <v>2698800</v>
      </c>
      <c r="E116">
        <v>12998</v>
      </c>
      <c r="F116">
        <v>3000</v>
      </c>
      <c r="G116">
        <v>20.64</v>
      </c>
      <c r="H116" t="s">
        <v>1852</v>
      </c>
      <c r="I116">
        <v>0.4</v>
      </c>
      <c r="J116" t="s">
        <v>819</v>
      </c>
      <c r="K116">
        <v>0.24</v>
      </c>
      <c r="L116">
        <v>11.6</v>
      </c>
      <c r="M116">
        <v>15.77</v>
      </c>
      <c r="N116">
        <v>10.26</v>
      </c>
      <c r="O116" t="s">
        <v>1631</v>
      </c>
      <c r="R116">
        <v>508</v>
      </c>
      <c r="S116">
        <v>524</v>
      </c>
      <c r="T116">
        <v>1.26</v>
      </c>
    </row>
    <row r="117" spans="1:20">
      <c r="A117" t="s">
        <v>1360</v>
      </c>
      <c r="B117">
        <v>0.59</v>
      </c>
      <c r="C117">
        <v>-0.02</v>
      </c>
      <c r="D117">
        <v>114800</v>
      </c>
      <c r="E117">
        <v>68</v>
      </c>
      <c r="F117">
        <v>472</v>
      </c>
      <c r="G117">
        <v>49.07</v>
      </c>
      <c r="H117" t="s">
        <v>1014</v>
      </c>
      <c r="I117">
        <v>0.97</v>
      </c>
      <c r="K117">
        <v>0.01</v>
      </c>
      <c r="L117">
        <v>0.86</v>
      </c>
      <c r="M117">
        <v>0.83</v>
      </c>
      <c r="N117">
        <v>2.21</v>
      </c>
      <c r="R117">
        <v>1255</v>
      </c>
      <c r="S117">
        <v>1289</v>
      </c>
      <c r="T117">
        <v>-0.79</v>
      </c>
    </row>
    <row r="118" spans="1:20">
      <c r="A118" t="s">
        <v>1501</v>
      </c>
      <c r="B118">
        <v>0.14000000000000001</v>
      </c>
      <c r="C118">
        <v>0</v>
      </c>
      <c r="D118">
        <v>0</v>
      </c>
      <c r="E118">
        <v>0</v>
      </c>
      <c r="F118">
        <v>0</v>
      </c>
      <c r="I118">
        <v>0.43</v>
      </c>
      <c r="J118" t="s">
        <v>1461</v>
      </c>
      <c r="K118">
        <v>0</v>
      </c>
      <c r="L118">
        <v>0.56999999999999995</v>
      </c>
      <c r="M118">
        <v>0.72</v>
      </c>
      <c r="N118">
        <v>1.32</v>
      </c>
    </row>
    <row r="119" spans="1:20">
      <c r="A119" t="s">
        <v>1233</v>
      </c>
      <c r="B119">
        <v>2.82</v>
      </c>
      <c r="C119">
        <v>-0.1</v>
      </c>
      <c r="D119">
        <v>3756900</v>
      </c>
      <c r="E119">
        <v>10530</v>
      </c>
      <c r="F119">
        <v>1721</v>
      </c>
      <c r="G119">
        <v>42.84</v>
      </c>
      <c r="H119" t="s">
        <v>1693</v>
      </c>
      <c r="I119">
        <v>0.76</v>
      </c>
      <c r="J119" t="s">
        <v>819</v>
      </c>
      <c r="K119">
        <v>7.0000000000000007E-2</v>
      </c>
      <c r="L119">
        <v>3.61</v>
      </c>
      <c r="M119">
        <v>4.4800000000000004</v>
      </c>
      <c r="N119">
        <v>2.81</v>
      </c>
      <c r="O119" t="s">
        <v>1798</v>
      </c>
      <c r="R119">
        <v>1088</v>
      </c>
      <c r="S119">
        <v>1089</v>
      </c>
      <c r="T119">
        <v>-19.100000000000001</v>
      </c>
    </row>
    <row r="120" spans="1:20">
      <c r="A120" t="s">
        <v>1316</v>
      </c>
      <c r="B120">
        <v>7.25</v>
      </c>
      <c r="C120">
        <v>0</v>
      </c>
      <c r="D120">
        <v>135500</v>
      </c>
      <c r="E120">
        <v>988</v>
      </c>
      <c r="F120">
        <v>6277</v>
      </c>
      <c r="G120">
        <v>21.62</v>
      </c>
      <c r="H120" t="s">
        <v>1952</v>
      </c>
      <c r="I120">
        <v>0.35</v>
      </c>
      <c r="J120" t="s">
        <v>1040</v>
      </c>
      <c r="K120">
        <v>0.35</v>
      </c>
      <c r="L120">
        <v>27.32</v>
      </c>
      <c r="M120">
        <v>30.38</v>
      </c>
      <c r="N120">
        <v>36.78</v>
      </c>
      <c r="O120" t="s">
        <v>1953</v>
      </c>
      <c r="R120">
        <v>413</v>
      </c>
      <c r="S120">
        <v>401</v>
      </c>
      <c r="T120">
        <v>1</v>
      </c>
    </row>
    <row r="121" spans="1:20">
      <c r="A121" t="s">
        <v>271</v>
      </c>
      <c r="B121">
        <v>14.6</v>
      </c>
      <c r="C121">
        <v>-0.2</v>
      </c>
      <c r="D121">
        <v>853400</v>
      </c>
      <c r="E121">
        <v>12404</v>
      </c>
      <c r="F121">
        <v>43583</v>
      </c>
      <c r="G121">
        <v>8.1999999999999993</v>
      </c>
      <c r="H121" t="s">
        <v>1472</v>
      </c>
      <c r="I121">
        <v>0.81</v>
      </c>
      <c r="J121" t="s">
        <v>1014</v>
      </c>
      <c r="K121">
        <v>1.74</v>
      </c>
      <c r="L121">
        <v>10.07</v>
      </c>
      <c r="M121">
        <v>10.78</v>
      </c>
      <c r="N121">
        <v>17.079999999999998</v>
      </c>
      <c r="O121" t="s">
        <v>1954</v>
      </c>
      <c r="R121">
        <v>344</v>
      </c>
      <c r="S121">
        <v>264</v>
      </c>
      <c r="T121">
        <v>0.46</v>
      </c>
    </row>
    <row r="122" spans="1:20">
      <c r="A122" t="s">
        <v>1955</v>
      </c>
      <c r="B122">
        <v>1.02</v>
      </c>
      <c r="C122">
        <v>0.01</v>
      </c>
      <c r="D122">
        <v>43776300</v>
      </c>
      <c r="E122">
        <v>44293</v>
      </c>
      <c r="F122">
        <v>0</v>
      </c>
      <c r="H122" t="s">
        <v>1680</v>
      </c>
      <c r="J122" t="s">
        <v>1680</v>
      </c>
      <c r="K122">
        <v>0</v>
      </c>
      <c r="O122" t="s">
        <v>1680</v>
      </c>
    </row>
    <row r="123" spans="1:20">
      <c r="A123" t="s">
        <v>771</v>
      </c>
      <c r="B123">
        <v>2.56</v>
      </c>
      <c r="C123">
        <v>-0.04</v>
      </c>
      <c r="D123">
        <v>300100</v>
      </c>
      <c r="E123">
        <v>768</v>
      </c>
      <c r="F123">
        <v>2357</v>
      </c>
      <c r="G123">
        <v>7.85</v>
      </c>
      <c r="H123" t="s">
        <v>1464</v>
      </c>
      <c r="I123">
        <v>1.27</v>
      </c>
      <c r="K123">
        <v>0.33</v>
      </c>
      <c r="L123">
        <v>5.4</v>
      </c>
      <c r="M123">
        <v>6.57</v>
      </c>
      <c r="N123">
        <v>3.8</v>
      </c>
      <c r="R123">
        <v>497</v>
      </c>
      <c r="S123">
        <v>463</v>
      </c>
      <c r="T123">
        <v>-0.02</v>
      </c>
    </row>
    <row r="124" spans="1:20">
      <c r="A124" t="s">
        <v>702</v>
      </c>
      <c r="B124">
        <v>6.95</v>
      </c>
      <c r="C124">
        <v>-0.15</v>
      </c>
      <c r="D124">
        <v>3756600</v>
      </c>
      <c r="E124">
        <v>26217</v>
      </c>
      <c r="F124">
        <v>5929</v>
      </c>
      <c r="G124">
        <v>4.96</v>
      </c>
      <c r="H124" t="s">
        <v>882</v>
      </c>
      <c r="I124">
        <v>2.72</v>
      </c>
      <c r="J124" t="s">
        <v>1005</v>
      </c>
      <c r="K124">
        <v>1.4</v>
      </c>
      <c r="L124">
        <v>10.07</v>
      </c>
      <c r="M124">
        <v>23.4</v>
      </c>
      <c r="N124">
        <v>20.78</v>
      </c>
      <c r="O124" t="s">
        <v>1786</v>
      </c>
      <c r="R124">
        <v>72</v>
      </c>
      <c r="S124">
        <v>200</v>
      </c>
      <c r="T124">
        <v>0.08</v>
      </c>
    </row>
    <row r="125" spans="1:20">
      <c r="A125" t="s">
        <v>1144</v>
      </c>
      <c r="B125">
        <v>1.58</v>
      </c>
      <c r="C125">
        <v>-0.03</v>
      </c>
      <c r="D125">
        <v>20100</v>
      </c>
      <c r="E125">
        <v>32</v>
      </c>
      <c r="F125">
        <v>1609</v>
      </c>
      <c r="H125" t="s">
        <v>905</v>
      </c>
      <c r="I125">
        <v>0.02</v>
      </c>
      <c r="K125">
        <v>0</v>
      </c>
      <c r="L125">
        <v>-0.57999999999999996</v>
      </c>
      <c r="M125">
        <v>-0.71</v>
      </c>
      <c r="N125">
        <v>-11.69</v>
      </c>
    </row>
    <row r="126" spans="1:20">
      <c r="A126" t="s">
        <v>1225</v>
      </c>
      <c r="B126">
        <v>0.52</v>
      </c>
      <c r="C126">
        <v>-0.03</v>
      </c>
      <c r="D126">
        <v>29129100</v>
      </c>
      <c r="E126">
        <v>15150</v>
      </c>
      <c r="F126">
        <v>4751</v>
      </c>
      <c r="G126">
        <v>12.27</v>
      </c>
      <c r="H126" t="s">
        <v>1481</v>
      </c>
      <c r="I126">
        <v>0.21</v>
      </c>
      <c r="J126" t="s">
        <v>892</v>
      </c>
      <c r="K126">
        <v>0.04</v>
      </c>
      <c r="L126">
        <v>12.69</v>
      </c>
      <c r="M126">
        <v>14.12</v>
      </c>
      <c r="N126">
        <v>58.64</v>
      </c>
      <c r="O126" t="s">
        <v>1712</v>
      </c>
      <c r="R126">
        <v>381</v>
      </c>
      <c r="S126">
        <v>328</v>
      </c>
    </row>
    <row r="127" spans="1:20">
      <c r="A127" t="s">
        <v>772</v>
      </c>
      <c r="B127">
        <v>4.5999999999999996</v>
      </c>
      <c r="C127">
        <v>-0.14000000000000001</v>
      </c>
      <c r="D127">
        <v>323300</v>
      </c>
      <c r="E127">
        <v>1503</v>
      </c>
      <c r="F127">
        <v>3736</v>
      </c>
      <c r="G127">
        <v>6.7</v>
      </c>
      <c r="H127" t="s">
        <v>907</v>
      </c>
      <c r="I127">
        <v>1.97</v>
      </c>
      <c r="J127" t="s">
        <v>1120</v>
      </c>
      <c r="K127">
        <v>0.69</v>
      </c>
      <c r="L127">
        <v>9.84</v>
      </c>
      <c r="M127">
        <v>19.71</v>
      </c>
      <c r="N127">
        <v>8.86</v>
      </c>
      <c r="O127" t="s">
        <v>1956</v>
      </c>
      <c r="R127">
        <v>125</v>
      </c>
      <c r="S127">
        <v>234</v>
      </c>
      <c r="T127">
        <v>0.11</v>
      </c>
    </row>
    <row r="128" spans="1:20">
      <c r="A128" t="s">
        <v>1008</v>
      </c>
      <c r="B128">
        <v>0.76</v>
      </c>
      <c r="C128">
        <v>-0.01</v>
      </c>
      <c r="D128">
        <v>143100</v>
      </c>
      <c r="E128">
        <v>108</v>
      </c>
      <c r="F128">
        <v>841</v>
      </c>
      <c r="H128" t="s">
        <v>975</v>
      </c>
      <c r="I128">
        <v>7.0000000000000007E-2</v>
      </c>
      <c r="K128">
        <v>0</v>
      </c>
      <c r="L128">
        <v>-3.12</v>
      </c>
      <c r="M128">
        <v>-2.61</v>
      </c>
      <c r="N128">
        <v>-7.83</v>
      </c>
    </row>
    <row r="129" spans="1:20">
      <c r="A129" t="s">
        <v>1273</v>
      </c>
      <c r="B129">
        <v>2.58</v>
      </c>
      <c r="C129">
        <v>0.06</v>
      </c>
      <c r="D129">
        <v>17600</v>
      </c>
      <c r="E129">
        <v>45</v>
      </c>
      <c r="F129">
        <v>550</v>
      </c>
      <c r="H129" t="s">
        <v>830</v>
      </c>
      <c r="I129">
        <v>1.91</v>
      </c>
      <c r="K129">
        <v>0</v>
      </c>
      <c r="L129">
        <v>-1.07</v>
      </c>
      <c r="M129">
        <v>-12.25</v>
      </c>
      <c r="N129">
        <v>-10.74</v>
      </c>
    </row>
    <row r="130" spans="1:20">
      <c r="A130" t="s">
        <v>1696</v>
      </c>
      <c r="B130">
        <v>9.5500000000000007</v>
      </c>
      <c r="C130">
        <v>-0.25</v>
      </c>
      <c r="D130">
        <v>7496300</v>
      </c>
      <c r="E130">
        <v>71811</v>
      </c>
      <c r="F130">
        <v>32705</v>
      </c>
      <c r="G130">
        <v>15.27</v>
      </c>
      <c r="H130" t="s">
        <v>1601</v>
      </c>
      <c r="I130">
        <v>1.53</v>
      </c>
      <c r="J130" t="s">
        <v>1461</v>
      </c>
      <c r="K130">
        <v>0.62</v>
      </c>
      <c r="L130">
        <v>4.26</v>
      </c>
      <c r="M130">
        <v>7.77</v>
      </c>
      <c r="N130">
        <v>0.93</v>
      </c>
      <c r="O130" t="s">
        <v>1800</v>
      </c>
      <c r="R130">
        <v>662</v>
      </c>
      <c r="S130">
        <v>776</v>
      </c>
      <c r="T130">
        <v>-0.23</v>
      </c>
    </row>
    <row r="131" spans="1:20">
      <c r="A131" t="s">
        <v>1449</v>
      </c>
      <c r="B131">
        <v>21.9</v>
      </c>
      <c r="C131">
        <v>-0.7</v>
      </c>
      <c r="D131">
        <v>1842200</v>
      </c>
      <c r="E131">
        <v>40790</v>
      </c>
      <c r="F131">
        <v>42372</v>
      </c>
      <c r="H131" t="s">
        <v>899</v>
      </c>
      <c r="I131">
        <v>1.47</v>
      </c>
      <c r="J131" t="s">
        <v>1461</v>
      </c>
      <c r="K131">
        <v>0</v>
      </c>
      <c r="L131">
        <v>-0.37</v>
      </c>
      <c r="M131">
        <v>-5.21</v>
      </c>
      <c r="N131">
        <v>-1.28</v>
      </c>
      <c r="O131" t="s">
        <v>1612</v>
      </c>
    </row>
    <row r="132" spans="1:20">
      <c r="A132" t="s">
        <v>1084</v>
      </c>
      <c r="B132">
        <v>18.899999999999999</v>
      </c>
      <c r="C132">
        <v>-0.1</v>
      </c>
      <c r="D132">
        <v>200</v>
      </c>
      <c r="E132">
        <v>4</v>
      </c>
      <c r="F132">
        <v>226</v>
      </c>
      <c r="G132">
        <v>8.19</v>
      </c>
      <c r="H132" t="s">
        <v>975</v>
      </c>
      <c r="I132">
        <v>0.11</v>
      </c>
      <c r="K132">
        <v>2.2999999999999998</v>
      </c>
      <c r="L132">
        <v>5.83</v>
      </c>
      <c r="M132">
        <v>5.79</v>
      </c>
      <c r="N132">
        <v>9.52</v>
      </c>
      <c r="R132">
        <v>537</v>
      </c>
      <c r="S132">
        <v>444</v>
      </c>
      <c r="T132">
        <v>-0.11</v>
      </c>
    </row>
    <row r="133" spans="1:20">
      <c r="A133" t="s">
        <v>270</v>
      </c>
      <c r="B133">
        <v>6.15</v>
      </c>
      <c r="C133">
        <v>0</v>
      </c>
      <c r="D133">
        <v>157388500</v>
      </c>
      <c r="E133">
        <v>954888</v>
      </c>
      <c r="F133">
        <v>80323</v>
      </c>
      <c r="H133" t="s">
        <v>1474</v>
      </c>
      <c r="I133">
        <v>3.06</v>
      </c>
      <c r="K133">
        <v>0</v>
      </c>
      <c r="L133">
        <v>-0.11</v>
      </c>
      <c r="M133">
        <v>-10.14</v>
      </c>
      <c r="N133">
        <v>-26.82</v>
      </c>
      <c r="O133" t="s">
        <v>1957</v>
      </c>
    </row>
    <row r="134" spans="1:20">
      <c r="A134" t="s">
        <v>1274</v>
      </c>
      <c r="B134">
        <v>0.28000000000000003</v>
      </c>
      <c r="C134">
        <v>0</v>
      </c>
      <c r="D134">
        <v>275900</v>
      </c>
      <c r="E134">
        <v>76</v>
      </c>
      <c r="F134">
        <v>204</v>
      </c>
      <c r="H134" t="s">
        <v>864</v>
      </c>
      <c r="I134">
        <v>1.79</v>
      </c>
      <c r="K134">
        <v>0</v>
      </c>
      <c r="L134">
        <v>-55.76</v>
      </c>
      <c r="M134">
        <v>-116.24</v>
      </c>
      <c r="N134">
        <v>-128.94</v>
      </c>
    </row>
    <row r="135" spans="1:20">
      <c r="A135" t="s">
        <v>910</v>
      </c>
      <c r="B135">
        <v>21.9</v>
      </c>
      <c r="C135">
        <v>0</v>
      </c>
      <c r="D135">
        <v>6000</v>
      </c>
      <c r="E135">
        <v>131</v>
      </c>
      <c r="F135">
        <v>723</v>
      </c>
      <c r="G135">
        <v>5.21</v>
      </c>
      <c r="H135" t="s">
        <v>859</v>
      </c>
      <c r="I135">
        <v>1.26</v>
      </c>
      <c r="J135" t="s">
        <v>1518</v>
      </c>
      <c r="K135">
        <v>4.2</v>
      </c>
      <c r="L135">
        <v>6.67</v>
      </c>
      <c r="M135">
        <v>16.46</v>
      </c>
      <c r="N135">
        <v>12.91</v>
      </c>
      <c r="O135" t="s">
        <v>829</v>
      </c>
      <c r="R135">
        <v>147</v>
      </c>
      <c r="S135">
        <v>345</v>
      </c>
      <c r="T135">
        <v>7.0000000000000007E-2</v>
      </c>
    </row>
    <row r="136" spans="1:20">
      <c r="A136" t="s">
        <v>1558</v>
      </c>
      <c r="B136">
        <v>5.05</v>
      </c>
      <c r="C136">
        <v>-0.3</v>
      </c>
      <c r="D136">
        <v>1577700</v>
      </c>
      <c r="E136">
        <v>7983</v>
      </c>
      <c r="F136">
        <v>2232</v>
      </c>
      <c r="G136">
        <v>32.28</v>
      </c>
      <c r="H136" t="s">
        <v>1669</v>
      </c>
      <c r="I136">
        <v>0.23</v>
      </c>
      <c r="J136" t="s">
        <v>1588</v>
      </c>
      <c r="K136">
        <v>0.15</v>
      </c>
      <c r="L136">
        <v>12.51</v>
      </c>
      <c r="M136">
        <v>12.49</v>
      </c>
      <c r="N136">
        <v>13.01</v>
      </c>
      <c r="O136" t="s">
        <v>740</v>
      </c>
      <c r="R136">
        <v>724</v>
      </c>
      <c r="S136">
        <v>638</v>
      </c>
      <c r="T136">
        <v>1.18</v>
      </c>
    </row>
    <row r="137" spans="1:20">
      <c r="A137" t="s">
        <v>954</v>
      </c>
      <c r="B137">
        <v>0.47</v>
      </c>
      <c r="C137">
        <v>-0.02</v>
      </c>
      <c r="D137">
        <v>25361900</v>
      </c>
      <c r="E137">
        <v>11988</v>
      </c>
      <c r="F137">
        <v>2485</v>
      </c>
      <c r="H137" t="s">
        <v>1600</v>
      </c>
      <c r="I137">
        <v>0.77</v>
      </c>
      <c r="K137">
        <v>0</v>
      </c>
      <c r="L137">
        <v>0.93</v>
      </c>
      <c r="M137">
        <v>-4.5199999999999996</v>
      </c>
      <c r="N137">
        <v>-6.56</v>
      </c>
    </row>
    <row r="138" spans="1:20">
      <c r="A138" t="s">
        <v>877</v>
      </c>
      <c r="B138">
        <v>3.4</v>
      </c>
      <c r="C138">
        <v>-0.12</v>
      </c>
      <c r="D138">
        <v>4999400</v>
      </c>
      <c r="E138">
        <v>17020</v>
      </c>
      <c r="F138">
        <v>16767</v>
      </c>
      <c r="H138" t="s">
        <v>1357</v>
      </c>
      <c r="I138">
        <v>0.02</v>
      </c>
      <c r="K138">
        <v>0</v>
      </c>
      <c r="L138">
        <v>-4.07</v>
      </c>
      <c r="M138">
        <v>-4.1399999999999997</v>
      </c>
      <c r="N138">
        <v>-68.83</v>
      </c>
    </row>
    <row r="139" spans="1:20">
      <c r="A139" t="s">
        <v>1275</v>
      </c>
      <c r="B139">
        <v>3.82</v>
      </c>
      <c r="C139">
        <v>-0.08</v>
      </c>
      <c r="D139">
        <v>197600</v>
      </c>
      <c r="E139">
        <v>753</v>
      </c>
      <c r="F139">
        <v>1100</v>
      </c>
      <c r="G139">
        <v>5.12</v>
      </c>
      <c r="H139" t="s">
        <v>1612</v>
      </c>
      <c r="I139">
        <v>1.35</v>
      </c>
      <c r="J139" t="s">
        <v>1366</v>
      </c>
      <c r="K139">
        <v>0.73</v>
      </c>
      <c r="L139">
        <v>13.23</v>
      </c>
      <c r="M139">
        <v>24.16</v>
      </c>
      <c r="N139">
        <v>6.78</v>
      </c>
      <c r="O139" t="s">
        <v>1958</v>
      </c>
      <c r="R139">
        <v>73</v>
      </c>
      <c r="S139">
        <v>130</v>
      </c>
      <c r="T139">
        <v>0.16</v>
      </c>
    </row>
    <row r="140" spans="1:20">
      <c r="A140" t="s">
        <v>269</v>
      </c>
      <c r="B140">
        <v>62.25</v>
      </c>
      <c r="C140">
        <v>-1.5</v>
      </c>
      <c r="D140">
        <v>2854900</v>
      </c>
      <c r="E140">
        <v>178856</v>
      </c>
      <c r="F140">
        <v>62750</v>
      </c>
      <c r="G140">
        <v>32.61</v>
      </c>
      <c r="H140" t="s">
        <v>1864</v>
      </c>
      <c r="I140">
        <v>0.73</v>
      </c>
      <c r="J140" t="s">
        <v>1464</v>
      </c>
      <c r="K140">
        <v>1.92</v>
      </c>
      <c r="L140">
        <v>12.23</v>
      </c>
      <c r="M140">
        <v>17.36</v>
      </c>
      <c r="N140">
        <v>10.1</v>
      </c>
      <c r="O140" t="s">
        <v>1363</v>
      </c>
      <c r="R140">
        <v>621</v>
      </c>
      <c r="S140">
        <v>640</v>
      </c>
      <c r="T140">
        <v>1.22</v>
      </c>
    </row>
    <row r="141" spans="1:20">
      <c r="A141" t="s">
        <v>820</v>
      </c>
      <c r="B141">
        <v>2.3199999999999998</v>
      </c>
      <c r="C141">
        <v>-0.1</v>
      </c>
      <c r="D141">
        <v>11505200</v>
      </c>
      <c r="E141">
        <v>26960</v>
      </c>
      <c r="F141">
        <v>23617</v>
      </c>
      <c r="G141">
        <v>21.17</v>
      </c>
      <c r="H141" t="s">
        <v>955</v>
      </c>
      <c r="I141">
        <v>2.27</v>
      </c>
      <c r="J141" t="s">
        <v>818</v>
      </c>
      <c r="K141">
        <v>0.11</v>
      </c>
      <c r="L141">
        <v>4.09</v>
      </c>
      <c r="M141">
        <v>5.01</v>
      </c>
      <c r="N141">
        <v>0.74</v>
      </c>
      <c r="O141" t="s">
        <v>1806</v>
      </c>
      <c r="R141">
        <v>917</v>
      </c>
      <c r="S141">
        <v>921</v>
      </c>
      <c r="T141">
        <v>0.25</v>
      </c>
    </row>
    <row r="142" spans="1:20">
      <c r="A142" t="s">
        <v>1179</v>
      </c>
      <c r="B142">
        <v>0.36</v>
      </c>
      <c r="C142">
        <v>-0.01</v>
      </c>
      <c r="D142">
        <v>2945000</v>
      </c>
      <c r="E142">
        <v>1055</v>
      </c>
      <c r="F142">
        <v>1024</v>
      </c>
      <c r="G142">
        <v>8.85</v>
      </c>
      <c r="H142" t="s">
        <v>1123</v>
      </c>
      <c r="I142">
        <v>0.86</v>
      </c>
      <c r="J142" t="s">
        <v>1479</v>
      </c>
      <c r="K142">
        <v>0.04</v>
      </c>
      <c r="L142">
        <v>7.41</v>
      </c>
      <c r="M142">
        <v>8.33</v>
      </c>
      <c r="N142">
        <v>3.85</v>
      </c>
      <c r="O142" t="s">
        <v>1662</v>
      </c>
      <c r="R142">
        <v>434</v>
      </c>
      <c r="S142">
        <v>366</v>
      </c>
      <c r="T142">
        <v>0.16</v>
      </c>
    </row>
    <row r="143" spans="1:20">
      <c r="A143" t="s">
        <v>1009</v>
      </c>
      <c r="B143">
        <v>2.38</v>
      </c>
      <c r="C143">
        <v>-0.02</v>
      </c>
      <c r="D143">
        <v>5700</v>
      </c>
      <c r="E143">
        <v>14</v>
      </c>
      <c r="F143">
        <v>1773</v>
      </c>
      <c r="H143" t="s">
        <v>1603</v>
      </c>
      <c r="I143">
        <v>0.23</v>
      </c>
      <c r="K143">
        <v>0</v>
      </c>
      <c r="L143">
        <v>-11.58</v>
      </c>
      <c r="M143">
        <v>-12</v>
      </c>
      <c r="N143">
        <v>-16.829999999999998</v>
      </c>
    </row>
    <row r="144" spans="1:20">
      <c r="A144" t="s">
        <v>268</v>
      </c>
      <c r="B144">
        <v>43.5</v>
      </c>
      <c r="C144">
        <v>-1.25</v>
      </c>
      <c r="D144">
        <v>3782200</v>
      </c>
      <c r="E144">
        <v>164422</v>
      </c>
      <c r="F144">
        <v>59063</v>
      </c>
      <c r="G144">
        <v>47.32</v>
      </c>
      <c r="H144" t="s">
        <v>1838</v>
      </c>
      <c r="I144">
        <v>1.71</v>
      </c>
      <c r="J144" t="s">
        <v>1589</v>
      </c>
      <c r="K144">
        <v>0.92</v>
      </c>
      <c r="L144">
        <v>5.27</v>
      </c>
      <c r="M144">
        <v>6.54</v>
      </c>
      <c r="N144">
        <v>5.54</v>
      </c>
      <c r="O144" t="s">
        <v>1368</v>
      </c>
      <c r="R144">
        <v>1010</v>
      </c>
      <c r="S144">
        <v>976</v>
      </c>
      <c r="T144">
        <v>2</v>
      </c>
    </row>
    <row r="145" spans="1:20">
      <c r="A145" t="s">
        <v>1317</v>
      </c>
      <c r="B145">
        <v>4.1399999999999997</v>
      </c>
      <c r="C145">
        <v>0</v>
      </c>
      <c r="D145">
        <v>86800</v>
      </c>
      <c r="E145">
        <v>356</v>
      </c>
      <c r="F145">
        <v>1218</v>
      </c>
      <c r="G145">
        <v>18.760000000000002</v>
      </c>
      <c r="H145" t="s">
        <v>1852</v>
      </c>
      <c r="I145">
        <v>0.2</v>
      </c>
      <c r="J145" t="s">
        <v>1359</v>
      </c>
      <c r="K145">
        <v>0.22</v>
      </c>
      <c r="L145">
        <v>12.1</v>
      </c>
      <c r="M145">
        <v>11.19</v>
      </c>
      <c r="N145">
        <v>13.77</v>
      </c>
      <c r="O145" t="s">
        <v>1841</v>
      </c>
      <c r="R145">
        <v>602</v>
      </c>
      <c r="S145">
        <v>486</v>
      </c>
      <c r="T145">
        <v>0.34</v>
      </c>
    </row>
    <row r="146" spans="1:20">
      <c r="A146" t="s">
        <v>773</v>
      </c>
      <c r="B146">
        <v>1.68</v>
      </c>
      <c r="C146">
        <v>-0.03</v>
      </c>
      <c r="D146">
        <v>469800</v>
      </c>
      <c r="E146">
        <v>790</v>
      </c>
      <c r="F146">
        <v>1520</v>
      </c>
      <c r="G146">
        <v>20.22</v>
      </c>
      <c r="H146" t="s">
        <v>1361</v>
      </c>
      <c r="I146">
        <v>0.9</v>
      </c>
      <c r="K146">
        <v>0.08</v>
      </c>
      <c r="L146">
        <v>4.33</v>
      </c>
      <c r="M146">
        <v>3.23</v>
      </c>
      <c r="N146">
        <v>1.1399999999999999</v>
      </c>
      <c r="R146">
        <v>976</v>
      </c>
      <c r="S146">
        <v>877</v>
      </c>
      <c r="T146">
        <v>-0.05</v>
      </c>
    </row>
    <row r="147" spans="1:20">
      <c r="A147" t="s">
        <v>1145</v>
      </c>
      <c r="B147">
        <v>0.34</v>
      </c>
      <c r="C147">
        <v>-0.01</v>
      </c>
      <c r="D147">
        <v>4862000</v>
      </c>
      <c r="E147">
        <v>1653</v>
      </c>
      <c r="F147">
        <v>2810</v>
      </c>
      <c r="G147">
        <v>38.65</v>
      </c>
      <c r="H147" t="s">
        <v>991</v>
      </c>
      <c r="I147">
        <v>2.71</v>
      </c>
      <c r="K147">
        <v>0.01</v>
      </c>
      <c r="L147">
        <v>7.19</v>
      </c>
      <c r="M147">
        <v>1.73</v>
      </c>
      <c r="N147">
        <v>1.58</v>
      </c>
      <c r="R147">
        <v>1186</v>
      </c>
      <c r="S147">
        <v>835</v>
      </c>
      <c r="T147">
        <v>-0.63</v>
      </c>
    </row>
    <row r="148" spans="1:20">
      <c r="A148" t="s">
        <v>878</v>
      </c>
      <c r="B148">
        <v>0.67</v>
      </c>
      <c r="C148">
        <v>0.02</v>
      </c>
      <c r="D148">
        <v>3239000</v>
      </c>
      <c r="E148">
        <v>2112</v>
      </c>
      <c r="F148">
        <v>2684</v>
      </c>
      <c r="H148" t="s">
        <v>1489</v>
      </c>
      <c r="I148">
        <v>0.56000000000000005</v>
      </c>
      <c r="K148">
        <v>0</v>
      </c>
      <c r="L148">
        <v>-2.13</v>
      </c>
      <c r="M148">
        <v>-3.41</v>
      </c>
      <c r="N148">
        <v>-14.36</v>
      </c>
    </row>
    <row r="149" spans="1:20">
      <c r="A149" t="s">
        <v>1364</v>
      </c>
      <c r="B149">
        <v>2.48</v>
      </c>
      <c r="C149">
        <v>0</v>
      </c>
      <c r="D149">
        <v>247700</v>
      </c>
      <c r="E149">
        <v>614</v>
      </c>
      <c r="F149">
        <v>1984</v>
      </c>
      <c r="G149">
        <v>35.18</v>
      </c>
      <c r="H149" t="s">
        <v>1138</v>
      </c>
      <c r="I149">
        <v>0.39</v>
      </c>
      <c r="J149" t="s">
        <v>1496</v>
      </c>
      <c r="K149">
        <v>7.0000000000000007E-2</v>
      </c>
      <c r="L149">
        <v>4.6500000000000004</v>
      </c>
      <c r="M149">
        <v>4.4800000000000004</v>
      </c>
      <c r="N149">
        <v>3.07</v>
      </c>
      <c r="O149" t="s">
        <v>1127</v>
      </c>
      <c r="R149">
        <v>1054</v>
      </c>
      <c r="S149">
        <v>972</v>
      </c>
      <c r="T149">
        <v>8.1999999999999993</v>
      </c>
    </row>
    <row r="150" spans="1:20">
      <c r="A150" t="s">
        <v>911</v>
      </c>
      <c r="B150">
        <v>23.3</v>
      </c>
      <c r="C150">
        <v>0</v>
      </c>
      <c r="D150">
        <v>100</v>
      </c>
      <c r="E150">
        <v>2</v>
      </c>
      <c r="F150">
        <v>288</v>
      </c>
      <c r="G150">
        <v>10.68</v>
      </c>
      <c r="H150" t="s">
        <v>1507</v>
      </c>
      <c r="I150">
        <v>0.64</v>
      </c>
      <c r="J150" t="s">
        <v>1453</v>
      </c>
      <c r="K150">
        <v>2.25</v>
      </c>
      <c r="L150">
        <v>2.84</v>
      </c>
      <c r="M150">
        <v>4.72</v>
      </c>
      <c r="N150">
        <v>8.67</v>
      </c>
      <c r="O150" t="s">
        <v>1661</v>
      </c>
      <c r="R150">
        <v>662</v>
      </c>
      <c r="S150">
        <v>727</v>
      </c>
      <c r="T150">
        <v>-0.03</v>
      </c>
    </row>
    <row r="151" spans="1:20">
      <c r="A151" t="s">
        <v>1546</v>
      </c>
      <c r="B151">
        <v>1.72</v>
      </c>
      <c r="C151">
        <v>-0.05</v>
      </c>
      <c r="D151">
        <v>2941000</v>
      </c>
      <c r="E151">
        <v>5065</v>
      </c>
      <c r="F151">
        <v>3395</v>
      </c>
      <c r="G151">
        <v>25.52</v>
      </c>
      <c r="H151" t="s">
        <v>836</v>
      </c>
      <c r="I151">
        <v>0.15</v>
      </c>
      <c r="K151">
        <v>7.0000000000000007E-2</v>
      </c>
      <c r="L151">
        <v>3.91</v>
      </c>
      <c r="M151">
        <v>4.8899999999999997</v>
      </c>
      <c r="N151">
        <v>19.52</v>
      </c>
      <c r="R151">
        <v>963</v>
      </c>
      <c r="S151">
        <v>970</v>
      </c>
      <c r="T151">
        <v>-3.34</v>
      </c>
    </row>
    <row r="152" spans="1:20">
      <c r="A152" t="s">
        <v>267</v>
      </c>
      <c r="B152">
        <v>4.76</v>
      </c>
      <c r="C152">
        <v>-0.1</v>
      </c>
      <c r="D152">
        <v>1924100</v>
      </c>
      <c r="E152">
        <v>9170</v>
      </c>
      <c r="F152">
        <v>5436</v>
      </c>
      <c r="G152">
        <v>13.9</v>
      </c>
      <c r="H152" t="s">
        <v>1128</v>
      </c>
      <c r="I152">
        <v>1.17</v>
      </c>
      <c r="K152">
        <v>0.34</v>
      </c>
      <c r="L152">
        <v>5.43</v>
      </c>
      <c r="M152">
        <v>12.43</v>
      </c>
      <c r="N152">
        <v>24.01</v>
      </c>
      <c r="O152" t="s">
        <v>892</v>
      </c>
      <c r="R152">
        <v>450</v>
      </c>
      <c r="S152">
        <v>631</v>
      </c>
      <c r="T152">
        <v>0.41</v>
      </c>
    </row>
    <row r="153" spans="1:20">
      <c r="A153" t="s">
        <v>1276</v>
      </c>
      <c r="B153">
        <v>0.51</v>
      </c>
      <c r="C153">
        <v>0.01</v>
      </c>
      <c r="D153">
        <v>178500</v>
      </c>
      <c r="E153">
        <v>89</v>
      </c>
      <c r="F153">
        <v>625</v>
      </c>
      <c r="H153" t="s">
        <v>813</v>
      </c>
      <c r="I153">
        <v>2.11</v>
      </c>
      <c r="K153">
        <v>0</v>
      </c>
      <c r="L153">
        <v>0.44</v>
      </c>
      <c r="M153">
        <v>-3.55</v>
      </c>
      <c r="N153">
        <v>-3.64</v>
      </c>
    </row>
    <row r="154" spans="1:20">
      <c r="A154" t="s">
        <v>266</v>
      </c>
      <c r="B154">
        <v>2.84</v>
      </c>
      <c r="C154">
        <v>-0.04</v>
      </c>
      <c r="D154">
        <v>30258100</v>
      </c>
      <c r="E154">
        <v>86968</v>
      </c>
      <c r="F154">
        <v>30800</v>
      </c>
      <c r="G154">
        <v>29.44</v>
      </c>
      <c r="H154" t="s">
        <v>1374</v>
      </c>
      <c r="I154">
        <v>0.28999999999999998</v>
      </c>
      <c r="J154" t="s">
        <v>1588</v>
      </c>
      <c r="K154">
        <v>0.1</v>
      </c>
      <c r="L154">
        <v>13.34</v>
      </c>
      <c r="M154">
        <v>13.9</v>
      </c>
      <c r="N154">
        <v>13.04</v>
      </c>
      <c r="O154" t="s">
        <v>1780</v>
      </c>
      <c r="R154">
        <v>676</v>
      </c>
      <c r="S154">
        <v>599</v>
      </c>
      <c r="T154">
        <v>-1.05</v>
      </c>
    </row>
    <row r="155" spans="1:20">
      <c r="A155" t="s">
        <v>1389</v>
      </c>
      <c r="B155">
        <v>0.59</v>
      </c>
      <c r="C155">
        <v>-0.02</v>
      </c>
      <c r="D155">
        <v>202100</v>
      </c>
      <c r="E155">
        <v>119</v>
      </c>
      <c r="F155">
        <v>816</v>
      </c>
      <c r="G155">
        <v>56.82</v>
      </c>
      <c r="H155" t="s">
        <v>1368</v>
      </c>
      <c r="I155">
        <v>0.9</v>
      </c>
      <c r="K155">
        <v>0.01</v>
      </c>
      <c r="L155">
        <v>3.16</v>
      </c>
      <c r="M155">
        <v>1.71</v>
      </c>
      <c r="N155">
        <v>2.08</v>
      </c>
      <c r="R155">
        <v>1233</v>
      </c>
      <c r="S155">
        <v>1158</v>
      </c>
      <c r="T155">
        <v>-4.08</v>
      </c>
    </row>
    <row r="156" spans="1:20">
      <c r="A156" t="s">
        <v>1234</v>
      </c>
      <c r="B156">
        <v>0.11</v>
      </c>
      <c r="C156">
        <v>-0.01</v>
      </c>
      <c r="D156">
        <v>6095200</v>
      </c>
      <c r="E156">
        <v>681</v>
      </c>
      <c r="F156">
        <v>273</v>
      </c>
      <c r="H156" t="s">
        <v>1100</v>
      </c>
      <c r="I156">
        <v>5.2</v>
      </c>
      <c r="K156">
        <v>0</v>
      </c>
      <c r="L156">
        <v>-12.69</v>
      </c>
      <c r="M156">
        <v>-81.87</v>
      </c>
      <c r="N156">
        <v>-140.83000000000001</v>
      </c>
    </row>
    <row r="157" spans="1:20">
      <c r="A157" t="s">
        <v>774</v>
      </c>
      <c r="B157">
        <v>70</v>
      </c>
      <c r="C157">
        <v>0.75</v>
      </c>
      <c r="D157">
        <v>800</v>
      </c>
      <c r="E157">
        <v>57</v>
      </c>
      <c r="F157">
        <v>525</v>
      </c>
      <c r="G157">
        <v>5.0999999999999996</v>
      </c>
      <c r="H157" t="s">
        <v>1156</v>
      </c>
      <c r="I157">
        <v>1.63</v>
      </c>
      <c r="K157">
        <v>13.73</v>
      </c>
      <c r="L157">
        <v>5.99</v>
      </c>
      <c r="M157">
        <v>10.74</v>
      </c>
      <c r="N157">
        <v>3.88</v>
      </c>
      <c r="R157">
        <v>287</v>
      </c>
      <c r="S157">
        <v>378</v>
      </c>
      <c r="T157">
        <v>0.05</v>
      </c>
    </row>
    <row r="158" spans="1:20">
      <c r="A158" t="s">
        <v>1235</v>
      </c>
      <c r="B158">
        <v>2.76</v>
      </c>
      <c r="C158">
        <v>-0.12</v>
      </c>
      <c r="D158">
        <v>578000</v>
      </c>
      <c r="E158">
        <v>1609</v>
      </c>
      <c r="F158">
        <v>2224</v>
      </c>
      <c r="G158">
        <v>5.45</v>
      </c>
      <c r="H158" t="s">
        <v>1603</v>
      </c>
      <c r="I158">
        <v>0.5</v>
      </c>
      <c r="K158">
        <v>0.51</v>
      </c>
      <c r="L158">
        <v>13.73</v>
      </c>
      <c r="M158">
        <v>22.16</v>
      </c>
      <c r="N158">
        <v>11.79</v>
      </c>
      <c r="R158">
        <v>88</v>
      </c>
      <c r="S158">
        <v>117</v>
      </c>
      <c r="T158">
        <v>-0.02</v>
      </c>
    </row>
    <row r="159" spans="1:20">
      <c r="A159" t="s">
        <v>1146</v>
      </c>
      <c r="B159">
        <v>0.57999999999999996</v>
      </c>
      <c r="C159">
        <v>0</v>
      </c>
      <c r="D159">
        <v>232500</v>
      </c>
      <c r="E159">
        <v>135</v>
      </c>
      <c r="F159">
        <v>619</v>
      </c>
      <c r="H159" t="s">
        <v>1032</v>
      </c>
      <c r="I159">
        <v>3.9</v>
      </c>
      <c r="K159">
        <v>0</v>
      </c>
      <c r="L159">
        <v>1.63</v>
      </c>
      <c r="M159">
        <v>-12.54</v>
      </c>
      <c r="N159">
        <v>-9.85</v>
      </c>
    </row>
    <row r="160" spans="1:20">
      <c r="A160" t="s">
        <v>1531</v>
      </c>
      <c r="B160">
        <v>0.06</v>
      </c>
      <c r="C160">
        <v>-0.01</v>
      </c>
      <c r="D160">
        <v>21624500</v>
      </c>
      <c r="E160">
        <v>1311</v>
      </c>
      <c r="F160">
        <v>194</v>
      </c>
      <c r="G160">
        <v>33.17</v>
      </c>
      <c r="H160" t="s">
        <v>1365</v>
      </c>
      <c r="I160">
        <v>0.52</v>
      </c>
      <c r="K160">
        <v>0</v>
      </c>
      <c r="L160">
        <v>4.57</v>
      </c>
      <c r="M160">
        <v>1.23</v>
      </c>
      <c r="N160">
        <v>0.94</v>
      </c>
      <c r="R160">
        <v>1175</v>
      </c>
      <c r="S160">
        <v>971</v>
      </c>
      <c r="T160">
        <v>0.35</v>
      </c>
    </row>
    <row r="161" spans="1:20">
      <c r="A161" t="s">
        <v>900</v>
      </c>
      <c r="B161">
        <v>0.56000000000000005</v>
      </c>
      <c r="C161">
        <v>0</v>
      </c>
      <c r="D161">
        <v>1349300</v>
      </c>
      <c r="E161">
        <v>740</v>
      </c>
      <c r="F161">
        <v>18804</v>
      </c>
      <c r="G161">
        <v>11.72</v>
      </c>
      <c r="H161" t="s">
        <v>1014</v>
      </c>
      <c r="I161">
        <v>9.83</v>
      </c>
      <c r="K161">
        <v>0.05</v>
      </c>
      <c r="L161">
        <v>0.32</v>
      </c>
      <c r="M161">
        <v>3.46</v>
      </c>
      <c r="N161">
        <v>7.98</v>
      </c>
      <c r="R161">
        <v>763</v>
      </c>
      <c r="S161">
        <v>924</v>
      </c>
    </row>
    <row r="162" spans="1:20">
      <c r="A162" t="s">
        <v>1011</v>
      </c>
      <c r="B162">
        <v>2.2000000000000002</v>
      </c>
      <c r="C162">
        <v>-0.02</v>
      </c>
      <c r="D162">
        <v>89400</v>
      </c>
      <c r="E162">
        <v>197</v>
      </c>
      <c r="F162">
        <v>660</v>
      </c>
      <c r="H162" t="s">
        <v>1507</v>
      </c>
      <c r="I162">
        <v>0.01</v>
      </c>
      <c r="K162">
        <v>0</v>
      </c>
      <c r="L162">
        <v>-2.12</v>
      </c>
      <c r="M162">
        <v>-1.73</v>
      </c>
      <c r="N162">
        <v>-15.95</v>
      </c>
    </row>
    <row r="163" spans="1:20">
      <c r="A163" t="s">
        <v>1118</v>
      </c>
      <c r="B163">
        <v>2.04</v>
      </c>
      <c r="C163">
        <v>-0.04</v>
      </c>
      <c r="D163">
        <v>292100</v>
      </c>
      <c r="E163">
        <v>589</v>
      </c>
      <c r="F163">
        <v>1428</v>
      </c>
      <c r="G163">
        <v>15.2</v>
      </c>
      <c r="H163" t="s">
        <v>762</v>
      </c>
      <c r="I163">
        <v>3.26</v>
      </c>
      <c r="J163" t="s">
        <v>1479</v>
      </c>
      <c r="K163">
        <v>0.13</v>
      </c>
      <c r="L163">
        <v>1.57</v>
      </c>
      <c r="M163">
        <v>5.34</v>
      </c>
      <c r="N163">
        <v>1.9</v>
      </c>
      <c r="O163" t="s">
        <v>984</v>
      </c>
      <c r="R163">
        <v>770</v>
      </c>
      <c r="S163">
        <v>942</v>
      </c>
      <c r="T163">
        <v>-1.46</v>
      </c>
    </row>
    <row r="164" spans="1:20">
      <c r="A164" t="s">
        <v>265</v>
      </c>
      <c r="B164">
        <v>22.9</v>
      </c>
      <c r="C164">
        <v>-0.2</v>
      </c>
      <c r="D164">
        <v>9497100</v>
      </c>
      <c r="E164">
        <v>215204</v>
      </c>
      <c r="F164">
        <v>38451</v>
      </c>
      <c r="G164">
        <v>25.61</v>
      </c>
      <c r="H164" t="s">
        <v>1162</v>
      </c>
      <c r="I164">
        <v>2.72</v>
      </c>
      <c r="J164" t="s">
        <v>1359</v>
      </c>
      <c r="K164">
        <v>0.89</v>
      </c>
      <c r="L164">
        <v>3.86</v>
      </c>
      <c r="M164">
        <v>6.06</v>
      </c>
      <c r="N164">
        <v>3.96</v>
      </c>
      <c r="O164" t="s">
        <v>904</v>
      </c>
      <c r="R164">
        <v>905</v>
      </c>
      <c r="S164">
        <v>976</v>
      </c>
      <c r="T164">
        <v>2.66</v>
      </c>
    </row>
    <row r="165" spans="1:20">
      <c r="A165" t="s">
        <v>264</v>
      </c>
      <c r="B165">
        <v>4.0999999999999996</v>
      </c>
      <c r="C165">
        <v>-0.06</v>
      </c>
      <c r="D165">
        <v>4944700</v>
      </c>
      <c r="E165">
        <v>20301</v>
      </c>
      <c r="F165">
        <v>33656</v>
      </c>
      <c r="G165">
        <v>23.02</v>
      </c>
      <c r="H165" t="s">
        <v>1035</v>
      </c>
      <c r="I165">
        <v>0.77</v>
      </c>
      <c r="J165" t="s">
        <v>1553</v>
      </c>
      <c r="K165">
        <v>0.18</v>
      </c>
      <c r="L165">
        <v>4.45</v>
      </c>
      <c r="M165">
        <v>5.43</v>
      </c>
      <c r="N165">
        <v>13.36</v>
      </c>
      <c r="O165" t="s">
        <v>1959</v>
      </c>
      <c r="R165">
        <v>908</v>
      </c>
      <c r="S165">
        <v>890</v>
      </c>
      <c r="T165">
        <v>402.35</v>
      </c>
    </row>
    <row r="166" spans="1:20">
      <c r="A166" t="s">
        <v>775</v>
      </c>
      <c r="B166">
        <v>2.2999999999999998</v>
      </c>
      <c r="C166">
        <v>-0.08</v>
      </c>
      <c r="D166">
        <v>287100</v>
      </c>
      <c r="E166">
        <v>662</v>
      </c>
      <c r="F166">
        <v>884</v>
      </c>
      <c r="G166">
        <v>8.99</v>
      </c>
      <c r="H166" t="s">
        <v>991</v>
      </c>
      <c r="I166">
        <v>0.11</v>
      </c>
      <c r="J166" t="s">
        <v>1553</v>
      </c>
      <c r="K166">
        <v>0.26</v>
      </c>
      <c r="L166">
        <v>6.74</v>
      </c>
      <c r="M166">
        <v>7.47</v>
      </c>
      <c r="N166">
        <v>7.75</v>
      </c>
      <c r="O166" t="s">
        <v>1807</v>
      </c>
      <c r="R166">
        <v>483</v>
      </c>
      <c r="S166">
        <v>417</v>
      </c>
      <c r="T166">
        <v>-0.05</v>
      </c>
    </row>
    <row r="167" spans="1:20">
      <c r="A167" t="s">
        <v>1046</v>
      </c>
      <c r="B167">
        <v>1.96</v>
      </c>
      <c r="C167">
        <v>-0.02</v>
      </c>
      <c r="D167">
        <v>85700</v>
      </c>
      <c r="E167">
        <v>168</v>
      </c>
      <c r="F167">
        <v>1891</v>
      </c>
      <c r="G167">
        <v>13.9</v>
      </c>
      <c r="H167" t="s">
        <v>761</v>
      </c>
      <c r="I167">
        <v>1.64</v>
      </c>
      <c r="J167" t="s">
        <v>819</v>
      </c>
      <c r="K167">
        <v>0.14000000000000001</v>
      </c>
      <c r="L167">
        <v>5.82</v>
      </c>
      <c r="M167">
        <v>5.87</v>
      </c>
      <c r="N167">
        <v>3.81</v>
      </c>
      <c r="O167" t="s">
        <v>1624</v>
      </c>
      <c r="R167">
        <v>693</v>
      </c>
      <c r="S167">
        <v>604</v>
      </c>
      <c r="T167">
        <v>-0.75</v>
      </c>
    </row>
    <row r="168" spans="1:20">
      <c r="A168" t="s">
        <v>1147</v>
      </c>
      <c r="B168">
        <v>1.22</v>
      </c>
      <c r="C168">
        <v>-0.02</v>
      </c>
      <c r="D168">
        <v>161800</v>
      </c>
      <c r="E168">
        <v>196</v>
      </c>
      <c r="F168">
        <v>1301</v>
      </c>
      <c r="H168" t="s">
        <v>1599</v>
      </c>
      <c r="I168">
        <v>2.2000000000000002</v>
      </c>
      <c r="K168">
        <v>0</v>
      </c>
      <c r="L168">
        <v>-0.26</v>
      </c>
      <c r="M168">
        <v>-7.8</v>
      </c>
      <c r="N168">
        <v>-14.51</v>
      </c>
      <c r="O168" t="s">
        <v>1518</v>
      </c>
    </row>
    <row r="169" spans="1:20">
      <c r="A169" t="s">
        <v>1318</v>
      </c>
      <c r="B169">
        <v>0.99</v>
      </c>
      <c r="C169">
        <v>-0.03</v>
      </c>
      <c r="D169">
        <v>1032200</v>
      </c>
      <c r="E169">
        <v>1024</v>
      </c>
      <c r="F169">
        <v>418</v>
      </c>
      <c r="H169" t="s">
        <v>1371</v>
      </c>
      <c r="I169">
        <v>2.15</v>
      </c>
      <c r="K169">
        <v>0</v>
      </c>
      <c r="L169">
        <v>-10.08</v>
      </c>
      <c r="M169">
        <v>-42.88</v>
      </c>
      <c r="N169">
        <v>-13.13</v>
      </c>
    </row>
    <row r="170" spans="1:20">
      <c r="A170" t="s">
        <v>922</v>
      </c>
      <c r="B170">
        <v>1.96</v>
      </c>
      <c r="C170">
        <v>-0.03</v>
      </c>
      <c r="D170">
        <v>224700</v>
      </c>
      <c r="E170">
        <v>440</v>
      </c>
      <c r="F170">
        <v>7939</v>
      </c>
      <c r="G170">
        <v>36.450000000000003</v>
      </c>
      <c r="H170" t="s">
        <v>1960</v>
      </c>
      <c r="I170">
        <v>0.81</v>
      </c>
      <c r="J170" t="s">
        <v>1543</v>
      </c>
      <c r="K170">
        <v>0.05</v>
      </c>
      <c r="L170">
        <v>4.78</v>
      </c>
      <c r="M170">
        <v>4.6500000000000004</v>
      </c>
      <c r="N170">
        <v>4.1500000000000004</v>
      </c>
      <c r="O170" t="s">
        <v>1825</v>
      </c>
      <c r="R170">
        <v>1055</v>
      </c>
      <c r="S170">
        <v>965</v>
      </c>
      <c r="T170">
        <v>-2.33</v>
      </c>
    </row>
    <row r="171" spans="1:20">
      <c r="A171" t="s">
        <v>1119</v>
      </c>
      <c r="B171">
        <v>1.38</v>
      </c>
      <c r="C171">
        <v>-0.11</v>
      </c>
      <c r="D171">
        <v>1066700</v>
      </c>
      <c r="E171">
        <v>1494</v>
      </c>
      <c r="F171">
        <v>1490</v>
      </c>
      <c r="G171">
        <v>51.33</v>
      </c>
      <c r="H171" t="s">
        <v>870</v>
      </c>
      <c r="I171">
        <v>2.87</v>
      </c>
      <c r="K171">
        <v>0.03</v>
      </c>
      <c r="L171">
        <v>1.5</v>
      </c>
      <c r="M171">
        <v>1.76</v>
      </c>
      <c r="N171">
        <v>0.4</v>
      </c>
      <c r="R171">
        <v>1222</v>
      </c>
      <c r="S171">
        <v>1248</v>
      </c>
      <c r="T171">
        <v>-0.89</v>
      </c>
    </row>
    <row r="172" spans="1:20">
      <c r="A172" t="s">
        <v>1699</v>
      </c>
      <c r="B172">
        <v>10.9</v>
      </c>
      <c r="C172">
        <v>-0.3</v>
      </c>
      <c r="D172">
        <v>9500300</v>
      </c>
      <c r="E172">
        <v>103831</v>
      </c>
      <c r="F172">
        <v>16611</v>
      </c>
      <c r="G172">
        <v>30.75</v>
      </c>
      <c r="H172" t="s">
        <v>971</v>
      </c>
      <c r="I172">
        <v>0.52</v>
      </c>
      <c r="J172" t="s">
        <v>1461</v>
      </c>
      <c r="K172">
        <v>0.37</v>
      </c>
      <c r="L172">
        <v>14.22</v>
      </c>
      <c r="M172">
        <v>23.02</v>
      </c>
      <c r="N172">
        <v>11.54</v>
      </c>
      <c r="O172" t="s">
        <v>1801</v>
      </c>
      <c r="R172">
        <v>547</v>
      </c>
      <c r="S172">
        <v>573</v>
      </c>
      <c r="T172">
        <v>0.69</v>
      </c>
    </row>
    <row r="173" spans="1:20">
      <c r="A173" t="s">
        <v>1236</v>
      </c>
      <c r="B173">
        <v>1.41</v>
      </c>
      <c r="C173">
        <v>0.01</v>
      </c>
      <c r="D173">
        <v>18800</v>
      </c>
      <c r="E173">
        <v>26</v>
      </c>
      <c r="F173">
        <v>830</v>
      </c>
      <c r="G173">
        <v>27.06</v>
      </c>
      <c r="H173" t="s">
        <v>836</v>
      </c>
      <c r="I173">
        <v>0.74</v>
      </c>
      <c r="J173" t="s">
        <v>1141</v>
      </c>
      <c r="K173">
        <v>0.05</v>
      </c>
      <c r="L173">
        <v>3.51</v>
      </c>
      <c r="M173">
        <v>3.73</v>
      </c>
      <c r="N173">
        <v>2.59</v>
      </c>
      <c r="O173" t="s">
        <v>1634</v>
      </c>
      <c r="R173">
        <v>1032</v>
      </c>
      <c r="S173">
        <v>1012</v>
      </c>
      <c r="T173">
        <v>-2.9</v>
      </c>
    </row>
    <row r="174" spans="1:20">
      <c r="A174" t="s">
        <v>263</v>
      </c>
      <c r="B174">
        <v>18.3</v>
      </c>
      <c r="C174">
        <v>-0.6</v>
      </c>
      <c r="D174">
        <v>13228000</v>
      </c>
      <c r="E174">
        <v>243067</v>
      </c>
      <c r="F174">
        <v>43200</v>
      </c>
      <c r="G174">
        <v>15.03</v>
      </c>
      <c r="H174" t="s">
        <v>1834</v>
      </c>
      <c r="I174">
        <v>1.81</v>
      </c>
      <c r="J174" t="s">
        <v>963</v>
      </c>
      <c r="K174">
        <v>1.2</v>
      </c>
      <c r="L174">
        <v>17.82</v>
      </c>
      <c r="M174">
        <v>37.590000000000003</v>
      </c>
      <c r="N174">
        <v>4.0999999999999996</v>
      </c>
      <c r="O174" t="s">
        <v>1622</v>
      </c>
      <c r="R174">
        <v>299</v>
      </c>
      <c r="S174">
        <v>332</v>
      </c>
      <c r="T174">
        <v>1</v>
      </c>
    </row>
    <row r="175" spans="1:20">
      <c r="A175" t="s">
        <v>1192</v>
      </c>
      <c r="B175">
        <v>3.54</v>
      </c>
      <c r="C175">
        <v>0.02</v>
      </c>
      <c r="D175">
        <v>14800</v>
      </c>
      <c r="E175">
        <v>52</v>
      </c>
      <c r="F175">
        <v>474</v>
      </c>
      <c r="G175">
        <v>240.03</v>
      </c>
      <c r="H175" t="s">
        <v>1641</v>
      </c>
      <c r="I175">
        <v>0.19</v>
      </c>
      <c r="K175">
        <v>0.01</v>
      </c>
      <c r="L175">
        <v>0.98</v>
      </c>
      <c r="M175">
        <v>0.57999999999999996</v>
      </c>
      <c r="N175">
        <v>0.65</v>
      </c>
      <c r="R175">
        <v>1318</v>
      </c>
      <c r="S175">
        <v>1332</v>
      </c>
      <c r="T175">
        <v>-6.68</v>
      </c>
    </row>
    <row r="176" spans="1:20">
      <c r="A176" t="s">
        <v>1180</v>
      </c>
      <c r="B176">
        <v>0.99</v>
      </c>
      <c r="C176">
        <v>0</v>
      </c>
      <c r="D176">
        <v>0</v>
      </c>
      <c r="E176">
        <v>0</v>
      </c>
      <c r="F176">
        <v>5903</v>
      </c>
      <c r="H176" t="s">
        <v>1361</v>
      </c>
      <c r="J176" t="s">
        <v>1496</v>
      </c>
      <c r="K176">
        <v>7.0000000000000007E-2</v>
      </c>
      <c r="O176" t="s">
        <v>1033</v>
      </c>
    </row>
    <row r="177" spans="1:20">
      <c r="A177" t="s">
        <v>262</v>
      </c>
      <c r="B177">
        <v>55</v>
      </c>
      <c r="C177">
        <v>-2</v>
      </c>
      <c r="D177">
        <v>69505300</v>
      </c>
      <c r="E177">
        <v>3822165</v>
      </c>
      <c r="F177">
        <v>498562</v>
      </c>
      <c r="G177">
        <v>26.97</v>
      </c>
      <c r="H177" t="s">
        <v>1718</v>
      </c>
      <c r="I177">
        <v>2.1800000000000002</v>
      </c>
      <c r="J177" t="s">
        <v>1454</v>
      </c>
      <c r="K177">
        <v>2.06</v>
      </c>
      <c r="L177">
        <v>4.6500000000000004</v>
      </c>
      <c r="M177">
        <v>17.46</v>
      </c>
      <c r="N177">
        <v>2.0099999999999998</v>
      </c>
      <c r="O177" t="s">
        <v>1960</v>
      </c>
      <c r="R177">
        <v>581</v>
      </c>
      <c r="S177">
        <v>915</v>
      </c>
      <c r="T177">
        <v>1.66</v>
      </c>
    </row>
    <row r="178" spans="1:20">
      <c r="A178" t="s">
        <v>1277</v>
      </c>
      <c r="B178">
        <v>5.7</v>
      </c>
      <c r="C178">
        <v>-0.15</v>
      </c>
      <c r="D178">
        <v>136200</v>
      </c>
      <c r="E178">
        <v>771</v>
      </c>
      <c r="F178">
        <v>938</v>
      </c>
      <c r="G178">
        <v>14.96</v>
      </c>
      <c r="H178" t="s">
        <v>1455</v>
      </c>
      <c r="I178">
        <v>0.84</v>
      </c>
      <c r="J178" t="s">
        <v>1204</v>
      </c>
      <c r="K178">
        <v>0.38</v>
      </c>
      <c r="L178">
        <v>10.58</v>
      </c>
      <c r="M178">
        <v>13.07</v>
      </c>
      <c r="N178">
        <v>14.36</v>
      </c>
      <c r="O178" t="s">
        <v>1825</v>
      </c>
      <c r="R178">
        <v>466</v>
      </c>
      <c r="S178">
        <v>442</v>
      </c>
      <c r="T178">
        <v>0.28000000000000003</v>
      </c>
    </row>
    <row r="179" spans="1:20">
      <c r="A179" t="s">
        <v>1701</v>
      </c>
      <c r="B179">
        <v>31.25</v>
      </c>
      <c r="C179">
        <v>-0.5</v>
      </c>
      <c r="D179">
        <v>4825000</v>
      </c>
      <c r="E179">
        <v>149480</v>
      </c>
      <c r="F179">
        <v>330635</v>
      </c>
      <c r="G179">
        <v>38.270000000000003</v>
      </c>
      <c r="H179" t="s">
        <v>883</v>
      </c>
      <c r="I179">
        <v>0.84</v>
      </c>
      <c r="J179" t="s">
        <v>1032</v>
      </c>
      <c r="K179">
        <v>0.82</v>
      </c>
      <c r="L179">
        <v>3.21</v>
      </c>
      <c r="M179">
        <v>2.96</v>
      </c>
      <c r="N179">
        <v>1.76</v>
      </c>
      <c r="O179" t="s">
        <v>1960</v>
      </c>
      <c r="R179">
        <v>1138</v>
      </c>
      <c r="S179">
        <v>1103</v>
      </c>
      <c r="T179">
        <v>-4.3499999999999996</v>
      </c>
    </row>
    <row r="180" spans="1:20">
      <c r="A180" t="s">
        <v>261</v>
      </c>
      <c r="B180">
        <v>17.600000000000001</v>
      </c>
      <c r="C180">
        <v>-0.9</v>
      </c>
      <c r="D180">
        <v>41247200</v>
      </c>
      <c r="E180">
        <v>733578</v>
      </c>
      <c r="F180">
        <v>151444</v>
      </c>
      <c r="H180" t="s">
        <v>1600</v>
      </c>
      <c r="I180">
        <v>2.44</v>
      </c>
      <c r="K180">
        <v>0</v>
      </c>
      <c r="L180">
        <v>2.6</v>
      </c>
      <c r="M180">
        <v>-2.1</v>
      </c>
      <c r="N180">
        <v>-0.88</v>
      </c>
    </row>
    <row r="181" spans="1:20">
      <c r="A181" t="s">
        <v>1085</v>
      </c>
      <c r="B181">
        <v>12.5</v>
      </c>
      <c r="C181">
        <v>-0.3</v>
      </c>
      <c r="D181">
        <v>14900</v>
      </c>
      <c r="E181">
        <v>187</v>
      </c>
      <c r="F181">
        <v>504</v>
      </c>
      <c r="G181">
        <v>6.43</v>
      </c>
      <c r="H181" t="s">
        <v>975</v>
      </c>
      <c r="I181">
        <v>0.49</v>
      </c>
      <c r="J181" t="s">
        <v>1464</v>
      </c>
      <c r="K181">
        <v>1.96</v>
      </c>
      <c r="L181">
        <v>7.5</v>
      </c>
      <c r="M181">
        <v>7.61</v>
      </c>
      <c r="N181">
        <v>6.18</v>
      </c>
      <c r="O181" t="s">
        <v>936</v>
      </c>
      <c r="R181">
        <v>416</v>
      </c>
      <c r="S181">
        <v>307</v>
      </c>
    </row>
    <row r="182" spans="1:20">
      <c r="A182" t="s">
        <v>776</v>
      </c>
      <c r="B182">
        <v>2.54</v>
      </c>
      <c r="C182">
        <v>-0.02</v>
      </c>
      <c r="D182">
        <v>313400</v>
      </c>
      <c r="E182">
        <v>787</v>
      </c>
      <c r="F182">
        <v>1607</v>
      </c>
      <c r="G182">
        <v>10.63</v>
      </c>
      <c r="H182" t="s">
        <v>1590</v>
      </c>
      <c r="I182">
        <v>0.7</v>
      </c>
      <c r="J182" t="s">
        <v>1468</v>
      </c>
      <c r="K182">
        <v>0.24</v>
      </c>
      <c r="L182">
        <v>4.47</v>
      </c>
      <c r="M182">
        <v>5.75</v>
      </c>
      <c r="N182">
        <v>2.87</v>
      </c>
      <c r="O182" t="s">
        <v>1867</v>
      </c>
      <c r="R182">
        <v>617</v>
      </c>
      <c r="S182">
        <v>614</v>
      </c>
      <c r="T182">
        <v>-0.15</v>
      </c>
    </row>
    <row r="183" spans="1:20">
      <c r="A183" t="s">
        <v>1086</v>
      </c>
      <c r="B183">
        <v>1.38</v>
      </c>
      <c r="C183">
        <v>-0.04</v>
      </c>
      <c r="D183">
        <v>44400</v>
      </c>
      <c r="E183">
        <v>61</v>
      </c>
      <c r="F183">
        <v>611</v>
      </c>
      <c r="H183" t="s">
        <v>1125</v>
      </c>
      <c r="I183">
        <v>2.04</v>
      </c>
      <c r="K183">
        <v>0</v>
      </c>
      <c r="L183">
        <v>-5.24</v>
      </c>
      <c r="M183">
        <v>-18.79</v>
      </c>
      <c r="N183">
        <v>-9.1199999999999992</v>
      </c>
    </row>
    <row r="184" spans="1:20">
      <c r="A184" t="s">
        <v>260</v>
      </c>
      <c r="B184">
        <v>62.25</v>
      </c>
      <c r="C184">
        <v>-1</v>
      </c>
      <c r="D184">
        <v>11033800</v>
      </c>
      <c r="E184">
        <v>692291</v>
      </c>
      <c r="F184">
        <v>279378</v>
      </c>
      <c r="G184">
        <v>18.55</v>
      </c>
      <c r="H184" t="s">
        <v>1625</v>
      </c>
      <c r="I184">
        <v>1.78</v>
      </c>
      <c r="J184" t="s">
        <v>1557</v>
      </c>
      <c r="K184">
        <v>3.36</v>
      </c>
      <c r="L184">
        <v>7.71</v>
      </c>
      <c r="M184">
        <v>17.34</v>
      </c>
      <c r="N184">
        <v>31.16</v>
      </c>
      <c r="O184" t="s">
        <v>1671</v>
      </c>
      <c r="R184">
        <v>467</v>
      </c>
      <c r="S184">
        <v>612</v>
      </c>
      <c r="T184">
        <v>0.57999999999999996</v>
      </c>
    </row>
    <row r="185" spans="1:20">
      <c r="A185" t="s">
        <v>1237</v>
      </c>
      <c r="B185">
        <v>4.04</v>
      </c>
      <c r="C185">
        <v>-0.12</v>
      </c>
      <c r="D185">
        <v>103200</v>
      </c>
      <c r="E185">
        <v>419</v>
      </c>
      <c r="F185">
        <v>808</v>
      </c>
      <c r="G185">
        <v>17.260000000000002</v>
      </c>
      <c r="H185" t="s">
        <v>907</v>
      </c>
      <c r="I185">
        <v>0.12</v>
      </c>
      <c r="J185" t="s">
        <v>1469</v>
      </c>
      <c r="K185">
        <v>0.24</v>
      </c>
      <c r="L185">
        <v>7.98</v>
      </c>
      <c r="M185">
        <v>7.31</v>
      </c>
      <c r="N185">
        <v>10.199999999999999</v>
      </c>
      <c r="O185" t="s">
        <v>1619</v>
      </c>
      <c r="R185">
        <v>717</v>
      </c>
      <c r="S185">
        <v>571</v>
      </c>
      <c r="T185">
        <v>-0.91</v>
      </c>
    </row>
    <row r="186" spans="1:20">
      <c r="A186" t="s">
        <v>1072</v>
      </c>
      <c r="B186">
        <v>0.65</v>
      </c>
      <c r="C186">
        <v>-0.03</v>
      </c>
      <c r="D186">
        <v>467200</v>
      </c>
      <c r="E186">
        <v>308</v>
      </c>
      <c r="F186">
        <v>585</v>
      </c>
      <c r="G186">
        <v>7.58</v>
      </c>
      <c r="H186" t="s">
        <v>1615</v>
      </c>
      <c r="I186">
        <v>0.28000000000000003</v>
      </c>
      <c r="J186" t="s">
        <v>1141</v>
      </c>
      <c r="K186">
        <v>0.09</v>
      </c>
      <c r="L186">
        <v>7.81</v>
      </c>
      <c r="M186">
        <v>8.6</v>
      </c>
      <c r="N186">
        <v>6.56</v>
      </c>
      <c r="O186" t="s">
        <v>1712</v>
      </c>
      <c r="R186">
        <v>390</v>
      </c>
      <c r="S186">
        <v>315</v>
      </c>
      <c r="T186">
        <v>-0.05</v>
      </c>
    </row>
    <row r="187" spans="1:20">
      <c r="A187" t="s">
        <v>259</v>
      </c>
      <c r="B187">
        <v>2.2000000000000002</v>
      </c>
      <c r="C187">
        <v>-0.04</v>
      </c>
      <c r="D187">
        <v>492700</v>
      </c>
      <c r="E187">
        <v>1099</v>
      </c>
      <c r="F187">
        <v>1344</v>
      </c>
      <c r="G187">
        <v>10.4</v>
      </c>
      <c r="H187" t="s">
        <v>1138</v>
      </c>
      <c r="I187">
        <v>1.38</v>
      </c>
      <c r="J187" t="s">
        <v>1447</v>
      </c>
      <c r="K187">
        <v>0.22</v>
      </c>
      <c r="L187">
        <v>8.49</v>
      </c>
      <c r="M187">
        <v>15.84</v>
      </c>
      <c r="N187">
        <v>1.73</v>
      </c>
      <c r="O187" t="s">
        <v>1961</v>
      </c>
      <c r="R187">
        <v>270</v>
      </c>
      <c r="S187">
        <v>366</v>
      </c>
      <c r="T187">
        <v>0.71</v>
      </c>
    </row>
    <row r="188" spans="1:20">
      <c r="A188" t="s">
        <v>1073</v>
      </c>
      <c r="B188">
        <v>0.92</v>
      </c>
      <c r="C188">
        <v>-0.02</v>
      </c>
      <c r="D188">
        <v>625300</v>
      </c>
      <c r="E188">
        <v>575</v>
      </c>
      <c r="F188">
        <v>698</v>
      </c>
      <c r="G188">
        <v>7.45</v>
      </c>
      <c r="H188" t="s">
        <v>1215</v>
      </c>
      <c r="I188">
        <v>1.24</v>
      </c>
      <c r="K188">
        <v>0.12</v>
      </c>
      <c r="L188">
        <v>9.9600000000000009</v>
      </c>
      <c r="M188">
        <v>11.98</v>
      </c>
      <c r="N188">
        <v>16.21</v>
      </c>
      <c r="R188">
        <v>285</v>
      </c>
      <c r="S188">
        <v>242</v>
      </c>
      <c r="T188">
        <v>-0.08</v>
      </c>
    </row>
    <row r="189" spans="1:20">
      <c r="A189" t="s">
        <v>258</v>
      </c>
      <c r="B189">
        <v>35</v>
      </c>
      <c r="C189">
        <v>-1.5</v>
      </c>
      <c r="D189">
        <v>12797200</v>
      </c>
      <c r="E189">
        <v>449747</v>
      </c>
      <c r="F189">
        <v>206562</v>
      </c>
      <c r="G189">
        <v>25.77</v>
      </c>
      <c r="H189" t="s">
        <v>1754</v>
      </c>
      <c r="I189">
        <v>3.09</v>
      </c>
      <c r="J189" t="s">
        <v>1355</v>
      </c>
      <c r="K189">
        <v>1.33</v>
      </c>
      <c r="L189">
        <v>5.23</v>
      </c>
      <c r="M189">
        <v>12.41</v>
      </c>
      <c r="N189">
        <v>3.22</v>
      </c>
      <c r="O189" t="s">
        <v>1138</v>
      </c>
      <c r="R189">
        <v>682</v>
      </c>
      <c r="S189">
        <v>868</v>
      </c>
      <c r="T189">
        <v>0.01</v>
      </c>
    </row>
    <row r="190" spans="1:20">
      <c r="A190" t="s">
        <v>1278</v>
      </c>
      <c r="B190">
        <v>0.48</v>
      </c>
      <c r="C190">
        <v>-0.01</v>
      </c>
      <c r="D190">
        <v>123100</v>
      </c>
      <c r="E190">
        <v>57</v>
      </c>
      <c r="F190">
        <v>235</v>
      </c>
      <c r="H190" t="s">
        <v>956</v>
      </c>
      <c r="I190">
        <v>1.99</v>
      </c>
      <c r="K190">
        <v>0</v>
      </c>
      <c r="L190">
        <v>-5.36</v>
      </c>
      <c r="M190">
        <v>-25.02</v>
      </c>
      <c r="N190">
        <v>-9.43</v>
      </c>
    </row>
    <row r="191" spans="1:20">
      <c r="A191" t="s">
        <v>1794</v>
      </c>
      <c r="B191">
        <v>27.5</v>
      </c>
      <c r="C191">
        <v>0</v>
      </c>
      <c r="D191">
        <v>442200</v>
      </c>
      <c r="E191">
        <v>12145</v>
      </c>
      <c r="F191">
        <v>0</v>
      </c>
      <c r="H191" t="s">
        <v>1680</v>
      </c>
      <c r="J191" t="s">
        <v>1680</v>
      </c>
      <c r="K191">
        <v>0</v>
      </c>
      <c r="O191" t="s">
        <v>1680</v>
      </c>
    </row>
    <row r="192" spans="1:20">
      <c r="A192" t="s">
        <v>1031</v>
      </c>
      <c r="B192">
        <v>42.75</v>
      </c>
      <c r="C192">
        <v>-1</v>
      </c>
      <c r="D192">
        <v>1400</v>
      </c>
      <c r="E192">
        <v>60</v>
      </c>
      <c r="F192">
        <v>2262</v>
      </c>
      <c r="G192">
        <v>12.94</v>
      </c>
      <c r="H192" t="s">
        <v>983</v>
      </c>
      <c r="I192">
        <v>0.21</v>
      </c>
      <c r="J192" t="s">
        <v>1659</v>
      </c>
      <c r="K192">
        <v>3.36</v>
      </c>
      <c r="L192">
        <v>4.87</v>
      </c>
      <c r="M192">
        <v>4.4800000000000004</v>
      </c>
      <c r="N192">
        <v>4.9000000000000004</v>
      </c>
      <c r="O192" t="s">
        <v>1670</v>
      </c>
      <c r="R192">
        <v>738</v>
      </c>
      <c r="S192">
        <v>635</v>
      </c>
      <c r="T192">
        <v>7.95</v>
      </c>
    </row>
    <row r="193" spans="1:20">
      <c r="A193" t="s">
        <v>1012</v>
      </c>
      <c r="B193">
        <v>0.94</v>
      </c>
      <c r="C193">
        <v>-0.03</v>
      </c>
      <c r="D193">
        <v>197100</v>
      </c>
      <c r="E193">
        <v>186</v>
      </c>
      <c r="F193">
        <v>466</v>
      </c>
      <c r="H193" t="s">
        <v>959</v>
      </c>
      <c r="I193">
        <v>1.97</v>
      </c>
      <c r="K193">
        <v>0</v>
      </c>
      <c r="L193">
        <v>-2.33</v>
      </c>
      <c r="M193">
        <v>-12.55</v>
      </c>
      <c r="N193">
        <v>-3.83</v>
      </c>
    </row>
    <row r="194" spans="1:20">
      <c r="A194" t="s">
        <v>934</v>
      </c>
      <c r="B194">
        <v>63</v>
      </c>
      <c r="C194">
        <v>0</v>
      </c>
      <c r="D194">
        <v>0</v>
      </c>
      <c r="E194">
        <v>0</v>
      </c>
      <c r="F194">
        <v>1271</v>
      </c>
      <c r="G194">
        <v>24.2</v>
      </c>
      <c r="H194" t="s">
        <v>1354</v>
      </c>
      <c r="I194">
        <v>0.12</v>
      </c>
      <c r="J194" t="s">
        <v>1138</v>
      </c>
      <c r="K194">
        <v>2.56</v>
      </c>
      <c r="L194">
        <v>4.82</v>
      </c>
      <c r="M194">
        <v>4.3499999999999996</v>
      </c>
      <c r="N194">
        <v>28.21</v>
      </c>
      <c r="O194" t="s">
        <v>1962</v>
      </c>
      <c r="R194">
        <v>980</v>
      </c>
      <c r="S194">
        <v>873</v>
      </c>
      <c r="T194">
        <v>0.89</v>
      </c>
    </row>
    <row r="195" spans="1:20">
      <c r="A195" t="s">
        <v>964</v>
      </c>
      <c r="B195">
        <v>0.93</v>
      </c>
      <c r="C195">
        <v>-0.02</v>
      </c>
      <c r="D195">
        <v>1002700</v>
      </c>
      <c r="E195">
        <v>933</v>
      </c>
      <c r="F195">
        <v>1093</v>
      </c>
      <c r="G195">
        <v>54.01</v>
      </c>
      <c r="H195" t="s">
        <v>1615</v>
      </c>
      <c r="I195">
        <v>0.76</v>
      </c>
      <c r="J195" t="s">
        <v>892</v>
      </c>
      <c r="K195">
        <v>0.02</v>
      </c>
      <c r="L195">
        <v>0.82</v>
      </c>
      <c r="M195">
        <v>1.1499999999999999</v>
      </c>
      <c r="N195">
        <v>0.52</v>
      </c>
      <c r="O195" t="s">
        <v>1629</v>
      </c>
      <c r="R195">
        <v>1250</v>
      </c>
      <c r="S195">
        <v>1297</v>
      </c>
      <c r="T195">
        <v>-0.86</v>
      </c>
    </row>
    <row r="196" spans="1:20">
      <c r="A196" t="s">
        <v>1075</v>
      </c>
      <c r="B196">
        <v>4.5199999999999996</v>
      </c>
      <c r="C196">
        <v>-0.08</v>
      </c>
      <c r="D196">
        <v>3800</v>
      </c>
      <c r="E196">
        <v>17</v>
      </c>
      <c r="F196">
        <v>1830</v>
      </c>
      <c r="H196" t="s">
        <v>1489</v>
      </c>
      <c r="I196">
        <v>0.6</v>
      </c>
      <c r="K196">
        <v>0</v>
      </c>
      <c r="L196">
        <v>-0.84</v>
      </c>
      <c r="M196">
        <v>-3.56</v>
      </c>
      <c r="N196">
        <v>-2.37</v>
      </c>
    </row>
    <row r="197" spans="1:20">
      <c r="A197" t="s">
        <v>839</v>
      </c>
      <c r="B197">
        <v>0.48</v>
      </c>
      <c r="C197">
        <v>-0.04</v>
      </c>
      <c r="D197">
        <v>26400900</v>
      </c>
      <c r="E197">
        <v>12999</v>
      </c>
      <c r="F197">
        <v>694</v>
      </c>
      <c r="H197" t="s">
        <v>1288</v>
      </c>
      <c r="I197">
        <v>2.11</v>
      </c>
      <c r="K197">
        <v>0</v>
      </c>
      <c r="L197">
        <v>-9.94</v>
      </c>
      <c r="M197">
        <v>-33.65</v>
      </c>
      <c r="N197">
        <v>-53.53</v>
      </c>
    </row>
    <row r="198" spans="1:20">
      <c r="A198" t="s">
        <v>1058</v>
      </c>
      <c r="B198">
        <v>1.33</v>
      </c>
      <c r="C198">
        <v>-0.01</v>
      </c>
      <c r="D198">
        <v>147000</v>
      </c>
      <c r="E198">
        <v>197</v>
      </c>
      <c r="F198">
        <v>832</v>
      </c>
      <c r="H198" t="s">
        <v>975</v>
      </c>
      <c r="I198">
        <v>1.1200000000000001</v>
      </c>
      <c r="K198">
        <v>0</v>
      </c>
      <c r="L198">
        <v>-6.15</v>
      </c>
      <c r="M198">
        <v>-6.14</v>
      </c>
      <c r="N198">
        <v>-6.36</v>
      </c>
    </row>
    <row r="199" spans="1:20">
      <c r="A199" t="s">
        <v>1319</v>
      </c>
      <c r="B199">
        <v>3.72</v>
      </c>
      <c r="C199">
        <v>-0.08</v>
      </c>
      <c r="D199">
        <v>455100</v>
      </c>
      <c r="E199">
        <v>1699</v>
      </c>
      <c r="F199">
        <v>1273</v>
      </c>
      <c r="G199">
        <v>17.87</v>
      </c>
      <c r="H199" t="s">
        <v>1079</v>
      </c>
      <c r="I199">
        <v>0.84</v>
      </c>
      <c r="J199" t="s">
        <v>1543</v>
      </c>
      <c r="K199">
        <v>0.21</v>
      </c>
      <c r="L199">
        <v>9.85</v>
      </c>
      <c r="M199">
        <v>12.7</v>
      </c>
      <c r="N199">
        <v>7.54</v>
      </c>
      <c r="O199" t="s">
        <v>1702</v>
      </c>
      <c r="R199">
        <v>543</v>
      </c>
      <c r="S199">
        <v>528</v>
      </c>
      <c r="T199">
        <v>-0.12</v>
      </c>
    </row>
    <row r="200" spans="1:20">
      <c r="A200" t="s">
        <v>257</v>
      </c>
      <c r="B200">
        <v>1.82</v>
      </c>
      <c r="C200">
        <v>-0.05</v>
      </c>
      <c r="D200">
        <v>5343200</v>
      </c>
      <c r="E200">
        <v>9791</v>
      </c>
      <c r="F200">
        <v>16700</v>
      </c>
      <c r="G200">
        <v>14.13</v>
      </c>
      <c r="H200" t="s">
        <v>1963</v>
      </c>
      <c r="I200">
        <v>0.51</v>
      </c>
      <c r="J200" t="s">
        <v>1479</v>
      </c>
      <c r="K200">
        <v>0.13</v>
      </c>
      <c r="L200">
        <v>15.48</v>
      </c>
      <c r="M200">
        <v>18.760000000000002</v>
      </c>
      <c r="N200">
        <v>15.16</v>
      </c>
      <c r="O200" t="s">
        <v>1614</v>
      </c>
      <c r="R200">
        <v>343</v>
      </c>
      <c r="S200">
        <v>318</v>
      </c>
      <c r="T200">
        <v>-1.31</v>
      </c>
    </row>
    <row r="201" spans="1:20">
      <c r="A201" t="s">
        <v>1181</v>
      </c>
      <c r="B201">
        <v>0.39</v>
      </c>
      <c r="C201">
        <v>-0.01</v>
      </c>
      <c r="D201">
        <v>4046000</v>
      </c>
      <c r="E201">
        <v>1588</v>
      </c>
      <c r="F201">
        <v>2101</v>
      </c>
      <c r="G201">
        <v>9.7899999999999991</v>
      </c>
      <c r="H201" t="s">
        <v>862</v>
      </c>
      <c r="I201">
        <v>0.39</v>
      </c>
      <c r="J201" t="s">
        <v>892</v>
      </c>
      <c r="K201">
        <v>0.04</v>
      </c>
      <c r="L201">
        <v>8.19</v>
      </c>
      <c r="M201">
        <v>8.1300000000000008</v>
      </c>
      <c r="N201">
        <v>14.75</v>
      </c>
      <c r="O201" t="s">
        <v>1650</v>
      </c>
      <c r="R201">
        <v>475</v>
      </c>
      <c r="S201">
        <v>365</v>
      </c>
      <c r="T201">
        <v>0.53</v>
      </c>
    </row>
    <row r="202" spans="1:20">
      <c r="A202" t="s">
        <v>1113</v>
      </c>
      <c r="B202">
        <v>8.6999999999999993</v>
      </c>
      <c r="C202">
        <v>0</v>
      </c>
      <c r="D202">
        <v>199500</v>
      </c>
      <c r="E202">
        <v>1737</v>
      </c>
      <c r="F202">
        <v>2797</v>
      </c>
      <c r="H202" t="s">
        <v>1600</v>
      </c>
      <c r="I202">
        <v>0.09</v>
      </c>
      <c r="K202">
        <v>0</v>
      </c>
      <c r="L202">
        <v>-0.67</v>
      </c>
      <c r="M202">
        <v>-0.68</v>
      </c>
      <c r="N202">
        <v>-1.91</v>
      </c>
    </row>
    <row r="203" spans="1:20">
      <c r="A203" t="s">
        <v>256</v>
      </c>
      <c r="B203">
        <v>71.5</v>
      </c>
      <c r="C203">
        <v>-4.75</v>
      </c>
      <c r="D203">
        <v>24273800</v>
      </c>
      <c r="E203">
        <v>1752044</v>
      </c>
      <c r="F203">
        <v>901233</v>
      </c>
      <c r="G203">
        <v>48.92</v>
      </c>
      <c r="H203" t="s">
        <v>1964</v>
      </c>
      <c r="I203">
        <v>0.6</v>
      </c>
      <c r="J203" t="s">
        <v>974</v>
      </c>
      <c r="K203">
        <v>1.48</v>
      </c>
      <c r="L203">
        <v>19.690000000000001</v>
      </c>
      <c r="M203">
        <v>30.15</v>
      </c>
      <c r="N203">
        <v>12.48</v>
      </c>
      <c r="O203" t="s">
        <v>1615</v>
      </c>
      <c r="R203">
        <v>607</v>
      </c>
      <c r="S203">
        <v>615</v>
      </c>
      <c r="T203">
        <v>1.36</v>
      </c>
    </row>
    <row r="204" spans="1:20">
      <c r="A204" t="s">
        <v>842</v>
      </c>
      <c r="B204">
        <v>4.12</v>
      </c>
      <c r="C204">
        <v>0</v>
      </c>
      <c r="D204">
        <v>1185700</v>
      </c>
      <c r="E204">
        <v>4900</v>
      </c>
      <c r="F204">
        <v>3140</v>
      </c>
      <c r="H204" t="s">
        <v>1547</v>
      </c>
      <c r="I204">
        <v>0.79</v>
      </c>
      <c r="K204">
        <v>0</v>
      </c>
      <c r="L204">
        <v>-8.0299999999999994</v>
      </c>
      <c r="M204">
        <v>-14.34</v>
      </c>
      <c r="N204">
        <v>-23.9</v>
      </c>
    </row>
    <row r="205" spans="1:20">
      <c r="A205" t="s">
        <v>1565</v>
      </c>
      <c r="B205">
        <v>2.08</v>
      </c>
      <c r="C205">
        <v>0.04</v>
      </c>
      <c r="D205">
        <v>77100</v>
      </c>
      <c r="E205">
        <v>161</v>
      </c>
      <c r="F205">
        <v>991</v>
      </c>
      <c r="G205">
        <v>19.690000000000001</v>
      </c>
      <c r="H205" t="s">
        <v>1618</v>
      </c>
      <c r="I205">
        <v>0.21</v>
      </c>
      <c r="J205" t="s">
        <v>1588</v>
      </c>
      <c r="K205">
        <v>0.11</v>
      </c>
      <c r="L205">
        <v>6.99</v>
      </c>
      <c r="M205">
        <v>8.9</v>
      </c>
      <c r="N205">
        <v>7.77</v>
      </c>
      <c r="O205" t="s">
        <v>744</v>
      </c>
      <c r="R205">
        <v>688</v>
      </c>
      <c r="S205">
        <v>669</v>
      </c>
      <c r="T205">
        <v>-0.38</v>
      </c>
    </row>
    <row r="206" spans="1:20">
      <c r="A206" t="s">
        <v>1279</v>
      </c>
      <c r="B206">
        <v>0.64</v>
      </c>
      <c r="C206">
        <v>-0.02</v>
      </c>
      <c r="D206">
        <v>56800</v>
      </c>
      <c r="E206">
        <v>37</v>
      </c>
      <c r="F206">
        <v>580</v>
      </c>
      <c r="H206" t="s">
        <v>1453</v>
      </c>
      <c r="I206">
        <v>0.79</v>
      </c>
      <c r="K206">
        <v>0</v>
      </c>
      <c r="L206">
        <v>-0.81</v>
      </c>
      <c r="M206">
        <v>-4.5999999999999996</v>
      </c>
      <c r="N206">
        <v>-12.99</v>
      </c>
    </row>
    <row r="207" spans="1:20">
      <c r="A207" t="s">
        <v>1280</v>
      </c>
      <c r="B207">
        <v>0.25</v>
      </c>
      <c r="C207">
        <v>0</v>
      </c>
      <c r="D207">
        <v>500000</v>
      </c>
      <c r="E207">
        <v>125</v>
      </c>
      <c r="F207">
        <v>585</v>
      </c>
      <c r="H207" t="s">
        <v>1148</v>
      </c>
      <c r="I207">
        <v>0.18</v>
      </c>
      <c r="K207">
        <v>0</v>
      </c>
      <c r="L207">
        <v>-18.829999999999998</v>
      </c>
      <c r="M207">
        <v>-22.48</v>
      </c>
      <c r="N207">
        <v>-88.92</v>
      </c>
    </row>
    <row r="208" spans="1:20">
      <c r="A208" t="s">
        <v>1193</v>
      </c>
      <c r="B208">
        <v>21.6</v>
      </c>
      <c r="C208">
        <v>-0.6</v>
      </c>
      <c r="D208">
        <v>1274400</v>
      </c>
      <c r="E208">
        <v>27621</v>
      </c>
      <c r="F208">
        <v>14780</v>
      </c>
      <c r="G208">
        <v>44.11</v>
      </c>
      <c r="H208" t="s">
        <v>1965</v>
      </c>
      <c r="I208">
        <v>0.35</v>
      </c>
      <c r="J208" t="s">
        <v>1461</v>
      </c>
      <c r="K208">
        <v>0.48</v>
      </c>
      <c r="L208">
        <v>16.739999999999998</v>
      </c>
      <c r="M208">
        <v>17.96</v>
      </c>
      <c r="N208">
        <v>18.309999999999999</v>
      </c>
      <c r="O208" t="s">
        <v>1618</v>
      </c>
      <c r="R208">
        <v>673</v>
      </c>
      <c r="S208">
        <v>626</v>
      </c>
      <c r="T208">
        <v>1.5</v>
      </c>
    </row>
    <row r="209" spans="1:20">
      <c r="A209" t="s">
        <v>327</v>
      </c>
      <c r="B209">
        <v>11.8</v>
      </c>
      <c r="C209">
        <v>-0.1</v>
      </c>
      <c r="D209">
        <v>715300</v>
      </c>
      <c r="E209">
        <v>8495</v>
      </c>
      <c r="F209">
        <v>13939</v>
      </c>
      <c r="G209">
        <v>13.92</v>
      </c>
      <c r="H209" t="s">
        <v>1158</v>
      </c>
      <c r="I209">
        <v>0.18</v>
      </c>
      <c r="J209" t="s">
        <v>1359</v>
      </c>
      <c r="K209">
        <v>0.85</v>
      </c>
      <c r="L209">
        <v>12.43</v>
      </c>
      <c r="M209">
        <v>10.96</v>
      </c>
      <c r="N209">
        <v>42.48</v>
      </c>
      <c r="O209" t="s">
        <v>1799</v>
      </c>
      <c r="R209">
        <v>497</v>
      </c>
      <c r="S209">
        <v>369</v>
      </c>
      <c r="T209">
        <v>0.23</v>
      </c>
    </row>
    <row r="210" spans="1:20">
      <c r="A210" t="s">
        <v>1212</v>
      </c>
      <c r="B210">
        <v>2.6</v>
      </c>
      <c r="C210">
        <v>-0.12</v>
      </c>
      <c r="D210">
        <v>485100</v>
      </c>
      <c r="E210">
        <v>1251</v>
      </c>
      <c r="F210">
        <v>1153</v>
      </c>
      <c r="G210">
        <v>160.44</v>
      </c>
      <c r="H210" t="s">
        <v>861</v>
      </c>
      <c r="I210">
        <v>0.35</v>
      </c>
      <c r="K210">
        <v>0.02</v>
      </c>
      <c r="L210">
        <v>4.16</v>
      </c>
      <c r="M210">
        <v>0.74</v>
      </c>
      <c r="N210">
        <v>1.01</v>
      </c>
      <c r="R210">
        <v>1300</v>
      </c>
      <c r="S210">
        <v>1120</v>
      </c>
      <c r="T210">
        <v>-0.46</v>
      </c>
    </row>
    <row r="211" spans="1:20">
      <c r="A211" t="s">
        <v>255</v>
      </c>
      <c r="B211">
        <v>11</v>
      </c>
      <c r="C211">
        <v>-0.4</v>
      </c>
      <c r="D211">
        <v>5725000</v>
      </c>
      <c r="E211">
        <v>63080</v>
      </c>
      <c r="F211">
        <v>34289</v>
      </c>
      <c r="G211">
        <v>61.25</v>
      </c>
      <c r="H211" t="s">
        <v>1645</v>
      </c>
      <c r="I211">
        <v>1.79</v>
      </c>
      <c r="J211" t="s">
        <v>1479</v>
      </c>
      <c r="K211">
        <v>0.18</v>
      </c>
      <c r="L211">
        <v>3.83</v>
      </c>
      <c r="M211">
        <v>4.92</v>
      </c>
      <c r="N211">
        <v>1.85</v>
      </c>
      <c r="O211" t="s">
        <v>1496</v>
      </c>
      <c r="R211">
        <v>1105</v>
      </c>
      <c r="S211">
        <v>1124</v>
      </c>
      <c r="T211">
        <v>-11.07</v>
      </c>
    </row>
    <row r="212" spans="1:20">
      <c r="A212" t="s">
        <v>1281</v>
      </c>
      <c r="B212">
        <v>2.6</v>
      </c>
      <c r="C212">
        <v>-0.04</v>
      </c>
      <c r="D212">
        <v>125800</v>
      </c>
      <c r="E212">
        <v>330</v>
      </c>
      <c r="F212">
        <v>598</v>
      </c>
      <c r="G212">
        <v>43.66</v>
      </c>
      <c r="H212" t="s">
        <v>1369</v>
      </c>
      <c r="I212">
        <v>0.95</v>
      </c>
      <c r="K212">
        <v>0.06</v>
      </c>
      <c r="L212">
        <v>2.5499999999999998</v>
      </c>
      <c r="M212">
        <v>2.13</v>
      </c>
      <c r="N212">
        <v>1.34</v>
      </c>
      <c r="R212">
        <v>1189</v>
      </c>
      <c r="S212">
        <v>1171</v>
      </c>
      <c r="T212">
        <v>-1.25</v>
      </c>
    </row>
    <row r="213" spans="1:20">
      <c r="A213" t="s">
        <v>254</v>
      </c>
      <c r="B213">
        <v>7.95</v>
      </c>
      <c r="C213">
        <v>0</v>
      </c>
      <c r="D213">
        <v>156600</v>
      </c>
      <c r="E213">
        <v>1242</v>
      </c>
      <c r="F213">
        <v>6840</v>
      </c>
      <c r="G213">
        <v>10.73</v>
      </c>
      <c r="H213" t="s">
        <v>1706</v>
      </c>
      <c r="I213">
        <v>0.46</v>
      </c>
      <c r="J213" t="s">
        <v>1151</v>
      </c>
      <c r="K213">
        <v>0.75</v>
      </c>
      <c r="L213">
        <v>20.74</v>
      </c>
      <c r="M213">
        <v>25.67</v>
      </c>
      <c r="N213">
        <v>11.29</v>
      </c>
      <c r="O213" t="s">
        <v>1649</v>
      </c>
      <c r="R213">
        <v>195</v>
      </c>
      <c r="S213">
        <v>186</v>
      </c>
      <c r="T213">
        <v>0.73</v>
      </c>
    </row>
    <row r="214" spans="1:20">
      <c r="A214" t="s">
        <v>1452</v>
      </c>
      <c r="B214">
        <v>1.31</v>
      </c>
      <c r="C214">
        <v>-7.0000000000000007E-2</v>
      </c>
      <c r="D214">
        <v>3089400</v>
      </c>
      <c r="E214">
        <v>4102</v>
      </c>
      <c r="F214">
        <v>1604</v>
      </c>
      <c r="G214">
        <v>16.059999999999999</v>
      </c>
      <c r="H214" t="s">
        <v>1371</v>
      </c>
      <c r="I214">
        <v>0.18</v>
      </c>
      <c r="J214" t="s">
        <v>1588</v>
      </c>
      <c r="K214">
        <v>0.08</v>
      </c>
      <c r="L214">
        <v>7.77</v>
      </c>
      <c r="M214">
        <v>6.93</v>
      </c>
      <c r="N214">
        <v>13.69</v>
      </c>
      <c r="O214" t="s">
        <v>806</v>
      </c>
      <c r="R214">
        <v>733</v>
      </c>
      <c r="S214">
        <v>571</v>
      </c>
      <c r="T214">
        <v>0.18</v>
      </c>
    </row>
    <row r="215" spans="1:20">
      <c r="A215" t="s">
        <v>1101</v>
      </c>
      <c r="B215">
        <v>30</v>
      </c>
      <c r="C215">
        <v>0</v>
      </c>
      <c r="D215">
        <v>0</v>
      </c>
      <c r="E215">
        <v>0</v>
      </c>
      <c r="F215">
        <v>300</v>
      </c>
      <c r="G215">
        <v>40.26</v>
      </c>
      <c r="H215" t="s">
        <v>1125</v>
      </c>
      <c r="I215">
        <v>0.15</v>
      </c>
      <c r="J215" t="s">
        <v>1461</v>
      </c>
      <c r="K215">
        <v>1.49</v>
      </c>
      <c r="L215">
        <v>2.3199999999999998</v>
      </c>
      <c r="M215">
        <v>1.89</v>
      </c>
      <c r="N215">
        <v>5.09</v>
      </c>
      <c r="O215" t="s">
        <v>901</v>
      </c>
      <c r="R215">
        <v>1182</v>
      </c>
      <c r="S215">
        <v>1166</v>
      </c>
      <c r="T215">
        <v>-2.56</v>
      </c>
    </row>
    <row r="216" spans="1:20">
      <c r="A216" t="s">
        <v>935</v>
      </c>
      <c r="B216">
        <v>9.5</v>
      </c>
      <c r="C216">
        <v>-0.2</v>
      </c>
      <c r="D216">
        <v>315700</v>
      </c>
      <c r="E216">
        <v>3017</v>
      </c>
      <c r="F216">
        <v>7990</v>
      </c>
      <c r="H216" t="s">
        <v>1966</v>
      </c>
      <c r="I216">
        <v>8.83</v>
      </c>
      <c r="K216">
        <v>0</v>
      </c>
      <c r="L216">
        <v>-0.17</v>
      </c>
      <c r="M216">
        <v>-15.07</v>
      </c>
      <c r="N216">
        <v>-9.0299999999999994</v>
      </c>
    </row>
    <row r="217" spans="1:20">
      <c r="A217" t="s">
        <v>1538</v>
      </c>
      <c r="B217">
        <v>0.41</v>
      </c>
      <c r="C217">
        <v>-0.02</v>
      </c>
      <c r="D217">
        <v>2000</v>
      </c>
      <c r="E217">
        <v>1</v>
      </c>
      <c r="F217">
        <v>554</v>
      </c>
      <c r="H217" t="s">
        <v>1782</v>
      </c>
      <c r="I217">
        <v>0.08</v>
      </c>
      <c r="K217">
        <v>0</v>
      </c>
      <c r="L217">
        <v>-5.32</v>
      </c>
      <c r="M217">
        <v>-6.03</v>
      </c>
      <c r="N217">
        <v>-25.44</v>
      </c>
    </row>
    <row r="218" spans="1:20">
      <c r="A218" t="s">
        <v>253</v>
      </c>
      <c r="B218">
        <v>33.5</v>
      </c>
      <c r="C218">
        <v>-2.5</v>
      </c>
      <c r="D218">
        <v>34156100</v>
      </c>
      <c r="E218">
        <v>1141252</v>
      </c>
      <c r="F218">
        <v>116563</v>
      </c>
      <c r="G218">
        <v>15.25</v>
      </c>
      <c r="H218" t="s">
        <v>1662</v>
      </c>
      <c r="I218">
        <v>1.6</v>
      </c>
      <c r="J218" t="s">
        <v>1518</v>
      </c>
      <c r="K218">
        <v>2.0499999999999998</v>
      </c>
      <c r="L218">
        <v>9.2100000000000009</v>
      </c>
      <c r="M218">
        <v>18.87</v>
      </c>
      <c r="N218">
        <v>24.07</v>
      </c>
      <c r="O218" t="s">
        <v>870</v>
      </c>
      <c r="R218">
        <v>404</v>
      </c>
      <c r="S218">
        <v>519</v>
      </c>
      <c r="T218">
        <v>1.05</v>
      </c>
    </row>
    <row r="219" spans="1:20">
      <c r="A219" t="s">
        <v>1059</v>
      </c>
      <c r="B219">
        <v>1.19</v>
      </c>
      <c r="C219">
        <v>-0.02</v>
      </c>
      <c r="D219">
        <v>1183100</v>
      </c>
      <c r="E219">
        <v>1424</v>
      </c>
      <c r="F219">
        <v>680</v>
      </c>
      <c r="G219">
        <v>5.55</v>
      </c>
      <c r="H219" t="s">
        <v>1600</v>
      </c>
      <c r="I219">
        <v>0.18</v>
      </c>
      <c r="J219" t="s">
        <v>1588</v>
      </c>
      <c r="K219">
        <v>0.22</v>
      </c>
      <c r="L219">
        <v>10.89</v>
      </c>
      <c r="M219">
        <v>11.65</v>
      </c>
      <c r="N219">
        <v>15.58</v>
      </c>
      <c r="O219" t="s">
        <v>1806</v>
      </c>
      <c r="R219">
        <v>262</v>
      </c>
      <c r="S219">
        <v>188</v>
      </c>
      <c r="T219">
        <v>-7.0000000000000007E-2</v>
      </c>
    </row>
    <row r="220" spans="1:20">
      <c r="A220" t="s">
        <v>252</v>
      </c>
      <c r="B220">
        <v>3.5</v>
      </c>
      <c r="C220">
        <v>-0.04</v>
      </c>
      <c r="D220">
        <v>308500</v>
      </c>
      <c r="E220">
        <v>1081</v>
      </c>
      <c r="F220">
        <v>5790</v>
      </c>
      <c r="G220">
        <v>18.61</v>
      </c>
      <c r="H220" t="s">
        <v>1464</v>
      </c>
      <c r="I220">
        <v>1.5</v>
      </c>
      <c r="J220" t="s">
        <v>1588</v>
      </c>
      <c r="K220">
        <v>0.19</v>
      </c>
      <c r="L220">
        <v>2.62</v>
      </c>
      <c r="M220">
        <v>2.72</v>
      </c>
      <c r="N220">
        <v>7.15</v>
      </c>
      <c r="O220" t="s">
        <v>1967</v>
      </c>
      <c r="R220">
        <v>959</v>
      </c>
      <c r="S220">
        <v>958</v>
      </c>
      <c r="T220">
        <v>-0.59</v>
      </c>
    </row>
    <row r="221" spans="1:20">
      <c r="A221" t="s">
        <v>1213</v>
      </c>
      <c r="B221">
        <v>0.81</v>
      </c>
      <c r="C221">
        <v>-7.0000000000000007E-2</v>
      </c>
      <c r="D221">
        <v>4179800</v>
      </c>
      <c r="E221">
        <v>3474</v>
      </c>
      <c r="F221">
        <v>787</v>
      </c>
      <c r="H221" t="s">
        <v>960</v>
      </c>
      <c r="I221">
        <v>2.42</v>
      </c>
      <c r="K221">
        <v>0</v>
      </c>
      <c r="L221">
        <v>-0.05</v>
      </c>
      <c r="M221">
        <v>-11.43</v>
      </c>
      <c r="N221">
        <v>-10.199999999999999</v>
      </c>
    </row>
    <row r="222" spans="1:20">
      <c r="A222" t="s">
        <v>1373</v>
      </c>
      <c r="B222">
        <v>1.43</v>
      </c>
      <c r="C222">
        <v>0.01</v>
      </c>
      <c r="D222">
        <v>1968600</v>
      </c>
      <c r="E222">
        <v>2790</v>
      </c>
      <c r="F222">
        <v>1608</v>
      </c>
      <c r="G222">
        <v>14.85</v>
      </c>
      <c r="H222" t="s">
        <v>858</v>
      </c>
      <c r="I222">
        <v>1.63</v>
      </c>
      <c r="J222" t="s">
        <v>892</v>
      </c>
      <c r="K222">
        <v>0.1</v>
      </c>
      <c r="L222">
        <v>2.2999999999999998</v>
      </c>
      <c r="M222">
        <v>5.75</v>
      </c>
      <c r="N222">
        <v>16.54</v>
      </c>
      <c r="O222" t="s">
        <v>865</v>
      </c>
      <c r="R222">
        <v>734</v>
      </c>
      <c r="S222">
        <v>887</v>
      </c>
      <c r="T222">
        <v>-0.8</v>
      </c>
    </row>
    <row r="223" spans="1:20">
      <c r="A223" t="s">
        <v>760</v>
      </c>
      <c r="B223">
        <v>0.23</v>
      </c>
      <c r="C223">
        <v>0</v>
      </c>
      <c r="D223">
        <v>526100</v>
      </c>
      <c r="E223">
        <v>118</v>
      </c>
      <c r="F223">
        <v>639</v>
      </c>
      <c r="H223" t="s">
        <v>1473</v>
      </c>
      <c r="I223">
        <v>0.01</v>
      </c>
      <c r="K223">
        <v>0</v>
      </c>
      <c r="L223">
        <v>-49.52</v>
      </c>
      <c r="M223">
        <v>-49.82</v>
      </c>
      <c r="N223">
        <v>-9534.74</v>
      </c>
    </row>
    <row r="224" spans="1:20">
      <c r="A224" t="s">
        <v>1529</v>
      </c>
      <c r="B224">
        <v>0.19</v>
      </c>
      <c r="C224">
        <v>-0.01</v>
      </c>
      <c r="D224">
        <v>2248700</v>
      </c>
      <c r="E224">
        <v>420</v>
      </c>
      <c r="F224">
        <v>760</v>
      </c>
      <c r="G224">
        <v>56.57</v>
      </c>
      <c r="H224" t="s">
        <v>1377</v>
      </c>
      <c r="I224">
        <v>1.61</v>
      </c>
      <c r="K224">
        <v>0</v>
      </c>
      <c r="L224">
        <v>3.07</v>
      </c>
      <c r="M224">
        <v>2.6</v>
      </c>
      <c r="N224">
        <v>1.02</v>
      </c>
      <c r="R224">
        <v>1205</v>
      </c>
      <c r="S224">
        <v>1166</v>
      </c>
      <c r="T224">
        <v>-1.63</v>
      </c>
    </row>
    <row r="225" spans="1:20">
      <c r="A225" t="s">
        <v>251</v>
      </c>
      <c r="B225">
        <v>113</v>
      </c>
      <c r="C225">
        <v>-1.5</v>
      </c>
      <c r="D225">
        <v>1191900</v>
      </c>
      <c r="E225">
        <v>134524</v>
      </c>
      <c r="F225">
        <v>58174</v>
      </c>
      <c r="H225" t="s">
        <v>1355</v>
      </c>
      <c r="I225">
        <v>1.31</v>
      </c>
      <c r="J225" t="s">
        <v>1607</v>
      </c>
      <c r="K225">
        <v>0</v>
      </c>
      <c r="L225">
        <v>-1.27</v>
      </c>
      <c r="M225">
        <v>-7.44</v>
      </c>
      <c r="N225">
        <v>-15.73</v>
      </c>
      <c r="O225" t="s">
        <v>1860</v>
      </c>
    </row>
    <row r="226" spans="1:20">
      <c r="A226" t="s">
        <v>250</v>
      </c>
      <c r="B226">
        <v>7.45</v>
      </c>
      <c r="C226">
        <v>-0.05</v>
      </c>
      <c r="D226">
        <v>948500</v>
      </c>
      <c r="E226">
        <v>7104</v>
      </c>
      <c r="F226">
        <v>5291</v>
      </c>
      <c r="G226">
        <v>17.8</v>
      </c>
      <c r="H226" t="s">
        <v>1822</v>
      </c>
      <c r="I226">
        <v>0.16</v>
      </c>
      <c r="J226" t="s">
        <v>1518</v>
      </c>
      <c r="K226">
        <v>0.42</v>
      </c>
      <c r="L226">
        <v>15.91</v>
      </c>
      <c r="M226">
        <v>14.82</v>
      </c>
      <c r="N226">
        <v>23.45</v>
      </c>
      <c r="O226" t="s">
        <v>1690</v>
      </c>
      <c r="R226">
        <v>494</v>
      </c>
      <c r="S226">
        <v>402</v>
      </c>
      <c r="T226">
        <v>1.06</v>
      </c>
    </row>
    <row r="227" spans="1:20">
      <c r="A227" t="s">
        <v>1520</v>
      </c>
      <c r="B227">
        <v>0.05</v>
      </c>
      <c r="C227">
        <v>0</v>
      </c>
      <c r="D227">
        <v>2564100</v>
      </c>
      <c r="E227">
        <v>128</v>
      </c>
      <c r="F227">
        <v>422</v>
      </c>
      <c r="H227" t="s">
        <v>919</v>
      </c>
      <c r="I227">
        <v>1.48</v>
      </c>
      <c r="K227">
        <v>0</v>
      </c>
      <c r="L227">
        <v>-20.37</v>
      </c>
      <c r="M227">
        <v>-40.950000000000003</v>
      </c>
      <c r="N227">
        <v>-122.19</v>
      </c>
    </row>
    <row r="228" spans="1:20">
      <c r="A228" t="s">
        <v>843</v>
      </c>
      <c r="B228">
        <v>2.62</v>
      </c>
      <c r="C228">
        <v>-0.08</v>
      </c>
      <c r="D228">
        <v>12600</v>
      </c>
      <c r="E228">
        <v>33</v>
      </c>
      <c r="F228">
        <v>2480</v>
      </c>
      <c r="H228" t="s">
        <v>959</v>
      </c>
      <c r="I228">
        <v>1.24</v>
      </c>
      <c r="K228">
        <v>0</v>
      </c>
      <c r="L228">
        <v>-2.83</v>
      </c>
      <c r="M228">
        <v>-12.55</v>
      </c>
      <c r="N228">
        <v>-54.91</v>
      </c>
    </row>
    <row r="229" spans="1:20">
      <c r="A229" t="s">
        <v>249</v>
      </c>
      <c r="B229">
        <v>6.5</v>
      </c>
      <c r="C229">
        <v>-0.3</v>
      </c>
      <c r="D229">
        <v>3576000</v>
      </c>
      <c r="E229">
        <v>23387</v>
      </c>
      <c r="F229">
        <v>18340</v>
      </c>
      <c r="G229">
        <v>14.29</v>
      </c>
      <c r="H229" t="s">
        <v>1162</v>
      </c>
      <c r="I229">
        <v>0.57999999999999996</v>
      </c>
      <c r="J229" t="s">
        <v>1469</v>
      </c>
      <c r="K229">
        <v>0.46</v>
      </c>
      <c r="L229">
        <v>7.82</v>
      </c>
      <c r="M229">
        <v>10.77</v>
      </c>
      <c r="N229">
        <v>10.57</v>
      </c>
      <c r="O229" t="s">
        <v>1712</v>
      </c>
      <c r="R229">
        <v>515</v>
      </c>
      <c r="S229">
        <v>504</v>
      </c>
      <c r="T229">
        <v>-17.63</v>
      </c>
    </row>
    <row r="230" spans="1:20">
      <c r="A230" t="s">
        <v>248</v>
      </c>
      <c r="B230">
        <v>4.7</v>
      </c>
      <c r="C230">
        <v>-0.14000000000000001</v>
      </c>
      <c r="D230">
        <v>16806600</v>
      </c>
      <c r="E230">
        <v>80000</v>
      </c>
      <c r="F230">
        <v>21480</v>
      </c>
      <c r="G230">
        <v>28.92</v>
      </c>
      <c r="H230" t="s">
        <v>1968</v>
      </c>
      <c r="I230">
        <v>2.72</v>
      </c>
      <c r="J230" t="s">
        <v>819</v>
      </c>
      <c r="K230">
        <v>0.16</v>
      </c>
      <c r="L230">
        <v>5.87</v>
      </c>
      <c r="M230">
        <v>12.35</v>
      </c>
      <c r="N230">
        <v>10.54</v>
      </c>
      <c r="O230" t="s">
        <v>1161</v>
      </c>
      <c r="R230">
        <v>703</v>
      </c>
      <c r="S230">
        <v>849</v>
      </c>
      <c r="T230">
        <v>-0.16</v>
      </c>
    </row>
    <row r="231" spans="1:20">
      <c r="A231" t="s">
        <v>247</v>
      </c>
      <c r="B231">
        <v>8.9499999999999993</v>
      </c>
      <c r="C231">
        <v>0</v>
      </c>
      <c r="D231">
        <v>0</v>
      </c>
      <c r="E231">
        <v>0</v>
      </c>
      <c r="F231">
        <v>30975</v>
      </c>
      <c r="G231">
        <v>12.07</v>
      </c>
      <c r="H231" t="s">
        <v>827</v>
      </c>
      <c r="J231" t="s">
        <v>1518</v>
      </c>
      <c r="K231">
        <v>0.74</v>
      </c>
      <c r="O231" t="s">
        <v>1703</v>
      </c>
      <c r="T231">
        <v>-0.2</v>
      </c>
    </row>
    <row r="232" spans="1:20">
      <c r="A232" t="s">
        <v>1149</v>
      </c>
      <c r="B232">
        <v>0.25</v>
      </c>
      <c r="C232">
        <v>0</v>
      </c>
      <c r="D232">
        <v>2279700</v>
      </c>
      <c r="E232">
        <v>551</v>
      </c>
      <c r="F232">
        <v>1256</v>
      </c>
      <c r="G232">
        <v>41.96</v>
      </c>
      <c r="H232" t="s">
        <v>1151</v>
      </c>
      <c r="I232">
        <v>0.38</v>
      </c>
      <c r="K232">
        <v>0.01</v>
      </c>
      <c r="L232">
        <v>0.65</v>
      </c>
      <c r="M232">
        <v>0.62</v>
      </c>
      <c r="N232">
        <v>2.27</v>
      </c>
      <c r="R232">
        <v>1237</v>
      </c>
      <c r="S232">
        <v>1273</v>
      </c>
      <c r="T232">
        <v>3.11</v>
      </c>
    </row>
    <row r="233" spans="1:20">
      <c r="A233" t="s">
        <v>844</v>
      </c>
      <c r="B233">
        <v>2.56</v>
      </c>
      <c r="C233">
        <v>-0.06</v>
      </c>
      <c r="D233">
        <v>311100</v>
      </c>
      <c r="E233">
        <v>800</v>
      </c>
      <c r="F233">
        <v>5690</v>
      </c>
      <c r="G233">
        <v>183.55</v>
      </c>
      <c r="H233" t="s">
        <v>1490</v>
      </c>
      <c r="I233">
        <v>0.74</v>
      </c>
      <c r="K233">
        <v>0.01</v>
      </c>
      <c r="L233">
        <v>3.16</v>
      </c>
      <c r="M233">
        <v>1.07</v>
      </c>
      <c r="N233">
        <v>4.12</v>
      </c>
      <c r="R233">
        <v>1293</v>
      </c>
      <c r="S233">
        <v>1195</v>
      </c>
      <c r="T233">
        <v>-3.48</v>
      </c>
    </row>
    <row r="234" spans="1:20">
      <c r="A234" t="s">
        <v>1320</v>
      </c>
      <c r="B234">
        <v>1.21</v>
      </c>
      <c r="C234">
        <v>-0.02</v>
      </c>
      <c r="D234">
        <v>666100</v>
      </c>
      <c r="E234">
        <v>809</v>
      </c>
      <c r="F234">
        <v>678</v>
      </c>
      <c r="G234">
        <v>14.27</v>
      </c>
      <c r="H234" t="s">
        <v>963</v>
      </c>
      <c r="I234">
        <v>1.54</v>
      </c>
      <c r="J234" t="s">
        <v>1141</v>
      </c>
      <c r="K234">
        <v>0.08</v>
      </c>
      <c r="L234">
        <v>4.58</v>
      </c>
      <c r="M234">
        <v>5.09</v>
      </c>
      <c r="N234">
        <v>2.95</v>
      </c>
      <c r="O234" t="s">
        <v>765</v>
      </c>
      <c r="R234">
        <v>751</v>
      </c>
      <c r="S234">
        <v>710</v>
      </c>
      <c r="T234">
        <v>-0.89</v>
      </c>
    </row>
    <row r="235" spans="1:20">
      <c r="A235" t="s">
        <v>1704</v>
      </c>
      <c r="B235">
        <v>1.26</v>
      </c>
      <c r="C235">
        <v>-0.03</v>
      </c>
      <c r="D235">
        <v>3329600</v>
      </c>
      <c r="E235">
        <v>4207</v>
      </c>
      <c r="F235">
        <v>756</v>
      </c>
      <c r="G235">
        <v>13.15</v>
      </c>
      <c r="H235" t="s">
        <v>1612</v>
      </c>
      <c r="I235">
        <v>0.62</v>
      </c>
      <c r="K235">
        <v>0.09</v>
      </c>
      <c r="L235">
        <v>7.47</v>
      </c>
      <c r="M235">
        <v>10.76</v>
      </c>
      <c r="N235">
        <v>4.5999999999999996</v>
      </c>
      <c r="R235">
        <v>495</v>
      </c>
      <c r="S235">
        <v>500</v>
      </c>
    </row>
    <row r="236" spans="1:20">
      <c r="A236" t="s">
        <v>1803</v>
      </c>
      <c r="B236">
        <v>6.2</v>
      </c>
      <c r="C236">
        <v>-0.2</v>
      </c>
      <c r="D236">
        <v>378300</v>
      </c>
      <c r="E236">
        <v>2372</v>
      </c>
      <c r="F236">
        <v>0</v>
      </c>
      <c r="H236" t="s">
        <v>1680</v>
      </c>
      <c r="J236" t="s">
        <v>1680</v>
      </c>
      <c r="K236">
        <v>0</v>
      </c>
      <c r="O236" t="s">
        <v>1680</v>
      </c>
    </row>
    <row r="237" spans="1:20">
      <c r="A237" t="s">
        <v>1150</v>
      </c>
      <c r="B237">
        <v>0.15</v>
      </c>
      <c r="C237">
        <v>0</v>
      </c>
      <c r="D237">
        <v>2380500</v>
      </c>
      <c r="E237">
        <v>345</v>
      </c>
      <c r="F237">
        <v>680</v>
      </c>
      <c r="H237" t="s">
        <v>1478</v>
      </c>
      <c r="I237">
        <v>1.92</v>
      </c>
      <c r="K237">
        <v>0</v>
      </c>
      <c r="L237">
        <v>-1.26</v>
      </c>
      <c r="M237">
        <v>-14.54</v>
      </c>
      <c r="N237">
        <v>-20.52</v>
      </c>
    </row>
    <row r="238" spans="1:20">
      <c r="A238" t="s">
        <v>777</v>
      </c>
      <c r="B238">
        <v>27</v>
      </c>
      <c r="C238">
        <v>-1.25</v>
      </c>
      <c r="D238">
        <v>7400</v>
      </c>
      <c r="E238">
        <v>201</v>
      </c>
      <c r="F238">
        <v>480</v>
      </c>
      <c r="G238">
        <v>9.4</v>
      </c>
      <c r="H238" t="s">
        <v>919</v>
      </c>
      <c r="I238">
        <v>0.28999999999999998</v>
      </c>
      <c r="K238">
        <v>2.9</v>
      </c>
      <c r="L238">
        <v>3.85</v>
      </c>
      <c r="M238">
        <v>4.16</v>
      </c>
      <c r="N238">
        <v>6.82</v>
      </c>
      <c r="R238">
        <v>660</v>
      </c>
      <c r="S238">
        <v>636</v>
      </c>
      <c r="T238">
        <v>0.17</v>
      </c>
    </row>
    <row r="239" spans="1:20">
      <c r="A239" t="s">
        <v>1102</v>
      </c>
      <c r="B239">
        <v>0.42</v>
      </c>
      <c r="C239">
        <v>-0.01</v>
      </c>
      <c r="D239">
        <v>153600</v>
      </c>
      <c r="E239">
        <v>65</v>
      </c>
      <c r="F239">
        <v>246</v>
      </c>
      <c r="H239" t="s">
        <v>1518</v>
      </c>
      <c r="I239">
        <v>0.03</v>
      </c>
      <c r="K239">
        <v>0</v>
      </c>
      <c r="L239">
        <v>-0.81</v>
      </c>
      <c r="M239">
        <v>-0.86</v>
      </c>
      <c r="N239">
        <v>-5.96</v>
      </c>
    </row>
    <row r="240" spans="1:20">
      <c r="A240" t="s">
        <v>986</v>
      </c>
      <c r="B240">
        <v>175</v>
      </c>
      <c r="C240">
        <v>0</v>
      </c>
      <c r="D240">
        <v>0</v>
      </c>
      <c r="E240">
        <v>0</v>
      </c>
      <c r="F240">
        <v>1377</v>
      </c>
      <c r="G240">
        <v>15.73</v>
      </c>
      <c r="H240" t="s">
        <v>1592</v>
      </c>
      <c r="I240">
        <v>0.26</v>
      </c>
      <c r="J240" t="s">
        <v>1969</v>
      </c>
      <c r="K240">
        <v>8.65</v>
      </c>
      <c r="L240">
        <v>6.33</v>
      </c>
      <c r="M240">
        <v>6.12</v>
      </c>
      <c r="N240">
        <v>12.24</v>
      </c>
      <c r="O240" t="s">
        <v>1970</v>
      </c>
      <c r="R240">
        <v>744</v>
      </c>
      <c r="S240">
        <v>644</v>
      </c>
      <c r="T240">
        <v>0.39</v>
      </c>
    </row>
    <row r="241" spans="1:20">
      <c r="A241" t="s">
        <v>1282</v>
      </c>
      <c r="B241">
        <v>1.21</v>
      </c>
      <c r="C241">
        <v>0.02</v>
      </c>
      <c r="D241">
        <v>8700</v>
      </c>
      <c r="E241">
        <v>10</v>
      </c>
      <c r="F241">
        <v>468</v>
      </c>
      <c r="G241">
        <v>22.38</v>
      </c>
      <c r="H241" t="s">
        <v>826</v>
      </c>
      <c r="I241">
        <v>0.2</v>
      </c>
      <c r="J241" t="s">
        <v>1479</v>
      </c>
      <c r="K241">
        <v>0.05</v>
      </c>
      <c r="L241">
        <v>4.6100000000000003</v>
      </c>
      <c r="M241">
        <v>4.66</v>
      </c>
      <c r="N241">
        <v>5.19</v>
      </c>
      <c r="O241" t="s">
        <v>1507</v>
      </c>
      <c r="R241">
        <v>948</v>
      </c>
      <c r="S241">
        <v>881</v>
      </c>
      <c r="T241">
        <v>0.22</v>
      </c>
    </row>
    <row r="242" spans="1:20">
      <c r="A242" t="s">
        <v>1076</v>
      </c>
      <c r="B242">
        <v>35.25</v>
      </c>
      <c r="C242">
        <v>-0.25</v>
      </c>
      <c r="D242">
        <v>2100</v>
      </c>
      <c r="E242">
        <v>74</v>
      </c>
      <c r="F242">
        <v>1728</v>
      </c>
      <c r="G242">
        <v>17.91</v>
      </c>
      <c r="H242" t="s">
        <v>1356</v>
      </c>
      <c r="I242">
        <v>0.69</v>
      </c>
      <c r="J242" t="s">
        <v>1804</v>
      </c>
      <c r="K242">
        <v>2.0099999999999998</v>
      </c>
      <c r="L242">
        <v>5.55</v>
      </c>
      <c r="M242">
        <v>5.79</v>
      </c>
      <c r="N242">
        <v>1.43</v>
      </c>
      <c r="O242" t="s">
        <v>1971</v>
      </c>
      <c r="R242">
        <v>794</v>
      </c>
      <c r="S242">
        <v>719</v>
      </c>
      <c r="T242">
        <v>-0.74</v>
      </c>
    </row>
    <row r="243" spans="1:20">
      <c r="A243" t="s">
        <v>966</v>
      </c>
      <c r="B243">
        <v>1.1499999999999999</v>
      </c>
      <c r="C243">
        <v>-0.02</v>
      </c>
      <c r="D243">
        <v>75500</v>
      </c>
      <c r="E243">
        <v>88</v>
      </c>
      <c r="F243">
        <v>1150</v>
      </c>
      <c r="H243" t="s">
        <v>882</v>
      </c>
      <c r="I243">
        <v>0.19</v>
      </c>
      <c r="K243">
        <v>0</v>
      </c>
      <c r="L243">
        <v>-21.08</v>
      </c>
      <c r="M243">
        <v>-20.75</v>
      </c>
      <c r="N243">
        <v>-49.82</v>
      </c>
    </row>
    <row r="244" spans="1:20">
      <c r="A244" t="s">
        <v>879</v>
      </c>
      <c r="B244">
        <v>3.22</v>
      </c>
      <c r="C244">
        <v>-0.02</v>
      </c>
      <c r="D244">
        <v>175700</v>
      </c>
      <c r="E244">
        <v>562</v>
      </c>
      <c r="F244">
        <v>1582</v>
      </c>
      <c r="G244">
        <v>2.31</v>
      </c>
      <c r="H244" t="s">
        <v>1594</v>
      </c>
      <c r="I244">
        <v>2.36</v>
      </c>
      <c r="K244">
        <v>1.37</v>
      </c>
      <c r="L244">
        <v>2.62</v>
      </c>
      <c r="M244">
        <v>19.68</v>
      </c>
      <c r="N244">
        <v>41.21</v>
      </c>
      <c r="R244">
        <v>83</v>
      </c>
      <c r="S244">
        <v>603</v>
      </c>
      <c r="T244">
        <v>-0.28999999999999998</v>
      </c>
    </row>
    <row r="245" spans="1:20">
      <c r="A245" t="s">
        <v>246</v>
      </c>
      <c r="B245">
        <v>16.100000000000001</v>
      </c>
      <c r="C245">
        <v>-1.5</v>
      </c>
      <c r="D245">
        <v>5187500</v>
      </c>
      <c r="E245">
        <v>85705</v>
      </c>
      <c r="F245">
        <v>15340</v>
      </c>
      <c r="G245">
        <v>26.79</v>
      </c>
      <c r="H245" t="s">
        <v>1972</v>
      </c>
      <c r="I245">
        <v>2.39</v>
      </c>
      <c r="J245" t="s">
        <v>1365</v>
      </c>
      <c r="K245">
        <v>0.61</v>
      </c>
      <c r="L245">
        <v>10.36</v>
      </c>
      <c r="M245">
        <v>27.38</v>
      </c>
      <c r="N245">
        <v>5.83</v>
      </c>
      <c r="O245" t="s">
        <v>1840</v>
      </c>
      <c r="R245">
        <v>499</v>
      </c>
      <c r="S245">
        <v>639</v>
      </c>
      <c r="T245">
        <v>-1.41</v>
      </c>
    </row>
    <row r="246" spans="1:20">
      <c r="A246" t="s">
        <v>1238</v>
      </c>
      <c r="B246">
        <v>2.2400000000000002</v>
      </c>
      <c r="C246">
        <v>0</v>
      </c>
      <c r="D246">
        <v>121500</v>
      </c>
      <c r="E246">
        <v>270</v>
      </c>
      <c r="F246">
        <v>3359</v>
      </c>
      <c r="G246">
        <v>8.98</v>
      </c>
      <c r="H246" t="s">
        <v>1070</v>
      </c>
      <c r="I246">
        <v>0.56000000000000005</v>
      </c>
      <c r="J246" t="s">
        <v>1496</v>
      </c>
      <c r="K246">
        <v>0.25</v>
      </c>
      <c r="L246">
        <v>13.95</v>
      </c>
      <c r="M246">
        <v>17</v>
      </c>
      <c r="N246">
        <v>14.88</v>
      </c>
      <c r="O246" t="s">
        <v>1973</v>
      </c>
      <c r="R246">
        <v>220</v>
      </c>
      <c r="S246">
        <v>188</v>
      </c>
      <c r="T246">
        <v>0.42</v>
      </c>
    </row>
    <row r="247" spans="1:20">
      <c r="A247" t="s">
        <v>245</v>
      </c>
      <c r="B247">
        <v>14.8</v>
      </c>
      <c r="C247">
        <v>-0.3</v>
      </c>
      <c r="D247">
        <v>26600</v>
      </c>
      <c r="E247">
        <v>394</v>
      </c>
      <c r="F247">
        <v>35253</v>
      </c>
      <c r="G247">
        <v>19.02</v>
      </c>
      <c r="H247" t="s">
        <v>1379</v>
      </c>
      <c r="I247">
        <v>1.6</v>
      </c>
      <c r="J247" t="s">
        <v>1014</v>
      </c>
      <c r="K247">
        <v>0.8</v>
      </c>
      <c r="L247">
        <v>3.43</v>
      </c>
      <c r="M247">
        <v>5.09</v>
      </c>
      <c r="N247">
        <v>10.32</v>
      </c>
      <c r="O247" t="s">
        <v>1845</v>
      </c>
      <c r="R247">
        <v>847</v>
      </c>
      <c r="S247">
        <v>900</v>
      </c>
      <c r="T247">
        <v>0.27</v>
      </c>
    </row>
    <row r="248" spans="1:20">
      <c r="A248" t="s">
        <v>1323</v>
      </c>
      <c r="B248">
        <v>5.7</v>
      </c>
      <c r="C248">
        <v>-0.5</v>
      </c>
      <c r="D248">
        <v>2283000</v>
      </c>
      <c r="E248">
        <v>13358</v>
      </c>
      <c r="F248">
        <v>4255</v>
      </c>
      <c r="G248">
        <v>14.21</v>
      </c>
      <c r="H248" t="s">
        <v>1841</v>
      </c>
      <c r="I248">
        <v>1.34</v>
      </c>
      <c r="J248" t="s">
        <v>1040</v>
      </c>
      <c r="K248">
        <v>0.4</v>
      </c>
      <c r="L248">
        <v>13.44</v>
      </c>
      <c r="M248">
        <v>26.05</v>
      </c>
      <c r="N248">
        <v>13.28</v>
      </c>
      <c r="O248" t="s">
        <v>1974</v>
      </c>
      <c r="R248">
        <v>299</v>
      </c>
      <c r="S248">
        <v>360</v>
      </c>
      <c r="T248">
        <v>-1.71</v>
      </c>
    </row>
    <row r="249" spans="1:20">
      <c r="A249" t="s">
        <v>880</v>
      </c>
      <c r="B249">
        <v>2.38</v>
      </c>
      <c r="C249">
        <v>0</v>
      </c>
      <c r="D249">
        <v>0</v>
      </c>
      <c r="E249">
        <v>0</v>
      </c>
      <c r="F249">
        <v>1384</v>
      </c>
      <c r="G249">
        <v>12.72</v>
      </c>
      <c r="H249" t="s">
        <v>1463</v>
      </c>
      <c r="J249" t="s">
        <v>819</v>
      </c>
      <c r="K249">
        <v>0.14000000000000001</v>
      </c>
      <c r="O249" t="s">
        <v>1664</v>
      </c>
      <c r="T249">
        <v>0.06</v>
      </c>
    </row>
    <row r="250" spans="1:20">
      <c r="A250" t="s">
        <v>1707</v>
      </c>
      <c r="B250">
        <v>2.44</v>
      </c>
      <c r="C250">
        <v>-0.1</v>
      </c>
      <c r="D250">
        <v>477400</v>
      </c>
      <c r="E250">
        <v>1190</v>
      </c>
      <c r="F250">
        <v>1415</v>
      </c>
      <c r="H250" t="s">
        <v>1355</v>
      </c>
      <c r="I250">
        <v>1.33</v>
      </c>
      <c r="K250">
        <v>0</v>
      </c>
      <c r="L250">
        <v>-3.25</v>
      </c>
      <c r="M250">
        <v>-7.55</v>
      </c>
      <c r="N250">
        <v>-11.87</v>
      </c>
    </row>
    <row r="251" spans="1:20">
      <c r="A251" t="s">
        <v>967</v>
      </c>
      <c r="B251">
        <v>1.69</v>
      </c>
      <c r="C251">
        <v>-0.02</v>
      </c>
      <c r="D251">
        <v>614900</v>
      </c>
      <c r="E251">
        <v>1043</v>
      </c>
      <c r="F251">
        <v>1109</v>
      </c>
      <c r="G251">
        <v>9.42</v>
      </c>
      <c r="H251" t="s">
        <v>904</v>
      </c>
      <c r="I251">
        <v>0.4</v>
      </c>
      <c r="J251" t="s">
        <v>1470</v>
      </c>
      <c r="K251">
        <v>0.18</v>
      </c>
      <c r="L251">
        <v>12.88</v>
      </c>
      <c r="M251">
        <v>14.22</v>
      </c>
      <c r="N251">
        <v>10.18</v>
      </c>
      <c r="O251" t="s">
        <v>1975</v>
      </c>
      <c r="R251">
        <v>287</v>
      </c>
      <c r="S251">
        <v>233</v>
      </c>
      <c r="T251">
        <v>0.24</v>
      </c>
    </row>
    <row r="252" spans="1:20">
      <c r="A252" t="s">
        <v>1103</v>
      </c>
      <c r="B252">
        <v>2.16</v>
      </c>
      <c r="C252">
        <v>0.02</v>
      </c>
      <c r="D252">
        <v>467200</v>
      </c>
      <c r="E252">
        <v>1000</v>
      </c>
      <c r="F252">
        <v>972</v>
      </c>
      <c r="G252">
        <v>22.04</v>
      </c>
      <c r="H252" t="s">
        <v>829</v>
      </c>
      <c r="I252">
        <v>0.49</v>
      </c>
      <c r="J252" t="s">
        <v>1496</v>
      </c>
      <c r="K252">
        <v>0.1</v>
      </c>
      <c r="L252">
        <v>6.09</v>
      </c>
      <c r="M252">
        <v>6.2</v>
      </c>
      <c r="N252">
        <v>5.61</v>
      </c>
      <c r="O252" t="s">
        <v>1736</v>
      </c>
      <c r="R252">
        <v>857</v>
      </c>
      <c r="S252">
        <v>771</v>
      </c>
      <c r="T252">
        <v>2.06</v>
      </c>
    </row>
    <row r="253" spans="1:20">
      <c r="A253" t="s">
        <v>1324</v>
      </c>
      <c r="B253">
        <v>0.81</v>
      </c>
      <c r="C253">
        <v>0</v>
      </c>
      <c r="D253">
        <v>166700</v>
      </c>
      <c r="E253">
        <v>135</v>
      </c>
      <c r="F253">
        <v>463</v>
      </c>
      <c r="G253">
        <v>5.01</v>
      </c>
      <c r="H253" t="s">
        <v>863</v>
      </c>
      <c r="I253">
        <v>0.45</v>
      </c>
      <c r="J253" t="s">
        <v>1479</v>
      </c>
      <c r="K253">
        <v>0.16</v>
      </c>
      <c r="L253">
        <v>8.49</v>
      </c>
      <c r="M253">
        <v>16.75</v>
      </c>
      <c r="N253">
        <v>9.32</v>
      </c>
      <c r="O253" t="s">
        <v>1035</v>
      </c>
      <c r="R253">
        <v>138</v>
      </c>
      <c r="S253">
        <v>247</v>
      </c>
    </row>
    <row r="254" spans="1:20">
      <c r="A254" t="s">
        <v>1709</v>
      </c>
      <c r="B254">
        <v>4.9000000000000004</v>
      </c>
      <c r="C254">
        <v>-0.25</v>
      </c>
      <c r="D254">
        <v>5093300</v>
      </c>
      <c r="E254">
        <v>25203</v>
      </c>
      <c r="F254">
        <v>3402</v>
      </c>
      <c r="G254">
        <v>13.51</v>
      </c>
      <c r="H254" t="s">
        <v>850</v>
      </c>
      <c r="I254">
        <v>1.55</v>
      </c>
      <c r="J254" t="s">
        <v>1134</v>
      </c>
      <c r="K254">
        <v>0.36</v>
      </c>
      <c r="L254">
        <v>6.91</v>
      </c>
      <c r="M254">
        <v>15.2</v>
      </c>
      <c r="N254">
        <v>4.7</v>
      </c>
      <c r="O254" t="s">
        <v>1976</v>
      </c>
      <c r="R254">
        <v>380</v>
      </c>
      <c r="S254">
        <v>539</v>
      </c>
      <c r="T254">
        <v>-2.4500000000000002</v>
      </c>
    </row>
    <row r="255" spans="1:20">
      <c r="A255" t="s">
        <v>881</v>
      </c>
      <c r="B255">
        <v>0.73</v>
      </c>
      <c r="C255">
        <v>0</v>
      </c>
      <c r="D255">
        <v>323400</v>
      </c>
      <c r="E255">
        <v>234</v>
      </c>
      <c r="F255">
        <v>773</v>
      </c>
      <c r="G255">
        <v>15.95</v>
      </c>
      <c r="H255" t="s">
        <v>1552</v>
      </c>
      <c r="I255">
        <v>0.77</v>
      </c>
      <c r="J255" t="s">
        <v>1543</v>
      </c>
      <c r="K255">
        <v>0.04</v>
      </c>
      <c r="L255">
        <v>2.56</v>
      </c>
      <c r="M255">
        <v>3.25</v>
      </c>
      <c r="N255">
        <v>9.6</v>
      </c>
      <c r="O255" t="s">
        <v>1977</v>
      </c>
      <c r="R255">
        <v>891</v>
      </c>
      <c r="S255">
        <v>919</v>
      </c>
      <c r="T255">
        <v>10.23</v>
      </c>
    </row>
    <row r="256" spans="1:20">
      <c r="A256" t="s">
        <v>1047</v>
      </c>
      <c r="B256">
        <v>5.25</v>
      </c>
      <c r="C256">
        <v>0</v>
      </c>
      <c r="D256">
        <v>29000</v>
      </c>
      <c r="E256">
        <v>152</v>
      </c>
      <c r="F256">
        <v>2310</v>
      </c>
      <c r="G256">
        <v>12.4</v>
      </c>
      <c r="H256" t="s">
        <v>1823</v>
      </c>
      <c r="I256">
        <v>1.79</v>
      </c>
      <c r="J256" t="s">
        <v>1204</v>
      </c>
      <c r="K256">
        <v>0.42</v>
      </c>
      <c r="L256">
        <v>13.82</v>
      </c>
      <c r="M256">
        <v>31.53</v>
      </c>
      <c r="N256">
        <v>3.64</v>
      </c>
      <c r="O256" t="s">
        <v>1697</v>
      </c>
      <c r="R256">
        <v>227</v>
      </c>
      <c r="S256">
        <v>295</v>
      </c>
      <c r="T256">
        <v>1.0900000000000001</v>
      </c>
    </row>
    <row r="257" spans="1:20">
      <c r="A257" t="s">
        <v>1226</v>
      </c>
      <c r="B257">
        <v>0.53</v>
      </c>
      <c r="C257">
        <v>0.01</v>
      </c>
      <c r="D257">
        <v>2540600</v>
      </c>
      <c r="E257">
        <v>1350</v>
      </c>
      <c r="F257">
        <v>236</v>
      </c>
      <c r="G257">
        <v>15.94</v>
      </c>
      <c r="H257" t="s">
        <v>1288</v>
      </c>
      <c r="I257">
        <v>1.58</v>
      </c>
      <c r="K257">
        <v>0.03</v>
      </c>
      <c r="L257">
        <v>1.1200000000000001</v>
      </c>
      <c r="M257">
        <v>3.3</v>
      </c>
      <c r="N257">
        <v>8.15</v>
      </c>
      <c r="R257">
        <v>884</v>
      </c>
      <c r="S257">
        <v>997</v>
      </c>
      <c r="T257">
        <v>-1.2</v>
      </c>
    </row>
    <row r="258" spans="1:20">
      <c r="A258" t="s">
        <v>1182</v>
      </c>
      <c r="B258">
        <v>0.18</v>
      </c>
      <c r="C258">
        <v>-0.01</v>
      </c>
      <c r="D258">
        <v>1411200</v>
      </c>
      <c r="E258">
        <v>254</v>
      </c>
      <c r="F258">
        <v>1550</v>
      </c>
      <c r="H258" t="s">
        <v>950</v>
      </c>
      <c r="I258">
        <v>1.51</v>
      </c>
      <c r="K258">
        <v>0</v>
      </c>
      <c r="L258">
        <v>-2.25</v>
      </c>
      <c r="M258">
        <v>-12.39</v>
      </c>
      <c r="N258">
        <v>-11.1</v>
      </c>
    </row>
    <row r="259" spans="1:20">
      <c r="A259" t="s">
        <v>957</v>
      </c>
      <c r="B259">
        <v>0.5</v>
      </c>
      <c r="C259">
        <v>-0.01</v>
      </c>
      <c r="D259">
        <v>191900</v>
      </c>
      <c r="E259">
        <v>96</v>
      </c>
      <c r="F259">
        <v>561</v>
      </c>
      <c r="H259" t="s">
        <v>974</v>
      </c>
      <c r="I259">
        <v>0.15</v>
      </c>
      <c r="K259">
        <v>0</v>
      </c>
      <c r="L259">
        <v>-5.68</v>
      </c>
      <c r="M259">
        <v>-6.94</v>
      </c>
      <c r="N259">
        <v>-30.82</v>
      </c>
    </row>
    <row r="260" spans="1:20">
      <c r="A260" t="s">
        <v>1711</v>
      </c>
      <c r="B260">
        <v>10.6</v>
      </c>
      <c r="C260">
        <v>-0.1</v>
      </c>
      <c r="D260">
        <v>279400</v>
      </c>
      <c r="E260">
        <v>2964</v>
      </c>
      <c r="F260">
        <v>2354</v>
      </c>
      <c r="G260">
        <v>30.37</v>
      </c>
      <c r="H260" t="s">
        <v>1806</v>
      </c>
      <c r="I260">
        <v>0.13</v>
      </c>
      <c r="K260">
        <v>0.35</v>
      </c>
      <c r="L260">
        <v>19.55</v>
      </c>
      <c r="M260">
        <v>21.66</v>
      </c>
      <c r="N260">
        <v>21.78</v>
      </c>
      <c r="O260" t="s">
        <v>1808</v>
      </c>
      <c r="R260">
        <v>566</v>
      </c>
      <c r="S260">
        <v>535</v>
      </c>
      <c r="T260">
        <v>1.67</v>
      </c>
    </row>
    <row r="261" spans="1:20">
      <c r="A261" t="s">
        <v>244</v>
      </c>
      <c r="B261">
        <v>11.6</v>
      </c>
      <c r="C261">
        <v>-0.5</v>
      </c>
      <c r="D261">
        <v>3797500</v>
      </c>
      <c r="E261">
        <v>44770</v>
      </c>
      <c r="F261">
        <v>15046</v>
      </c>
      <c r="G261">
        <v>10.93</v>
      </c>
      <c r="H261" t="s">
        <v>858</v>
      </c>
      <c r="I261">
        <v>0.43</v>
      </c>
      <c r="J261" t="s">
        <v>1359</v>
      </c>
      <c r="K261">
        <v>1.1000000000000001</v>
      </c>
      <c r="L261">
        <v>6.92</v>
      </c>
      <c r="M261">
        <v>8.08</v>
      </c>
      <c r="N261">
        <v>7.13</v>
      </c>
      <c r="O261" t="s">
        <v>906</v>
      </c>
      <c r="R261">
        <v>504</v>
      </c>
      <c r="S261">
        <v>454</v>
      </c>
      <c r="T261">
        <v>0.04</v>
      </c>
    </row>
    <row r="262" spans="1:20">
      <c r="A262" t="s">
        <v>243</v>
      </c>
      <c r="B262">
        <v>8.1</v>
      </c>
      <c r="C262">
        <v>0.45</v>
      </c>
      <c r="D262">
        <v>3900</v>
      </c>
      <c r="E262">
        <v>30</v>
      </c>
      <c r="F262">
        <v>8036</v>
      </c>
      <c r="H262" t="s">
        <v>859</v>
      </c>
      <c r="I262">
        <v>0.39</v>
      </c>
      <c r="K262">
        <v>0</v>
      </c>
      <c r="L262">
        <v>-0.46</v>
      </c>
      <c r="M262">
        <v>-2</v>
      </c>
      <c r="N262">
        <v>-1.1299999999999999</v>
      </c>
      <c r="O262" t="s">
        <v>907</v>
      </c>
    </row>
    <row r="263" spans="1:20">
      <c r="A263" t="s">
        <v>1048</v>
      </c>
      <c r="B263">
        <v>3.96</v>
      </c>
      <c r="C263">
        <v>-0.06</v>
      </c>
      <c r="D263">
        <v>2471300</v>
      </c>
      <c r="E263">
        <v>9749</v>
      </c>
      <c r="F263">
        <v>5260</v>
      </c>
      <c r="G263">
        <v>131.68</v>
      </c>
      <c r="H263" t="s">
        <v>1978</v>
      </c>
      <c r="I263">
        <v>0.45</v>
      </c>
      <c r="K263">
        <v>0.03</v>
      </c>
      <c r="L263">
        <v>12.9</v>
      </c>
      <c r="M263">
        <v>5.07</v>
      </c>
      <c r="N263">
        <v>4.96</v>
      </c>
      <c r="R263">
        <v>1118</v>
      </c>
      <c r="S263">
        <v>735</v>
      </c>
      <c r="T263">
        <v>-0.78</v>
      </c>
    </row>
    <row r="264" spans="1:20">
      <c r="A264" t="s">
        <v>1013</v>
      </c>
      <c r="B264">
        <v>0.22</v>
      </c>
      <c r="C264">
        <v>0</v>
      </c>
      <c r="D264">
        <v>1087500</v>
      </c>
      <c r="E264">
        <v>240</v>
      </c>
      <c r="F264">
        <v>5862</v>
      </c>
      <c r="H264" t="s">
        <v>1489</v>
      </c>
      <c r="I264">
        <v>0.17</v>
      </c>
      <c r="K264">
        <v>0</v>
      </c>
      <c r="L264">
        <v>-3.72</v>
      </c>
      <c r="M264">
        <v>-3.95</v>
      </c>
      <c r="N264">
        <v>-3.91</v>
      </c>
    </row>
    <row r="265" spans="1:20">
      <c r="A265" t="s">
        <v>1504</v>
      </c>
      <c r="B265">
        <v>0.65</v>
      </c>
      <c r="C265">
        <v>0</v>
      </c>
      <c r="D265">
        <v>0</v>
      </c>
      <c r="E265">
        <v>0</v>
      </c>
      <c r="F265">
        <v>0</v>
      </c>
      <c r="G265">
        <v>28.64</v>
      </c>
      <c r="H265" t="s">
        <v>1356</v>
      </c>
      <c r="I265">
        <v>1.77</v>
      </c>
      <c r="J265" t="s">
        <v>1610</v>
      </c>
      <c r="K265">
        <v>0</v>
      </c>
      <c r="L265">
        <v>-10.76</v>
      </c>
      <c r="M265">
        <v>-30.67</v>
      </c>
      <c r="N265">
        <v>-61.04</v>
      </c>
      <c r="O265" t="s">
        <v>1611</v>
      </c>
      <c r="T265">
        <v>0.04</v>
      </c>
    </row>
    <row r="266" spans="1:20">
      <c r="A266" t="s">
        <v>1152</v>
      </c>
      <c r="B266">
        <v>1.68</v>
      </c>
      <c r="C266">
        <v>0.06</v>
      </c>
      <c r="D266">
        <v>700</v>
      </c>
      <c r="E266">
        <v>1</v>
      </c>
      <c r="F266">
        <v>10465</v>
      </c>
      <c r="G266">
        <v>25.04</v>
      </c>
      <c r="H266" t="s">
        <v>960</v>
      </c>
      <c r="I266">
        <v>0.8</v>
      </c>
      <c r="J266" t="s">
        <v>1141</v>
      </c>
      <c r="K266">
        <v>0.06</v>
      </c>
      <c r="L266">
        <v>2.64</v>
      </c>
      <c r="M266">
        <v>2.7</v>
      </c>
      <c r="N266">
        <v>25.13</v>
      </c>
      <c r="O266" t="s">
        <v>1161</v>
      </c>
      <c r="R266">
        <v>1066</v>
      </c>
      <c r="S266">
        <v>1060</v>
      </c>
      <c r="T266">
        <v>0.45</v>
      </c>
    </row>
    <row r="267" spans="1:20">
      <c r="A267" t="s">
        <v>242</v>
      </c>
      <c r="B267">
        <v>16.2</v>
      </c>
      <c r="C267">
        <v>-0.5</v>
      </c>
      <c r="D267">
        <v>7846400</v>
      </c>
      <c r="E267">
        <v>127588</v>
      </c>
      <c r="F267">
        <v>80529</v>
      </c>
      <c r="G267">
        <v>31.36</v>
      </c>
      <c r="H267" t="s">
        <v>1758</v>
      </c>
      <c r="I267">
        <v>0.66</v>
      </c>
      <c r="J267" t="s">
        <v>1587</v>
      </c>
      <c r="K267">
        <v>0.51</v>
      </c>
      <c r="L267">
        <v>9.16</v>
      </c>
      <c r="M267">
        <v>11.87</v>
      </c>
      <c r="N267">
        <v>8.09</v>
      </c>
      <c r="O267" t="s">
        <v>1294</v>
      </c>
      <c r="R267">
        <v>737</v>
      </c>
      <c r="S267">
        <v>717</v>
      </c>
      <c r="T267">
        <v>-6.49</v>
      </c>
    </row>
    <row r="268" spans="1:20">
      <c r="A268" t="s">
        <v>778</v>
      </c>
      <c r="B268">
        <v>0.25</v>
      </c>
      <c r="C268">
        <v>-0.01</v>
      </c>
      <c r="D268">
        <v>1635000</v>
      </c>
      <c r="E268">
        <v>409</v>
      </c>
      <c r="F268">
        <v>769</v>
      </c>
      <c r="H268" t="s">
        <v>1294</v>
      </c>
      <c r="I268">
        <v>1.62</v>
      </c>
      <c r="K268">
        <v>0</v>
      </c>
      <c r="L268">
        <v>-15.51</v>
      </c>
      <c r="M268">
        <v>-43.12</v>
      </c>
      <c r="N268">
        <v>-17.420000000000002</v>
      </c>
    </row>
    <row r="269" spans="1:20">
      <c r="A269" t="s">
        <v>1325</v>
      </c>
      <c r="B269">
        <v>1.4</v>
      </c>
      <c r="C269">
        <v>-0.09</v>
      </c>
      <c r="D269">
        <v>179200</v>
      </c>
      <c r="E269">
        <v>259</v>
      </c>
      <c r="F269">
        <v>395</v>
      </c>
      <c r="H269" t="s">
        <v>1161</v>
      </c>
      <c r="I269">
        <v>0.1</v>
      </c>
      <c r="K269">
        <v>0</v>
      </c>
      <c r="L269">
        <v>-14.96</v>
      </c>
      <c r="M269">
        <v>-13.9</v>
      </c>
      <c r="N269">
        <v>-45.44</v>
      </c>
    </row>
    <row r="270" spans="1:20">
      <c r="A270" t="s">
        <v>987</v>
      </c>
      <c r="B270">
        <v>1.71</v>
      </c>
      <c r="C270">
        <v>-0.02</v>
      </c>
      <c r="D270">
        <v>225400</v>
      </c>
      <c r="E270">
        <v>384</v>
      </c>
      <c r="F270">
        <v>996</v>
      </c>
      <c r="G270">
        <v>12.6</v>
      </c>
      <c r="H270" t="s">
        <v>1322</v>
      </c>
      <c r="I270">
        <v>0.19</v>
      </c>
      <c r="J270" t="s">
        <v>1543</v>
      </c>
      <c r="K270">
        <v>0.13</v>
      </c>
      <c r="L270">
        <v>12.47</v>
      </c>
      <c r="M270">
        <v>10.85</v>
      </c>
      <c r="N270">
        <v>12.35</v>
      </c>
      <c r="O270" t="s">
        <v>1979</v>
      </c>
      <c r="R270">
        <v>477</v>
      </c>
      <c r="S270">
        <v>344</v>
      </c>
      <c r="T270">
        <v>0.35</v>
      </c>
    </row>
    <row r="271" spans="1:20">
      <c r="A271" t="s">
        <v>241</v>
      </c>
      <c r="B271">
        <v>49.75</v>
      </c>
      <c r="C271">
        <v>-2.75</v>
      </c>
      <c r="D271">
        <v>13958000</v>
      </c>
      <c r="E271">
        <v>699102</v>
      </c>
      <c r="F271">
        <v>138872</v>
      </c>
      <c r="G271">
        <v>37.590000000000003</v>
      </c>
      <c r="H271" t="s">
        <v>904</v>
      </c>
      <c r="I271">
        <v>1.4</v>
      </c>
      <c r="J271" t="s">
        <v>950</v>
      </c>
      <c r="K271">
        <v>1.31</v>
      </c>
      <c r="L271">
        <v>3.72</v>
      </c>
      <c r="M271">
        <v>3.5</v>
      </c>
      <c r="N271">
        <v>4</v>
      </c>
      <c r="O271" t="s">
        <v>1161</v>
      </c>
      <c r="R271">
        <v>1106</v>
      </c>
      <c r="S271">
        <v>1067</v>
      </c>
      <c r="T271">
        <v>0.46</v>
      </c>
    </row>
    <row r="272" spans="1:20">
      <c r="A272" t="s">
        <v>989</v>
      </c>
      <c r="B272">
        <v>5.7</v>
      </c>
      <c r="C272">
        <v>-0.05</v>
      </c>
      <c r="D272">
        <v>12600</v>
      </c>
      <c r="E272">
        <v>72</v>
      </c>
      <c r="F272">
        <v>4592</v>
      </c>
      <c r="H272" t="s">
        <v>1667</v>
      </c>
      <c r="I272">
        <v>3.11</v>
      </c>
      <c r="K272">
        <v>0</v>
      </c>
      <c r="L272">
        <v>1.36</v>
      </c>
      <c r="M272">
        <v>-9.0299999999999994</v>
      </c>
      <c r="N272">
        <v>-2.21</v>
      </c>
    </row>
    <row r="273" spans="1:20">
      <c r="A273" t="s">
        <v>937</v>
      </c>
      <c r="B273">
        <v>0.15</v>
      </c>
      <c r="C273">
        <v>0.01</v>
      </c>
      <c r="D273">
        <v>865800</v>
      </c>
      <c r="E273">
        <v>122</v>
      </c>
      <c r="F273">
        <v>1401</v>
      </c>
      <c r="H273" t="s">
        <v>974</v>
      </c>
      <c r="I273">
        <v>4.74</v>
      </c>
      <c r="K273">
        <v>0</v>
      </c>
      <c r="L273">
        <v>0.74</v>
      </c>
      <c r="M273">
        <v>-21.9</v>
      </c>
      <c r="N273">
        <v>-27.24</v>
      </c>
    </row>
    <row r="274" spans="1:20">
      <c r="A274" t="s">
        <v>845</v>
      </c>
      <c r="B274">
        <v>1.01</v>
      </c>
      <c r="C274">
        <v>-0.05</v>
      </c>
      <c r="D274">
        <v>4430400</v>
      </c>
      <c r="E274">
        <v>4660</v>
      </c>
      <c r="F274">
        <v>834</v>
      </c>
      <c r="H274" t="s">
        <v>861</v>
      </c>
      <c r="I274">
        <v>0.36</v>
      </c>
      <c r="K274">
        <v>0</v>
      </c>
      <c r="L274">
        <v>-1.46</v>
      </c>
      <c r="M274">
        <v>-3.93</v>
      </c>
      <c r="N274">
        <v>-24.1</v>
      </c>
    </row>
    <row r="275" spans="1:20">
      <c r="A275" t="s">
        <v>1326</v>
      </c>
      <c r="B275">
        <v>1.49</v>
      </c>
      <c r="C275">
        <v>-0.01</v>
      </c>
      <c r="D275">
        <v>20000</v>
      </c>
      <c r="E275">
        <v>32</v>
      </c>
      <c r="F275">
        <v>393</v>
      </c>
      <c r="H275" t="s">
        <v>1624</v>
      </c>
      <c r="I275">
        <v>0.21</v>
      </c>
      <c r="K275">
        <v>0</v>
      </c>
      <c r="L275">
        <v>-49.22</v>
      </c>
      <c r="M275">
        <v>-70.290000000000006</v>
      </c>
      <c r="N275">
        <v>-75.680000000000007</v>
      </c>
    </row>
    <row r="276" spans="1:20">
      <c r="A276" t="s">
        <v>1514</v>
      </c>
      <c r="B276">
        <v>0.09</v>
      </c>
      <c r="C276">
        <v>0</v>
      </c>
      <c r="D276">
        <v>0</v>
      </c>
      <c r="E276">
        <v>0</v>
      </c>
      <c r="F276">
        <v>0</v>
      </c>
      <c r="I276">
        <v>3.09</v>
      </c>
      <c r="J276" t="s">
        <v>892</v>
      </c>
      <c r="K276">
        <v>0</v>
      </c>
      <c r="L276">
        <v>-8.34</v>
      </c>
      <c r="M276">
        <v>-36.74</v>
      </c>
      <c r="N276">
        <v>-9.34</v>
      </c>
    </row>
    <row r="277" spans="1:20">
      <c r="A277" t="s">
        <v>1239</v>
      </c>
      <c r="B277">
        <v>0.73</v>
      </c>
      <c r="C277">
        <v>0</v>
      </c>
      <c r="D277">
        <v>287600</v>
      </c>
      <c r="E277">
        <v>209</v>
      </c>
      <c r="F277">
        <v>691</v>
      </c>
      <c r="G277">
        <v>11.45</v>
      </c>
      <c r="H277" t="s">
        <v>1472</v>
      </c>
      <c r="I277">
        <v>0.42</v>
      </c>
      <c r="J277" t="s">
        <v>1496</v>
      </c>
      <c r="K277">
        <v>0.06</v>
      </c>
      <c r="L277">
        <v>7.33</v>
      </c>
      <c r="M277">
        <v>8.0500000000000007</v>
      </c>
      <c r="N277">
        <v>5.42</v>
      </c>
      <c r="O277" t="s">
        <v>1954</v>
      </c>
      <c r="R277">
        <v>541</v>
      </c>
      <c r="S277">
        <v>462</v>
      </c>
    </row>
    <row r="278" spans="1:20">
      <c r="A278" t="s">
        <v>1564</v>
      </c>
      <c r="B278">
        <v>0.15</v>
      </c>
      <c r="C278">
        <v>-0.01</v>
      </c>
      <c r="D278">
        <v>7810600</v>
      </c>
      <c r="E278">
        <v>1151</v>
      </c>
      <c r="F278">
        <v>1838</v>
      </c>
      <c r="H278" t="s">
        <v>1782</v>
      </c>
      <c r="I278">
        <v>1.04</v>
      </c>
      <c r="K278">
        <v>0</v>
      </c>
      <c r="L278">
        <v>-21.65</v>
      </c>
      <c r="M278">
        <v>-44.16</v>
      </c>
      <c r="N278">
        <v>-185.14</v>
      </c>
    </row>
    <row r="279" spans="1:20">
      <c r="A279" t="s">
        <v>240</v>
      </c>
      <c r="B279">
        <v>42</v>
      </c>
      <c r="C279">
        <v>-1.5</v>
      </c>
      <c r="D279">
        <v>20504500</v>
      </c>
      <c r="E279">
        <v>865000</v>
      </c>
      <c r="F279">
        <v>478126</v>
      </c>
      <c r="G279">
        <v>32.18</v>
      </c>
      <c r="H279" t="s">
        <v>692</v>
      </c>
      <c r="I279">
        <v>2.19</v>
      </c>
      <c r="J279" t="s">
        <v>1547</v>
      </c>
      <c r="K279">
        <v>1.27</v>
      </c>
      <c r="L279">
        <v>6.95</v>
      </c>
      <c r="M279">
        <v>13.07</v>
      </c>
      <c r="N279">
        <v>12.7</v>
      </c>
      <c r="O279" t="s">
        <v>872</v>
      </c>
      <c r="R279">
        <v>709</v>
      </c>
      <c r="S279">
        <v>819</v>
      </c>
      <c r="T279">
        <v>0.71</v>
      </c>
    </row>
    <row r="280" spans="1:20">
      <c r="A280" t="s">
        <v>239</v>
      </c>
      <c r="B280">
        <v>2.6</v>
      </c>
      <c r="C280">
        <v>-0.1</v>
      </c>
      <c r="D280">
        <v>36928800</v>
      </c>
      <c r="E280">
        <v>96948</v>
      </c>
      <c r="F280">
        <v>22917</v>
      </c>
      <c r="G280">
        <v>15.16</v>
      </c>
      <c r="H280" t="s">
        <v>1148</v>
      </c>
      <c r="I280">
        <v>1.35</v>
      </c>
      <c r="K280">
        <v>0.17</v>
      </c>
      <c r="L280">
        <v>7.18</v>
      </c>
      <c r="M280">
        <v>10.53</v>
      </c>
      <c r="N280">
        <v>19.059999999999999</v>
      </c>
      <c r="O280" t="s">
        <v>1980</v>
      </c>
      <c r="R280">
        <v>555</v>
      </c>
      <c r="S280">
        <v>577</v>
      </c>
      <c r="T280">
        <v>0.56999999999999995</v>
      </c>
    </row>
    <row r="281" spans="1:20">
      <c r="A281" t="s">
        <v>1060</v>
      </c>
      <c r="B281">
        <v>185.5</v>
      </c>
      <c r="C281">
        <v>0</v>
      </c>
      <c r="D281">
        <v>200</v>
      </c>
      <c r="E281">
        <v>37</v>
      </c>
      <c r="F281">
        <v>1373</v>
      </c>
      <c r="G281">
        <v>20.67</v>
      </c>
      <c r="H281" t="s">
        <v>919</v>
      </c>
      <c r="I281">
        <v>0.87</v>
      </c>
      <c r="J281" t="s">
        <v>1812</v>
      </c>
      <c r="K281">
        <v>8.9700000000000006</v>
      </c>
      <c r="L281">
        <v>2.11</v>
      </c>
      <c r="M281">
        <v>1.84</v>
      </c>
      <c r="N281">
        <v>1.06</v>
      </c>
      <c r="O281" t="s">
        <v>1705</v>
      </c>
      <c r="R281">
        <v>1031</v>
      </c>
      <c r="S281">
        <v>1028</v>
      </c>
      <c r="T281">
        <v>-0.2</v>
      </c>
    </row>
    <row r="282" spans="1:20">
      <c r="A282" t="s">
        <v>238</v>
      </c>
      <c r="B282">
        <v>38</v>
      </c>
      <c r="C282">
        <v>-1.25</v>
      </c>
      <c r="D282">
        <v>13893900</v>
      </c>
      <c r="E282">
        <v>527278</v>
      </c>
      <c r="F282">
        <v>33201</v>
      </c>
      <c r="G282">
        <v>18.86</v>
      </c>
      <c r="H282" t="s">
        <v>1612</v>
      </c>
      <c r="I282">
        <v>0.21</v>
      </c>
      <c r="J282" t="s">
        <v>1464</v>
      </c>
      <c r="K282">
        <v>1.99</v>
      </c>
      <c r="L282">
        <v>5.84</v>
      </c>
      <c r="M282">
        <v>6.64</v>
      </c>
      <c r="N282">
        <v>6.62</v>
      </c>
      <c r="O282" t="s">
        <v>1804</v>
      </c>
      <c r="R282">
        <v>791</v>
      </c>
      <c r="S282">
        <v>730</v>
      </c>
      <c r="T282">
        <v>-13.52</v>
      </c>
    </row>
    <row r="283" spans="1:20">
      <c r="A283" t="s">
        <v>1327</v>
      </c>
      <c r="B283">
        <v>2.2000000000000002</v>
      </c>
      <c r="C283">
        <v>-0.02</v>
      </c>
      <c r="D283">
        <v>240800</v>
      </c>
      <c r="E283">
        <v>527</v>
      </c>
      <c r="F283">
        <v>1286</v>
      </c>
      <c r="G283">
        <v>11.28</v>
      </c>
      <c r="H283" t="s">
        <v>1457</v>
      </c>
      <c r="I283">
        <v>0.27</v>
      </c>
      <c r="J283" t="s">
        <v>1359</v>
      </c>
      <c r="K283">
        <v>0.2</v>
      </c>
      <c r="L283">
        <v>8.1999999999999993</v>
      </c>
      <c r="M283">
        <v>8.35</v>
      </c>
      <c r="N283">
        <v>8.6</v>
      </c>
      <c r="O283" t="s">
        <v>1778</v>
      </c>
      <c r="R283">
        <v>509</v>
      </c>
      <c r="S283">
        <v>410</v>
      </c>
      <c r="T283">
        <v>0.54</v>
      </c>
    </row>
    <row r="284" spans="1:20">
      <c r="A284" t="s">
        <v>1713</v>
      </c>
      <c r="B284">
        <v>1.4</v>
      </c>
      <c r="C284">
        <v>0</v>
      </c>
      <c r="D284">
        <v>7000</v>
      </c>
      <c r="E284">
        <v>10</v>
      </c>
      <c r="F284">
        <v>538</v>
      </c>
      <c r="H284" t="s">
        <v>863</v>
      </c>
      <c r="I284">
        <v>0.09</v>
      </c>
      <c r="K284">
        <v>0</v>
      </c>
      <c r="L284">
        <v>-29.5</v>
      </c>
      <c r="M284">
        <v>-32.03</v>
      </c>
      <c r="N284">
        <v>-1054.93</v>
      </c>
    </row>
    <row r="285" spans="1:20">
      <c r="A285" t="s">
        <v>1328</v>
      </c>
      <c r="B285">
        <v>3.68</v>
      </c>
      <c r="C285">
        <v>-4.3499999999999996</v>
      </c>
      <c r="D285">
        <v>62900</v>
      </c>
      <c r="E285">
        <v>0</v>
      </c>
      <c r="F285">
        <v>1408</v>
      </c>
      <c r="H285" t="s">
        <v>1070</v>
      </c>
      <c r="K285">
        <v>0</v>
      </c>
    </row>
    <row r="286" spans="1:20">
      <c r="A286" t="s">
        <v>884</v>
      </c>
      <c r="B286">
        <v>1.68</v>
      </c>
      <c r="C286">
        <v>-0.06</v>
      </c>
      <c r="D286">
        <v>5561300</v>
      </c>
      <c r="E286">
        <v>9367</v>
      </c>
      <c r="F286">
        <v>6325</v>
      </c>
      <c r="G286">
        <v>14.99</v>
      </c>
      <c r="H286" t="s">
        <v>1601</v>
      </c>
      <c r="I286">
        <v>1.89</v>
      </c>
      <c r="J286" t="s">
        <v>819</v>
      </c>
      <c r="K286">
        <v>0.11</v>
      </c>
      <c r="L286">
        <v>3.02</v>
      </c>
      <c r="M286">
        <v>7.92</v>
      </c>
      <c r="N286">
        <v>14.66</v>
      </c>
      <c r="O286" t="s">
        <v>1937</v>
      </c>
      <c r="R286">
        <v>643</v>
      </c>
      <c r="S286">
        <v>852</v>
      </c>
      <c r="T286">
        <v>1.39</v>
      </c>
    </row>
    <row r="287" spans="1:20">
      <c r="A287" t="s">
        <v>1061</v>
      </c>
      <c r="B287">
        <v>4.1399999999999997</v>
      </c>
      <c r="C287">
        <v>-0.06</v>
      </c>
      <c r="D287">
        <v>376700</v>
      </c>
      <c r="E287">
        <v>1574</v>
      </c>
      <c r="F287">
        <v>2739</v>
      </c>
      <c r="G287">
        <v>10.96</v>
      </c>
      <c r="H287" t="s">
        <v>862</v>
      </c>
      <c r="I287">
        <v>0.14000000000000001</v>
      </c>
      <c r="K287">
        <v>0.38</v>
      </c>
      <c r="L287">
        <v>7.3</v>
      </c>
      <c r="M287">
        <v>6.92</v>
      </c>
      <c r="N287">
        <v>9.34</v>
      </c>
      <c r="O287" t="s">
        <v>1672</v>
      </c>
      <c r="R287">
        <v>579</v>
      </c>
      <c r="S287">
        <v>443</v>
      </c>
      <c r="T287">
        <v>-1.18</v>
      </c>
    </row>
    <row r="288" spans="1:20">
      <c r="A288" t="s">
        <v>1329</v>
      </c>
      <c r="B288">
        <v>11.5</v>
      </c>
      <c r="C288">
        <v>0</v>
      </c>
      <c r="D288">
        <v>49600</v>
      </c>
      <c r="E288">
        <v>563</v>
      </c>
      <c r="F288">
        <v>3155</v>
      </c>
      <c r="G288">
        <v>42.25</v>
      </c>
      <c r="H288" t="s">
        <v>1698</v>
      </c>
      <c r="I288">
        <v>0.43</v>
      </c>
      <c r="J288" t="s">
        <v>1359</v>
      </c>
      <c r="K288">
        <v>0.27</v>
      </c>
      <c r="L288">
        <v>7.5</v>
      </c>
      <c r="M288">
        <v>7.82</v>
      </c>
      <c r="N288">
        <v>4.5</v>
      </c>
      <c r="O288" t="s">
        <v>367</v>
      </c>
      <c r="R288">
        <v>923</v>
      </c>
      <c r="S288">
        <v>822</v>
      </c>
      <c r="T288">
        <v>7.23</v>
      </c>
    </row>
    <row r="289" spans="1:20">
      <c r="A289" t="s">
        <v>237</v>
      </c>
      <c r="B289">
        <v>10.5</v>
      </c>
      <c r="C289">
        <v>-0.4</v>
      </c>
      <c r="D289">
        <v>46362300</v>
      </c>
      <c r="E289">
        <v>488712</v>
      </c>
      <c r="F289">
        <v>135457</v>
      </c>
      <c r="G289">
        <v>21.03</v>
      </c>
      <c r="H289" t="s">
        <v>1681</v>
      </c>
      <c r="I289">
        <v>1.7</v>
      </c>
      <c r="J289" t="s">
        <v>1365</v>
      </c>
      <c r="K289">
        <v>0.49</v>
      </c>
      <c r="L289">
        <v>12.69</v>
      </c>
      <c r="M289">
        <v>25.87</v>
      </c>
      <c r="N289">
        <v>8.85</v>
      </c>
      <c r="O289" t="s">
        <v>1728</v>
      </c>
      <c r="R289">
        <v>449</v>
      </c>
      <c r="S289">
        <v>529</v>
      </c>
      <c r="T289">
        <v>2.2999999999999998</v>
      </c>
    </row>
    <row r="290" spans="1:20">
      <c r="A290" t="s">
        <v>1214</v>
      </c>
      <c r="B290">
        <v>0.68</v>
      </c>
      <c r="C290">
        <v>0.02</v>
      </c>
      <c r="D290">
        <v>8797500</v>
      </c>
      <c r="E290">
        <v>5816</v>
      </c>
      <c r="F290">
        <v>437</v>
      </c>
      <c r="G290">
        <v>18.489999999999998</v>
      </c>
      <c r="H290" t="s">
        <v>1593</v>
      </c>
      <c r="I290">
        <v>0.18</v>
      </c>
      <c r="J290" t="s">
        <v>892</v>
      </c>
      <c r="K290">
        <v>0.04</v>
      </c>
      <c r="L290">
        <v>6.79</v>
      </c>
      <c r="M290">
        <v>7.41</v>
      </c>
      <c r="N290">
        <v>7.92</v>
      </c>
      <c r="O290" t="s">
        <v>1004</v>
      </c>
      <c r="R290">
        <v>751</v>
      </c>
      <c r="S290">
        <v>677</v>
      </c>
      <c r="T290">
        <v>0.88</v>
      </c>
    </row>
    <row r="291" spans="1:20">
      <c r="A291" t="s">
        <v>236</v>
      </c>
      <c r="B291">
        <v>17.2</v>
      </c>
      <c r="C291">
        <v>-0.2</v>
      </c>
      <c r="D291">
        <v>899900</v>
      </c>
      <c r="E291">
        <v>15503</v>
      </c>
      <c r="F291">
        <v>6913</v>
      </c>
      <c r="G291">
        <v>11.55</v>
      </c>
      <c r="H291" t="s">
        <v>988</v>
      </c>
      <c r="I291">
        <v>0.65</v>
      </c>
      <c r="J291" t="s">
        <v>1155</v>
      </c>
      <c r="K291">
        <v>1.49</v>
      </c>
      <c r="L291">
        <v>12.18</v>
      </c>
      <c r="M291">
        <v>15.59</v>
      </c>
      <c r="N291">
        <v>7.61</v>
      </c>
      <c r="O291" t="s">
        <v>1981</v>
      </c>
      <c r="R291">
        <v>324</v>
      </c>
      <c r="S291">
        <v>314</v>
      </c>
      <c r="T291">
        <v>0.36</v>
      </c>
    </row>
    <row r="292" spans="1:20">
      <c r="A292" t="s">
        <v>1077</v>
      </c>
      <c r="B292">
        <v>2.2000000000000002</v>
      </c>
      <c r="C292">
        <v>0.04</v>
      </c>
      <c r="D292">
        <v>134700</v>
      </c>
      <c r="E292">
        <v>291</v>
      </c>
      <c r="F292">
        <v>642</v>
      </c>
      <c r="G292">
        <v>19.23</v>
      </c>
      <c r="H292" t="s">
        <v>1507</v>
      </c>
      <c r="I292">
        <v>0.28000000000000003</v>
      </c>
      <c r="J292" t="s">
        <v>1141</v>
      </c>
      <c r="K292">
        <v>0.11</v>
      </c>
      <c r="L292">
        <v>3.61</v>
      </c>
      <c r="M292">
        <v>2.66</v>
      </c>
      <c r="N292">
        <v>3.16</v>
      </c>
      <c r="O292" t="s">
        <v>1811</v>
      </c>
      <c r="R292">
        <v>979</v>
      </c>
      <c r="S292">
        <v>903</v>
      </c>
      <c r="T292">
        <v>-0.36</v>
      </c>
    </row>
    <row r="293" spans="1:20">
      <c r="A293" t="s">
        <v>235</v>
      </c>
      <c r="B293">
        <v>11.7</v>
      </c>
      <c r="C293">
        <v>-0.1</v>
      </c>
      <c r="D293">
        <v>1015700</v>
      </c>
      <c r="E293">
        <v>11800</v>
      </c>
      <c r="F293">
        <v>10062</v>
      </c>
      <c r="G293">
        <v>32.65</v>
      </c>
      <c r="H293" t="s">
        <v>1010</v>
      </c>
      <c r="I293">
        <v>0.14000000000000001</v>
      </c>
      <c r="J293" t="s">
        <v>1447</v>
      </c>
      <c r="K293">
        <v>0.36</v>
      </c>
      <c r="L293">
        <v>9.2899999999999991</v>
      </c>
      <c r="M293">
        <v>8.81</v>
      </c>
      <c r="N293">
        <v>23.06</v>
      </c>
      <c r="O293" t="s">
        <v>1122</v>
      </c>
      <c r="R293">
        <v>836</v>
      </c>
      <c r="S293">
        <v>720</v>
      </c>
      <c r="T293">
        <v>1.01</v>
      </c>
    </row>
    <row r="294" spans="1:20">
      <c r="A294" t="s">
        <v>1533</v>
      </c>
      <c r="B294">
        <v>0.25</v>
      </c>
      <c r="C294">
        <v>0.01</v>
      </c>
      <c r="D294">
        <v>164800</v>
      </c>
      <c r="E294">
        <v>40</v>
      </c>
      <c r="F294">
        <v>113</v>
      </c>
      <c r="H294" t="s">
        <v>1474</v>
      </c>
      <c r="I294">
        <v>17.100000000000001</v>
      </c>
      <c r="K294">
        <v>0</v>
      </c>
      <c r="L294">
        <v>-16.09</v>
      </c>
      <c r="M294">
        <v>-129.52000000000001</v>
      </c>
      <c r="N294">
        <v>-93.23</v>
      </c>
    </row>
    <row r="295" spans="1:20">
      <c r="A295" t="s">
        <v>1714</v>
      </c>
      <c r="B295">
        <v>2.1800000000000002</v>
      </c>
      <c r="C295">
        <v>-0.08</v>
      </c>
      <c r="D295">
        <v>3239100</v>
      </c>
      <c r="E295">
        <v>7096</v>
      </c>
      <c r="F295">
        <v>890</v>
      </c>
      <c r="G295">
        <v>10.43</v>
      </c>
      <c r="H295" t="s">
        <v>1367</v>
      </c>
      <c r="I295">
        <v>2.2999999999999998</v>
      </c>
      <c r="J295" t="s">
        <v>819</v>
      </c>
      <c r="K295">
        <v>0.2</v>
      </c>
      <c r="L295">
        <v>8.52</v>
      </c>
      <c r="M295">
        <v>19.64</v>
      </c>
      <c r="N295">
        <v>5.98</v>
      </c>
      <c r="O295" t="s">
        <v>1665</v>
      </c>
      <c r="R295">
        <v>238</v>
      </c>
      <c r="S295">
        <v>385</v>
      </c>
      <c r="T295">
        <v>0.12</v>
      </c>
    </row>
    <row r="296" spans="1:20">
      <c r="A296" t="s">
        <v>968</v>
      </c>
      <c r="B296">
        <v>53</v>
      </c>
      <c r="C296">
        <v>3.25</v>
      </c>
      <c r="D296">
        <v>7400</v>
      </c>
      <c r="E296">
        <v>383</v>
      </c>
      <c r="F296">
        <v>15404</v>
      </c>
      <c r="G296">
        <v>17.23</v>
      </c>
      <c r="H296" t="s">
        <v>1552</v>
      </c>
      <c r="I296">
        <v>0.19</v>
      </c>
      <c r="J296" t="s">
        <v>1612</v>
      </c>
      <c r="K296">
        <v>3.08</v>
      </c>
      <c r="L296">
        <v>2.75</v>
      </c>
      <c r="M296">
        <v>3.1</v>
      </c>
      <c r="N296">
        <v>8.91</v>
      </c>
      <c r="O296" t="s">
        <v>1796</v>
      </c>
      <c r="R296">
        <v>910</v>
      </c>
      <c r="S296">
        <v>917</v>
      </c>
      <c r="T296">
        <v>0.12</v>
      </c>
    </row>
    <row r="297" spans="1:20">
      <c r="A297" t="s">
        <v>234</v>
      </c>
      <c r="B297">
        <v>16.3</v>
      </c>
      <c r="C297">
        <v>-0.4</v>
      </c>
      <c r="D297">
        <v>9633200</v>
      </c>
      <c r="E297">
        <v>156701</v>
      </c>
      <c r="F297">
        <v>21710</v>
      </c>
      <c r="G297">
        <v>19.73</v>
      </c>
      <c r="H297" t="s">
        <v>1814</v>
      </c>
      <c r="I297">
        <v>0.23</v>
      </c>
      <c r="J297" t="s">
        <v>1464</v>
      </c>
      <c r="K297">
        <v>0.85</v>
      </c>
      <c r="L297">
        <v>18.87</v>
      </c>
      <c r="M297">
        <v>18.32</v>
      </c>
      <c r="N297">
        <v>13.61</v>
      </c>
      <c r="O297" t="s">
        <v>1642</v>
      </c>
      <c r="R297">
        <v>465</v>
      </c>
      <c r="S297">
        <v>406</v>
      </c>
      <c r="T297">
        <v>0.06</v>
      </c>
    </row>
    <row r="298" spans="1:20">
      <c r="A298" t="s">
        <v>1194</v>
      </c>
      <c r="B298">
        <v>2.5</v>
      </c>
      <c r="C298">
        <v>-0.06</v>
      </c>
      <c r="D298">
        <v>418000</v>
      </c>
      <c r="E298">
        <v>1052</v>
      </c>
      <c r="F298">
        <v>1680</v>
      </c>
      <c r="G298">
        <v>9.6</v>
      </c>
      <c r="H298" t="s">
        <v>1585</v>
      </c>
      <c r="I298">
        <v>1.36</v>
      </c>
      <c r="J298" t="s">
        <v>818</v>
      </c>
      <c r="K298">
        <v>0.26</v>
      </c>
      <c r="L298">
        <v>12.75</v>
      </c>
      <c r="M298">
        <v>20.93</v>
      </c>
      <c r="N298">
        <v>9.41</v>
      </c>
      <c r="O298" t="s">
        <v>1982</v>
      </c>
      <c r="R298">
        <v>194</v>
      </c>
      <c r="S298">
        <v>240</v>
      </c>
      <c r="T298">
        <v>1.07</v>
      </c>
    </row>
    <row r="299" spans="1:20">
      <c r="A299" t="s">
        <v>1503</v>
      </c>
      <c r="B299">
        <v>0.35</v>
      </c>
      <c r="C299">
        <v>0</v>
      </c>
      <c r="D299">
        <v>0</v>
      </c>
      <c r="E299">
        <v>0</v>
      </c>
      <c r="F299">
        <v>0</v>
      </c>
      <c r="I299">
        <v>-1.83</v>
      </c>
      <c r="J299" t="s">
        <v>1469</v>
      </c>
      <c r="K299">
        <v>0</v>
      </c>
      <c r="L299">
        <v>-5.61</v>
      </c>
      <c r="M299">
        <v>10.130000000000001</v>
      </c>
      <c r="N299">
        <v>-206.29</v>
      </c>
    </row>
    <row r="300" spans="1:20">
      <c r="A300" t="s">
        <v>885</v>
      </c>
      <c r="B300">
        <v>2.66</v>
      </c>
      <c r="C300">
        <v>0</v>
      </c>
      <c r="D300">
        <v>73600</v>
      </c>
      <c r="E300">
        <v>196</v>
      </c>
      <c r="F300">
        <v>1323</v>
      </c>
      <c r="G300">
        <v>8.35</v>
      </c>
      <c r="H300" t="s">
        <v>1125</v>
      </c>
      <c r="I300">
        <v>1.26</v>
      </c>
      <c r="J300" t="s">
        <v>1587</v>
      </c>
      <c r="K300">
        <v>0.32</v>
      </c>
      <c r="L300">
        <v>4.18</v>
      </c>
      <c r="M300">
        <v>9.14</v>
      </c>
      <c r="N300">
        <v>36.72</v>
      </c>
      <c r="O300" t="s">
        <v>1974</v>
      </c>
      <c r="R300">
        <v>390</v>
      </c>
      <c r="S300">
        <v>573</v>
      </c>
      <c r="T300">
        <v>0.57999999999999996</v>
      </c>
    </row>
    <row r="301" spans="1:20">
      <c r="A301" t="s">
        <v>1062</v>
      </c>
      <c r="B301">
        <v>2.02</v>
      </c>
      <c r="C301">
        <v>-0.04</v>
      </c>
      <c r="D301">
        <v>350300</v>
      </c>
      <c r="E301">
        <v>714</v>
      </c>
      <c r="F301">
        <v>1186</v>
      </c>
      <c r="G301">
        <v>70.53</v>
      </c>
      <c r="H301" t="s">
        <v>864</v>
      </c>
      <c r="I301">
        <v>1.1499999999999999</v>
      </c>
      <c r="K301">
        <v>0.03</v>
      </c>
      <c r="L301">
        <v>2.21</v>
      </c>
      <c r="M301">
        <v>1.03</v>
      </c>
      <c r="N301">
        <v>0.91</v>
      </c>
      <c r="R301">
        <v>1274</v>
      </c>
      <c r="S301">
        <v>1231</v>
      </c>
      <c r="T301">
        <v>-1.31</v>
      </c>
    </row>
    <row r="302" spans="1:20">
      <c r="A302" t="s">
        <v>1195</v>
      </c>
      <c r="B302">
        <v>10.1</v>
      </c>
      <c r="C302">
        <v>-0.6</v>
      </c>
      <c r="D302">
        <v>431500</v>
      </c>
      <c r="E302">
        <v>4397</v>
      </c>
      <c r="F302">
        <v>1087</v>
      </c>
      <c r="H302" t="s">
        <v>1960</v>
      </c>
      <c r="I302">
        <v>1.34</v>
      </c>
      <c r="K302">
        <v>0</v>
      </c>
      <c r="L302">
        <v>-24.41</v>
      </c>
      <c r="M302">
        <v>-52.45</v>
      </c>
      <c r="N302">
        <v>-33.04</v>
      </c>
    </row>
    <row r="303" spans="1:20">
      <c r="A303" t="s">
        <v>233</v>
      </c>
      <c r="B303">
        <v>8.4499999999999993</v>
      </c>
      <c r="C303">
        <v>-0.2</v>
      </c>
      <c r="D303">
        <v>727800</v>
      </c>
      <c r="E303">
        <v>6142</v>
      </c>
      <c r="F303">
        <v>6785</v>
      </c>
      <c r="G303">
        <v>7.59</v>
      </c>
      <c r="H303" t="s">
        <v>965</v>
      </c>
      <c r="I303">
        <v>0.23</v>
      </c>
      <c r="J303" t="s">
        <v>1040</v>
      </c>
      <c r="K303">
        <v>1.1100000000000001</v>
      </c>
      <c r="L303">
        <v>21.78</v>
      </c>
      <c r="M303">
        <v>26.92</v>
      </c>
      <c r="N303">
        <v>41.65</v>
      </c>
      <c r="O303" t="s">
        <v>1946</v>
      </c>
      <c r="R303">
        <v>96</v>
      </c>
      <c r="S303">
        <v>88</v>
      </c>
      <c r="T303">
        <v>0.18</v>
      </c>
    </row>
    <row r="304" spans="1:20">
      <c r="A304" t="s">
        <v>803</v>
      </c>
      <c r="B304">
        <v>6.65</v>
      </c>
      <c r="C304">
        <v>-0.25</v>
      </c>
      <c r="D304">
        <v>3200200</v>
      </c>
      <c r="E304">
        <v>21423</v>
      </c>
      <c r="F304">
        <v>3615</v>
      </c>
      <c r="G304">
        <v>6.8</v>
      </c>
      <c r="H304" t="s">
        <v>956</v>
      </c>
      <c r="I304">
        <v>1.08</v>
      </c>
      <c r="J304" t="s">
        <v>1032</v>
      </c>
      <c r="K304">
        <v>0.98</v>
      </c>
      <c r="L304">
        <v>8.73</v>
      </c>
      <c r="M304">
        <v>13.72</v>
      </c>
      <c r="N304">
        <v>7.63</v>
      </c>
      <c r="O304" t="s">
        <v>1983</v>
      </c>
      <c r="R304">
        <v>232</v>
      </c>
      <c r="S304">
        <v>270</v>
      </c>
      <c r="T304">
        <v>-3.99</v>
      </c>
    </row>
    <row r="305" spans="1:20">
      <c r="A305" t="s">
        <v>232</v>
      </c>
      <c r="B305">
        <v>20.100000000000001</v>
      </c>
      <c r="C305">
        <v>-0.2</v>
      </c>
      <c r="D305">
        <v>517600</v>
      </c>
      <c r="E305">
        <v>10259</v>
      </c>
      <c r="F305">
        <v>10050</v>
      </c>
      <c r="G305">
        <v>13.84</v>
      </c>
      <c r="H305" t="s">
        <v>899</v>
      </c>
      <c r="I305">
        <v>1.06</v>
      </c>
      <c r="J305" t="s">
        <v>1125</v>
      </c>
      <c r="K305">
        <v>1.44</v>
      </c>
      <c r="L305">
        <v>8.86</v>
      </c>
      <c r="M305">
        <v>12.48</v>
      </c>
      <c r="N305">
        <v>7.71</v>
      </c>
      <c r="O305" t="s">
        <v>1984</v>
      </c>
      <c r="R305">
        <v>459</v>
      </c>
      <c r="S305">
        <v>461</v>
      </c>
      <c r="T305">
        <v>0.64</v>
      </c>
    </row>
    <row r="306" spans="1:20">
      <c r="A306" t="s">
        <v>1330</v>
      </c>
      <c r="B306">
        <v>6.8</v>
      </c>
      <c r="C306">
        <v>-0.05</v>
      </c>
      <c r="D306">
        <v>21900</v>
      </c>
      <c r="E306">
        <v>148</v>
      </c>
      <c r="F306">
        <v>1462</v>
      </c>
      <c r="G306">
        <v>67.739999999999995</v>
      </c>
      <c r="H306" t="s">
        <v>1353</v>
      </c>
      <c r="I306">
        <v>1.45</v>
      </c>
      <c r="K306">
        <v>0.1</v>
      </c>
      <c r="L306">
        <v>4.54</v>
      </c>
      <c r="M306">
        <v>2.6</v>
      </c>
      <c r="N306">
        <v>3.17</v>
      </c>
      <c r="R306">
        <v>1214</v>
      </c>
      <c r="S306">
        <v>1062</v>
      </c>
      <c r="T306">
        <v>-1.18</v>
      </c>
    </row>
    <row r="307" spans="1:20">
      <c r="A307" t="s">
        <v>1283</v>
      </c>
      <c r="B307">
        <v>0.9</v>
      </c>
      <c r="C307">
        <v>-0.02</v>
      </c>
      <c r="D307">
        <v>195000</v>
      </c>
      <c r="E307">
        <v>176</v>
      </c>
      <c r="F307">
        <v>315</v>
      </c>
      <c r="G307">
        <v>23.58</v>
      </c>
      <c r="H307" t="s">
        <v>862</v>
      </c>
      <c r="I307">
        <v>0.77</v>
      </c>
      <c r="J307" t="s">
        <v>892</v>
      </c>
      <c r="K307">
        <v>0.08</v>
      </c>
      <c r="L307">
        <v>2.31</v>
      </c>
      <c r="M307">
        <v>3.27</v>
      </c>
      <c r="N307">
        <v>1.76</v>
      </c>
      <c r="O307" t="s">
        <v>1128</v>
      </c>
      <c r="R307">
        <v>1008</v>
      </c>
      <c r="S307">
        <v>1048</v>
      </c>
      <c r="T307">
        <v>0.69</v>
      </c>
    </row>
    <row r="308" spans="1:20">
      <c r="A308" t="s">
        <v>804</v>
      </c>
      <c r="B308">
        <v>4.84</v>
      </c>
      <c r="C308">
        <v>-0.02</v>
      </c>
      <c r="D308">
        <v>161500</v>
      </c>
      <c r="E308">
        <v>775</v>
      </c>
      <c r="F308">
        <v>2405</v>
      </c>
      <c r="G308">
        <v>10.25</v>
      </c>
      <c r="H308" t="s">
        <v>871</v>
      </c>
      <c r="I308">
        <v>4.01</v>
      </c>
      <c r="J308" t="s">
        <v>1469</v>
      </c>
      <c r="K308">
        <v>0.47</v>
      </c>
      <c r="L308">
        <v>7.22</v>
      </c>
      <c r="M308">
        <v>9.4600000000000009</v>
      </c>
      <c r="N308">
        <v>11.17</v>
      </c>
      <c r="O308" t="s">
        <v>821</v>
      </c>
      <c r="R308">
        <v>436</v>
      </c>
      <c r="S308">
        <v>427</v>
      </c>
      <c r="T308">
        <v>0.82</v>
      </c>
    </row>
    <row r="309" spans="1:20">
      <c r="A309" t="s">
        <v>1063</v>
      </c>
      <c r="B309">
        <v>0.45</v>
      </c>
      <c r="C309">
        <v>0.01</v>
      </c>
      <c r="D309">
        <v>1337200</v>
      </c>
      <c r="E309">
        <v>590</v>
      </c>
      <c r="F309">
        <v>651</v>
      </c>
      <c r="G309">
        <v>80.16</v>
      </c>
      <c r="H309" t="s">
        <v>1615</v>
      </c>
      <c r="I309">
        <v>2.88</v>
      </c>
      <c r="K309">
        <v>0.01</v>
      </c>
      <c r="L309">
        <v>4.47</v>
      </c>
      <c r="M309">
        <v>0.79</v>
      </c>
      <c r="N309">
        <v>0.12</v>
      </c>
      <c r="R309">
        <v>1284</v>
      </c>
      <c r="S309">
        <v>1074</v>
      </c>
      <c r="T309">
        <v>4.1900000000000004</v>
      </c>
    </row>
    <row r="310" spans="1:20">
      <c r="A310" t="s">
        <v>1015</v>
      </c>
      <c r="B310">
        <v>0.48</v>
      </c>
      <c r="C310">
        <v>-0.01</v>
      </c>
      <c r="D310">
        <v>1698500</v>
      </c>
      <c r="E310">
        <v>810</v>
      </c>
      <c r="F310">
        <v>3742</v>
      </c>
      <c r="H310" t="s">
        <v>1589</v>
      </c>
      <c r="I310">
        <v>0.3</v>
      </c>
      <c r="K310">
        <v>0</v>
      </c>
      <c r="L310">
        <v>-0.69</v>
      </c>
      <c r="M310">
        <v>-0.81</v>
      </c>
      <c r="N310">
        <v>-0.52</v>
      </c>
    </row>
    <row r="311" spans="1:20">
      <c r="A311" t="s">
        <v>231</v>
      </c>
      <c r="B311">
        <v>2.1800000000000002</v>
      </c>
      <c r="C311">
        <v>-0.04</v>
      </c>
      <c r="D311">
        <v>1101800</v>
      </c>
      <c r="E311">
        <v>2392</v>
      </c>
      <c r="F311">
        <v>1739</v>
      </c>
      <c r="G311">
        <v>15.93</v>
      </c>
      <c r="H311" t="s">
        <v>1471</v>
      </c>
      <c r="I311">
        <v>0.37</v>
      </c>
      <c r="J311" t="s">
        <v>1588</v>
      </c>
      <c r="K311">
        <v>0.13</v>
      </c>
      <c r="L311">
        <v>8.8000000000000007</v>
      </c>
      <c r="M311">
        <v>8.44</v>
      </c>
      <c r="N311">
        <v>6.58</v>
      </c>
      <c r="O311" t="s">
        <v>1985</v>
      </c>
      <c r="R311">
        <v>642</v>
      </c>
      <c r="S311">
        <v>525</v>
      </c>
      <c r="T311">
        <v>-6.36</v>
      </c>
    </row>
    <row r="312" spans="1:20">
      <c r="A312" t="s">
        <v>912</v>
      </c>
      <c r="B312">
        <v>113</v>
      </c>
      <c r="C312">
        <v>0</v>
      </c>
      <c r="D312">
        <v>0</v>
      </c>
      <c r="E312">
        <v>0</v>
      </c>
      <c r="F312">
        <v>1130</v>
      </c>
      <c r="G312">
        <v>5.79</v>
      </c>
      <c r="H312" t="s">
        <v>836</v>
      </c>
      <c r="I312">
        <v>7.26</v>
      </c>
      <c r="K312">
        <v>0</v>
      </c>
      <c r="L312">
        <v>1.99</v>
      </c>
      <c r="M312">
        <v>19.170000000000002</v>
      </c>
      <c r="N312">
        <v>6.93</v>
      </c>
      <c r="R312">
        <v>122</v>
      </c>
      <c r="S312">
        <v>669</v>
      </c>
    </row>
    <row r="313" spans="1:20">
      <c r="A313" t="s">
        <v>230</v>
      </c>
      <c r="B313">
        <v>67</v>
      </c>
      <c r="C313">
        <v>-1.75</v>
      </c>
      <c r="D313">
        <v>5922000</v>
      </c>
      <c r="E313">
        <v>400042</v>
      </c>
      <c r="F313">
        <v>214046</v>
      </c>
      <c r="G313">
        <v>16.29</v>
      </c>
      <c r="H313" t="s">
        <v>1668</v>
      </c>
      <c r="J313" t="s">
        <v>1475</v>
      </c>
      <c r="K313">
        <v>4.0999999999999996</v>
      </c>
      <c r="L313">
        <v>34.72</v>
      </c>
      <c r="M313">
        <v>34.51</v>
      </c>
      <c r="N313">
        <v>40501.17</v>
      </c>
      <c r="O313" t="s">
        <v>1986</v>
      </c>
      <c r="R313">
        <v>327</v>
      </c>
      <c r="S313">
        <v>318</v>
      </c>
      <c r="T313">
        <v>2.56</v>
      </c>
    </row>
    <row r="314" spans="1:20">
      <c r="A314" t="s">
        <v>1216</v>
      </c>
      <c r="B314">
        <v>9.75</v>
      </c>
      <c r="C314">
        <v>-0.15</v>
      </c>
      <c r="D314">
        <v>317400</v>
      </c>
      <c r="E314">
        <v>3076</v>
      </c>
      <c r="F314">
        <v>3613</v>
      </c>
      <c r="G314">
        <v>71.14</v>
      </c>
      <c r="H314" t="s">
        <v>1651</v>
      </c>
      <c r="I314">
        <v>0.39</v>
      </c>
      <c r="J314" t="s">
        <v>1141</v>
      </c>
      <c r="K314">
        <v>0.14000000000000001</v>
      </c>
      <c r="L314">
        <v>3.58</v>
      </c>
      <c r="M314">
        <v>2.65</v>
      </c>
      <c r="N314">
        <v>2.82</v>
      </c>
      <c r="O314" t="s">
        <v>1594</v>
      </c>
      <c r="R314">
        <v>1214</v>
      </c>
      <c r="S314">
        <v>1142</v>
      </c>
      <c r="T314">
        <v>90.52</v>
      </c>
    </row>
    <row r="315" spans="1:20">
      <c r="A315" t="s">
        <v>229</v>
      </c>
      <c r="B315">
        <v>12.6</v>
      </c>
      <c r="C315">
        <v>0</v>
      </c>
      <c r="D315">
        <v>2200</v>
      </c>
      <c r="E315">
        <v>28</v>
      </c>
      <c r="F315">
        <v>2422</v>
      </c>
      <c r="G315">
        <v>12.37</v>
      </c>
      <c r="H315" t="s">
        <v>1590</v>
      </c>
      <c r="I315">
        <v>0.25</v>
      </c>
      <c r="J315" t="s">
        <v>1589</v>
      </c>
      <c r="K315">
        <v>1.02</v>
      </c>
      <c r="L315">
        <v>4.1399999999999997</v>
      </c>
      <c r="M315">
        <v>5</v>
      </c>
      <c r="N315">
        <v>4.5199999999999996</v>
      </c>
      <c r="O315" t="s">
        <v>1673</v>
      </c>
      <c r="R315">
        <v>706</v>
      </c>
      <c r="S315">
        <v>704</v>
      </c>
      <c r="T315">
        <v>-0.49</v>
      </c>
    </row>
    <row r="316" spans="1:20">
      <c r="A316" t="s">
        <v>1196</v>
      </c>
      <c r="B316">
        <v>0.66</v>
      </c>
      <c r="C316">
        <v>0</v>
      </c>
      <c r="D316">
        <v>460700</v>
      </c>
      <c r="E316">
        <v>297</v>
      </c>
      <c r="F316">
        <v>399</v>
      </c>
      <c r="G316">
        <v>13.76</v>
      </c>
      <c r="H316" t="s">
        <v>1615</v>
      </c>
      <c r="I316">
        <v>1.02</v>
      </c>
      <c r="J316" t="s">
        <v>1141</v>
      </c>
      <c r="K316">
        <v>0.05</v>
      </c>
      <c r="L316">
        <v>4.92</v>
      </c>
      <c r="M316">
        <v>4.91</v>
      </c>
      <c r="N316">
        <v>2.54</v>
      </c>
      <c r="O316" t="s">
        <v>1862</v>
      </c>
      <c r="R316">
        <v>760</v>
      </c>
      <c r="S316">
        <v>669</v>
      </c>
      <c r="T316">
        <v>0.19</v>
      </c>
    </row>
    <row r="317" spans="1:20">
      <c r="A317" t="s">
        <v>228</v>
      </c>
      <c r="B317">
        <v>2.02</v>
      </c>
      <c r="C317">
        <v>-0.02</v>
      </c>
      <c r="D317">
        <v>56641400</v>
      </c>
      <c r="E317">
        <v>113493</v>
      </c>
      <c r="F317">
        <v>40256</v>
      </c>
      <c r="H317" t="s">
        <v>1552</v>
      </c>
      <c r="I317">
        <v>1.53</v>
      </c>
      <c r="J317" t="s">
        <v>1141</v>
      </c>
      <c r="K317">
        <v>0</v>
      </c>
      <c r="L317">
        <v>-0.82</v>
      </c>
      <c r="M317">
        <v>-3.76</v>
      </c>
      <c r="N317">
        <v>-0.91</v>
      </c>
      <c r="O317" t="s">
        <v>1161</v>
      </c>
    </row>
    <row r="318" spans="1:20">
      <c r="A318" t="s">
        <v>969</v>
      </c>
      <c r="B318">
        <v>3.5</v>
      </c>
      <c r="C318">
        <v>-0.18</v>
      </c>
      <c r="D318">
        <v>80900</v>
      </c>
      <c r="E318">
        <v>296</v>
      </c>
      <c r="F318">
        <v>1260</v>
      </c>
      <c r="G318">
        <v>26.61</v>
      </c>
      <c r="H318" t="s">
        <v>1269</v>
      </c>
      <c r="I318">
        <v>2.2400000000000002</v>
      </c>
      <c r="J318" t="s">
        <v>1470</v>
      </c>
      <c r="K318">
        <v>0.13</v>
      </c>
      <c r="L318">
        <v>3.07</v>
      </c>
      <c r="M318">
        <v>4.21</v>
      </c>
      <c r="N318">
        <v>0.57999999999999996</v>
      </c>
      <c r="O318" t="s">
        <v>1967</v>
      </c>
      <c r="R318">
        <v>1018</v>
      </c>
      <c r="S318">
        <v>1046</v>
      </c>
      <c r="T318">
        <v>5.89</v>
      </c>
    </row>
    <row r="319" spans="1:20">
      <c r="A319" t="s">
        <v>1450</v>
      </c>
      <c r="B319">
        <v>20.5</v>
      </c>
      <c r="C319">
        <v>-0.5</v>
      </c>
      <c r="D319">
        <v>3983300</v>
      </c>
      <c r="E319">
        <v>82335</v>
      </c>
      <c r="F319">
        <v>63000</v>
      </c>
      <c r="G319">
        <v>27.62</v>
      </c>
      <c r="H319" t="s">
        <v>943</v>
      </c>
      <c r="I319">
        <v>0.1</v>
      </c>
      <c r="J319" t="s">
        <v>1596</v>
      </c>
      <c r="K319">
        <v>0.76</v>
      </c>
      <c r="L319">
        <v>9.48</v>
      </c>
      <c r="M319">
        <v>9.98</v>
      </c>
      <c r="N319">
        <v>14.1</v>
      </c>
      <c r="O319" t="s">
        <v>1692</v>
      </c>
      <c r="R319">
        <v>756</v>
      </c>
      <c r="S319">
        <v>673</v>
      </c>
      <c r="T319">
        <v>-0.55000000000000004</v>
      </c>
    </row>
    <row r="320" spans="1:20">
      <c r="A320" t="s">
        <v>227</v>
      </c>
      <c r="B320">
        <v>0.59</v>
      </c>
      <c r="C320">
        <v>0</v>
      </c>
      <c r="D320">
        <v>16385200</v>
      </c>
      <c r="E320">
        <v>9553</v>
      </c>
      <c r="F320">
        <v>3168</v>
      </c>
      <c r="H320" t="s">
        <v>975</v>
      </c>
      <c r="I320">
        <v>10.3</v>
      </c>
      <c r="K320">
        <v>0</v>
      </c>
      <c r="L320">
        <v>2.79</v>
      </c>
      <c r="M320">
        <v>-14.28</v>
      </c>
      <c r="N320">
        <v>-1.66</v>
      </c>
    </row>
    <row r="321" spans="1:20">
      <c r="A321" t="s">
        <v>226</v>
      </c>
      <c r="B321">
        <v>2.48</v>
      </c>
      <c r="C321">
        <v>-0.12</v>
      </c>
      <c r="D321">
        <v>6991600</v>
      </c>
      <c r="E321">
        <v>17484</v>
      </c>
      <c r="F321">
        <v>3389</v>
      </c>
      <c r="G321">
        <v>12.46</v>
      </c>
      <c r="H321" t="s">
        <v>1547</v>
      </c>
      <c r="I321">
        <v>1.23</v>
      </c>
      <c r="J321" t="s">
        <v>819</v>
      </c>
      <c r="K321">
        <v>0.2</v>
      </c>
      <c r="L321">
        <v>6.4</v>
      </c>
      <c r="M321">
        <v>7.3</v>
      </c>
      <c r="N321">
        <v>9.86</v>
      </c>
      <c r="O321" t="s">
        <v>1825</v>
      </c>
      <c r="R321">
        <v>603</v>
      </c>
      <c r="S321">
        <v>550</v>
      </c>
      <c r="T321">
        <v>0.85</v>
      </c>
    </row>
    <row r="322" spans="1:20">
      <c r="A322" t="s">
        <v>1484</v>
      </c>
      <c r="B322">
        <v>2.14</v>
      </c>
      <c r="C322">
        <v>-0.04</v>
      </c>
      <c r="D322">
        <v>263000</v>
      </c>
      <c r="E322">
        <v>569</v>
      </c>
      <c r="F322">
        <v>453</v>
      </c>
      <c r="G322">
        <v>6.85</v>
      </c>
      <c r="H322" t="s">
        <v>1379</v>
      </c>
      <c r="I322">
        <v>0.28999999999999998</v>
      </c>
      <c r="J322" t="s">
        <v>1469</v>
      </c>
      <c r="K322">
        <v>0.3</v>
      </c>
      <c r="L322">
        <v>12.59</v>
      </c>
      <c r="M322">
        <v>14</v>
      </c>
      <c r="N322">
        <v>9.07</v>
      </c>
      <c r="O322" t="s">
        <v>1775</v>
      </c>
      <c r="R322">
        <v>229</v>
      </c>
      <c r="S322">
        <v>174</v>
      </c>
      <c r="T322">
        <v>0.52</v>
      </c>
    </row>
    <row r="323" spans="1:20">
      <c r="A323" t="s">
        <v>1561</v>
      </c>
      <c r="B323">
        <v>2.08</v>
      </c>
      <c r="C323">
        <v>-0.04</v>
      </c>
      <c r="D323">
        <v>927800</v>
      </c>
      <c r="E323">
        <v>1921</v>
      </c>
      <c r="F323">
        <v>556</v>
      </c>
      <c r="G323">
        <v>23.98</v>
      </c>
      <c r="H323" t="s">
        <v>1127</v>
      </c>
      <c r="I323">
        <v>0.45</v>
      </c>
      <c r="K323">
        <v>0.09</v>
      </c>
      <c r="L323">
        <v>8.7100000000000009</v>
      </c>
      <c r="M323">
        <v>9.89</v>
      </c>
      <c r="N323">
        <v>5.27</v>
      </c>
      <c r="R323">
        <v>728</v>
      </c>
      <c r="S323">
        <v>664</v>
      </c>
      <c r="T323">
        <v>2.5</v>
      </c>
    </row>
    <row r="324" spans="1:20">
      <c r="A324" t="s">
        <v>225</v>
      </c>
      <c r="B324">
        <v>24.8</v>
      </c>
      <c r="C324">
        <v>-0.95</v>
      </c>
      <c r="D324">
        <v>35031800</v>
      </c>
      <c r="E324">
        <v>871131</v>
      </c>
      <c r="F324">
        <v>136995</v>
      </c>
      <c r="H324" t="s">
        <v>901</v>
      </c>
      <c r="I324">
        <v>2.62</v>
      </c>
      <c r="J324" t="s">
        <v>1040</v>
      </c>
      <c r="K324">
        <v>0</v>
      </c>
      <c r="L324">
        <v>0.28999999999999998</v>
      </c>
      <c r="M324">
        <v>-6.16</v>
      </c>
      <c r="N324">
        <v>-1.97</v>
      </c>
      <c r="O324" t="s">
        <v>1721</v>
      </c>
    </row>
    <row r="325" spans="1:20">
      <c r="A325" t="s">
        <v>1153</v>
      </c>
      <c r="B325">
        <v>1.84</v>
      </c>
      <c r="C325">
        <v>-0.04</v>
      </c>
      <c r="D325">
        <v>133100</v>
      </c>
      <c r="E325">
        <v>244</v>
      </c>
      <c r="F325">
        <v>2688</v>
      </c>
      <c r="G325">
        <v>13.96</v>
      </c>
      <c r="H325" t="s">
        <v>1782</v>
      </c>
      <c r="I325">
        <v>1.03</v>
      </c>
      <c r="K325">
        <v>7.0000000000000007E-2</v>
      </c>
      <c r="L325">
        <v>6.71</v>
      </c>
      <c r="M325">
        <v>6.8</v>
      </c>
      <c r="N325">
        <v>33.07</v>
      </c>
      <c r="R325">
        <v>666</v>
      </c>
      <c r="S325">
        <v>564</v>
      </c>
      <c r="T325">
        <v>-0.24</v>
      </c>
    </row>
    <row r="326" spans="1:20">
      <c r="A326" t="s">
        <v>1284</v>
      </c>
      <c r="B326">
        <v>1.28</v>
      </c>
      <c r="C326">
        <v>0</v>
      </c>
      <c r="D326">
        <v>1500</v>
      </c>
      <c r="E326">
        <v>2</v>
      </c>
      <c r="F326">
        <v>410</v>
      </c>
      <c r="G326">
        <v>12.9</v>
      </c>
      <c r="H326" t="s">
        <v>956</v>
      </c>
      <c r="I326">
        <v>0.76</v>
      </c>
      <c r="J326" t="s">
        <v>1588</v>
      </c>
      <c r="K326">
        <v>0.1</v>
      </c>
      <c r="L326">
        <v>6.72</v>
      </c>
      <c r="M326">
        <v>7.15</v>
      </c>
      <c r="N326">
        <v>11.24</v>
      </c>
      <c r="O326" t="s">
        <v>1807</v>
      </c>
      <c r="R326">
        <v>617</v>
      </c>
      <c r="S326">
        <v>535</v>
      </c>
      <c r="T326">
        <v>0.02</v>
      </c>
    </row>
    <row r="327" spans="1:20">
      <c r="A327" t="s">
        <v>224</v>
      </c>
      <c r="B327">
        <v>2.8</v>
      </c>
      <c r="C327">
        <v>0.02</v>
      </c>
      <c r="D327">
        <v>146055300</v>
      </c>
      <c r="E327">
        <v>413101</v>
      </c>
      <c r="F327">
        <v>24404</v>
      </c>
      <c r="G327">
        <v>1.23</v>
      </c>
      <c r="H327" t="s">
        <v>1127</v>
      </c>
      <c r="I327">
        <v>0.43</v>
      </c>
      <c r="K327">
        <v>2.31</v>
      </c>
      <c r="L327">
        <v>40.58</v>
      </c>
      <c r="M327">
        <v>225.41</v>
      </c>
      <c r="N327">
        <v>68.95</v>
      </c>
      <c r="O327" t="s">
        <v>1987</v>
      </c>
      <c r="R327">
        <v>2</v>
      </c>
      <c r="S327">
        <v>5</v>
      </c>
    </row>
    <row r="328" spans="1:20">
      <c r="A328" t="s">
        <v>1154</v>
      </c>
      <c r="B328">
        <v>0.34</v>
      </c>
      <c r="C328">
        <v>-0.02</v>
      </c>
      <c r="D328">
        <v>41531200</v>
      </c>
      <c r="E328">
        <v>13714</v>
      </c>
      <c r="F328">
        <v>1293</v>
      </c>
      <c r="G328">
        <v>2.2200000000000002</v>
      </c>
      <c r="H328" t="s">
        <v>950</v>
      </c>
      <c r="I328">
        <v>2.2599999999999998</v>
      </c>
      <c r="K328">
        <v>0.15</v>
      </c>
      <c r="L328">
        <v>11.64</v>
      </c>
      <c r="M328">
        <v>22.57</v>
      </c>
      <c r="N328">
        <v>20.47</v>
      </c>
      <c r="R328">
        <v>61</v>
      </c>
      <c r="S328">
        <v>152</v>
      </c>
      <c r="T328">
        <v>-0.01</v>
      </c>
    </row>
    <row r="329" spans="1:20">
      <c r="A329" t="s">
        <v>1528</v>
      </c>
      <c r="B329">
        <v>0.03</v>
      </c>
      <c r="C329">
        <v>0</v>
      </c>
      <c r="D329">
        <v>17354800</v>
      </c>
      <c r="E329">
        <v>523</v>
      </c>
      <c r="F329">
        <v>228</v>
      </c>
      <c r="H329" t="s">
        <v>1464</v>
      </c>
      <c r="I329">
        <v>2.2599999999999998</v>
      </c>
      <c r="K329">
        <v>0</v>
      </c>
      <c r="L329">
        <v>-5.51</v>
      </c>
      <c r="M329">
        <v>-41.19</v>
      </c>
      <c r="N329">
        <v>-27.38</v>
      </c>
    </row>
    <row r="330" spans="1:20">
      <c r="A330" t="s">
        <v>1114</v>
      </c>
      <c r="B330">
        <v>79</v>
      </c>
      <c r="C330">
        <v>0.25</v>
      </c>
      <c r="D330">
        <v>1400</v>
      </c>
      <c r="E330">
        <v>110</v>
      </c>
      <c r="F330">
        <v>1067</v>
      </c>
      <c r="G330">
        <v>11.22</v>
      </c>
      <c r="H330" t="s">
        <v>762</v>
      </c>
      <c r="I330">
        <v>0.17</v>
      </c>
      <c r="J330" t="s">
        <v>1675</v>
      </c>
      <c r="K330">
        <v>7.04</v>
      </c>
      <c r="L330">
        <v>7.38</v>
      </c>
      <c r="M330">
        <v>7.17</v>
      </c>
      <c r="N330">
        <v>10.5</v>
      </c>
      <c r="O330" t="s">
        <v>1988</v>
      </c>
      <c r="R330">
        <v>568</v>
      </c>
      <c r="S330">
        <v>447</v>
      </c>
      <c r="T330">
        <v>0.77</v>
      </c>
    </row>
    <row r="331" spans="1:20">
      <c r="A331" t="s">
        <v>780</v>
      </c>
      <c r="B331">
        <v>2.64</v>
      </c>
      <c r="C331">
        <v>-0.06</v>
      </c>
      <c r="D331">
        <v>486900</v>
      </c>
      <c r="E331">
        <v>1279</v>
      </c>
      <c r="F331">
        <v>1596</v>
      </c>
      <c r="G331">
        <v>37.75</v>
      </c>
      <c r="H331" t="s">
        <v>1830</v>
      </c>
      <c r="I331">
        <v>0.21</v>
      </c>
      <c r="J331" t="s">
        <v>1496</v>
      </c>
      <c r="K331">
        <v>7.0000000000000007E-2</v>
      </c>
      <c r="L331">
        <v>5.34</v>
      </c>
      <c r="M331">
        <v>6.18</v>
      </c>
      <c r="N331">
        <v>6.63</v>
      </c>
      <c r="O331" t="s">
        <v>1176</v>
      </c>
      <c r="R331">
        <v>980</v>
      </c>
      <c r="S331">
        <v>937</v>
      </c>
      <c r="T331">
        <v>0.41</v>
      </c>
    </row>
    <row r="332" spans="1:20">
      <c r="A332" t="s">
        <v>223</v>
      </c>
      <c r="B332">
        <v>0.48</v>
      </c>
      <c r="C332">
        <v>0.01</v>
      </c>
      <c r="D332">
        <v>19152800</v>
      </c>
      <c r="E332">
        <v>9135</v>
      </c>
      <c r="F332">
        <v>495</v>
      </c>
      <c r="H332" t="s">
        <v>1121</v>
      </c>
      <c r="I332">
        <v>2.93</v>
      </c>
      <c r="K332">
        <v>0</v>
      </c>
      <c r="L332">
        <v>-19.329999999999998</v>
      </c>
      <c r="M332">
        <v>-66.75</v>
      </c>
      <c r="N332">
        <v>-84.9</v>
      </c>
    </row>
    <row r="333" spans="1:20">
      <c r="A333" t="s">
        <v>222</v>
      </c>
      <c r="B333">
        <v>14.3</v>
      </c>
      <c r="C333">
        <v>-0.8</v>
      </c>
      <c r="D333">
        <v>11555700</v>
      </c>
      <c r="E333">
        <v>167763</v>
      </c>
      <c r="F333">
        <v>20848</v>
      </c>
      <c r="H333" t="s">
        <v>882</v>
      </c>
      <c r="I333">
        <v>0.9</v>
      </c>
      <c r="K333">
        <v>0</v>
      </c>
      <c r="L333">
        <v>3.49</v>
      </c>
      <c r="M333">
        <v>-2.38</v>
      </c>
      <c r="N333">
        <v>-3.06</v>
      </c>
    </row>
    <row r="334" spans="1:20">
      <c r="A334" t="s">
        <v>221</v>
      </c>
      <c r="B334">
        <v>21.5</v>
      </c>
      <c r="C334">
        <v>-1.5</v>
      </c>
      <c r="D334">
        <v>30093000</v>
      </c>
      <c r="E334">
        <v>655739</v>
      </c>
      <c r="F334">
        <v>31384</v>
      </c>
      <c r="G334">
        <v>15.61</v>
      </c>
      <c r="H334" t="s">
        <v>948</v>
      </c>
      <c r="I334">
        <v>0.55000000000000004</v>
      </c>
      <c r="J334" t="s">
        <v>1463</v>
      </c>
      <c r="K334">
        <v>1.38</v>
      </c>
      <c r="L334">
        <v>5.43</v>
      </c>
      <c r="M334">
        <v>8.11</v>
      </c>
      <c r="N334">
        <v>38.979999999999997</v>
      </c>
      <c r="O334" t="s">
        <v>1989</v>
      </c>
      <c r="R334">
        <v>648</v>
      </c>
      <c r="S334">
        <v>688</v>
      </c>
      <c r="T334">
        <v>0.63</v>
      </c>
    </row>
    <row r="335" spans="1:20">
      <c r="A335" t="s">
        <v>1717</v>
      </c>
      <c r="B335">
        <v>5.85</v>
      </c>
      <c r="C335">
        <v>-0.05</v>
      </c>
      <c r="D335">
        <v>1107800</v>
      </c>
      <c r="E335">
        <v>6499</v>
      </c>
      <c r="F335">
        <v>2340</v>
      </c>
      <c r="G335">
        <v>37.380000000000003</v>
      </c>
      <c r="H335" t="s">
        <v>1827</v>
      </c>
      <c r="I335">
        <v>0.34</v>
      </c>
      <c r="J335" t="s">
        <v>1496</v>
      </c>
      <c r="K335">
        <v>0.16</v>
      </c>
      <c r="L335">
        <v>14.78</v>
      </c>
      <c r="M335">
        <v>16.63</v>
      </c>
      <c r="N335">
        <v>10.86</v>
      </c>
      <c r="O335" t="s">
        <v>1361</v>
      </c>
      <c r="R335">
        <v>661</v>
      </c>
      <c r="S335">
        <v>614</v>
      </c>
    </row>
    <row r="336" spans="1:20">
      <c r="A336" t="s">
        <v>328</v>
      </c>
      <c r="B336">
        <v>4.38</v>
      </c>
      <c r="C336">
        <v>-0.02</v>
      </c>
      <c r="D336">
        <v>183600</v>
      </c>
      <c r="E336">
        <v>802</v>
      </c>
      <c r="F336">
        <v>3314</v>
      </c>
      <c r="G336">
        <v>53.63</v>
      </c>
      <c r="H336" t="s">
        <v>1358</v>
      </c>
      <c r="I336">
        <v>1.4</v>
      </c>
      <c r="J336" t="s">
        <v>1496</v>
      </c>
      <c r="K336">
        <v>0.08</v>
      </c>
      <c r="L336">
        <v>2.14</v>
      </c>
      <c r="M336">
        <v>3.71</v>
      </c>
      <c r="N336">
        <v>3.15</v>
      </c>
      <c r="O336" t="s">
        <v>955</v>
      </c>
      <c r="R336">
        <v>1148</v>
      </c>
      <c r="S336">
        <v>1216</v>
      </c>
      <c r="T336">
        <v>-1.2</v>
      </c>
    </row>
    <row r="337" spans="1:20">
      <c r="A337" t="s">
        <v>1383</v>
      </c>
      <c r="B337">
        <v>2.3199999999999998</v>
      </c>
      <c r="C337">
        <v>-0.06</v>
      </c>
      <c r="D337">
        <v>208900</v>
      </c>
      <c r="E337">
        <v>490</v>
      </c>
      <c r="F337">
        <v>1091</v>
      </c>
      <c r="H337" t="s">
        <v>1382</v>
      </c>
      <c r="I337">
        <v>0.44</v>
      </c>
      <c r="K337">
        <v>0</v>
      </c>
      <c r="L337">
        <v>3.95</v>
      </c>
      <c r="M337">
        <v>-0.14000000000000001</v>
      </c>
      <c r="N337">
        <v>-0.21</v>
      </c>
    </row>
    <row r="338" spans="1:20">
      <c r="A338" t="s">
        <v>807</v>
      </c>
      <c r="B338">
        <v>52.5</v>
      </c>
      <c r="C338">
        <v>-4.75</v>
      </c>
      <c r="D338">
        <v>1126300</v>
      </c>
      <c r="E338">
        <v>60360</v>
      </c>
      <c r="F338">
        <v>36383</v>
      </c>
      <c r="G338">
        <v>6367.96</v>
      </c>
      <c r="H338" t="s">
        <v>1990</v>
      </c>
      <c r="I338">
        <v>3.36</v>
      </c>
      <c r="K338">
        <v>0.01</v>
      </c>
      <c r="L338">
        <v>6.74</v>
      </c>
      <c r="M338">
        <v>1.04</v>
      </c>
      <c r="N338">
        <v>0.24</v>
      </c>
      <c r="R338">
        <v>1305</v>
      </c>
      <c r="S338">
        <v>956</v>
      </c>
      <c r="T338">
        <v>-62.29</v>
      </c>
    </row>
    <row r="339" spans="1:20">
      <c r="A339" t="s">
        <v>1217</v>
      </c>
      <c r="B339">
        <v>16.3</v>
      </c>
      <c r="C339">
        <v>-0.1</v>
      </c>
      <c r="D339">
        <v>41200</v>
      </c>
      <c r="E339">
        <v>669</v>
      </c>
      <c r="F339">
        <v>2841</v>
      </c>
      <c r="G339">
        <v>13.97</v>
      </c>
      <c r="H339" t="s">
        <v>988</v>
      </c>
      <c r="I339">
        <v>0.72</v>
      </c>
      <c r="J339" t="s">
        <v>1461</v>
      </c>
      <c r="K339">
        <v>1.17</v>
      </c>
      <c r="L339">
        <v>11.98</v>
      </c>
      <c r="M339">
        <v>13.01</v>
      </c>
      <c r="N339">
        <v>12.86</v>
      </c>
      <c r="O339" t="s">
        <v>1658</v>
      </c>
      <c r="R339">
        <v>443</v>
      </c>
      <c r="S339">
        <v>384</v>
      </c>
      <c r="T339">
        <v>1.01</v>
      </c>
    </row>
    <row r="340" spans="1:20">
      <c r="A340" t="s">
        <v>1285</v>
      </c>
      <c r="B340">
        <v>1.1200000000000001</v>
      </c>
      <c r="C340">
        <v>-0.03</v>
      </c>
      <c r="D340">
        <v>103700</v>
      </c>
      <c r="E340">
        <v>115</v>
      </c>
      <c r="F340">
        <v>539</v>
      </c>
      <c r="G340">
        <v>38.65</v>
      </c>
      <c r="H340" t="s">
        <v>1138</v>
      </c>
      <c r="I340">
        <v>1.38</v>
      </c>
      <c r="K340">
        <v>0.03</v>
      </c>
      <c r="L340">
        <v>4.6900000000000004</v>
      </c>
      <c r="M340">
        <v>4.29</v>
      </c>
      <c r="N340">
        <v>1.92</v>
      </c>
      <c r="R340">
        <v>1088</v>
      </c>
      <c r="S340">
        <v>988</v>
      </c>
      <c r="T340">
        <v>0.73</v>
      </c>
    </row>
    <row r="341" spans="1:20">
      <c r="A341" t="s">
        <v>970</v>
      </c>
      <c r="B341">
        <v>14.3</v>
      </c>
      <c r="C341">
        <v>-0.3</v>
      </c>
      <c r="D341">
        <v>3783200</v>
      </c>
      <c r="E341">
        <v>53919</v>
      </c>
      <c r="F341">
        <v>15730</v>
      </c>
      <c r="G341">
        <v>23.8</v>
      </c>
      <c r="H341" t="s">
        <v>1816</v>
      </c>
      <c r="I341">
        <v>0.28999999999999998</v>
      </c>
      <c r="J341" t="s">
        <v>1468</v>
      </c>
      <c r="K341">
        <v>0.6</v>
      </c>
      <c r="L341">
        <v>25.61</v>
      </c>
      <c r="M341">
        <v>29.1</v>
      </c>
      <c r="N341">
        <v>26.92</v>
      </c>
      <c r="O341" t="s">
        <v>1683</v>
      </c>
      <c r="R341">
        <v>464</v>
      </c>
      <c r="S341">
        <v>450</v>
      </c>
      <c r="T341">
        <v>0.83</v>
      </c>
    </row>
    <row r="342" spans="1:20">
      <c r="A342" t="s">
        <v>1205</v>
      </c>
      <c r="B342">
        <v>1.27</v>
      </c>
      <c r="C342">
        <v>0</v>
      </c>
      <c r="D342">
        <v>16300</v>
      </c>
      <c r="E342">
        <v>21</v>
      </c>
      <c r="F342">
        <v>353</v>
      </c>
      <c r="H342" t="s">
        <v>883</v>
      </c>
      <c r="I342">
        <v>1.92</v>
      </c>
      <c r="K342">
        <v>0</v>
      </c>
      <c r="L342">
        <v>-9.31</v>
      </c>
      <c r="M342">
        <v>-22.84</v>
      </c>
      <c r="N342">
        <v>-16.66</v>
      </c>
    </row>
    <row r="343" spans="1:20">
      <c r="A343" t="s">
        <v>220</v>
      </c>
      <c r="B343">
        <v>125</v>
      </c>
      <c r="C343">
        <v>-1.5</v>
      </c>
      <c r="D343">
        <v>13023700</v>
      </c>
      <c r="E343">
        <v>1634634</v>
      </c>
      <c r="F343">
        <v>296166</v>
      </c>
      <c r="G343">
        <v>6.98</v>
      </c>
      <c r="H343" t="s">
        <v>1155</v>
      </c>
      <c r="I343">
        <v>6.18</v>
      </c>
      <c r="J343" t="s">
        <v>1733</v>
      </c>
      <c r="K343">
        <v>17.91</v>
      </c>
      <c r="L343">
        <v>1.06</v>
      </c>
      <c r="M343">
        <v>8.19</v>
      </c>
      <c r="N343">
        <v>13.83</v>
      </c>
      <c r="O343" t="s">
        <v>1735</v>
      </c>
      <c r="R343">
        <v>399</v>
      </c>
      <c r="S343">
        <v>742</v>
      </c>
      <c r="T343">
        <v>1.58</v>
      </c>
    </row>
    <row r="344" spans="1:20">
      <c r="A344" t="s">
        <v>781</v>
      </c>
      <c r="B344">
        <v>5.5</v>
      </c>
      <c r="C344">
        <v>-0.1</v>
      </c>
      <c r="D344">
        <v>364500</v>
      </c>
      <c r="E344">
        <v>2000</v>
      </c>
      <c r="F344">
        <v>3240</v>
      </c>
      <c r="G344">
        <v>3.4</v>
      </c>
      <c r="H344" t="s">
        <v>862</v>
      </c>
      <c r="I344">
        <v>1.98</v>
      </c>
      <c r="J344" t="s">
        <v>1355</v>
      </c>
      <c r="K344">
        <v>1.59</v>
      </c>
      <c r="L344">
        <v>11.75</v>
      </c>
      <c r="M344">
        <v>24.54</v>
      </c>
      <c r="N344">
        <v>7.5</v>
      </c>
      <c r="O344" t="s">
        <v>1000</v>
      </c>
      <c r="R344">
        <v>54</v>
      </c>
      <c r="S344">
        <v>153</v>
      </c>
      <c r="T344">
        <v>-0.03</v>
      </c>
    </row>
    <row r="345" spans="1:20">
      <c r="A345" t="s">
        <v>1524</v>
      </c>
      <c r="B345">
        <v>0.09</v>
      </c>
      <c r="C345">
        <v>0</v>
      </c>
      <c r="D345">
        <v>1133200</v>
      </c>
      <c r="E345">
        <v>102</v>
      </c>
      <c r="F345">
        <v>409</v>
      </c>
      <c r="H345" t="s">
        <v>883</v>
      </c>
      <c r="I345">
        <v>1.9</v>
      </c>
      <c r="K345">
        <v>0</v>
      </c>
      <c r="L345">
        <v>-3.57</v>
      </c>
      <c r="M345">
        <v>-19.45</v>
      </c>
      <c r="N345">
        <v>-31.02</v>
      </c>
    </row>
    <row r="346" spans="1:20">
      <c r="A346" t="s">
        <v>886</v>
      </c>
      <c r="B346">
        <v>6.2</v>
      </c>
      <c r="C346">
        <v>-0.05</v>
      </c>
      <c r="D346">
        <v>56900</v>
      </c>
      <c r="E346">
        <v>353</v>
      </c>
      <c r="F346">
        <v>1550</v>
      </c>
      <c r="G346">
        <v>8.0399999999999991</v>
      </c>
      <c r="H346" t="s">
        <v>991</v>
      </c>
      <c r="I346">
        <v>1.47</v>
      </c>
      <c r="J346" t="s">
        <v>1468</v>
      </c>
      <c r="K346">
        <v>0.77</v>
      </c>
      <c r="L346">
        <v>3.36</v>
      </c>
      <c r="M346">
        <v>8.18</v>
      </c>
      <c r="N346">
        <v>8.8699999999999992</v>
      </c>
      <c r="O346" t="s">
        <v>1833</v>
      </c>
      <c r="R346">
        <v>423</v>
      </c>
      <c r="S346">
        <v>628</v>
      </c>
      <c r="T346">
        <v>-0.9</v>
      </c>
    </row>
    <row r="347" spans="1:20">
      <c r="A347" t="s">
        <v>1227</v>
      </c>
      <c r="B347">
        <v>3</v>
      </c>
      <c r="C347">
        <v>0</v>
      </c>
      <c r="D347">
        <v>0</v>
      </c>
      <c r="E347">
        <v>0</v>
      </c>
      <c r="F347">
        <v>1872</v>
      </c>
      <c r="G347">
        <v>21.12</v>
      </c>
      <c r="H347" t="s">
        <v>1148</v>
      </c>
      <c r="J347" t="s">
        <v>1588</v>
      </c>
      <c r="K347">
        <v>0.14000000000000001</v>
      </c>
      <c r="O347" t="s">
        <v>1991</v>
      </c>
      <c r="T347">
        <v>0.68</v>
      </c>
    </row>
    <row r="348" spans="1:20">
      <c r="A348" t="s">
        <v>1992</v>
      </c>
      <c r="B348">
        <v>2.5</v>
      </c>
      <c r="C348">
        <v>-0.16</v>
      </c>
      <c r="D348">
        <v>275600</v>
      </c>
      <c r="E348">
        <v>714</v>
      </c>
      <c r="F348">
        <v>1513</v>
      </c>
      <c r="G348">
        <v>17.07</v>
      </c>
      <c r="H348" t="s">
        <v>906</v>
      </c>
      <c r="I348">
        <v>0.97</v>
      </c>
      <c r="J348" t="s">
        <v>1588</v>
      </c>
      <c r="K348">
        <v>0.14000000000000001</v>
      </c>
      <c r="L348">
        <v>4.4000000000000004</v>
      </c>
      <c r="M348">
        <v>7.83</v>
      </c>
      <c r="N348">
        <v>34.380000000000003</v>
      </c>
      <c r="O348" t="s">
        <v>1617</v>
      </c>
      <c r="R348">
        <v>700</v>
      </c>
      <c r="S348">
        <v>803</v>
      </c>
      <c r="T348">
        <v>0.56000000000000005</v>
      </c>
    </row>
    <row r="349" spans="1:20">
      <c r="A349" t="s">
        <v>219</v>
      </c>
      <c r="B349">
        <v>38.25</v>
      </c>
      <c r="C349">
        <v>-2.5</v>
      </c>
      <c r="D349">
        <v>13424400</v>
      </c>
      <c r="E349">
        <v>516551</v>
      </c>
      <c r="F349">
        <v>44624</v>
      </c>
      <c r="G349">
        <v>25.95</v>
      </c>
      <c r="H349" t="s">
        <v>1698</v>
      </c>
      <c r="I349">
        <v>0.4</v>
      </c>
      <c r="J349" t="s">
        <v>963</v>
      </c>
      <c r="K349">
        <v>1.45</v>
      </c>
      <c r="L349">
        <v>9.8699999999999992</v>
      </c>
      <c r="M349">
        <v>12.7</v>
      </c>
      <c r="N349">
        <v>10.31</v>
      </c>
      <c r="O349" t="s">
        <v>1993</v>
      </c>
      <c r="R349">
        <v>667</v>
      </c>
      <c r="S349">
        <v>652</v>
      </c>
      <c r="T349">
        <v>-0.94</v>
      </c>
    </row>
    <row r="350" spans="1:20">
      <c r="A350" t="s">
        <v>1719</v>
      </c>
      <c r="B350">
        <v>9.9</v>
      </c>
      <c r="C350">
        <v>0</v>
      </c>
      <c r="D350">
        <v>2387400</v>
      </c>
      <c r="E350">
        <v>23380</v>
      </c>
      <c r="F350">
        <v>5396</v>
      </c>
      <c r="G350">
        <v>17.64</v>
      </c>
      <c r="H350" t="s">
        <v>945</v>
      </c>
      <c r="I350">
        <v>1.18</v>
      </c>
      <c r="J350" t="s">
        <v>1518</v>
      </c>
      <c r="K350">
        <v>0.56000000000000005</v>
      </c>
      <c r="L350">
        <v>8.17</v>
      </c>
      <c r="M350">
        <v>15.78</v>
      </c>
      <c r="N350">
        <v>4.25</v>
      </c>
      <c r="O350" t="s">
        <v>1625</v>
      </c>
      <c r="R350">
        <v>473</v>
      </c>
      <c r="S350">
        <v>581</v>
      </c>
      <c r="T350">
        <v>0.66</v>
      </c>
    </row>
    <row r="351" spans="1:20">
      <c r="A351" t="s">
        <v>1240</v>
      </c>
      <c r="B351">
        <v>0.38</v>
      </c>
      <c r="C351">
        <v>-0.01</v>
      </c>
      <c r="D351">
        <v>69000</v>
      </c>
      <c r="E351">
        <v>26</v>
      </c>
      <c r="F351">
        <v>265</v>
      </c>
      <c r="H351" t="s">
        <v>1600</v>
      </c>
      <c r="I351">
        <v>0.55000000000000004</v>
      </c>
      <c r="K351">
        <v>0</v>
      </c>
      <c r="L351">
        <v>1.0900000000000001</v>
      </c>
      <c r="M351">
        <v>-0.66</v>
      </c>
      <c r="N351">
        <v>-0.73</v>
      </c>
    </row>
    <row r="352" spans="1:20">
      <c r="A352" t="s">
        <v>923</v>
      </c>
      <c r="B352">
        <v>91.25</v>
      </c>
      <c r="C352">
        <v>-1.75</v>
      </c>
      <c r="D352">
        <v>4900</v>
      </c>
      <c r="E352">
        <v>451</v>
      </c>
      <c r="F352">
        <v>1769</v>
      </c>
      <c r="G352">
        <v>16.75</v>
      </c>
      <c r="H352" t="s">
        <v>1963</v>
      </c>
      <c r="I352">
        <v>0.25</v>
      </c>
      <c r="J352" t="s">
        <v>945</v>
      </c>
      <c r="K352">
        <v>5.45</v>
      </c>
      <c r="L352">
        <v>15.81</v>
      </c>
      <c r="M352">
        <v>16.02</v>
      </c>
      <c r="N352">
        <v>8.84</v>
      </c>
      <c r="O352" t="s">
        <v>1629</v>
      </c>
      <c r="R352">
        <v>447</v>
      </c>
      <c r="S352">
        <v>383</v>
      </c>
      <c r="T352">
        <v>0.4</v>
      </c>
    </row>
    <row r="353" spans="1:20">
      <c r="A353" t="s">
        <v>329</v>
      </c>
      <c r="B353">
        <v>4.5599999999999996</v>
      </c>
      <c r="C353">
        <v>-0.16</v>
      </c>
      <c r="D353">
        <v>1264800</v>
      </c>
      <c r="E353">
        <v>5829</v>
      </c>
      <c r="F353">
        <v>7911</v>
      </c>
      <c r="H353" t="s">
        <v>1595</v>
      </c>
      <c r="I353">
        <v>2.4300000000000002</v>
      </c>
      <c r="K353">
        <v>0</v>
      </c>
      <c r="L353">
        <v>-42.71</v>
      </c>
      <c r="M353">
        <v>-84.79</v>
      </c>
      <c r="N353">
        <v>-33.619999999999997</v>
      </c>
    </row>
    <row r="354" spans="1:20">
      <c r="A354" t="s">
        <v>1492</v>
      </c>
      <c r="B354">
        <v>0.82</v>
      </c>
      <c r="C354">
        <v>-0.01</v>
      </c>
      <c r="D354">
        <v>1736100</v>
      </c>
      <c r="E354">
        <v>1396</v>
      </c>
      <c r="F354">
        <v>988</v>
      </c>
      <c r="H354" t="s">
        <v>1722</v>
      </c>
      <c r="I354">
        <v>0.56000000000000005</v>
      </c>
      <c r="K354">
        <v>0</v>
      </c>
      <c r="L354">
        <v>-4.01</v>
      </c>
      <c r="M354">
        <v>-5.61</v>
      </c>
      <c r="N354">
        <v>-7.58</v>
      </c>
    </row>
    <row r="355" spans="1:20">
      <c r="A355" t="s">
        <v>887</v>
      </c>
      <c r="B355">
        <v>4.78</v>
      </c>
      <c r="C355">
        <v>-0.02</v>
      </c>
      <c r="D355">
        <v>3027500</v>
      </c>
      <c r="E355">
        <v>14478</v>
      </c>
      <c r="F355">
        <v>9521</v>
      </c>
      <c r="G355">
        <v>10.96</v>
      </c>
      <c r="H355" t="s">
        <v>1453</v>
      </c>
      <c r="I355">
        <v>2.1</v>
      </c>
      <c r="J355" t="s">
        <v>1478</v>
      </c>
      <c r="K355">
        <v>0.44</v>
      </c>
      <c r="L355">
        <v>4.1900000000000004</v>
      </c>
      <c r="M355">
        <v>11.5</v>
      </c>
      <c r="N355">
        <v>22.87</v>
      </c>
      <c r="O355" t="s">
        <v>1752</v>
      </c>
      <c r="R355">
        <v>404</v>
      </c>
      <c r="S355">
        <v>653</v>
      </c>
      <c r="T355">
        <v>-0.47</v>
      </c>
    </row>
    <row r="356" spans="1:20">
      <c r="A356" t="s">
        <v>949</v>
      </c>
      <c r="B356">
        <v>0.37</v>
      </c>
      <c r="C356">
        <v>-0.01</v>
      </c>
      <c r="D356">
        <v>2692800</v>
      </c>
      <c r="E356">
        <v>1002</v>
      </c>
      <c r="F356">
        <v>1143</v>
      </c>
      <c r="G356">
        <v>13.25</v>
      </c>
      <c r="H356" t="s">
        <v>1454</v>
      </c>
      <c r="I356">
        <v>0.18</v>
      </c>
      <c r="J356" t="s">
        <v>1479</v>
      </c>
      <c r="K356">
        <v>0.03</v>
      </c>
      <c r="L356">
        <v>8.3800000000000008</v>
      </c>
      <c r="M356">
        <v>7.6</v>
      </c>
      <c r="N356">
        <v>10.53</v>
      </c>
      <c r="O356" t="s">
        <v>1994</v>
      </c>
      <c r="R356">
        <v>600</v>
      </c>
      <c r="S356">
        <v>454</v>
      </c>
      <c r="T356">
        <v>0.02</v>
      </c>
    </row>
    <row r="357" spans="1:20">
      <c r="A357" t="s">
        <v>741</v>
      </c>
      <c r="B357">
        <v>5.6</v>
      </c>
      <c r="C357">
        <v>-0.15</v>
      </c>
      <c r="D357">
        <v>811500</v>
      </c>
      <c r="E357">
        <v>4571</v>
      </c>
      <c r="F357">
        <v>3360</v>
      </c>
      <c r="G357">
        <v>25.57</v>
      </c>
      <c r="H357" t="s">
        <v>1646</v>
      </c>
      <c r="I357">
        <v>0.28000000000000003</v>
      </c>
      <c r="J357" t="s">
        <v>1553</v>
      </c>
      <c r="K357">
        <v>0</v>
      </c>
      <c r="L357">
        <v>14.62</v>
      </c>
      <c r="M357">
        <v>13.27</v>
      </c>
      <c r="N357">
        <v>13.56</v>
      </c>
      <c r="O357" t="s">
        <v>1995</v>
      </c>
      <c r="R357">
        <v>642</v>
      </c>
      <c r="S357">
        <v>529</v>
      </c>
      <c r="T357">
        <v>4.8499999999999996</v>
      </c>
    </row>
    <row r="358" spans="1:20">
      <c r="A358" t="s">
        <v>1486</v>
      </c>
      <c r="B358">
        <v>7.65</v>
      </c>
      <c r="C358">
        <v>-0.25</v>
      </c>
      <c r="D358">
        <v>522000</v>
      </c>
      <c r="E358">
        <v>3995</v>
      </c>
      <c r="F358">
        <v>1775</v>
      </c>
      <c r="G358">
        <v>11.64</v>
      </c>
      <c r="H358" t="s">
        <v>1172</v>
      </c>
      <c r="I358">
        <v>0.72</v>
      </c>
      <c r="J358" t="s">
        <v>1518</v>
      </c>
      <c r="K358">
        <v>0.66</v>
      </c>
      <c r="L358">
        <v>17.920000000000002</v>
      </c>
      <c r="M358">
        <v>25.56</v>
      </c>
      <c r="N358">
        <v>14.01</v>
      </c>
      <c r="O358" t="s">
        <v>742</v>
      </c>
      <c r="R358">
        <v>229</v>
      </c>
      <c r="S358">
        <v>230</v>
      </c>
      <c r="T358">
        <v>0.74</v>
      </c>
    </row>
    <row r="359" spans="1:20">
      <c r="A359" t="s">
        <v>1331</v>
      </c>
      <c r="B359">
        <v>1.82</v>
      </c>
      <c r="C359">
        <v>-0.09</v>
      </c>
      <c r="D359">
        <v>48300</v>
      </c>
      <c r="E359">
        <v>89</v>
      </c>
      <c r="F359">
        <v>459</v>
      </c>
      <c r="H359" t="s">
        <v>1863</v>
      </c>
      <c r="I359">
        <v>1.37</v>
      </c>
      <c r="J359" t="s">
        <v>892</v>
      </c>
      <c r="K359">
        <v>0</v>
      </c>
      <c r="L359">
        <v>0.44</v>
      </c>
      <c r="M359">
        <v>-2.58</v>
      </c>
      <c r="N359">
        <v>-0.42</v>
      </c>
      <c r="O359" t="s">
        <v>859</v>
      </c>
    </row>
    <row r="360" spans="1:20">
      <c r="A360" t="s">
        <v>1517</v>
      </c>
      <c r="B360">
        <v>0.19</v>
      </c>
      <c r="C360">
        <v>0</v>
      </c>
      <c r="D360">
        <v>0</v>
      </c>
      <c r="E360">
        <v>0</v>
      </c>
      <c r="F360">
        <v>285</v>
      </c>
      <c r="H360" t="s">
        <v>1823</v>
      </c>
      <c r="I360">
        <v>84.59</v>
      </c>
      <c r="K360">
        <v>0</v>
      </c>
      <c r="L360">
        <v>-14.12</v>
      </c>
      <c r="M360">
        <v>-1231.1199999999999</v>
      </c>
      <c r="N360">
        <v>-31.59</v>
      </c>
    </row>
    <row r="361" spans="1:20">
      <c r="A361" t="s">
        <v>218</v>
      </c>
      <c r="B361">
        <v>51.25</v>
      </c>
      <c r="C361">
        <v>-1.75</v>
      </c>
      <c r="D361">
        <v>3561000</v>
      </c>
      <c r="E361">
        <v>183841</v>
      </c>
      <c r="F361">
        <v>43185</v>
      </c>
      <c r="G361">
        <v>7.93</v>
      </c>
      <c r="H361" t="s">
        <v>1123</v>
      </c>
      <c r="I361">
        <v>7.9</v>
      </c>
      <c r="J361" t="s">
        <v>965</v>
      </c>
      <c r="K361">
        <v>6.43</v>
      </c>
      <c r="L361">
        <v>1.04</v>
      </c>
      <c r="M361">
        <v>9.16</v>
      </c>
      <c r="N361">
        <v>14.42</v>
      </c>
      <c r="O361" t="s">
        <v>1857</v>
      </c>
      <c r="R361">
        <v>378</v>
      </c>
      <c r="S361">
        <v>765</v>
      </c>
      <c r="T361">
        <v>-2.67</v>
      </c>
    </row>
    <row r="362" spans="1:20">
      <c r="A362" t="s">
        <v>1493</v>
      </c>
      <c r="B362">
        <v>39.25</v>
      </c>
      <c r="C362">
        <v>-0.5</v>
      </c>
      <c r="D362">
        <v>568100</v>
      </c>
      <c r="E362">
        <v>22242</v>
      </c>
      <c r="F362">
        <v>8690</v>
      </c>
      <c r="G362">
        <v>30.11</v>
      </c>
      <c r="H362" t="s">
        <v>1996</v>
      </c>
      <c r="I362">
        <v>0.67</v>
      </c>
      <c r="J362" t="s">
        <v>1125</v>
      </c>
      <c r="K362">
        <v>1.31</v>
      </c>
      <c r="L362">
        <v>13.44</v>
      </c>
      <c r="M362">
        <v>17.239999999999998</v>
      </c>
      <c r="N362">
        <v>12.45</v>
      </c>
      <c r="O362" t="s">
        <v>1646</v>
      </c>
      <c r="R362">
        <v>611</v>
      </c>
      <c r="S362">
        <v>595</v>
      </c>
      <c r="T362">
        <v>0.74</v>
      </c>
    </row>
    <row r="363" spans="1:20">
      <c r="A363" t="s">
        <v>1332</v>
      </c>
      <c r="B363">
        <v>0.38</v>
      </c>
      <c r="C363">
        <v>0.01</v>
      </c>
      <c r="D363">
        <v>1488800</v>
      </c>
      <c r="E363">
        <v>552</v>
      </c>
      <c r="F363">
        <v>915</v>
      </c>
      <c r="G363">
        <v>12.65</v>
      </c>
      <c r="H363" t="s">
        <v>1615</v>
      </c>
      <c r="I363">
        <v>0.32</v>
      </c>
      <c r="J363" t="s">
        <v>1479</v>
      </c>
      <c r="K363">
        <v>0.03</v>
      </c>
      <c r="L363">
        <v>4.22</v>
      </c>
      <c r="M363">
        <v>5.0199999999999996</v>
      </c>
      <c r="N363">
        <v>13.39</v>
      </c>
      <c r="O363" t="s">
        <v>1783</v>
      </c>
      <c r="R363">
        <v>718</v>
      </c>
      <c r="S363">
        <v>707</v>
      </c>
      <c r="T363">
        <v>-0.11</v>
      </c>
    </row>
    <row r="364" spans="1:20">
      <c r="A364" t="s">
        <v>217</v>
      </c>
      <c r="B364">
        <v>2.34</v>
      </c>
      <c r="C364">
        <v>-0.04</v>
      </c>
      <c r="D364">
        <v>3411100</v>
      </c>
      <c r="E364">
        <v>7969</v>
      </c>
      <c r="F364">
        <v>10232</v>
      </c>
      <c r="G364">
        <v>11.64</v>
      </c>
      <c r="H364" t="s">
        <v>1288</v>
      </c>
      <c r="I364">
        <v>1.08</v>
      </c>
      <c r="J364" t="s">
        <v>1588</v>
      </c>
      <c r="K364">
        <v>0.2</v>
      </c>
      <c r="L364">
        <v>3.48</v>
      </c>
      <c r="M364">
        <v>4.0999999999999996</v>
      </c>
      <c r="N364">
        <v>15</v>
      </c>
      <c r="O364" t="s">
        <v>994</v>
      </c>
      <c r="R364">
        <v>737</v>
      </c>
      <c r="S364">
        <v>732</v>
      </c>
      <c r="T364">
        <v>0.44</v>
      </c>
    </row>
    <row r="365" spans="1:20">
      <c r="A365" t="s">
        <v>216</v>
      </c>
      <c r="B365">
        <v>16.2</v>
      </c>
      <c r="C365">
        <v>-0.9</v>
      </c>
      <c r="D365">
        <v>107506700</v>
      </c>
      <c r="E365">
        <v>1747607</v>
      </c>
      <c r="F365">
        <v>227810</v>
      </c>
      <c r="G365">
        <v>6.23</v>
      </c>
      <c r="H365" t="s">
        <v>1599</v>
      </c>
      <c r="I365">
        <v>7.74</v>
      </c>
      <c r="J365" t="s">
        <v>1472</v>
      </c>
      <c r="K365">
        <v>2.62</v>
      </c>
      <c r="L365">
        <v>1.1100000000000001</v>
      </c>
      <c r="M365">
        <v>9.4</v>
      </c>
      <c r="N365">
        <v>19.32</v>
      </c>
      <c r="O365" t="s">
        <v>1661</v>
      </c>
      <c r="R365">
        <v>334</v>
      </c>
      <c r="S365">
        <v>725</v>
      </c>
      <c r="T365">
        <v>0.27</v>
      </c>
    </row>
    <row r="366" spans="1:20">
      <c r="A366" t="s">
        <v>215</v>
      </c>
      <c r="B366">
        <v>44.25</v>
      </c>
      <c r="C366">
        <v>-1.75</v>
      </c>
      <c r="D366">
        <v>7804800</v>
      </c>
      <c r="E366">
        <v>343270</v>
      </c>
      <c r="F366">
        <v>112802</v>
      </c>
      <c r="G366">
        <v>15.46</v>
      </c>
      <c r="H366" t="s">
        <v>1682</v>
      </c>
      <c r="I366">
        <v>2.15</v>
      </c>
      <c r="J366" t="s">
        <v>1471</v>
      </c>
      <c r="K366">
        <v>2.83</v>
      </c>
      <c r="L366">
        <v>6.76</v>
      </c>
      <c r="M366">
        <v>21.77</v>
      </c>
      <c r="N366">
        <v>28.86</v>
      </c>
      <c r="O366" t="s">
        <v>1619</v>
      </c>
      <c r="R366">
        <v>362</v>
      </c>
      <c r="S366">
        <v>611</v>
      </c>
      <c r="T366">
        <v>1.52</v>
      </c>
    </row>
    <row r="367" spans="1:20">
      <c r="A367" t="s">
        <v>784</v>
      </c>
      <c r="B367">
        <v>3.5</v>
      </c>
      <c r="C367">
        <v>0</v>
      </c>
      <c r="D367">
        <v>23100</v>
      </c>
      <c r="E367">
        <v>80</v>
      </c>
      <c r="F367">
        <v>13510</v>
      </c>
      <c r="G367">
        <v>10.7</v>
      </c>
      <c r="H367" t="s">
        <v>1674</v>
      </c>
      <c r="I367">
        <v>1.1000000000000001</v>
      </c>
      <c r="J367" t="s">
        <v>1470</v>
      </c>
      <c r="K367">
        <v>0.33</v>
      </c>
      <c r="L367">
        <v>8.57</v>
      </c>
      <c r="M367">
        <v>19.510000000000002</v>
      </c>
      <c r="N367">
        <v>-49.36</v>
      </c>
      <c r="O367" t="s">
        <v>1967</v>
      </c>
      <c r="R367">
        <v>241</v>
      </c>
      <c r="S367">
        <v>380</v>
      </c>
      <c r="T367">
        <v>-0.1</v>
      </c>
    </row>
    <row r="368" spans="1:20">
      <c r="A368" t="s">
        <v>1494</v>
      </c>
      <c r="B368">
        <v>2.52</v>
      </c>
      <c r="C368">
        <v>-0.06</v>
      </c>
      <c r="D368">
        <v>249700</v>
      </c>
      <c r="E368">
        <v>631</v>
      </c>
      <c r="F368">
        <v>696</v>
      </c>
      <c r="G368">
        <v>48.99</v>
      </c>
      <c r="H368" t="s">
        <v>1357</v>
      </c>
      <c r="I368">
        <v>0.34</v>
      </c>
      <c r="J368" t="s">
        <v>1479</v>
      </c>
      <c r="K368">
        <v>0.05</v>
      </c>
      <c r="L368">
        <v>3.17</v>
      </c>
      <c r="M368">
        <v>2.91</v>
      </c>
      <c r="N368">
        <v>3.08</v>
      </c>
      <c r="O368" t="s">
        <v>1155</v>
      </c>
      <c r="R368">
        <v>1181</v>
      </c>
      <c r="S368">
        <v>1149</v>
      </c>
      <c r="T368">
        <v>-1.62</v>
      </c>
    </row>
    <row r="369" spans="1:20">
      <c r="A369" t="s">
        <v>1241</v>
      </c>
      <c r="B369">
        <v>1.76</v>
      </c>
      <c r="C369">
        <v>-0.04</v>
      </c>
      <c r="D369">
        <v>127700</v>
      </c>
      <c r="E369">
        <v>226</v>
      </c>
      <c r="F369">
        <v>757</v>
      </c>
      <c r="G369">
        <v>21.92</v>
      </c>
      <c r="H369" t="s">
        <v>1322</v>
      </c>
      <c r="I369">
        <v>0.57999999999999996</v>
      </c>
      <c r="J369" t="s">
        <v>1588</v>
      </c>
      <c r="K369">
        <v>0.08</v>
      </c>
      <c r="L369">
        <v>6.32</v>
      </c>
      <c r="M369">
        <v>6.21</v>
      </c>
      <c r="N369">
        <v>6.53</v>
      </c>
      <c r="O369" t="s">
        <v>1003</v>
      </c>
      <c r="R369">
        <v>855</v>
      </c>
      <c r="S369">
        <v>763</v>
      </c>
      <c r="T369">
        <v>-0.97</v>
      </c>
    </row>
    <row r="370" spans="1:20">
      <c r="A370" t="s">
        <v>1286</v>
      </c>
      <c r="B370">
        <v>1.58</v>
      </c>
      <c r="C370">
        <v>-0.04</v>
      </c>
      <c r="D370">
        <v>8300</v>
      </c>
      <c r="E370">
        <v>13</v>
      </c>
      <c r="F370">
        <v>1154</v>
      </c>
      <c r="G370">
        <v>22.76</v>
      </c>
      <c r="H370" t="s">
        <v>1069</v>
      </c>
      <c r="I370">
        <v>2.69</v>
      </c>
      <c r="K370">
        <v>7.0000000000000007E-2</v>
      </c>
      <c r="L370">
        <v>2.63</v>
      </c>
      <c r="M370">
        <v>7.16</v>
      </c>
      <c r="N370">
        <v>6.87</v>
      </c>
      <c r="O370" t="s">
        <v>841</v>
      </c>
      <c r="R370">
        <v>829</v>
      </c>
      <c r="S370">
        <v>1029</v>
      </c>
      <c r="T370">
        <v>0.22</v>
      </c>
    </row>
    <row r="371" spans="1:20">
      <c r="A371" t="s">
        <v>951</v>
      </c>
      <c r="B371">
        <v>349</v>
      </c>
      <c r="C371">
        <v>-13</v>
      </c>
      <c r="D371">
        <v>100</v>
      </c>
      <c r="E371">
        <v>35</v>
      </c>
      <c r="F371">
        <v>2094</v>
      </c>
      <c r="G371">
        <v>21.46</v>
      </c>
      <c r="H371" t="s">
        <v>1800</v>
      </c>
      <c r="I371">
        <v>0.13</v>
      </c>
      <c r="J371" t="s">
        <v>1826</v>
      </c>
      <c r="K371">
        <v>13.86</v>
      </c>
      <c r="L371">
        <v>13.64</v>
      </c>
      <c r="M371">
        <v>12.5</v>
      </c>
      <c r="N371">
        <v>28.45</v>
      </c>
      <c r="O371" t="s">
        <v>1997</v>
      </c>
      <c r="R371">
        <v>620</v>
      </c>
      <c r="S371">
        <v>503</v>
      </c>
      <c r="T371">
        <v>11.2</v>
      </c>
    </row>
    <row r="372" spans="1:20">
      <c r="A372" t="s">
        <v>913</v>
      </c>
      <c r="B372">
        <v>0.54</v>
      </c>
      <c r="C372">
        <v>-0.03</v>
      </c>
      <c r="D372">
        <v>956500</v>
      </c>
      <c r="E372">
        <v>497</v>
      </c>
      <c r="F372">
        <v>1043</v>
      </c>
      <c r="H372" t="s">
        <v>1590</v>
      </c>
      <c r="I372">
        <v>5.6</v>
      </c>
      <c r="K372">
        <v>0</v>
      </c>
      <c r="L372">
        <v>-1.48</v>
      </c>
      <c r="M372">
        <v>-25.28</v>
      </c>
      <c r="N372">
        <v>-36.51</v>
      </c>
    </row>
    <row r="373" spans="1:20">
      <c r="A373" t="s">
        <v>1242</v>
      </c>
      <c r="B373">
        <v>1.45</v>
      </c>
      <c r="C373">
        <v>-0.01</v>
      </c>
      <c r="D373">
        <v>209900</v>
      </c>
      <c r="E373">
        <v>305</v>
      </c>
      <c r="F373">
        <v>694</v>
      </c>
      <c r="G373">
        <v>29.88</v>
      </c>
      <c r="H373" t="s">
        <v>1593</v>
      </c>
      <c r="I373">
        <v>0.22</v>
      </c>
      <c r="J373" t="s">
        <v>1543</v>
      </c>
      <c r="K373">
        <v>0.05</v>
      </c>
      <c r="L373">
        <v>4.6500000000000004</v>
      </c>
      <c r="M373">
        <v>4.7</v>
      </c>
      <c r="N373">
        <v>5.0199999999999996</v>
      </c>
      <c r="O373" t="s">
        <v>936</v>
      </c>
      <c r="R373">
        <v>1019</v>
      </c>
      <c r="S373">
        <v>945</v>
      </c>
      <c r="T373">
        <v>-0.92</v>
      </c>
    </row>
    <row r="374" spans="1:20">
      <c r="A374" t="s">
        <v>1104</v>
      </c>
      <c r="B374">
        <v>315</v>
      </c>
      <c r="C374">
        <v>-3</v>
      </c>
      <c r="D374">
        <v>500</v>
      </c>
      <c r="E374">
        <v>158</v>
      </c>
      <c r="F374">
        <v>6237</v>
      </c>
      <c r="G374">
        <v>8.7200000000000006</v>
      </c>
      <c r="H374" t="s">
        <v>958</v>
      </c>
      <c r="I374">
        <v>0.17</v>
      </c>
      <c r="J374" t="s">
        <v>692</v>
      </c>
      <c r="K374">
        <v>36.119999999999997</v>
      </c>
      <c r="L374">
        <v>7.19</v>
      </c>
      <c r="M374">
        <v>8.41</v>
      </c>
      <c r="N374">
        <v>11.75</v>
      </c>
      <c r="O374" t="s">
        <v>367</v>
      </c>
      <c r="R374">
        <v>431</v>
      </c>
      <c r="S374">
        <v>383</v>
      </c>
      <c r="T374">
        <v>-0.13</v>
      </c>
    </row>
    <row r="375" spans="1:20">
      <c r="A375" t="s">
        <v>1105</v>
      </c>
      <c r="B375">
        <v>1.22</v>
      </c>
      <c r="C375">
        <v>-0.02</v>
      </c>
      <c r="D375">
        <v>664800</v>
      </c>
      <c r="E375">
        <v>789</v>
      </c>
      <c r="F375">
        <v>566</v>
      </c>
      <c r="H375" t="s">
        <v>1507</v>
      </c>
      <c r="I375">
        <v>1.98</v>
      </c>
      <c r="J375" t="s">
        <v>1496</v>
      </c>
      <c r="K375">
        <v>0</v>
      </c>
      <c r="L375">
        <v>1.19</v>
      </c>
      <c r="M375">
        <v>-2.12</v>
      </c>
      <c r="N375">
        <v>-0.87</v>
      </c>
      <c r="O375" t="s">
        <v>1764</v>
      </c>
    </row>
    <row r="376" spans="1:20">
      <c r="A376" t="s">
        <v>214</v>
      </c>
      <c r="B376">
        <v>7.55</v>
      </c>
      <c r="C376">
        <v>-0.05</v>
      </c>
      <c r="D376">
        <v>144600</v>
      </c>
      <c r="E376">
        <v>1093</v>
      </c>
      <c r="F376">
        <v>6984</v>
      </c>
      <c r="G376">
        <v>8.3699999999999992</v>
      </c>
      <c r="H376" t="s">
        <v>862</v>
      </c>
      <c r="I376">
        <v>0.77</v>
      </c>
      <c r="J376" t="s">
        <v>1461</v>
      </c>
      <c r="K376">
        <v>1.44</v>
      </c>
      <c r="L376">
        <v>6.93</v>
      </c>
      <c r="M376">
        <v>9.1999999999999993</v>
      </c>
      <c r="N376">
        <v>17.41</v>
      </c>
      <c r="O376" t="s">
        <v>1998</v>
      </c>
      <c r="R376">
        <v>389</v>
      </c>
      <c r="S376">
        <v>387</v>
      </c>
      <c r="T376">
        <v>-0.89</v>
      </c>
    </row>
    <row r="377" spans="1:20">
      <c r="A377" t="s">
        <v>847</v>
      </c>
      <c r="B377">
        <v>13.7</v>
      </c>
      <c r="C377">
        <v>-0.2</v>
      </c>
      <c r="D377">
        <v>853800</v>
      </c>
      <c r="E377">
        <v>11754</v>
      </c>
      <c r="F377">
        <v>7245</v>
      </c>
      <c r="G377">
        <v>3.47</v>
      </c>
      <c r="H377" t="s">
        <v>956</v>
      </c>
      <c r="I377">
        <v>0.39</v>
      </c>
      <c r="J377" t="s">
        <v>890</v>
      </c>
      <c r="K377">
        <v>3.98</v>
      </c>
      <c r="L377">
        <v>36.5</v>
      </c>
      <c r="M377">
        <v>26.87</v>
      </c>
      <c r="N377">
        <v>9.07</v>
      </c>
      <c r="O377" t="s">
        <v>1999</v>
      </c>
      <c r="R377">
        <v>40</v>
      </c>
      <c r="S377">
        <v>12</v>
      </c>
      <c r="T377">
        <v>0.36</v>
      </c>
    </row>
    <row r="378" spans="1:20">
      <c r="A378" t="s">
        <v>1333</v>
      </c>
      <c r="B378">
        <v>0.57999999999999996</v>
      </c>
      <c r="C378">
        <v>-0.02</v>
      </c>
      <c r="D378">
        <v>252900</v>
      </c>
      <c r="E378">
        <v>147</v>
      </c>
      <c r="F378">
        <v>348</v>
      </c>
      <c r="G378">
        <v>20.34</v>
      </c>
      <c r="H378" t="s">
        <v>1593</v>
      </c>
      <c r="I378">
        <v>1.2</v>
      </c>
      <c r="J378" t="s">
        <v>1479</v>
      </c>
      <c r="K378">
        <v>0.03</v>
      </c>
      <c r="L378">
        <v>6.45</v>
      </c>
      <c r="M378">
        <v>6.97</v>
      </c>
      <c r="N378">
        <v>4.0199999999999996</v>
      </c>
      <c r="O378" t="s">
        <v>1659</v>
      </c>
      <c r="R378">
        <v>798</v>
      </c>
      <c r="S378">
        <v>720</v>
      </c>
      <c r="T378">
        <v>-0.22</v>
      </c>
    </row>
    <row r="379" spans="1:20">
      <c r="A379" t="s">
        <v>763</v>
      </c>
      <c r="B379">
        <v>2.4</v>
      </c>
      <c r="C379">
        <v>-0.02</v>
      </c>
      <c r="D379">
        <v>41400</v>
      </c>
      <c r="E379">
        <v>99</v>
      </c>
      <c r="F379">
        <v>2213</v>
      </c>
      <c r="G379">
        <v>25.12</v>
      </c>
      <c r="H379" t="s">
        <v>761</v>
      </c>
      <c r="I379">
        <v>0.12</v>
      </c>
      <c r="J379" t="s">
        <v>1553</v>
      </c>
      <c r="K379">
        <v>0.1</v>
      </c>
      <c r="L379">
        <v>2.9</v>
      </c>
      <c r="M379">
        <v>3.22</v>
      </c>
      <c r="N379">
        <v>2.91</v>
      </c>
      <c r="O379" t="s">
        <v>832</v>
      </c>
      <c r="R379">
        <v>1027</v>
      </c>
      <c r="S379">
        <v>1027</v>
      </c>
      <c r="T379">
        <v>0.38</v>
      </c>
    </row>
    <row r="380" spans="1:20">
      <c r="A380" t="s">
        <v>1334</v>
      </c>
      <c r="B380">
        <v>4.0599999999999996</v>
      </c>
      <c r="C380">
        <v>-0.06</v>
      </c>
      <c r="D380">
        <v>164100</v>
      </c>
      <c r="E380">
        <v>667</v>
      </c>
      <c r="F380">
        <v>1299</v>
      </c>
      <c r="G380">
        <v>15.32</v>
      </c>
      <c r="H380" t="s">
        <v>1321</v>
      </c>
      <c r="I380">
        <v>0.68</v>
      </c>
      <c r="J380" t="s">
        <v>1204</v>
      </c>
      <c r="K380">
        <v>0.26</v>
      </c>
      <c r="L380">
        <v>7.53</v>
      </c>
      <c r="M380">
        <v>9.26</v>
      </c>
      <c r="N380">
        <v>6.08</v>
      </c>
      <c r="O380" t="s">
        <v>805</v>
      </c>
      <c r="R380">
        <v>593</v>
      </c>
      <c r="S380">
        <v>552</v>
      </c>
      <c r="T380">
        <v>-1.58</v>
      </c>
    </row>
    <row r="381" spans="1:20">
      <c r="A381" t="s">
        <v>213</v>
      </c>
      <c r="B381">
        <v>7.3</v>
      </c>
      <c r="C381">
        <v>-0.25</v>
      </c>
      <c r="D381">
        <v>85891000</v>
      </c>
      <c r="E381">
        <v>632151</v>
      </c>
      <c r="F381">
        <v>87233</v>
      </c>
      <c r="G381">
        <v>11.66</v>
      </c>
      <c r="H381" t="s">
        <v>899</v>
      </c>
      <c r="I381">
        <v>1.53</v>
      </c>
      <c r="J381" t="s">
        <v>1518</v>
      </c>
      <c r="K381">
        <v>0.63</v>
      </c>
      <c r="L381">
        <v>7.69</v>
      </c>
      <c r="M381">
        <v>14.52</v>
      </c>
      <c r="N381">
        <v>27.04</v>
      </c>
      <c r="O381" t="s">
        <v>2000</v>
      </c>
      <c r="R381">
        <v>349</v>
      </c>
      <c r="S381">
        <v>446</v>
      </c>
      <c r="T381">
        <v>6.3</v>
      </c>
    </row>
    <row r="382" spans="1:20">
      <c r="A382" t="s">
        <v>903</v>
      </c>
      <c r="B382">
        <v>1.01</v>
      </c>
      <c r="C382">
        <v>0</v>
      </c>
      <c r="D382">
        <v>3596000</v>
      </c>
      <c r="E382">
        <v>3602</v>
      </c>
      <c r="F382">
        <v>21395</v>
      </c>
      <c r="G382">
        <v>10.210000000000001</v>
      </c>
      <c r="H382" t="s">
        <v>984</v>
      </c>
      <c r="I382">
        <v>7.99</v>
      </c>
      <c r="J382" t="s">
        <v>1141</v>
      </c>
      <c r="K382">
        <v>0.1</v>
      </c>
      <c r="L382">
        <v>0.67</v>
      </c>
      <c r="M382">
        <v>5.76</v>
      </c>
      <c r="N382">
        <v>15.32</v>
      </c>
      <c r="O382" t="s">
        <v>1805</v>
      </c>
      <c r="R382">
        <v>600</v>
      </c>
      <c r="S382">
        <v>852</v>
      </c>
      <c r="T382">
        <v>0.61</v>
      </c>
    </row>
    <row r="383" spans="1:20">
      <c r="A383" t="s">
        <v>1016</v>
      </c>
      <c r="B383">
        <v>4.04</v>
      </c>
      <c r="C383">
        <v>-0.02</v>
      </c>
      <c r="D383">
        <v>66900</v>
      </c>
      <c r="E383">
        <v>270</v>
      </c>
      <c r="F383">
        <v>1547</v>
      </c>
      <c r="G383">
        <v>18.98</v>
      </c>
      <c r="H383" t="s">
        <v>1618</v>
      </c>
      <c r="I383">
        <v>0.33</v>
      </c>
      <c r="J383" t="s">
        <v>1447</v>
      </c>
      <c r="K383">
        <v>0.21</v>
      </c>
      <c r="L383">
        <v>8.19</v>
      </c>
      <c r="M383">
        <v>6.12</v>
      </c>
      <c r="N383">
        <v>2.68</v>
      </c>
      <c r="O383" t="s">
        <v>2001</v>
      </c>
      <c r="R383">
        <v>806</v>
      </c>
      <c r="S383">
        <v>602</v>
      </c>
      <c r="T383">
        <v>0.64</v>
      </c>
    </row>
    <row r="384" spans="1:20">
      <c r="A384" t="s">
        <v>1228</v>
      </c>
      <c r="B384">
        <v>1.29</v>
      </c>
      <c r="C384">
        <v>0</v>
      </c>
      <c r="D384">
        <v>312700</v>
      </c>
      <c r="E384">
        <v>405</v>
      </c>
      <c r="F384">
        <v>558</v>
      </c>
      <c r="H384" t="s">
        <v>1155</v>
      </c>
      <c r="I384">
        <v>0.44</v>
      </c>
      <c r="K384">
        <v>0</v>
      </c>
      <c r="L384">
        <v>-6.83</v>
      </c>
      <c r="M384">
        <v>-11.21</v>
      </c>
      <c r="N384">
        <v>-106.81</v>
      </c>
    </row>
    <row r="385" spans="1:20">
      <c r="A385" t="s">
        <v>972</v>
      </c>
      <c r="B385">
        <v>1.47</v>
      </c>
      <c r="C385">
        <v>-0.03</v>
      </c>
      <c r="D385">
        <v>433200</v>
      </c>
      <c r="E385">
        <v>637</v>
      </c>
      <c r="F385">
        <v>3329</v>
      </c>
      <c r="G385">
        <v>9.27</v>
      </c>
      <c r="H385" t="s">
        <v>1355</v>
      </c>
      <c r="I385">
        <v>1.1399999999999999</v>
      </c>
      <c r="J385" t="s">
        <v>819</v>
      </c>
      <c r="K385">
        <v>0.16</v>
      </c>
      <c r="L385">
        <v>4.05</v>
      </c>
      <c r="M385">
        <v>6.09</v>
      </c>
      <c r="N385">
        <v>3.2</v>
      </c>
      <c r="O385" t="s">
        <v>1751</v>
      </c>
      <c r="R385">
        <v>560</v>
      </c>
      <c r="S385">
        <v>621</v>
      </c>
      <c r="T385">
        <v>-0.04</v>
      </c>
    </row>
    <row r="386" spans="1:20">
      <c r="A386" t="s">
        <v>212</v>
      </c>
      <c r="B386">
        <v>4.76</v>
      </c>
      <c r="C386">
        <v>0.04</v>
      </c>
      <c r="D386">
        <v>28700</v>
      </c>
      <c r="E386">
        <v>135</v>
      </c>
      <c r="F386">
        <v>3398</v>
      </c>
      <c r="G386">
        <v>53.48</v>
      </c>
      <c r="H386" t="s">
        <v>1370</v>
      </c>
      <c r="I386">
        <v>0.44</v>
      </c>
      <c r="J386" t="s">
        <v>1553</v>
      </c>
      <c r="K386">
        <v>0.09</v>
      </c>
      <c r="L386">
        <v>3.4</v>
      </c>
      <c r="M386">
        <v>3.2</v>
      </c>
      <c r="N386">
        <v>2.81</v>
      </c>
      <c r="O386" t="s">
        <v>1784</v>
      </c>
      <c r="R386">
        <v>1169</v>
      </c>
      <c r="S386">
        <v>1141</v>
      </c>
      <c r="T386">
        <v>-1.1499999999999999</v>
      </c>
    </row>
    <row r="387" spans="1:20">
      <c r="A387" t="s">
        <v>211</v>
      </c>
      <c r="B387">
        <v>3.56</v>
      </c>
      <c r="C387">
        <v>-0.06</v>
      </c>
      <c r="D387">
        <v>802400</v>
      </c>
      <c r="E387">
        <v>2879</v>
      </c>
      <c r="F387">
        <v>5177</v>
      </c>
      <c r="G387">
        <v>14.68</v>
      </c>
      <c r="H387" t="s">
        <v>1608</v>
      </c>
      <c r="I387">
        <v>1.22</v>
      </c>
      <c r="J387" t="s">
        <v>1588</v>
      </c>
      <c r="K387">
        <v>0.24</v>
      </c>
      <c r="L387">
        <v>2.15</v>
      </c>
      <c r="M387">
        <v>2.96</v>
      </c>
      <c r="N387">
        <v>4.74</v>
      </c>
      <c r="O387" t="s">
        <v>2002</v>
      </c>
      <c r="R387">
        <v>863</v>
      </c>
      <c r="S387">
        <v>896</v>
      </c>
      <c r="T387">
        <v>0.85</v>
      </c>
    </row>
    <row r="388" spans="1:20">
      <c r="A388" t="s">
        <v>938</v>
      </c>
      <c r="B388">
        <v>41.5</v>
      </c>
      <c r="C388">
        <v>0.25</v>
      </c>
      <c r="D388">
        <v>6200</v>
      </c>
      <c r="E388">
        <v>256</v>
      </c>
      <c r="F388">
        <v>6917</v>
      </c>
      <c r="G388">
        <v>18.809999999999999</v>
      </c>
      <c r="H388" t="s">
        <v>975</v>
      </c>
      <c r="I388">
        <v>0.97</v>
      </c>
      <c r="J388" t="s">
        <v>1322</v>
      </c>
      <c r="K388">
        <v>2.21</v>
      </c>
      <c r="L388">
        <v>2.93</v>
      </c>
      <c r="M388">
        <v>2.96</v>
      </c>
      <c r="N388">
        <v>5.97</v>
      </c>
      <c r="O388" t="s">
        <v>1667</v>
      </c>
      <c r="R388">
        <v>953</v>
      </c>
      <c r="S388">
        <v>938</v>
      </c>
      <c r="T388">
        <v>0.01</v>
      </c>
    </row>
    <row r="389" spans="1:20">
      <c r="A389" t="s">
        <v>785</v>
      </c>
      <c r="B389">
        <v>4.88</v>
      </c>
      <c r="C389">
        <v>-0.04</v>
      </c>
      <c r="D389">
        <v>472600</v>
      </c>
      <c r="E389">
        <v>2306</v>
      </c>
      <c r="F389">
        <v>4002</v>
      </c>
      <c r="G389">
        <v>7.78</v>
      </c>
      <c r="H389" t="s">
        <v>859</v>
      </c>
      <c r="I389">
        <v>0.31</v>
      </c>
      <c r="J389" t="s">
        <v>1461</v>
      </c>
      <c r="K389">
        <v>0.63</v>
      </c>
      <c r="L389">
        <v>10.3</v>
      </c>
      <c r="M389">
        <v>10.9</v>
      </c>
      <c r="N389">
        <v>4.72</v>
      </c>
      <c r="O389" t="s">
        <v>1620</v>
      </c>
      <c r="R389">
        <v>323</v>
      </c>
      <c r="S389">
        <v>241</v>
      </c>
      <c r="T389">
        <v>1.03</v>
      </c>
    </row>
    <row r="390" spans="1:20">
      <c r="A390" t="s">
        <v>210</v>
      </c>
      <c r="B390">
        <v>35.5</v>
      </c>
      <c r="C390">
        <v>-1.5</v>
      </c>
      <c r="D390">
        <v>1216200</v>
      </c>
      <c r="E390">
        <v>43584</v>
      </c>
      <c r="F390">
        <v>32691</v>
      </c>
      <c r="G390">
        <v>19.440000000000001</v>
      </c>
      <c r="H390" t="s">
        <v>1683</v>
      </c>
      <c r="I390">
        <v>0.43</v>
      </c>
      <c r="J390" t="s">
        <v>1454</v>
      </c>
      <c r="K390">
        <v>1.83</v>
      </c>
      <c r="L390">
        <v>10.09</v>
      </c>
      <c r="M390">
        <v>12.33</v>
      </c>
      <c r="N390">
        <v>9.91</v>
      </c>
      <c r="O390" t="s">
        <v>1861</v>
      </c>
      <c r="R390">
        <v>586</v>
      </c>
      <c r="S390">
        <v>548</v>
      </c>
      <c r="T390">
        <v>0.06</v>
      </c>
    </row>
    <row r="391" spans="1:20">
      <c r="A391" t="s">
        <v>924</v>
      </c>
      <c r="B391">
        <v>58.25</v>
      </c>
      <c r="C391">
        <v>-0.75</v>
      </c>
      <c r="D391">
        <v>37400</v>
      </c>
      <c r="E391">
        <v>2183</v>
      </c>
      <c r="F391">
        <v>9280</v>
      </c>
      <c r="G391">
        <v>32.119999999999997</v>
      </c>
      <c r="H391" t="s">
        <v>2003</v>
      </c>
      <c r="I391">
        <v>2.68</v>
      </c>
      <c r="J391" t="s">
        <v>963</v>
      </c>
      <c r="K391">
        <v>1.81</v>
      </c>
      <c r="L391">
        <v>6.36</v>
      </c>
      <c r="M391">
        <v>13.01</v>
      </c>
      <c r="N391">
        <v>4.3099999999999996</v>
      </c>
      <c r="O391" t="s">
        <v>890</v>
      </c>
      <c r="R391">
        <v>704</v>
      </c>
      <c r="S391">
        <v>851</v>
      </c>
      <c r="T391">
        <v>-2.5</v>
      </c>
    </row>
    <row r="392" spans="1:20">
      <c r="A392" t="s">
        <v>990</v>
      </c>
      <c r="B392">
        <v>0.57999999999999996</v>
      </c>
      <c r="C392">
        <v>0</v>
      </c>
      <c r="D392">
        <v>0</v>
      </c>
      <c r="E392">
        <v>0</v>
      </c>
      <c r="F392">
        <v>4708</v>
      </c>
      <c r="G392">
        <v>28.93</v>
      </c>
      <c r="H392" t="s">
        <v>948</v>
      </c>
      <c r="K392">
        <v>0.02</v>
      </c>
      <c r="T392">
        <v>0.3</v>
      </c>
    </row>
    <row r="393" spans="1:20">
      <c r="A393" t="s">
        <v>209</v>
      </c>
      <c r="B393">
        <v>14.4</v>
      </c>
      <c r="C393">
        <v>-0.2</v>
      </c>
      <c r="D393">
        <v>3300600</v>
      </c>
      <c r="E393">
        <v>47715</v>
      </c>
      <c r="F393">
        <v>12883</v>
      </c>
      <c r="G393">
        <v>11.46</v>
      </c>
      <c r="H393" t="s">
        <v>1358</v>
      </c>
      <c r="I393">
        <v>1.36</v>
      </c>
      <c r="J393" t="s">
        <v>1359</v>
      </c>
      <c r="K393">
        <v>1.26</v>
      </c>
      <c r="L393">
        <v>9.17</v>
      </c>
      <c r="M393">
        <v>15.93</v>
      </c>
      <c r="N393">
        <v>11.93</v>
      </c>
      <c r="O393" t="s">
        <v>1850</v>
      </c>
      <c r="R393">
        <v>309</v>
      </c>
      <c r="S393">
        <v>387</v>
      </c>
      <c r="T393">
        <v>0.16</v>
      </c>
    </row>
    <row r="394" spans="1:20">
      <c r="A394" t="s">
        <v>208</v>
      </c>
      <c r="B394">
        <v>36</v>
      </c>
      <c r="C394">
        <v>-2.04</v>
      </c>
      <c r="D394">
        <v>12389800</v>
      </c>
      <c r="E394">
        <v>453833</v>
      </c>
      <c r="F394">
        <v>380892</v>
      </c>
      <c r="G394">
        <v>48.75</v>
      </c>
      <c r="H394" t="s">
        <v>367</v>
      </c>
      <c r="J394" t="s">
        <v>813</v>
      </c>
      <c r="K394">
        <v>0.74</v>
      </c>
      <c r="O394" t="s">
        <v>1641</v>
      </c>
    </row>
    <row r="395" spans="1:20">
      <c r="A395" t="s">
        <v>786</v>
      </c>
      <c r="B395">
        <v>12.4</v>
      </c>
      <c r="C395">
        <v>0.2</v>
      </c>
      <c r="D395">
        <v>4894800</v>
      </c>
      <c r="E395">
        <v>60060</v>
      </c>
      <c r="F395">
        <v>6658</v>
      </c>
      <c r="G395">
        <v>83.09</v>
      </c>
      <c r="H395" t="s">
        <v>1698</v>
      </c>
      <c r="I395">
        <v>1.62</v>
      </c>
      <c r="K395">
        <v>0.15</v>
      </c>
      <c r="L395">
        <v>3.7</v>
      </c>
      <c r="M395">
        <v>4.6399999999999997</v>
      </c>
      <c r="N395">
        <v>1.01</v>
      </c>
      <c r="R395">
        <v>1136</v>
      </c>
      <c r="S395">
        <v>1140</v>
      </c>
      <c r="T395">
        <v>-3.28</v>
      </c>
    </row>
    <row r="396" spans="1:20">
      <c r="A396" t="s">
        <v>939</v>
      </c>
      <c r="B396">
        <v>33.5</v>
      </c>
      <c r="C396">
        <v>1</v>
      </c>
      <c r="D396">
        <v>200</v>
      </c>
      <c r="E396">
        <v>7</v>
      </c>
      <c r="F396">
        <v>901</v>
      </c>
      <c r="G396">
        <v>25.99</v>
      </c>
      <c r="H396" t="s">
        <v>2004</v>
      </c>
      <c r="I396">
        <v>0.96</v>
      </c>
      <c r="K396">
        <v>0</v>
      </c>
      <c r="L396">
        <v>5.9</v>
      </c>
      <c r="M396">
        <v>9.36</v>
      </c>
      <c r="N396">
        <v>10.65</v>
      </c>
      <c r="R396">
        <v>759</v>
      </c>
      <c r="S396">
        <v>820</v>
      </c>
      <c r="T396">
        <v>-0.21</v>
      </c>
    </row>
    <row r="397" spans="1:20">
      <c r="A397" t="s">
        <v>1495</v>
      </c>
      <c r="B397">
        <v>62.25</v>
      </c>
      <c r="C397">
        <v>-1.25</v>
      </c>
      <c r="D397">
        <v>1693000</v>
      </c>
      <c r="E397">
        <v>106154</v>
      </c>
      <c r="F397">
        <v>16566</v>
      </c>
      <c r="G397">
        <v>45.48</v>
      </c>
      <c r="H397" t="s">
        <v>1656</v>
      </c>
      <c r="I397">
        <v>0.22</v>
      </c>
      <c r="J397" t="s">
        <v>892</v>
      </c>
      <c r="K397">
        <v>1.38</v>
      </c>
      <c r="L397">
        <v>23.34</v>
      </c>
      <c r="M397">
        <v>24.52</v>
      </c>
      <c r="N397">
        <v>21.36</v>
      </c>
      <c r="O397" t="s">
        <v>1496</v>
      </c>
      <c r="R397">
        <v>622</v>
      </c>
      <c r="S397">
        <v>595</v>
      </c>
      <c r="T397">
        <v>1.18</v>
      </c>
    </row>
    <row r="398" spans="1:20">
      <c r="A398" t="s">
        <v>992</v>
      </c>
      <c r="B398">
        <v>1.44</v>
      </c>
      <c r="C398">
        <v>-0.03</v>
      </c>
      <c r="D398">
        <v>42200</v>
      </c>
      <c r="E398">
        <v>61</v>
      </c>
      <c r="F398">
        <v>1126</v>
      </c>
      <c r="G398">
        <v>55.92</v>
      </c>
      <c r="H398" t="s">
        <v>1547</v>
      </c>
      <c r="I398">
        <v>0.21</v>
      </c>
      <c r="K398">
        <v>0.03</v>
      </c>
      <c r="L398">
        <v>2.41</v>
      </c>
      <c r="M398">
        <v>1.59</v>
      </c>
      <c r="N398">
        <v>4.3600000000000003</v>
      </c>
      <c r="R398">
        <v>1237</v>
      </c>
      <c r="S398">
        <v>1203</v>
      </c>
      <c r="T398">
        <v>1.02</v>
      </c>
    </row>
    <row r="399" spans="1:20">
      <c r="A399" t="s">
        <v>995</v>
      </c>
      <c r="B399">
        <v>7.25</v>
      </c>
      <c r="C399">
        <v>0</v>
      </c>
      <c r="D399">
        <v>0</v>
      </c>
      <c r="E399">
        <v>0</v>
      </c>
      <c r="F399">
        <v>1344</v>
      </c>
      <c r="G399">
        <v>43.97</v>
      </c>
      <c r="H399" t="s">
        <v>1472</v>
      </c>
      <c r="I399">
        <v>0.23</v>
      </c>
      <c r="J399" t="s">
        <v>1461</v>
      </c>
      <c r="K399">
        <v>0.14000000000000001</v>
      </c>
      <c r="L399">
        <v>2.23</v>
      </c>
      <c r="M399">
        <v>1.96</v>
      </c>
      <c r="N399">
        <v>4.12</v>
      </c>
      <c r="O399" t="s">
        <v>1856</v>
      </c>
      <c r="R399">
        <v>1195</v>
      </c>
      <c r="S399">
        <v>1191</v>
      </c>
      <c r="T399">
        <v>1.77</v>
      </c>
    </row>
    <row r="400" spans="1:20">
      <c r="A400" t="s">
        <v>1498</v>
      </c>
      <c r="B400">
        <v>0.01</v>
      </c>
      <c r="C400">
        <v>0</v>
      </c>
      <c r="D400">
        <v>0</v>
      </c>
      <c r="E400">
        <v>0</v>
      </c>
      <c r="F400">
        <v>857</v>
      </c>
      <c r="H400" t="s">
        <v>1454</v>
      </c>
      <c r="K400">
        <v>0</v>
      </c>
    </row>
    <row r="401" spans="1:20">
      <c r="A401" t="s">
        <v>1243</v>
      </c>
      <c r="B401">
        <v>3.2</v>
      </c>
      <c r="C401">
        <v>-0.04</v>
      </c>
      <c r="D401">
        <v>115700</v>
      </c>
      <c r="E401">
        <v>372</v>
      </c>
      <c r="F401">
        <v>635</v>
      </c>
      <c r="H401" t="s">
        <v>1471</v>
      </c>
      <c r="I401">
        <v>1.43</v>
      </c>
      <c r="K401">
        <v>0</v>
      </c>
      <c r="L401">
        <v>-0.98</v>
      </c>
      <c r="M401">
        <v>-7.01</v>
      </c>
      <c r="N401">
        <v>-3.37</v>
      </c>
    </row>
    <row r="402" spans="1:20">
      <c r="A402" t="s">
        <v>1480</v>
      </c>
      <c r="B402">
        <v>16.600000000000001</v>
      </c>
      <c r="C402">
        <v>-0.3</v>
      </c>
      <c r="D402">
        <v>1845900</v>
      </c>
      <c r="E402">
        <v>30713</v>
      </c>
      <c r="F402">
        <v>32247</v>
      </c>
      <c r="G402">
        <v>20.58</v>
      </c>
      <c r="H402" t="s">
        <v>1357</v>
      </c>
      <c r="I402">
        <v>1.7</v>
      </c>
      <c r="J402" t="s">
        <v>1014</v>
      </c>
      <c r="K402">
        <v>0.8</v>
      </c>
      <c r="L402">
        <v>5.54</v>
      </c>
      <c r="M402">
        <v>7.32</v>
      </c>
      <c r="N402">
        <v>14.85</v>
      </c>
      <c r="O402" t="s">
        <v>1776</v>
      </c>
      <c r="R402">
        <v>791</v>
      </c>
      <c r="S402">
        <v>785</v>
      </c>
      <c r="T402">
        <v>0.27</v>
      </c>
    </row>
    <row r="403" spans="1:20">
      <c r="A403" t="s">
        <v>207</v>
      </c>
      <c r="B403">
        <v>12.5</v>
      </c>
      <c r="C403">
        <v>-0.3</v>
      </c>
      <c r="D403">
        <v>2464500</v>
      </c>
      <c r="E403">
        <v>30917</v>
      </c>
      <c r="F403">
        <v>9900</v>
      </c>
      <c r="G403">
        <v>14.28</v>
      </c>
      <c r="H403" t="s">
        <v>1797</v>
      </c>
      <c r="I403">
        <v>0.52</v>
      </c>
      <c r="J403" t="s">
        <v>1464</v>
      </c>
      <c r="K403">
        <v>0.88</v>
      </c>
      <c r="L403">
        <v>15.41</v>
      </c>
      <c r="M403">
        <v>18.13</v>
      </c>
      <c r="N403">
        <v>18.649999999999999</v>
      </c>
      <c r="O403" t="s">
        <v>1656</v>
      </c>
      <c r="R403">
        <v>359</v>
      </c>
      <c r="S403">
        <v>327</v>
      </c>
      <c r="T403">
        <v>0.69</v>
      </c>
    </row>
    <row r="404" spans="1:20">
      <c r="A404" t="s">
        <v>1723</v>
      </c>
      <c r="B404">
        <v>2.44</v>
      </c>
      <c r="C404">
        <v>-0.08</v>
      </c>
      <c r="D404">
        <v>2105400</v>
      </c>
      <c r="E404">
        <v>5116</v>
      </c>
      <c r="F404">
        <v>547</v>
      </c>
      <c r="G404">
        <v>21.79</v>
      </c>
      <c r="H404" t="s">
        <v>1659</v>
      </c>
      <c r="I404">
        <v>0.21</v>
      </c>
      <c r="J404" t="s">
        <v>1588</v>
      </c>
      <c r="K404">
        <v>0.11</v>
      </c>
      <c r="L404">
        <v>11.82</v>
      </c>
      <c r="M404">
        <v>12.68</v>
      </c>
      <c r="N404">
        <v>5.33</v>
      </c>
      <c r="O404" t="s">
        <v>1647</v>
      </c>
      <c r="R404">
        <v>624</v>
      </c>
      <c r="S404">
        <v>563</v>
      </c>
    </row>
    <row r="405" spans="1:20">
      <c r="A405" t="s">
        <v>996</v>
      </c>
      <c r="B405">
        <v>3.14</v>
      </c>
      <c r="C405">
        <v>-0.02</v>
      </c>
      <c r="D405">
        <v>10200</v>
      </c>
      <c r="E405">
        <v>32</v>
      </c>
      <c r="F405">
        <v>2144</v>
      </c>
      <c r="G405">
        <v>3.65</v>
      </c>
      <c r="H405" t="s">
        <v>1134</v>
      </c>
      <c r="I405">
        <v>0.48</v>
      </c>
      <c r="K405">
        <v>0.86</v>
      </c>
      <c r="L405">
        <v>8.09</v>
      </c>
      <c r="M405">
        <v>8.2799999999999994</v>
      </c>
      <c r="N405">
        <v>24.65</v>
      </c>
      <c r="R405">
        <v>352</v>
      </c>
      <c r="S405">
        <v>254</v>
      </c>
      <c r="T405">
        <v>-0.01</v>
      </c>
    </row>
    <row r="406" spans="1:20">
      <c r="A406" t="s">
        <v>206</v>
      </c>
      <c r="B406">
        <v>7</v>
      </c>
      <c r="C406">
        <v>-0.05</v>
      </c>
      <c r="D406">
        <v>1042500</v>
      </c>
      <c r="E406">
        <v>7338</v>
      </c>
      <c r="F406">
        <v>3411</v>
      </c>
      <c r="G406">
        <v>20.71</v>
      </c>
      <c r="H406" t="s">
        <v>1592</v>
      </c>
      <c r="I406">
        <v>0.4</v>
      </c>
      <c r="J406" t="s">
        <v>1024</v>
      </c>
      <c r="K406">
        <v>0.35</v>
      </c>
      <c r="L406">
        <v>3.15</v>
      </c>
      <c r="M406">
        <v>4.45</v>
      </c>
      <c r="N406">
        <v>2.83</v>
      </c>
      <c r="O406" t="s">
        <v>1946</v>
      </c>
      <c r="R406">
        <v>911</v>
      </c>
      <c r="S406">
        <v>949</v>
      </c>
      <c r="T406">
        <v>-7.38</v>
      </c>
    </row>
    <row r="407" spans="1:20">
      <c r="A407" t="s">
        <v>848</v>
      </c>
      <c r="B407">
        <v>3.58</v>
      </c>
      <c r="C407">
        <v>-0.2</v>
      </c>
      <c r="D407">
        <v>646300</v>
      </c>
      <c r="E407">
        <v>2359</v>
      </c>
      <c r="F407">
        <v>1674</v>
      </c>
      <c r="G407">
        <v>11.2</v>
      </c>
      <c r="H407" t="s">
        <v>919</v>
      </c>
      <c r="I407">
        <v>0.06</v>
      </c>
      <c r="K407">
        <v>0.31</v>
      </c>
      <c r="L407">
        <v>3.6</v>
      </c>
      <c r="M407">
        <v>4.01</v>
      </c>
      <c r="N407">
        <v>38.47</v>
      </c>
      <c r="R407">
        <v>725</v>
      </c>
      <c r="S407">
        <v>707</v>
      </c>
      <c r="T407">
        <v>-0.88</v>
      </c>
    </row>
    <row r="408" spans="1:20">
      <c r="A408" t="s">
        <v>1566</v>
      </c>
      <c r="B408">
        <v>33</v>
      </c>
      <c r="C408">
        <v>-0.25</v>
      </c>
      <c r="D408">
        <v>216700</v>
      </c>
      <c r="E408">
        <v>7136</v>
      </c>
      <c r="F408">
        <v>9900</v>
      </c>
      <c r="G408">
        <v>25.63</v>
      </c>
      <c r="H408" t="s">
        <v>1868</v>
      </c>
      <c r="I408">
        <v>0.23</v>
      </c>
      <c r="J408" t="s">
        <v>991</v>
      </c>
      <c r="K408">
        <v>1.29</v>
      </c>
      <c r="L408">
        <v>48.12</v>
      </c>
      <c r="M408">
        <v>56.6</v>
      </c>
      <c r="N408">
        <v>19.920000000000002</v>
      </c>
      <c r="O408" t="s">
        <v>867</v>
      </c>
      <c r="R408">
        <v>457</v>
      </c>
      <c r="S408">
        <v>454</v>
      </c>
      <c r="T408">
        <v>1.51</v>
      </c>
    </row>
    <row r="409" spans="1:20">
      <c r="A409" t="s">
        <v>205</v>
      </c>
      <c r="B409">
        <v>40.75</v>
      </c>
      <c r="C409">
        <v>-0.25</v>
      </c>
      <c r="D409">
        <v>3178500</v>
      </c>
      <c r="E409">
        <v>128032</v>
      </c>
      <c r="F409">
        <v>35311</v>
      </c>
      <c r="G409">
        <v>17.72</v>
      </c>
      <c r="H409" t="s">
        <v>1823</v>
      </c>
      <c r="I409">
        <v>0.52</v>
      </c>
      <c r="J409" t="s">
        <v>761</v>
      </c>
      <c r="K409">
        <v>2.29</v>
      </c>
      <c r="L409">
        <v>15.94</v>
      </c>
      <c r="M409">
        <v>22.04</v>
      </c>
      <c r="N409">
        <v>12.63</v>
      </c>
      <c r="O409" t="s">
        <v>1685</v>
      </c>
      <c r="R409">
        <v>403</v>
      </c>
      <c r="S409">
        <v>401</v>
      </c>
      <c r="T409">
        <v>-34.29</v>
      </c>
    </row>
    <row r="410" spans="1:20">
      <c r="A410" t="s">
        <v>952</v>
      </c>
      <c r="B410">
        <v>1.67</v>
      </c>
      <c r="C410">
        <v>-0.03</v>
      </c>
      <c r="D410">
        <v>1389300</v>
      </c>
      <c r="E410">
        <v>2333</v>
      </c>
      <c r="F410">
        <v>1204</v>
      </c>
      <c r="G410">
        <v>16.850000000000001</v>
      </c>
      <c r="H410" t="s">
        <v>1545</v>
      </c>
      <c r="I410">
        <v>0.49</v>
      </c>
      <c r="J410" t="s">
        <v>1141</v>
      </c>
      <c r="K410">
        <v>0.1</v>
      </c>
      <c r="L410">
        <v>7.4</v>
      </c>
      <c r="M410">
        <v>8.1300000000000008</v>
      </c>
      <c r="N410">
        <v>9.0500000000000007</v>
      </c>
      <c r="O410" t="s">
        <v>1557</v>
      </c>
      <c r="R410">
        <v>673</v>
      </c>
      <c r="S410">
        <v>599</v>
      </c>
      <c r="T410">
        <v>0.35</v>
      </c>
    </row>
    <row r="411" spans="1:20">
      <c r="A411" t="s">
        <v>1287</v>
      </c>
      <c r="B411">
        <v>0.12</v>
      </c>
      <c r="C411">
        <v>0</v>
      </c>
      <c r="D411">
        <v>7872600</v>
      </c>
      <c r="E411">
        <v>945</v>
      </c>
      <c r="F411">
        <v>335</v>
      </c>
      <c r="H411" t="s">
        <v>1587</v>
      </c>
      <c r="I411">
        <v>1.1599999999999999</v>
      </c>
      <c r="K411">
        <v>0</v>
      </c>
      <c r="L411">
        <v>-2.1800000000000002</v>
      </c>
      <c r="M411">
        <v>-5.83</v>
      </c>
      <c r="N411">
        <v>-137.82</v>
      </c>
    </row>
    <row r="412" spans="1:20">
      <c r="A412" t="s">
        <v>822</v>
      </c>
      <c r="B412">
        <v>223</v>
      </c>
      <c r="C412">
        <v>0</v>
      </c>
      <c r="D412">
        <v>2000</v>
      </c>
      <c r="E412">
        <v>444</v>
      </c>
      <c r="F412">
        <v>4660</v>
      </c>
      <c r="G412">
        <v>13.34</v>
      </c>
      <c r="H412" t="s">
        <v>1351</v>
      </c>
      <c r="I412">
        <v>0.43</v>
      </c>
      <c r="J412" t="s">
        <v>1000</v>
      </c>
      <c r="K412">
        <v>16.72</v>
      </c>
      <c r="L412">
        <v>5.14</v>
      </c>
      <c r="M412">
        <v>5.36</v>
      </c>
      <c r="N412">
        <v>4.9000000000000004</v>
      </c>
      <c r="O412" t="s">
        <v>1832</v>
      </c>
      <c r="R412">
        <v>709</v>
      </c>
      <c r="S412">
        <v>630</v>
      </c>
      <c r="T412">
        <v>-0.14000000000000001</v>
      </c>
    </row>
    <row r="413" spans="1:20">
      <c r="A413" t="s">
        <v>888</v>
      </c>
      <c r="B413">
        <v>20.9</v>
      </c>
      <c r="C413">
        <v>-0.1</v>
      </c>
      <c r="D413">
        <v>23100</v>
      </c>
      <c r="E413">
        <v>483</v>
      </c>
      <c r="F413">
        <v>2625</v>
      </c>
      <c r="G413">
        <v>13.89</v>
      </c>
      <c r="H413" t="s">
        <v>1616</v>
      </c>
      <c r="I413">
        <v>0.42</v>
      </c>
      <c r="J413" t="s">
        <v>367</v>
      </c>
      <c r="K413">
        <v>1.18</v>
      </c>
      <c r="L413">
        <v>11.64</v>
      </c>
      <c r="M413">
        <v>15.65</v>
      </c>
      <c r="N413">
        <v>16.68</v>
      </c>
      <c r="O413" t="s">
        <v>2005</v>
      </c>
      <c r="R413">
        <v>379</v>
      </c>
      <c r="S413">
        <v>388</v>
      </c>
      <c r="T413">
        <v>-0.64</v>
      </c>
    </row>
    <row r="414" spans="1:20">
      <c r="A414" t="s">
        <v>759</v>
      </c>
      <c r="B414">
        <v>6.9</v>
      </c>
      <c r="C414">
        <v>-0.05</v>
      </c>
      <c r="D414">
        <v>152600</v>
      </c>
      <c r="E414">
        <v>1059</v>
      </c>
      <c r="F414">
        <v>3068</v>
      </c>
      <c r="G414">
        <v>4.5</v>
      </c>
      <c r="H414" t="s">
        <v>1483</v>
      </c>
      <c r="I414">
        <v>1.89</v>
      </c>
      <c r="J414" t="s">
        <v>1014</v>
      </c>
      <c r="K414">
        <v>1.54</v>
      </c>
      <c r="L414">
        <v>11.51</v>
      </c>
      <c r="M414">
        <v>29.84</v>
      </c>
      <c r="N414">
        <v>10.050000000000001</v>
      </c>
      <c r="O414" t="s">
        <v>1848</v>
      </c>
      <c r="R414">
        <v>39</v>
      </c>
      <c r="S414">
        <v>165</v>
      </c>
      <c r="T414">
        <v>-0.25</v>
      </c>
    </row>
    <row r="415" spans="1:20">
      <c r="A415" t="s">
        <v>1725</v>
      </c>
      <c r="B415">
        <v>5.35</v>
      </c>
      <c r="C415">
        <v>0</v>
      </c>
      <c r="D415">
        <v>113700</v>
      </c>
      <c r="E415">
        <v>599</v>
      </c>
      <c r="F415">
        <v>5880</v>
      </c>
      <c r="G415">
        <v>21.79</v>
      </c>
      <c r="H415" t="s">
        <v>770</v>
      </c>
      <c r="I415">
        <v>3.15</v>
      </c>
      <c r="K415">
        <v>0.24</v>
      </c>
      <c r="L415">
        <v>5.19</v>
      </c>
      <c r="M415">
        <v>10.82</v>
      </c>
      <c r="N415">
        <v>1.07</v>
      </c>
      <c r="R415">
        <v>680</v>
      </c>
      <c r="S415">
        <v>822</v>
      </c>
      <c r="T415">
        <v>-0.4</v>
      </c>
    </row>
    <row r="416" spans="1:20">
      <c r="A416" t="s">
        <v>1726</v>
      </c>
      <c r="B416">
        <v>20</v>
      </c>
      <c r="C416">
        <v>0</v>
      </c>
      <c r="D416">
        <v>3563300</v>
      </c>
      <c r="E416">
        <v>71836</v>
      </c>
      <c r="F416">
        <v>4200</v>
      </c>
      <c r="G416">
        <v>35.22</v>
      </c>
      <c r="H416" t="s">
        <v>2006</v>
      </c>
      <c r="I416">
        <v>0.33</v>
      </c>
      <c r="J416" t="s">
        <v>1359</v>
      </c>
      <c r="K416">
        <v>0.56999999999999995</v>
      </c>
      <c r="L416">
        <v>37.840000000000003</v>
      </c>
      <c r="M416">
        <v>42.65</v>
      </c>
      <c r="N416">
        <v>19.329999999999998</v>
      </c>
      <c r="O416" t="s">
        <v>965</v>
      </c>
      <c r="R416">
        <v>538</v>
      </c>
      <c r="S416">
        <v>532</v>
      </c>
    </row>
    <row r="417" spans="1:20">
      <c r="A417" t="s">
        <v>204</v>
      </c>
      <c r="B417">
        <v>2.52</v>
      </c>
      <c r="C417">
        <v>0</v>
      </c>
      <c r="D417">
        <v>138100</v>
      </c>
      <c r="E417">
        <v>346</v>
      </c>
      <c r="F417">
        <v>1008</v>
      </c>
      <c r="G417">
        <v>12.23</v>
      </c>
      <c r="H417" t="s">
        <v>1131</v>
      </c>
      <c r="I417">
        <v>0.34</v>
      </c>
      <c r="J417" t="s">
        <v>819</v>
      </c>
      <c r="K417">
        <v>0.21</v>
      </c>
      <c r="L417">
        <v>13.26</v>
      </c>
      <c r="M417">
        <v>14.15</v>
      </c>
      <c r="N417">
        <v>8.4499999999999993</v>
      </c>
      <c r="O417" t="s">
        <v>1855</v>
      </c>
      <c r="R417">
        <v>369</v>
      </c>
      <c r="S417">
        <v>304</v>
      </c>
      <c r="T417">
        <v>1.54</v>
      </c>
    </row>
    <row r="418" spans="1:20">
      <c r="A418" t="s">
        <v>330</v>
      </c>
      <c r="B418">
        <v>2.12</v>
      </c>
      <c r="C418">
        <v>-0.04</v>
      </c>
      <c r="D418">
        <v>437800</v>
      </c>
      <c r="E418">
        <v>931</v>
      </c>
      <c r="F418">
        <v>1982</v>
      </c>
      <c r="H418" t="s">
        <v>1356</v>
      </c>
      <c r="I418">
        <v>1.52</v>
      </c>
      <c r="K418">
        <v>0</v>
      </c>
      <c r="L418">
        <v>-1.47</v>
      </c>
      <c r="M418">
        <v>-2.73</v>
      </c>
      <c r="N418">
        <v>-5.72</v>
      </c>
    </row>
    <row r="419" spans="1:20">
      <c r="A419" t="s">
        <v>973</v>
      </c>
      <c r="B419">
        <v>0.48</v>
      </c>
      <c r="C419">
        <v>0</v>
      </c>
      <c r="D419">
        <v>477300</v>
      </c>
      <c r="E419">
        <v>230</v>
      </c>
      <c r="F419">
        <v>1227</v>
      </c>
      <c r="G419">
        <v>4.21</v>
      </c>
      <c r="H419" t="s">
        <v>812</v>
      </c>
      <c r="I419">
        <v>1.1399999999999999</v>
      </c>
      <c r="K419">
        <v>0.12</v>
      </c>
      <c r="L419">
        <v>6.74</v>
      </c>
      <c r="M419">
        <v>8.34</v>
      </c>
      <c r="N419">
        <v>8.8000000000000007</v>
      </c>
      <c r="R419">
        <v>352</v>
      </c>
      <c r="S419">
        <v>327</v>
      </c>
      <c r="T419">
        <v>-0.04</v>
      </c>
    </row>
    <row r="420" spans="1:20">
      <c r="A420" t="s">
        <v>1017</v>
      </c>
      <c r="B420">
        <v>0.2</v>
      </c>
      <c r="C420">
        <v>0</v>
      </c>
      <c r="D420">
        <v>1302900</v>
      </c>
      <c r="E420">
        <v>249</v>
      </c>
      <c r="F420">
        <v>1161</v>
      </c>
      <c r="H420" t="s">
        <v>1040</v>
      </c>
      <c r="I420">
        <v>2.0699999999999998</v>
      </c>
      <c r="K420">
        <v>0</v>
      </c>
      <c r="L420">
        <v>-1.34</v>
      </c>
      <c r="M420">
        <v>-14.16</v>
      </c>
      <c r="N420">
        <v>-4.92</v>
      </c>
    </row>
    <row r="421" spans="1:20">
      <c r="A421" t="s">
        <v>203</v>
      </c>
      <c r="B421">
        <v>31.75</v>
      </c>
      <c r="C421">
        <v>-1.25</v>
      </c>
      <c r="D421">
        <v>38436000</v>
      </c>
      <c r="E421">
        <v>1240008</v>
      </c>
      <c r="F421">
        <v>181439</v>
      </c>
      <c r="G421">
        <v>33.549999999999997</v>
      </c>
      <c r="H421" t="s">
        <v>1851</v>
      </c>
      <c r="I421">
        <v>5.39</v>
      </c>
      <c r="J421" t="s">
        <v>1024</v>
      </c>
      <c r="K421">
        <v>0.95</v>
      </c>
      <c r="L421">
        <v>5.81</v>
      </c>
      <c r="M421">
        <v>7.32</v>
      </c>
      <c r="N421">
        <v>3.53</v>
      </c>
      <c r="O421" t="s">
        <v>1769</v>
      </c>
      <c r="R421">
        <v>910</v>
      </c>
      <c r="S421">
        <v>890</v>
      </c>
      <c r="T421">
        <v>-10.06</v>
      </c>
    </row>
    <row r="422" spans="1:20">
      <c r="A422" t="s">
        <v>1229</v>
      </c>
      <c r="B422">
        <v>0.77</v>
      </c>
      <c r="C422">
        <v>-0.02</v>
      </c>
      <c r="D422">
        <v>219700</v>
      </c>
      <c r="E422">
        <v>168</v>
      </c>
      <c r="F422">
        <v>591</v>
      </c>
      <c r="G422">
        <v>16.850000000000001</v>
      </c>
      <c r="H422" t="s">
        <v>863</v>
      </c>
      <c r="I422">
        <v>1.45</v>
      </c>
      <c r="K422">
        <v>0.04</v>
      </c>
      <c r="L422">
        <v>2.02</v>
      </c>
      <c r="M422">
        <v>4.6399999999999997</v>
      </c>
      <c r="N422">
        <v>5.1100000000000003</v>
      </c>
      <c r="R422">
        <v>849</v>
      </c>
      <c r="S422">
        <v>961</v>
      </c>
      <c r="T422">
        <v>0.36</v>
      </c>
    </row>
    <row r="423" spans="1:20">
      <c r="A423" t="s">
        <v>1157</v>
      </c>
      <c r="B423">
        <v>1.3</v>
      </c>
      <c r="C423">
        <v>-0.02</v>
      </c>
      <c r="D423">
        <v>163000</v>
      </c>
      <c r="E423">
        <v>213</v>
      </c>
      <c r="F423">
        <v>1093</v>
      </c>
      <c r="H423" t="s">
        <v>1653</v>
      </c>
      <c r="I423">
        <v>2.74</v>
      </c>
      <c r="K423">
        <v>0</v>
      </c>
      <c r="L423">
        <v>0.34</v>
      </c>
      <c r="M423">
        <v>-6.86</v>
      </c>
      <c r="N423">
        <v>-14.57</v>
      </c>
    </row>
    <row r="424" spans="1:20">
      <c r="A424" t="s">
        <v>1159</v>
      </c>
      <c r="B424">
        <v>2</v>
      </c>
      <c r="C424">
        <v>0</v>
      </c>
      <c r="D424">
        <v>5700</v>
      </c>
      <c r="E424">
        <v>11</v>
      </c>
      <c r="F424">
        <v>2182</v>
      </c>
      <c r="H424" t="s">
        <v>1032</v>
      </c>
      <c r="I424">
        <v>2.41</v>
      </c>
      <c r="K424">
        <v>0</v>
      </c>
      <c r="L424">
        <v>0.9</v>
      </c>
      <c r="M424">
        <v>-11.14</v>
      </c>
      <c r="N424">
        <v>-25.13</v>
      </c>
    </row>
    <row r="425" spans="1:20">
      <c r="A425" t="s">
        <v>889</v>
      </c>
      <c r="B425">
        <v>0.71</v>
      </c>
      <c r="C425">
        <v>0.02</v>
      </c>
      <c r="D425">
        <v>394700</v>
      </c>
      <c r="E425">
        <v>275</v>
      </c>
      <c r="F425">
        <v>777</v>
      </c>
      <c r="H425" t="s">
        <v>1385</v>
      </c>
      <c r="I425">
        <v>0.82</v>
      </c>
      <c r="K425">
        <v>0</v>
      </c>
      <c r="L425">
        <v>-0.11</v>
      </c>
      <c r="M425">
        <v>-0.2</v>
      </c>
      <c r="N425">
        <v>-0.76</v>
      </c>
    </row>
    <row r="426" spans="1:20">
      <c r="A426" t="s">
        <v>1106</v>
      </c>
      <c r="B426">
        <v>2.2799999999999998</v>
      </c>
      <c r="C426">
        <v>0</v>
      </c>
      <c r="D426">
        <v>111000</v>
      </c>
      <c r="E426">
        <v>251</v>
      </c>
      <c r="F426">
        <v>1680</v>
      </c>
      <c r="G426">
        <v>27.98</v>
      </c>
      <c r="H426" t="s">
        <v>864</v>
      </c>
      <c r="I426">
        <v>0.42</v>
      </c>
      <c r="J426" t="s">
        <v>1553</v>
      </c>
      <c r="K426">
        <v>0.08</v>
      </c>
      <c r="L426">
        <v>2.81</v>
      </c>
      <c r="M426">
        <v>2.62</v>
      </c>
      <c r="N426">
        <v>2.33</v>
      </c>
      <c r="O426" t="s">
        <v>1827</v>
      </c>
      <c r="R426">
        <v>1092</v>
      </c>
      <c r="S426">
        <v>1070</v>
      </c>
      <c r="T426">
        <v>-8.3000000000000007</v>
      </c>
    </row>
    <row r="427" spans="1:20">
      <c r="A427" t="s">
        <v>202</v>
      </c>
      <c r="B427">
        <v>0.75</v>
      </c>
      <c r="C427">
        <v>-0.04</v>
      </c>
      <c r="D427">
        <v>9497500</v>
      </c>
      <c r="E427">
        <v>7256</v>
      </c>
      <c r="F427">
        <v>2673</v>
      </c>
      <c r="H427" t="s">
        <v>993</v>
      </c>
      <c r="I427">
        <v>2.44</v>
      </c>
      <c r="K427">
        <v>0</v>
      </c>
      <c r="L427">
        <v>1.42</v>
      </c>
      <c r="M427">
        <v>-18.829999999999998</v>
      </c>
      <c r="N427">
        <v>-13.46</v>
      </c>
    </row>
    <row r="428" spans="1:20">
      <c r="A428" t="s">
        <v>1218</v>
      </c>
      <c r="B428">
        <v>2.1800000000000002</v>
      </c>
      <c r="C428">
        <v>0.02</v>
      </c>
      <c r="D428">
        <v>83300</v>
      </c>
      <c r="E428">
        <v>180</v>
      </c>
      <c r="F428">
        <v>736</v>
      </c>
      <c r="G428">
        <v>18.170000000000002</v>
      </c>
      <c r="H428" t="s">
        <v>959</v>
      </c>
      <c r="I428">
        <v>0.25</v>
      </c>
      <c r="J428" t="s">
        <v>1469</v>
      </c>
      <c r="K428">
        <v>0.12</v>
      </c>
      <c r="L428">
        <v>3.36</v>
      </c>
      <c r="M428">
        <v>3.79</v>
      </c>
      <c r="N428">
        <v>4.99</v>
      </c>
      <c r="O428" t="s">
        <v>1691</v>
      </c>
      <c r="R428">
        <v>902</v>
      </c>
      <c r="S428">
        <v>898</v>
      </c>
      <c r="T428">
        <v>-0.73</v>
      </c>
    </row>
    <row r="429" spans="1:20">
      <c r="A429" t="s">
        <v>1335</v>
      </c>
      <c r="B429">
        <v>0.09</v>
      </c>
      <c r="C429">
        <v>0.01</v>
      </c>
      <c r="D429">
        <v>643500</v>
      </c>
      <c r="E429">
        <v>53</v>
      </c>
      <c r="F429">
        <v>646</v>
      </c>
      <c r="H429" t="s">
        <v>974</v>
      </c>
      <c r="I429">
        <v>7.0000000000000007E-2</v>
      </c>
      <c r="K429">
        <v>0</v>
      </c>
      <c r="L429">
        <v>-12.9</v>
      </c>
      <c r="M429">
        <v>-8.32</v>
      </c>
      <c r="N429">
        <v>-167.81</v>
      </c>
    </row>
    <row r="430" spans="1:20">
      <c r="A430" t="s">
        <v>1467</v>
      </c>
      <c r="B430">
        <v>54</v>
      </c>
      <c r="C430">
        <v>-0.5</v>
      </c>
      <c r="D430">
        <v>652000</v>
      </c>
      <c r="E430">
        <v>35319</v>
      </c>
      <c r="F430">
        <v>17737</v>
      </c>
      <c r="G430">
        <v>44.17</v>
      </c>
      <c r="H430" t="s">
        <v>2007</v>
      </c>
      <c r="I430">
        <v>0.84</v>
      </c>
      <c r="J430" t="s">
        <v>1005</v>
      </c>
      <c r="K430">
        <v>1.22</v>
      </c>
      <c r="L430">
        <v>17.48</v>
      </c>
      <c r="M430">
        <v>22.35</v>
      </c>
      <c r="N430">
        <v>15.79</v>
      </c>
      <c r="O430" t="s">
        <v>882</v>
      </c>
      <c r="R430">
        <v>631</v>
      </c>
      <c r="S430">
        <v>619</v>
      </c>
      <c r="T430">
        <v>0.76</v>
      </c>
    </row>
    <row r="431" spans="1:20">
      <c r="A431" t="s">
        <v>998</v>
      </c>
      <c r="B431">
        <v>1.54</v>
      </c>
      <c r="C431">
        <v>0</v>
      </c>
      <c r="D431">
        <v>0</v>
      </c>
      <c r="E431">
        <v>0</v>
      </c>
      <c r="F431">
        <v>2002</v>
      </c>
      <c r="G431">
        <v>114.89</v>
      </c>
      <c r="H431" t="s">
        <v>1670</v>
      </c>
      <c r="K431">
        <v>0.01</v>
      </c>
      <c r="T431">
        <v>-0.59</v>
      </c>
    </row>
    <row r="432" spans="1:20">
      <c r="A432" t="s">
        <v>808</v>
      </c>
      <c r="B432">
        <v>8.1</v>
      </c>
      <c r="C432">
        <v>-0.15</v>
      </c>
      <c r="D432">
        <v>19800</v>
      </c>
      <c r="E432">
        <v>160</v>
      </c>
      <c r="F432">
        <v>2916</v>
      </c>
      <c r="G432">
        <v>10.23</v>
      </c>
      <c r="H432" t="s">
        <v>830</v>
      </c>
      <c r="I432">
        <v>0.7</v>
      </c>
      <c r="J432" t="s">
        <v>1464</v>
      </c>
      <c r="K432">
        <v>0.79</v>
      </c>
      <c r="L432">
        <v>8.82</v>
      </c>
      <c r="M432">
        <v>13.3</v>
      </c>
      <c r="N432">
        <v>2.99</v>
      </c>
      <c r="O432" t="s">
        <v>2008</v>
      </c>
      <c r="R432">
        <v>328</v>
      </c>
      <c r="S432">
        <v>353</v>
      </c>
      <c r="T432">
        <v>1.68</v>
      </c>
    </row>
    <row r="433" spans="1:20">
      <c r="A433" t="s">
        <v>891</v>
      </c>
      <c r="B433">
        <v>9.65</v>
      </c>
      <c r="C433">
        <v>-0.05</v>
      </c>
      <c r="D433">
        <v>400</v>
      </c>
      <c r="E433">
        <v>4</v>
      </c>
      <c r="F433">
        <v>5508</v>
      </c>
      <c r="G433">
        <v>15.09</v>
      </c>
      <c r="H433" t="s">
        <v>883</v>
      </c>
      <c r="I433">
        <v>3.15</v>
      </c>
      <c r="J433" t="s">
        <v>1468</v>
      </c>
      <c r="K433">
        <v>0.64</v>
      </c>
      <c r="L433">
        <v>1.65</v>
      </c>
      <c r="M433">
        <v>7.39</v>
      </c>
      <c r="N433">
        <v>13.33</v>
      </c>
      <c r="O433" t="s">
        <v>2009</v>
      </c>
      <c r="R433">
        <v>665</v>
      </c>
      <c r="S433">
        <v>929</v>
      </c>
      <c r="T433">
        <v>-0.48</v>
      </c>
    </row>
    <row r="434" spans="1:20">
      <c r="A434" t="s">
        <v>201</v>
      </c>
      <c r="B434">
        <v>43.5</v>
      </c>
      <c r="C434">
        <v>-0.5</v>
      </c>
      <c r="D434">
        <v>18492800</v>
      </c>
      <c r="E434">
        <v>784263</v>
      </c>
      <c r="F434">
        <v>91160</v>
      </c>
      <c r="G434">
        <v>18.579999999999998</v>
      </c>
      <c r="H434" t="s">
        <v>1967</v>
      </c>
      <c r="I434">
        <v>3.7</v>
      </c>
      <c r="J434" t="s">
        <v>1366</v>
      </c>
      <c r="K434">
        <v>2.31</v>
      </c>
      <c r="L434">
        <v>3.53</v>
      </c>
      <c r="M434">
        <v>16.079999999999998</v>
      </c>
      <c r="N434">
        <v>20.010000000000002</v>
      </c>
      <c r="O434" t="s">
        <v>1489</v>
      </c>
      <c r="R434">
        <v>487</v>
      </c>
      <c r="S434">
        <v>897</v>
      </c>
      <c r="T434">
        <v>4.1900000000000004</v>
      </c>
    </row>
    <row r="435" spans="1:20">
      <c r="A435" t="s">
        <v>914</v>
      </c>
      <c r="B435">
        <v>109</v>
      </c>
      <c r="C435">
        <v>0.5</v>
      </c>
      <c r="D435">
        <v>6700</v>
      </c>
      <c r="E435">
        <v>724</v>
      </c>
      <c r="F435">
        <v>6372</v>
      </c>
      <c r="G435">
        <v>9.7200000000000006</v>
      </c>
      <c r="H435" t="s">
        <v>1356</v>
      </c>
      <c r="I435">
        <v>4.16</v>
      </c>
      <c r="J435" t="s">
        <v>1004</v>
      </c>
      <c r="K435">
        <v>11.11</v>
      </c>
      <c r="L435">
        <v>2.08</v>
      </c>
      <c r="M435">
        <v>10.58</v>
      </c>
      <c r="N435">
        <v>5.2</v>
      </c>
      <c r="O435" t="s">
        <v>1665</v>
      </c>
      <c r="R435">
        <v>393</v>
      </c>
      <c r="S435">
        <v>759</v>
      </c>
      <c r="T435">
        <v>-2.66</v>
      </c>
    </row>
    <row r="436" spans="1:20">
      <c r="A436" t="s">
        <v>1487</v>
      </c>
      <c r="B436">
        <v>2.84</v>
      </c>
      <c r="C436">
        <v>-0.06</v>
      </c>
      <c r="D436">
        <v>5986100</v>
      </c>
      <c r="E436">
        <v>17053</v>
      </c>
      <c r="F436">
        <v>1766</v>
      </c>
      <c r="G436">
        <v>32.56</v>
      </c>
      <c r="H436" t="s">
        <v>1756</v>
      </c>
      <c r="I436">
        <v>0.5</v>
      </c>
      <c r="K436">
        <v>0.08</v>
      </c>
      <c r="L436">
        <v>10.199999999999999</v>
      </c>
      <c r="M436">
        <v>10.02</v>
      </c>
      <c r="N436">
        <v>10.25</v>
      </c>
      <c r="R436">
        <v>810</v>
      </c>
      <c r="S436">
        <v>706</v>
      </c>
      <c r="T436">
        <v>0.2</v>
      </c>
    </row>
    <row r="437" spans="1:20">
      <c r="A437" t="s">
        <v>1207</v>
      </c>
      <c r="B437">
        <v>1.65</v>
      </c>
      <c r="C437">
        <v>-0.11</v>
      </c>
      <c r="D437">
        <v>145300</v>
      </c>
      <c r="E437">
        <v>237</v>
      </c>
      <c r="F437">
        <v>1738</v>
      </c>
      <c r="H437" t="s">
        <v>761</v>
      </c>
      <c r="I437">
        <v>1.49</v>
      </c>
      <c r="K437">
        <v>0</v>
      </c>
      <c r="L437">
        <v>2.13</v>
      </c>
      <c r="M437">
        <v>-0.56000000000000005</v>
      </c>
      <c r="N437">
        <v>-0.34</v>
      </c>
    </row>
    <row r="438" spans="1:20">
      <c r="A438" t="s">
        <v>1336</v>
      </c>
      <c r="B438">
        <v>1.05</v>
      </c>
      <c r="C438">
        <v>-0.02</v>
      </c>
      <c r="D438">
        <v>489300</v>
      </c>
      <c r="E438">
        <v>509</v>
      </c>
      <c r="F438">
        <v>354</v>
      </c>
      <c r="H438" t="s">
        <v>1122</v>
      </c>
      <c r="I438">
        <v>1.1499999999999999</v>
      </c>
      <c r="K438">
        <v>0</v>
      </c>
      <c r="L438">
        <v>-53.07</v>
      </c>
      <c r="M438">
        <v>-90.83</v>
      </c>
      <c r="N438">
        <v>-88.2</v>
      </c>
    </row>
    <row r="439" spans="1:20">
      <c r="A439" t="s">
        <v>1727</v>
      </c>
      <c r="B439">
        <v>4.66</v>
      </c>
      <c r="C439">
        <v>-0.08</v>
      </c>
      <c r="D439">
        <v>315600</v>
      </c>
      <c r="E439">
        <v>1478</v>
      </c>
      <c r="F439">
        <v>3262</v>
      </c>
      <c r="G439">
        <v>16.25</v>
      </c>
      <c r="H439" t="s">
        <v>1640</v>
      </c>
      <c r="I439">
        <v>0.2</v>
      </c>
      <c r="J439" t="s">
        <v>1553</v>
      </c>
      <c r="K439">
        <v>0.28999999999999998</v>
      </c>
      <c r="L439">
        <v>13.15</v>
      </c>
      <c r="M439">
        <v>12.65</v>
      </c>
      <c r="N439">
        <v>17.97</v>
      </c>
      <c r="O439" t="s">
        <v>1852</v>
      </c>
      <c r="R439">
        <v>516</v>
      </c>
      <c r="S439">
        <v>418</v>
      </c>
    </row>
    <row r="440" spans="1:20">
      <c r="A440" t="s">
        <v>1836</v>
      </c>
      <c r="B440">
        <v>5.15</v>
      </c>
      <c r="C440">
        <v>-0.2</v>
      </c>
      <c r="D440">
        <v>2254800</v>
      </c>
      <c r="E440">
        <v>11685</v>
      </c>
      <c r="F440">
        <v>0</v>
      </c>
      <c r="H440" t="s">
        <v>1680</v>
      </c>
      <c r="J440" t="s">
        <v>1680</v>
      </c>
      <c r="K440">
        <v>0</v>
      </c>
      <c r="O440" t="s">
        <v>1680</v>
      </c>
    </row>
    <row r="441" spans="1:20">
      <c r="A441" t="s">
        <v>1511</v>
      </c>
      <c r="B441">
        <v>0.03</v>
      </c>
      <c r="C441">
        <v>-0.01</v>
      </c>
      <c r="D441">
        <v>181900</v>
      </c>
      <c r="E441">
        <v>6</v>
      </c>
      <c r="F441">
        <v>488</v>
      </c>
      <c r="H441" t="s">
        <v>1599</v>
      </c>
      <c r="I441">
        <v>0.73</v>
      </c>
      <c r="K441">
        <v>0</v>
      </c>
      <c r="L441">
        <v>-20.59</v>
      </c>
      <c r="M441">
        <v>-44.41</v>
      </c>
      <c r="N441">
        <v>-29.66</v>
      </c>
    </row>
    <row r="442" spans="1:20">
      <c r="A442" t="s">
        <v>1087</v>
      </c>
      <c r="B442">
        <v>3.86</v>
      </c>
      <c r="C442">
        <v>0.02</v>
      </c>
      <c r="D442">
        <v>42700</v>
      </c>
      <c r="E442">
        <v>164</v>
      </c>
      <c r="F442">
        <v>577</v>
      </c>
      <c r="G442">
        <v>27.8</v>
      </c>
      <c r="H442" t="s">
        <v>1027</v>
      </c>
      <c r="I442">
        <v>0.68</v>
      </c>
      <c r="J442" t="s">
        <v>892</v>
      </c>
      <c r="K442">
        <v>0.14000000000000001</v>
      </c>
      <c r="L442">
        <v>3.42</v>
      </c>
      <c r="M442">
        <v>4.47</v>
      </c>
      <c r="N442">
        <v>3.9</v>
      </c>
      <c r="O442" t="s">
        <v>1551</v>
      </c>
      <c r="R442">
        <v>1011</v>
      </c>
      <c r="S442">
        <v>1029</v>
      </c>
      <c r="T442">
        <v>-1.1499999999999999</v>
      </c>
    </row>
    <row r="443" spans="1:20">
      <c r="A443" t="s">
        <v>331</v>
      </c>
      <c r="B443">
        <v>2.12</v>
      </c>
      <c r="C443">
        <v>-0.08</v>
      </c>
      <c r="D443">
        <v>4698600</v>
      </c>
      <c r="E443">
        <v>10016</v>
      </c>
      <c r="F443">
        <v>2808</v>
      </c>
      <c r="G443">
        <v>10.8</v>
      </c>
      <c r="H443" t="s">
        <v>1615</v>
      </c>
      <c r="I443">
        <v>1.26</v>
      </c>
      <c r="K443">
        <v>0.19</v>
      </c>
      <c r="L443">
        <v>2.82</v>
      </c>
      <c r="M443">
        <v>5.98</v>
      </c>
      <c r="N443">
        <v>13.1</v>
      </c>
      <c r="R443">
        <v>619</v>
      </c>
      <c r="S443">
        <v>749</v>
      </c>
      <c r="T443">
        <v>2.08</v>
      </c>
    </row>
    <row r="444" spans="1:20">
      <c r="A444" t="s">
        <v>1160</v>
      </c>
      <c r="B444">
        <v>0.99</v>
      </c>
      <c r="C444">
        <v>-0.01</v>
      </c>
      <c r="D444">
        <v>202600</v>
      </c>
      <c r="E444">
        <v>201</v>
      </c>
      <c r="F444">
        <v>1245</v>
      </c>
      <c r="G444">
        <v>7.69</v>
      </c>
      <c r="H444" t="s">
        <v>1032</v>
      </c>
      <c r="I444">
        <v>0.78</v>
      </c>
      <c r="J444" t="s">
        <v>1588</v>
      </c>
      <c r="K444">
        <v>0.13</v>
      </c>
      <c r="L444">
        <v>4.37</v>
      </c>
      <c r="M444">
        <v>5.15</v>
      </c>
      <c r="N444">
        <v>6.85</v>
      </c>
      <c r="O444" t="s">
        <v>2010</v>
      </c>
      <c r="R444">
        <v>554</v>
      </c>
      <c r="S444">
        <v>534</v>
      </c>
      <c r="T444">
        <v>-0.25</v>
      </c>
    </row>
    <row r="445" spans="1:20">
      <c r="A445" t="s">
        <v>1337</v>
      </c>
      <c r="B445">
        <v>0.7</v>
      </c>
      <c r="C445">
        <v>0</v>
      </c>
      <c r="D445">
        <v>502900</v>
      </c>
      <c r="E445">
        <v>354</v>
      </c>
      <c r="F445">
        <v>370</v>
      </c>
      <c r="H445" t="s">
        <v>882</v>
      </c>
      <c r="I445">
        <v>1.89</v>
      </c>
      <c r="K445">
        <v>0</v>
      </c>
      <c r="L445">
        <v>-29.71</v>
      </c>
      <c r="M445">
        <v>-66.599999999999994</v>
      </c>
      <c r="N445">
        <v>-46.32</v>
      </c>
    </row>
    <row r="446" spans="1:20">
      <c r="A446" t="s">
        <v>1244</v>
      </c>
      <c r="B446">
        <v>1.82</v>
      </c>
      <c r="C446">
        <v>-0.06</v>
      </c>
      <c r="D446">
        <v>482600</v>
      </c>
      <c r="E446">
        <v>893</v>
      </c>
      <c r="F446">
        <v>617</v>
      </c>
      <c r="H446" t="s">
        <v>859</v>
      </c>
      <c r="I446">
        <v>0.38</v>
      </c>
      <c r="K446">
        <v>0</v>
      </c>
      <c r="L446">
        <v>-5.99</v>
      </c>
      <c r="M446">
        <v>-8.1300000000000008</v>
      </c>
      <c r="N446">
        <v>-7.75</v>
      </c>
    </row>
    <row r="447" spans="1:20">
      <c r="A447" t="s">
        <v>2011</v>
      </c>
      <c r="B447">
        <v>42.75</v>
      </c>
      <c r="C447">
        <v>-1.75</v>
      </c>
      <c r="D447">
        <v>8331500</v>
      </c>
      <c r="E447">
        <v>356102</v>
      </c>
      <c r="F447">
        <v>0</v>
      </c>
      <c r="H447" t="s">
        <v>1680</v>
      </c>
      <c r="J447" t="s">
        <v>1680</v>
      </c>
      <c r="K447">
        <v>0</v>
      </c>
      <c r="O447" t="s">
        <v>1680</v>
      </c>
    </row>
    <row r="448" spans="1:20">
      <c r="A448" t="s">
        <v>1515</v>
      </c>
      <c r="B448">
        <v>0.21</v>
      </c>
      <c r="C448">
        <v>0</v>
      </c>
      <c r="D448">
        <v>6700</v>
      </c>
      <c r="E448">
        <v>1</v>
      </c>
      <c r="F448">
        <v>488</v>
      </c>
      <c r="H448" t="s">
        <v>1547</v>
      </c>
      <c r="I448">
        <v>0.06</v>
      </c>
      <c r="K448">
        <v>0</v>
      </c>
      <c r="L448">
        <v>-5.95</v>
      </c>
      <c r="M448">
        <v>-6.46</v>
      </c>
      <c r="N448">
        <v>-29.26</v>
      </c>
    </row>
    <row r="449" spans="1:20">
      <c r="A449" t="s">
        <v>200</v>
      </c>
      <c r="B449">
        <v>5.9</v>
      </c>
      <c r="C449">
        <v>-0.05</v>
      </c>
      <c r="D449">
        <v>8015000</v>
      </c>
      <c r="E449">
        <v>47848</v>
      </c>
      <c r="F449">
        <v>10902</v>
      </c>
      <c r="G449">
        <v>7.05</v>
      </c>
      <c r="H449" t="s">
        <v>1377</v>
      </c>
      <c r="I449">
        <v>1.25</v>
      </c>
      <c r="J449" t="s">
        <v>1134</v>
      </c>
      <c r="K449">
        <v>0.56000000000000005</v>
      </c>
      <c r="L449">
        <v>12.49</v>
      </c>
      <c r="M449">
        <v>21.99</v>
      </c>
      <c r="N449">
        <v>6.17</v>
      </c>
      <c r="O449" t="s">
        <v>1809</v>
      </c>
      <c r="R449">
        <v>116</v>
      </c>
      <c r="S449">
        <v>177</v>
      </c>
      <c r="T449">
        <v>-3.35</v>
      </c>
    </row>
    <row r="450" spans="1:20">
      <c r="A450" t="s">
        <v>199</v>
      </c>
      <c r="B450">
        <v>19.3</v>
      </c>
      <c r="C450">
        <v>-0.5</v>
      </c>
      <c r="D450">
        <v>1234400</v>
      </c>
      <c r="E450">
        <v>23984</v>
      </c>
      <c r="F450">
        <v>3860</v>
      </c>
      <c r="G450">
        <v>21.41</v>
      </c>
      <c r="H450" t="s">
        <v>1971</v>
      </c>
      <c r="I450">
        <v>0.4</v>
      </c>
      <c r="J450" t="s">
        <v>870</v>
      </c>
      <c r="K450">
        <v>0.9</v>
      </c>
      <c r="L450">
        <v>32</v>
      </c>
      <c r="M450">
        <v>35.36</v>
      </c>
      <c r="N450">
        <v>36.42</v>
      </c>
      <c r="O450" t="s">
        <v>2012</v>
      </c>
      <c r="R450">
        <v>424</v>
      </c>
      <c r="S450">
        <v>419</v>
      </c>
      <c r="T450">
        <v>2.21</v>
      </c>
    </row>
    <row r="451" spans="1:20">
      <c r="A451" t="s">
        <v>925</v>
      </c>
      <c r="B451">
        <v>90</v>
      </c>
      <c r="C451">
        <v>0</v>
      </c>
      <c r="D451">
        <v>0</v>
      </c>
      <c r="E451">
        <v>0</v>
      </c>
      <c r="F451">
        <v>900</v>
      </c>
      <c r="G451">
        <v>16.02</v>
      </c>
      <c r="H451" t="s">
        <v>1534</v>
      </c>
      <c r="I451">
        <v>0.48</v>
      </c>
      <c r="J451" t="s">
        <v>1851</v>
      </c>
      <c r="K451">
        <v>0.16</v>
      </c>
      <c r="L451">
        <v>12.11</v>
      </c>
      <c r="M451">
        <v>11.85</v>
      </c>
      <c r="N451">
        <v>11.65</v>
      </c>
      <c r="O451" t="s">
        <v>840</v>
      </c>
      <c r="R451">
        <v>535</v>
      </c>
      <c r="S451">
        <v>438</v>
      </c>
      <c r="T451">
        <v>0.05</v>
      </c>
    </row>
    <row r="452" spans="1:20">
      <c r="A452" t="s">
        <v>1539</v>
      </c>
      <c r="B452">
        <v>0.01</v>
      </c>
      <c r="C452">
        <v>-0.01</v>
      </c>
      <c r="D452">
        <v>46955600</v>
      </c>
      <c r="E452">
        <v>547</v>
      </c>
      <c r="F452">
        <v>2113</v>
      </c>
      <c r="H452" t="s">
        <v>945</v>
      </c>
      <c r="I452">
        <v>0.59</v>
      </c>
      <c r="K452">
        <v>0</v>
      </c>
      <c r="L452">
        <v>-40.520000000000003</v>
      </c>
      <c r="M452">
        <v>-50.44</v>
      </c>
      <c r="N452">
        <v>-1126.97</v>
      </c>
    </row>
    <row r="453" spans="1:20">
      <c r="A453" t="s">
        <v>823</v>
      </c>
      <c r="B453">
        <v>9.75</v>
      </c>
      <c r="C453">
        <v>-0.35</v>
      </c>
      <c r="D453">
        <v>3058100</v>
      </c>
      <c r="E453">
        <v>30052</v>
      </c>
      <c r="F453">
        <v>19713</v>
      </c>
      <c r="G453">
        <v>26.88</v>
      </c>
      <c r="H453" t="s">
        <v>1820</v>
      </c>
      <c r="I453">
        <v>1.54</v>
      </c>
      <c r="K453">
        <v>0.36</v>
      </c>
      <c r="L453">
        <v>9.57</v>
      </c>
      <c r="M453">
        <v>20.13</v>
      </c>
      <c r="N453">
        <v>7.71</v>
      </c>
      <c r="R453">
        <v>547</v>
      </c>
      <c r="S453">
        <v>669</v>
      </c>
      <c r="T453">
        <v>0.69</v>
      </c>
    </row>
    <row r="454" spans="1:20">
      <c r="A454" t="s">
        <v>1049</v>
      </c>
      <c r="B454">
        <v>3.06</v>
      </c>
      <c r="C454">
        <v>-0.08</v>
      </c>
      <c r="D454">
        <v>51400</v>
      </c>
      <c r="E454">
        <v>156</v>
      </c>
      <c r="F454">
        <v>3263</v>
      </c>
      <c r="G454">
        <v>18.03</v>
      </c>
      <c r="H454" t="s">
        <v>1966</v>
      </c>
      <c r="I454">
        <v>4.49</v>
      </c>
      <c r="K454">
        <v>0.17</v>
      </c>
      <c r="L454">
        <v>5.45</v>
      </c>
      <c r="M454">
        <v>12.76</v>
      </c>
      <c r="N454">
        <v>9.8800000000000008</v>
      </c>
      <c r="R454">
        <v>548</v>
      </c>
      <c r="S454">
        <v>739</v>
      </c>
      <c r="T454">
        <v>-0.27</v>
      </c>
    </row>
    <row r="455" spans="1:20">
      <c r="A455" t="s">
        <v>1338</v>
      </c>
      <c r="B455">
        <v>5.4</v>
      </c>
      <c r="C455">
        <v>-1.82</v>
      </c>
      <c r="D455">
        <v>441</v>
      </c>
      <c r="E455">
        <v>243</v>
      </c>
      <c r="F455">
        <v>8584</v>
      </c>
      <c r="H455" t="s">
        <v>1586</v>
      </c>
      <c r="K455">
        <v>0</v>
      </c>
    </row>
    <row r="456" spans="1:20">
      <c r="A456" t="s">
        <v>915</v>
      </c>
      <c r="B456">
        <v>26</v>
      </c>
      <c r="C456">
        <v>-0.25</v>
      </c>
      <c r="D456">
        <v>4400</v>
      </c>
      <c r="E456">
        <v>114</v>
      </c>
      <c r="F456">
        <v>962</v>
      </c>
      <c r="G456">
        <v>8.23</v>
      </c>
      <c r="H456" t="s">
        <v>974</v>
      </c>
      <c r="I456">
        <v>1.8</v>
      </c>
      <c r="J456" t="s">
        <v>740</v>
      </c>
      <c r="K456">
        <v>3.16</v>
      </c>
      <c r="L456">
        <v>1.93</v>
      </c>
      <c r="M456">
        <v>5.47</v>
      </c>
      <c r="N456">
        <v>3.69</v>
      </c>
      <c r="O456" t="s">
        <v>1655</v>
      </c>
      <c r="R456">
        <v>558</v>
      </c>
      <c r="S456">
        <v>716</v>
      </c>
      <c r="T456">
        <v>0.1</v>
      </c>
    </row>
    <row r="457" spans="1:20">
      <c r="A457" t="s">
        <v>1837</v>
      </c>
      <c r="B457">
        <v>2.42</v>
      </c>
      <c r="C457">
        <v>-0.06</v>
      </c>
      <c r="D457">
        <v>2950900</v>
      </c>
      <c r="E457">
        <v>7156</v>
      </c>
      <c r="F457">
        <v>0</v>
      </c>
      <c r="H457" t="s">
        <v>1680</v>
      </c>
      <c r="J457" t="s">
        <v>1680</v>
      </c>
      <c r="K457">
        <v>0</v>
      </c>
      <c r="O457" t="s">
        <v>1680</v>
      </c>
    </row>
    <row r="458" spans="1:20">
      <c r="A458" t="s">
        <v>1163</v>
      </c>
      <c r="B458">
        <v>1.91</v>
      </c>
      <c r="C458">
        <v>-0.02</v>
      </c>
      <c r="D458">
        <v>386000</v>
      </c>
      <c r="E458">
        <v>736</v>
      </c>
      <c r="F458">
        <v>3912</v>
      </c>
      <c r="G458">
        <v>9.8000000000000007</v>
      </c>
      <c r="H458" t="s">
        <v>861</v>
      </c>
      <c r="I458">
        <v>0.25</v>
      </c>
      <c r="J458" t="s">
        <v>1543</v>
      </c>
      <c r="K458">
        <v>0.19</v>
      </c>
      <c r="L458">
        <v>10.68</v>
      </c>
      <c r="M458">
        <v>11.53</v>
      </c>
      <c r="N458">
        <v>38.380000000000003</v>
      </c>
      <c r="O458" t="s">
        <v>1791</v>
      </c>
      <c r="R458">
        <v>365</v>
      </c>
      <c r="S458">
        <v>292</v>
      </c>
      <c r="T458">
        <v>18.75</v>
      </c>
    </row>
    <row r="459" spans="1:20">
      <c r="A459" t="s">
        <v>198</v>
      </c>
      <c r="B459">
        <v>3.66</v>
      </c>
      <c r="C459">
        <v>-0.04</v>
      </c>
      <c r="D459">
        <v>1055500</v>
      </c>
      <c r="E459">
        <v>3889</v>
      </c>
      <c r="F459">
        <v>5039</v>
      </c>
      <c r="G459">
        <v>5.54</v>
      </c>
      <c r="H459" t="s">
        <v>1774</v>
      </c>
      <c r="I459">
        <v>3.07</v>
      </c>
      <c r="J459" t="s">
        <v>1469</v>
      </c>
      <c r="K459">
        <v>0.66</v>
      </c>
      <c r="L459">
        <v>6.86</v>
      </c>
      <c r="M459">
        <v>14.69</v>
      </c>
      <c r="N459">
        <v>9.1199999999999992</v>
      </c>
      <c r="O459" t="s">
        <v>2013</v>
      </c>
      <c r="R459">
        <v>185</v>
      </c>
      <c r="S459">
        <v>337</v>
      </c>
      <c r="T459">
        <v>0.06</v>
      </c>
    </row>
    <row r="460" spans="1:20">
      <c r="A460" t="s">
        <v>1508</v>
      </c>
      <c r="B460">
        <v>1.04</v>
      </c>
      <c r="C460">
        <v>0</v>
      </c>
      <c r="D460">
        <v>0</v>
      </c>
      <c r="E460">
        <v>0</v>
      </c>
      <c r="F460">
        <v>0</v>
      </c>
      <c r="I460">
        <v>-2.09</v>
      </c>
      <c r="J460" t="s">
        <v>1463</v>
      </c>
      <c r="K460">
        <v>0</v>
      </c>
      <c r="L460">
        <v>2.6</v>
      </c>
      <c r="M460">
        <v>3.4</v>
      </c>
      <c r="N460">
        <v>-8.6</v>
      </c>
    </row>
    <row r="461" spans="1:20">
      <c r="A461" t="s">
        <v>849</v>
      </c>
      <c r="B461">
        <v>10</v>
      </c>
      <c r="C461">
        <v>0</v>
      </c>
      <c r="D461">
        <v>100</v>
      </c>
      <c r="E461">
        <v>1</v>
      </c>
      <c r="F461">
        <v>1699</v>
      </c>
      <c r="G461">
        <v>5.71</v>
      </c>
      <c r="H461" t="s">
        <v>871</v>
      </c>
      <c r="I461">
        <v>1.27</v>
      </c>
      <c r="K461">
        <v>1.75</v>
      </c>
      <c r="L461">
        <v>-0.6</v>
      </c>
      <c r="M461">
        <v>16.62</v>
      </c>
      <c r="N461">
        <v>532.66999999999996</v>
      </c>
      <c r="O461" t="s">
        <v>2014</v>
      </c>
      <c r="R461">
        <v>155</v>
      </c>
      <c r="T461">
        <v>1.56</v>
      </c>
    </row>
    <row r="462" spans="1:20">
      <c r="A462" t="s">
        <v>1219</v>
      </c>
      <c r="B462">
        <v>15.1</v>
      </c>
      <c r="C462">
        <v>-0.7</v>
      </c>
      <c r="D462">
        <v>600</v>
      </c>
      <c r="E462">
        <v>9</v>
      </c>
      <c r="F462">
        <v>140</v>
      </c>
      <c r="H462" t="s">
        <v>1024</v>
      </c>
      <c r="I462">
        <v>0.15</v>
      </c>
      <c r="K462">
        <v>0</v>
      </c>
      <c r="L462">
        <v>-0.56000000000000005</v>
      </c>
      <c r="M462">
        <v>-1.95</v>
      </c>
      <c r="N462">
        <v>-3.53</v>
      </c>
    </row>
    <row r="463" spans="1:20">
      <c r="A463" t="s">
        <v>332</v>
      </c>
      <c r="B463">
        <v>5.2</v>
      </c>
      <c r="C463">
        <v>-0.15</v>
      </c>
      <c r="D463">
        <v>5751900</v>
      </c>
      <c r="E463">
        <v>30363</v>
      </c>
      <c r="F463">
        <v>7372</v>
      </c>
      <c r="H463" t="s">
        <v>1643</v>
      </c>
      <c r="I463">
        <v>1.23</v>
      </c>
      <c r="K463">
        <v>0</v>
      </c>
      <c r="L463">
        <v>2.41</v>
      </c>
      <c r="M463">
        <v>-1.93</v>
      </c>
      <c r="N463">
        <v>-1.79</v>
      </c>
    </row>
    <row r="464" spans="1:20">
      <c r="A464" t="s">
        <v>1623</v>
      </c>
      <c r="B464">
        <v>160.5</v>
      </c>
      <c r="C464">
        <v>0.31</v>
      </c>
      <c r="D464">
        <v>1100</v>
      </c>
      <c r="E464">
        <v>181</v>
      </c>
      <c r="F464">
        <v>2231</v>
      </c>
      <c r="G464">
        <v>54.51</v>
      </c>
      <c r="H464" t="s">
        <v>988</v>
      </c>
      <c r="I464">
        <v>1.88</v>
      </c>
      <c r="K464">
        <v>2.94</v>
      </c>
      <c r="O464" t="s">
        <v>850</v>
      </c>
    </row>
    <row r="465" spans="1:20">
      <c r="A465" t="s">
        <v>333</v>
      </c>
      <c r="B465">
        <v>24</v>
      </c>
      <c r="C465">
        <v>0.3</v>
      </c>
      <c r="D465">
        <v>1163600</v>
      </c>
      <c r="E465">
        <v>27577</v>
      </c>
      <c r="F465">
        <v>7230</v>
      </c>
      <c r="G465">
        <v>21.68</v>
      </c>
      <c r="H465" t="s">
        <v>2015</v>
      </c>
      <c r="I465">
        <v>0.59</v>
      </c>
      <c r="J465" t="s">
        <v>1596</v>
      </c>
      <c r="K465">
        <v>1.1100000000000001</v>
      </c>
      <c r="L465">
        <v>17.88</v>
      </c>
      <c r="M465">
        <v>22.49</v>
      </c>
      <c r="N465">
        <v>6.93</v>
      </c>
      <c r="O465" t="s">
        <v>1863</v>
      </c>
      <c r="R465">
        <v>473</v>
      </c>
      <c r="S465">
        <v>458</v>
      </c>
      <c r="T465">
        <v>0.64</v>
      </c>
    </row>
    <row r="466" spans="1:20">
      <c r="A466" t="s">
        <v>1560</v>
      </c>
      <c r="B466">
        <v>13.5</v>
      </c>
      <c r="C466">
        <v>-0.1</v>
      </c>
      <c r="D466">
        <v>12000</v>
      </c>
      <c r="E466">
        <v>164</v>
      </c>
      <c r="F466">
        <v>1380</v>
      </c>
      <c r="G466">
        <v>19.84</v>
      </c>
      <c r="H466" t="s">
        <v>1367</v>
      </c>
      <c r="I466">
        <v>0.24</v>
      </c>
      <c r="J466" t="s">
        <v>1100</v>
      </c>
      <c r="K466">
        <v>0.7</v>
      </c>
      <c r="L466">
        <v>8.09</v>
      </c>
      <c r="M466">
        <v>11.56</v>
      </c>
      <c r="N466">
        <v>7.23</v>
      </c>
      <c r="O466" t="s">
        <v>1959</v>
      </c>
      <c r="R466">
        <v>605</v>
      </c>
      <c r="S466">
        <v>611</v>
      </c>
      <c r="T466">
        <v>-1.99</v>
      </c>
    </row>
    <row r="467" spans="1:20">
      <c r="A467" t="s">
        <v>926</v>
      </c>
      <c r="B467">
        <v>35.75</v>
      </c>
      <c r="C467">
        <v>-0.25</v>
      </c>
      <c r="D467">
        <v>50900</v>
      </c>
      <c r="E467">
        <v>1817</v>
      </c>
      <c r="F467">
        <v>5680</v>
      </c>
      <c r="G467">
        <v>14.65</v>
      </c>
      <c r="H467" t="s">
        <v>1796</v>
      </c>
      <c r="I467">
        <v>0.14000000000000001</v>
      </c>
      <c r="J467" t="s">
        <v>1377</v>
      </c>
      <c r="K467">
        <v>2.42</v>
      </c>
      <c r="L467">
        <v>16.16</v>
      </c>
      <c r="M467">
        <v>15.31</v>
      </c>
      <c r="N467">
        <v>15.61</v>
      </c>
      <c r="O467" t="s">
        <v>743</v>
      </c>
      <c r="R467">
        <v>416</v>
      </c>
      <c r="S467">
        <v>331</v>
      </c>
      <c r="T467">
        <v>0.35</v>
      </c>
    </row>
    <row r="468" spans="1:20">
      <c r="A468" t="s">
        <v>1164</v>
      </c>
      <c r="B468">
        <v>0.33</v>
      </c>
      <c r="C468">
        <v>-0.02</v>
      </c>
      <c r="D468">
        <v>11014400</v>
      </c>
      <c r="E468">
        <v>3772</v>
      </c>
      <c r="F468">
        <v>4443</v>
      </c>
      <c r="H468" t="s">
        <v>975</v>
      </c>
      <c r="I468">
        <v>0.57999999999999996</v>
      </c>
      <c r="K468">
        <v>0</v>
      </c>
      <c r="L468">
        <v>-2.38</v>
      </c>
      <c r="M468">
        <v>-7.58</v>
      </c>
      <c r="N468">
        <v>-42.58</v>
      </c>
    </row>
    <row r="469" spans="1:20">
      <c r="A469" t="s">
        <v>1115</v>
      </c>
      <c r="B469">
        <v>1.47</v>
      </c>
      <c r="C469">
        <v>-0.03</v>
      </c>
      <c r="D469">
        <v>304800</v>
      </c>
      <c r="E469">
        <v>448</v>
      </c>
      <c r="F469">
        <v>894</v>
      </c>
      <c r="H469" t="s">
        <v>959</v>
      </c>
      <c r="I469">
        <v>0.09</v>
      </c>
      <c r="K469">
        <v>0</v>
      </c>
      <c r="L469">
        <v>-4.09</v>
      </c>
      <c r="M469">
        <v>-5.17</v>
      </c>
      <c r="N469">
        <v>-10.94</v>
      </c>
    </row>
    <row r="470" spans="1:20">
      <c r="A470" t="s">
        <v>1165</v>
      </c>
      <c r="B470">
        <v>1.85</v>
      </c>
      <c r="C470">
        <v>-0.01</v>
      </c>
      <c r="D470">
        <v>700</v>
      </c>
      <c r="E470">
        <v>1</v>
      </c>
      <c r="F470">
        <v>2936</v>
      </c>
      <c r="G470">
        <v>14.6</v>
      </c>
      <c r="H470" t="s">
        <v>983</v>
      </c>
      <c r="I470">
        <v>1.92</v>
      </c>
      <c r="J470" t="s">
        <v>1141</v>
      </c>
      <c r="K470">
        <v>0.13</v>
      </c>
      <c r="L470">
        <v>2.54</v>
      </c>
      <c r="M470">
        <v>3.98</v>
      </c>
      <c r="N470">
        <v>9.66</v>
      </c>
      <c r="O470" t="s">
        <v>1722</v>
      </c>
      <c r="R470">
        <v>812</v>
      </c>
      <c r="S470">
        <v>867</v>
      </c>
      <c r="T470">
        <v>-0.31</v>
      </c>
    </row>
    <row r="471" spans="1:20">
      <c r="A471" t="s">
        <v>197</v>
      </c>
      <c r="B471">
        <v>0.33</v>
      </c>
      <c r="C471">
        <v>0</v>
      </c>
      <c r="D471">
        <v>1884800</v>
      </c>
      <c r="E471">
        <v>621</v>
      </c>
      <c r="F471">
        <v>853</v>
      </c>
      <c r="H471" t="s">
        <v>1551</v>
      </c>
      <c r="I471">
        <v>8.4600000000000009</v>
      </c>
      <c r="K471">
        <v>0</v>
      </c>
      <c r="L471">
        <v>-2.91</v>
      </c>
      <c r="M471">
        <v>-51.19</v>
      </c>
      <c r="N471">
        <v>-9.08</v>
      </c>
    </row>
    <row r="472" spans="1:20">
      <c r="A472" t="s">
        <v>196</v>
      </c>
      <c r="B472">
        <v>4.74</v>
      </c>
      <c r="C472">
        <v>-0.1</v>
      </c>
      <c r="D472">
        <v>7369000</v>
      </c>
      <c r="E472">
        <v>34912</v>
      </c>
      <c r="F472">
        <v>5952</v>
      </c>
      <c r="G472">
        <v>11.88</v>
      </c>
      <c r="H472" t="s">
        <v>899</v>
      </c>
      <c r="I472">
        <v>1.02</v>
      </c>
      <c r="J472" t="s">
        <v>1594</v>
      </c>
      <c r="K472">
        <v>0.4</v>
      </c>
      <c r="L472">
        <v>9.6999999999999993</v>
      </c>
      <c r="M472">
        <v>14.68</v>
      </c>
      <c r="N472">
        <v>28.42</v>
      </c>
      <c r="O472" t="s">
        <v>2016</v>
      </c>
      <c r="R472">
        <v>348</v>
      </c>
      <c r="S472">
        <v>384</v>
      </c>
      <c r="T472">
        <v>0.37</v>
      </c>
    </row>
    <row r="473" spans="1:20">
      <c r="A473" t="s">
        <v>1116</v>
      </c>
      <c r="B473">
        <v>10.4</v>
      </c>
      <c r="C473">
        <v>0</v>
      </c>
      <c r="D473">
        <v>0</v>
      </c>
      <c r="E473">
        <v>0</v>
      </c>
      <c r="F473">
        <v>624</v>
      </c>
      <c r="H473" t="s">
        <v>1590</v>
      </c>
      <c r="I473">
        <v>0.22</v>
      </c>
      <c r="J473" t="s">
        <v>819</v>
      </c>
      <c r="K473">
        <v>0.09</v>
      </c>
      <c r="L473">
        <v>-0.72</v>
      </c>
      <c r="M473">
        <v>-0.5</v>
      </c>
      <c r="N473">
        <v>-0.54</v>
      </c>
      <c r="O473" t="s">
        <v>991</v>
      </c>
    </row>
    <row r="474" spans="1:20">
      <c r="A474" t="s">
        <v>1107</v>
      </c>
      <c r="B474">
        <v>24.3</v>
      </c>
      <c r="C474">
        <v>-0.2</v>
      </c>
      <c r="D474">
        <v>300</v>
      </c>
      <c r="E474">
        <v>7</v>
      </c>
      <c r="F474">
        <v>518</v>
      </c>
      <c r="G474">
        <v>36.979999999999997</v>
      </c>
      <c r="H474" t="s">
        <v>1151</v>
      </c>
      <c r="I474">
        <v>0.96</v>
      </c>
      <c r="J474" t="s">
        <v>1599</v>
      </c>
      <c r="K474">
        <v>0.66</v>
      </c>
      <c r="L474">
        <v>1.55</v>
      </c>
      <c r="M474">
        <v>0.73</v>
      </c>
      <c r="N474">
        <v>0.7</v>
      </c>
      <c r="O474" t="s">
        <v>1639</v>
      </c>
      <c r="R474">
        <v>1212</v>
      </c>
      <c r="S474">
        <v>1198</v>
      </c>
      <c r="T474">
        <v>0.22</v>
      </c>
    </row>
    <row r="475" spans="1:20">
      <c r="A475" t="s">
        <v>940</v>
      </c>
      <c r="B475">
        <v>418</v>
      </c>
      <c r="C475">
        <v>0</v>
      </c>
      <c r="D475">
        <v>0</v>
      </c>
      <c r="E475">
        <v>0</v>
      </c>
      <c r="F475">
        <v>6311</v>
      </c>
      <c r="G475">
        <v>22.75</v>
      </c>
      <c r="H475" t="s">
        <v>1658</v>
      </c>
      <c r="I475">
        <v>1.88</v>
      </c>
      <c r="K475">
        <v>0</v>
      </c>
      <c r="L475">
        <v>7.73</v>
      </c>
      <c r="M475">
        <v>14.87</v>
      </c>
      <c r="N475">
        <v>11.01</v>
      </c>
      <c r="R475">
        <v>576</v>
      </c>
      <c r="S475">
        <v>681</v>
      </c>
      <c r="T475">
        <v>-1.36</v>
      </c>
    </row>
    <row r="476" spans="1:20">
      <c r="A476" t="s">
        <v>195</v>
      </c>
      <c r="B476">
        <v>47.75</v>
      </c>
      <c r="C476">
        <v>0</v>
      </c>
      <c r="D476">
        <v>0</v>
      </c>
      <c r="E476">
        <v>0</v>
      </c>
      <c r="F476">
        <v>17906</v>
      </c>
      <c r="G476">
        <v>14.5</v>
      </c>
      <c r="H476" t="s">
        <v>1634</v>
      </c>
      <c r="J476" t="s">
        <v>1464</v>
      </c>
      <c r="K476">
        <v>3.29</v>
      </c>
      <c r="O476" t="s">
        <v>1630</v>
      </c>
    </row>
    <row r="477" spans="1:20">
      <c r="A477" t="s">
        <v>701</v>
      </c>
      <c r="B477">
        <v>4.76</v>
      </c>
      <c r="C477">
        <v>-0.16</v>
      </c>
      <c r="D477">
        <v>10522700</v>
      </c>
      <c r="E477">
        <v>50648</v>
      </c>
      <c r="F477">
        <v>11430</v>
      </c>
      <c r="G477">
        <v>22.63</v>
      </c>
      <c r="H477" t="s">
        <v>1148</v>
      </c>
      <c r="I477">
        <v>0.33</v>
      </c>
      <c r="J477" t="s">
        <v>1446</v>
      </c>
      <c r="K477">
        <v>0.21</v>
      </c>
      <c r="L477">
        <v>6.95</v>
      </c>
      <c r="M477">
        <v>7.08</v>
      </c>
      <c r="N477">
        <v>7.73</v>
      </c>
      <c r="O477" t="s">
        <v>1716</v>
      </c>
      <c r="R477">
        <v>827</v>
      </c>
      <c r="S477">
        <v>722</v>
      </c>
      <c r="T477">
        <v>-1.06</v>
      </c>
    </row>
    <row r="478" spans="1:20">
      <c r="A478" t="s">
        <v>334</v>
      </c>
      <c r="B478">
        <v>18.100000000000001</v>
      </c>
      <c r="C478">
        <v>-0.2</v>
      </c>
      <c r="D478">
        <v>13722500</v>
      </c>
      <c r="E478">
        <v>248882</v>
      </c>
      <c r="F478">
        <v>220800</v>
      </c>
      <c r="G478">
        <v>19.899999999999999</v>
      </c>
      <c r="H478" t="s">
        <v>1936</v>
      </c>
      <c r="I478">
        <v>1.01</v>
      </c>
      <c r="J478" t="s">
        <v>1135</v>
      </c>
      <c r="K478">
        <v>0.92</v>
      </c>
      <c r="L478">
        <v>6.69</v>
      </c>
      <c r="M478">
        <v>10.41</v>
      </c>
      <c r="N478">
        <v>1.43</v>
      </c>
      <c r="O478" t="s">
        <v>1619</v>
      </c>
      <c r="R478">
        <v>640</v>
      </c>
      <c r="S478">
        <v>690</v>
      </c>
      <c r="T478">
        <v>-14.83</v>
      </c>
    </row>
    <row r="479" spans="1:20">
      <c r="A479" t="s">
        <v>194</v>
      </c>
      <c r="B479">
        <v>7.05</v>
      </c>
      <c r="C479">
        <v>-0.15</v>
      </c>
      <c r="D479">
        <v>5625500</v>
      </c>
      <c r="E479">
        <v>39435</v>
      </c>
      <c r="F479">
        <v>17179</v>
      </c>
      <c r="G479">
        <v>6.32</v>
      </c>
      <c r="H479" t="s">
        <v>870</v>
      </c>
      <c r="I479">
        <v>2.09</v>
      </c>
      <c r="J479" t="s">
        <v>1518</v>
      </c>
      <c r="K479">
        <v>1.1100000000000001</v>
      </c>
      <c r="L479">
        <v>7.81</v>
      </c>
      <c r="M479">
        <v>14.62</v>
      </c>
      <c r="N479">
        <v>19.28</v>
      </c>
      <c r="O479" t="s">
        <v>2017</v>
      </c>
      <c r="R479">
        <v>198</v>
      </c>
      <c r="S479">
        <v>291</v>
      </c>
      <c r="T479">
        <v>-1</v>
      </c>
    </row>
    <row r="480" spans="1:20">
      <c r="A480" t="s">
        <v>1729</v>
      </c>
      <c r="B480">
        <v>1.1100000000000001</v>
      </c>
      <c r="C480">
        <v>-0.02</v>
      </c>
      <c r="D480">
        <v>4819100</v>
      </c>
      <c r="E480">
        <v>5357</v>
      </c>
      <c r="F480">
        <v>1635</v>
      </c>
      <c r="G480">
        <v>9.0500000000000007</v>
      </c>
      <c r="H480" t="s">
        <v>959</v>
      </c>
      <c r="I480">
        <v>0.66</v>
      </c>
      <c r="J480" t="s">
        <v>1588</v>
      </c>
      <c r="K480">
        <v>0.12</v>
      </c>
      <c r="L480">
        <v>6.63</v>
      </c>
      <c r="M480">
        <v>7.92</v>
      </c>
      <c r="N480">
        <v>16.05</v>
      </c>
      <c r="O480" t="s">
        <v>1810</v>
      </c>
      <c r="R480">
        <v>472</v>
      </c>
      <c r="S480">
        <v>434</v>
      </c>
    </row>
    <row r="481" spans="1:20">
      <c r="A481" t="s">
        <v>193</v>
      </c>
      <c r="B481">
        <v>19.7</v>
      </c>
      <c r="C481">
        <v>-0.5</v>
      </c>
      <c r="D481">
        <v>13581700</v>
      </c>
      <c r="E481">
        <v>268719</v>
      </c>
      <c r="F481">
        <v>58273</v>
      </c>
      <c r="G481">
        <v>24.25</v>
      </c>
      <c r="H481" t="s">
        <v>1624</v>
      </c>
      <c r="I481">
        <v>0.48</v>
      </c>
      <c r="J481" t="s">
        <v>974</v>
      </c>
      <c r="K481">
        <v>0.8</v>
      </c>
      <c r="L481">
        <v>11.72</v>
      </c>
      <c r="M481">
        <v>13.81</v>
      </c>
      <c r="N481">
        <v>9.02</v>
      </c>
      <c r="O481" t="s">
        <v>1868</v>
      </c>
      <c r="R481">
        <v>626</v>
      </c>
      <c r="S481">
        <v>593</v>
      </c>
      <c r="T481">
        <v>-9.32</v>
      </c>
    </row>
    <row r="482" spans="1:20">
      <c r="A482" t="s">
        <v>1339</v>
      </c>
      <c r="B482">
        <v>0.71</v>
      </c>
      <c r="C482">
        <v>0</v>
      </c>
      <c r="D482">
        <v>0</v>
      </c>
      <c r="E482">
        <v>0</v>
      </c>
      <c r="F482">
        <v>563</v>
      </c>
      <c r="H482" t="s">
        <v>975</v>
      </c>
      <c r="K482">
        <v>0</v>
      </c>
    </row>
    <row r="483" spans="1:20">
      <c r="A483" t="s">
        <v>1525</v>
      </c>
      <c r="B483">
        <v>0.03</v>
      </c>
      <c r="C483">
        <v>0</v>
      </c>
      <c r="D483">
        <v>0</v>
      </c>
      <c r="E483">
        <v>0</v>
      </c>
      <c r="F483">
        <v>0</v>
      </c>
      <c r="I483">
        <v>-3.84</v>
      </c>
      <c r="K483">
        <v>0</v>
      </c>
      <c r="L483">
        <v>4.01</v>
      </c>
      <c r="M483">
        <v>8.94</v>
      </c>
      <c r="N483">
        <v>-570.30999999999995</v>
      </c>
    </row>
    <row r="484" spans="1:20">
      <c r="A484" t="s">
        <v>1245</v>
      </c>
      <c r="B484">
        <v>1.69</v>
      </c>
      <c r="C484">
        <v>-0.02</v>
      </c>
      <c r="D484">
        <v>209300</v>
      </c>
      <c r="E484">
        <v>355</v>
      </c>
      <c r="F484">
        <v>1690</v>
      </c>
      <c r="G484">
        <v>23.09</v>
      </c>
      <c r="H484" t="s">
        <v>1131</v>
      </c>
      <c r="I484">
        <v>1.19</v>
      </c>
      <c r="J484" t="s">
        <v>1496</v>
      </c>
      <c r="K484">
        <v>7.0000000000000007E-2</v>
      </c>
      <c r="L484">
        <v>7.56</v>
      </c>
      <c r="M484">
        <v>7.54</v>
      </c>
      <c r="N484">
        <v>6.96</v>
      </c>
      <c r="O484" t="s">
        <v>1980</v>
      </c>
      <c r="R484">
        <v>806</v>
      </c>
      <c r="S484">
        <v>689</v>
      </c>
      <c r="T484">
        <v>-1.33</v>
      </c>
    </row>
    <row r="485" spans="1:20">
      <c r="A485" t="s">
        <v>1088</v>
      </c>
      <c r="B485">
        <v>1.37</v>
      </c>
      <c r="C485">
        <v>-0.03</v>
      </c>
      <c r="D485">
        <v>149900</v>
      </c>
      <c r="E485">
        <v>205</v>
      </c>
      <c r="F485">
        <v>729</v>
      </c>
      <c r="H485" t="s">
        <v>1618</v>
      </c>
      <c r="I485">
        <v>0.71</v>
      </c>
      <c r="J485" t="s">
        <v>1479</v>
      </c>
      <c r="K485">
        <v>0</v>
      </c>
      <c r="L485">
        <v>0.83</v>
      </c>
      <c r="M485">
        <v>-0.43</v>
      </c>
      <c r="N485">
        <v>-0.09</v>
      </c>
      <c r="O485" t="s">
        <v>1782</v>
      </c>
    </row>
    <row r="486" spans="1:20">
      <c r="A486" t="s">
        <v>1842</v>
      </c>
      <c r="B486">
        <v>2.02</v>
      </c>
      <c r="C486">
        <v>-0.12</v>
      </c>
      <c r="D486">
        <v>1457400</v>
      </c>
      <c r="E486">
        <v>2967</v>
      </c>
      <c r="F486">
        <v>0</v>
      </c>
      <c r="H486" t="s">
        <v>1680</v>
      </c>
      <c r="J486" t="s">
        <v>1680</v>
      </c>
      <c r="K486">
        <v>0</v>
      </c>
      <c r="O486" t="s">
        <v>1680</v>
      </c>
    </row>
    <row r="487" spans="1:20">
      <c r="A487" t="s">
        <v>1018</v>
      </c>
      <c r="B487">
        <v>2.2999999999999998</v>
      </c>
      <c r="C487">
        <v>-0.02</v>
      </c>
      <c r="D487">
        <v>13900</v>
      </c>
      <c r="E487">
        <v>32</v>
      </c>
      <c r="F487">
        <v>1505</v>
      </c>
      <c r="H487" t="s">
        <v>1125</v>
      </c>
      <c r="I487">
        <v>0.95</v>
      </c>
      <c r="K487">
        <v>0</v>
      </c>
      <c r="L487">
        <v>-0.02</v>
      </c>
      <c r="M487">
        <v>-2.77</v>
      </c>
      <c r="N487">
        <v>-0.64</v>
      </c>
    </row>
    <row r="488" spans="1:20">
      <c r="A488" t="s">
        <v>1050</v>
      </c>
      <c r="B488">
        <v>9.15</v>
      </c>
      <c r="C488">
        <v>0.05</v>
      </c>
      <c r="D488">
        <v>18300</v>
      </c>
      <c r="E488">
        <v>166</v>
      </c>
      <c r="F488">
        <v>1288</v>
      </c>
      <c r="G488">
        <v>18.190000000000001</v>
      </c>
      <c r="H488" t="s">
        <v>1995</v>
      </c>
      <c r="I488">
        <v>0.15</v>
      </c>
      <c r="J488" t="s">
        <v>1464</v>
      </c>
      <c r="K488">
        <v>0.5</v>
      </c>
      <c r="L488">
        <v>15.6</v>
      </c>
      <c r="M488">
        <v>14.31</v>
      </c>
      <c r="N488">
        <v>11.92</v>
      </c>
      <c r="O488" t="s">
        <v>1864</v>
      </c>
      <c r="R488">
        <v>515</v>
      </c>
      <c r="S488">
        <v>416</v>
      </c>
      <c r="T488">
        <v>-1.1100000000000001</v>
      </c>
    </row>
    <row r="489" spans="1:20">
      <c r="A489" t="s">
        <v>787</v>
      </c>
      <c r="B489">
        <v>68.25</v>
      </c>
      <c r="C489">
        <v>0.5</v>
      </c>
      <c r="D489">
        <v>200</v>
      </c>
      <c r="E489">
        <v>14</v>
      </c>
      <c r="F489">
        <v>30713</v>
      </c>
      <c r="G489">
        <v>17.98</v>
      </c>
      <c r="H489" t="s">
        <v>1800</v>
      </c>
      <c r="I489">
        <v>0.1</v>
      </c>
      <c r="J489" t="s">
        <v>1612</v>
      </c>
      <c r="K489">
        <v>3.8</v>
      </c>
      <c r="L489">
        <v>15.75</v>
      </c>
      <c r="M489">
        <v>15.06</v>
      </c>
      <c r="N489">
        <v>22.17</v>
      </c>
      <c r="O489" t="s">
        <v>1692</v>
      </c>
      <c r="R489">
        <v>493</v>
      </c>
      <c r="S489">
        <v>409</v>
      </c>
      <c r="T489">
        <v>2.7</v>
      </c>
    </row>
    <row r="490" spans="1:20">
      <c r="A490" t="s">
        <v>1456</v>
      </c>
      <c r="B490">
        <v>3</v>
      </c>
      <c r="C490">
        <v>-0.04</v>
      </c>
      <c r="D490">
        <v>714100</v>
      </c>
      <c r="E490">
        <v>2150</v>
      </c>
      <c r="F490">
        <v>3680</v>
      </c>
      <c r="G490">
        <v>11.36</v>
      </c>
      <c r="H490" t="s">
        <v>1601</v>
      </c>
      <c r="I490">
        <v>1.01</v>
      </c>
      <c r="J490" t="s">
        <v>1447</v>
      </c>
      <c r="K490">
        <v>0.26</v>
      </c>
      <c r="L490">
        <v>7.25</v>
      </c>
      <c r="M490">
        <v>10.4</v>
      </c>
      <c r="N490">
        <v>6.99</v>
      </c>
      <c r="O490" t="s">
        <v>2018</v>
      </c>
      <c r="R490">
        <v>446</v>
      </c>
      <c r="S490">
        <v>458</v>
      </c>
      <c r="T490">
        <v>0.81</v>
      </c>
    </row>
    <row r="491" spans="1:20">
      <c r="A491" t="s">
        <v>192</v>
      </c>
      <c r="B491">
        <v>5.0999999999999996</v>
      </c>
      <c r="C491">
        <v>0</v>
      </c>
      <c r="D491">
        <v>23200</v>
      </c>
      <c r="E491">
        <v>118</v>
      </c>
      <c r="F491">
        <v>7701</v>
      </c>
      <c r="G491">
        <v>10.51</v>
      </c>
      <c r="H491" t="s">
        <v>1831</v>
      </c>
      <c r="I491">
        <v>0.18</v>
      </c>
      <c r="J491" t="s">
        <v>1120</v>
      </c>
      <c r="K491">
        <v>0.48</v>
      </c>
      <c r="L491">
        <v>14.02</v>
      </c>
      <c r="M491">
        <v>14.85</v>
      </c>
      <c r="N491">
        <v>18.16</v>
      </c>
      <c r="O491" t="s">
        <v>1854</v>
      </c>
      <c r="R491">
        <v>304</v>
      </c>
      <c r="S491">
        <v>232</v>
      </c>
      <c r="T491">
        <v>-0.9</v>
      </c>
    </row>
    <row r="492" spans="1:20">
      <c r="A492" t="s">
        <v>1246</v>
      </c>
      <c r="B492">
        <v>2.58</v>
      </c>
      <c r="C492">
        <v>0</v>
      </c>
      <c r="D492">
        <v>19600</v>
      </c>
      <c r="E492">
        <v>51</v>
      </c>
      <c r="F492">
        <v>760</v>
      </c>
      <c r="G492">
        <v>26.31</v>
      </c>
      <c r="H492" t="s">
        <v>905</v>
      </c>
      <c r="I492">
        <v>0.18</v>
      </c>
      <c r="J492" t="s">
        <v>818</v>
      </c>
      <c r="K492">
        <v>0.1</v>
      </c>
      <c r="L492">
        <v>5.0999999999999996</v>
      </c>
      <c r="M492">
        <v>4.9000000000000004</v>
      </c>
      <c r="N492">
        <v>4.5599999999999996</v>
      </c>
      <c r="O492" t="s">
        <v>1638</v>
      </c>
      <c r="R492">
        <v>977</v>
      </c>
      <c r="S492">
        <v>878</v>
      </c>
      <c r="T492">
        <v>-2.02</v>
      </c>
    </row>
    <row r="493" spans="1:20">
      <c r="A493" t="s">
        <v>1089</v>
      </c>
      <c r="B493">
        <v>2.1800000000000002</v>
      </c>
      <c r="C493">
        <v>-0.02</v>
      </c>
      <c r="D493">
        <v>399700</v>
      </c>
      <c r="E493">
        <v>872</v>
      </c>
      <c r="F493">
        <v>1281</v>
      </c>
      <c r="G493">
        <v>20.149999999999999</v>
      </c>
      <c r="H493" t="s">
        <v>1156</v>
      </c>
      <c r="I493">
        <v>0.59</v>
      </c>
      <c r="J493" t="s">
        <v>1470</v>
      </c>
      <c r="K493">
        <v>0.11</v>
      </c>
      <c r="L493">
        <v>2.92</v>
      </c>
      <c r="M493">
        <v>2.66</v>
      </c>
      <c r="N493">
        <v>1.84</v>
      </c>
      <c r="O493" t="s">
        <v>1665</v>
      </c>
      <c r="R493">
        <v>989</v>
      </c>
      <c r="S493">
        <v>963</v>
      </c>
      <c r="T493">
        <v>-0.2</v>
      </c>
    </row>
    <row r="494" spans="1:20">
      <c r="A494" t="s">
        <v>1166</v>
      </c>
      <c r="B494">
        <v>2.92</v>
      </c>
      <c r="C494">
        <v>-0.24</v>
      </c>
      <c r="D494">
        <v>73600</v>
      </c>
      <c r="E494">
        <v>217</v>
      </c>
      <c r="F494">
        <v>1542</v>
      </c>
      <c r="G494">
        <v>9.2799999999999994</v>
      </c>
      <c r="H494" t="s">
        <v>959</v>
      </c>
      <c r="I494">
        <v>0.32</v>
      </c>
      <c r="J494" t="s">
        <v>1359</v>
      </c>
      <c r="K494">
        <v>0.33</v>
      </c>
      <c r="L494">
        <v>7.76</v>
      </c>
      <c r="M494">
        <v>7.48</v>
      </c>
      <c r="N494">
        <v>15.7</v>
      </c>
      <c r="O494" t="s">
        <v>2019</v>
      </c>
      <c r="R494">
        <v>479</v>
      </c>
      <c r="S494">
        <v>353</v>
      </c>
      <c r="T494">
        <v>0.81</v>
      </c>
    </row>
    <row r="495" spans="1:20">
      <c r="A495" t="s">
        <v>1843</v>
      </c>
      <c r="B495">
        <v>0.4</v>
      </c>
      <c r="C495">
        <v>-0.03</v>
      </c>
      <c r="D495">
        <v>5279500</v>
      </c>
      <c r="E495">
        <v>2166</v>
      </c>
      <c r="F495">
        <v>422</v>
      </c>
      <c r="H495" t="s">
        <v>1596</v>
      </c>
      <c r="I495">
        <v>0.1</v>
      </c>
      <c r="K495">
        <v>0</v>
      </c>
      <c r="L495">
        <v>-39.4</v>
      </c>
      <c r="M495">
        <v>-48.23</v>
      </c>
      <c r="N495">
        <v>-74.75</v>
      </c>
    </row>
    <row r="496" spans="1:20">
      <c r="A496" t="s">
        <v>1019</v>
      </c>
      <c r="B496">
        <v>0.88</v>
      </c>
      <c r="C496">
        <v>-0.02</v>
      </c>
      <c r="D496">
        <v>1066200</v>
      </c>
      <c r="E496">
        <v>943</v>
      </c>
      <c r="F496">
        <v>682</v>
      </c>
      <c r="H496" t="s">
        <v>871</v>
      </c>
      <c r="I496">
        <v>4.55</v>
      </c>
      <c r="K496">
        <v>0</v>
      </c>
      <c r="L496">
        <v>-5.71</v>
      </c>
      <c r="M496">
        <v>-39.909999999999997</v>
      </c>
      <c r="N496">
        <v>-10.24</v>
      </c>
    </row>
    <row r="497" spans="1:20">
      <c r="A497" t="s">
        <v>1167</v>
      </c>
      <c r="B497">
        <v>0.25</v>
      </c>
      <c r="C497">
        <v>-0.02</v>
      </c>
      <c r="D497">
        <v>7869400</v>
      </c>
      <c r="E497">
        <v>2043</v>
      </c>
      <c r="F497">
        <v>2603</v>
      </c>
      <c r="H497" t="s">
        <v>1366</v>
      </c>
      <c r="I497">
        <v>2.66</v>
      </c>
      <c r="J497" t="s">
        <v>1479</v>
      </c>
      <c r="K497">
        <v>0</v>
      </c>
      <c r="L497">
        <v>1.75</v>
      </c>
      <c r="M497">
        <v>-1.5</v>
      </c>
      <c r="N497">
        <v>-1.72</v>
      </c>
      <c r="O497" t="s">
        <v>1735</v>
      </c>
    </row>
    <row r="498" spans="1:20">
      <c r="A498" t="s">
        <v>1090</v>
      </c>
      <c r="B498">
        <v>9.4</v>
      </c>
      <c r="C498">
        <v>0</v>
      </c>
      <c r="D498">
        <v>5700</v>
      </c>
      <c r="E498">
        <v>53</v>
      </c>
      <c r="F498">
        <v>883</v>
      </c>
      <c r="G498">
        <v>33.99</v>
      </c>
      <c r="H498" t="s">
        <v>984</v>
      </c>
      <c r="I498">
        <v>0.15</v>
      </c>
      <c r="J498" t="s">
        <v>1120</v>
      </c>
      <c r="K498">
        <v>0.27</v>
      </c>
      <c r="L498">
        <v>1.58</v>
      </c>
      <c r="M498">
        <v>1.76</v>
      </c>
      <c r="N498">
        <v>3.38</v>
      </c>
      <c r="O498" t="s">
        <v>1634</v>
      </c>
      <c r="R498">
        <v>1163</v>
      </c>
      <c r="S498">
        <v>1183</v>
      </c>
      <c r="T498">
        <v>0.61</v>
      </c>
    </row>
    <row r="499" spans="1:20">
      <c r="A499" t="s">
        <v>1730</v>
      </c>
      <c r="B499">
        <v>13.7</v>
      </c>
      <c r="C499">
        <v>-0.2</v>
      </c>
      <c r="D499">
        <v>407400</v>
      </c>
      <c r="E499">
        <v>5605</v>
      </c>
      <c r="F499">
        <v>3990</v>
      </c>
      <c r="G499">
        <v>15.38</v>
      </c>
      <c r="H499" t="s">
        <v>1654</v>
      </c>
      <c r="I499">
        <v>0.2</v>
      </c>
      <c r="J499" t="s">
        <v>1551</v>
      </c>
      <c r="K499">
        <v>0.86</v>
      </c>
      <c r="L499">
        <v>16.77</v>
      </c>
      <c r="M499">
        <v>17.66</v>
      </c>
      <c r="N499">
        <v>12.01</v>
      </c>
      <c r="O499" t="s">
        <v>1823</v>
      </c>
      <c r="R499">
        <v>409</v>
      </c>
      <c r="S499">
        <v>354</v>
      </c>
      <c r="T499">
        <v>-1.38</v>
      </c>
    </row>
    <row r="500" spans="1:20">
      <c r="A500" t="s">
        <v>1340</v>
      </c>
      <c r="B500">
        <v>2.66</v>
      </c>
      <c r="C500">
        <v>0</v>
      </c>
      <c r="D500">
        <v>169500</v>
      </c>
      <c r="E500">
        <v>453</v>
      </c>
      <c r="F500">
        <v>535</v>
      </c>
      <c r="G500">
        <v>9.17</v>
      </c>
      <c r="H500" t="s">
        <v>1465</v>
      </c>
      <c r="I500">
        <v>0.72</v>
      </c>
      <c r="J500" t="s">
        <v>1469</v>
      </c>
      <c r="K500">
        <v>0.28999999999999998</v>
      </c>
      <c r="L500">
        <v>11.9</v>
      </c>
      <c r="M500">
        <v>15.99</v>
      </c>
      <c r="N500">
        <v>5.94</v>
      </c>
      <c r="O500" t="s">
        <v>2020</v>
      </c>
      <c r="R500">
        <v>241</v>
      </c>
      <c r="S500">
        <v>252</v>
      </c>
      <c r="T500">
        <v>-2.19</v>
      </c>
    </row>
    <row r="501" spans="1:20">
      <c r="A501" t="s">
        <v>1341</v>
      </c>
      <c r="B501">
        <v>4.88</v>
      </c>
      <c r="C501">
        <v>0</v>
      </c>
      <c r="D501">
        <v>0</v>
      </c>
      <c r="E501">
        <v>0</v>
      </c>
      <c r="F501">
        <v>1033</v>
      </c>
      <c r="G501">
        <v>32.25</v>
      </c>
      <c r="H501" t="s">
        <v>1800</v>
      </c>
      <c r="I501">
        <v>0.83</v>
      </c>
      <c r="K501">
        <v>0.15</v>
      </c>
      <c r="L501">
        <v>5.82</v>
      </c>
      <c r="M501">
        <v>8.5</v>
      </c>
      <c r="N501">
        <v>1.22</v>
      </c>
      <c r="R501">
        <v>845</v>
      </c>
      <c r="S501">
        <v>880</v>
      </c>
      <c r="T501">
        <v>-0.51</v>
      </c>
    </row>
    <row r="502" spans="1:20">
      <c r="A502" t="s">
        <v>1247</v>
      </c>
      <c r="B502">
        <v>1.56</v>
      </c>
      <c r="C502">
        <v>-0.03</v>
      </c>
      <c r="D502">
        <v>514400</v>
      </c>
      <c r="E502">
        <v>807</v>
      </c>
      <c r="F502">
        <v>1159</v>
      </c>
      <c r="G502">
        <v>15.75</v>
      </c>
      <c r="H502" t="s">
        <v>883</v>
      </c>
      <c r="I502">
        <v>0.24</v>
      </c>
      <c r="J502" t="s">
        <v>1141</v>
      </c>
      <c r="K502">
        <v>0.1</v>
      </c>
      <c r="L502">
        <v>6.54</v>
      </c>
      <c r="M502">
        <v>7.92</v>
      </c>
      <c r="N502">
        <v>7.45</v>
      </c>
      <c r="O502" t="s">
        <v>1657</v>
      </c>
      <c r="R502">
        <v>667</v>
      </c>
      <c r="S502">
        <v>635</v>
      </c>
      <c r="T502">
        <v>1.06</v>
      </c>
    </row>
    <row r="503" spans="1:20">
      <c r="A503" t="s">
        <v>1168</v>
      </c>
      <c r="B503">
        <v>6.5</v>
      </c>
      <c r="C503">
        <v>-0.1</v>
      </c>
      <c r="D503">
        <v>3261700</v>
      </c>
      <c r="E503">
        <v>21179</v>
      </c>
      <c r="F503">
        <v>7946</v>
      </c>
      <c r="G503">
        <v>5.87</v>
      </c>
      <c r="H503" t="s">
        <v>1617</v>
      </c>
      <c r="I503">
        <v>0.69</v>
      </c>
      <c r="J503" t="s">
        <v>984</v>
      </c>
      <c r="K503">
        <v>1.17</v>
      </c>
      <c r="L503">
        <v>24.03</v>
      </c>
      <c r="M503">
        <v>43.84</v>
      </c>
      <c r="N503">
        <v>44.72</v>
      </c>
      <c r="O503" t="s">
        <v>2021</v>
      </c>
      <c r="R503">
        <v>40</v>
      </c>
      <c r="S503">
        <v>49</v>
      </c>
      <c r="T503">
        <v>0.03</v>
      </c>
    </row>
    <row r="504" spans="1:20">
      <c r="A504" t="s">
        <v>1248</v>
      </c>
      <c r="B504">
        <v>3.02</v>
      </c>
      <c r="C504">
        <v>0</v>
      </c>
      <c r="D504">
        <v>196600</v>
      </c>
      <c r="E504">
        <v>590</v>
      </c>
      <c r="F504">
        <v>1836</v>
      </c>
      <c r="G504">
        <v>12.06</v>
      </c>
      <c r="H504" t="s">
        <v>1545</v>
      </c>
      <c r="I504">
        <v>1.47</v>
      </c>
      <c r="J504" t="s">
        <v>1543</v>
      </c>
      <c r="K504">
        <v>0.25</v>
      </c>
      <c r="L504">
        <v>7.82</v>
      </c>
      <c r="M504">
        <v>11.62</v>
      </c>
      <c r="N504">
        <v>4.38</v>
      </c>
      <c r="O504" t="s">
        <v>1855</v>
      </c>
      <c r="R504">
        <v>436</v>
      </c>
      <c r="S504">
        <v>451</v>
      </c>
      <c r="T504">
        <v>-0.06</v>
      </c>
    </row>
    <row r="505" spans="1:20">
      <c r="A505" t="s">
        <v>1078</v>
      </c>
      <c r="B505">
        <v>0.85</v>
      </c>
      <c r="C505">
        <v>-0.05</v>
      </c>
      <c r="D505">
        <v>1911100</v>
      </c>
      <c r="E505">
        <v>1655</v>
      </c>
      <c r="F505">
        <v>422</v>
      </c>
      <c r="H505" t="s">
        <v>812</v>
      </c>
      <c r="I505">
        <v>1.41</v>
      </c>
      <c r="K505">
        <v>0</v>
      </c>
      <c r="L505">
        <v>-2.59</v>
      </c>
      <c r="M505">
        <v>-9.73</v>
      </c>
      <c r="N505">
        <v>-7.97</v>
      </c>
    </row>
    <row r="506" spans="1:20">
      <c r="A506" t="s">
        <v>893</v>
      </c>
      <c r="B506">
        <v>1.98</v>
      </c>
      <c r="C506">
        <v>-0.02</v>
      </c>
      <c r="D506">
        <v>371900</v>
      </c>
      <c r="E506">
        <v>740</v>
      </c>
      <c r="F506">
        <v>1181</v>
      </c>
      <c r="G506">
        <v>11</v>
      </c>
      <c r="H506" t="s">
        <v>1385</v>
      </c>
      <c r="I506">
        <v>3</v>
      </c>
      <c r="J506" t="s">
        <v>1468</v>
      </c>
      <c r="K506">
        <v>0.18</v>
      </c>
      <c r="L506">
        <v>0.95</v>
      </c>
      <c r="M506">
        <v>3.4</v>
      </c>
      <c r="N506">
        <v>3.98</v>
      </c>
      <c r="O506" t="s">
        <v>1655</v>
      </c>
      <c r="R506">
        <v>733</v>
      </c>
      <c r="S506">
        <v>864</v>
      </c>
      <c r="T506">
        <v>-0.96</v>
      </c>
    </row>
    <row r="507" spans="1:20">
      <c r="A507" t="s">
        <v>191</v>
      </c>
      <c r="B507">
        <v>8.4</v>
      </c>
      <c r="C507">
        <v>-0.2</v>
      </c>
      <c r="D507">
        <v>4762000</v>
      </c>
      <c r="E507">
        <v>40357</v>
      </c>
      <c r="F507">
        <v>35818</v>
      </c>
      <c r="G507">
        <v>39.299999999999997</v>
      </c>
      <c r="H507" t="s">
        <v>1801</v>
      </c>
      <c r="I507">
        <v>0.82</v>
      </c>
      <c r="K507">
        <v>0.21</v>
      </c>
      <c r="L507">
        <v>9.17</v>
      </c>
      <c r="M507">
        <v>10.98</v>
      </c>
      <c r="N507">
        <v>10.79</v>
      </c>
      <c r="O507" t="s">
        <v>956</v>
      </c>
      <c r="R507">
        <v>804</v>
      </c>
      <c r="S507">
        <v>758</v>
      </c>
      <c r="T507">
        <v>0.11</v>
      </c>
    </row>
    <row r="508" spans="1:20">
      <c r="A508" t="s">
        <v>1197</v>
      </c>
      <c r="B508">
        <v>0.63</v>
      </c>
      <c r="C508">
        <v>-0.01</v>
      </c>
      <c r="D508">
        <v>130900</v>
      </c>
      <c r="E508">
        <v>84</v>
      </c>
      <c r="F508">
        <v>334</v>
      </c>
      <c r="H508" t="s">
        <v>1361</v>
      </c>
      <c r="I508">
        <v>1.47</v>
      </c>
      <c r="K508">
        <v>0</v>
      </c>
      <c r="L508">
        <v>-16.59</v>
      </c>
      <c r="M508">
        <v>-36.58</v>
      </c>
      <c r="N508">
        <v>-37.46</v>
      </c>
    </row>
    <row r="509" spans="1:20">
      <c r="A509" t="s">
        <v>1169</v>
      </c>
      <c r="B509">
        <v>2.56</v>
      </c>
      <c r="C509">
        <v>-0.08</v>
      </c>
      <c r="D509">
        <v>339600</v>
      </c>
      <c r="E509">
        <v>882</v>
      </c>
      <c r="F509">
        <v>7056</v>
      </c>
      <c r="G509">
        <v>39.72</v>
      </c>
      <c r="H509" t="s">
        <v>871</v>
      </c>
      <c r="I509">
        <v>0.51</v>
      </c>
      <c r="K509">
        <v>0.06</v>
      </c>
      <c r="L509">
        <v>4.1500000000000004</v>
      </c>
      <c r="M509">
        <v>2.35</v>
      </c>
      <c r="N509">
        <v>9.5399999999999991</v>
      </c>
      <c r="R509">
        <v>1170</v>
      </c>
      <c r="S509">
        <v>1050</v>
      </c>
      <c r="T509">
        <v>-0.65</v>
      </c>
    </row>
    <row r="510" spans="1:20">
      <c r="A510" t="s">
        <v>1124</v>
      </c>
      <c r="B510">
        <v>0.53</v>
      </c>
      <c r="C510">
        <v>0</v>
      </c>
      <c r="D510">
        <v>128500</v>
      </c>
      <c r="E510">
        <v>68</v>
      </c>
      <c r="F510">
        <v>708</v>
      </c>
      <c r="G510">
        <v>3.08</v>
      </c>
      <c r="H510" t="s">
        <v>1100</v>
      </c>
      <c r="I510">
        <v>5.33</v>
      </c>
      <c r="K510">
        <v>0.17</v>
      </c>
      <c r="L510">
        <v>4.07</v>
      </c>
      <c r="M510">
        <v>9.1300000000000008</v>
      </c>
      <c r="N510">
        <v>2.4500000000000002</v>
      </c>
      <c r="R510">
        <v>316</v>
      </c>
      <c r="S510">
        <v>511</v>
      </c>
      <c r="T510">
        <v>-0.02</v>
      </c>
    </row>
    <row r="511" spans="1:20">
      <c r="A511" t="s">
        <v>1731</v>
      </c>
      <c r="B511">
        <v>0.8</v>
      </c>
      <c r="C511">
        <v>0</v>
      </c>
      <c r="D511">
        <v>2151600</v>
      </c>
      <c r="E511">
        <v>1705</v>
      </c>
      <c r="F511">
        <v>749</v>
      </c>
      <c r="G511">
        <v>17.03</v>
      </c>
      <c r="H511" t="s">
        <v>871</v>
      </c>
      <c r="I511">
        <v>0.74</v>
      </c>
      <c r="K511">
        <v>0.05</v>
      </c>
      <c r="L511">
        <v>6.6</v>
      </c>
      <c r="M511">
        <v>7.14</v>
      </c>
      <c r="N511">
        <v>5.44</v>
      </c>
      <c r="O511" t="s">
        <v>2022</v>
      </c>
      <c r="R511">
        <v>735</v>
      </c>
      <c r="S511">
        <v>659</v>
      </c>
      <c r="T511">
        <v>-0.6</v>
      </c>
    </row>
    <row r="512" spans="1:20">
      <c r="A512" t="s">
        <v>788</v>
      </c>
      <c r="B512">
        <v>8.1</v>
      </c>
      <c r="C512">
        <v>0.05</v>
      </c>
      <c r="D512">
        <v>2454900</v>
      </c>
      <c r="E512">
        <v>19803</v>
      </c>
      <c r="F512">
        <v>5595</v>
      </c>
      <c r="G512">
        <v>29.75</v>
      </c>
      <c r="H512" t="s">
        <v>1801</v>
      </c>
      <c r="I512">
        <v>0.24</v>
      </c>
      <c r="J512" t="s">
        <v>1469</v>
      </c>
      <c r="K512">
        <v>0.28000000000000003</v>
      </c>
      <c r="L512">
        <v>15</v>
      </c>
      <c r="M512">
        <v>14.42</v>
      </c>
      <c r="N512">
        <v>13.09</v>
      </c>
      <c r="O512" t="s">
        <v>1069</v>
      </c>
      <c r="R512">
        <v>652</v>
      </c>
      <c r="S512">
        <v>560</v>
      </c>
      <c r="T512">
        <v>0.43</v>
      </c>
    </row>
    <row r="513" spans="1:20">
      <c r="A513" t="s">
        <v>789</v>
      </c>
      <c r="B513">
        <v>7.75</v>
      </c>
      <c r="C513">
        <v>-0.15</v>
      </c>
      <c r="D513">
        <v>896500</v>
      </c>
      <c r="E513">
        <v>6914</v>
      </c>
      <c r="F513">
        <v>4298</v>
      </c>
      <c r="G513">
        <v>10.83</v>
      </c>
      <c r="H513" t="s">
        <v>1708</v>
      </c>
      <c r="I513">
        <v>0.73</v>
      </c>
      <c r="J513" t="s">
        <v>1359</v>
      </c>
      <c r="K513">
        <v>0.71</v>
      </c>
      <c r="L513">
        <v>18.75</v>
      </c>
      <c r="M513">
        <v>26.2</v>
      </c>
      <c r="N513">
        <v>9.3000000000000007</v>
      </c>
      <c r="O513" t="s">
        <v>1724</v>
      </c>
      <c r="R513">
        <v>196</v>
      </c>
      <c r="S513">
        <v>201</v>
      </c>
      <c r="T513">
        <v>-5.87</v>
      </c>
    </row>
    <row r="514" spans="1:20">
      <c r="A514" t="s">
        <v>1051</v>
      </c>
      <c r="B514">
        <v>9.25</v>
      </c>
      <c r="C514">
        <v>0</v>
      </c>
      <c r="D514">
        <v>0</v>
      </c>
      <c r="E514">
        <v>0</v>
      </c>
      <c r="F514">
        <v>936</v>
      </c>
      <c r="G514">
        <v>16.100000000000001</v>
      </c>
      <c r="H514" t="s">
        <v>1155</v>
      </c>
      <c r="I514">
        <v>0.51</v>
      </c>
      <c r="J514" t="s">
        <v>1014</v>
      </c>
      <c r="K514">
        <v>0.93</v>
      </c>
      <c r="L514">
        <v>5.03</v>
      </c>
      <c r="M514">
        <v>3.47</v>
      </c>
      <c r="N514">
        <v>1.54</v>
      </c>
      <c r="O514" t="s">
        <v>1785</v>
      </c>
      <c r="R514">
        <v>871</v>
      </c>
      <c r="S514">
        <v>717</v>
      </c>
      <c r="T514">
        <v>-0.97</v>
      </c>
    </row>
    <row r="515" spans="1:20">
      <c r="A515" t="s">
        <v>1526</v>
      </c>
      <c r="B515">
        <v>0.09</v>
      </c>
      <c r="C515">
        <v>0</v>
      </c>
      <c r="D515">
        <v>0</v>
      </c>
      <c r="E515">
        <v>0</v>
      </c>
      <c r="F515">
        <v>0</v>
      </c>
      <c r="I515">
        <v>0.19</v>
      </c>
      <c r="J515" t="s">
        <v>1596</v>
      </c>
      <c r="K515">
        <v>0</v>
      </c>
      <c r="L515">
        <v>-1.28</v>
      </c>
      <c r="M515">
        <v>-1.52</v>
      </c>
      <c r="N515">
        <v>-115.04</v>
      </c>
    </row>
    <row r="516" spans="1:20">
      <c r="A516" t="s">
        <v>1476</v>
      </c>
      <c r="B516">
        <v>8</v>
      </c>
      <c r="C516">
        <v>0</v>
      </c>
      <c r="D516">
        <v>47100</v>
      </c>
      <c r="E516">
        <v>372</v>
      </c>
      <c r="F516">
        <v>3600</v>
      </c>
      <c r="G516">
        <v>20.57</v>
      </c>
      <c r="H516" t="s">
        <v>1793</v>
      </c>
      <c r="I516">
        <v>0.2</v>
      </c>
      <c r="J516" t="s">
        <v>1134</v>
      </c>
      <c r="K516">
        <v>0.39</v>
      </c>
      <c r="L516">
        <v>13.15</v>
      </c>
      <c r="M516">
        <v>13.97</v>
      </c>
      <c r="N516">
        <v>17.940000000000001</v>
      </c>
      <c r="O516" t="s">
        <v>1835</v>
      </c>
      <c r="R516">
        <v>569</v>
      </c>
      <c r="S516">
        <v>498</v>
      </c>
      <c r="T516">
        <v>2.4900000000000002</v>
      </c>
    </row>
    <row r="517" spans="1:20">
      <c r="A517" t="s">
        <v>1846</v>
      </c>
      <c r="B517">
        <v>0.28999999999999998</v>
      </c>
      <c r="C517">
        <v>0</v>
      </c>
      <c r="D517">
        <v>0</v>
      </c>
      <c r="E517">
        <v>0</v>
      </c>
      <c r="F517">
        <v>145</v>
      </c>
      <c r="H517" t="s">
        <v>1603</v>
      </c>
      <c r="K517">
        <v>0</v>
      </c>
      <c r="P517">
        <v>23.78</v>
      </c>
    </row>
    <row r="518" spans="1:20">
      <c r="A518" t="s">
        <v>190</v>
      </c>
      <c r="B518">
        <v>1.83</v>
      </c>
      <c r="C518">
        <v>0</v>
      </c>
      <c r="D518">
        <v>388000</v>
      </c>
      <c r="E518">
        <v>708</v>
      </c>
      <c r="F518">
        <v>1148</v>
      </c>
      <c r="H518" t="s">
        <v>956</v>
      </c>
      <c r="I518">
        <v>1.48</v>
      </c>
      <c r="K518">
        <v>0</v>
      </c>
      <c r="L518">
        <v>1.1299999999999999</v>
      </c>
      <c r="M518">
        <v>-0.89</v>
      </c>
      <c r="N518">
        <v>-0.75</v>
      </c>
    </row>
    <row r="519" spans="1:20">
      <c r="A519" t="s">
        <v>1512</v>
      </c>
      <c r="B519">
        <v>1.1000000000000001</v>
      </c>
      <c r="C519">
        <v>0</v>
      </c>
      <c r="D519">
        <v>0</v>
      </c>
      <c r="E519">
        <v>0</v>
      </c>
      <c r="F519">
        <v>0</v>
      </c>
      <c r="I519">
        <v>-1.66</v>
      </c>
      <c r="J519" t="s">
        <v>1447</v>
      </c>
      <c r="K519">
        <v>0</v>
      </c>
      <c r="L519">
        <v>-7.87</v>
      </c>
      <c r="M519">
        <v>14.46</v>
      </c>
      <c r="N519">
        <v>-12.84</v>
      </c>
    </row>
    <row r="520" spans="1:20">
      <c r="A520" t="s">
        <v>1532</v>
      </c>
      <c r="B520">
        <v>2.2799999999999998</v>
      </c>
      <c r="C520">
        <v>-0.04</v>
      </c>
      <c r="D520">
        <v>549600</v>
      </c>
      <c r="E520">
        <v>1253</v>
      </c>
      <c r="F520">
        <v>954</v>
      </c>
      <c r="G520">
        <v>5.75</v>
      </c>
      <c r="H520" t="s">
        <v>1472</v>
      </c>
      <c r="I520">
        <v>0.93</v>
      </c>
      <c r="J520" t="s">
        <v>1543</v>
      </c>
      <c r="K520">
        <v>0.39</v>
      </c>
      <c r="L520">
        <v>11.48</v>
      </c>
      <c r="M520">
        <v>16.309999999999999</v>
      </c>
      <c r="N520">
        <v>6.79</v>
      </c>
      <c r="O520" t="s">
        <v>1737</v>
      </c>
      <c r="R520">
        <v>159</v>
      </c>
      <c r="S520">
        <v>188</v>
      </c>
      <c r="T520">
        <v>0.01</v>
      </c>
    </row>
    <row r="521" spans="1:20">
      <c r="A521" t="s">
        <v>1183</v>
      </c>
      <c r="B521">
        <v>1.78</v>
      </c>
      <c r="C521">
        <v>0.02</v>
      </c>
      <c r="D521">
        <v>125500</v>
      </c>
      <c r="E521">
        <v>221</v>
      </c>
      <c r="F521">
        <v>528</v>
      </c>
      <c r="H521" t="s">
        <v>963</v>
      </c>
      <c r="I521">
        <v>0.46</v>
      </c>
      <c r="K521">
        <v>0</v>
      </c>
      <c r="L521">
        <v>-6.14</v>
      </c>
      <c r="M521">
        <v>-10.16</v>
      </c>
      <c r="N521">
        <v>-7.27</v>
      </c>
    </row>
    <row r="522" spans="1:20">
      <c r="A522" t="s">
        <v>1499</v>
      </c>
      <c r="B522">
        <v>0.03</v>
      </c>
      <c r="C522">
        <v>0</v>
      </c>
      <c r="D522">
        <v>4437600</v>
      </c>
      <c r="E522">
        <v>133</v>
      </c>
      <c r="F522">
        <v>384</v>
      </c>
      <c r="H522" t="s">
        <v>1125</v>
      </c>
      <c r="I522">
        <v>1.1100000000000001</v>
      </c>
      <c r="K522">
        <v>0</v>
      </c>
      <c r="L522">
        <v>-16.48</v>
      </c>
      <c r="M522">
        <v>-43.95</v>
      </c>
      <c r="N522">
        <v>-19</v>
      </c>
    </row>
    <row r="523" spans="1:20">
      <c r="A523" t="s">
        <v>1289</v>
      </c>
      <c r="B523">
        <v>0.43</v>
      </c>
      <c r="C523">
        <v>0</v>
      </c>
      <c r="D523">
        <v>190000</v>
      </c>
      <c r="E523">
        <v>82</v>
      </c>
      <c r="F523">
        <v>378</v>
      </c>
      <c r="H523" t="s">
        <v>1027</v>
      </c>
      <c r="I523">
        <v>0.99</v>
      </c>
      <c r="K523">
        <v>0</v>
      </c>
      <c r="L523">
        <v>0.13</v>
      </c>
      <c r="M523">
        <v>-5.62</v>
      </c>
      <c r="N523">
        <v>-4.17</v>
      </c>
    </row>
    <row r="524" spans="1:20">
      <c r="A524" t="s">
        <v>1542</v>
      </c>
      <c r="B524">
        <v>2.84</v>
      </c>
      <c r="C524">
        <v>-0.04</v>
      </c>
      <c r="D524">
        <v>212800</v>
      </c>
      <c r="E524">
        <v>608</v>
      </c>
      <c r="F524">
        <v>1903</v>
      </c>
      <c r="G524">
        <v>14.01</v>
      </c>
      <c r="H524" t="s">
        <v>1457</v>
      </c>
      <c r="I524">
        <v>0.23</v>
      </c>
      <c r="J524" t="s">
        <v>818</v>
      </c>
      <c r="K524">
        <v>0.2</v>
      </c>
      <c r="L524">
        <v>7.03</v>
      </c>
      <c r="M524">
        <v>8.93</v>
      </c>
      <c r="N524">
        <v>5.67</v>
      </c>
      <c r="O524" t="s">
        <v>1626</v>
      </c>
      <c r="R524">
        <v>564</v>
      </c>
      <c r="S524">
        <v>545</v>
      </c>
      <c r="T524">
        <v>-0.27</v>
      </c>
    </row>
    <row r="525" spans="1:20">
      <c r="A525" t="s">
        <v>189</v>
      </c>
      <c r="B525">
        <v>19.2</v>
      </c>
      <c r="C525">
        <v>-0.1</v>
      </c>
      <c r="D525">
        <v>1381600</v>
      </c>
      <c r="E525">
        <v>26510</v>
      </c>
      <c r="F525">
        <v>15097</v>
      </c>
      <c r="G525">
        <v>27.06</v>
      </c>
      <c r="H525" t="s">
        <v>1805</v>
      </c>
      <c r="I525">
        <v>0.17</v>
      </c>
      <c r="J525" t="s">
        <v>1518</v>
      </c>
      <c r="K525">
        <v>0.71</v>
      </c>
      <c r="L525">
        <v>12.02</v>
      </c>
      <c r="M525">
        <v>11.37</v>
      </c>
      <c r="N525">
        <v>13.03</v>
      </c>
      <c r="O525" t="s">
        <v>850</v>
      </c>
      <c r="R525">
        <v>719</v>
      </c>
      <c r="S525">
        <v>610</v>
      </c>
      <c r="T525">
        <v>0.39</v>
      </c>
    </row>
    <row r="526" spans="1:20">
      <c r="A526" t="s">
        <v>999</v>
      </c>
      <c r="B526">
        <v>11.8</v>
      </c>
      <c r="C526">
        <v>0</v>
      </c>
      <c r="D526">
        <v>10000</v>
      </c>
      <c r="E526">
        <v>118</v>
      </c>
      <c r="F526">
        <v>713</v>
      </c>
      <c r="G526">
        <v>3.06</v>
      </c>
      <c r="H526" t="s">
        <v>864</v>
      </c>
      <c r="I526">
        <v>0.3</v>
      </c>
      <c r="J526" t="s">
        <v>1454</v>
      </c>
      <c r="K526">
        <v>3.86</v>
      </c>
      <c r="L526">
        <v>26.1</v>
      </c>
      <c r="M526">
        <v>26.06</v>
      </c>
      <c r="N526">
        <v>31.67</v>
      </c>
      <c r="O526" t="s">
        <v>2023</v>
      </c>
      <c r="R526">
        <v>41</v>
      </c>
      <c r="S526">
        <v>17</v>
      </c>
      <c r="T526">
        <v>-0.01</v>
      </c>
    </row>
    <row r="527" spans="1:20">
      <c r="A527" t="s">
        <v>1249</v>
      </c>
      <c r="B527">
        <v>1.87</v>
      </c>
      <c r="C527">
        <v>0.04</v>
      </c>
      <c r="D527">
        <v>2679000</v>
      </c>
      <c r="E527">
        <v>4937</v>
      </c>
      <c r="F527">
        <v>696</v>
      </c>
      <c r="G527">
        <v>13.62</v>
      </c>
      <c r="H527" t="s">
        <v>1322</v>
      </c>
      <c r="I527">
        <v>1.33</v>
      </c>
      <c r="J527" t="s">
        <v>1496</v>
      </c>
      <c r="K527">
        <v>0.14000000000000001</v>
      </c>
      <c r="L527">
        <v>7.11</v>
      </c>
      <c r="M527">
        <v>10.32</v>
      </c>
      <c r="N527">
        <v>4.7699999999999996</v>
      </c>
      <c r="O527" t="s">
        <v>994</v>
      </c>
      <c r="R527">
        <v>506</v>
      </c>
      <c r="S527">
        <v>524</v>
      </c>
      <c r="T527">
        <v>-0.15</v>
      </c>
    </row>
    <row r="528" spans="1:20">
      <c r="A528" t="s">
        <v>1126</v>
      </c>
      <c r="B528">
        <v>6.2</v>
      </c>
      <c r="C528">
        <v>-0.05</v>
      </c>
      <c r="D528">
        <v>98100</v>
      </c>
      <c r="E528">
        <v>609</v>
      </c>
      <c r="F528">
        <v>1914</v>
      </c>
      <c r="G528">
        <v>11.3</v>
      </c>
      <c r="H528" t="s">
        <v>862</v>
      </c>
      <c r="I528">
        <v>1.74</v>
      </c>
      <c r="J528" t="s">
        <v>1014</v>
      </c>
      <c r="K528">
        <v>0.55000000000000004</v>
      </c>
      <c r="L528">
        <v>4.05</v>
      </c>
      <c r="M528">
        <v>6.7</v>
      </c>
      <c r="N528">
        <v>3.45</v>
      </c>
      <c r="O528" t="s">
        <v>1724</v>
      </c>
      <c r="R528">
        <v>595</v>
      </c>
      <c r="S528">
        <v>679</v>
      </c>
      <c r="T528">
        <v>-0.98</v>
      </c>
    </row>
    <row r="529" spans="1:20">
      <c r="A529" t="s">
        <v>1170</v>
      </c>
      <c r="B529">
        <v>1.03</v>
      </c>
      <c r="C529">
        <v>-0.02</v>
      </c>
      <c r="D529">
        <v>446500</v>
      </c>
      <c r="E529">
        <v>465</v>
      </c>
      <c r="F529">
        <v>336</v>
      </c>
      <c r="G529">
        <v>364.15</v>
      </c>
      <c r="H529" t="s">
        <v>1457</v>
      </c>
      <c r="I529">
        <v>0.37</v>
      </c>
      <c r="K529">
        <v>0</v>
      </c>
      <c r="L529">
        <v>0.65</v>
      </c>
      <c r="M529">
        <v>0.26</v>
      </c>
      <c r="N529">
        <v>0.53</v>
      </c>
      <c r="R529">
        <v>1330</v>
      </c>
      <c r="S529">
        <v>1352</v>
      </c>
      <c r="T529">
        <v>-6.75</v>
      </c>
    </row>
    <row r="530" spans="1:20">
      <c r="A530" t="s">
        <v>1451</v>
      </c>
      <c r="B530">
        <v>10.3</v>
      </c>
      <c r="C530">
        <v>-0.2</v>
      </c>
      <c r="D530">
        <v>9900</v>
      </c>
      <c r="E530">
        <v>101</v>
      </c>
      <c r="F530">
        <v>7073</v>
      </c>
      <c r="G530">
        <v>20.420000000000002</v>
      </c>
      <c r="H530" t="s">
        <v>956</v>
      </c>
      <c r="I530">
        <v>0.33</v>
      </c>
      <c r="K530">
        <v>0.5</v>
      </c>
      <c r="L530">
        <v>3.18</v>
      </c>
      <c r="M530">
        <v>4.16</v>
      </c>
      <c r="N530">
        <v>14.81</v>
      </c>
      <c r="O530" t="s">
        <v>1763</v>
      </c>
      <c r="R530">
        <v>937</v>
      </c>
      <c r="S530">
        <v>954</v>
      </c>
      <c r="T530">
        <v>4.8</v>
      </c>
    </row>
    <row r="531" spans="1:20">
      <c r="A531" t="s">
        <v>1491</v>
      </c>
      <c r="B531">
        <v>14.7</v>
      </c>
      <c r="C531">
        <v>-0.7</v>
      </c>
      <c r="D531">
        <v>569400</v>
      </c>
      <c r="E531">
        <v>8483</v>
      </c>
      <c r="F531">
        <v>4640</v>
      </c>
      <c r="G531">
        <v>12.7</v>
      </c>
      <c r="H531" t="s">
        <v>1845</v>
      </c>
      <c r="I531">
        <v>0.43</v>
      </c>
      <c r="J531" t="s">
        <v>827</v>
      </c>
      <c r="K531">
        <v>1.1399999999999999</v>
      </c>
      <c r="L531">
        <v>22.65</v>
      </c>
      <c r="M531">
        <v>22.79</v>
      </c>
      <c r="N531">
        <v>18.96</v>
      </c>
      <c r="O531" t="s">
        <v>2024</v>
      </c>
      <c r="R531">
        <v>273</v>
      </c>
      <c r="S531">
        <v>238</v>
      </c>
      <c r="T531">
        <v>0.25</v>
      </c>
    </row>
    <row r="532" spans="1:20">
      <c r="A532" t="s">
        <v>188</v>
      </c>
      <c r="B532">
        <v>0.5</v>
      </c>
      <c r="C532">
        <v>-0.03</v>
      </c>
      <c r="D532">
        <v>3779300</v>
      </c>
      <c r="E532">
        <v>1911</v>
      </c>
      <c r="F532">
        <v>2127</v>
      </c>
      <c r="H532" t="s">
        <v>869</v>
      </c>
      <c r="I532">
        <v>2.93</v>
      </c>
      <c r="K532">
        <v>0</v>
      </c>
      <c r="L532">
        <v>-8.01</v>
      </c>
      <c r="M532">
        <v>-34.35</v>
      </c>
      <c r="N532">
        <v>-54.43</v>
      </c>
    </row>
    <row r="533" spans="1:20">
      <c r="A533" t="s">
        <v>1171</v>
      </c>
      <c r="B533">
        <v>2.82</v>
      </c>
      <c r="C533">
        <v>0</v>
      </c>
      <c r="D533">
        <v>0</v>
      </c>
      <c r="E533">
        <v>0</v>
      </c>
      <c r="F533">
        <v>3440</v>
      </c>
      <c r="G533">
        <v>13.48</v>
      </c>
      <c r="H533" t="s">
        <v>991</v>
      </c>
      <c r="I533">
        <v>1.33</v>
      </c>
      <c r="K533">
        <v>0.21</v>
      </c>
      <c r="L533">
        <v>3.94</v>
      </c>
      <c r="M533">
        <v>4.8899999999999997</v>
      </c>
      <c r="N533">
        <v>11.16</v>
      </c>
      <c r="R533">
        <v>736</v>
      </c>
      <c r="S533">
        <v>742</v>
      </c>
      <c r="T533">
        <v>-0.83</v>
      </c>
    </row>
    <row r="534" spans="1:20">
      <c r="A534" t="s">
        <v>927</v>
      </c>
      <c r="B534">
        <v>3.94</v>
      </c>
      <c r="C534">
        <v>-0.06</v>
      </c>
      <c r="D534">
        <v>851400</v>
      </c>
      <c r="E534">
        <v>3373</v>
      </c>
      <c r="F534">
        <v>14625</v>
      </c>
      <c r="H534" t="s">
        <v>1640</v>
      </c>
      <c r="I534">
        <v>0.87</v>
      </c>
      <c r="K534">
        <v>0</v>
      </c>
      <c r="L534">
        <v>-2.5299999999999998</v>
      </c>
      <c r="M534">
        <v>-7.55</v>
      </c>
      <c r="N534">
        <v>-12.03</v>
      </c>
    </row>
    <row r="535" spans="1:20">
      <c r="A535" t="s">
        <v>187</v>
      </c>
      <c r="B535">
        <v>7.75</v>
      </c>
      <c r="C535">
        <v>-0.15</v>
      </c>
      <c r="D535">
        <v>21424600</v>
      </c>
      <c r="E535">
        <v>167298</v>
      </c>
      <c r="F535">
        <v>19375</v>
      </c>
      <c r="G535">
        <v>8.6999999999999993</v>
      </c>
      <c r="H535" t="s">
        <v>770</v>
      </c>
      <c r="I535">
        <v>0.72</v>
      </c>
      <c r="J535" t="s">
        <v>1151</v>
      </c>
      <c r="K535">
        <v>0.89</v>
      </c>
      <c r="L535">
        <v>13.14</v>
      </c>
      <c r="M535">
        <v>19.29</v>
      </c>
      <c r="N535">
        <v>24.89</v>
      </c>
      <c r="O535" t="s">
        <v>1850</v>
      </c>
      <c r="R535">
        <v>182</v>
      </c>
      <c r="S535">
        <v>203</v>
      </c>
      <c r="T535">
        <v>0.27</v>
      </c>
    </row>
    <row r="536" spans="1:20">
      <c r="A536" t="s">
        <v>1510</v>
      </c>
      <c r="B536">
        <v>0.35</v>
      </c>
      <c r="C536">
        <v>0</v>
      </c>
      <c r="D536">
        <v>0</v>
      </c>
      <c r="E536">
        <v>0</v>
      </c>
      <c r="F536">
        <v>0</v>
      </c>
      <c r="I536">
        <v>0.6</v>
      </c>
      <c r="J536" t="s">
        <v>892</v>
      </c>
      <c r="K536">
        <v>0</v>
      </c>
      <c r="L536">
        <v>-17.48</v>
      </c>
      <c r="M536">
        <v>-40.19</v>
      </c>
      <c r="N536">
        <v>-240.9</v>
      </c>
    </row>
    <row r="537" spans="1:20">
      <c r="A537" t="s">
        <v>1198</v>
      </c>
      <c r="B537">
        <v>1.86</v>
      </c>
      <c r="C537">
        <v>-0.11</v>
      </c>
      <c r="D537">
        <v>1366400</v>
      </c>
      <c r="E537">
        <v>2570</v>
      </c>
      <c r="F537">
        <v>630</v>
      </c>
      <c r="G537">
        <v>40.01</v>
      </c>
      <c r="H537" t="s">
        <v>883</v>
      </c>
      <c r="I537">
        <v>2.2200000000000002</v>
      </c>
      <c r="K537">
        <v>0.05</v>
      </c>
      <c r="L537">
        <v>2.71</v>
      </c>
      <c r="M537">
        <v>3.06</v>
      </c>
      <c r="N537">
        <v>2.0499999999999998</v>
      </c>
      <c r="R537">
        <v>1142</v>
      </c>
      <c r="S537">
        <v>1147</v>
      </c>
      <c r="T537">
        <v>1.71</v>
      </c>
    </row>
    <row r="538" spans="1:20">
      <c r="A538" t="s">
        <v>1290</v>
      </c>
      <c r="B538">
        <v>1.31</v>
      </c>
      <c r="C538">
        <v>0.04</v>
      </c>
      <c r="D538">
        <v>913100</v>
      </c>
      <c r="E538">
        <v>1163</v>
      </c>
      <c r="F538">
        <v>728</v>
      </c>
      <c r="H538" t="s">
        <v>1705</v>
      </c>
      <c r="I538">
        <v>3.4</v>
      </c>
      <c r="K538">
        <v>0</v>
      </c>
      <c r="L538">
        <v>-18.989999999999998</v>
      </c>
      <c r="M538">
        <v>-70.53</v>
      </c>
      <c r="N538">
        <v>-23.75</v>
      </c>
    </row>
    <row r="539" spans="1:20">
      <c r="A539" t="s">
        <v>1291</v>
      </c>
      <c r="B539">
        <v>1.77</v>
      </c>
      <c r="C539">
        <v>-0.02</v>
      </c>
      <c r="D539">
        <v>2254300</v>
      </c>
      <c r="E539">
        <v>3983</v>
      </c>
      <c r="F539">
        <v>1695</v>
      </c>
      <c r="G539">
        <v>16.57</v>
      </c>
      <c r="H539" t="s">
        <v>1603</v>
      </c>
      <c r="I539">
        <v>5.63</v>
      </c>
      <c r="K539">
        <v>0.1</v>
      </c>
      <c r="L539">
        <v>2.87</v>
      </c>
      <c r="M539">
        <v>8.77</v>
      </c>
      <c r="N539">
        <v>6.66</v>
      </c>
      <c r="R539">
        <v>643</v>
      </c>
      <c r="S539">
        <v>901</v>
      </c>
      <c r="T539">
        <v>-0.13</v>
      </c>
    </row>
    <row r="540" spans="1:20">
      <c r="A540" t="s">
        <v>1550</v>
      </c>
      <c r="B540">
        <v>4.3</v>
      </c>
      <c r="C540">
        <v>0</v>
      </c>
      <c r="D540">
        <v>301000</v>
      </c>
      <c r="E540">
        <v>1279</v>
      </c>
      <c r="F540">
        <v>2568</v>
      </c>
      <c r="G540">
        <v>12.44</v>
      </c>
      <c r="H540" t="s">
        <v>899</v>
      </c>
      <c r="I540">
        <v>0.35</v>
      </c>
      <c r="J540" t="s">
        <v>1359</v>
      </c>
      <c r="K540">
        <v>0.34</v>
      </c>
      <c r="L540">
        <v>13.84</v>
      </c>
      <c r="M540">
        <v>20.99</v>
      </c>
      <c r="N540">
        <v>3.21</v>
      </c>
      <c r="O540" t="s">
        <v>1638</v>
      </c>
      <c r="R540">
        <v>278</v>
      </c>
      <c r="S540">
        <v>294</v>
      </c>
      <c r="T540">
        <v>5.9</v>
      </c>
    </row>
    <row r="541" spans="1:20">
      <c r="A541" t="s">
        <v>1386</v>
      </c>
      <c r="B541">
        <v>0.6</v>
      </c>
      <c r="C541">
        <v>-0.02</v>
      </c>
      <c r="D541">
        <v>12816700</v>
      </c>
      <c r="E541">
        <v>7709</v>
      </c>
      <c r="F541">
        <v>39645</v>
      </c>
      <c r="G541">
        <v>30.11</v>
      </c>
      <c r="H541" t="s">
        <v>2025</v>
      </c>
      <c r="I541">
        <v>0.28999999999999998</v>
      </c>
      <c r="K541">
        <v>0.02</v>
      </c>
      <c r="L541">
        <v>56.43</v>
      </c>
      <c r="M541">
        <v>54.91</v>
      </c>
      <c r="N541">
        <v>47.86</v>
      </c>
      <c r="R541">
        <v>498</v>
      </c>
      <c r="S541">
        <v>493</v>
      </c>
      <c r="T541">
        <v>-0.1</v>
      </c>
    </row>
    <row r="542" spans="1:20">
      <c r="A542" t="s">
        <v>186</v>
      </c>
      <c r="B542">
        <v>11.6</v>
      </c>
      <c r="C542">
        <v>-0.1</v>
      </c>
      <c r="D542">
        <v>623100</v>
      </c>
      <c r="E542">
        <v>7213</v>
      </c>
      <c r="F542">
        <v>25168</v>
      </c>
      <c r="G542">
        <v>11.41</v>
      </c>
      <c r="H542" t="s">
        <v>1599</v>
      </c>
      <c r="I542">
        <v>0.5</v>
      </c>
      <c r="J542" t="s">
        <v>991</v>
      </c>
      <c r="K542">
        <v>1.01</v>
      </c>
      <c r="L542">
        <v>5.22</v>
      </c>
      <c r="M542">
        <v>5.01</v>
      </c>
      <c r="N542">
        <v>8.44</v>
      </c>
      <c r="O542" t="s">
        <v>2026</v>
      </c>
      <c r="R542">
        <v>680</v>
      </c>
      <c r="S542">
        <v>581</v>
      </c>
      <c r="T542">
        <v>-2.5299999999999998</v>
      </c>
    </row>
    <row r="543" spans="1:20">
      <c r="A543" t="s">
        <v>185</v>
      </c>
      <c r="B543">
        <v>7.9</v>
      </c>
      <c r="C543">
        <v>-0.1</v>
      </c>
      <c r="D543">
        <v>5230300</v>
      </c>
      <c r="E543">
        <v>41291</v>
      </c>
      <c r="F543">
        <v>12240</v>
      </c>
      <c r="G543">
        <v>17.25</v>
      </c>
      <c r="H543" t="s">
        <v>1125</v>
      </c>
      <c r="I543">
        <v>0.5</v>
      </c>
      <c r="J543" t="s">
        <v>1470</v>
      </c>
      <c r="K543">
        <v>0.46</v>
      </c>
      <c r="L543">
        <v>4.91</v>
      </c>
      <c r="M543">
        <v>4.34</v>
      </c>
      <c r="N543">
        <v>13.66</v>
      </c>
      <c r="O543" t="s">
        <v>1682</v>
      </c>
      <c r="R543">
        <v>866</v>
      </c>
      <c r="S543">
        <v>745</v>
      </c>
      <c r="T543">
        <v>-0.23</v>
      </c>
    </row>
    <row r="544" spans="1:20">
      <c r="A544" t="s">
        <v>1732</v>
      </c>
      <c r="B544">
        <v>6</v>
      </c>
      <c r="C544">
        <v>0.2</v>
      </c>
      <c r="D544">
        <v>32164500</v>
      </c>
      <c r="E544">
        <v>179992</v>
      </c>
      <c r="F544">
        <v>8190</v>
      </c>
      <c r="G544">
        <v>19.16</v>
      </c>
      <c r="H544" t="s">
        <v>1962</v>
      </c>
      <c r="I544">
        <v>1.1499999999999999</v>
      </c>
      <c r="J544" t="s">
        <v>1359</v>
      </c>
      <c r="K544">
        <v>0.31</v>
      </c>
      <c r="L544">
        <v>9.7799999999999994</v>
      </c>
      <c r="M544">
        <v>22.94</v>
      </c>
      <c r="N544">
        <v>3.48</v>
      </c>
      <c r="O544" t="s">
        <v>744</v>
      </c>
      <c r="R544">
        <v>427</v>
      </c>
      <c r="S544">
        <v>561</v>
      </c>
      <c r="T544">
        <v>-0.96</v>
      </c>
    </row>
    <row r="545" spans="1:20">
      <c r="A545" t="s">
        <v>1302</v>
      </c>
      <c r="B545">
        <v>0.49</v>
      </c>
      <c r="C545">
        <v>-0.01</v>
      </c>
      <c r="D545">
        <v>2715500</v>
      </c>
      <c r="E545">
        <v>1357</v>
      </c>
      <c r="F545">
        <v>1186</v>
      </c>
      <c r="H545" t="s">
        <v>1594</v>
      </c>
      <c r="I545">
        <v>0.36</v>
      </c>
      <c r="K545">
        <v>0</v>
      </c>
      <c r="L545">
        <v>0.36</v>
      </c>
      <c r="M545">
        <v>-3.3</v>
      </c>
      <c r="N545">
        <v>-10.89</v>
      </c>
    </row>
    <row r="546" spans="1:20">
      <c r="A546" t="s">
        <v>184</v>
      </c>
      <c r="B546">
        <v>8</v>
      </c>
      <c r="C546">
        <v>-0.1</v>
      </c>
      <c r="D546">
        <v>175900</v>
      </c>
      <c r="E546">
        <v>1413</v>
      </c>
      <c r="F546">
        <v>2285</v>
      </c>
      <c r="G546">
        <v>9</v>
      </c>
      <c r="H546" t="s">
        <v>1944</v>
      </c>
      <c r="I546">
        <v>1.82</v>
      </c>
      <c r="J546" t="s">
        <v>1596</v>
      </c>
      <c r="K546">
        <v>0.89</v>
      </c>
      <c r="L546">
        <v>15.78</v>
      </c>
      <c r="M546">
        <v>37.159999999999997</v>
      </c>
      <c r="N546">
        <v>7.14</v>
      </c>
      <c r="O546" t="s">
        <v>2027</v>
      </c>
      <c r="R546">
        <v>114</v>
      </c>
      <c r="S546">
        <v>165</v>
      </c>
      <c r="T546">
        <v>0.2</v>
      </c>
    </row>
    <row r="547" spans="1:20">
      <c r="A547" t="s">
        <v>1303</v>
      </c>
      <c r="B547">
        <v>1.86</v>
      </c>
      <c r="C547">
        <v>-0.02</v>
      </c>
      <c r="D547">
        <v>58600</v>
      </c>
      <c r="E547">
        <v>110</v>
      </c>
      <c r="F547">
        <v>763</v>
      </c>
      <c r="G547">
        <v>10.15</v>
      </c>
      <c r="H547" t="s">
        <v>1556</v>
      </c>
      <c r="I547">
        <v>0.02</v>
      </c>
      <c r="J547" t="s">
        <v>818</v>
      </c>
      <c r="K547">
        <v>0.18</v>
      </c>
      <c r="L547">
        <v>10.55</v>
      </c>
      <c r="M547">
        <v>8.69</v>
      </c>
      <c r="N547">
        <v>40.9</v>
      </c>
      <c r="O547" t="s">
        <v>1690</v>
      </c>
      <c r="R547">
        <v>460</v>
      </c>
      <c r="S547">
        <v>303</v>
      </c>
      <c r="T547">
        <v>-0.82</v>
      </c>
    </row>
    <row r="548" spans="1:20">
      <c r="A548" t="s">
        <v>1001</v>
      </c>
      <c r="B548">
        <v>7</v>
      </c>
      <c r="C548">
        <v>0</v>
      </c>
      <c r="D548">
        <v>14300</v>
      </c>
      <c r="E548">
        <v>100</v>
      </c>
      <c r="F548">
        <v>1714</v>
      </c>
      <c r="H548" t="s">
        <v>1131</v>
      </c>
      <c r="I548">
        <v>0.93</v>
      </c>
      <c r="K548">
        <v>0</v>
      </c>
      <c r="L548">
        <v>1.19</v>
      </c>
      <c r="M548">
        <v>-1.63</v>
      </c>
      <c r="N548">
        <v>-1.1599999999999999</v>
      </c>
    </row>
    <row r="549" spans="1:20">
      <c r="A549" t="s">
        <v>183</v>
      </c>
      <c r="B549">
        <v>8.6999999999999993</v>
      </c>
      <c r="C549">
        <v>-0.25</v>
      </c>
      <c r="D549">
        <v>11100700</v>
      </c>
      <c r="E549">
        <v>97254</v>
      </c>
      <c r="F549">
        <v>14613</v>
      </c>
      <c r="G549">
        <v>15.48</v>
      </c>
      <c r="H549" t="s">
        <v>1640</v>
      </c>
      <c r="I549">
        <v>4.26</v>
      </c>
      <c r="J549" t="s">
        <v>1596</v>
      </c>
      <c r="K549">
        <v>0.56999999999999995</v>
      </c>
      <c r="L549">
        <v>5.1100000000000003</v>
      </c>
      <c r="M549">
        <v>11.15</v>
      </c>
      <c r="N549">
        <v>0.47</v>
      </c>
      <c r="O549" t="s">
        <v>2028</v>
      </c>
      <c r="R549">
        <v>543</v>
      </c>
      <c r="S549">
        <v>699</v>
      </c>
      <c r="T549">
        <v>0.32</v>
      </c>
    </row>
    <row r="550" spans="1:20">
      <c r="A550" t="s">
        <v>182</v>
      </c>
      <c r="B550">
        <v>9.75</v>
      </c>
      <c r="C550">
        <v>-0.25</v>
      </c>
      <c r="D550">
        <v>1199900</v>
      </c>
      <c r="E550">
        <v>11657</v>
      </c>
      <c r="F550">
        <v>8640</v>
      </c>
      <c r="G550">
        <v>42.59</v>
      </c>
      <c r="H550" t="s">
        <v>974</v>
      </c>
      <c r="I550">
        <v>0.28000000000000003</v>
      </c>
      <c r="J550" t="s">
        <v>1588</v>
      </c>
      <c r="K550">
        <v>0.23</v>
      </c>
      <c r="L550">
        <v>1.79</v>
      </c>
      <c r="M550">
        <v>1.06</v>
      </c>
      <c r="N550">
        <v>0.88</v>
      </c>
      <c r="O550" t="s">
        <v>2029</v>
      </c>
      <c r="R550">
        <v>1225</v>
      </c>
      <c r="S550">
        <v>1206</v>
      </c>
      <c r="T550">
        <v>-4.04</v>
      </c>
    </row>
    <row r="551" spans="1:20">
      <c r="A551" t="s">
        <v>181</v>
      </c>
      <c r="B551">
        <v>34.75</v>
      </c>
      <c r="C551">
        <v>0</v>
      </c>
      <c r="D551">
        <v>32964600</v>
      </c>
      <c r="E551">
        <v>1144309</v>
      </c>
      <c r="F551">
        <v>978283</v>
      </c>
      <c r="G551">
        <v>8.73</v>
      </c>
      <c r="H551" t="s">
        <v>1472</v>
      </c>
      <c r="I551">
        <v>1.1299999999999999</v>
      </c>
      <c r="J551" t="s">
        <v>890</v>
      </c>
      <c r="K551">
        <v>3.92</v>
      </c>
      <c r="L551">
        <v>8.1999999999999993</v>
      </c>
      <c r="M551">
        <v>10.31</v>
      </c>
      <c r="N551">
        <v>3.52</v>
      </c>
      <c r="O551" t="s">
        <v>1791</v>
      </c>
      <c r="R551">
        <v>372</v>
      </c>
      <c r="S551">
        <v>336</v>
      </c>
      <c r="T551">
        <v>-1.73</v>
      </c>
    </row>
    <row r="552" spans="1:20">
      <c r="A552" t="s">
        <v>180</v>
      </c>
      <c r="B552">
        <v>164</v>
      </c>
      <c r="C552">
        <v>6</v>
      </c>
      <c r="D552">
        <v>27239300</v>
      </c>
      <c r="E552">
        <v>4413564</v>
      </c>
      <c r="F552">
        <v>629243</v>
      </c>
      <c r="G552">
        <v>8.2100000000000009</v>
      </c>
      <c r="H552" t="s">
        <v>1382</v>
      </c>
      <c r="I552">
        <v>0.81</v>
      </c>
      <c r="J552" t="s">
        <v>1788</v>
      </c>
      <c r="K552">
        <v>19.32</v>
      </c>
      <c r="L552">
        <v>17</v>
      </c>
      <c r="M552">
        <v>15.87</v>
      </c>
      <c r="N552">
        <v>24.46</v>
      </c>
      <c r="O552" t="s">
        <v>1775</v>
      </c>
      <c r="R552">
        <v>217</v>
      </c>
      <c r="S552">
        <v>138</v>
      </c>
      <c r="T552">
        <v>0.2</v>
      </c>
    </row>
    <row r="553" spans="1:20">
      <c r="A553" t="s">
        <v>179</v>
      </c>
      <c r="B553">
        <v>40</v>
      </c>
      <c r="C553">
        <v>-0.5</v>
      </c>
      <c r="D553">
        <v>11934500</v>
      </c>
      <c r="E553">
        <v>476290</v>
      </c>
      <c r="F553">
        <v>175845</v>
      </c>
      <c r="G553">
        <v>176</v>
      </c>
      <c r="H553" t="s">
        <v>1590</v>
      </c>
      <c r="I553">
        <v>1.43</v>
      </c>
      <c r="J553" t="s">
        <v>1125</v>
      </c>
      <c r="K553">
        <v>0.22</v>
      </c>
      <c r="L553">
        <v>1.94</v>
      </c>
      <c r="M553">
        <v>0.34</v>
      </c>
      <c r="N553">
        <v>0.16</v>
      </c>
      <c r="O553" t="s">
        <v>1122</v>
      </c>
      <c r="R553">
        <v>1320</v>
      </c>
      <c r="S553">
        <v>1266</v>
      </c>
      <c r="T553">
        <v>-1.79</v>
      </c>
    </row>
    <row r="554" spans="1:20">
      <c r="A554" t="s">
        <v>178</v>
      </c>
      <c r="B554">
        <v>2.4</v>
      </c>
      <c r="C554">
        <v>0.04</v>
      </c>
      <c r="D554">
        <v>442300</v>
      </c>
      <c r="E554">
        <v>1029</v>
      </c>
      <c r="F554">
        <v>1770</v>
      </c>
      <c r="G554">
        <v>16.64</v>
      </c>
      <c r="H554" t="s">
        <v>899</v>
      </c>
      <c r="I554">
        <v>0.21</v>
      </c>
      <c r="J554" t="s">
        <v>1447</v>
      </c>
      <c r="K554">
        <v>0.14000000000000001</v>
      </c>
      <c r="L554">
        <v>10.35</v>
      </c>
      <c r="M554">
        <v>10.130000000000001</v>
      </c>
      <c r="N554">
        <v>7.15</v>
      </c>
      <c r="O554" t="s">
        <v>2030</v>
      </c>
      <c r="R554">
        <v>602</v>
      </c>
      <c r="S554">
        <v>495</v>
      </c>
      <c r="T554">
        <v>0.23</v>
      </c>
    </row>
    <row r="555" spans="1:20">
      <c r="A555" t="s">
        <v>1184</v>
      </c>
      <c r="B555">
        <v>15</v>
      </c>
      <c r="C555">
        <v>-0.3</v>
      </c>
      <c r="D555">
        <v>375700</v>
      </c>
      <c r="E555">
        <v>5660</v>
      </c>
      <c r="F555">
        <v>6200</v>
      </c>
      <c r="G555">
        <v>8.1</v>
      </c>
      <c r="H555" t="s">
        <v>2031</v>
      </c>
      <c r="I555">
        <v>0.18</v>
      </c>
      <c r="J555" t="s">
        <v>1454</v>
      </c>
      <c r="K555">
        <v>1.91</v>
      </c>
      <c r="L555">
        <v>33.380000000000003</v>
      </c>
      <c r="M555">
        <v>31.7</v>
      </c>
      <c r="N555">
        <v>23.66</v>
      </c>
      <c r="O555" t="s">
        <v>2018</v>
      </c>
      <c r="R555">
        <v>90</v>
      </c>
      <c r="S555">
        <v>77</v>
      </c>
      <c r="T555">
        <v>0.05</v>
      </c>
    </row>
    <row r="556" spans="1:20">
      <c r="A556" t="s">
        <v>177</v>
      </c>
      <c r="B556">
        <v>2.2400000000000002</v>
      </c>
      <c r="C556">
        <v>-0.06</v>
      </c>
      <c r="D556">
        <v>22051700</v>
      </c>
      <c r="E556">
        <v>49833</v>
      </c>
      <c r="F556">
        <v>24000</v>
      </c>
      <c r="G556">
        <v>9.59</v>
      </c>
      <c r="H556" t="s">
        <v>858</v>
      </c>
      <c r="I556">
        <v>0.53</v>
      </c>
      <c r="J556" t="s">
        <v>1470</v>
      </c>
      <c r="K556">
        <v>0.23</v>
      </c>
      <c r="L556">
        <v>6.8</v>
      </c>
      <c r="M556">
        <v>8.91</v>
      </c>
      <c r="N556">
        <v>27.08</v>
      </c>
      <c r="O556" t="s">
        <v>2032</v>
      </c>
      <c r="R556">
        <v>437</v>
      </c>
      <c r="S556">
        <v>433</v>
      </c>
      <c r="T556">
        <v>1.25</v>
      </c>
    </row>
    <row r="557" spans="1:20">
      <c r="A557" t="s">
        <v>1342</v>
      </c>
      <c r="B557">
        <v>2.78</v>
      </c>
      <c r="C557">
        <v>-0.12</v>
      </c>
      <c r="D557">
        <v>4200</v>
      </c>
      <c r="E557">
        <v>12</v>
      </c>
      <c r="F557">
        <v>276</v>
      </c>
      <c r="H557" t="s">
        <v>1457</v>
      </c>
      <c r="I557">
        <v>0.32</v>
      </c>
      <c r="K557">
        <v>0</v>
      </c>
      <c r="L557">
        <v>-31.1</v>
      </c>
      <c r="M557">
        <v>-38.53</v>
      </c>
      <c r="N557">
        <v>-32.82</v>
      </c>
    </row>
    <row r="558" spans="1:20">
      <c r="A558" t="s">
        <v>851</v>
      </c>
      <c r="B558">
        <v>3.9</v>
      </c>
      <c r="C558">
        <v>-0.02</v>
      </c>
      <c r="D558">
        <v>70300</v>
      </c>
      <c r="E558">
        <v>274</v>
      </c>
      <c r="F558">
        <v>1330</v>
      </c>
      <c r="G558">
        <v>19.89</v>
      </c>
      <c r="H558" t="s">
        <v>1215</v>
      </c>
      <c r="I558">
        <v>0.18</v>
      </c>
      <c r="J558" t="s">
        <v>1120</v>
      </c>
      <c r="K558">
        <v>0.2</v>
      </c>
      <c r="L558">
        <v>4.55</v>
      </c>
      <c r="M558">
        <v>4.2300000000000004</v>
      </c>
      <c r="N558">
        <v>4.92</v>
      </c>
      <c r="O558" t="s">
        <v>1650</v>
      </c>
      <c r="R558">
        <v>917</v>
      </c>
      <c r="S558">
        <v>832</v>
      </c>
    </row>
    <row r="559" spans="1:20">
      <c r="A559" t="s">
        <v>2033</v>
      </c>
      <c r="B559">
        <v>0.85</v>
      </c>
      <c r="C559">
        <v>-0.06</v>
      </c>
      <c r="D559">
        <v>41468800</v>
      </c>
      <c r="E559">
        <v>36047</v>
      </c>
      <c r="F559">
        <v>0</v>
      </c>
      <c r="H559" t="s">
        <v>1680</v>
      </c>
      <c r="J559" t="s">
        <v>1680</v>
      </c>
      <c r="K559">
        <v>0</v>
      </c>
      <c r="O559" t="s">
        <v>1680</v>
      </c>
    </row>
    <row r="560" spans="1:20">
      <c r="A560" t="s">
        <v>1482</v>
      </c>
      <c r="B560">
        <v>0.39</v>
      </c>
      <c r="C560">
        <v>-0.01</v>
      </c>
      <c r="D560">
        <v>22033300</v>
      </c>
      <c r="E560">
        <v>8640</v>
      </c>
      <c r="F560">
        <v>2904</v>
      </c>
      <c r="H560" t="s">
        <v>1032</v>
      </c>
      <c r="I560">
        <v>0.86</v>
      </c>
      <c r="K560">
        <v>0</v>
      </c>
      <c r="L560">
        <v>-5.2</v>
      </c>
      <c r="M560">
        <v>-11.96</v>
      </c>
      <c r="N560">
        <v>-82.97</v>
      </c>
    </row>
    <row r="561" spans="1:20">
      <c r="A561" t="s">
        <v>928</v>
      </c>
      <c r="B561">
        <v>30.75</v>
      </c>
      <c r="C561">
        <v>-0.25</v>
      </c>
      <c r="D561">
        <v>100900</v>
      </c>
      <c r="E561">
        <v>3120</v>
      </c>
      <c r="F561">
        <v>36600</v>
      </c>
      <c r="G561">
        <v>23.6</v>
      </c>
      <c r="H561" t="s">
        <v>1490</v>
      </c>
      <c r="I561">
        <v>0.52</v>
      </c>
      <c r="J561" t="s">
        <v>1120</v>
      </c>
      <c r="K561">
        <v>1.29</v>
      </c>
      <c r="L561">
        <v>4.9000000000000004</v>
      </c>
      <c r="M561">
        <v>8.23</v>
      </c>
      <c r="N561">
        <v>15.47</v>
      </c>
      <c r="O561" t="s">
        <v>1692</v>
      </c>
      <c r="R561">
        <v>780</v>
      </c>
      <c r="S561">
        <v>853</v>
      </c>
      <c r="T561">
        <v>-0.71</v>
      </c>
    </row>
    <row r="562" spans="1:20">
      <c r="A562" t="s">
        <v>176</v>
      </c>
      <c r="B562">
        <v>28</v>
      </c>
      <c r="C562">
        <v>-0.5</v>
      </c>
      <c r="D562">
        <v>2383500</v>
      </c>
      <c r="E562">
        <v>66959</v>
      </c>
      <c r="F562">
        <v>60900</v>
      </c>
      <c r="G562">
        <v>11.79</v>
      </c>
      <c r="H562" t="s">
        <v>1600</v>
      </c>
      <c r="I562">
        <v>0.99</v>
      </c>
      <c r="J562" t="s">
        <v>761</v>
      </c>
      <c r="K562">
        <v>2.37</v>
      </c>
      <c r="L562">
        <v>4.87</v>
      </c>
      <c r="M562">
        <v>5.27</v>
      </c>
      <c r="N562">
        <v>11.03</v>
      </c>
      <c r="O562" t="s">
        <v>1809</v>
      </c>
      <c r="R562">
        <v>681</v>
      </c>
      <c r="S562">
        <v>614</v>
      </c>
      <c r="T562">
        <v>-1.2</v>
      </c>
    </row>
    <row r="563" spans="1:20">
      <c r="A563" t="s">
        <v>175</v>
      </c>
      <c r="B563">
        <v>10.6</v>
      </c>
      <c r="C563">
        <v>-0.7</v>
      </c>
      <c r="D563">
        <v>7060900</v>
      </c>
      <c r="E563">
        <v>76650</v>
      </c>
      <c r="F563">
        <v>21400</v>
      </c>
      <c r="G563">
        <v>32.97</v>
      </c>
      <c r="H563" t="s">
        <v>782</v>
      </c>
      <c r="I563">
        <v>0.19</v>
      </c>
      <c r="J563" t="s">
        <v>1040</v>
      </c>
      <c r="K563">
        <v>0.32</v>
      </c>
      <c r="L563">
        <v>14.93</v>
      </c>
      <c r="M563">
        <v>14.12</v>
      </c>
      <c r="N563">
        <v>14.65</v>
      </c>
      <c r="O563" t="s">
        <v>1481</v>
      </c>
      <c r="R563">
        <v>684</v>
      </c>
      <c r="S563">
        <v>586</v>
      </c>
      <c r="T563">
        <v>1.68</v>
      </c>
    </row>
    <row r="564" spans="1:20">
      <c r="A564" t="s">
        <v>174</v>
      </c>
      <c r="B564">
        <v>16.899999999999999</v>
      </c>
      <c r="C564">
        <v>-0.6</v>
      </c>
      <c r="D564">
        <v>8408700</v>
      </c>
      <c r="E564">
        <v>145296</v>
      </c>
      <c r="F564">
        <v>13840</v>
      </c>
      <c r="G564">
        <v>9.2200000000000006</v>
      </c>
      <c r="H564" t="s">
        <v>1024</v>
      </c>
      <c r="I564">
        <v>0.28999999999999998</v>
      </c>
      <c r="J564" t="s">
        <v>1464</v>
      </c>
      <c r="K564">
        <v>1.81</v>
      </c>
      <c r="L564">
        <v>3.46</v>
      </c>
      <c r="M564">
        <v>3.38</v>
      </c>
      <c r="N564">
        <v>5.6</v>
      </c>
      <c r="O564" t="s">
        <v>782</v>
      </c>
      <c r="R564">
        <v>688</v>
      </c>
      <c r="S564">
        <v>660</v>
      </c>
      <c r="T564">
        <v>-1.44</v>
      </c>
    </row>
    <row r="565" spans="1:20">
      <c r="A565" t="s">
        <v>1559</v>
      </c>
      <c r="B565">
        <v>10.9</v>
      </c>
      <c r="C565">
        <v>-0.1</v>
      </c>
      <c r="D565">
        <v>22100</v>
      </c>
      <c r="E565">
        <v>234</v>
      </c>
      <c r="F565">
        <v>995</v>
      </c>
      <c r="G565">
        <v>39.67</v>
      </c>
      <c r="H565" t="s">
        <v>1655</v>
      </c>
      <c r="I565">
        <v>0.77</v>
      </c>
      <c r="J565" t="s">
        <v>1120</v>
      </c>
      <c r="K565">
        <v>0.25</v>
      </c>
      <c r="L565">
        <v>12.51</v>
      </c>
      <c r="M565">
        <v>20.3</v>
      </c>
      <c r="N565">
        <v>15.85</v>
      </c>
      <c r="O565" t="s">
        <v>1831</v>
      </c>
      <c r="R565">
        <v>637</v>
      </c>
      <c r="S565">
        <v>687</v>
      </c>
      <c r="T565">
        <v>0.91</v>
      </c>
    </row>
    <row r="566" spans="1:20">
      <c r="A566" t="s">
        <v>1173</v>
      </c>
      <c r="B566">
        <v>0.48</v>
      </c>
      <c r="C566">
        <v>-0.02</v>
      </c>
      <c r="D566">
        <v>728500</v>
      </c>
      <c r="E566">
        <v>347</v>
      </c>
      <c r="F566">
        <v>798</v>
      </c>
      <c r="H566" t="s">
        <v>1135</v>
      </c>
      <c r="I566">
        <v>1.37</v>
      </c>
      <c r="K566">
        <v>0</v>
      </c>
      <c r="L566">
        <v>1.4</v>
      </c>
      <c r="M566">
        <v>-2.1</v>
      </c>
      <c r="N566">
        <v>-7.74</v>
      </c>
    </row>
    <row r="567" spans="1:20">
      <c r="A567" t="s">
        <v>173</v>
      </c>
      <c r="B567">
        <v>24.6</v>
      </c>
      <c r="C567">
        <v>-0.1</v>
      </c>
      <c r="D567">
        <v>175400</v>
      </c>
      <c r="E567">
        <v>4326</v>
      </c>
      <c r="F567">
        <v>7410</v>
      </c>
      <c r="G567">
        <v>17.62</v>
      </c>
      <c r="H567" t="s">
        <v>1841</v>
      </c>
      <c r="I567">
        <v>0.72</v>
      </c>
      <c r="J567" t="s">
        <v>1461</v>
      </c>
      <c r="K567">
        <v>1.4</v>
      </c>
      <c r="L567">
        <v>14.15</v>
      </c>
      <c r="M567">
        <v>19.57</v>
      </c>
      <c r="N567">
        <v>17.54</v>
      </c>
      <c r="O567" t="s">
        <v>852</v>
      </c>
      <c r="R567">
        <v>421</v>
      </c>
      <c r="S567">
        <v>418</v>
      </c>
      <c r="T567">
        <v>-26.59</v>
      </c>
    </row>
    <row r="568" spans="1:20">
      <c r="A568" t="s">
        <v>1174</v>
      </c>
      <c r="B568">
        <v>0.54</v>
      </c>
      <c r="C568">
        <v>-0.01</v>
      </c>
      <c r="D568">
        <v>1111000</v>
      </c>
      <c r="E568">
        <v>600</v>
      </c>
      <c r="F568">
        <v>2211</v>
      </c>
      <c r="H568" t="s">
        <v>991</v>
      </c>
      <c r="I568">
        <v>1.18</v>
      </c>
      <c r="K568">
        <v>0</v>
      </c>
      <c r="L568">
        <v>-6.59</v>
      </c>
      <c r="M568">
        <v>-21.69</v>
      </c>
      <c r="N568">
        <v>-359.31</v>
      </c>
    </row>
    <row r="569" spans="1:20">
      <c r="A569" t="s">
        <v>1108</v>
      </c>
      <c r="B569">
        <v>13.3</v>
      </c>
      <c r="C569">
        <v>0</v>
      </c>
      <c r="D569">
        <v>1200</v>
      </c>
      <c r="E569">
        <v>16</v>
      </c>
      <c r="F569">
        <v>266</v>
      </c>
      <c r="G569">
        <v>12.91</v>
      </c>
      <c r="H569" t="s">
        <v>959</v>
      </c>
      <c r="I569">
        <v>1.32</v>
      </c>
      <c r="J569" t="s">
        <v>1464</v>
      </c>
      <c r="K569">
        <v>1.03</v>
      </c>
      <c r="L569">
        <v>4.9000000000000004</v>
      </c>
      <c r="M569">
        <v>5.46</v>
      </c>
      <c r="N569">
        <v>3.16</v>
      </c>
      <c r="O569" t="s">
        <v>832</v>
      </c>
      <c r="R569">
        <v>699</v>
      </c>
      <c r="S569">
        <v>635</v>
      </c>
      <c r="T569">
        <v>-0.08</v>
      </c>
    </row>
    <row r="570" spans="1:20">
      <c r="A570" t="s">
        <v>1849</v>
      </c>
      <c r="B570">
        <v>0.73</v>
      </c>
      <c r="C570">
        <v>-0.03</v>
      </c>
      <c r="D570">
        <v>35109800</v>
      </c>
      <c r="E570">
        <v>26368</v>
      </c>
      <c r="F570">
        <v>5845</v>
      </c>
      <c r="G570">
        <v>30.93</v>
      </c>
      <c r="H570" t="s">
        <v>1367</v>
      </c>
      <c r="I570">
        <v>0.53</v>
      </c>
      <c r="K570">
        <v>0.02</v>
      </c>
      <c r="L570">
        <v>5.8</v>
      </c>
      <c r="M570">
        <v>4.8</v>
      </c>
      <c r="N570">
        <v>8.1999999999999993</v>
      </c>
      <c r="R570">
        <v>1020</v>
      </c>
      <c r="S570">
        <v>878</v>
      </c>
      <c r="T570">
        <v>0.32</v>
      </c>
    </row>
    <row r="571" spans="1:20">
      <c r="A571" t="s">
        <v>941</v>
      </c>
      <c r="B571">
        <v>2.46</v>
      </c>
      <c r="C571">
        <v>-0.04</v>
      </c>
      <c r="D571">
        <v>2500</v>
      </c>
      <c r="E571">
        <v>6</v>
      </c>
      <c r="F571">
        <v>2291</v>
      </c>
      <c r="H571" t="s">
        <v>1556</v>
      </c>
      <c r="I571">
        <v>2.13</v>
      </c>
      <c r="K571">
        <v>0</v>
      </c>
      <c r="L571">
        <v>4.4000000000000004</v>
      </c>
      <c r="M571">
        <v>-1.78</v>
      </c>
      <c r="N571">
        <v>-4.0999999999999996</v>
      </c>
    </row>
    <row r="572" spans="1:20">
      <c r="A572" t="s">
        <v>172</v>
      </c>
      <c r="B572">
        <v>7.45</v>
      </c>
      <c r="C572">
        <v>-0.05</v>
      </c>
      <c r="D572">
        <v>6117800</v>
      </c>
      <c r="E572">
        <v>45704</v>
      </c>
      <c r="F572">
        <v>14749</v>
      </c>
      <c r="G572">
        <v>15.05</v>
      </c>
      <c r="H572" t="s">
        <v>1556</v>
      </c>
      <c r="I572">
        <v>1.39</v>
      </c>
      <c r="J572" t="s">
        <v>1014</v>
      </c>
      <c r="K572">
        <v>0.49</v>
      </c>
      <c r="L572">
        <v>4.45</v>
      </c>
      <c r="M572">
        <v>5.77</v>
      </c>
      <c r="N572">
        <v>5.05</v>
      </c>
      <c r="O572" t="s">
        <v>1668</v>
      </c>
      <c r="R572">
        <v>751</v>
      </c>
      <c r="S572">
        <v>754</v>
      </c>
      <c r="T572">
        <v>0.39</v>
      </c>
    </row>
    <row r="573" spans="1:20">
      <c r="A573" t="s">
        <v>1343</v>
      </c>
      <c r="B573">
        <v>1.45</v>
      </c>
      <c r="C573">
        <v>-0.05</v>
      </c>
      <c r="D573">
        <v>12887400</v>
      </c>
      <c r="E573">
        <v>20723</v>
      </c>
      <c r="F573">
        <v>301</v>
      </c>
      <c r="H573" t="s">
        <v>1355</v>
      </c>
      <c r="I573">
        <v>1.22</v>
      </c>
      <c r="K573">
        <v>0</v>
      </c>
      <c r="L573">
        <v>-6.04</v>
      </c>
      <c r="M573">
        <v>-15.13</v>
      </c>
      <c r="N573">
        <v>-15.75</v>
      </c>
    </row>
    <row r="574" spans="1:20">
      <c r="A574" t="s">
        <v>853</v>
      </c>
      <c r="B574">
        <v>0.69</v>
      </c>
      <c r="C574">
        <v>-0.03</v>
      </c>
      <c r="D574">
        <v>2045900</v>
      </c>
      <c r="E574">
        <v>1437</v>
      </c>
      <c r="F574">
        <v>913</v>
      </c>
      <c r="G574">
        <v>32.86</v>
      </c>
      <c r="H574" t="s">
        <v>1385</v>
      </c>
      <c r="I574">
        <v>1.26</v>
      </c>
      <c r="J574" t="s">
        <v>1496</v>
      </c>
      <c r="K574">
        <v>0.02</v>
      </c>
      <c r="L574">
        <v>1.92</v>
      </c>
      <c r="M574">
        <v>1.1299999999999999</v>
      </c>
      <c r="N574">
        <v>0.27</v>
      </c>
      <c r="O574" t="s">
        <v>1848</v>
      </c>
      <c r="R574">
        <v>1172</v>
      </c>
      <c r="S574">
        <v>1151</v>
      </c>
      <c r="T574">
        <v>-0.02</v>
      </c>
    </row>
    <row r="575" spans="1:20">
      <c r="A575" t="s">
        <v>171</v>
      </c>
      <c r="B575">
        <v>6.05</v>
      </c>
      <c r="C575">
        <v>-0.05</v>
      </c>
      <c r="D575">
        <v>496200</v>
      </c>
      <c r="E575">
        <v>2985</v>
      </c>
      <c r="F575">
        <v>3303</v>
      </c>
      <c r="G575">
        <v>17.91</v>
      </c>
      <c r="H575" t="s">
        <v>1534</v>
      </c>
      <c r="I575">
        <v>0.1</v>
      </c>
      <c r="J575" t="s">
        <v>1121</v>
      </c>
      <c r="K575">
        <v>0.34</v>
      </c>
      <c r="L575">
        <v>11.95</v>
      </c>
      <c r="M575">
        <v>10.58</v>
      </c>
      <c r="N575">
        <v>15.66</v>
      </c>
      <c r="O575" t="s">
        <v>971</v>
      </c>
      <c r="R575">
        <v>608</v>
      </c>
      <c r="S575">
        <v>482</v>
      </c>
      <c r="T575">
        <v>1.56</v>
      </c>
    </row>
    <row r="576" spans="1:20">
      <c r="A576" t="s">
        <v>170</v>
      </c>
      <c r="B576">
        <v>12.5</v>
      </c>
      <c r="C576">
        <v>-0.1</v>
      </c>
      <c r="D576">
        <v>1357500</v>
      </c>
      <c r="E576">
        <v>16994</v>
      </c>
      <c r="F576">
        <v>13372</v>
      </c>
      <c r="G576">
        <v>9.58</v>
      </c>
      <c r="H576" t="s">
        <v>1818</v>
      </c>
      <c r="I576">
        <v>1.69</v>
      </c>
      <c r="K576">
        <v>1.3</v>
      </c>
      <c r="L576">
        <v>24.63</v>
      </c>
      <c r="M576">
        <v>56.63</v>
      </c>
      <c r="N576">
        <v>36.67</v>
      </c>
      <c r="O576" t="s">
        <v>1776</v>
      </c>
      <c r="R576">
        <v>124</v>
      </c>
      <c r="S576">
        <v>137</v>
      </c>
      <c r="T576">
        <v>0.03</v>
      </c>
    </row>
    <row r="577" spans="1:20">
      <c r="A577" t="s">
        <v>976</v>
      </c>
      <c r="B577">
        <v>2.44</v>
      </c>
      <c r="C577">
        <v>-0.02</v>
      </c>
      <c r="D577">
        <v>86600</v>
      </c>
      <c r="E577">
        <v>210</v>
      </c>
      <c r="F577">
        <v>1813</v>
      </c>
      <c r="G577">
        <v>17.48</v>
      </c>
      <c r="H577" t="s">
        <v>1354</v>
      </c>
      <c r="I577">
        <v>0.35</v>
      </c>
      <c r="J577" t="s">
        <v>1446</v>
      </c>
      <c r="K577">
        <v>0.14000000000000001</v>
      </c>
      <c r="L577">
        <v>6.1</v>
      </c>
      <c r="M577">
        <v>6.01</v>
      </c>
      <c r="N577">
        <v>6.82</v>
      </c>
      <c r="O577" t="s">
        <v>1621</v>
      </c>
      <c r="R577">
        <v>786</v>
      </c>
      <c r="S577">
        <v>684</v>
      </c>
      <c r="T577">
        <v>0.2</v>
      </c>
    </row>
    <row r="578" spans="1:20">
      <c r="A578" t="s">
        <v>335</v>
      </c>
      <c r="B578">
        <v>0.63</v>
      </c>
      <c r="C578">
        <v>-0.02</v>
      </c>
      <c r="D578">
        <v>1950200</v>
      </c>
      <c r="E578">
        <v>1222</v>
      </c>
      <c r="F578">
        <v>694</v>
      </c>
      <c r="G578">
        <v>21.46</v>
      </c>
      <c r="H578" t="s">
        <v>1123</v>
      </c>
      <c r="I578">
        <v>4.3600000000000003</v>
      </c>
      <c r="K578">
        <v>0.03</v>
      </c>
      <c r="L578">
        <v>3.92</v>
      </c>
      <c r="M578">
        <v>3.85</v>
      </c>
      <c r="N578">
        <v>1.28</v>
      </c>
      <c r="R578">
        <v>968</v>
      </c>
      <c r="S578">
        <v>928</v>
      </c>
      <c r="T578">
        <v>-0.04</v>
      </c>
    </row>
    <row r="579" spans="1:20">
      <c r="A579" t="s">
        <v>1250</v>
      </c>
      <c r="B579">
        <v>0.55000000000000004</v>
      </c>
      <c r="C579">
        <v>0</v>
      </c>
      <c r="D579">
        <v>80000</v>
      </c>
      <c r="E579">
        <v>43</v>
      </c>
      <c r="F579">
        <v>476</v>
      </c>
      <c r="H579" t="s">
        <v>1489</v>
      </c>
      <c r="I579">
        <v>0.46</v>
      </c>
      <c r="K579">
        <v>0</v>
      </c>
      <c r="L579">
        <v>-7.9</v>
      </c>
      <c r="M579">
        <v>-10.53</v>
      </c>
      <c r="N579">
        <v>-15.09</v>
      </c>
    </row>
    <row r="580" spans="1:20">
      <c r="A580" t="s">
        <v>1381</v>
      </c>
      <c r="B580">
        <v>53</v>
      </c>
      <c r="C580">
        <v>0.25</v>
      </c>
      <c r="D580">
        <v>1100</v>
      </c>
      <c r="E580">
        <v>58</v>
      </c>
      <c r="F580">
        <v>7946</v>
      </c>
      <c r="G580">
        <v>11.08</v>
      </c>
      <c r="H580" t="s">
        <v>1158</v>
      </c>
      <c r="I580">
        <v>0.28999999999999998</v>
      </c>
      <c r="J580" t="s">
        <v>1602</v>
      </c>
      <c r="K580">
        <v>4.78</v>
      </c>
      <c r="L580">
        <v>14.01</v>
      </c>
      <c r="M580">
        <v>15.28</v>
      </c>
      <c r="N580">
        <v>10.32</v>
      </c>
      <c r="O580" t="s">
        <v>1675</v>
      </c>
      <c r="R580">
        <v>315</v>
      </c>
      <c r="S580">
        <v>251</v>
      </c>
      <c r="T580">
        <v>0.64</v>
      </c>
    </row>
    <row r="581" spans="1:20">
      <c r="A581" t="s">
        <v>169</v>
      </c>
      <c r="B581">
        <v>0.84</v>
      </c>
      <c r="C581">
        <v>-0.01</v>
      </c>
      <c r="D581">
        <v>3917900</v>
      </c>
      <c r="E581">
        <v>3270</v>
      </c>
      <c r="F581">
        <v>5689</v>
      </c>
      <c r="G581">
        <v>27</v>
      </c>
      <c r="H581" t="s">
        <v>812</v>
      </c>
      <c r="I581">
        <v>2.29</v>
      </c>
      <c r="J581" t="s">
        <v>892</v>
      </c>
      <c r="K581">
        <v>0.03</v>
      </c>
      <c r="L581">
        <v>4.3499999999999996</v>
      </c>
      <c r="M581">
        <v>1.27</v>
      </c>
      <c r="N581">
        <v>1.4</v>
      </c>
      <c r="O581" t="s">
        <v>1350</v>
      </c>
      <c r="R581">
        <v>1136</v>
      </c>
      <c r="S581">
        <v>953</v>
      </c>
      <c r="T581">
        <v>-0.16</v>
      </c>
    </row>
    <row r="582" spans="1:20">
      <c r="A582" t="s">
        <v>168</v>
      </c>
      <c r="B582">
        <v>2.78</v>
      </c>
      <c r="C582">
        <v>-0.04</v>
      </c>
      <c r="D582">
        <v>109400</v>
      </c>
      <c r="E582">
        <v>307</v>
      </c>
      <c r="F582">
        <v>1692</v>
      </c>
      <c r="G582">
        <v>34.21</v>
      </c>
      <c r="H582" t="s">
        <v>1551</v>
      </c>
      <c r="I582">
        <v>1.2</v>
      </c>
      <c r="K582">
        <v>0.08</v>
      </c>
      <c r="L582">
        <v>0.75</v>
      </c>
      <c r="M582">
        <v>1.51</v>
      </c>
      <c r="N582">
        <v>3.31</v>
      </c>
      <c r="R582">
        <v>1169</v>
      </c>
      <c r="S582">
        <v>1234</v>
      </c>
      <c r="T582">
        <v>-1.33</v>
      </c>
    </row>
    <row r="583" spans="1:20">
      <c r="A583" t="s">
        <v>336</v>
      </c>
      <c r="B583">
        <v>7.05</v>
      </c>
      <c r="C583">
        <v>-0.1</v>
      </c>
      <c r="D583">
        <v>339600</v>
      </c>
      <c r="E583">
        <v>2351</v>
      </c>
      <c r="F583">
        <v>8452</v>
      </c>
      <c r="G583">
        <v>43.78</v>
      </c>
      <c r="H583" t="s">
        <v>1148</v>
      </c>
      <c r="I583">
        <v>2.62</v>
      </c>
      <c r="J583" t="s">
        <v>1588</v>
      </c>
      <c r="K583">
        <v>0.16</v>
      </c>
      <c r="L583">
        <v>2.16</v>
      </c>
      <c r="M583">
        <v>4.09</v>
      </c>
      <c r="N583">
        <v>9.56</v>
      </c>
      <c r="O583" t="s">
        <v>1123</v>
      </c>
      <c r="R583">
        <v>1114</v>
      </c>
      <c r="S583">
        <v>1191</v>
      </c>
      <c r="T583">
        <v>2.91</v>
      </c>
    </row>
    <row r="584" spans="1:20">
      <c r="A584" t="s">
        <v>1304</v>
      </c>
      <c r="B584">
        <v>7.8</v>
      </c>
      <c r="C584">
        <v>-0.1</v>
      </c>
      <c r="D584">
        <v>102300</v>
      </c>
      <c r="E584">
        <v>800</v>
      </c>
      <c r="F584">
        <v>2310</v>
      </c>
      <c r="G584">
        <v>37.53</v>
      </c>
      <c r="H584" t="s">
        <v>1787</v>
      </c>
      <c r="I584">
        <v>0.23</v>
      </c>
      <c r="K584">
        <v>0.21</v>
      </c>
      <c r="L584">
        <v>13.99</v>
      </c>
      <c r="M584">
        <v>15.76</v>
      </c>
      <c r="N584">
        <v>52</v>
      </c>
      <c r="O584" t="s">
        <v>863</v>
      </c>
      <c r="R584">
        <v>680</v>
      </c>
      <c r="S584">
        <v>627</v>
      </c>
      <c r="T584">
        <v>0.74</v>
      </c>
    </row>
    <row r="585" spans="1:20">
      <c r="A585" t="s">
        <v>167</v>
      </c>
      <c r="B585">
        <v>25</v>
      </c>
      <c r="C585">
        <v>0</v>
      </c>
      <c r="D585">
        <v>637600</v>
      </c>
      <c r="E585">
        <v>15937</v>
      </c>
      <c r="F585">
        <v>8774</v>
      </c>
      <c r="G585">
        <v>18.97</v>
      </c>
      <c r="H585" t="s">
        <v>2034</v>
      </c>
      <c r="I585">
        <v>0.54</v>
      </c>
      <c r="J585" t="s">
        <v>960</v>
      </c>
      <c r="K585">
        <v>1.33</v>
      </c>
      <c r="L585">
        <v>20.87</v>
      </c>
      <c r="M585">
        <v>24.77</v>
      </c>
      <c r="N585">
        <v>13.41</v>
      </c>
      <c r="O585" t="s">
        <v>1938</v>
      </c>
      <c r="R585">
        <v>405</v>
      </c>
      <c r="S585">
        <v>391</v>
      </c>
      <c r="T585">
        <v>0.84</v>
      </c>
    </row>
    <row r="586" spans="1:20">
      <c r="A586" t="s">
        <v>337</v>
      </c>
      <c r="B586">
        <v>2.72</v>
      </c>
      <c r="C586">
        <v>0.14000000000000001</v>
      </c>
      <c r="D586">
        <v>233752500</v>
      </c>
      <c r="E586">
        <v>627155</v>
      </c>
      <c r="F586">
        <v>4346</v>
      </c>
      <c r="H586" t="s">
        <v>1551</v>
      </c>
      <c r="I586">
        <v>0.9</v>
      </c>
      <c r="K586">
        <v>0</v>
      </c>
      <c r="L586">
        <v>0.78</v>
      </c>
      <c r="M586">
        <v>-2.1800000000000002</v>
      </c>
      <c r="N586">
        <v>-1.97</v>
      </c>
    </row>
    <row r="587" spans="1:20">
      <c r="A587" t="s">
        <v>1488</v>
      </c>
      <c r="B587">
        <v>0.74</v>
      </c>
      <c r="C587">
        <v>0</v>
      </c>
      <c r="D587">
        <v>190200</v>
      </c>
      <c r="E587">
        <v>139</v>
      </c>
      <c r="F587">
        <v>216</v>
      </c>
      <c r="G587">
        <v>170.36</v>
      </c>
      <c r="H587" t="s">
        <v>863</v>
      </c>
      <c r="I587">
        <v>0.45</v>
      </c>
      <c r="J587" t="s">
        <v>1479</v>
      </c>
      <c r="K587">
        <v>0</v>
      </c>
      <c r="L587">
        <v>1.77</v>
      </c>
      <c r="M587">
        <v>0.61</v>
      </c>
      <c r="N587">
        <v>0.74</v>
      </c>
      <c r="O587" t="s">
        <v>1322</v>
      </c>
      <c r="R587">
        <v>1310</v>
      </c>
      <c r="S587">
        <v>1273</v>
      </c>
      <c r="T587">
        <v>-2.0099999999999998</v>
      </c>
    </row>
    <row r="588" spans="1:20">
      <c r="A588" t="s">
        <v>1738</v>
      </c>
      <c r="B588">
        <v>20.5</v>
      </c>
      <c r="C588">
        <v>0</v>
      </c>
      <c r="D588">
        <v>605000</v>
      </c>
      <c r="E588">
        <v>12374</v>
      </c>
      <c r="F588">
        <v>6170</v>
      </c>
      <c r="G588">
        <v>30.57</v>
      </c>
      <c r="H588" t="s">
        <v>1721</v>
      </c>
      <c r="I588">
        <v>0.14000000000000001</v>
      </c>
      <c r="J588" t="s">
        <v>1359</v>
      </c>
      <c r="K588">
        <v>0.66</v>
      </c>
      <c r="L588">
        <v>15.17</v>
      </c>
      <c r="M588">
        <v>14.12</v>
      </c>
      <c r="N588">
        <v>23.55</v>
      </c>
      <c r="O588" t="s">
        <v>864</v>
      </c>
      <c r="R588">
        <v>675</v>
      </c>
      <c r="S588">
        <v>576</v>
      </c>
    </row>
    <row r="589" spans="1:20">
      <c r="A589" t="s">
        <v>338</v>
      </c>
      <c r="B589">
        <v>4.84</v>
      </c>
      <c r="C589">
        <v>-0.08</v>
      </c>
      <c r="D589">
        <v>1908000</v>
      </c>
      <c r="E589">
        <v>9290</v>
      </c>
      <c r="F589">
        <v>10312</v>
      </c>
      <c r="G589">
        <v>13.75</v>
      </c>
      <c r="H589" t="s">
        <v>1353</v>
      </c>
      <c r="I589">
        <v>1.26</v>
      </c>
      <c r="J589" t="s">
        <v>1359</v>
      </c>
      <c r="K589">
        <v>0.36</v>
      </c>
      <c r="L589">
        <v>6.04</v>
      </c>
      <c r="M589">
        <v>13.41</v>
      </c>
      <c r="N589">
        <v>27.37</v>
      </c>
      <c r="O589" t="s">
        <v>846</v>
      </c>
      <c r="R589">
        <v>416</v>
      </c>
      <c r="S589">
        <v>583</v>
      </c>
      <c r="T589">
        <v>1.2</v>
      </c>
    </row>
    <row r="590" spans="1:20">
      <c r="A590" t="s">
        <v>1251</v>
      </c>
      <c r="B590">
        <v>0.74</v>
      </c>
      <c r="C590">
        <v>0</v>
      </c>
      <c r="D590">
        <v>70600</v>
      </c>
      <c r="E590">
        <v>53</v>
      </c>
      <c r="F590">
        <v>1125</v>
      </c>
      <c r="G590">
        <v>67.58</v>
      </c>
      <c r="H590" t="s">
        <v>1457</v>
      </c>
      <c r="I590">
        <v>0.15</v>
      </c>
      <c r="J590" t="s">
        <v>1496</v>
      </c>
      <c r="K590">
        <v>0.01</v>
      </c>
      <c r="L590">
        <v>1.26</v>
      </c>
      <c r="M590">
        <v>1.32</v>
      </c>
      <c r="N590">
        <v>1.28</v>
      </c>
      <c r="O590" t="s">
        <v>1986</v>
      </c>
      <c r="R590">
        <v>1258</v>
      </c>
      <c r="S590">
        <v>1285</v>
      </c>
      <c r="T590">
        <v>0.01</v>
      </c>
    </row>
    <row r="591" spans="1:20">
      <c r="A591" t="s">
        <v>1020</v>
      </c>
      <c r="B591">
        <v>0.4</v>
      </c>
      <c r="C591">
        <v>-0.01</v>
      </c>
      <c r="D591">
        <v>2166100</v>
      </c>
      <c r="E591">
        <v>851</v>
      </c>
      <c r="F591">
        <v>408</v>
      </c>
      <c r="H591" t="s">
        <v>1151</v>
      </c>
      <c r="I591">
        <v>1.53</v>
      </c>
      <c r="K591">
        <v>0</v>
      </c>
      <c r="L591">
        <v>-0.37</v>
      </c>
      <c r="M591">
        <v>-5.71</v>
      </c>
      <c r="N591">
        <v>-1.57</v>
      </c>
    </row>
    <row r="592" spans="1:20">
      <c r="A592" t="s">
        <v>809</v>
      </c>
      <c r="B592">
        <v>6.3</v>
      </c>
      <c r="C592">
        <v>-0.2</v>
      </c>
      <c r="D592">
        <v>2599500</v>
      </c>
      <c r="E592">
        <v>16307</v>
      </c>
      <c r="F592">
        <v>6442</v>
      </c>
      <c r="H592" t="s">
        <v>1545</v>
      </c>
      <c r="I592">
        <v>2.02</v>
      </c>
      <c r="K592">
        <v>0</v>
      </c>
      <c r="L592">
        <v>0.23</v>
      </c>
      <c r="M592">
        <v>-10.35</v>
      </c>
      <c r="N592">
        <v>-3.77</v>
      </c>
    </row>
    <row r="593" spans="1:20">
      <c r="A593" t="s">
        <v>1175</v>
      </c>
      <c r="B593">
        <v>1.1399999999999999</v>
      </c>
      <c r="C593">
        <v>-0.01</v>
      </c>
      <c r="D593">
        <v>107600</v>
      </c>
      <c r="E593">
        <v>123</v>
      </c>
      <c r="F593">
        <v>732</v>
      </c>
      <c r="G593">
        <v>21.08</v>
      </c>
      <c r="H593" t="s">
        <v>1518</v>
      </c>
      <c r="I593">
        <v>1.41</v>
      </c>
      <c r="J593" t="s">
        <v>1141</v>
      </c>
      <c r="K593">
        <v>0.05</v>
      </c>
      <c r="L593">
        <v>1.62</v>
      </c>
      <c r="M593">
        <v>1.42</v>
      </c>
      <c r="N593">
        <v>1.73</v>
      </c>
      <c r="O593" t="s">
        <v>1804</v>
      </c>
      <c r="R593">
        <v>1056</v>
      </c>
      <c r="S593">
        <v>1060</v>
      </c>
      <c r="T593">
        <v>0.67</v>
      </c>
    </row>
    <row r="594" spans="1:20">
      <c r="A594" t="s">
        <v>810</v>
      </c>
      <c r="B594">
        <v>2.8</v>
      </c>
      <c r="C594">
        <v>-0.1</v>
      </c>
      <c r="D594">
        <v>502300</v>
      </c>
      <c r="E594">
        <v>1415</v>
      </c>
      <c r="F594">
        <v>1730</v>
      </c>
      <c r="G594">
        <v>24.14</v>
      </c>
      <c r="H594" t="s">
        <v>1463</v>
      </c>
      <c r="I594">
        <v>1.1599999999999999</v>
      </c>
      <c r="J594" t="s">
        <v>892</v>
      </c>
      <c r="K594">
        <v>0.12</v>
      </c>
      <c r="L594">
        <v>2.13</v>
      </c>
      <c r="M594">
        <v>2.0099999999999998</v>
      </c>
      <c r="N594">
        <v>1.56</v>
      </c>
      <c r="O594" t="s">
        <v>994</v>
      </c>
      <c r="R594">
        <v>1065</v>
      </c>
      <c r="S594">
        <v>1069</v>
      </c>
      <c r="T594">
        <v>0.26</v>
      </c>
    </row>
    <row r="595" spans="1:20">
      <c r="A595" t="s">
        <v>1252</v>
      </c>
      <c r="B595">
        <v>1.44</v>
      </c>
      <c r="C595">
        <v>-0.04</v>
      </c>
      <c r="D595">
        <v>704700</v>
      </c>
      <c r="E595">
        <v>1020</v>
      </c>
      <c r="F595">
        <v>456</v>
      </c>
      <c r="G595">
        <v>8.35</v>
      </c>
      <c r="H595" t="s">
        <v>1769</v>
      </c>
      <c r="I595">
        <v>1.51</v>
      </c>
      <c r="J595" t="s">
        <v>1496</v>
      </c>
      <c r="K595">
        <v>0.17</v>
      </c>
      <c r="L595">
        <v>13.28</v>
      </c>
      <c r="M595">
        <v>23.5</v>
      </c>
      <c r="N595">
        <v>7.1</v>
      </c>
      <c r="O595" t="s">
        <v>1662</v>
      </c>
      <c r="R595">
        <v>132</v>
      </c>
      <c r="S595">
        <v>185</v>
      </c>
      <c r="T595">
        <v>0.06</v>
      </c>
    </row>
    <row r="596" spans="1:20">
      <c r="A596" t="s">
        <v>58</v>
      </c>
      <c r="B596">
        <v>90.25</v>
      </c>
      <c r="C596">
        <v>-1.25</v>
      </c>
      <c r="D596">
        <v>627400</v>
      </c>
      <c r="E596">
        <v>56443</v>
      </c>
      <c r="F596">
        <v>27900</v>
      </c>
      <c r="G596">
        <v>25.97</v>
      </c>
      <c r="H596" t="s">
        <v>2035</v>
      </c>
      <c r="I596">
        <v>0.46</v>
      </c>
      <c r="J596" t="s">
        <v>1079</v>
      </c>
      <c r="K596">
        <v>3.48</v>
      </c>
      <c r="L596">
        <v>25.93</v>
      </c>
      <c r="M596">
        <v>30.36</v>
      </c>
      <c r="N596">
        <v>17.329999999999998</v>
      </c>
      <c r="O596" t="s">
        <v>801</v>
      </c>
      <c r="R596">
        <v>482</v>
      </c>
      <c r="S596">
        <v>471</v>
      </c>
      <c r="T596">
        <v>0.56000000000000005</v>
      </c>
    </row>
    <row r="597" spans="1:20">
      <c r="A597" t="s">
        <v>166</v>
      </c>
      <c r="B597">
        <v>16.7</v>
      </c>
      <c r="C597">
        <v>-0.1</v>
      </c>
      <c r="D597">
        <v>1217000</v>
      </c>
      <c r="E597">
        <v>20254</v>
      </c>
      <c r="F597">
        <v>7101</v>
      </c>
      <c r="G597">
        <v>7.26</v>
      </c>
      <c r="H597" t="s">
        <v>1556</v>
      </c>
      <c r="I597">
        <v>0.25</v>
      </c>
      <c r="J597" t="s">
        <v>1027</v>
      </c>
      <c r="K597">
        <v>2.2999999999999998</v>
      </c>
      <c r="L597">
        <v>10.94</v>
      </c>
      <c r="M597">
        <v>12.05</v>
      </c>
      <c r="N597">
        <v>10.64</v>
      </c>
      <c r="O597" t="s">
        <v>2036</v>
      </c>
      <c r="R597">
        <v>278</v>
      </c>
      <c r="S597">
        <v>213</v>
      </c>
      <c r="T597">
        <v>44.45</v>
      </c>
    </row>
    <row r="598" spans="1:20">
      <c r="A598" t="s">
        <v>790</v>
      </c>
      <c r="B598">
        <v>41.75</v>
      </c>
      <c r="C598">
        <v>0</v>
      </c>
      <c r="D598">
        <v>14300</v>
      </c>
      <c r="E598">
        <v>596</v>
      </c>
      <c r="F598">
        <v>15030</v>
      </c>
      <c r="G598">
        <v>20.32</v>
      </c>
      <c r="H598" t="s">
        <v>2037</v>
      </c>
      <c r="I598">
        <v>0.1</v>
      </c>
      <c r="J598" t="s">
        <v>898</v>
      </c>
      <c r="K598">
        <v>2.0499999999999998</v>
      </c>
      <c r="L598">
        <v>28.49</v>
      </c>
      <c r="M598">
        <v>25.14</v>
      </c>
      <c r="N598">
        <v>20.79</v>
      </c>
      <c r="O598" t="s">
        <v>1374</v>
      </c>
      <c r="R598">
        <v>428</v>
      </c>
      <c r="S598">
        <v>394</v>
      </c>
      <c r="T598">
        <v>2.89</v>
      </c>
    </row>
    <row r="599" spans="1:20">
      <c r="A599" t="s">
        <v>1739</v>
      </c>
      <c r="B599">
        <v>18.600000000000001</v>
      </c>
      <c r="C599">
        <v>-0.2</v>
      </c>
      <c r="D599">
        <v>4468800</v>
      </c>
      <c r="E599">
        <v>82307</v>
      </c>
      <c r="F599">
        <v>11904</v>
      </c>
      <c r="G599">
        <v>43.84</v>
      </c>
      <c r="H599" t="s">
        <v>2038</v>
      </c>
      <c r="I599">
        <v>0.47</v>
      </c>
      <c r="K599">
        <v>0.42</v>
      </c>
      <c r="L599">
        <v>20.88</v>
      </c>
      <c r="M599">
        <v>33.630000000000003</v>
      </c>
      <c r="N599">
        <v>16.3</v>
      </c>
      <c r="O599" t="s">
        <v>1690</v>
      </c>
      <c r="R599">
        <v>585</v>
      </c>
      <c r="S599">
        <v>598</v>
      </c>
      <c r="T599">
        <v>1.22</v>
      </c>
    </row>
    <row r="600" spans="1:20">
      <c r="A600" t="s">
        <v>165</v>
      </c>
      <c r="B600">
        <v>40</v>
      </c>
      <c r="C600">
        <v>-1</v>
      </c>
      <c r="D600">
        <v>8911800</v>
      </c>
      <c r="E600">
        <v>355058</v>
      </c>
      <c r="F600">
        <v>54240</v>
      </c>
      <c r="G600">
        <v>10.84</v>
      </c>
      <c r="H600" t="s">
        <v>1585</v>
      </c>
      <c r="I600">
        <v>2.57</v>
      </c>
      <c r="J600" t="s">
        <v>1479</v>
      </c>
      <c r="K600">
        <v>3.64</v>
      </c>
      <c r="L600">
        <v>5.81</v>
      </c>
      <c r="M600">
        <v>18.579999999999998</v>
      </c>
      <c r="N600">
        <v>26.44</v>
      </c>
      <c r="O600" t="s">
        <v>1141</v>
      </c>
      <c r="R600">
        <v>259</v>
      </c>
      <c r="S600">
        <v>532</v>
      </c>
      <c r="T600">
        <v>0.78</v>
      </c>
    </row>
    <row r="601" spans="1:20">
      <c r="A601" t="s">
        <v>1091</v>
      </c>
      <c r="B601">
        <v>13.9</v>
      </c>
      <c r="C601">
        <v>0</v>
      </c>
      <c r="D601">
        <v>0</v>
      </c>
      <c r="E601">
        <v>0</v>
      </c>
      <c r="F601">
        <v>334</v>
      </c>
      <c r="H601" t="s">
        <v>1371</v>
      </c>
      <c r="I601">
        <v>0.08</v>
      </c>
      <c r="K601">
        <v>0</v>
      </c>
      <c r="L601">
        <v>-3.87</v>
      </c>
      <c r="M601">
        <v>-4.3099999999999996</v>
      </c>
      <c r="N601">
        <v>-11.32</v>
      </c>
    </row>
    <row r="602" spans="1:20">
      <c r="A602" t="s">
        <v>1740</v>
      </c>
      <c r="B602">
        <v>0.64</v>
      </c>
      <c r="C602">
        <v>0.01</v>
      </c>
      <c r="D602">
        <v>7069900</v>
      </c>
      <c r="E602">
        <v>4596</v>
      </c>
      <c r="F602">
        <v>363</v>
      </c>
      <c r="H602" t="s">
        <v>1478</v>
      </c>
      <c r="I602">
        <v>1.73</v>
      </c>
      <c r="K602">
        <v>0</v>
      </c>
      <c r="L602">
        <v>-1.66</v>
      </c>
      <c r="M602">
        <v>-6.96</v>
      </c>
      <c r="N602">
        <v>-5.12</v>
      </c>
    </row>
    <row r="603" spans="1:20">
      <c r="A603" t="s">
        <v>164</v>
      </c>
      <c r="B603">
        <v>3.68</v>
      </c>
      <c r="C603">
        <v>-0.12</v>
      </c>
      <c r="D603">
        <v>12414000</v>
      </c>
      <c r="E603">
        <v>46121</v>
      </c>
      <c r="F603">
        <v>15825</v>
      </c>
      <c r="G603">
        <v>6.37</v>
      </c>
      <c r="H603" t="s">
        <v>958</v>
      </c>
      <c r="I603">
        <v>1.75</v>
      </c>
      <c r="J603" t="s">
        <v>1204</v>
      </c>
      <c r="K603">
        <v>0.57999999999999996</v>
      </c>
      <c r="L603">
        <v>5.88</v>
      </c>
      <c r="M603">
        <v>11.04</v>
      </c>
      <c r="N603">
        <v>10.06</v>
      </c>
      <c r="O603" t="s">
        <v>2017</v>
      </c>
      <c r="R603">
        <v>290</v>
      </c>
      <c r="S603">
        <v>399</v>
      </c>
      <c r="T603">
        <v>0.55000000000000004</v>
      </c>
    </row>
    <row r="604" spans="1:20">
      <c r="A604" t="s">
        <v>1375</v>
      </c>
      <c r="B604">
        <v>2.8</v>
      </c>
      <c r="C604">
        <v>-0.04</v>
      </c>
      <c r="D604">
        <v>153900</v>
      </c>
      <c r="E604">
        <v>429</v>
      </c>
      <c r="F604">
        <v>18348</v>
      </c>
      <c r="G604">
        <v>20.29</v>
      </c>
      <c r="H604" t="s">
        <v>1122</v>
      </c>
      <c r="I604">
        <v>2.84</v>
      </c>
      <c r="K604">
        <v>0.14000000000000001</v>
      </c>
      <c r="L604">
        <v>3.03</v>
      </c>
      <c r="M604">
        <v>8.73</v>
      </c>
      <c r="N604">
        <v>12.62</v>
      </c>
      <c r="O604" t="s">
        <v>818</v>
      </c>
      <c r="R604">
        <v>702</v>
      </c>
      <c r="S604">
        <v>950</v>
      </c>
      <c r="T604">
        <v>0.49</v>
      </c>
    </row>
    <row r="605" spans="1:20">
      <c r="A605" t="s">
        <v>163</v>
      </c>
      <c r="B605">
        <v>106</v>
      </c>
      <c r="C605">
        <v>-9.5</v>
      </c>
      <c r="D605">
        <v>26842000</v>
      </c>
      <c r="E605">
        <v>2835000</v>
      </c>
      <c r="F605">
        <v>355230</v>
      </c>
      <c r="G605">
        <v>8.16</v>
      </c>
      <c r="H605" t="s">
        <v>1782</v>
      </c>
      <c r="I605">
        <v>6.11</v>
      </c>
      <c r="J605" t="s">
        <v>1854</v>
      </c>
      <c r="K605">
        <v>12.93</v>
      </c>
      <c r="L605">
        <v>1.27</v>
      </c>
      <c r="M605">
        <v>9.27</v>
      </c>
      <c r="N605">
        <v>20.67</v>
      </c>
      <c r="O605" t="s">
        <v>2039</v>
      </c>
      <c r="R605">
        <v>380</v>
      </c>
      <c r="S605">
        <v>757</v>
      </c>
      <c r="T605">
        <v>0.52</v>
      </c>
    </row>
    <row r="606" spans="1:20">
      <c r="A606" t="s">
        <v>162</v>
      </c>
      <c r="B606">
        <v>251</v>
      </c>
      <c r="C606">
        <v>-8</v>
      </c>
      <c r="D606">
        <v>2457800</v>
      </c>
      <c r="E606">
        <v>620422</v>
      </c>
      <c r="F606">
        <v>298800</v>
      </c>
      <c r="G606">
        <v>11.53</v>
      </c>
      <c r="H606" t="s">
        <v>859</v>
      </c>
      <c r="I606">
        <v>1.02</v>
      </c>
      <c r="J606" t="s">
        <v>865</v>
      </c>
      <c r="K606">
        <v>21.6</v>
      </c>
      <c r="L606">
        <v>4.72</v>
      </c>
      <c r="M606">
        <v>7.02</v>
      </c>
      <c r="N606">
        <v>4.9000000000000004</v>
      </c>
      <c r="O606" t="s">
        <v>1755</v>
      </c>
      <c r="R606">
        <v>595</v>
      </c>
      <c r="S606">
        <v>622</v>
      </c>
      <c r="T606">
        <v>-0.56000000000000005</v>
      </c>
    </row>
    <row r="607" spans="1:20">
      <c r="A607" t="s">
        <v>161</v>
      </c>
      <c r="B607">
        <v>137</v>
      </c>
      <c r="C607">
        <v>-2</v>
      </c>
      <c r="D607">
        <v>71500</v>
      </c>
      <c r="E607">
        <v>9806</v>
      </c>
      <c r="F607">
        <v>41124</v>
      </c>
      <c r="G607">
        <v>15.33</v>
      </c>
      <c r="H607" t="s">
        <v>1453</v>
      </c>
      <c r="I607">
        <v>1.06</v>
      </c>
      <c r="J607" t="s">
        <v>1812</v>
      </c>
      <c r="K607">
        <v>9</v>
      </c>
      <c r="L607">
        <v>6.1</v>
      </c>
      <c r="M607">
        <v>8.1</v>
      </c>
      <c r="N607">
        <v>6.31</v>
      </c>
      <c r="O607" t="s">
        <v>1829</v>
      </c>
      <c r="R607">
        <v>638</v>
      </c>
      <c r="S607">
        <v>633</v>
      </c>
      <c r="T607">
        <v>-6.22</v>
      </c>
    </row>
    <row r="608" spans="1:20">
      <c r="A608" t="s">
        <v>854</v>
      </c>
      <c r="B608">
        <v>3.04</v>
      </c>
      <c r="C608">
        <v>-0.08</v>
      </c>
      <c r="D608">
        <v>36700</v>
      </c>
      <c r="E608">
        <v>113</v>
      </c>
      <c r="F608">
        <v>3561</v>
      </c>
      <c r="G608">
        <v>38.590000000000003</v>
      </c>
      <c r="H608" t="s">
        <v>1368</v>
      </c>
      <c r="I608">
        <v>1.66</v>
      </c>
      <c r="J608" t="s">
        <v>1588</v>
      </c>
      <c r="K608">
        <v>0.08</v>
      </c>
      <c r="L608">
        <v>2.89</v>
      </c>
      <c r="M608">
        <v>2.54</v>
      </c>
      <c r="N608">
        <v>1.7</v>
      </c>
      <c r="O608" t="s">
        <v>1158</v>
      </c>
      <c r="R608">
        <v>1158</v>
      </c>
      <c r="S608">
        <v>1125</v>
      </c>
      <c r="T608">
        <v>-0.23</v>
      </c>
    </row>
    <row r="609" spans="1:20">
      <c r="A609" t="s">
        <v>1741</v>
      </c>
      <c r="B609">
        <v>7.85</v>
      </c>
      <c r="C609">
        <v>-0.2</v>
      </c>
      <c r="D609">
        <v>840500</v>
      </c>
      <c r="E609">
        <v>6633</v>
      </c>
      <c r="F609">
        <v>13035</v>
      </c>
      <c r="G609">
        <v>39.770000000000003</v>
      </c>
      <c r="H609" t="s">
        <v>1473</v>
      </c>
      <c r="I609">
        <v>0.95</v>
      </c>
      <c r="J609" t="s">
        <v>1359</v>
      </c>
      <c r="K609">
        <v>0.2</v>
      </c>
      <c r="L609">
        <v>3.59</v>
      </c>
      <c r="M609">
        <v>1.84</v>
      </c>
      <c r="N609">
        <v>1.1299999999999999</v>
      </c>
      <c r="O609" t="s">
        <v>1674</v>
      </c>
      <c r="R609">
        <v>1182</v>
      </c>
      <c r="S609">
        <v>1082</v>
      </c>
    </row>
    <row r="610" spans="1:20">
      <c r="A610" t="s">
        <v>339</v>
      </c>
      <c r="B610">
        <v>31.75</v>
      </c>
      <c r="C610">
        <v>-0.5</v>
      </c>
      <c r="D610">
        <v>12259400</v>
      </c>
      <c r="E610">
        <v>387190</v>
      </c>
      <c r="F610">
        <v>137373</v>
      </c>
      <c r="G610">
        <v>26.17</v>
      </c>
      <c r="H610" t="s">
        <v>1769</v>
      </c>
      <c r="I610">
        <v>0.94</v>
      </c>
      <c r="J610" t="s">
        <v>1518</v>
      </c>
      <c r="K610">
        <v>1.22</v>
      </c>
      <c r="L610">
        <v>4.3499999999999996</v>
      </c>
      <c r="M610">
        <v>6.01</v>
      </c>
      <c r="N610">
        <v>4.0199999999999996</v>
      </c>
      <c r="O610" t="s">
        <v>1110</v>
      </c>
      <c r="R610">
        <v>910</v>
      </c>
      <c r="S610">
        <v>933</v>
      </c>
      <c r="T610">
        <v>-1.31</v>
      </c>
    </row>
    <row r="611" spans="1:20">
      <c r="A611" t="s">
        <v>855</v>
      </c>
      <c r="B611">
        <v>0.76</v>
      </c>
      <c r="C611">
        <v>-0.01</v>
      </c>
      <c r="D611">
        <v>844600</v>
      </c>
      <c r="E611">
        <v>648</v>
      </c>
      <c r="F611">
        <v>563</v>
      </c>
      <c r="H611" t="s">
        <v>902</v>
      </c>
      <c r="I611">
        <v>1.57</v>
      </c>
      <c r="K611">
        <v>0</v>
      </c>
      <c r="L611">
        <v>-24.02</v>
      </c>
      <c r="M611">
        <v>-57.41</v>
      </c>
      <c r="N611">
        <v>-34.770000000000003</v>
      </c>
    </row>
    <row r="612" spans="1:20">
      <c r="A612" t="s">
        <v>1742</v>
      </c>
      <c r="B612">
        <v>1.36</v>
      </c>
      <c r="C612">
        <v>-0.05</v>
      </c>
      <c r="D612">
        <v>486200</v>
      </c>
      <c r="E612">
        <v>665</v>
      </c>
      <c r="F612">
        <v>340</v>
      </c>
      <c r="G612">
        <v>14.55</v>
      </c>
      <c r="H612" t="s">
        <v>1354</v>
      </c>
      <c r="I612">
        <v>2.4300000000000002</v>
      </c>
      <c r="J612" t="s">
        <v>1496</v>
      </c>
      <c r="K612">
        <v>0.09</v>
      </c>
      <c r="L612">
        <v>4.2699999999999996</v>
      </c>
      <c r="M612">
        <v>8.34</v>
      </c>
      <c r="N612">
        <v>1.57</v>
      </c>
      <c r="O612" t="s">
        <v>1645</v>
      </c>
      <c r="R612">
        <v>607</v>
      </c>
      <c r="S612">
        <v>749</v>
      </c>
    </row>
    <row r="613" spans="1:20">
      <c r="A613" t="s">
        <v>977</v>
      </c>
      <c r="B613">
        <v>3.72</v>
      </c>
      <c r="C613">
        <v>0.04</v>
      </c>
      <c r="D613">
        <v>364700</v>
      </c>
      <c r="E613">
        <v>1344</v>
      </c>
      <c r="F613">
        <v>2272</v>
      </c>
      <c r="G613">
        <v>26.07</v>
      </c>
      <c r="H613" t="s">
        <v>1841</v>
      </c>
      <c r="I613">
        <v>0.26</v>
      </c>
      <c r="J613" t="s">
        <v>1588</v>
      </c>
      <c r="K613">
        <v>0.14000000000000001</v>
      </c>
      <c r="L613">
        <v>12.78</v>
      </c>
      <c r="M613">
        <v>13.36</v>
      </c>
      <c r="N613">
        <v>8.76</v>
      </c>
      <c r="O613" t="s">
        <v>1945</v>
      </c>
      <c r="R613">
        <v>642</v>
      </c>
      <c r="S613">
        <v>571</v>
      </c>
      <c r="T613">
        <v>-0.72</v>
      </c>
    </row>
    <row r="614" spans="1:20">
      <c r="A614" t="s">
        <v>160</v>
      </c>
      <c r="B614">
        <v>0.94</v>
      </c>
      <c r="C614">
        <v>-0.05</v>
      </c>
      <c r="D614">
        <v>1685000</v>
      </c>
      <c r="E614">
        <v>1586</v>
      </c>
      <c r="F614">
        <v>1164</v>
      </c>
      <c r="G614">
        <v>6.93</v>
      </c>
      <c r="H614" t="s">
        <v>919</v>
      </c>
      <c r="I614">
        <v>0.92</v>
      </c>
      <c r="J614" t="s">
        <v>1479</v>
      </c>
      <c r="K614">
        <v>0.14000000000000001</v>
      </c>
      <c r="L614">
        <v>4.7699999999999996</v>
      </c>
      <c r="M614">
        <v>5.5</v>
      </c>
      <c r="N614">
        <v>8.11</v>
      </c>
      <c r="O614" t="s">
        <v>830</v>
      </c>
      <c r="R614">
        <v>525</v>
      </c>
      <c r="S614">
        <v>480</v>
      </c>
      <c r="T614">
        <v>0.06</v>
      </c>
    </row>
    <row r="615" spans="1:20">
      <c r="A615" t="s">
        <v>159</v>
      </c>
      <c r="B615">
        <v>6.15</v>
      </c>
      <c r="C615">
        <v>0</v>
      </c>
      <c r="D615">
        <v>768700</v>
      </c>
      <c r="E615">
        <v>4719</v>
      </c>
      <c r="F615">
        <v>1750</v>
      </c>
      <c r="G615">
        <v>11.95</v>
      </c>
      <c r="H615" t="s">
        <v>859</v>
      </c>
      <c r="I615">
        <v>0.16</v>
      </c>
      <c r="J615" t="s">
        <v>1596</v>
      </c>
      <c r="K615">
        <v>0.52</v>
      </c>
      <c r="L615">
        <v>7.67</v>
      </c>
      <c r="M615">
        <v>6.96</v>
      </c>
      <c r="N615">
        <v>7.88</v>
      </c>
      <c r="O615" t="s">
        <v>1770</v>
      </c>
      <c r="R615">
        <v>607</v>
      </c>
      <c r="S615">
        <v>453</v>
      </c>
      <c r="T615">
        <v>0.6</v>
      </c>
    </row>
    <row r="616" spans="1:20">
      <c r="A616" t="s">
        <v>811</v>
      </c>
      <c r="B616">
        <v>0.04</v>
      </c>
      <c r="C616">
        <v>0</v>
      </c>
      <c r="D616">
        <v>71023600</v>
      </c>
      <c r="E616">
        <v>2842</v>
      </c>
      <c r="F616">
        <v>1230</v>
      </c>
      <c r="H616" t="s">
        <v>936</v>
      </c>
      <c r="I616">
        <v>23.18</v>
      </c>
      <c r="K616">
        <v>0</v>
      </c>
      <c r="L616">
        <v>-12.54</v>
      </c>
      <c r="M616">
        <v>-535.16999999999996</v>
      </c>
      <c r="N616">
        <v>-38.54</v>
      </c>
    </row>
    <row r="617" spans="1:20">
      <c r="A617" t="s">
        <v>1344</v>
      </c>
      <c r="B617">
        <v>0.83</v>
      </c>
      <c r="C617">
        <v>-0.01</v>
      </c>
      <c r="D617">
        <v>438600</v>
      </c>
      <c r="E617">
        <v>359</v>
      </c>
      <c r="F617">
        <v>564</v>
      </c>
      <c r="G617">
        <v>9.18</v>
      </c>
      <c r="H617" t="s">
        <v>830</v>
      </c>
      <c r="I617">
        <v>0.3</v>
      </c>
      <c r="J617" t="s">
        <v>1141</v>
      </c>
      <c r="K617">
        <v>0.09</v>
      </c>
      <c r="L617">
        <v>13.51</v>
      </c>
      <c r="M617">
        <v>14.85</v>
      </c>
      <c r="N617">
        <v>9.43</v>
      </c>
      <c r="O617" t="s">
        <v>1792</v>
      </c>
      <c r="R617">
        <v>260</v>
      </c>
      <c r="S617">
        <v>203</v>
      </c>
      <c r="T617">
        <v>0.24</v>
      </c>
    </row>
    <row r="618" spans="1:20">
      <c r="A618" t="s">
        <v>1002</v>
      </c>
      <c r="B618">
        <v>2.2200000000000002</v>
      </c>
      <c r="C618">
        <v>-0.02</v>
      </c>
      <c r="D618">
        <v>42300</v>
      </c>
      <c r="E618">
        <v>94</v>
      </c>
      <c r="F618">
        <v>870</v>
      </c>
      <c r="G618">
        <v>24.13</v>
      </c>
      <c r="H618" t="s">
        <v>1123</v>
      </c>
      <c r="I618">
        <v>0.94</v>
      </c>
      <c r="K618">
        <v>0.09</v>
      </c>
      <c r="L618">
        <v>3.44</v>
      </c>
      <c r="M618">
        <v>3.19</v>
      </c>
      <c r="N618">
        <v>1.66</v>
      </c>
      <c r="R618">
        <v>1020</v>
      </c>
      <c r="S618">
        <v>985</v>
      </c>
      <c r="T618">
        <v>-0.05</v>
      </c>
    </row>
    <row r="619" spans="1:20">
      <c r="A619" t="s">
        <v>158</v>
      </c>
      <c r="B619">
        <v>2.68</v>
      </c>
      <c r="C619">
        <v>-0.04</v>
      </c>
      <c r="D619">
        <v>431600</v>
      </c>
      <c r="E619">
        <v>1159</v>
      </c>
      <c r="F619">
        <v>1953</v>
      </c>
      <c r="G619">
        <v>11.53</v>
      </c>
      <c r="H619" t="s">
        <v>1027</v>
      </c>
      <c r="I619">
        <v>0.61</v>
      </c>
      <c r="J619" t="s">
        <v>1553</v>
      </c>
      <c r="K619">
        <v>0.23</v>
      </c>
      <c r="L619">
        <v>9.64</v>
      </c>
      <c r="M619">
        <v>11.2</v>
      </c>
      <c r="N619">
        <v>9.41</v>
      </c>
      <c r="O619" t="s">
        <v>2040</v>
      </c>
      <c r="R619">
        <v>436</v>
      </c>
      <c r="S619">
        <v>384</v>
      </c>
      <c r="T619">
        <v>-0.39</v>
      </c>
    </row>
    <row r="620" spans="1:20">
      <c r="A620" t="s">
        <v>1305</v>
      </c>
      <c r="B620">
        <v>3.1</v>
      </c>
      <c r="C620">
        <v>0.02</v>
      </c>
      <c r="D620">
        <v>1311600</v>
      </c>
      <c r="E620">
        <v>4065</v>
      </c>
      <c r="F620">
        <v>2217</v>
      </c>
      <c r="G620">
        <v>6.39</v>
      </c>
      <c r="H620" t="s">
        <v>955</v>
      </c>
      <c r="I620">
        <v>0.27</v>
      </c>
      <c r="J620" t="s">
        <v>1120</v>
      </c>
      <c r="K620">
        <v>0.47</v>
      </c>
      <c r="L620">
        <v>11.13</v>
      </c>
      <c r="M620">
        <v>15.3</v>
      </c>
      <c r="N620">
        <v>2.5099999999999998</v>
      </c>
      <c r="O620" t="s">
        <v>1724</v>
      </c>
      <c r="R620">
        <v>189</v>
      </c>
      <c r="S620">
        <v>199</v>
      </c>
    </row>
    <row r="621" spans="1:20">
      <c r="A621" t="s">
        <v>1199</v>
      </c>
      <c r="B621">
        <v>13.7</v>
      </c>
      <c r="C621">
        <v>-0.3</v>
      </c>
      <c r="D621">
        <v>187200</v>
      </c>
      <c r="E621">
        <v>2571</v>
      </c>
      <c r="F621">
        <v>1408</v>
      </c>
      <c r="G621">
        <v>15.34</v>
      </c>
      <c r="H621" t="s">
        <v>1631</v>
      </c>
      <c r="I621">
        <v>0.35</v>
      </c>
      <c r="J621" t="s">
        <v>974</v>
      </c>
      <c r="K621">
        <v>0.89</v>
      </c>
      <c r="L621">
        <v>13.57</v>
      </c>
      <c r="M621">
        <v>14.29</v>
      </c>
      <c r="N621">
        <v>8.56</v>
      </c>
      <c r="O621" t="s">
        <v>1764</v>
      </c>
      <c r="R621">
        <v>456</v>
      </c>
      <c r="S621">
        <v>383</v>
      </c>
      <c r="T621">
        <v>0.54</v>
      </c>
    </row>
    <row r="622" spans="1:20">
      <c r="A622" t="s">
        <v>1253</v>
      </c>
      <c r="B622">
        <v>2.2999999999999998</v>
      </c>
      <c r="C622">
        <v>-0.02</v>
      </c>
      <c r="D622">
        <v>26600</v>
      </c>
      <c r="E622">
        <v>61</v>
      </c>
      <c r="F622">
        <v>1405</v>
      </c>
      <c r="G622">
        <v>17.53</v>
      </c>
      <c r="H622" t="s">
        <v>1562</v>
      </c>
      <c r="I622">
        <v>1.25</v>
      </c>
      <c r="J622" t="s">
        <v>1141</v>
      </c>
      <c r="K622">
        <v>0.13</v>
      </c>
      <c r="L622">
        <v>6.93</v>
      </c>
      <c r="M622">
        <v>8.0500000000000007</v>
      </c>
      <c r="N622">
        <v>4.21</v>
      </c>
      <c r="O622" t="s">
        <v>1357</v>
      </c>
      <c r="R622">
        <v>692</v>
      </c>
      <c r="S622">
        <v>638</v>
      </c>
      <c r="T622">
        <v>-0.06</v>
      </c>
    </row>
    <row r="623" spans="1:20">
      <c r="A623" t="s">
        <v>157</v>
      </c>
      <c r="B623">
        <v>2.82</v>
      </c>
      <c r="C623">
        <v>-0.04</v>
      </c>
      <c r="D623">
        <v>1409200</v>
      </c>
      <c r="E623">
        <v>3961</v>
      </c>
      <c r="F623">
        <v>4067</v>
      </c>
      <c r="G623">
        <v>10</v>
      </c>
      <c r="H623" t="s">
        <v>1464</v>
      </c>
      <c r="I623">
        <v>1.48</v>
      </c>
      <c r="J623" t="s">
        <v>1548</v>
      </c>
      <c r="K623">
        <v>0.28000000000000003</v>
      </c>
      <c r="L623">
        <v>3.97</v>
      </c>
      <c r="M623">
        <v>5.0599999999999996</v>
      </c>
      <c r="N623">
        <v>10.57</v>
      </c>
      <c r="O623" t="s">
        <v>2041</v>
      </c>
      <c r="R623">
        <v>627</v>
      </c>
      <c r="S623">
        <v>642</v>
      </c>
      <c r="T623">
        <v>-0.34</v>
      </c>
    </row>
    <row r="624" spans="1:20">
      <c r="A624" t="s">
        <v>1292</v>
      </c>
      <c r="B624">
        <v>0.83</v>
      </c>
      <c r="C624">
        <v>0</v>
      </c>
      <c r="D624">
        <v>0</v>
      </c>
      <c r="E624">
        <v>0</v>
      </c>
      <c r="F624">
        <v>3486</v>
      </c>
      <c r="H624" t="s">
        <v>1592</v>
      </c>
      <c r="K624">
        <v>0</v>
      </c>
    </row>
    <row r="625" spans="1:20">
      <c r="A625" t="s">
        <v>1745</v>
      </c>
      <c r="B625">
        <v>0.5</v>
      </c>
      <c r="C625">
        <v>-0.02</v>
      </c>
      <c r="D625">
        <v>1183700</v>
      </c>
      <c r="E625">
        <v>593</v>
      </c>
      <c r="F625">
        <v>2016</v>
      </c>
      <c r="G625">
        <v>33.31</v>
      </c>
      <c r="H625" t="s">
        <v>1156</v>
      </c>
      <c r="I625">
        <v>0.48</v>
      </c>
      <c r="J625" t="s">
        <v>1479</v>
      </c>
      <c r="K625">
        <v>0.01</v>
      </c>
      <c r="L625">
        <v>2.33</v>
      </c>
      <c r="M625">
        <v>1.63</v>
      </c>
      <c r="N625">
        <v>5.65</v>
      </c>
      <c r="O625" t="s">
        <v>1640</v>
      </c>
      <c r="R625">
        <v>1167</v>
      </c>
      <c r="S625">
        <v>1138</v>
      </c>
      <c r="T625">
        <v>-0.24</v>
      </c>
    </row>
    <row r="626" spans="1:20">
      <c r="A626" t="s">
        <v>156</v>
      </c>
      <c r="B626">
        <v>3.18</v>
      </c>
      <c r="C626">
        <v>-0.08</v>
      </c>
      <c r="D626">
        <v>915200</v>
      </c>
      <c r="E626">
        <v>2916</v>
      </c>
      <c r="F626">
        <v>2591</v>
      </c>
      <c r="G626">
        <v>13.44</v>
      </c>
      <c r="H626" t="s">
        <v>1554</v>
      </c>
      <c r="I626">
        <v>1.04</v>
      </c>
      <c r="J626" t="s">
        <v>1588</v>
      </c>
      <c r="K626">
        <v>0.24</v>
      </c>
      <c r="L626">
        <v>12.8</v>
      </c>
      <c r="M626">
        <v>18.559999999999999</v>
      </c>
      <c r="N626">
        <v>10.119999999999999</v>
      </c>
      <c r="O626" t="s">
        <v>1967</v>
      </c>
      <c r="R626">
        <v>327</v>
      </c>
      <c r="S626">
        <v>346</v>
      </c>
      <c r="T626">
        <v>0.31</v>
      </c>
    </row>
    <row r="627" spans="1:20">
      <c r="A627" t="s">
        <v>791</v>
      </c>
      <c r="B627">
        <v>438</v>
      </c>
      <c r="C627">
        <v>28.82</v>
      </c>
      <c r="D627">
        <v>1400</v>
      </c>
      <c r="E627">
        <v>507</v>
      </c>
      <c r="F627">
        <v>9198</v>
      </c>
      <c r="G627">
        <v>105.43</v>
      </c>
      <c r="H627" t="s">
        <v>971</v>
      </c>
      <c r="K627">
        <v>4.1500000000000004</v>
      </c>
      <c r="T627">
        <v>-0.81</v>
      </c>
    </row>
    <row r="628" spans="1:20">
      <c r="A628" t="s">
        <v>340</v>
      </c>
      <c r="B628">
        <v>3.9</v>
      </c>
      <c r="C628">
        <v>0.02</v>
      </c>
      <c r="D628">
        <v>2300</v>
      </c>
      <c r="E628">
        <v>9</v>
      </c>
      <c r="F628">
        <v>1716</v>
      </c>
      <c r="G628">
        <v>56.78</v>
      </c>
      <c r="H628" t="s">
        <v>1811</v>
      </c>
      <c r="I628">
        <v>0.46</v>
      </c>
      <c r="J628" t="s">
        <v>1588</v>
      </c>
      <c r="K628">
        <v>7.0000000000000007E-2</v>
      </c>
      <c r="L628">
        <v>4.3899999999999997</v>
      </c>
      <c r="M628">
        <v>4</v>
      </c>
      <c r="N628">
        <v>3.26</v>
      </c>
      <c r="O628" t="s">
        <v>1601</v>
      </c>
      <c r="R628">
        <v>1146</v>
      </c>
      <c r="S628">
        <v>1066</v>
      </c>
      <c r="T628">
        <v>-1.19</v>
      </c>
    </row>
    <row r="629" spans="1:20">
      <c r="A629" t="s">
        <v>1459</v>
      </c>
      <c r="B629">
        <v>1.34</v>
      </c>
      <c r="C629">
        <v>-7.0000000000000007E-2</v>
      </c>
      <c r="D629">
        <v>9754300</v>
      </c>
      <c r="E629">
        <v>13282</v>
      </c>
      <c r="F629">
        <v>4349</v>
      </c>
      <c r="H629" t="s">
        <v>1321</v>
      </c>
      <c r="I629">
        <v>3.31</v>
      </c>
      <c r="K629">
        <v>0</v>
      </c>
      <c r="L629">
        <v>-14.57</v>
      </c>
      <c r="M629">
        <v>-51.29</v>
      </c>
      <c r="N629">
        <v>-104.88</v>
      </c>
    </row>
    <row r="630" spans="1:20">
      <c r="A630" t="s">
        <v>1230</v>
      </c>
      <c r="B630">
        <v>0.35</v>
      </c>
      <c r="C630">
        <v>-0.02</v>
      </c>
      <c r="D630">
        <v>2707100</v>
      </c>
      <c r="E630">
        <v>947</v>
      </c>
      <c r="F630">
        <v>459</v>
      </c>
      <c r="H630" t="s">
        <v>1151</v>
      </c>
      <c r="I630">
        <v>0.68</v>
      </c>
      <c r="K630">
        <v>0</v>
      </c>
      <c r="L630">
        <v>-1.06</v>
      </c>
      <c r="M630">
        <v>-1.77</v>
      </c>
      <c r="N630">
        <v>-5.49</v>
      </c>
    </row>
    <row r="631" spans="1:20">
      <c r="A631" t="s">
        <v>856</v>
      </c>
      <c r="B631">
        <v>7.8</v>
      </c>
      <c r="C631">
        <v>-0.1</v>
      </c>
      <c r="D631">
        <v>1136300</v>
      </c>
      <c r="E631">
        <v>8694</v>
      </c>
      <c r="F631">
        <v>14152</v>
      </c>
      <c r="G631">
        <v>13.91</v>
      </c>
      <c r="H631" t="s">
        <v>955</v>
      </c>
      <c r="I631">
        <v>2.3199999999999998</v>
      </c>
      <c r="J631" t="s">
        <v>1359</v>
      </c>
      <c r="K631">
        <v>0.55000000000000004</v>
      </c>
      <c r="L631">
        <v>4.92</v>
      </c>
      <c r="M631">
        <v>6.55</v>
      </c>
      <c r="N631">
        <v>1.1200000000000001</v>
      </c>
      <c r="O631" t="s">
        <v>1664</v>
      </c>
      <c r="R631">
        <v>681</v>
      </c>
      <c r="S631">
        <v>666</v>
      </c>
      <c r="T631">
        <v>-2.04</v>
      </c>
    </row>
    <row r="632" spans="1:20">
      <c r="A632" t="s">
        <v>942</v>
      </c>
      <c r="B632">
        <v>48.25</v>
      </c>
      <c r="C632">
        <v>-1</v>
      </c>
      <c r="D632">
        <v>400</v>
      </c>
      <c r="E632">
        <v>19</v>
      </c>
      <c r="F632">
        <v>6305</v>
      </c>
      <c r="G632">
        <v>45.7</v>
      </c>
      <c r="H632" t="s">
        <v>1556</v>
      </c>
      <c r="I632">
        <v>0.08</v>
      </c>
      <c r="J632" t="s">
        <v>1454</v>
      </c>
      <c r="K632">
        <v>1.06</v>
      </c>
      <c r="L632">
        <v>4.13</v>
      </c>
      <c r="M632">
        <v>1.91</v>
      </c>
      <c r="N632">
        <v>6.06</v>
      </c>
      <c r="O632" t="s">
        <v>1959</v>
      </c>
      <c r="R632">
        <v>1205</v>
      </c>
      <c r="S632">
        <v>1077</v>
      </c>
      <c r="T632">
        <v>-0.37</v>
      </c>
    </row>
    <row r="633" spans="1:20">
      <c r="A633" t="s">
        <v>155</v>
      </c>
      <c r="B633">
        <v>2.46</v>
      </c>
      <c r="C633">
        <v>-0.12</v>
      </c>
      <c r="D633">
        <v>17529100</v>
      </c>
      <c r="E633">
        <v>44446</v>
      </c>
      <c r="F633">
        <v>8697</v>
      </c>
      <c r="G633">
        <v>100.65</v>
      </c>
      <c r="H633" t="s">
        <v>1156</v>
      </c>
      <c r="I633">
        <v>1.34</v>
      </c>
      <c r="J633" t="s">
        <v>892</v>
      </c>
      <c r="K633">
        <v>0.02</v>
      </c>
      <c r="L633">
        <v>3.51</v>
      </c>
      <c r="M633">
        <v>0.54</v>
      </c>
      <c r="N633">
        <v>0.86</v>
      </c>
      <c r="O633" t="s">
        <v>1590</v>
      </c>
      <c r="R633">
        <v>1304</v>
      </c>
      <c r="S633">
        <v>1155</v>
      </c>
      <c r="T633">
        <v>3.11</v>
      </c>
    </row>
    <row r="634" spans="1:20">
      <c r="A634" t="s">
        <v>1109</v>
      </c>
      <c r="B634">
        <v>1.23</v>
      </c>
      <c r="C634">
        <v>-0.05</v>
      </c>
      <c r="D634">
        <v>319500</v>
      </c>
      <c r="E634">
        <v>389</v>
      </c>
      <c r="F634">
        <v>706</v>
      </c>
      <c r="G634">
        <v>19.97</v>
      </c>
      <c r="H634" t="s">
        <v>1135</v>
      </c>
      <c r="I634">
        <v>0.3</v>
      </c>
      <c r="J634" t="s">
        <v>1479</v>
      </c>
      <c r="K634">
        <v>0.06</v>
      </c>
      <c r="L634">
        <v>1.39</v>
      </c>
      <c r="M634">
        <v>1.37</v>
      </c>
      <c r="N634">
        <v>1.5</v>
      </c>
      <c r="O634" t="s">
        <v>902</v>
      </c>
      <c r="R634">
        <v>1047</v>
      </c>
      <c r="S634">
        <v>1067</v>
      </c>
      <c r="T634">
        <v>0.09</v>
      </c>
    </row>
    <row r="635" spans="1:20">
      <c r="A635" t="s">
        <v>1200</v>
      </c>
      <c r="B635">
        <v>4.9400000000000004</v>
      </c>
      <c r="C635">
        <v>-0.06</v>
      </c>
      <c r="D635">
        <v>298400</v>
      </c>
      <c r="E635">
        <v>1477</v>
      </c>
      <c r="F635">
        <v>2371</v>
      </c>
      <c r="G635">
        <v>16.89</v>
      </c>
      <c r="H635" t="s">
        <v>1771</v>
      </c>
      <c r="I635">
        <v>0.77</v>
      </c>
      <c r="J635" t="s">
        <v>1496</v>
      </c>
      <c r="K635">
        <v>0.28999999999999998</v>
      </c>
      <c r="L635">
        <v>16.170000000000002</v>
      </c>
      <c r="M635">
        <v>24</v>
      </c>
      <c r="N635">
        <v>20.98</v>
      </c>
      <c r="O635" t="s">
        <v>1123</v>
      </c>
      <c r="R635">
        <v>371</v>
      </c>
      <c r="S635">
        <v>380</v>
      </c>
      <c r="T635">
        <v>0.28999999999999998</v>
      </c>
    </row>
    <row r="636" spans="1:20">
      <c r="A636" t="s">
        <v>1201</v>
      </c>
      <c r="B636">
        <v>1.41</v>
      </c>
      <c r="C636">
        <v>-0.01</v>
      </c>
      <c r="D636">
        <v>296600</v>
      </c>
      <c r="E636">
        <v>414</v>
      </c>
      <c r="F636">
        <v>902</v>
      </c>
      <c r="G636">
        <v>37.299999999999997</v>
      </c>
      <c r="H636" t="s">
        <v>955</v>
      </c>
      <c r="I636">
        <v>0.46</v>
      </c>
      <c r="K636">
        <v>0.04</v>
      </c>
      <c r="L636">
        <v>2.2599999999999998</v>
      </c>
      <c r="M636">
        <v>2.4</v>
      </c>
      <c r="N636">
        <v>2.75</v>
      </c>
      <c r="R636">
        <v>1158</v>
      </c>
      <c r="S636">
        <v>1162</v>
      </c>
      <c r="T636">
        <v>-0.59</v>
      </c>
    </row>
    <row r="637" spans="1:20">
      <c r="A637" t="s">
        <v>154</v>
      </c>
      <c r="B637">
        <v>10.4</v>
      </c>
      <c r="C637">
        <v>-0.6</v>
      </c>
      <c r="D637">
        <v>13677400</v>
      </c>
      <c r="E637">
        <v>143202</v>
      </c>
      <c r="F637">
        <v>8290</v>
      </c>
      <c r="H637" t="s">
        <v>983</v>
      </c>
      <c r="I637">
        <v>0.37</v>
      </c>
      <c r="K637">
        <v>0</v>
      </c>
      <c r="L637">
        <v>-18.41</v>
      </c>
      <c r="M637">
        <v>-20.32</v>
      </c>
      <c r="N637">
        <v>-105.63</v>
      </c>
    </row>
    <row r="638" spans="1:20">
      <c r="A638" t="s">
        <v>1746</v>
      </c>
      <c r="B638">
        <v>1.19</v>
      </c>
      <c r="C638">
        <v>-0.02</v>
      </c>
      <c r="D638">
        <v>593000</v>
      </c>
      <c r="E638">
        <v>703</v>
      </c>
      <c r="F638">
        <v>1206</v>
      </c>
      <c r="G638">
        <v>22.9</v>
      </c>
      <c r="H638" t="s">
        <v>1321</v>
      </c>
      <c r="I638">
        <v>0.59</v>
      </c>
      <c r="J638" t="s">
        <v>1479</v>
      </c>
      <c r="K638">
        <v>0.05</v>
      </c>
      <c r="L638">
        <v>6.48</v>
      </c>
      <c r="M638">
        <v>6.98</v>
      </c>
      <c r="N638">
        <v>2.91</v>
      </c>
      <c r="O638" t="s">
        <v>1483</v>
      </c>
      <c r="R638">
        <v>844</v>
      </c>
      <c r="S638">
        <v>765</v>
      </c>
      <c r="T638">
        <v>-0.25</v>
      </c>
    </row>
    <row r="639" spans="1:20">
      <c r="A639" t="s">
        <v>153</v>
      </c>
      <c r="B639">
        <v>1.7</v>
      </c>
      <c r="C639">
        <v>-0.05</v>
      </c>
      <c r="D639">
        <v>110634200</v>
      </c>
      <c r="E639">
        <v>190037</v>
      </c>
      <c r="F639">
        <v>29089</v>
      </c>
      <c r="G639">
        <v>4.8</v>
      </c>
      <c r="H639" t="s">
        <v>1600</v>
      </c>
      <c r="I639">
        <v>2.4700000000000002</v>
      </c>
      <c r="J639" t="s">
        <v>1470</v>
      </c>
      <c r="K639">
        <v>0.35</v>
      </c>
      <c r="L639">
        <v>5.72</v>
      </c>
      <c r="M639">
        <v>13.71</v>
      </c>
      <c r="N639">
        <v>15.89</v>
      </c>
      <c r="O639" t="s">
        <v>2042</v>
      </c>
      <c r="R639">
        <v>198</v>
      </c>
      <c r="S639">
        <v>389</v>
      </c>
      <c r="T639">
        <v>0.08</v>
      </c>
    </row>
    <row r="640" spans="1:20">
      <c r="A640" t="s">
        <v>152</v>
      </c>
      <c r="B640">
        <v>25.75</v>
      </c>
      <c r="C640">
        <v>-1.75</v>
      </c>
      <c r="D640">
        <v>1570700</v>
      </c>
      <c r="E640">
        <v>41215</v>
      </c>
      <c r="F640">
        <v>9368</v>
      </c>
      <c r="G640">
        <v>14.51</v>
      </c>
      <c r="H640" t="s">
        <v>1962</v>
      </c>
      <c r="I640">
        <v>1.71</v>
      </c>
      <c r="J640" t="s">
        <v>1356</v>
      </c>
      <c r="K640">
        <v>1.84</v>
      </c>
      <c r="L640">
        <v>8.5500000000000007</v>
      </c>
      <c r="M640">
        <v>17.68</v>
      </c>
      <c r="N640">
        <v>2.33</v>
      </c>
      <c r="O640" t="s">
        <v>743</v>
      </c>
      <c r="R640">
        <v>355</v>
      </c>
      <c r="S640">
        <v>473</v>
      </c>
      <c r="T640">
        <v>-1.45</v>
      </c>
    </row>
    <row r="641" spans="1:20">
      <c r="A641" t="s">
        <v>151</v>
      </c>
      <c r="B641">
        <v>39.5</v>
      </c>
      <c r="C641">
        <v>-0.5</v>
      </c>
      <c r="D641">
        <v>1577200</v>
      </c>
      <c r="E641">
        <v>61680</v>
      </c>
      <c r="F641">
        <v>36425</v>
      </c>
      <c r="G641">
        <v>55.73</v>
      </c>
      <c r="H641" t="s">
        <v>2043</v>
      </c>
      <c r="I641">
        <v>0.66</v>
      </c>
      <c r="J641" t="s">
        <v>1478</v>
      </c>
      <c r="K641">
        <v>0.7</v>
      </c>
      <c r="L641">
        <v>15.92</v>
      </c>
      <c r="M641">
        <v>25.74</v>
      </c>
      <c r="N641">
        <v>33.68</v>
      </c>
      <c r="O641" t="s">
        <v>1774</v>
      </c>
      <c r="R641">
        <v>636</v>
      </c>
      <c r="S641">
        <v>658</v>
      </c>
      <c r="T641">
        <v>0.64</v>
      </c>
    </row>
    <row r="642" spans="1:20">
      <c r="A642" t="s">
        <v>1034</v>
      </c>
      <c r="B642">
        <v>1.17</v>
      </c>
      <c r="C642">
        <v>0</v>
      </c>
      <c r="D642">
        <v>870200</v>
      </c>
      <c r="E642">
        <v>1022</v>
      </c>
      <c r="F642">
        <v>3198</v>
      </c>
      <c r="G642">
        <v>8.58</v>
      </c>
      <c r="H642" t="s">
        <v>1125</v>
      </c>
      <c r="I642">
        <v>0.67</v>
      </c>
      <c r="J642" t="s">
        <v>1496</v>
      </c>
      <c r="K642">
        <v>0.14000000000000001</v>
      </c>
      <c r="L642">
        <v>6.53</v>
      </c>
      <c r="M642">
        <v>8.86</v>
      </c>
      <c r="N642">
        <v>4.28</v>
      </c>
      <c r="O642" t="s">
        <v>1650</v>
      </c>
      <c r="R642">
        <v>404</v>
      </c>
      <c r="S642">
        <v>417</v>
      </c>
      <c r="T642">
        <v>-0.09</v>
      </c>
    </row>
    <row r="643" spans="1:20">
      <c r="A643" t="s">
        <v>1549</v>
      </c>
      <c r="B643">
        <v>15.3</v>
      </c>
      <c r="C643">
        <v>-0.3</v>
      </c>
      <c r="D643">
        <v>1327400</v>
      </c>
      <c r="E643">
        <v>20322</v>
      </c>
      <c r="F643">
        <v>27709</v>
      </c>
      <c r="G643">
        <v>36.4</v>
      </c>
      <c r="H643" t="s">
        <v>1035</v>
      </c>
      <c r="I643">
        <v>0.68</v>
      </c>
      <c r="J643" t="s">
        <v>1461</v>
      </c>
      <c r="K643">
        <v>0.42</v>
      </c>
      <c r="L643">
        <v>5.54</v>
      </c>
      <c r="M643">
        <v>5.98</v>
      </c>
      <c r="N643">
        <v>3.18</v>
      </c>
      <c r="O643" t="s">
        <v>1128</v>
      </c>
      <c r="R643">
        <v>986</v>
      </c>
      <c r="S643">
        <v>917</v>
      </c>
      <c r="T643">
        <v>1.31</v>
      </c>
    </row>
    <row r="644" spans="1:20">
      <c r="A644" t="s">
        <v>1293</v>
      </c>
      <c r="B644">
        <v>0.8</v>
      </c>
      <c r="C644">
        <v>-0.01</v>
      </c>
      <c r="D644">
        <v>1280200</v>
      </c>
      <c r="E644">
        <v>1016</v>
      </c>
      <c r="F644">
        <v>368</v>
      </c>
      <c r="G644">
        <v>8.59</v>
      </c>
      <c r="H644" t="s">
        <v>1457</v>
      </c>
      <c r="I644">
        <v>0.66</v>
      </c>
      <c r="J644" t="s">
        <v>1588</v>
      </c>
      <c r="K644">
        <v>0.09</v>
      </c>
      <c r="L644">
        <v>9.23</v>
      </c>
      <c r="M644">
        <v>11.45</v>
      </c>
      <c r="N644">
        <v>6.25</v>
      </c>
      <c r="O644" t="s">
        <v>1694</v>
      </c>
      <c r="R644">
        <v>333</v>
      </c>
      <c r="S644">
        <v>296</v>
      </c>
      <c r="T644">
        <v>0.06</v>
      </c>
    </row>
    <row r="645" spans="1:20">
      <c r="A645" t="s">
        <v>857</v>
      </c>
      <c r="B645">
        <v>0.48</v>
      </c>
      <c r="C645">
        <v>-0.02</v>
      </c>
      <c r="D645">
        <v>522800</v>
      </c>
      <c r="E645">
        <v>255</v>
      </c>
      <c r="F645">
        <v>536</v>
      </c>
      <c r="H645" t="s">
        <v>1005</v>
      </c>
      <c r="I645">
        <v>0.93</v>
      </c>
      <c r="K645">
        <v>0</v>
      </c>
      <c r="L645">
        <v>-4.24</v>
      </c>
      <c r="M645">
        <v>-12.25</v>
      </c>
      <c r="N645">
        <v>-21.32</v>
      </c>
    </row>
    <row r="646" spans="1:20">
      <c r="A646" t="s">
        <v>150</v>
      </c>
      <c r="B646">
        <v>4.5199999999999996</v>
      </c>
      <c r="C646">
        <v>0.02</v>
      </c>
      <c r="D646">
        <v>43700</v>
      </c>
      <c r="E646">
        <v>196</v>
      </c>
      <c r="F646">
        <v>3616</v>
      </c>
      <c r="G646">
        <v>8.51</v>
      </c>
      <c r="H646" t="s">
        <v>1379</v>
      </c>
      <c r="I646">
        <v>0.28999999999999998</v>
      </c>
      <c r="J646" t="s">
        <v>1366</v>
      </c>
      <c r="K646">
        <v>0.53</v>
      </c>
      <c r="L646">
        <v>10.23</v>
      </c>
      <c r="M646">
        <v>11.52</v>
      </c>
      <c r="N646">
        <v>12.93</v>
      </c>
      <c r="O646" t="s">
        <v>1700</v>
      </c>
      <c r="R646">
        <v>328</v>
      </c>
      <c r="S646">
        <v>264</v>
      </c>
      <c r="T646">
        <v>-0.21</v>
      </c>
    </row>
    <row r="647" spans="1:20">
      <c r="A647" t="s">
        <v>929</v>
      </c>
      <c r="B647">
        <v>10</v>
      </c>
      <c r="C647">
        <v>-0.2</v>
      </c>
      <c r="D647">
        <v>138600</v>
      </c>
      <c r="E647">
        <v>1386</v>
      </c>
      <c r="F647">
        <v>20643</v>
      </c>
      <c r="G647">
        <v>23.09</v>
      </c>
      <c r="H647" t="s">
        <v>1708</v>
      </c>
      <c r="I647">
        <v>0.24</v>
      </c>
      <c r="J647" t="s">
        <v>1553</v>
      </c>
      <c r="K647">
        <v>0.43</v>
      </c>
      <c r="L647">
        <v>12.86</v>
      </c>
      <c r="M647">
        <v>12.58</v>
      </c>
      <c r="N647">
        <v>15.23</v>
      </c>
      <c r="O647" t="s">
        <v>1557</v>
      </c>
      <c r="R647">
        <v>634</v>
      </c>
      <c r="S647">
        <v>542</v>
      </c>
      <c r="T647">
        <v>-1.77</v>
      </c>
    </row>
    <row r="648" spans="1:20">
      <c r="A648" t="s">
        <v>149</v>
      </c>
      <c r="B648">
        <v>27</v>
      </c>
      <c r="C648">
        <v>-0.25</v>
      </c>
      <c r="D648">
        <v>698500</v>
      </c>
      <c r="E648">
        <v>18623</v>
      </c>
      <c r="F648">
        <v>19855</v>
      </c>
      <c r="G648">
        <v>36.64</v>
      </c>
      <c r="H648" t="s">
        <v>1789</v>
      </c>
      <c r="I648">
        <v>1.43</v>
      </c>
      <c r="K648">
        <v>0.76</v>
      </c>
      <c r="L648">
        <v>9.3000000000000007</v>
      </c>
      <c r="M648">
        <v>14.74</v>
      </c>
      <c r="N648">
        <v>13.14</v>
      </c>
      <c r="R648">
        <v>685</v>
      </c>
      <c r="S648">
        <v>733</v>
      </c>
      <c r="T648">
        <v>0.16</v>
      </c>
    </row>
    <row r="649" spans="1:20">
      <c r="A649" t="s">
        <v>1540</v>
      </c>
      <c r="B649">
        <v>0.19</v>
      </c>
      <c r="C649">
        <v>0</v>
      </c>
      <c r="D649">
        <v>0</v>
      </c>
      <c r="E649">
        <v>0</v>
      </c>
      <c r="F649">
        <v>0</v>
      </c>
      <c r="I649">
        <v>1.1299999999999999</v>
      </c>
      <c r="J649" t="s">
        <v>1628</v>
      </c>
      <c r="K649">
        <v>0</v>
      </c>
      <c r="L649">
        <v>-4.7699999999999996</v>
      </c>
      <c r="M649">
        <v>-10.119999999999999</v>
      </c>
      <c r="N649">
        <v>-4.09</v>
      </c>
    </row>
    <row r="650" spans="1:20">
      <c r="A650" t="s">
        <v>1036</v>
      </c>
      <c r="B650">
        <v>0.4</v>
      </c>
      <c r="C650">
        <v>0</v>
      </c>
      <c r="D650">
        <v>14100</v>
      </c>
      <c r="E650">
        <v>6</v>
      </c>
      <c r="F650">
        <v>468</v>
      </c>
      <c r="H650" t="s">
        <v>984</v>
      </c>
      <c r="I650">
        <v>0.14000000000000001</v>
      </c>
      <c r="K650">
        <v>0</v>
      </c>
      <c r="L650">
        <v>-1.5</v>
      </c>
      <c r="M650">
        <v>-2.0699999999999998</v>
      </c>
      <c r="N650">
        <v>-3.13</v>
      </c>
    </row>
    <row r="651" spans="1:20">
      <c r="A651" t="s">
        <v>1460</v>
      </c>
      <c r="B651">
        <v>1.35</v>
      </c>
      <c r="C651">
        <v>0</v>
      </c>
      <c r="D651">
        <v>99300</v>
      </c>
      <c r="E651">
        <v>134</v>
      </c>
      <c r="F651">
        <v>1463</v>
      </c>
      <c r="G651">
        <v>23.69</v>
      </c>
      <c r="H651" t="s">
        <v>906</v>
      </c>
      <c r="I651">
        <v>1.62</v>
      </c>
      <c r="J651" t="s">
        <v>1141</v>
      </c>
      <c r="K651">
        <v>0.06</v>
      </c>
      <c r="L651">
        <v>2</v>
      </c>
      <c r="M651">
        <v>5.52</v>
      </c>
      <c r="N651">
        <v>4.4800000000000004</v>
      </c>
      <c r="O651" t="s">
        <v>841</v>
      </c>
      <c r="R651">
        <v>914</v>
      </c>
      <c r="S651">
        <v>1073</v>
      </c>
      <c r="T651">
        <v>-1.01</v>
      </c>
    </row>
    <row r="652" spans="1:20">
      <c r="A652" t="s">
        <v>1295</v>
      </c>
      <c r="B652">
        <v>1.04</v>
      </c>
      <c r="C652">
        <v>-0.01</v>
      </c>
      <c r="D652">
        <v>8453100</v>
      </c>
      <c r="E652">
        <v>8905</v>
      </c>
      <c r="F652">
        <v>1104</v>
      </c>
      <c r="G652">
        <v>10.36</v>
      </c>
      <c r="H652" t="s">
        <v>1640</v>
      </c>
      <c r="I652">
        <v>0.24</v>
      </c>
      <c r="J652" t="s">
        <v>1553</v>
      </c>
      <c r="K652">
        <v>0.1</v>
      </c>
      <c r="L652">
        <v>17.32</v>
      </c>
      <c r="M652">
        <v>16.7</v>
      </c>
      <c r="N652">
        <v>14.93</v>
      </c>
      <c r="O652" t="s">
        <v>1744</v>
      </c>
      <c r="R652">
        <v>255</v>
      </c>
      <c r="S652">
        <v>185</v>
      </c>
      <c r="T652">
        <v>-0.25</v>
      </c>
    </row>
    <row r="653" spans="1:20">
      <c r="A653" t="s">
        <v>1220</v>
      </c>
      <c r="B653">
        <v>6.65</v>
      </c>
      <c r="C653">
        <v>0.05</v>
      </c>
      <c r="D653">
        <v>83600</v>
      </c>
      <c r="E653">
        <v>552</v>
      </c>
      <c r="F653">
        <v>1483</v>
      </c>
      <c r="G653">
        <v>17.3</v>
      </c>
      <c r="H653" t="s">
        <v>1176</v>
      </c>
      <c r="I653">
        <v>0.2</v>
      </c>
      <c r="J653" t="s">
        <v>1359</v>
      </c>
      <c r="K653">
        <v>0.38</v>
      </c>
      <c r="L653">
        <v>8.4600000000000009</v>
      </c>
      <c r="M653">
        <v>8.2200000000000006</v>
      </c>
      <c r="N653">
        <v>9.5</v>
      </c>
      <c r="O653" t="s">
        <v>1790</v>
      </c>
      <c r="R653">
        <v>678</v>
      </c>
      <c r="S653">
        <v>562</v>
      </c>
      <c r="T653">
        <v>-0.43</v>
      </c>
    </row>
    <row r="654" spans="1:20">
      <c r="A654" t="s">
        <v>1021</v>
      </c>
      <c r="B654">
        <v>4.5</v>
      </c>
      <c r="C654">
        <v>0</v>
      </c>
      <c r="D654">
        <v>162400</v>
      </c>
      <c r="E654">
        <v>728</v>
      </c>
      <c r="F654">
        <v>2385</v>
      </c>
      <c r="G654">
        <v>18.11</v>
      </c>
      <c r="H654" t="s">
        <v>1592</v>
      </c>
      <c r="I654">
        <v>0.11</v>
      </c>
      <c r="J654" t="s">
        <v>1447</v>
      </c>
      <c r="K654">
        <v>0.25</v>
      </c>
      <c r="L654">
        <v>5.62</v>
      </c>
      <c r="M654">
        <v>5.2</v>
      </c>
      <c r="N654">
        <v>8.07</v>
      </c>
      <c r="O654" t="s">
        <v>1621</v>
      </c>
      <c r="R654">
        <v>835</v>
      </c>
      <c r="S654">
        <v>723</v>
      </c>
      <c r="T654">
        <v>-0.57999999999999996</v>
      </c>
    </row>
    <row r="655" spans="1:20">
      <c r="A655" t="s">
        <v>1505</v>
      </c>
      <c r="B655">
        <v>0.8</v>
      </c>
      <c r="C655">
        <v>0</v>
      </c>
      <c r="D655">
        <v>0</v>
      </c>
      <c r="E655">
        <v>0</v>
      </c>
      <c r="F655">
        <v>160</v>
      </c>
      <c r="I655">
        <v>1.29</v>
      </c>
      <c r="K655">
        <v>3.79</v>
      </c>
      <c r="L655">
        <v>5.65</v>
      </c>
      <c r="M655">
        <v>-1.86</v>
      </c>
      <c r="N655">
        <v>12.64</v>
      </c>
    </row>
    <row r="656" spans="1:20">
      <c r="A656" t="s">
        <v>148</v>
      </c>
      <c r="B656">
        <v>9.6</v>
      </c>
      <c r="C656">
        <v>-0.15</v>
      </c>
      <c r="D656">
        <v>135500</v>
      </c>
      <c r="E656">
        <v>1297</v>
      </c>
      <c r="F656">
        <v>5061</v>
      </c>
      <c r="G656">
        <v>13.63</v>
      </c>
      <c r="H656" t="s">
        <v>1659</v>
      </c>
      <c r="I656">
        <v>0.4</v>
      </c>
      <c r="J656" t="s">
        <v>1366</v>
      </c>
      <c r="K656">
        <v>0.69</v>
      </c>
      <c r="L656">
        <v>11.77</v>
      </c>
      <c r="M656">
        <v>13.53</v>
      </c>
      <c r="N656">
        <v>9.23</v>
      </c>
      <c r="O656" t="s">
        <v>2044</v>
      </c>
      <c r="R656">
        <v>422</v>
      </c>
      <c r="S656">
        <v>383</v>
      </c>
      <c r="T656">
        <v>-0.56000000000000005</v>
      </c>
    </row>
    <row r="657" spans="1:20">
      <c r="A657" t="s">
        <v>147</v>
      </c>
      <c r="B657">
        <v>2.88</v>
      </c>
      <c r="C657">
        <v>-0.06</v>
      </c>
      <c r="D657">
        <v>1352000</v>
      </c>
      <c r="E657">
        <v>3862</v>
      </c>
      <c r="F657">
        <v>2385</v>
      </c>
      <c r="G657">
        <v>9.9499999999999993</v>
      </c>
      <c r="H657" t="s">
        <v>1612</v>
      </c>
      <c r="I657">
        <v>0.16</v>
      </c>
      <c r="J657" t="s">
        <v>819</v>
      </c>
      <c r="K657">
        <v>0.28000000000000003</v>
      </c>
      <c r="L657">
        <v>9.7899999999999991</v>
      </c>
      <c r="M657">
        <v>11.93</v>
      </c>
      <c r="N657">
        <v>8.89</v>
      </c>
      <c r="O657" t="s">
        <v>1839</v>
      </c>
      <c r="R657">
        <v>363</v>
      </c>
      <c r="S657">
        <v>325</v>
      </c>
      <c r="T657">
        <v>-0.23</v>
      </c>
    </row>
    <row r="658" spans="1:20">
      <c r="A658" t="s">
        <v>146</v>
      </c>
      <c r="B658">
        <v>6.95</v>
      </c>
      <c r="C658">
        <v>-0.1</v>
      </c>
      <c r="D658">
        <v>215600</v>
      </c>
      <c r="E658">
        <v>1506</v>
      </c>
      <c r="F658">
        <v>2481</v>
      </c>
      <c r="H658" t="s">
        <v>1507</v>
      </c>
      <c r="I658">
        <v>1.35</v>
      </c>
      <c r="K658">
        <v>0</v>
      </c>
      <c r="L658">
        <v>1.33</v>
      </c>
      <c r="M658">
        <v>-0.36</v>
      </c>
      <c r="N658">
        <v>-0.19</v>
      </c>
      <c r="O658" t="s">
        <v>1758</v>
      </c>
    </row>
    <row r="659" spans="1:20">
      <c r="A659" t="s">
        <v>371</v>
      </c>
      <c r="B659">
        <v>16.899999999999999</v>
      </c>
      <c r="C659">
        <v>-0.5</v>
      </c>
      <c r="D659">
        <v>2783900</v>
      </c>
      <c r="E659">
        <v>47298</v>
      </c>
      <c r="F659">
        <v>16128</v>
      </c>
      <c r="G659">
        <v>25.37</v>
      </c>
      <c r="H659" t="s">
        <v>2045</v>
      </c>
      <c r="I659">
        <v>0.51</v>
      </c>
      <c r="J659" t="s">
        <v>1461</v>
      </c>
      <c r="K659">
        <v>0.66</v>
      </c>
      <c r="L659">
        <v>15.38</v>
      </c>
      <c r="M659">
        <v>20.29</v>
      </c>
      <c r="N659">
        <v>10.51</v>
      </c>
      <c r="O659" t="s">
        <v>1626</v>
      </c>
      <c r="R659">
        <v>523</v>
      </c>
      <c r="S659">
        <v>519</v>
      </c>
      <c r="T659">
        <v>1.24</v>
      </c>
    </row>
    <row r="660" spans="1:20">
      <c r="A660" t="s">
        <v>792</v>
      </c>
      <c r="B660">
        <v>14.3</v>
      </c>
      <c r="C660">
        <v>-0.2</v>
      </c>
      <c r="D660">
        <v>57600</v>
      </c>
      <c r="E660">
        <v>824</v>
      </c>
      <c r="F660">
        <v>7309</v>
      </c>
      <c r="G660">
        <v>15.06</v>
      </c>
      <c r="H660" t="s">
        <v>1865</v>
      </c>
      <c r="I660">
        <v>0.83</v>
      </c>
      <c r="J660" t="s">
        <v>1125</v>
      </c>
      <c r="K660">
        <v>0.94</v>
      </c>
      <c r="L660">
        <v>12.51</v>
      </c>
      <c r="M660">
        <v>17.88</v>
      </c>
      <c r="N660">
        <v>7.71</v>
      </c>
      <c r="O660" t="s">
        <v>1869</v>
      </c>
      <c r="R660">
        <v>383</v>
      </c>
      <c r="S660">
        <v>401</v>
      </c>
      <c r="T660">
        <v>2.35</v>
      </c>
    </row>
    <row r="661" spans="1:20">
      <c r="A661" t="s">
        <v>341</v>
      </c>
      <c r="B661">
        <v>6.75</v>
      </c>
      <c r="C661">
        <v>-0.05</v>
      </c>
      <c r="D661">
        <v>90600</v>
      </c>
      <c r="E661">
        <v>612</v>
      </c>
      <c r="F661">
        <v>2991</v>
      </c>
      <c r="G661">
        <v>16.3</v>
      </c>
      <c r="H661" t="s">
        <v>1997</v>
      </c>
      <c r="I661">
        <v>1.01</v>
      </c>
      <c r="J661" t="s">
        <v>1120</v>
      </c>
      <c r="K661">
        <v>0.41</v>
      </c>
      <c r="L661">
        <v>11.41</v>
      </c>
      <c r="M661">
        <v>17.7</v>
      </c>
      <c r="N661">
        <v>7.7</v>
      </c>
      <c r="O661" t="s">
        <v>1859</v>
      </c>
      <c r="R661">
        <v>422</v>
      </c>
      <c r="S661">
        <v>470</v>
      </c>
      <c r="T661">
        <v>3.64</v>
      </c>
    </row>
    <row r="662" spans="1:20">
      <c r="A662" t="s">
        <v>860</v>
      </c>
      <c r="B662">
        <v>0.66</v>
      </c>
      <c r="C662">
        <v>-0.02</v>
      </c>
      <c r="D662">
        <v>1429700</v>
      </c>
      <c r="E662">
        <v>956</v>
      </c>
      <c r="F662">
        <v>790</v>
      </c>
      <c r="G662">
        <v>4.55</v>
      </c>
      <c r="H662" t="s">
        <v>826</v>
      </c>
      <c r="I662">
        <v>1.3</v>
      </c>
      <c r="K662">
        <v>0.15</v>
      </c>
      <c r="L662">
        <v>12.39</v>
      </c>
      <c r="M662">
        <v>26.72</v>
      </c>
      <c r="N662">
        <v>50.4</v>
      </c>
      <c r="R662">
        <v>48</v>
      </c>
      <c r="S662">
        <v>141</v>
      </c>
      <c r="T662">
        <v>-0.06</v>
      </c>
    </row>
    <row r="663" spans="1:20">
      <c r="A663" t="s">
        <v>145</v>
      </c>
      <c r="B663">
        <v>1.59</v>
      </c>
      <c r="C663">
        <v>-0.01</v>
      </c>
      <c r="D663">
        <v>351800</v>
      </c>
      <c r="E663">
        <v>559</v>
      </c>
      <c r="F663">
        <v>1340</v>
      </c>
      <c r="G663">
        <v>10.57</v>
      </c>
      <c r="H663" t="s">
        <v>1592</v>
      </c>
      <c r="I663">
        <v>0.21</v>
      </c>
      <c r="J663" t="s">
        <v>1588</v>
      </c>
      <c r="K663">
        <v>0.15</v>
      </c>
      <c r="L663">
        <v>9.7100000000000009</v>
      </c>
      <c r="M663">
        <v>9.2899999999999991</v>
      </c>
      <c r="N663">
        <v>7.83</v>
      </c>
      <c r="O663" t="s">
        <v>1682</v>
      </c>
      <c r="R663">
        <v>450</v>
      </c>
      <c r="S663">
        <v>343</v>
      </c>
      <c r="T663">
        <v>-1.37</v>
      </c>
    </row>
    <row r="664" spans="1:20">
      <c r="A664" t="s">
        <v>793</v>
      </c>
      <c r="B664">
        <v>4.62</v>
      </c>
      <c r="C664">
        <v>0</v>
      </c>
      <c r="D664">
        <v>80200</v>
      </c>
      <c r="E664">
        <v>368</v>
      </c>
      <c r="F664">
        <v>1494</v>
      </c>
      <c r="G664">
        <v>27.33</v>
      </c>
      <c r="H664" t="s">
        <v>1604</v>
      </c>
      <c r="I664">
        <v>1.27</v>
      </c>
      <c r="J664" t="s">
        <v>1120</v>
      </c>
      <c r="K664">
        <v>0.17</v>
      </c>
      <c r="L664">
        <v>3.65</v>
      </c>
      <c r="M664">
        <v>4.24</v>
      </c>
      <c r="N664">
        <v>1.74</v>
      </c>
      <c r="O664" t="s">
        <v>1867</v>
      </c>
      <c r="R664">
        <v>1020</v>
      </c>
      <c r="S664">
        <v>1007</v>
      </c>
      <c r="T664">
        <v>-0.71</v>
      </c>
    </row>
    <row r="665" spans="1:20">
      <c r="A665" t="s">
        <v>144</v>
      </c>
      <c r="B665">
        <v>12.9</v>
      </c>
      <c r="C665">
        <v>-0.3</v>
      </c>
      <c r="D665">
        <v>823900</v>
      </c>
      <c r="E665">
        <v>10697</v>
      </c>
      <c r="F665">
        <v>11200</v>
      </c>
      <c r="G665">
        <v>33.72</v>
      </c>
      <c r="H665" t="s">
        <v>2046</v>
      </c>
      <c r="I665">
        <v>1.19</v>
      </c>
      <c r="J665" t="s">
        <v>1479</v>
      </c>
      <c r="K665">
        <v>0.39</v>
      </c>
      <c r="L665">
        <v>14.72</v>
      </c>
      <c r="M665">
        <v>45.18</v>
      </c>
      <c r="N665">
        <v>22.54</v>
      </c>
      <c r="O665" t="s">
        <v>1468</v>
      </c>
      <c r="R665">
        <v>527</v>
      </c>
      <c r="S665">
        <v>595</v>
      </c>
      <c r="T665">
        <v>-0.19</v>
      </c>
    </row>
    <row r="666" spans="1:20">
      <c r="A666" t="s">
        <v>1037</v>
      </c>
      <c r="B666">
        <v>1.89</v>
      </c>
      <c r="C666">
        <v>-0.03</v>
      </c>
      <c r="D666">
        <v>77400</v>
      </c>
      <c r="E666">
        <v>147</v>
      </c>
      <c r="F666">
        <v>561</v>
      </c>
      <c r="G666">
        <v>32.01</v>
      </c>
      <c r="H666" t="s">
        <v>956</v>
      </c>
      <c r="I666">
        <v>1.1399999999999999</v>
      </c>
      <c r="K666">
        <v>0.06</v>
      </c>
      <c r="L666">
        <v>2.71</v>
      </c>
      <c r="M666">
        <v>2.84</v>
      </c>
      <c r="N666">
        <v>1.41</v>
      </c>
      <c r="R666">
        <v>1107</v>
      </c>
      <c r="S666">
        <v>1102</v>
      </c>
      <c r="T666">
        <v>0.15</v>
      </c>
    </row>
    <row r="667" spans="1:20">
      <c r="A667" t="s">
        <v>143</v>
      </c>
      <c r="B667">
        <v>20.8</v>
      </c>
      <c r="C667">
        <v>-0.4</v>
      </c>
      <c r="D667">
        <v>5878800</v>
      </c>
      <c r="E667">
        <v>123124</v>
      </c>
      <c r="F667">
        <v>40624</v>
      </c>
      <c r="G667">
        <v>6.78</v>
      </c>
      <c r="H667" t="s">
        <v>761</v>
      </c>
      <c r="I667">
        <v>0.67</v>
      </c>
      <c r="J667" t="s">
        <v>1125</v>
      </c>
      <c r="K667">
        <v>3.07</v>
      </c>
      <c r="L667">
        <v>9.8000000000000007</v>
      </c>
      <c r="M667">
        <v>12.35</v>
      </c>
      <c r="N667">
        <v>18.82</v>
      </c>
      <c r="O667" t="s">
        <v>1853</v>
      </c>
      <c r="R667">
        <v>265</v>
      </c>
      <c r="S667">
        <v>238</v>
      </c>
      <c r="T667">
        <v>-1.1599999999999999</v>
      </c>
    </row>
    <row r="668" spans="1:20">
      <c r="A668" t="s">
        <v>978</v>
      </c>
      <c r="B668">
        <v>61.25</v>
      </c>
      <c r="C668">
        <v>0</v>
      </c>
      <c r="D668">
        <v>5400</v>
      </c>
      <c r="E668">
        <v>333</v>
      </c>
      <c r="F668">
        <v>20213</v>
      </c>
      <c r="G668">
        <v>9</v>
      </c>
      <c r="H668" t="s">
        <v>863</v>
      </c>
      <c r="I668">
        <v>0.42</v>
      </c>
      <c r="J668" t="s">
        <v>1321</v>
      </c>
      <c r="K668">
        <v>6.81</v>
      </c>
      <c r="L668">
        <v>7.58</v>
      </c>
      <c r="M668">
        <v>8.82</v>
      </c>
      <c r="N668">
        <v>5.81</v>
      </c>
      <c r="O668" t="s">
        <v>1667</v>
      </c>
      <c r="R668">
        <v>421</v>
      </c>
      <c r="S668">
        <v>363</v>
      </c>
      <c r="T668">
        <v>0.94</v>
      </c>
    </row>
    <row r="669" spans="1:20">
      <c r="A669" t="s">
        <v>142</v>
      </c>
      <c r="B669">
        <v>11.2</v>
      </c>
      <c r="C669">
        <v>-0.2</v>
      </c>
      <c r="D669">
        <v>299900</v>
      </c>
      <c r="E669">
        <v>3371</v>
      </c>
      <c r="F669">
        <v>11930</v>
      </c>
      <c r="G669">
        <v>6.49</v>
      </c>
      <c r="H669" t="s">
        <v>1600</v>
      </c>
      <c r="I669">
        <v>0.09</v>
      </c>
      <c r="J669" t="s">
        <v>991</v>
      </c>
      <c r="K669">
        <v>1.74</v>
      </c>
      <c r="L669">
        <v>9.6</v>
      </c>
      <c r="M669">
        <v>9.83</v>
      </c>
      <c r="N669">
        <v>43.57</v>
      </c>
      <c r="O669" t="s">
        <v>2047</v>
      </c>
      <c r="R669">
        <v>327</v>
      </c>
      <c r="S669">
        <v>237</v>
      </c>
      <c r="T669">
        <v>-0.77</v>
      </c>
    </row>
    <row r="670" spans="1:20">
      <c r="A670" t="s">
        <v>1064</v>
      </c>
      <c r="B670">
        <v>14.4</v>
      </c>
      <c r="C670">
        <v>-0.4</v>
      </c>
      <c r="D670">
        <v>2700</v>
      </c>
      <c r="E670">
        <v>39</v>
      </c>
      <c r="F670">
        <v>5003</v>
      </c>
      <c r="G670">
        <v>14.55</v>
      </c>
      <c r="H670" t="s">
        <v>956</v>
      </c>
      <c r="I670">
        <v>7.0000000000000007E-2</v>
      </c>
      <c r="J670" t="s">
        <v>761</v>
      </c>
      <c r="K670">
        <v>1</v>
      </c>
      <c r="L670">
        <v>7.52</v>
      </c>
      <c r="M670">
        <v>6.13</v>
      </c>
      <c r="N670">
        <v>12.41</v>
      </c>
      <c r="O670" t="s">
        <v>1655</v>
      </c>
      <c r="R670">
        <v>708</v>
      </c>
      <c r="S670">
        <v>530</v>
      </c>
      <c r="T670">
        <v>-0.98</v>
      </c>
    </row>
    <row r="671" spans="1:20">
      <c r="A671" t="s">
        <v>979</v>
      </c>
      <c r="B671">
        <v>69.25</v>
      </c>
      <c r="C671">
        <v>-2.25</v>
      </c>
      <c r="D671">
        <v>2800</v>
      </c>
      <c r="E671">
        <v>194</v>
      </c>
      <c r="F671">
        <v>40032</v>
      </c>
      <c r="G671">
        <v>12.94</v>
      </c>
      <c r="H671" t="s">
        <v>1556</v>
      </c>
      <c r="I671">
        <v>0.4</v>
      </c>
      <c r="J671" t="s">
        <v>1005</v>
      </c>
      <c r="K671">
        <v>5.41</v>
      </c>
      <c r="L671">
        <v>5.47</v>
      </c>
      <c r="M671">
        <v>6.81</v>
      </c>
      <c r="N671">
        <v>84.94</v>
      </c>
      <c r="O671" t="s">
        <v>1618</v>
      </c>
      <c r="R671">
        <v>634</v>
      </c>
      <c r="S671">
        <v>602</v>
      </c>
      <c r="T671">
        <v>-1.57</v>
      </c>
    </row>
    <row r="672" spans="1:20">
      <c r="A672" t="s">
        <v>141</v>
      </c>
      <c r="B672">
        <v>8.4</v>
      </c>
      <c r="C672">
        <v>-0.3</v>
      </c>
      <c r="D672">
        <v>28555900</v>
      </c>
      <c r="E672">
        <v>241790</v>
      </c>
      <c r="F672">
        <v>36422</v>
      </c>
      <c r="H672" t="s">
        <v>1454</v>
      </c>
      <c r="I672">
        <v>0.8</v>
      </c>
      <c r="K672">
        <v>0</v>
      </c>
      <c r="L672">
        <v>-1.79</v>
      </c>
      <c r="M672">
        <v>-3.27</v>
      </c>
      <c r="N672">
        <v>-0.52</v>
      </c>
    </row>
    <row r="673" spans="1:20">
      <c r="A673" t="s">
        <v>140</v>
      </c>
      <c r="B673">
        <v>2.98</v>
      </c>
      <c r="C673">
        <v>-0.06</v>
      </c>
      <c r="D673">
        <v>323700</v>
      </c>
      <c r="E673">
        <v>971</v>
      </c>
      <c r="F673">
        <v>1200</v>
      </c>
      <c r="G673">
        <v>11.98</v>
      </c>
      <c r="H673" t="s">
        <v>1959</v>
      </c>
      <c r="I673">
        <v>1.1200000000000001</v>
      </c>
      <c r="J673" t="s">
        <v>1359</v>
      </c>
      <c r="K673">
        <v>0.25</v>
      </c>
      <c r="L673">
        <v>11.73</v>
      </c>
      <c r="M673">
        <v>17.73</v>
      </c>
      <c r="N673">
        <v>1.48</v>
      </c>
      <c r="O673" t="s">
        <v>1678</v>
      </c>
      <c r="R673">
        <v>298</v>
      </c>
      <c r="S673">
        <v>340</v>
      </c>
      <c r="T673">
        <v>0.75</v>
      </c>
    </row>
    <row r="674" spans="1:20">
      <c r="A674" t="s">
        <v>139</v>
      </c>
      <c r="B674">
        <v>1.1399999999999999</v>
      </c>
      <c r="C674">
        <v>-0.01</v>
      </c>
      <c r="D674">
        <v>532600</v>
      </c>
      <c r="E674">
        <v>607</v>
      </c>
      <c r="F674">
        <v>1287</v>
      </c>
      <c r="G674">
        <v>9.86</v>
      </c>
      <c r="H674" t="s">
        <v>950</v>
      </c>
      <c r="I674">
        <v>2.3199999999999998</v>
      </c>
      <c r="J674" t="s">
        <v>1588</v>
      </c>
      <c r="K674">
        <v>0.11</v>
      </c>
      <c r="L674">
        <v>4.71</v>
      </c>
      <c r="M674">
        <v>4.51</v>
      </c>
      <c r="N674">
        <v>2.12</v>
      </c>
      <c r="O674" t="s">
        <v>2048</v>
      </c>
      <c r="R674">
        <v>657</v>
      </c>
      <c r="S674">
        <v>569</v>
      </c>
      <c r="T674">
        <v>-0.18</v>
      </c>
    </row>
    <row r="675" spans="1:20">
      <c r="A675" t="s">
        <v>1306</v>
      </c>
      <c r="B675">
        <v>0.66</v>
      </c>
      <c r="C675">
        <v>0.04</v>
      </c>
      <c r="D675">
        <v>400</v>
      </c>
      <c r="E675">
        <v>0</v>
      </c>
      <c r="F675">
        <v>399</v>
      </c>
      <c r="H675" t="s">
        <v>983</v>
      </c>
      <c r="I675">
        <v>2.42</v>
      </c>
      <c r="K675">
        <v>0</v>
      </c>
      <c r="L675">
        <v>-2.5</v>
      </c>
      <c r="M675">
        <v>-15.79</v>
      </c>
      <c r="N675">
        <v>-11.17</v>
      </c>
    </row>
    <row r="676" spans="1:20">
      <c r="A676" t="s">
        <v>1129</v>
      </c>
      <c r="B676">
        <v>7.9</v>
      </c>
      <c r="C676">
        <v>-0.1</v>
      </c>
      <c r="D676">
        <v>53100</v>
      </c>
      <c r="E676">
        <v>420</v>
      </c>
      <c r="F676">
        <v>2402</v>
      </c>
      <c r="G676">
        <v>19.559999999999999</v>
      </c>
      <c r="H676" t="s">
        <v>829</v>
      </c>
      <c r="I676">
        <v>0.41</v>
      </c>
      <c r="J676" t="s">
        <v>1461</v>
      </c>
      <c r="K676">
        <v>0.4</v>
      </c>
      <c r="L676">
        <v>7.44</v>
      </c>
      <c r="M676">
        <v>7.15</v>
      </c>
      <c r="N676">
        <v>5.52</v>
      </c>
      <c r="O676" t="s">
        <v>1682</v>
      </c>
      <c r="R676">
        <v>776</v>
      </c>
      <c r="S676">
        <v>649</v>
      </c>
      <c r="T676">
        <v>2.73</v>
      </c>
    </row>
    <row r="677" spans="1:20">
      <c r="A677" t="s">
        <v>1747</v>
      </c>
      <c r="B677">
        <v>7.85</v>
      </c>
      <c r="C677">
        <v>-0.2</v>
      </c>
      <c r="D677">
        <v>130900</v>
      </c>
      <c r="E677">
        <v>1037</v>
      </c>
      <c r="F677">
        <v>1248</v>
      </c>
      <c r="G677">
        <v>16.420000000000002</v>
      </c>
      <c r="H677" t="s">
        <v>1350</v>
      </c>
      <c r="I677">
        <v>0.63</v>
      </c>
      <c r="J677" t="s">
        <v>892</v>
      </c>
      <c r="K677">
        <v>0.47</v>
      </c>
      <c r="L677">
        <v>13.83</v>
      </c>
      <c r="M677">
        <v>19.829999999999998</v>
      </c>
      <c r="N677">
        <v>12.94</v>
      </c>
      <c r="O677" t="s">
        <v>1598</v>
      </c>
      <c r="R677">
        <v>395</v>
      </c>
      <c r="S677">
        <v>406</v>
      </c>
    </row>
    <row r="678" spans="1:20">
      <c r="A678" t="s">
        <v>794</v>
      </c>
      <c r="B678">
        <v>34.75</v>
      </c>
      <c r="C678">
        <v>0.25</v>
      </c>
      <c r="D678">
        <v>400</v>
      </c>
      <c r="E678">
        <v>14</v>
      </c>
      <c r="F678">
        <v>9307</v>
      </c>
      <c r="G678">
        <v>34.78</v>
      </c>
      <c r="H678" t="s">
        <v>1368</v>
      </c>
      <c r="I678">
        <v>0.46</v>
      </c>
      <c r="J678" t="s">
        <v>1551</v>
      </c>
      <c r="K678">
        <v>1.01</v>
      </c>
      <c r="L678">
        <v>2.57</v>
      </c>
      <c r="M678">
        <v>2.82</v>
      </c>
      <c r="N678">
        <v>1.91</v>
      </c>
      <c r="O678" t="s">
        <v>740</v>
      </c>
      <c r="R678">
        <v>1123</v>
      </c>
      <c r="S678">
        <v>1127</v>
      </c>
      <c r="T678">
        <v>0.06</v>
      </c>
    </row>
    <row r="679" spans="1:20">
      <c r="A679" t="s">
        <v>795</v>
      </c>
      <c r="B679">
        <v>7.65</v>
      </c>
      <c r="C679">
        <v>0</v>
      </c>
      <c r="D679">
        <v>600</v>
      </c>
      <c r="E679">
        <v>5</v>
      </c>
      <c r="F679">
        <v>2025</v>
      </c>
      <c r="G679">
        <v>15.53</v>
      </c>
      <c r="H679" t="s">
        <v>1371</v>
      </c>
      <c r="I679">
        <v>0.75</v>
      </c>
      <c r="J679" t="s">
        <v>1385</v>
      </c>
      <c r="K679">
        <v>0.48</v>
      </c>
      <c r="L679">
        <v>8.75</v>
      </c>
      <c r="M679">
        <v>6.98</v>
      </c>
      <c r="N679">
        <v>2.4500000000000002</v>
      </c>
      <c r="O679" t="s">
        <v>1679</v>
      </c>
      <c r="R679">
        <v>713</v>
      </c>
      <c r="S679">
        <v>520</v>
      </c>
      <c r="T679">
        <v>-0.22</v>
      </c>
    </row>
    <row r="680" spans="1:20">
      <c r="A680" t="s">
        <v>138</v>
      </c>
      <c r="B680">
        <v>7.7</v>
      </c>
      <c r="C680">
        <v>-0.25</v>
      </c>
      <c r="D680">
        <v>1687700</v>
      </c>
      <c r="E680">
        <v>13140</v>
      </c>
      <c r="F680">
        <v>10647</v>
      </c>
      <c r="G680">
        <v>12.43</v>
      </c>
      <c r="H680" t="s">
        <v>1382</v>
      </c>
      <c r="I680">
        <v>1.49</v>
      </c>
      <c r="J680" t="s">
        <v>1470</v>
      </c>
      <c r="K680">
        <v>0.62</v>
      </c>
      <c r="L680">
        <v>7.46</v>
      </c>
      <c r="M680">
        <v>10.28</v>
      </c>
      <c r="N680">
        <v>25.73</v>
      </c>
      <c r="O680" t="s">
        <v>904</v>
      </c>
      <c r="R680">
        <v>479</v>
      </c>
      <c r="S680">
        <v>474</v>
      </c>
      <c r="T680">
        <v>1.37</v>
      </c>
    </row>
    <row r="681" spans="1:20">
      <c r="A681" t="s">
        <v>1535</v>
      </c>
      <c r="B681">
        <v>0.71</v>
      </c>
      <c r="C681">
        <v>0</v>
      </c>
      <c r="D681">
        <v>0</v>
      </c>
      <c r="E681">
        <v>0</v>
      </c>
      <c r="F681">
        <v>0</v>
      </c>
      <c r="J681" t="s">
        <v>1141</v>
      </c>
      <c r="K681">
        <v>0</v>
      </c>
    </row>
    <row r="682" spans="1:20">
      <c r="A682" t="s">
        <v>1022</v>
      </c>
      <c r="B682">
        <v>3.02</v>
      </c>
      <c r="C682">
        <v>0</v>
      </c>
      <c r="D682">
        <v>296000</v>
      </c>
      <c r="E682">
        <v>896</v>
      </c>
      <c r="F682">
        <v>1946</v>
      </c>
      <c r="G682">
        <v>7.31</v>
      </c>
      <c r="H682" t="s">
        <v>1005</v>
      </c>
      <c r="I682">
        <v>0.2</v>
      </c>
      <c r="J682" t="s">
        <v>1365</v>
      </c>
      <c r="K682">
        <v>0.42</v>
      </c>
      <c r="L682">
        <v>8.5299999999999994</v>
      </c>
      <c r="M682">
        <v>8.44</v>
      </c>
      <c r="N682">
        <v>4.92</v>
      </c>
      <c r="O682" t="s">
        <v>1972</v>
      </c>
      <c r="R682">
        <v>388</v>
      </c>
      <c r="S682">
        <v>282</v>
      </c>
      <c r="T682">
        <v>-1.52</v>
      </c>
    </row>
    <row r="683" spans="1:20">
      <c r="A683" t="s">
        <v>796</v>
      </c>
      <c r="B683">
        <v>5.2</v>
      </c>
      <c r="C683">
        <v>0</v>
      </c>
      <c r="D683">
        <v>6500</v>
      </c>
      <c r="E683">
        <v>34</v>
      </c>
      <c r="F683">
        <v>2738</v>
      </c>
      <c r="H683" t="s">
        <v>1322</v>
      </c>
      <c r="I683">
        <v>1.86</v>
      </c>
      <c r="J683" t="s">
        <v>1479</v>
      </c>
      <c r="K683">
        <v>0</v>
      </c>
      <c r="L683">
        <v>3.09</v>
      </c>
      <c r="M683">
        <v>-0.03</v>
      </c>
      <c r="N683">
        <v>-0.01</v>
      </c>
      <c r="O683" t="s">
        <v>1121</v>
      </c>
    </row>
    <row r="684" spans="1:20">
      <c r="A684" t="s">
        <v>137</v>
      </c>
      <c r="B684">
        <v>18.8</v>
      </c>
      <c r="C684">
        <v>-0.6</v>
      </c>
      <c r="D684">
        <v>16118600</v>
      </c>
      <c r="E684">
        <v>305414</v>
      </c>
      <c r="F684">
        <v>26726</v>
      </c>
      <c r="H684" t="s">
        <v>1552</v>
      </c>
      <c r="I684">
        <v>0.64</v>
      </c>
      <c r="J684" t="s">
        <v>1454</v>
      </c>
      <c r="K684">
        <v>0</v>
      </c>
      <c r="L684">
        <v>0.78</v>
      </c>
      <c r="M684">
        <v>-0.85</v>
      </c>
      <c r="N684">
        <v>-0.51</v>
      </c>
      <c r="O684" t="s">
        <v>1938</v>
      </c>
    </row>
    <row r="685" spans="1:20">
      <c r="A685" t="s">
        <v>1380</v>
      </c>
      <c r="B685">
        <v>215</v>
      </c>
      <c r="C685">
        <v>0</v>
      </c>
      <c r="D685">
        <v>40800</v>
      </c>
      <c r="E685">
        <v>8727</v>
      </c>
      <c r="F685">
        <v>16551</v>
      </c>
      <c r="G685">
        <v>9.1</v>
      </c>
      <c r="H685" t="s">
        <v>762</v>
      </c>
      <c r="I685">
        <v>0.13</v>
      </c>
      <c r="J685" t="s">
        <v>1652</v>
      </c>
      <c r="K685">
        <v>23.73</v>
      </c>
      <c r="L685">
        <v>9.52</v>
      </c>
      <c r="M685">
        <v>8.73</v>
      </c>
      <c r="N685">
        <v>11.46</v>
      </c>
      <c r="O685" t="s">
        <v>2049</v>
      </c>
      <c r="R685">
        <v>428</v>
      </c>
      <c r="S685">
        <v>304</v>
      </c>
      <c r="T685">
        <v>0.31</v>
      </c>
    </row>
    <row r="686" spans="1:20">
      <c r="A686" t="s">
        <v>136</v>
      </c>
      <c r="B686">
        <v>0.02</v>
      </c>
      <c r="C686">
        <v>0</v>
      </c>
      <c r="D686">
        <v>0</v>
      </c>
      <c r="E686">
        <v>0</v>
      </c>
      <c r="F686">
        <v>268</v>
      </c>
      <c r="I686">
        <v>-8.76</v>
      </c>
      <c r="K686">
        <v>0.14000000000000001</v>
      </c>
      <c r="L686">
        <v>-13.1</v>
      </c>
      <c r="M686">
        <v>-632.78</v>
      </c>
      <c r="N686">
        <v>-26.12</v>
      </c>
    </row>
    <row r="687" spans="1:20">
      <c r="A687" t="s">
        <v>1296</v>
      </c>
      <c r="B687">
        <v>0.62</v>
      </c>
      <c r="C687">
        <v>0</v>
      </c>
      <c r="D687">
        <v>353500</v>
      </c>
      <c r="E687">
        <v>225</v>
      </c>
      <c r="F687">
        <v>358</v>
      </c>
      <c r="G687">
        <v>37.35</v>
      </c>
      <c r="H687" t="s">
        <v>869</v>
      </c>
      <c r="I687">
        <v>1.17</v>
      </c>
      <c r="K687">
        <v>0.02</v>
      </c>
      <c r="L687">
        <v>2.95</v>
      </c>
      <c r="M687">
        <v>2.6</v>
      </c>
      <c r="N687">
        <v>1.78</v>
      </c>
      <c r="R687">
        <v>1144</v>
      </c>
      <c r="S687">
        <v>1111</v>
      </c>
      <c r="T687">
        <v>0.17</v>
      </c>
    </row>
    <row r="688" spans="1:20">
      <c r="A688" t="s">
        <v>135</v>
      </c>
      <c r="B688">
        <v>10.5</v>
      </c>
      <c r="C688">
        <v>-0.2</v>
      </c>
      <c r="D688">
        <v>4207900</v>
      </c>
      <c r="E688">
        <v>43741</v>
      </c>
      <c r="F688">
        <v>15556</v>
      </c>
      <c r="G688">
        <v>29.48</v>
      </c>
      <c r="H688" t="s">
        <v>1547</v>
      </c>
      <c r="I688">
        <v>1.63</v>
      </c>
      <c r="J688" t="s">
        <v>1359</v>
      </c>
      <c r="K688">
        <v>0.35</v>
      </c>
      <c r="L688">
        <v>1.39</v>
      </c>
      <c r="M688">
        <v>2.83</v>
      </c>
      <c r="N688">
        <v>1.77</v>
      </c>
      <c r="O688" t="s">
        <v>1465</v>
      </c>
      <c r="R688">
        <v>1099</v>
      </c>
      <c r="S688">
        <v>1171</v>
      </c>
      <c r="T688">
        <v>-3.49</v>
      </c>
    </row>
    <row r="689" spans="1:20">
      <c r="A689" t="s">
        <v>1185</v>
      </c>
      <c r="B689">
        <v>1.38</v>
      </c>
      <c r="C689">
        <v>-0.02</v>
      </c>
      <c r="D689">
        <v>309900</v>
      </c>
      <c r="E689">
        <v>430</v>
      </c>
      <c r="F689">
        <v>986</v>
      </c>
      <c r="G689">
        <v>7.75</v>
      </c>
      <c r="H689" t="s">
        <v>1123</v>
      </c>
      <c r="I689">
        <v>1.18</v>
      </c>
      <c r="K689">
        <v>0.18</v>
      </c>
      <c r="L689">
        <v>6.64</v>
      </c>
      <c r="M689">
        <v>9.58</v>
      </c>
      <c r="N689">
        <v>6.36</v>
      </c>
      <c r="R689">
        <v>361</v>
      </c>
      <c r="S689">
        <v>394</v>
      </c>
      <c r="T689">
        <v>0.48</v>
      </c>
    </row>
    <row r="690" spans="1:20">
      <c r="A690" t="s">
        <v>134</v>
      </c>
      <c r="B690">
        <v>9</v>
      </c>
      <c r="C690">
        <v>-0.15</v>
      </c>
      <c r="D690">
        <v>17968400</v>
      </c>
      <c r="E690">
        <v>160894</v>
      </c>
      <c r="F690">
        <v>24068</v>
      </c>
      <c r="G690">
        <v>157.62</v>
      </c>
      <c r="H690" t="s">
        <v>991</v>
      </c>
      <c r="I690">
        <v>0.26</v>
      </c>
      <c r="J690" t="s">
        <v>1464</v>
      </c>
      <c r="K690">
        <v>0.05</v>
      </c>
      <c r="L690">
        <v>1</v>
      </c>
      <c r="M690">
        <v>0.41</v>
      </c>
      <c r="N690">
        <v>0.75</v>
      </c>
      <c r="O690" t="s">
        <v>1655</v>
      </c>
      <c r="R690">
        <v>1314</v>
      </c>
      <c r="S690">
        <v>1323</v>
      </c>
      <c r="T690">
        <v>-1.84</v>
      </c>
    </row>
    <row r="691" spans="1:20">
      <c r="A691" t="s">
        <v>1519</v>
      </c>
      <c r="B691">
        <v>0.01</v>
      </c>
      <c r="C691">
        <v>0</v>
      </c>
      <c r="D691">
        <v>0</v>
      </c>
      <c r="E691">
        <v>0</v>
      </c>
      <c r="F691">
        <v>0</v>
      </c>
      <c r="I691">
        <v>7.0000000000000007E-2</v>
      </c>
      <c r="J691" t="s">
        <v>1468</v>
      </c>
      <c r="K691">
        <v>0.01</v>
      </c>
      <c r="L691">
        <v>-11.61</v>
      </c>
      <c r="M691">
        <v>-10.85</v>
      </c>
      <c r="N691">
        <v>-29.46</v>
      </c>
    </row>
    <row r="692" spans="1:20">
      <c r="A692" t="s">
        <v>133</v>
      </c>
      <c r="B692">
        <v>3.34</v>
      </c>
      <c r="C692">
        <v>-0.02</v>
      </c>
      <c r="D692">
        <v>24500</v>
      </c>
      <c r="E692">
        <v>81</v>
      </c>
      <c r="F692">
        <v>1990</v>
      </c>
      <c r="G692">
        <v>20.63</v>
      </c>
      <c r="H692" t="s">
        <v>1206</v>
      </c>
      <c r="I692">
        <v>1.1000000000000001</v>
      </c>
      <c r="J692" t="s">
        <v>1470</v>
      </c>
      <c r="K692">
        <v>0.16</v>
      </c>
      <c r="L692">
        <v>4.63</v>
      </c>
      <c r="M692">
        <v>7.19</v>
      </c>
      <c r="N692">
        <v>2.92</v>
      </c>
      <c r="O692" t="s">
        <v>1858</v>
      </c>
      <c r="R692">
        <v>800</v>
      </c>
      <c r="S692">
        <v>850</v>
      </c>
      <c r="T692">
        <v>-2.62</v>
      </c>
    </row>
    <row r="693" spans="1:20">
      <c r="A693" t="s">
        <v>1536</v>
      </c>
      <c r="B693">
        <v>7.0000000000000007E-2</v>
      </c>
      <c r="C693">
        <v>-0.01</v>
      </c>
      <c r="D693">
        <v>1670500</v>
      </c>
      <c r="E693">
        <v>117</v>
      </c>
      <c r="F693">
        <v>259</v>
      </c>
      <c r="H693" t="s">
        <v>1134</v>
      </c>
      <c r="I693">
        <v>0.28999999999999998</v>
      </c>
      <c r="K693">
        <v>0</v>
      </c>
      <c r="L693">
        <v>-17.7</v>
      </c>
      <c r="M693">
        <v>-20.84</v>
      </c>
      <c r="N693">
        <v>-109.97</v>
      </c>
    </row>
    <row r="694" spans="1:20">
      <c r="A694" t="s">
        <v>1254</v>
      </c>
      <c r="B694">
        <v>12.1</v>
      </c>
      <c r="C694">
        <v>0.1</v>
      </c>
      <c r="D694">
        <v>145500</v>
      </c>
      <c r="E694">
        <v>1711</v>
      </c>
      <c r="F694">
        <v>1170</v>
      </c>
      <c r="G694">
        <v>13.5</v>
      </c>
      <c r="H694" t="s">
        <v>1475</v>
      </c>
      <c r="I694">
        <v>0.27</v>
      </c>
      <c r="J694" t="s">
        <v>1461</v>
      </c>
      <c r="K694">
        <v>0.87</v>
      </c>
      <c r="L694">
        <v>13.01</v>
      </c>
      <c r="M694">
        <v>13.06</v>
      </c>
      <c r="N694">
        <v>16.25</v>
      </c>
      <c r="O694" t="s">
        <v>1671</v>
      </c>
      <c r="R694">
        <v>439</v>
      </c>
      <c r="S694">
        <v>355</v>
      </c>
      <c r="T694">
        <v>-0.86</v>
      </c>
    </row>
    <row r="695" spans="1:20">
      <c r="A695" t="s">
        <v>1130</v>
      </c>
      <c r="B695">
        <v>3.24</v>
      </c>
      <c r="C695">
        <v>-0.06</v>
      </c>
      <c r="D695">
        <v>1079400</v>
      </c>
      <c r="E695">
        <v>3510</v>
      </c>
      <c r="F695">
        <v>5188</v>
      </c>
      <c r="G695">
        <v>25.81</v>
      </c>
      <c r="H695" t="s">
        <v>960</v>
      </c>
      <c r="I695">
        <v>0.56999999999999995</v>
      </c>
      <c r="K695">
        <v>0.13</v>
      </c>
      <c r="L695">
        <v>1.55</v>
      </c>
      <c r="M695">
        <v>2.64</v>
      </c>
      <c r="N695">
        <v>4.96</v>
      </c>
      <c r="R695">
        <v>1062</v>
      </c>
      <c r="S695">
        <v>1116</v>
      </c>
      <c r="T695">
        <v>-0.09</v>
      </c>
    </row>
    <row r="696" spans="1:20">
      <c r="A696" t="s">
        <v>1092</v>
      </c>
      <c r="B696">
        <v>29.75</v>
      </c>
      <c r="C696">
        <v>0</v>
      </c>
      <c r="D696">
        <v>22500</v>
      </c>
      <c r="E696">
        <v>671</v>
      </c>
      <c r="F696">
        <v>9000</v>
      </c>
      <c r="G696">
        <v>7.54</v>
      </c>
      <c r="H696" t="s">
        <v>1032</v>
      </c>
      <c r="I696">
        <v>0.09</v>
      </c>
      <c r="J696" t="s">
        <v>740</v>
      </c>
      <c r="K696">
        <v>3.98</v>
      </c>
      <c r="L696">
        <v>5.66</v>
      </c>
      <c r="M696">
        <v>5.28</v>
      </c>
      <c r="N696">
        <v>13.03</v>
      </c>
      <c r="O696" t="s">
        <v>1957</v>
      </c>
      <c r="R696">
        <v>547</v>
      </c>
      <c r="S696">
        <v>435</v>
      </c>
      <c r="T696">
        <v>0.34</v>
      </c>
    </row>
    <row r="697" spans="1:20">
      <c r="A697" t="s">
        <v>132</v>
      </c>
      <c r="B697">
        <v>5.8</v>
      </c>
      <c r="C697">
        <v>-0.05</v>
      </c>
      <c r="D697">
        <v>1626200</v>
      </c>
      <c r="E697">
        <v>9379</v>
      </c>
      <c r="F697">
        <v>3805</v>
      </c>
      <c r="G697">
        <v>10.65</v>
      </c>
      <c r="H697" t="s">
        <v>1662</v>
      </c>
      <c r="I697">
        <v>0.45</v>
      </c>
      <c r="J697" t="s">
        <v>1461</v>
      </c>
      <c r="K697">
        <v>0.55000000000000004</v>
      </c>
      <c r="L697">
        <v>23.57</v>
      </c>
      <c r="M697">
        <v>28.53</v>
      </c>
      <c r="N697">
        <v>9.64</v>
      </c>
      <c r="O697" t="s">
        <v>2050</v>
      </c>
      <c r="R697">
        <v>176</v>
      </c>
      <c r="S697">
        <v>166</v>
      </c>
      <c r="T697">
        <v>-1.0900000000000001</v>
      </c>
    </row>
    <row r="698" spans="1:20">
      <c r="A698" t="s">
        <v>131</v>
      </c>
      <c r="B698">
        <v>0.28999999999999998</v>
      </c>
      <c r="C698">
        <v>-0.01</v>
      </c>
      <c r="D698">
        <v>23292400</v>
      </c>
      <c r="E698">
        <v>6960</v>
      </c>
      <c r="F698">
        <v>8205</v>
      </c>
      <c r="H698" t="s">
        <v>1589</v>
      </c>
      <c r="I698">
        <v>2.72</v>
      </c>
      <c r="K698">
        <v>0</v>
      </c>
      <c r="L698">
        <v>4.13</v>
      </c>
      <c r="M698">
        <v>-0.04</v>
      </c>
      <c r="N698">
        <v>-0.08</v>
      </c>
    </row>
    <row r="699" spans="1:20">
      <c r="A699" t="s">
        <v>130</v>
      </c>
      <c r="B699">
        <v>4.1399999999999997</v>
      </c>
      <c r="C699">
        <v>-0.08</v>
      </c>
      <c r="D699">
        <v>4856600</v>
      </c>
      <c r="E699">
        <v>20226</v>
      </c>
      <c r="F699">
        <v>4242</v>
      </c>
      <c r="G699">
        <v>3.45</v>
      </c>
      <c r="H699" t="s">
        <v>1457</v>
      </c>
      <c r="I699">
        <v>1.1499999999999999</v>
      </c>
      <c r="J699" t="s">
        <v>1120</v>
      </c>
      <c r="K699">
        <v>1.17</v>
      </c>
      <c r="L699">
        <v>17.57</v>
      </c>
      <c r="M699">
        <v>29.29</v>
      </c>
      <c r="N699">
        <v>3.64</v>
      </c>
      <c r="O699" t="s">
        <v>2051</v>
      </c>
      <c r="R699">
        <v>36</v>
      </c>
      <c r="S699">
        <v>56</v>
      </c>
      <c r="T699">
        <v>0.03</v>
      </c>
    </row>
    <row r="700" spans="1:20">
      <c r="A700" t="s">
        <v>1052</v>
      </c>
      <c r="B700">
        <v>2.6</v>
      </c>
      <c r="C700">
        <v>-0.02</v>
      </c>
      <c r="D700">
        <v>49300</v>
      </c>
      <c r="E700">
        <v>129</v>
      </c>
      <c r="F700">
        <v>942</v>
      </c>
      <c r="G700">
        <v>20.43</v>
      </c>
      <c r="H700" t="s">
        <v>1457</v>
      </c>
      <c r="I700">
        <v>1.19</v>
      </c>
      <c r="J700" t="s">
        <v>818</v>
      </c>
      <c r="K700">
        <v>0.13</v>
      </c>
      <c r="L700">
        <v>4.6100000000000003</v>
      </c>
      <c r="M700">
        <v>5.34</v>
      </c>
      <c r="N700">
        <v>3.19</v>
      </c>
      <c r="O700" t="s">
        <v>1754</v>
      </c>
      <c r="R700">
        <v>874</v>
      </c>
      <c r="S700">
        <v>839</v>
      </c>
      <c r="T700">
        <v>-0.94</v>
      </c>
    </row>
    <row r="701" spans="1:20">
      <c r="A701" t="s">
        <v>129</v>
      </c>
      <c r="B701">
        <v>6.7</v>
      </c>
      <c r="C701">
        <v>-0.05</v>
      </c>
      <c r="D701">
        <v>350600</v>
      </c>
      <c r="E701">
        <v>2326</v>
      </c>
      <c r="F701">
        <v>14427</v>
      </c>
      <c r="G701">
        <v>15.61</v>
      </c>
      <c r="H701" t="s">
        <v>1634</v>
      </c>
      <c r="I701">
        <v>1.27</v>
      </c>
      <c r="J701" t="s">
        <v>1447</v>
      </c>
      <c r="K701">
        <v>0.43</v>
      </c>
      <c r="L701">
        <v>7.19</v>
      </c>
      <c r="M701">
        <v>13.94</v>
      </c>
      <c r="N701">
        <v>4.05</v>
      </c>
      <c r="O701" t="s">
        <v>1555</v>
      </c>
      <c r="R701">
        <v>473</v>
      </c>
      <c r="S701">
        <v>581</v>
      </c>
      <c r="T701">
        <v>-0.62</v>
      </c>
    </row>
    <row r="702" spans="1:20">
      <c r="A702" t="s">
        <v>814</v>
      </c>
      <c r="B702">
        <v>1.89</v>
      </c>
      <c r="C702">
        <v>-0.05</v>
      </c>
      <c r="D702">
        <v>187800</v>
      </c>
      <c r="E702">
        <v>354</v>
      </c>
      <c r="F702">
        <v>1537</v>
      </c>
      <c r="G702">
        <v>16.36</v>
      </c>
      <c r="H702" t="s">
        <v>1123</v>
      </c>
      <c r="I702">
        <v>1.63</v>
      </c>
      <c r="J702" t="s">
        <v>1496</v>
      </c>
      <c r="K702">
        <v>0.12</v>
      </c>
      <c r="L702">
        <v>3.4</v>
      </c>
      <c r="M702">
        <v>4.37</v>
      </c>
      <c r="N702">
        <v>1.18</v>
      </c>
      <c r="O702" t="s">
        <v>1602</v>
      </c>
      <c r="R702">
        <v>847</v>
      </c>
      <c r="S702">
        <v>864</v>
      </c>
      <c r="T702">
        <v>-1.82</v>
      </c>
    </row>
    <row r="703" spans="1:20">
      <c r="A703" t="s">
        <v>1563</v>
      </c>
      <c r="B703">
        <v>1.47</v>
      </c>
      <c r="C703">
        <v>-0.02</v>
      </c>
      <c r="D703">
        <v>144200</v>
      </c>
      <c r="E703">
        <v>214</v>
      </c>
      <c r="F703">
        <v>740</v>
      </c>
      <c r="G703">
        <v>9.61</v>
      </c>
      <c r="H703" t="s">
        <v>836</v>
      </c>
      <c r="I703">
        <v>1.67</v>
      </c>
      <c r="K703">
        <v>0.15</v>
      </c>
      <c r="L703">
        <v>6.66</v>
      </c>
      <c r="M703">
        <v>12.68</v>
      </c>
      <c r="N703">
        <v>8.33</v>
      </c>
      <c r="O703" t="s">
        <v>2052</v>
      </c>
      <c r="R703">
        <v>326</v>
      </c>
      <c r="S703">
        <v>446</v>
      </c>
      <c r="T703">
        <v>0.28000000000000003</v>
      </c>
    </row>
    <row r="704" spans="1:20">
      <c r="A704" t="s">
        <v>980</v>
      </c>
      <c r="B704">
        <v>1.77</v>
      </c>
      <c r="C704">
        <v>-0.01</v>
      </c>
      <c r="D704">
        <v>446000</v>
      </c>
      <c r="E704">
        <v>777</v>
      </c>
      <c r="F704">
        <v>1204</v>
      </c>
      <c r="G704">
        <v>20.36</v>
      </c>
      <c r="H704" t="s">
        <v>1368</v>
      </c>
      <c r="I704">
        <v>0.38</v>
      </c>
      <c r="J704" t="s">
        <v>1496</v>
      </c>
      <c r="K704">
        <v>0.08</v>
      </c>
      <c r="L704">
        <v>4.5599999999999996</v>
      </c>
      <c r="M704">
        <v>4.82</v>
      </c>
      <c r="N704">
        <v>2.5099999999999998</v>
      </c>
      <c r="O704" t="s">
        <v>1466</v>
      </c>
      <c r="R704">
        <v>915</v>
      </c>
      <c r="S704">
        <v>860</v>
      </c>
      <c r="T704">
        <v>-15.07</v>
      </c>
    </row>
    <row r="705" spans="1:20">
      <c r="A705" t="s">
        <v>1255</v>
      </c>
      <c r="B705">
        <v>3.7</v>
      </c>
      <c r="C705">
        <v>0.3</v>
      </c>
      <c r="D705">
        <v>45000</v>
      </c>
      <c r="E705">
        <v>168</v>
      </c>
      <c r="F705">
        <v>1904</v>
      </c>
      <c r="G705">
        <v>34.08</v>
      </c>
      <c r="H705" t="s">
        <v>1688</v>
      </c>
      <c r="I705">
        <v>0.73</v>
      </c>
      <c r="J705" t="s">
        <v>1479</v>
      </c>
      <c r="K705">
        <v>0.12</v>
      </c>
      <c r="L705">
        <v>8.81</v>
      </c>
      <c r="M705">
        <v>8.4</v>
      </c>
      <c r="N705">
        <v>3.26</v>
      </c>
      <c r="O705" t="s">
        <v>1359</v>
      </c>
      <c r="R705">
        <v>835</v>
      </c>
      <c r="S705">
        <v>714</v>
      </c>
      <c r="T705">
        <v>0.7</v>
      </c>
    </row>
    <row r="706" spans="1:20">
      <c r="A706" t="s">
        <v>815</v>
      </c>
      <c r="B706">
        <v>8.75</v>
      </c>
      <c r="C706">
        <v>-0.25</v>
      </c>
      <c r="D706">
        <v>806100</v>
      </c>
      <c r="E706">
        <v>7079</v>
      </c>
      <c r="F706">
        <v>3860</v>
      </c>
      <c r="G706">
        <v>14.59</v>
      </c>
      <c r="H706" t="s">
        <v>1545</v>
      </c>
      <c r="I706">
        <v>0.46</v>
      </c>
      <c r="J706" t="s">
        <v>1359</v>
      </c>
      <c r="K706">
        <v>0.61</v>
      </c>
      <c r="L706">
        <v>8.18</v>
      </c>
      <c r="M706">
        <v>9.4600000000000009</v>
      </c>
      <c r="N706">
        <v>13.12</v>
      </c>
      <c r="O706" t="s">
        <v>1131</v>
      </c>
      <c r="R706">
        <v>556</v>
      </c>
      <c r="S706">
        <v>505</v>
      </c>
      <c r="T706">
        <v>0.74</v>
      </c>
    </row>
    <row r="707" spans="1:20">
      <c r="A707" t="s">
        <v>128</v>
      </c>
      <c r="B707">
        <v>12.5</v>
      </c>
      <c r="C707">
        <v>-0.2</v>
      </c>
      <c r="D707">
        <v>653200</v>
      </c>
      <c r="E707">
        <v>8116</v>
      </c>
      <c r="F707">
        <v>10507</v>
      </c>
      <c r="G707">
        <v>20.47</v>
      </c>
      <c r="H707" t="s">
        <v>1797</v>
      </c>
      <c r="I707">
        <v>2.39</v>
      </c>
      <c r="J707" t="s">
        <v>1151</v>
      </c>
      <c r="K707">
        <v>0.61</v>
      </c>
      <c r="L707">
        <v>5.85</v>
      </c>
      <c r="M707">
        <v>12.56</v>
      </c>
      <c r="N707">
        <v>1.4</v>
      </c>
      <c r="O707" t="s">
        <v>1172</v>
      </c>
      <c r="R707">
        <v>604</v>
      </c>
      <c r="S707">
        <v>760</v>
      </c>
      <c r="T707">
        <v>-0.89</v>
      </c>
    </row>
    <row r="708" spans="1:20">
      <c r="A708" t="s">
        <v>127</v>
      </c>
      <c r="B708">
        <v>1.83</v>
      </c>
      <c r="C708">
        <v>-0.06</v>
      </c>
      <c r="D708">
        <v>605300</v>
      </c>
      <c r="E708">
        <v>1120</v>
      </c>
      <c r="F708">
        <v>2911</v>
      </c>
      <c r="G708">
        <v>15.18</v>
      </c>
      <c r="H708" t="s">
        <v>1355</v>
      </c>
      <c r="I708">
        <v>0.85</v>
      </c>
      <c r="J708" t="s">
        <v>1141</v>
      </c>
      <c r="K708">
        <v>0.12</v>
      </c>
      <c r="L708">
        <v>1.71</v>
      </c>
      <c r="M708">
        <v>3.61</v>
      </c>
      <c r="N708">
        <v>2.58</v>
      </c>
      <c r="O708" t="s">
        <v>1764</v>
      </c>
      <c r="R708">
        <v>843</v>
      </c>
      <c r="S708">
        <v>931</v>
      </c>
      <c r="T708">
        <v>-0.08</v>
      </c>
    </row>
    <row r="709" spans="1:20">
      <c r="A709" t="s">
        <v>126</v>
      </c>
      <c r="B709">
        <v>4.8</v>
      </c>
      <c r="C709">
        <v>-0.08</v>
      </c>
      <c r="D709">
        <v>2753200</v>
      </c>
      <c r="E709">
        <v>13239</v>
      </c>
      <c r="F709">
        <v>2955</v>
      </c>
      <c r="G709">
        <v>14.11</v>
      </c>
      <c r="H709" t="s">
        <v>743</v>
      </c>
      <c r="I709">
        <v>0.55000000000000004</v>
      </c>
      <c r="J709" t="s">
        <v>1121</v>
      </c>
      <c r="K709">
        <v>0.34</v>
      </c>
      <c r="L709">
        <v>22.47</v>
      </c>
      <c r="M709">
        <v>27.98</v>
      </c>
      <c r="N709">
        <v>11.96</v>
      </c>
      <c r="O709" t="s">
        <v>1743</v>
      </c>
      <c r="R709">
        <v>274</v>
      </c>
      <c r="S709">
        <v>267</v>
      </c>
      <c r="T709">
        <v>0.31</v>
      </c>
    </row>
    <row r="710" spans="1:20">
      <c r="A710" t="s">
        <v>866</v>
      </c>
      <c r="B710">
        <v>0.94</v>
      </c>
      <c r="C710">
        <v>0.01</v>
      </c>
      <c r="D710">
        <v>238400</v>
      </c>
      <c r="E710">
        <v>225</v>
      </c>
      <c r="F710">
        <v>940</v>
      </c>
      <c r="G710">
        <v>31.04</v>
      </c>
      <c r="H710" t="s">
        <v>1599</v>
      </c>
      <c r="I710">
        <v>0.87</v>
      </c>
      <c r="K710">
        <v>0.03</v>
      </c>
      <c r="L710">
        <v>3.17</v>
      </c>
      <c r="M710">
        <v>1.85</v>
      </c>
      <c r="N710">
        <v>1.1299999999999999</v>
      </c>
      <c r="R710">
        <v>1137</v>
      </c>
      <c r="S710">
        <v>1067</v>
      </c>
      <c r="T710">
        <v>-6.78</v>
      </c>
    </row>
    <row r="711" spans="1:20">
      <c r="A711" t="s">
        <v>1307</v>
      </c>
      <c r="B711">
        <v>1.02</v>
      </c>
      <c r="C711">
        <v>-0.04</v>
      </c>
      <c r="D711">
        <v>3543100</v>
      </c>
      <c r="E711">
        <v>3650</v>
      </c>
      <c r="F711">
        <v>816</v>
      </c>
      <c r="G711">
        <v>53.83</v>
      </c>
      <c r="H711" t="s">
        <v>762</v>
      </c>
      <c r="I711">
        <v>0.87</v>
      </c>
      <c r="K711">
        <v>0.02</v>
      </c>
      <c r="L711">
        <v>7.31</v>
      </c>
      <c r="M711">
        <v>1.47</v>
      </c>
      <c r="N711">
        <v>0.37</v>
      </c>
      <c r="R711">
        <v>1235</v>
      </c>
      <c r="S711">
        <v>868</v>
      </c>
      <c r="T711">
        <v>-132.37</v>
      </c>
    </row>
    <row r="712" spans="1:20">
      <c r="A712" t="s">
        <v>1749</v>
      </c>
      <c r="B712">
        <v>17.100000000000001</v>
      </c>
      <c r="C712">
        <v>-0.4</v>
      </c>
      <c r="D712">
        <v>979900</v>
      </c>
      <c r="E712">
        <v>16704</v>
      </c>
      <c r="F712">
        <v>5010</v>
      </c>
      <c r="G712">
        <v>30.04</v>
      </c>
      <c r="H712" t="s">
        <v>1702</v>
      </c>
      <c r="I712">
        <v>0.49</v>
      </c>
      <c r="J712" t="s">
        <v>1120</v>
      </c>
      <c r="K712">
        <v>0.56000000000000005</v>
      </c>
      <c r="L712">
        <v>12.36</v>
      </c>
      <c r="M712">
        <v>17.72</v>
      </c>
      <c r="N712">
        <v>11.65</v>
      </c>
      <c r="O712" t="s">
        <v>1795</v>
      </c>
      <c r="R712">
        <v>609</v>
      </c>
      <c r="S712">
        <v>632</v>
      </c>
    </row>
    <row r="713" spans="1:20">
      <c r="A713" t="s">
        <v>1297</v>
      </c>
      <c r="B713">
        <v>0.7</v>
      </c>
      <c r="C713">
        <v>-0.02</v>
      </c>
      <c r="D713">
        <v>232600</v>
      </c>
      <c r="E713">
        <v>155</v>
      </c>
      <c r="F713">
        <v>288</v>
      </c>
      <c r="H713" t="s">
        <v>813</v>
      </c>
      <c r="I713">
        <v>1.07</v>
      </c>
      <c r="J713" t="s">
        <v>1496</v>
      </c>
      <c r="K713">
        <v>0</v>
      </c>
      <c r="L713">
        <v>-1.25</v>
      </c>
      <c r="M713">
        <v>-8.27</v>
      </c>
      <c r="N713">
        <v>-4.2699999999999996</v>
      </c>
    </row>
    <row r="714" spans="1:20">
      <c r="A714" t="s">
        <v>125</v>
      </c>
      <c r="B714">
        <v>15.8</v>
      </c>
      <c r="C714">
        <v>-0.3</v>
      </c>
      <c r="D714">
        <v>5432900</v>
      </c>
      <c r="E714">
        <v>86030</v>
      </c>
      <c r="F714">
        <v>24938</v>
      </c>
      <c r="G714">
        <v>10.82</v>
      </c>
      <c r="H714" t="s">
        <v>1831</v>
      </c>
      <c r="I714">
        <v>0.4</v>
      </c>
      <c r="J714" t="s">
        <v>1454</v>
      </c>
      <c r="K714">
        <v>1.46</v>
      </c>
      <c r="L714">
        <v>12.23</v>
      </c>
      <c r="M714">
        <v>14.16</v>
      </c>
      <c r="N714">
        <v>7.37</v>
      </c>
      <c r="O714" t="s">
        <v>2053</v>
      </c>
      <c r="R714">
        <v>327</v>
      </c>
      <c r="S714">
        <v>288</v>
      </c>
      <c r="T714">
        <v>7.0000000000000007E-2</v>
      </c>
    </row>
    <row r="715" spans="1:20">
      <c r="A715" t="s">
        <v>1750</v>
      </c>
      <c r="B715">
        <v>11.6</v>
      </c>
      <c r="C715">
        <v>-0.2</v>
      </c>
      <c r="D715">
        <v>119800</v>
      </c>
      <c r="E715">
        <v>1373</v>
      </c>
      <c r="F715">
        <v>1140</v>
      </c>
      <c r="G715">
        <v>15.36</v>
      </c>
      <c r="H715" t="s">
        <v>1206</v>
      </c>
      <c r="I715">
        <v>0.36</v>
      </c>
      <c r="J715" t="s">
        <v>1447</v>
      </c>
      <c r="K715">
        <v>0.74</v>
      </c>
      <c r="L715">
        <v>19.68</v>
      </c>
      <c r="M715">
        <v>25.72</v>
      </c>
      <c r="N715">
        <v>16.77</v>
      </c>
      <c r="O715" t="s">
        <v>1483</v>
      </c>
      <c r="R715">
        <v>337</v>
      </c>
      <c r="S715">
        <v>331</v>
      </c>
      <c r="T715">
        <v>0.16</v>
      </c>
    </row>
    <row r="716" spans="1:20">
      <c r="A716" t="s">
        <v>797</v>
      </c>
      <c r="B716">
        <v>6.1</v>
      </c>
      <c r="C716">
        <v>-0.15</v>
      </c>
      <c r="D716">
        <v>130000</v>
      </c>
      <c r="E716">
        <v>797</v>
      </c>
      <c r="F716">
        <v>2030</v>
      </c>
      <c r="G716">
        <v>46.67</v>
      </c>
      <c r="H716" t="s">
        <v>858</v>
      </c>
      <c r="I716">
        <v>0.45</v>
      </c>
      <c r="J716" t="s">
        <v>1470</v>
      </c>
      <c r="K716">
        <v>0.13</v>
      </c>
      <c r="L716">
        <v>1.76</v>
      </c>
      <c r="M716">
        <v>1.77</v>
      </c>
      <c r="N716">
        <v>0.88</v>
      </c>
      <c r="O716" t="s">
        <v>1158</v>
      </c>
      <c r="R716">
        <v>1213</v>
      </c>
      <c r="S716">
        <v>1223</v>
      </c>
      <c r="T716">
        <v>1.94</v>
      </c>
    </row>
    <row r="717" spans="1:20">
      <c r="A717" t="s">
        <v>124</v>
      </c>
      <c r="B717">
        <v>50.25</v>
      </c>
      <c r="C717">
        <v>-0.5</v>
      </c>
      <c r="D717">
        <v>6412300</v>
      </c>
      <c r="E717">
        <v>322484</v>
      </c>
      <c r="F717">
        <v>51119</v>
      </c>
      <c r="G717">
        <v>7.74</v>
      </c>
      <c r="H717" t="s">
        <v>864</v>
      </c>
      <c r="I717">
        <v>1.1299999999999999</v>
      </c>
      <c r="J717" t="s">
        <v>945</v>
      </c>
      <c r="K717">
        <v>6.3</v>
      </c>
      <c r="L717">
        <v>4.5199999999999996</v>
      </c>
      <c r="M717">
        <v>9.64</v>
      </c>
      <c r="N717">
        <v>37.450000000000003</v>
      </c>
      <c r="O717" t="s">
        <v>1781</v>
      </c>
      <c r="R717">
        <v>362</v>
      </c>
      <c r="S717">
        <v>532</v>
      </c>
      <c r="T717">
        <v>0.38</v>
      </c>
    </row>
    <row r="718" spans="1:20">
      <c r="A718" t="s">
        <v>868</v>
      </c>
      <c r="B718">
        <v>0.48</v>
      </c>
      <c r="C718">
        <v>-0.01</v>
      </c>
      <c r="D718">
        <v>1024600</v>
      </c>
      <c r="E718">
        <v>485</v>
      </c>
      <c r="F718">
        <v>670</v>
      </c>
      <c r="G718">
        <v>12.09</v>
      </c>
      <c r="H718" t="s">
        <v>1005</v>
      </c>
      <c r="I718">
        <v>0.45</v>
      </c>
      <c r="K718">
        <v>0.04</v>
      </c>
      <c r="L718">
        <v>7.09</v>
      </c>
      <c r="M718">
        <v>4.96</v>
      </c>
      <c r="N718">
        <v>3.52</v>
      </c>
      <c r="O718" t="s">
        <v>2054</v>
      </c>
      <c r="R718">
        <v>698</v>
      </c>
      <c r="S718">
        <v>487</v>
      </c>
      <c r="T718">
        <v>-0.09</v>
      </c>
    </row>
    <row r="719" spans="1:20">
      <c r="A719" t="s">
        <v>1053</v>
      </c>
      <c r="B719">
        <v>26.5</v>
      </c>
      <c r="C719">
        <v>0</v>
      </c>
      <c r="D719">
        <v>0</v>
      </c>
      <c r="E719">
        <v>0</v>
      </c>
      <c r="F719">
        <v>15495</v>
      </c>
      <c r="G719">
        <v>21.08</v>
      </c>
      <c r="H719" t="s">
        <v>1069</v>
      </c>
      <c r="J719" t="s">
        <v>1321</v>
      </c>
      <c r="K719">
        <v>1.26</v>
      </c>
      <c r="O719" t="s">
        <v>1609</v>
      </c>
      <c r="T719">
        <v>-0.54</v>
      </c>
    </row>
    <row r="720" spans="1:20">
      <c r="A720" t="s">
        <v>1080</v>
      </c>
      <c r="B720">
        <v>3.02</v>
      </c>
      <c r="C720">
        <v>-0.16</v>
      </c>
      <c r="D720">
        <v>34200</v>
      </c>
      <c r="E720">
        <v>103</v>
      </c>
      <c r="F720">
        <v>327</v>
      </c>
      <c r="H720" t="s">
        <v>1653</v>
      </c>
      <c r="I720">
        <v>0.55000000000000004</v>
      </c>
      <c r="K720">
        <v>0</v>
      </c>
      <c r="L720">
        <v>-0.34</v>
      </c>
      <c r="M720">
        <v>-3.3</v>
      </c>
      <c r="N720">
        <v>-3.23</v>
      </c>
    </row>
    <row r="721" spans="1:20">
      <c r="A721" t="s">
        <v>1111</v>
      </c>
      <c r="B721">
        <v>1.3</v>
      </c>
      <c r="C721">
        <v>-0.02</v>
      </c>
      <c r="D721">
        <v>23900</v>
      </c>
      <c r="E721">
        <v>31</v>
      </c>
      <c r="F721">
        <v>992</v>
      </c>
      <c r="G721">
        <v>19.739999999999998</v>
      </c>
      <c r="H721" t="s">
        <v>1589</v>
      </c>
      <c r="I721">
        <v>1.92</v>
      </c>
      <c r="K721">
        <v>7.0000000000000007E-2</v>
      </c>
      <c r="L721">
        <v>3.41</v>
      </c>
      <c r="M721">
        <v>2.14</v>
      </c>
      <c r="N721">
        <v>0.63</v>
      </c>
      <c r="R721">
        <v>996</v>
      </c>
      <c r="S721">
        <v>923</v>
      </c>
      <c r="T721">
        <v>-0.18</v>
      </c>
    </row>
    <row r="722" spans="1:20">
      <c r="A722" t="s">
        <v>1038</v>
      </c>
      <c r="B722">
        <v>22.2</v>
      </c>
      <c r="C722">
        <v>0</v>
      </c>
      <c r="D722">
        <v>0</v>
      </c>
      <c r="E722">
        <v>0</v>
      </c>
      <c r="F722">
        <v>233</v>
      </c>
      <c r="G722">
        <v>73.069999999999993</v>
      </c>
      <c r="H722" t="s">
        <v>974</v>
      </c>
      <c r="I722">
        <v>0.15</v>
      </c>
      <c r="J722" t="s">
        <v>1464</v>
      </c>
      <c r="K722">
        <v>1.1599999999999999</v>
      </c>
      <c r="L722">
        <v>0.28999999999999998</v>
      </c>
      <c r="M722">
        <v>0.61</v>
      </c>
      <c r="N722">
        <v>0.46</v>
      </c>
      <c r="O722" t="s">
        <v>945</v>
      </c>
      <c r="R722">
        <v>1292</v>
      </c>
      <c r="S722">
        <v>1338</v>
      </c>
      <c r="T722">
        <v>-0.47</v>
      </c>
    </row>
    <row r="723" spans="1:20">
      <c r="A723" t="s">
        <v>824</v>
      </c>
      <c r="B723">
        <v>3.82</v>
      </c>
      <c r="C723">
        <v>-0.12</v>
      </c>
      <c r="D723">
        <v>890400</v>
      </c>
      <c r="E723">
        <v>3445</v>
      </c>
      <c r="F723">
        <v>2459</v>
      </c>
      <c r="G723">
        <v>8.6300000000000008</v>
      </c>
      <c r="H723" t="s">
        <v>1598</v>
      </c>
      <c r="I723">
        <v>0.56999999999999995</v>
      </c>
      <c r="J723" t="s">
        <v>1359</v>
      </c>
      <c r="K723">
        <v>0.45</v>
      </c>
      <c r="L723">
        <v>14.22</v>
      </c>
      <c r="M723">
        <v>23.45</v>
      </c>
      <c r="N723">
        <v>8.8000000000000007</v>
      </c>
      <c r="O723" t="s">
        <v>1687</v>
      </c>
      <c r="R723">
        <v>140</v>
      </c>
      <c r="S723">
        <v>167</v>
      </c>
      <c r="T723">
        <v>-6.91</v>
      </c>
    </row>
    <row r="724" spans="1:20">
      <c r="A724" t="s">
        <v>123</v>
      </c>
      <c r="B724">
        <v>4.5</v>
      </c>
      <c r="C724">
        <v>-0.14000000000000001</v>
      </c>
      <c r="D724">
        <v>1409900</v>
      </c>
      <c r="E724">
        <v>6400</v>
      </c>
      <c r="F724">
        <v>3599</v>
      </c>
      <c r="G724">
        <v>27.77</v>
      </c>
      <c r="H724" t="s">
        <v>1625</v>
      </c>
      <c r="I724">
        <v>1.05</v>
      </c>
      <c r="K724">
        <v>0.16</v>
      </c>
      <c r="L724">
        <v>7.46</v>
      </c>
      <c r="M724">
        <v>11.73</v>
      </c>
      <c r="N724">
        <v>7.58</v>
      </c>
      <c r="R724">
        <v>716</v>
      </c>
      <c r="S724">
        <v>753</v>
      </c>
      <c r="T724">
        <v>4.25</v>
      </c>
    </row>
    <row r="725" spans="1:20">
      <c r="A725" t="s">
        <v>1362</v>
      </c>
      <c r="B725">
        <v>2.86</v>
      </c>
      <c r="C725">
        <v>-0.1</v>
      </c>
      <c r="D725">
        <v>2264100</v>
      </c>
      <c r="E725">
        <v>6513</v>
      </c>
      <c r="F725">
        <v>3067</v>
      </c>
      <c r="G725">
        <v>14.27</v>
      </c>
      <c r="H725" t="s">
        <v>1368</v>
      </c>
      <c r="I725">
        <v>1.33</v>
      </c>
      <c r="J725" t="s">
        <v>1470</v>
      </c>
      <c r="K725">
        <v>0.2</v>
      </c>
      <c r="L725">
        <v>4.97</v>
      </c>
      <c r="M725">
        <v>6.69</v>
      </c>
      <c r="N725">
        <v>1.76</v>
      </c>
      <c r="O725" t="s">
        <v>865</v>
      </c>
      <c r="R725">
        <v>688</v>
      </c>
      <c r="S725">
        <v>678</v>
      </c>
      <c r="T725">
        <v>-0.61</v>
      </c>
    </row>
    <row r="726" spans="1:20">
      <c r="A726" t="s">
        <v>1132</v>
      </c>
      <c r="B726">
        <v>2.14</v>
      </c>
      <c r="C726">
        <v>-0.04</v>
      </c>
      <c r="D726">
        <v>17100</v>
      </c>
      <c r="E726">
        <v>37</v>
      </c>
      <c r="F726">
        <v>636</v>
      </c>
      <c r="G726">
        <v>8.31</v>
      </c>
      <c r="H726" t="s">
        <v>902</v>
      </c>
      <c r="I726">
        <v>1.1499999999999999</v>
      </c>
      <c r="J726" t="s">
        <v>1468</v>
      </c>
      <c r="K726">
        <v>0.26</v>
      </c>
      <c r="L726">
        <v>6.62</v>
      </c>
      <c r="M726">
        <v>9.94</v>
      </c>
      <c r="N726">
        <v>3.72</v>
      </c>
      <c r="O726" t="s">
        <v>1978</v>
      </c>
      <c r="R726">
        <v>369</v>
      </c>
      <c r="S726">
        <v>410</v>
      </c>
      <c r="T726">
        <v>-0.41</v>
      </c>
    </row>
    <row r="727" spans="1:20">
      <c r="A727" t="s">
        <v>122</v>
      </c>
      <c r="B727">
        <v>3.32</v>
      </c>
      <c r="C727">
        <v>-0.02</v>
      </c>
      <c r="D727">
        <v>722300</v>
      </c>
      <c r="E727">
        <v>2393</v>
      </c>
      <c r="F727">
        <v>19292</v>
      </c>
      <c r="H727" t="s">
        <v>1722</v>
      </c>
      <c r="I727">
        <v>2.44</v>
      </c>
      <c r="J727" t="s">
        <v>1479</v>
      </c>
      <c r="K727">
        <v>0</v>
      </c>
      <c r="L727">
        <v>0.49</v>
      </c>
      <c r="M727">
        <v>-5.56</v>
      </c>
      <c r="N727">
        <v>-1.44</v>
      </c>
      <c r="O727" t="s">
        <v>870</v>
      </c>
    </row>
    <row r="728" spans="1:20">
      <c r="A728" t="s">
        <v>1039</v>
      </c>
      <c r="B728">
        <v>0.09</v>
      </c>
      <c r="C728">
        <v>0</v>
      </c>
      <c r="D728">
        <v>85900</v>
      </c>
      <c r="E728">
        <v>8</v>
      </c>
      <c r="F728">
        <v>1514</v>
      </c>
      <c r="H728" t="s">
        <v>1125</v>
      </c>
      <c r="I728">
        <v>0.18</v>
      </c>
      <c r="K728">
        <v>0</v>
      </c>
      <c r="L728">
        <v>-13.69</v>
      </c>
      <c r="M728">
        <v>-16.920000000000002</v>
      </c>
      <c r="N728">
        <v>-95.51</v>
      </c>
    </row>
    <row r="729" spans="1:20">
      <c r="A729" t="s">
        <v>703</v>
      </c>
      <c r="B729">
        <v>6.85</v>
      </c>
      <c r="C729">
        <v>-0.15</v>
      </c>
      <c r="D729">
        <v>41400</v>
      </c>
      <c r="E729">
        <v>284</v>
      </c>
      <c r="F729">
        <v>3375</v>
      </c>
      <c r="G729">
        <v>38.630000000000003</v>
      </c>
      <c r="H729" t="s">
        <v>1162</v>
      </c>
      <c r="I729">
        <v>0.35</v>
      </c>
      <c r="J729" t="s">
        <v>1446</v>
      </c>
      <c r="K729">
        <v>0.17</v>
      </c>
      <c r="L729">
        <v>2.2599999999999998</v>
      </c>
      <c r="M729">
        <v>3.95</v>
      </c>
      <c r="N729">
        <v>1.7</v>
      </c>
      <c r="O729" t="s">
        <v>1852</v>
      </c>
      <c r="R729">
        <v>1102</v>
      </c>
      <c r="S729">
        <v>1167</v>
      </c>
      <c r="T729">
        <v>-1.1499999999999999</v>
      </c>
    </row>
    <row r="730" spans="1:20">
      <c r="A730" t="s">
        <v>121</v>
      </c>
      <c r="B730">
        <v>213</v>
      </c>
      <c r="C730">
        <v>4</v>
      </c>
      <c r="D730">
        <v>11100</v>
      </c>
      <c r="E730">
        <v>2340</v>
      </c>
      <c r="F730">
        <v>69897</v>
      </c>
      <c r="G730">
        <v>18.5</v>
      </c>
      <c r="H730" t="s">
        <v>993</v>
      </c>
      <c r="I730">
        <v>0.11</v>
      </c>
      <c r="J730" t="s">
        <v>1617</v>
      </c>
      <c r="K730">
        <v>11.46</v>
      </c>
      <c r="L730">
        <v>13.36</v>
      </c>
      <c r="M730">
        <v>12.28</v>
      </c>
      <c r="N730">
        <v>13.24</v>
      </c>
      <c r="O730" t="s">
        <v>874</v>
      </c>
      <c r="R730">
        <v>575</v>
      </c>
      <c r="S730">
        <v>457</v>
      </c>
      <c r="T730">
        <v>1.9</v>
      </c>
    </row>
    <row r="731" spans="1:20">
      <c r="A731" t="s">
        <v>1372</v>
      </c>
      <c r="B731">
        <v>3.2</v>
      </c>
      <c r="C731">
        <v>-0.12</v>
      </c>
      <c r="D731">
        <v>2474800</v>
      </c>
      <c r="E731">
        <v>8009</v>
      </c>
      <c r="F731">
        <v>6864</v>
      </c>
      <c r="G731">
        <v>28.61</v>
      </c>
      <c r="H731" t="s">
        <v>1645</v>
      </c>
      <c r="I731">
        <v>0.45</v>
      </c>
      <c r="K731">
        <v>0.11</v>
      </c>
      <c r="L731">
        <v>8.6300000000000008</v>
      </c>
      <c r="M731">
        <v>10.85</v>
      </c>
      <c r="N731">
        <v>25.3</v>
      </c>
      <c r="O731" t="s">
        <v>818</v>
      </c>
      <c r="R731">
        <v>748</v>
      </c>
      <c r="S731">
        <v>714</v>
      </c>
      <c r="T731">
        <v>3.27</v>
      </c>
    </row>
    <row r="732" spans="1:20">
      <c r="A732" t="s">
        <v>916</v>
      </c>
      <c r="B732">
        <v>16.2</v>
      </c>
      <c r="C732">
        <v>0</v>
      </c>
      <c r="D732">
        <v>0</v>
      </c>
      <c r="E732">
        <v>0</v>
      </c>
      <c r="F732">
        <v>11958</v>
      </c>
      <c r="G732">
        <v>216.13</v>
      </c>
      <c r="H732" t="s">
        <v>1641</v>
      </c>
      <c r="I732">
        <v>8.64</v>
      </c>
      <c r="K732">
        <v>7.0000000000000007E-2</v>
      </c>
      <c r="L732">
        <v>0.12</v>
      </c>
      <c r="M732">
        <v>0.62</v>
      </c>
      <c r="N732">
        <v>0.31</v>
      </c>
      <c r="R732">
        <v>1312</v>
      </c>
      <c r="S732">
        <v>1366</v>
      </c>
      <c r="T732">
        <v>-2.12</v>
      </c>
    </row>
    <row r="733" spans="1:20">
      <c r="A733" t="s">
        <v>1023</v>
      </c>
      <c r="B733">
        <v>0.11</v>
      </c>
      <c r="C733">
        <v>-0.02</v>
      </c>
      <c r="D733">
        <v>1868000</v>
      </c>
      <c r="E733">
        <v>223</v>
      </c>
      <c r="F733">
        <v>566</v>
      </c>
      <c r="H733" t="s">
        <v>1518</v>
      </c>
      <c r="I733">
        <v>0.48</v>
      </c>
      <c r="K733">
        <v>0</v>
      </c>
      <c r="L733">
        <v>-7.55</v>
      </c>
      <c r="M733">
        <v>-13.47</v>
      </c>
      <c r="N733">
        <v>-17.41</v>
      </c>
    </row>
    <row r="734" spans="1:20">
      <c r="A734" t="s">
        <v>120</v>
      </c>
      <c r="B734">
        <v>1.02</v>
      </c>
      <c r="C734">
        <v>-0.01</v>
      </c>
      <c r="D734">
        <v>1332200</v>
      </c>
      <c r="E734">
        <v>1345</v>
      </c>
      <c r="F734">
        <v>1008</v>
      </c>
      <c r="G734">
        <v>10.44</v>
      </c>
      <c r="H734" t="s">
        <v>1600</v>
      </c>
      <c r="I734">
        <v>0.05</v>
      </c>
      <c r="K734">
        <v>0.1</v>
      </c>
      <c r="L734">
        <v>7.03</v>
      </c>
      <c r="M734">
        <v>6.15</v>
      </c>
      <c r="N734">
        <v>21.62</v>
      </c>
      <c r="R734">
        <v>589</v>
      </c>
      <c r="S734">
        <v>442</v>
      </c>
      <c r="T734">
        <v>0.68</v>
      </c>
    </row>
    <row r="735" spans="1:20">
      <c r="A735" t="s">
        <v>1509</v>
      </c>
      <c r="B735">
        <v>3.32</v>
      </c>
      <c r="C735">
        <v>0</v>
      </c>
      <c r="D735">
        <v>0</v>
      </c>
      <c r="E735">
        <v>0</v>
      </c>
      <c r="F735">
        <v>0</v>
      </c>
      <c r="I735">
        <v>-6.54</v>
      </c>
      <c r="J735" t="s">
        <v>1632</v>
      </c>
      <c r="K735">
        <v>0</v>
      </c>
      <c r="L735">
        <v>19.399999999999999</v>
      </c>
      <c r="M735">
        <v>-65.02</v>
      </c>
      <c r="N735">
        <v>16.98</v>
      </c>
    </row>
    <row r="736" spans="1:20">
      <c r="A736" t="s">
        <v>1298</v>
      </c>
      <c r="B736">
        <v>1.71</v>
      </c>
      <c r="C736">
        <v>0</v>
      </c>
      <c r="D736">
        <v>69300</v>
      </c>
      <c r="E736">
        <v>118</v>
      </c>
      <c r="F736">
        <v>463</v>
      </c>
      <c r="G736">
        <v>11.34</v>
      </c>
      <c r="H736" t="s">
        <v>1215</v>
      </c>
      <c r="I736">
        <v>1.54</v>
      </c>
      <c r="J736" t="s">
        <v>1141</v>
      </c>
      <c r="K736">
        <v>0.15</v>
      </c>
      <c r="L736">
        <v>4.7300000000000004</v>
      </c>
      <c r="M736">
        <v>7.47</v>
      </c>
      <c r="N736">
        <v>7.66</v>
      </c>
      <c r="O736" t="s">
        <v>1847</v>
      </c>
      <c r="R736">
        <v>567</v>
      </c>
      <c r="S736">
        <v>619</v>
      </c>
      <c r="T736">
        <v>0.08</v>
      </c>
    </row>
    <row r="737" spans="1:20">
      <c r="A737" t="s">
        <v>119</v>
      </c>
      <c r="B737">
        <v>2.34</v>
      </c>
      <c r="C737">
        <v>0</v>
      </c>
      <c r="D737">
        <v>7784000</v>
      </c>
      <c r="E737">
        <v>17938</v>
      </c>
      <c r="F737">
        <v>13251</v>
      </c>
      <c r="G737">
        <v>11.33</v>
      </c>
      <c r="H737" t="s">
        <v>1604</v>
      </c>
      <c r="I737">
        <v>3.36</v>
      </c>
      <c r="J737" t="s">
        <v>892</v>
      </c>
      <c r="K737">
        <v>0.4</v>
      </c>
      <c r="L737">
        <v>2.36</v>
      </c>
      <c r="M737">
        <v>10.28</v>
      </c>
      <c r="N737">
        <v>27.99</v>
      </c>
      <c r="O737" t="s">
        <v>1774</v>
      </c>
      <c r="R737">
        <v>448</v>
      </c>
      <c r="S737">
        <v>785</v>
      </c>
      <c r="T737">
        <v>-7.81</v>
      </c>
    </row>
    <row r="738" spans="1:20">
      <c r="A738" t="s">
        <v>118</v>
      </c>
      <c r="B738">
        <v>14</v>
      </c>
      <c r="C738">
        <v>-0.3</v>
      </c>
      <c r="D738">
        <v>7428000</v>
      </c>
      <c r="E738">
        <v>104140</v>
      </c>
      <c r="F738">
        <v>14797</v>
      </c>
      <c r="G738">
        <v>41.84</v>
      </c>
      <c r="H738" t="s">
        <v>1363</v>
      </c>
      <c r="I738">
        <v>0.38</v>
      </c>
      <c r="J738" t="s">
        <v>1446</v>
      </c>
      <c r="K738">
        <v>0.32</v>
      </c>
      <c r="L738">
        <v>4.2699999999999996</v>
      </c>
      <c r="M738">
        <v>3.4</v>
      </c>
      <c r="N738">
        <v>10.98</v>
      </c>
      <c r="O738" t="s">
        <v>1457</v>
      </c>
      <c r="R738">
        <v>1131</v>
      </c>
      <c r="S738">
        <v>1044</v>
      </c>
      <c r="T738">
        <v>-0.32</v>
      </c>
    </row>
    <row r="739" spans="1:20">
      <c r="A739" t="s">
        <v>1025</v>
      </c>
      <c r="B739">
        <v>1.2</v>
      </c>
      <c r="C739">
        <v>-0.04</v>
      </c>
      <c r="D739">
        <v>5100</v>
      </c>
      <c r="E739">
        <v>6</v>
      </c>
      <c r="F739">
        <v>1300</v>
      </c>
      <c r="H739" t="s">
        <v>1361</v>
      </c>
      <c r="I739">
        <v>1.18</v>
      </c>
      <c r="K739">
        <v>0</v>
      </c>
      <c r="L739">
        <v>-0.34</v>
      </c>
      <c r="M739">
        <v>-4.71</v>
      </c>
      <c r="N739">
        <v>-1.45</v>
      </c>
    </row>
    <row r="740" spans="1:20">
      <c r="A740" t="s">
        <v>117</v>
      </c>
      <c r="B740">
        <v>40</v>
      </c>
      <c r="C740">
        <v>-1</v>
      </c>
      <c r="D740">
        <v>788500</v>
      </c>
      <c r="E740">
        <v>31440</v>
      </c>
      <c r="F740">
        <v>33475</v>
      </c>
      <c r="G740">
        <v>113.32</v>
      </c>
      <c r="H740" t="s">
        <v>2055</v>
      </c>
      <c r="I740">
        <v>1.19</v>
      </c>
      <c r="J740" t="s">
        <v>974</v>
      </c>
      <c r="K740">
        <v>0.35</v>
      </c>
      <c r="L740">
        <v>3.87</v>
      </c>
      <c r="M740">
        <v>2.97</v>
      </c>
      <c r="N740">
        <v>2.96</v>
      </c>
      <c r="O740" t="s">
        <v>883</v>
      </c>
      <c r="R740">
        <v>1208</v>
      </c>
      <c r="S740">
        <v>1138</v>
      </c>
      <c r="T740">
        <v>-11.96</v>
      </c>
    </row>
    <row r="741" spans="1:20">
      <c r="A741" t="s">
        <v>116</v>
      </c>
      <c r="B741">
        <v>29.25</v>
      </c>
      <c r="C741">
        <v>-0.75</v>
      </c>
      <c r="D741">
        <v>17900</v>
      </c>
      <c r="E741">
        <v>528</v>
      </c>
      <c r="F741">
        <v>2655</v>
      </c>
      <c r="G741">
        <v>9.1999999999999993</v>
      </c>
      <c r="H741" t="s">
        <v>1454</v>
      </c>
      <c r="I741">
        <v>0.2</v>
      </c>
      <c r="J741" t="s">
        <v>1481</v>
      </c>
      <c r="K741">
        <v>3.21</v>
      </c>
      <c r="L741">
        <v>10.97</v>
      </c>
      <c r="M741">
        <v>11.19</v>
      </c>
      <c r="N741">
        <v>8.2899999999999991</v>
      </c>
      <c r="O741" t="s">
        <v>1817</v>
      </c>
      <c r="R741">
        <v>354</v>
      </c>
      <c r="S741">
        <v>263</v>
      </c>
      <c r="T741">
        <v>-0.88</v>
      </c>
    </row>
    <row r="742" spans="1:20">
      <c r="A742" t="s">
        <v>1502</v>
      </c>
      <c r="B742">
        <v>0.04</v>
      </c>
      <c r="C742">
        <v>0</v>
      </c>
      <c r="D742">
        <v>0</v>
      </c>
      <c r="E742">
        <v>0</v>
      </c>
      <c r="F742">
        <v>64</v>
      </c>
      <c r="H742" t="s">
        <v>818</v>
      </c>
      <c r="K742">
        <v>0</v>
      </c>
    </row>
    <row r="743" spans="1:20">
      <c r="A743" t="s">
        <v>1345</v>
      </c>
      <c r="B743">
        <v>0.56999999999999995</v>
      </c>
      <c r="C743">
        <v>-0.02</v>
      </c>
      <c r="D743">
        <v>11600</v>
      </c>
      <c r="E743">
        <v>7</v>
      </c>
      <c r="F743">
        <v>197</v>
      </c>
      <c r="G743">
        <v>99.46</v>
      </c>
      <c r="H743" t="s">
        <v>1552</v>
      </c>
      <c r="I743">
        <v>0.86</v>
      </c>
      <c r="K743">
        <v>0.01</v>
      </c>
      <c r="L743">
        <v>1.59</v>
      </c>
      <c r="M743">
        <v>0.54</v>
      </c>
      <c r="N743">
        <v>0.48</v>
      </c>
      <c r="R743">
        <v>1302</v>
      </c>
      <c r="S743">
        <v>1272</v>
      </c>
      <c r="T743">
        <v>-0.22</v>
      </c>
    </row>
    <row r="744" spans="1:20">
      <c r="A744" t="s">
        <v>917</v>
      </c>
      <c r="B744">
        <v>0.78</v>
      </c>
      <c r="C744">
        <v>-0.01</v>
      </c>
      <c r="D744">
        <v>1198800</v>
      </c>
      <c r="E744">
        <v>941</v>
      </c>
      <c r="F744">
        <v>3288</v>
      </c>
      <c r="G744">
        <v>15.69</v>
      </c>
      <c r="H744" t="s">
        <v>1457</v>
      </c>
      <c r="I744">
        <v>1.06</v>
      </c>
      <c r="K744">
        <v>0.05</v>
      </c>
      <c r="L744">
        <v>3.19</v>
      </c>
      <c r="M744">
        <v>6.3</v>
      </c>
      <c r="N744">
        <v>4.17</v>
      </c>
      <c r="R744">
        <v>733</v>
      </c>
      <c r="S744">
        <v>858</v>
      </c>
      <c r="T744">
        <v>-0.13</v>
      </c>
    </row>
    <row r="745" spans="1:20">
      <c r="A745" t="s">
        <v>115</v>
      </c>
      <c r="B745">
        <v>2.2000000000000002</v>
      </c>
      <c r="C745">
        <v>-0.02</v>
      </c>
      <c r="D745">
        <v>3278600</v>
      </c>
      <c r="E745">
        <v>7138</v>
      </c>
      <c r="F745">
        <v>1342</v>
      </c>
      <c r="G745">
        <v>21.61</v>
      </c>
      <c r="H745" t="s">
        <v>869</v>
      </c>
      <c r="I745">
        <v>1</v>
      </c>
      <c r="J745" t="s">
        <v>819</v>
      </c>
      <c r="K745">
        <v>0.1</v>
      </c>
      <c r="L745">
        <v>2.21</v>
      </c>
      <c r="M745">
        <v>4.41</v>
      </c>
      <c r="N745">
        <v>1.84</v>
      </c>
      <c r="O745" t="s">
        <v>1944</v>
      </c>
      <c r="R745">
        <v>946</v>
      </c>
      <c r="S745">
        <v>1037</v>
      </c>
      <c r="T745">
        <v>-2.37</v>
      </c>
    </row>
    <row r="746" spans="1:20">
      <c r="A746" t="s">
        <v>342</v>
      </c>
      <c r="B746">
        <v>20.6</v>
      </c>
      <c r="C746">
        <v>-0.8</v>
      </c>
      <c r="D746">
        <v>26433000</v>
      </c>
      <c r="E746">
        <v>545919</v>
      </c>
      <c r="F746">
        <v>58156</v>
      </c>
      <c r="G746">
        <v>15.34</v>
      </c>
      <c r="H746" t="s">
        <v>1586</v>
      </c>
      <c r="I746">
        <v>2.52</v>
      </c>
      <c r="J746" t="s">
        <v>1135</v>
      </c>
      <c r="K746">
        <v>1.35</v>
      </c>
      <c r="L746">
        <v>4.0999999999999996</v>
      </c>
      <c r="M746">
        <v>14.08</v>
      </c>
      <c r="N746">
        <v>19.98</v>
      </c>
      <c r="O746" t="s">
        <v>904</v>
      </c>
      <c r="R746">
        <v>459</v>
      </c>
      <c r="S746">
        <v>789</v>
      </c>
      <c r="T746">
        <v>1.61</v>
      </c>
    </row>
    <row r="747" spans="1:20">
      <c r="A747" t="s">
        <v>1299</v>
      </c>
      <c r="B747">
        <v>0.81</v>
      </c>
      <c r="C747">
        <v>-0.01</v>
      </c>
      <c r="D747">
        <v>25000</v>
      </c>
      <c r="E747">
        <v>20</v>
      </c>
      <c r="F747">
        <v>368</v>
      </c>
      <c r="G747">
        <v>94.05</v>
      </c>
      <c r="H747" t="s">
        <v>1615</v>
      </c>
      <c r="I747">
        <v>0.65</v>
      </c>
      <c r="K747">
        <v>0.01</v>
      </c>
      <c r="L747">
        <v>0.79</v>
      </c>
      <c r="M747">
        <v>0.67</v>
      </c>
      <c r="N747">
        <v>0.41</v>
      </c>
      <c r="R747">
        <v>1293</v>
      </c>
      <c r="S747">
        <v>1323</v>
      </c>
      <c r="T747">
        <v>-2.2400000000000002</v>
      </c>
    </row>
    <row r="748" spans="1:20">
      <c r="A748" t="s">
        <v>798</v>
      </c>
      <c r="B748">
        <v>9.6999999999999993</v>
      </c>
      <c r="C748">
        <v>-0.1</v>
      </c>
      <c r="D748">
        <v>1048400</v>
      </c>
      <c r="E748">
        <v>10218</v>
      </c>
      <c r="F748">
        <v>4681</v>
      </c>
      <c r="G748">
        <v>19.05</v>
      </c>
      <c r="H748" t="s">
        <v>1603</v>
      </c>
      <c r="I748">
        <v>0.53</v>
      </c>
      <c r="J748" t="s">
        <v>1615</v>
      </c>
      <c r="K748">
        <v>0.51</v>
      </c>
      <c r="L748">
        <v>4.51</v>
      </c>
      <c r="M748">
        <v>5.76</v>
      </c>
      <c r="N748">
        <v>9.2899999999999991</v>
      </c>
      <c r="O748" t="s">
        <v>1663</v>
      </c>
      <c r="R748">
        <v>825</v>
      </c>
      <c r="S748">
        <v>823</v>
      </c>
      <c r="T748">
        <v>-7.0000000000000007E-2</v>
      </c>
    </row>
    <row r="749" spans="1:20">
      <c r="A749" t="s">
        <v>918</v>
      </c>
      <c r="B749">
        <v>29.75</v>
      </c>
      <c r="C749">
        <v>-0.5</v>
      </c>
      <c r="D749">
        <v>363300</v>
      </c>
      <c r="E749">
        <v>10769</v>
      </c>
      <c r="F749">
        <v>17977</v>
      </c>
      <c r="G749">
        <v>10.220000000000001</v>
      </c>
      <c r="H749" t="s">
        <v>1654</v>
      </c>
      <c r="I749">
        <v>5.37</v>
      </c>
      <c r="K749">
        <v>2.96</v>
      </c>
      <c r="L749">
        <v>3.15</v>
      </c>
      <c r="M749">
        <v>19.5</v>
      </c>
      <c r="N749">
        <v>11.38</v>
      </c>
      <c r="O749" t="s">
        <v>997</v>
      </c>
      <c r="R749">
        <v>219</v>
      </c>
      <c r="S749">
        <v>700</v>
      </c>
      <c r="T749">
        <v>1.32</v>
      </c>
    </row>
    <row r="750" spans="1:20">
      <c r="A750" t="s">
        <v>114</v>
      </c>
      <c r="B750">
        <v>99.25</v>
      </c>
      <c r="C750">
        <v>-0.75</v>
      </c>
      <c r="D750">
        <v>9911800</v>
      </c>
      <c r="E750">
        <v>986421</v>
      </c>
      <c r="F750">
        <v>79464</v>
      </c>
      <c r="G750">
        <v>10.89</v>
      </c>
      <c r="H750" t="s">
        <v>1534</v>
      </c>
      <c r="I750">
        <v>5.85</v>
      </c>
      <c r="J750" t="s">
        <v>1860</v>
      </c>
      <c r="K750">
        <v>9.1199999999999992</v>
      </c>
      <c r="L750">
        <v>2.63</v>
      </c>
      <c r="M750">
        <v>17.13</v>
      </c>
      <c r="N750">
        <v>30.82</v>
      </c>
      <c r="O750" t="s">
        <v>2056</v>
      </c>
      <c r="R750">
        <v>275</v>
      </c>
      <c r="S750">
        <v>757</v>
      </c>
      <c r="T750">
        <v>2.92</v>
      </c>
    </row>
    <row r="751" spans="1:20">
      <c r="A751" t="s">
        <v>1300</v>
      </c>
      <c r="B751">
        <v>4.12</v>
      </c>
      <c r="C751">
        <v>-0.12</v>
      </c>
      <c r="D751">
        <v>445100</v>
      </c>
      <c r="E751">
        <v>1834</v>
      </c>
      <c r="F751">
        <v>2974</v>
      </c>
      <c r="G751">
        <v>145.09</v>
      </c>
      <c r="H751" t="s">
        <v>1627</v>
      </c>
      <c r="I751">
        <v>3.15</v>
      </c>
      <c r="K751">
        <v>0.03</v>
      </c>
      <c r="L751">
        <v>1.38</v>
      </c>
      <c r="M751">
        <v>2.96</v>
      </c>
      <c r="N751">
        <v>4.82</v>
      </c>
      <c r="R751">
        <v>1214</v>
      </c>
      <c r="S751">
        <v>1296</v>
      </c>
      <c r="T751">
        <v>0.85</v>
      </c>
    </row>
    <row r="752" spans="1:20">
      <c r="A752" t="s">
        <v>894</v>
      </c>
      <c r="B752">
        <v>4.78</v>
      </c>
      <c r="C752">
        <v>-0.12</v>
      </c>
      <c r="D752">
        <v>343900</v>
      </c>
      <c r="E752">
        <v>1645</v>
      </c>
      <c r="F752">
        <v>2400</v>
      </c>
      <c r="G752">
        <v>26.05</v>
      </c>
      <c r="H752" t="s">
        <v>1608</v>
      </c>
      <c r="I752">
        <v>0.15</v>
      </c>
      <c r="J752" t="s">
        <v>1461</v>
      </c>
      <c r="K752">
        <v>0.18</v>
      </c>
      <c r="L752">
        <v>1.47</v>
      </c>
      <c r="M752">
        <v>1.63</v>
      </c>
      <c r="N752">
        <v>5.57</v>
      </c>
      <c r="O752" t="s">
        <v>1609</v>
      </c>
      <c r="R752">
        <v>1100</v>
      </c>
      <c r="S752">
        <v>1124</v>
      </c>
      <c r="T752">
        <v>-1.06</v>
      </c>
    </row>
    <row r="753" spans="1:20">
      <c r="A753" t="s">
        <v>816</v>
      </c>
      <c r="B753">
        <v>13.6</v>
      </c>
      <c r="C753">
        <v>-0.3</v>
      </c>
      <c r="D753">
        <v>860900</v>
      </c>
      <c r="E753">
        <v>11885</v>
      </c>
      <c r="F753">
        <v>5480</v>
      </c>
      <c r="G753">
        <v>21.81</v>
      </c>
      <c r="H753" t="s">
        <v>1321</v>
      </c>
      <c r="I753">
        <v>0.33</v>
      </c>
      <c r="J753" t="s">
        <v>1359</v>
      </c>
      <c r="K753">
        <v>0.63</v>
      </c>
      <c r="L753">
        <v>8.67</v>
      </c>
      <c r="M753">
        <v>8.6999999999999993</v>
      </c>
      <c r="N753">
        <v>6.47</v>
      </c>
      <c r="O753" t="s">
        <v>1269</v>
      </c>
      <c r="R753">
        <v>741</v>
      </c>
      <c r="S753">
        <v>638</v>
      </c>
      <c r="T753">
        <v>1.78</v>
      </c>
    </row>
    <row r="754" spans="1:20">
      <c r="A754" t="s">
        <v>113</v>
      </c>
      <c r="B754">
        <v>9.9</v>
      </c>
      <c r="C754">
        <v>-0.3</v>
      </c>
      <c r="D754">
        <v>9649300</v>
      </c>
      <c r="E754">
        <v>96569</v>
      </c>
      <c r="F754">
        <v>13731</v>
      </c>
      <c r="G754">
        <v>18.48</v>
      </c>
      <c r="H754" t="s">
        <v>1753</v>
      </c>
      <c r="I754">
        <v>0.45</v>
      </c>
      <c r="J754" t="s">
        <v>1359</v>
      </c>
      <c r="K754">
        <v>0.54</v>
      </c>
      <c r="L754">
        <v>25.03</v>
      </c>
      <c r="M754">
        <v>34.46</v>
      </c>
      <c r="N754">
        <v>13.88</v>
      </c>
      <c r="O754" t="s">
        <v>1700</v>
      </c>
      <c r="R754">
        <v>364</v>
      </c>
      <c r="S754">
        <v>363</v>
      </c>
      <c r="T754">
        <v>0.28999999999999998</v>
      </c>
    </row>
    <row r="755" spans="1:20">
      <c r="A755" t="s">
        <v>112</v>
      </c>
      <c r="B755">
        <v>7.6</v>
      </c>
      <c r="C755">
        <v>-0.2</v>
      </c>
      <c r="D755">
        <v>447900</v>
      </c>
      <c r="E755">
        <v>3402</v>
      </c>
      <c r="F755">
        <v>3864</v>
      </c>
      <c r="G755">
        <v>13.46</v>
      </c>
      <c r="H755" t="s">
        <v>869</v>
      </c>
      <c r="I755">
        <v>0.28999999999999998</v>
      </c>
      <c r="J755" t="s">
        <v>1587</v>
      </c>
      <c r="K755">
        <v>0.56000000000000005</v>
      </c>
      <c r="L755">
        <v>6.24</v>
      </c>
      <c r="M755">
        <v>6.82</v>
      </c>
      <c r="N755">
        <v>18.510000000000002</v>
      </c>
      <c r="O755" t="s">
        <v>1646</v>
      </c>
      <c r="R755">
        <v>646</v>
      </c>
      <c r="S755">
        <v>574</v>
      </c>
      <c r="T755">
        <v>-0.5</v>
      </c>
    </row>
    <row r="756" spans="1:20">
      <c r="A756" t="s">
        <v>1065</v>
      </c>
      <c r="B756">
        <v>1.65</v>
      </c>
      <c r="C756">
        <v>-0.08</v>
      </c>
      <c r="D756">
        <v>147000</v>
      </c>
      <c r="E756">
        <v>247</v>
      </c>
      <c r="F756">
        <v>593</v>
      </c>
      <c r="H756" t="s">
        <v>871</v>
      </c>
      <c r="I756">
        <v>1.66</v>
      </c>
      <c r="K756">
        <v>0</v>
      </c>
      <c r="L756">
        <v>-0.6</v>
      </c>
      <c r="M756">
        <v>-4.3099999999999996</v>
      </c>
      <c r="N756">
        <v>-2.16</v>
      </c>
    </row>
    <row r="757" spans="1:20">
      <c r="A757" t="s">
        <v>1376</v>
      </c>
      <c r="B757">
        <v>9.0500000000000007</v>
      </c>
      <c r="C757">
        <v>-0.05</v>
      </c>
      <c r="D757">
        <v>18598000</v>
      </c>
      <c r="E757">
        <v>167872</v>
      </c>
      <c r="F757">
        <v>102478</v>
      </c>
      <c r="G757">
        <v>10.56</v>
      </c>
      <c r="H757" t="s">
        <v>869</v>
      </c>
      <c r="I757">
        <v>4.4800000000000004</v>
      </c>
      <c r="J757" t="s">
        <v>1464</v>
      </c>
      <c r="K757">
        <v>0.85</v>
      </c>
      <c r="L757">
        <v>1.72</v>
      </c>
      <c r="M757">
        <v>9.58</v>
      </c>
      <c r="N757">
        <v>8.92</v>
      </c>
      <c r="O757" t="s">
        <v>1866</v>
      </c>
      <c r="R757">
        <v>444</v>
      </c>
      <c r="S757">
        <v>803</v>
      </c>
      <c r="T757">
        <v>1.41</v>
      </c>
    </row>
    <row r="758" spans="1:20">
      <c r="A758" t="s">
        <v>111</v>
      </c>
      <c r="B758">
        <v>1.91</v>
      </c>
      <c r="C758">
        <v>-0.04</v>
      </c>
      <c r="D758">
        <v>84900</v>
      </c>
      <c r="E758">
        <v>165</v>
      </c>
      <c r="F758">
        <v>591</v>
      </c>
      <c r="H758" t="s">
        <v>1465</v>
      </c>
      <c r="I758">
        <v>1.1299999999999999</v>
      </c>
      <c r="J758" t="s">
        <v>1141</v>
      </c>
      <c r="K758">
        <v>0</v>
      </c>
      <c r="L758">
        <v>1.31</v>
      </c>
      <c r="M758">
        <v>-1.06</v>
      </c>
      <c r="N758">
        <v>-0.64</v>
      </c>
      <c r="O758" t="s">
        <v>1110</v>
      </c>
    </row>
    <row r="759" spans="1:20">
      <c r="A759" t="s">
        <v>1256</v>
      </c>
      <c r="B759">
        <v>1.69</v>
      </c>
      <c r="C759">
        <v>-0.01</v>
      </c>
      <c r="D759">
        <v>1214300</v>
      </c>
      <c r="E759">
        <v>2055</v>
      </c>
      <c r="F759">
        <v>780</v>
      </c>
      <c r="G759">
        <v>52.93</v>
      </c>
      <c r="H759" t="s">
        <v>1471</v>
      </c>
      <c r="I759">
        <v>0.19</v>
      </c>
      <c r="K759">
        <v>0.03</v>
      </c>
      <c r="L759">
        <v>2.4</v>
      </c>
      <c r="M759">
        <v>2.4300000000000002</v>
      </c>
      <c r="N759">
        <v>4.3600000000000003</v>
      </c>
      <c r="R759">
        <v>1201</v>
      </c>
      <c r="S759">
        <v>1196</v>
      </c>
      <c r="T759">
        <v>-0.18</v>
      </c>
    </row>
    <row r="760" spans="1:20">
      <c r="A760" t="s">
        <v>1041</v>
      </c>
      <c r="B760">
        <v>24</v>
      </c>
      <c r="C760">
        <v>0</v>
      </c>
      <c r="D760">
        <v>21600</v>
      </c>
      <c r="E760">
        <v>518</v>
      </c>
      <c r="F760">
        <v>3600</v>
      </c>
      <c r="G760">
        <v>11.45</v>
      </c>
      <c r="H760" t="s">
        <v>1604</v>
      </c>
      <c r="I760">
        <v>0.08</v>
      </c>
      <c r="J760" t="s">
        <v>1148</v>
      </c>
      <c r="K760">
        <v>2.1</v>
      </c>
      <c r="L760">
        <v>10.86</v>
      </c>
      <c r="M760">
        <v>10.01</v>
      </c>
      <c r="N760">
        <v>16.82</v>
      </c>
      <c r="O760" t="s">
        <v>2018</v>
      </c>
      <c r="R760">
        <v>460</v>
      </c>
      <c r="S760">
        <v>339</v>
      </c>
      <c r="T760">
        <v>-2.04</v>
      </c>
    </row>
    <row r="761" spans="1:20">
      <c r="A761" t="s">
        <v>1257</v>
      </c>
      <c r="B761">
        <v>1.1200000000000001</v>
      </c>
      <c r="C761">
        <v>-0.01</v>
      </c>
      <c r="D761">
        <v>357900</v>
      </c>
      <c r="E761">
        <v>398</v>
      </c>
      <c r="F761">
        <v>752</v>
      </c>
      <c r="G761">
        <v>27.79</v>
      </c>
      <c r="H761" t="s">
        <v>2057</v>
      </c>
      <c r="I761">
        <v>1.94</v>
      </c>
      <c r="J761" t="s">
        <v>1141</v>
      </c>
      <c r="K761">
        <v>0.02</v>
      </c>
      <c r="L761">
        <v>7.29</v>
      </c>
      <c r="M761">
        <v>11.53</v>
      </c>
      <c r="N761">
        <v>4.6100000000000003</v>
      </c>
      <c r="O761" t="s">
        <v>1706</v>
      </c>
      <c r="R761">
        <v>719</v>
      </c>
      <c r="S761">
        <v>763</v>
      </c>
      <c r="T761">
        <v>0.02</v>
      </c>
    </row>
    <row r="762" spans="1:20">
      <c r="A762" t="s">
        <v>1208</v>
      </c>
      <c r="B762">
        <v>3.68</v>
      </c>
      <c r="C762">
        <v>0</v>
      </c>
      <c r="D762">
        <v>42000</v>
      </c>
      <c r="E762">
        <v>155</v>
      </c>
      <c r="F762">
        <v>1467</v>
      </c>
      <c r="G762">
        <v>24.83</v>
      </c>
      <c r="H762" t="s">
        <v>1593</v>
      </c>
      <c r="I762">
        <v>0.35</v>
      </c>
      <c r="J762" t="s">
        <v>819</v>
      </c>
      <c r="K762">
        <v>0.15</v>
      </c>
      <c r="L762">
        <v>4.87</v>
      </c>
      <c r="M762">
        <v>5.51</v>
      </c>
      <c r="N762">
        <v>3.16</v>
      </c>
      <c r="O762" t="s">
        <v>743</v>
      </c>
      <c r="R762">
        <v>924</v>
      </c>
      <c r="S762">
        <v>869</v>
      </c>
      <c r="T762">
        <v>-1.38</v>
      </c>
    </row>
    <row r="763" spans="1:20">
      <c r="A763" t="s">
        <v>110</v>
      </c>
      <c r="B763">
        <v>5.45</v>
      </c>
      <c r="C763">
        <v>0</v>
      </c>
      <c r="D763">
        <v>34600</v>
      </c>
      <c r="E763">
        <v>187</v>
      </c>
      <c r="F763">
        <v>4702</v>
      </c>
      <c r="G763">
        <v>14.08</v>
      </c>
      <c r="H763" t="s">
        <v>1722</v>
      </c>
      <c r="I763">
        <v>1.69</v>
      </c>
      <c r="J763" t="s">
        <v>1359</v>
      </c>
      <c r="K763">
        <v>0.38</v>
      </c>
      <c r="L763">
        <v>6.49</v>
      </c>
      <c r="M763">
        <v>10.16</v>
      </c>
      <c r="N763">
        <v>1.66</v>
      </c>
      <c r="O763" t="s">
        <v>1691</v>
      </c>
      <c r="R763">
        <v>533</v>
      </c>
      <c r="S763">
        <v>587</v>
      </c>
      <c r="T763">
        <v>-0.47</v>
      </c>
    </row>
    <row r="764" spans="1:20">
      <c r="A764" t="s">
        <v>1258</v>
      </c>
      <c r="B764">
        <v>60</v>
      </c>
      <c r="C764">
        <v>-2</v>
      </c>
      <c r="D764">
        <v>19100</v>
      </c>
      <c r="E764">
        <v>1152</v>
      </c>
      <c r="F764">
        <v>2444</v>
      </c>
      <c r="G764">
        <v>5.42</v>
      </c>
      <c r="H764" t="s">
        <v>761</v>
      </c>
      <c r="I764">
        <v>0.3</v>
      </c>
      <c r="J764" t="s">
        <v>1475</v>
      </c>
      <c r="K764">
        <v>11.3</v>
      </c>
      <c r="L764">
        <v>13.53</v>
      </c>
      <c r="M764">
        <v>15.66</v>
      </c>
      <c r="N764">
        <v>13.06</v>
      </c>
      <c r="O764" t="s">
        <v>1597</v>
      </c>
      <c r="R764">
        <v>164</v>
      </c>
      <c r="S764">
        <v>120</v>
      </c>
      <c r="T764">
        <v>0.06</v>
      </c>
    </row>
    <row r="765" spans="1:20">
      <c r="A765" t="s">
        <v>1346</v>
      </c>
      <c r="B765">
        <v>0.2</v>
      </c>
      <c r="C765">
        <v>-0.01</v>
      </c>
      <c r="D765">
        <v>628300</v>
      </c>
      <c r="E765">
        <v>119</v>
      </c>
      <c r="F765">
        <v>162</v>
      </c>
      <c r="H765" t="s">
        <v>1545</v>
      </c>
      <c r="I765">
        <v>7.05</v>
      </c>
      <c r="K765">
        <v>0</v>
      </c>
      <c r="L765">
        <v>-37.78</v>
      </c>
      <c r="M765">
        <v>-116.43</v>
      </c>
      <c r="N765">
        <v>-116.69</v>
      </c>
    </row>
    <row r="766" spans="1:20">
      <c r="A766" t="s">
        <v>109</v>
      </c>
      <c r="B766">
        <v>35.25</v>
      </c>
      <c r="C766">
        <v>-0.25</v>
      </c>
      <c r="D766">
        <v>27300</v>
      </c>
      <c r="E766">
        <v>961</v>
      </c>
      <c r="F766">
        <v>6345</v>
      </c>
      <c r="G766">
        <v>14.81</v>
      </c>
      <c r="H766" t="s">
        <v>1616</v>
      </c>
      <c r="I766">
        <v>0.18</v>
      </c>
      <c r="J766" t="s">
        <v>1005</v>
      </c>
      <c r="K766">
        <v>2.38</v>
      </c>
      <c r="L766">
        <v>16.55</v>
      </c>
      <c r="M766">
        <v>15.86</v>
      </c>
      <c r="N766">
        <v>17.43</v>
      </c>
      <c r="O766" t="s">
        <v>899</v>
      </c>
      <c r="R766">
        <v>405</v>
      </c>
      <c r="S766">
        <v>329</v>
      </c>
      <c r="T766">
        <v>1.08</v>
      </c>
    </row>
    <row r="767" spans="1:20">
      <c r="A767" t="s">
        <v>895</v>
      </c>
      <c r="B767">
        <v>4.58</v>
      </c>
      <c r="C767">
        <v>-0.12</v>
      </c>
      <c r="D767">
        <v>368600</v>
      </c>
      <c r="E767">
        <v>1695</v>
      </c>
      <c r="F767">
        <v>961</v>
      </c>
      <c r="H767" t="s">
        <v>959</v>
      </c>
      <c r="I767">
        <v>2.97</v>
      </c>
      <c r="K767">
        <v>0</v>
      </c>
      <c r="L767">
        <v>-5.55</v>
      </c>
      <c r="M767">
        <v>-22.61</v>
      </c>
      <c r="N767">
        <v>-116.85</v>
      </c>
    </row>
    <row r="768" spans="1:20">
      <c r="A768" t="s">
        <v>1093</v>
      </c>
      <c r="B768">
        <v>34</v>
      </c>
      <c r="C768">
        <v>-0.5</v>
      </c>
      <c r="D768">
        <v>3300</v>
      </c>
      <c r="E768">
        <v>111</v>
      </c>
      <c r="F768">
        <v>10357</v>
      </c>
      <c r="G768">
        <v>20.58</v>
      </c>
      <c r="H768" t="s">
        <v>779</v>
      </c>
      <c r="I768">
        <v>0.28000000000000003</v>
      </c>
      <c r="J768" t="s">
        <v>1518</v>
      </c>
      <c r="K768">
        <v>1.65</v>
      </c>
      <c r="L768">
        <v>5.96</v>
      </c>
      <c r="M768">
        <v>5.75</v>
      </c>
      <c r="N768">
        <v>19.739999999999998</v>
      </c>
      <c r="O768" t="s">
        <v>1547</v>
      </c>
      <c r="R768">
        <v>856</v>
      </c>
      <c r="S768">
        <v>750</v>
      </c>
      <c r="T768">
        <v>0.16</v>
      </c>
    </row>
    <row r="769" spans="1:20">
      <c r="A769" t="s">
        <v>108</v>
      </c>
      <c r="B769">
        <v>3.38</v>
      </c>
      <c r="C769">
        <v>-0.12</v>
      </c>
      <c r="D769">
        <v>690900</v>
      </c>
      <c r="E769">
        <v>2326</v>
      </c>
      <c r="F769">
        <v>2704</v>
      </c>
      <c r="G769">
        <v>17.39</v>
      </c>
      <c r="H769" t="s">
        <v>744</v>
      </c>
      <c r="I769">
        <v>0.3</v>
      </c>
      <c r="J769" t="s">
        <v>1588</v>
      </c>
      <c r="K769">
        <v>0.19</v>
      </c>
      <c r="L769">
        <v>14.67</v>
      </c>
      <c r="M769">
        <v>15.03</v>
      </c>
      <c r="N769">
        <v>5.91</v>
      </c>
      <c r="O769" t="s">
        <v>1963</v>
      </c>
      <c r="R769">
        <v>480</v>
      </c>
      <c r="S769">
        <v>406</v>
      </c>
      <c r="T769">
        <v>2.9</v>
      </c>
    </row>
    <row r="770" spans="1:20">
      <c r="A770" t="s">
        <v>1066</v>
      </c>
      <c r="B770">
        <v>1.17</v>
      </c>
      <c r="C770">
        <v>-0.03</v>
      </c>
      <c r="D770">
        <v>33500</v>
      </c>
      <c r="E770">
        <v>40</v>
      </c>
      <c r="F770">
        <v>406</v>
      </c>
      <c r="G770">
        <v>13.53</v>
      </c>
      <c r="H770" t="s">
        <v>1125</v>
      </c>
      <c r="I770">
        <v>1.38</v>
      </c>
      <c r="J770" t="s">
        <v>892</v>
      </c>
      <c r="K770">
        <v>0.09</v>
      </c>
      <c r="L770">
        <v>5.03</v>
      </c>
      <c r="M770">
        <v>5.74</v>
      </c>
      <c r="N770">
        <v>1.87</v>
      </c>
      <c r="O770" t="s">
        <v>1802</v>
      </c>
      <c r="R770">
        <v>690</v>
      </c>
      <c r="S770">
        <v>633</v>
      </c>
      <c r="T770">
        <v>-0.03</v>
      </c>
    </row>
    <row r="771" spans="1:20">
      <c r="A771" t="s">
        <v>107</v>
      </c>
      <c r="B771">
        <v>9.3000000000000007</v>
      </c>
      <c r="C771">
        <v>0</v>
      </c>
      <c r="D771">
        <v>1500</v>
      </c>
      <c r="E771">
        <v>14</v>
      </c>
      <c r="F771">
        <v>2760</v>
      </c>
      <c r="G771">
        <v>13.66</v>
      </c>
      <c r="H771" t="s">
        <v>1172</v>
      </c>
      <c r="I771">
        <v>0.88</v>
      </c>
      <c r="J771" t="s">
        <v>1461</v>
      </c>
      <c r="K771">
        <v>0.67</v>
      </c>
      <c r="L771">
        <v>13.59</v>
      </c>
      <c r="M771">
        <v>21.32</v>
      </c>
      <c r="N771">
        <v>10.28</v>
      </c>
      <c r="O771" t="s">
        <v>2058</v>
      </c>
      <c r="R771">
        <v>304</v>
      </c>
      <c r="S771">
        <v>328</v>
      </c>
      <c r="T771">
        <v>-0.17</v>
      </c>
    </row>
    <row r="772" spans="1:20">
      <c r="A772" t="s">
        <v>106</v>
      </c>
      <c r="B772">
        <v>23.5</v>
      </c>
      <c r="C772">
        <v>-0.4</v>
      </c>
      <c r="D772">
        <v>3012000</v>
      </c>
      <c r="E772">
        <v>70719</v>
      </c>
      <c r="F772">
        <v>47073</v>
      </c>
      <c r="G772">
        <v>18.25</v>
      </c>
      <c r="H772" t="s">
        <v>1630</v>
      </c>
      <c r="I772">
        <v>0.44</v>
      </c>
      <c r="J772" t="s">
        <v>1596</v>
      </c>
      <c r="K772">
        <v>1.27</v>
      </c>
      <c r="L772">
        <v>16.61</v>
      </c>
      <c r="M772">
        <v>19.13</v>
      </c>
      <c r="N772">
        <v>11.43</v>
      </c>
      <c r="O772" t="s">
        <v>1997</v>
      </c>
      <c r="R772">
        <v>442</v>
      </c>
      <c r="S772">
        <v>408</v>
      </c>
      <c r="T772">
        <v>0.77</v>
      </c>
    </row>
    <row r="773" spans="1:20">
      <c r="A773" t="s">
        <v>105</v>
      </c>
      <c r="B773">
        <v>11.4</v>
      </c>
      <c r="C773">
        <v>-0.2</v>
      </c>
      <c r="D773">
        <v>198700</v>
      </c>
      <c r="E773">
        <v>2275</v>
      </c>
      <c r="F773">
        <v>5502</v>
      </c>
      <c r="G773">
        <v>12.92</v>
      </c>
      <c r="H773" t="s">
        <v>1780</v>
      </c>
      <c r="I773">
        <v>0.81</v>
      </c>
      <c r="J773" t="s">
        <v>974</v>
      </c>
      <c r="K773">
        <v>0.9</v>
      </c>
      <c r="L773">
        <v>13.36</v>
      </c>
      <c r="M773">
        <v>19.559999999999999</v>
      </c>
      <c r="N773">
        <v>14.13</v>
      </c>
      <c r="O773" t="s">
        <v>742</v>
      </c>
      <c r="R773">
        <v>295</v>
      </c>
      <c r="S773">
        <v>311</v>
      </c>
      <c r="T773">
        <v>1.46</v>
      </c>
    </row>
    <row r="774" spans="1:20">
      <c r="A774" t="s">
        <v>1458</v>
      </c>
      <c r="B774">
        <v>58.75</v>
      </c>
      <c r="C774">
        <v>-0.25</v>
      </c>
      <c r="D774">
        <v>17103700</v>
      </c>
      <c r="E774">
        <v>999858</v>
      </c>
      <c r="F774">
        <v>131238</v>
      </c>
      <c r="G774">
        <v>6.75</v>
      </c>
      <c r="H774" t="s">
        <v>762</v>
      </c>
      <c r="I774">
        <v>1.5</v>
      </c>
      <c r="J774" t="s">
        <v>1544</v>
      </c>
      <c r="K774">
        <v>8.6999999999999993</v>
      </c>
      <c r="L774">
        <v>6.56</v>
      </c>
      <c r="M774">
        <v>12.09</v>
      </c>
      <c r="N774">
        <v>4.13</v>
      </c>
      <c r="O774" t="s">
        <v>1791</v>
      </c>
      <c r="R774">
        <v>270</v>
      </c>
      <c r="S774">
        <v>376</v>
      </c>
      <c r="T774">
        <v>0.25</v>
      </c>
    </row>
    <row r="775" spans="1:20">
      <c r="A775" t="s">
        <v>1042</v>
      </c>
      <c r="B775">
        <v>140</v>
      </c>
      <c r="C775">
        <v>0</v>
      </c>
      <c r="D775">
        <v>0</v>
      </c>
      <c r="E775">
        <v>0</v>
      </c>
      <c r="F775">
        <v>840</v>
      </c>
      <c r="G775">
        <v>7.48</v>
      </c>
      <c r="H775" t="s">
        <v>1551</v>
      </c>
      <c r="I775">
        <v>0.19</v>
      </c>
      <c r="J775" t="s">
        <v>1759</v>
      </c>
      <c r="K775">
        <v>21.82</v>
      </c>
      <c r="L775">
        <v>7.01</v>
      </c>
      <c r="M775">
        <v>7.08</v>
      </c>
      <c r="N775">
        <v>7.06</v>
      </c>
      <c r="O775" t="s">
        <v>2048</v>
      </c>
      <c r="R775">
        <v>465</v>
      </c>
      <c r="S775">
        <v>357</v>
      </c>
      <c r="T775">
        <v>0.47</v>
      </c>
    </row>
    <row r="776" spans="1:20">
      <c r="A776" t="s">
        <v>1054</v>
      </c>
      <c r="B776">
        <v>4.32</v>
      </c>
      <c r="C776">
        <v>0.08</v>
      </c>
      <c r="D776">
        <v>4500</v>
      </c>
      <c r="E776">
        <v>19</v>
      </c>
      <c r="F776">
        <v>525</v>
      </c>
      <c r="G776">
        <v>43.96</v>
      </c>
      <c r="H776" t="s">
        <v>1035</v>
      </c>
      <c r="I776">
        <v>0.7</v>
      </c>
      <c r="J776" t="s">
        <v>1461</v>
      </c>
      <c r="K776">
        <v>0.1</v>
      </c>
      <c r="L776">
        <v>1.56</v>
      </c>
      <c r="M776">
        <v>2.87</v>
      </c>
      <c r="N776">
        <v>1.49</v>
      </c>
      <c r="O776" t="s">
        <v>1976</v>
      </c>
      <c r="R776">
        <v>1164</v>
      </c>
      <c r="S776">
        <v>1228</v>
      </c>
      <c r="T776">
        <v>-0.24</v>
      </c>
    </row>
    <row r="777" spans="1:20">
      <c r="A777" t="s">
        <v>104</v>
      </c>
      <c r="B777">
        <v>13.9</v>
      </c>
      <c r="C777">
        <v>-0.1</v>
      </c>
      <c r="D777">
        <v>108200</v>
      </c>
      <c r="E777">
        <v>1495</v>
      </c>
      <c r="F777">
        <v>4506</v>
      </c>
      <c r="G777">
        <v>9.19</v>
      </c>
      <c r="H777" t="s">
        <v>1455</v>
      </c>
      <c r="I777">
        <v>1.71</v>
      </c>
      <c r="J777" t="s">
        <v>974</v>
      </c>
      <c r="K777">
        <v>1.5</v>
      </c>
      <c r="L777">
        <v>11.05</v>
      </c>
      <c r="M777">
        <v>21.09</v>
      </c>
      <c r="N777">
        <v>7.11</v>
      </c>
      <c r="O777" t="s">
        <v>1736</v>
      </c>
      <c r="R777">
        <v>182</v>
      </c>
      <c r="S777">
        <v>269</v>
      </c>
      <c r="T777">
        <v>0.06</v>
      </c>
    </row>
    <row r="778" spans="1:20">
      <c r="A778" t="s">
        <v>1043</v>
      </c>
      <c r="B778">
        <v>3.8</v>
      </c>
      <c r="C778">
        <v>-0.1</v>
      </c>
      <c r="D778">
        <v>373100</v>
      </c>
      <c r="E778">
        <v>1426</v>
      </c>
      <c r="F778">
        <v>1609</v>
      </c>
      <c r="G778">
        <v>7.89</v>
      </c>
      <c r="H778" t="s">
        <v>1005</v>
      </c>
      <c r="I778">
        <v>0.57999999999999996</v>
      </c>
      <c r="J778" t="s">
        <v>1461</v>
      </c>
      <c r="K778">
        <v>0.49</v>
      </c>
      <c r="L778">
        <v>6.41</v>
      </c>
      <c r="M778">
        <v>7.75</v>
      </c>
      <c r="N778">
        <v>3.87</v>
      </c>
      <c r="O778" t="s">
        <v>1828</v>
      </c>
      <c r="R778">
        <v>437</v>
      </c>
      <c r="S778">
        <v>406</v>
      </c>
      <c r="T778">
        <v>0.06</v>
      </c>
    </row>
    <row r="779" spans="1:20">
      <c r="A779" t="s">
        <v>103</v>
      </c>
      <c r="B779">
        <v>7.1</v>
      </c>
      <c r="C779">
        <v>-0.1</v>
      </c>
      <c r="D779">
        <v>365700</v>
      </c>
      <c r="E779">
        <v>2602</v>
      </c>
      <c r="F779">
        <v>2849</v>
      </c>
      <c r="G779">
        <v>9.8800000000000008</v>
      </c>
      <c r="H779" t="s">
        <v>1472</v>
      </c>
      <c r="I779">
        <v>0.99</v>
      </c>
      <c r="J779" t="s">
        <v>1014</v>
      </c>
      <c r="K779">
        <v>0.72</v>
      </c>
      <c r="L779">
        <v>5.58</v>
      </c>
      <c r="M779">
        <v>9.14</v>
      </c>
      <c r="N779">
        <v>9.9700000000000006</v>
      </c>
      <c r="O779" t="s">
        <v>2059</v>
      </c>
      <c r="R779">
        <v>437</v>
      </c>
      <c r="S779">
        <v>508</v>
      </c>
      <c r="T779">
        <v>0.31</v>
      </c>
    </row>
    <row r="780" spans="1:20">
      <c r="A780" t="s">
        <v>1081</v>
      </c>
      <c r="B780">
        <v>15.6</v>
      </c>
      <c r="C780">
        <v>-0.4</v>
      </c>
      <c r="D780">
        <v>100</v>
      </c>
      <c r="E780">
        <v>2</v>
      </c>
      <c r="F780">
        <v>1685</v>
      </c>
      <c r="G780">
        <v>20.29</v>
      </c>
      <c r="H780" t="s">
        <v>1361</v>
      </c>
      <c r="I780">
        <v>0.1</v>
      </c>
      <c r="J780" t="s">
        <v>991</v>
      </c>
      <c r="K780">
        <v>0.77</v>
      </c>
      <c r="L780">
        <v>3.27</v>
      </c>
      <c r="M780">
        <v>3.09</v>
      </c>
      <c r="N780">
        <v>5.54</v>
      </c>
      <c r="O780" t="s">
        <v>1676</v>
      </c>
      <c r="R780">
        <v>966</v>
      </c>
      <c r="S780">
        <v>939</v>
      </c>
      <c r="T780">
        <v>0.69</v>
      </c>
    </row>
    <row r="781" spans="1:20">
      <c r="A781" t="s">
        <v>102</v>
      </c>
      <c r="B781">
        <v>1.37</v>
      </c>
      <c r="C781">
        <v>0</v>
      </c>
      <c r="D781">
        <v>3074300</v>
      </c>
      <c r="E781">
        <v>4167</v>
      </c>
      <c r="F781">
        <v>25752</v>
      </c>
      <c r="G781">
        <v>8</v>
      </c>
      <c r="H781" t="s">
        <v>1288</v>
      </c>
      <c r="I781">
        <v>1.53</v>
      </c>
      <c r="J781" t="s">
        <v>819</v>
      </c>
      <c r="K781">
        <v>0.17</v>
      </c>
      <c r="L781">
        <v>4.33</v>
      </c>
      <c r="M781">
        <v>5.95</v>
      </c>
      <c r="N781">
        <v>7.17</v>
      </c>
      <c r="O781" t="s">
        <v>1932</v>
      </c>
      <c r="R781">
        <v>530</v>
      </c>
      <c r="S781">
        <v>552</v>
      </c>
      <c r="T781">
        <v>0.08</v>
      </c>
    </row>
    <row r="782" spans="1:20">
      <c r="A782" t="s">
        <v>101</v>
      </c>
      <c r="B782">
        <v>3.32</v>
      </c>
      <c r="C782">
        <v>0.02</v>
      </c>
      <c r="D782">
        <v>6719900</v>
      </c>
      <c r="E782">
        <v>22229</v>
      </c>
      <c r="F782">
        <v>27888</v>
      </c>
      <c r="G782">
        <v>7.63</v>
      </c>
      <c r="H782" t="s">
        <v>1215</v>
      </c>
      <c r="I782">
        <v>0.8</v>
      </c>
      <c r="J782" t="s">
        <v>1469</v>
      </c>
      <c r="K782">
        <v>0.44</v>
      </c>
      <c r="L782">
        <v>6.92</v>
      </c>
      <c r="M782">
        <v>11.28</v>
      </c>
      <c r="N782">
        <v>32.36</v>
      </c>
      <c r="O782" t="s">
        <v>2060</v>
      </c>
      <c r="R782">
        <v>310</v>
      </c>
      <c r="S782">
        <v>369</v>
      </c>
      <c r="T782">
        <v>1.06</v>
      </c>
    </row>
    <row r="783" spans="1:20">
      <c r="A783" t="s">
        <v>1757</v>
      </c>
      <c r="B783">
        <v>1.47</v>
      </c>
      <c r="C783">
        <v>0.05</v>
      </c>
      <c r="D783">
        <v>2831500</v>
      </c>
      <c r="E783">
        <v>4132</v>
      </c>
      <c r="F783">
        <v>765</v>
      </c>
      <c r="H783" t="s">
        <v>1592</v>
      </c>
      <c r="I783">
        <v>0.28000000000000003</v>
      </c>
      <c r="K783">
        <v>0</v>
      </c>
      <c r="L783">
        <v>-0.18</v>
      </c>
      <c r="M783">
        <v>-0.5</v>
      </c>
      <c r="N783">
        <v>-0.62</v>
      </c>
    </row>
    <row r="784" spans="1:20">
      <c r="A784" t="s">
        <v>1259</v>
      </c>
      <c r="B784">
        <v>1.58</v>
      </c>
      <c r="C784">
        <v>-0.01</v>
      </c>
      <c r="D784">
        <v>13400</v>
      </c>
      <c r="E784">
        <v>21</v>
      </c>
      <c r="F784">
        <v>427</v>
      </c>
      <c r="G784">
        <v>33.89</v>
      </c>
      <c r="H784" t="s">
        <v>829</v>
      </c>
      <c r="I784">
        <v>0.17</v>
      </c>
      <c r="J784" t="s">
        <v>1496</v>
      </c>
      <c r="K784">
        <v>0.05</v>
      </c>
      <c r="L784">
        <v>4.17</v>
      </c>
      <c r="M784">
        <v>3.96</v>
      </c>
      <c r="N784">
        <v>2.42</v>
      </c>
      <c r="O784" t="s">
        <v>1660</v>
      </c>
      <c r="R784">
        <v>1075</v>
      </c>
      <c r="S784">
        <v>1015</v>
      </c>
      <c r="T784">
        <v>-3.35</v>
      </c>
    </row>
    <row r="785" spans="1:20">
      <c r="A785" t="s">
        <v>1133</v>
      </c>
      <c r="B785">
        <v>1.36</v>
      </c>
      <c r="C785">
        <v>-0.06</v>
      </c>
      <c r="D785">
        <v>5657000</v>
      </c>
      <c r="E785">
        <v>7803</v>
      </c>
      <c r="F785">
        <v>848</v>
      </c>
      <c r="H785" t="s">
        <v>1379</v>
      </c>
      <c r="I785">
        <v>2.1</v>
      </c>
      <c r="K785">
        <v>0</v>
      </c>
      <c r="L785">
        <v>4.18</v>
      </c>
      <c r="M785">
        <v>-23.62</v>
      </c>
      <c r="N785">
        <v>-3.87</v>
      </c>
    </row>
    <row r="786" spans="1:20">
      <c r="A786" t="s">
        <v>1044</v>
      </c>
      <c r="B786">
        <v>14.4</v>
      </c>
      <c r="C786">
        <v>0</v>
      </c>
      <c r="D786">
        <v>400</v>
      </c>
      <c r="E786">
        <v>6</v>
      </c>
      <c r="F786">
        <v>540</v>
      </c>
      <c r="G786">
        <v>45.05</v>
      </c>
      <c r="H786" t="s">
        <v>984</v>
      </c>
      <c r="I786">
        <v>0.15</v>
      </c>
      <c r="J786" t="s">
        <v>1365</v>
      </c>
      <c r="K786">
        <v>0.32</v>
      </c>
      <c r="L786">
        <v>1.5</v>
      </c>
      <c r="M786">
        <v>1.32</v>
      </c>
      <c r="N786">
        <v>5.47</v>
      </c>
      <c r="O786" t="s">
        <v>1831</v>
      </c>
      <c r="R786">
        <v>1227</v>
      </c>
      <c r="S786">
        <v>1237</v>
      </c>
      <c r="T786">
        <v>0.28000000000000003</v>
      </c>
    </row>
    <row r="787" spans="1:20">
      <c r="A787" t="s">
        <v>1202</v>
      </c>
      <c r="B787">
        <v>4.5599999999999996</v>
      </c>
      <c r="C787">
        <v>-0.24</v>
      </c>
      <c r="D787">
        <v>5953000</v>
      </c>
      <c r="E787">
        <v>28285</v>
      </c>
      <c r="F787">
        <v>1617</v>
      </c>
      <c r="G787">
        <v>13.9</v>
      </c>
      <c r="H787" t="s">
        <v>1671</v>
      </c>
      <c r="I787">
        <v>0.94</v>
      </c>
      <c r="J787" t="s">
        <v>1040</v>
      </c>
      <c r="K787">
        <v>0.33</v>
      </c>
      <c r="L787">
        <v>15.37</v>
      </c>
      <c r="M787">
        <v>22.96</v>
      </c>
      <c r="N787">
        <v>8.5399999999999991</v>
      </c>
      <c r="O787" t="s">
        <v>1637</v>
      </c>
      <c r="R787">
        <v>295</v>
      </c>
      <c r="S787">
        <v>311</v>
      </c>
      <c r="T787">
        <v>0.25</v>
      </c>
    </row>
    <row r="788" spans="1:20">
      <c r="A788" t="s">
        <v>100</v>
      </c>
      <c r="B788">
        <v>25.5</v>
      </c>
      <c r="C788">
        <v>-0.5</v>
      </c>
      <c r="D788">
        <v>502000</v>
      </c>
      <c r="E788">
        <v>12764</v>
      </c>
      <c r="F788">
        <v>15000</v>
      </c>
      <c r="G788">
        <v>18.37</v>
      </c>
      <c r="H788" t="s">
        <v>1958</v>
      </c>
      <c r="I788">
        <v>0.67</v>
      </c>
      <c r="J788" t="s">
        <v>1464</v>
      </c>
      <c r="K788">
        <v>1.36</v>
      </c>
      <c r="L788">
        <v>21.41</v>
      </c>
      <c r="M788">
        <v>30.89</v>
      </c>
      <c r="N788">
        <v>21.73</v>
      </c>
      <c r="O788" t="s">
        <v>1033</v>
      </c>
      <c r="R788">
        <v>381</v>
      </c>
      <c r="S788">
        <v>384</v>
      </c>
      <c r="T788">
        <v>3.26</v>
      </c>
    </row>
    <row r="789" spans="1:20">
      <c r="A789" t="s">
        <v>1231</v>
      </c>
      <c r="B789">
        <v>6.95</v>
      </c>
      <c r="C789">
        <v>0.05</v>
      </c>
      <c r="D789">
        <v>29700</v>
      </c>
      <c r="E789">
        <v>206</v>
      </c>
      <c r="F789">
        <v>1599</v>
      </c>
      <c r="G789">
        <v>15.93</v>
      </c>
      <c r="H789" t="s">
        <v>1824</v>
      </c>
      <c r="I789">
        <v>0.18</v>
      </c>
      <c r="J789" t="s">
        <v>1548</v>
      </c>
      <c r="K789">
        <v>0</v>
      </c>
      <c r="L789">
        <v>21.26</v>
      </c>
      <c r="M789">
        <v>20.190000000000001</v>
      </c>
      <c r="N789">
        <v>40.14</v>
      </c>
      <c r="O789" t="s">
        <v>1848</v>
      </c>
      <c r="R789">
        <v>378</v>
      </c>
      <c r="S789">
        <v>330</v>
      </c>
      <c r="T789">
        <v>11.02</v>
      </c>
    </row>
    <row r="790" spans="1:20">
      <c r="A790" t="s">
        <v>1094</v>
      </c>
      <c r="B790">
        <v>40.5</v>
      </c>
      <c r="C790">
        <v>-0.25</v>
      </c>
      <c r="D790">
        <v>600</v>
      </c>
      <c r="E790">
        <v>24</v>
      </c>
      <c r="F790">
        <v>8165</v>
      </c>
      <c r="G790">
        <v>6.49</v>
      </c>
      <c r="H790" t="s">
        <v>1461</v>
      </c>
      <c r="I790">
        <v>0.09</v>
      </c>
      <c r="J790" t="s">
        <v>1588</v>
      </c>
      <c r="K790">
        <v>6.24</v>
      </c>
      <c r="L790">
        <v>3.47</v>
      </c>
      <c r="M790">
        <v>3.99</v>
      </c>
      <c r="N790">
        <v>17.62</v>
      </c>
      <c r="O790" t="s">
        <v>1469</v>
      </c>
      <c r="R790">
        <v>593</v>
      </c>
      <c r="S790">
        <v>584</v>
      </c>
    </row>
    <row r="791" spans="1:20">
      <c r="A791" t="s">
        <v>1521</v>
      </c>
      <c r="B791">
        <v>0.31</v>
      </c>
      <c r="C791">
        <v>-0.01</v>
      </c>
      <c r="D791">
        <v>26291300</v>
      </c>
      <c r="E791">
        <v>7956</v>
      </c>
      <c r="F791">
        <v>3715</v>
      </c>
      <c r="H791" t="s">
        <v>2061</v>
      </c>
      <c r="I791">
        <v>-17.45</v>
      </c>
      <c r="K791">
        <v>0</v>
      </c>
      <c r="L791">
        <v>-11.1</v>
      </c>
      <c r="M791">
        <v>-1809.86</v>
      </c>
      <c r="N791">
        <v>-24.63</v>
      </c>
    </row>
    <row r="792" spans="1:20">
      <c r="A792" t="s">
        <v>1136</v>
      </c>
      <c r="B792">
        <v>0.13</v>
      </c>
      <c r="C792">
        <v>0</v>
      </c>
      <c r="D792">
        <v>2140500</v>
      </c>
      <c r="E792">
        <v>278</v>
      </c>
      <c r="F792">
        <v>1447</v>
      </c>
      <c r="H792" t="s">
        <v>948</v>
      </c>
      <c r="I792">
        <v>1.35</v>
      </c>
      <c r="K792">
        <v>0</v>
      </c>
      <c r="L792">
        <v>-10.44</v>
      </c>
      <c r="M792">
        <v>-21.83</v>
      </c>
      <c r="N792">
        <v>-37.79</v>
      </c>
    </row>
    <row r="793" spans="1:20">
      <c r="A793" t="s">
        <v>1760</v>
      </c>
      <c r="B793">
        <v>13.3</v>
      </c>
      <c r="C793">
        <v>-0.4</v>
      </c>
      <c r="D793">
        <v>2546900</v>
      </c>
      <c r="E793">
        <v>33989</v>
      </c>
      <c r="F793">
        <v>4585</v>
      </c>
      <c r="G793">
        <v>23.81</v>
      </c>
      <c r="H793" t="s">
        <v>1720</v>
      </c>
      <c r="I793">
        <v>7.0000000000000007E-2</v>
      </c>
      <c r="J793" t="s">
        <v>1518</v>
      </c>
      <c r="K793">
        <v>0.55000000000000004</v>
      </c>
      <c r="L793">
        <v>18.89</v>
      </c>
      <c r="M793">
        <v>17.13</v>
      </c>
      <c r="N793">
        <v>27.01</v>
      </c>
      <c r="O793" t="s">
        <v>1669</v>
      </c>
      <c r="R793">
        <v>556</v>
      </c>
      <c r="S793">
        <v>480</v>
      </c>
    </row>
    <row r="794" spans="1:20">
      <c r="A794" t="s">
        <v>1308</v>
      </c>
      <c r="B794">
        <v>3.68</v>
      </c>
      <c r="C794">
        <v>0.02</v>
      </c>
      <c r="D794">
        <v>1557600</v>
      </c>
      <c r="E794">
        <v>5757</v>
      </c>
      <c r="F794">
        <v>1133</v>
      </c>
      <c r="G794">
        <v>8.75</v>
      </c>
      <c r="H794" t="s">
        <v>779</v>
      </c>
      <c r="I794">
        <v>1.93</v>
      </c>
      <c r="J794" t="s">
        <v>1366</v>
      </c>
      <c r="K794">
        <v>0.42</v>
      </c>
      <c r="L794">
        <v>8.35</v>
      </c>
      <c r="M794">
        <v>11.99</v>
      </c>
      <c r="N794">
        <v>6.14</v>
      </c>
      <c r="O794" t="s">
        <v>1689</v>
      </c>
      <c r="R794">
        <v>322</v>
      </c>
      <c r="S794">
        <v>331</v>
      </c>
      <c r="T794">
        <v>-0.03</v>
      </c>
    </row>
    <row r="795" spans="1:20">
      <c r="A795" t="s">
        <v>1067</v>
      </c>
      <c r="B795">
        <v>3.4</v>
      </c>
      <c r="C795">
        <v>-0.04</v>
      </c>
      <c r="D795">
        <v>48400</v>
      </c>
      <c r="E795">
        <v>163</v>
      </c>
      <c r="F795">
        <v>2287</v>
      </c>
      <c r="G795">
        <v>12.48</v>
      </c>
      <c r="H795" t="s">
        <v>1615</v>
      </c>
      <c r="I795">
        <v>0.18</v>
      </c>
      <c r="J795" t="s">
        <v>1120</v>
      </c>
      <c r="K795">
        <v>0.27</v>
      </c>
      <c r="L795">
        <v>4.99</v>
      </c>
      <c r="M795">
        <v>5.0199999999999996</v>
      </c>
      <c r="N795">
        <v>7.2</v>
      </c>
      <c r="O795" t="s">
        <v>1857</v>
      </c>
      <c r="R795">
        <v>704</v>
      </c>
      <c r="S795">
        <v>619</v>
      </c>
      <c r="T795">
        <v>0.09</v>
      </c>
    </row>
    <row r="796" spans="1:20">
      <c r="A796" t="s">
        <v>764</v>
      </c>
      <c r="B796">
        <v>1.39</v>
      </c>
      <c r="C796">
        <v>-0.13</v>
      </c>
      <c r="D796">
        <v>9143400</v>
      </c>
      <c r="E796">
        <v>12962</v>
      </c>
      <c r="F796">
        <v>1137</v>
      </c>
      <c r="H796" t="s">
        <v>1385</v>
      </c>
      <c r="I796">
        <v>1.44</v>
      </c>
      <c r="K796">
        <v>0</v>
      </c>
      <c r="L796">
        <v>-2.56</v>
      </c>
      <c r="M796">
        <v>-10.99</v>
      </c>
      <c r="N796">
        <v>-5.45</v>
      </c>
    </row>
    <row r="797" spans="1:20">
      <c r="A797" t="s">
        <v>368</v>
      </c>
      <c r="B797">
        <v>8</v>
      </c>
      <c r="C797">
        <v>0</v>
      </c>
      <c r="D797">
        <v>64722400</v>
      </c>
      <c r="E797">
        <v>512473</v>
      </c>
      <c r="F797">
        <v>276417</v>
      </c>
      <c r="H797" t="s">
        <v>1702</v>
      </c>
      <c r="I797">
        <v>7.65</v>
      </c>
      <c r="K797">
        <v>0</v>
      </c>
      <c r="L797">
        <v>1.01</v>
      </c>
      <c r="M797">
        <v>-15.82</v>
      </c>
      <c r="N797">
        <v>-8.43</v>
      </c>
    </row>
    <row r="798" spans="1:20">
      <c r="A798" t="s">
        <v>1260</v>
      </c>
      <c r="B798">
        <v>3.08</v>
      </c>
      <c r="C798">
        <v>-0.06</v>
      </c>
      <c r="D798">
        <v>191600</v>
      </c>
      <c r="E798">
        <v>592</v>
      </c>
      <c r="F798">
        <v>739</v>
      </c>
      <c r="G798">
        <v>68.66</v>
      </c>
      <c r="H798" t="s">
        <v>1640</v>
      </c>
      <c r="I798">
        <v>0.09</v>
      </c>
      <c r="K798">
        <v>0</v>
      </c>
      <c r="L798">
        <v>3.44</v>
      </c>
      <c r="M798">
        <v>2.83</v>
      </c>
      <c r="N798">
        <v>6.41</v>
      </c>
      <c r="R798">
        <v>1203</v>
      </c>
      <c r="S798">
        <v>1150</v>
      </c>
      <c r="T798">
        <v>4.43</v>
      </c>
    </row>
    <row r="799" spans="1:20">
      <c r="A799" t="s">
        <v>1516</v>
      </c>
      <c r="B799">
        <v>14.9</v>
      </c>
      <c r="C799">
        <v>0.1</v>
      </c>
      <c r="D799">
        <v>5600</v>
      </c>
      <c r="E799">
        <v>84</v>
      </c>
      <c r="F799">
        <v>3871</v>
      </c>
      <c r="G799">
        <v>13.02</v>
      </c>
      <c r="H799" t="s">
        <v>1683</v>
      </c>
      <c r="I799">
        <v>0.47</v>
      </c>
      <c r="J799" t="s">
        <v>761</v>
      </c>
      <c r="K799">
        <v>1.1399999999999999</v>
      </c>
      <c r="L799">
        <v>13</v>
      </c>
      <c r="M799">
        <v>18.29</v>
      </c>
      <c r="N799">
        <v>11.83</v>
      </c>
      <c r="O799" t="s">
        <v>1677</v>
      </c>
      <c r="R799">
        <v>320</v>
      </c>
      <c r="S799">
        <v>331</v>
      </c>
      <c r="T799">
        <v>4.24</v>
      </c>
    </row>
    <row r="800" spans="1:20">
      <c r="A800" t="s">
        <v>99</v>
      </c>
      <c r="B800">
        <v>1.1399999999999999</v>
      </c>
      <c r="C800">
        <v>-0.04</v>
      </c>
      <c r="D800">
        <v>2937800</v>
      </c>
      <c r="E800">
        <v>3376</v>
      </c>
      <c r="F800">
        <v>2372</v>
      </c>
      <c r="H800" t="s">
        <v>991</v>
      </c>
      <c r="I800">
        <v>1.83</v>
      </c>
      <c r="J800" t="s">
        <v>1588</v>
      </c>
      <c r="K800">
        <v>0</v>
      </c>
      <c r="L800">
        <v>-4.26</v>
      </c>
      <c r="M800">
        <v>-59.24</v>
      </c>
      <c r="N800">
        <v>-233.71</v>
      </c>
      <c r="O800" t="s">
        <v>2062</v>
      </c>
    </row>
    <row r="801" spans="1:20">
      <c r="A801" t="s">
        <v>1541</v>
      </c>
      <c r="B801">
        <v>0.01</v>
      </c>
      <c r="C801">
        <v>0</v>
      </c>
      <c r="D801">
        <v>0</v>
      </c>
      <c r="E801">
        <v>0</v>
      </c>
      <c r="F801">
        <v>0</v>
      </c>
      <c r="H801" t="s">
        <v>1680</v>
      </c>
      <c r="J801" t="s">
        <v>1680</v>
      </c>
      <c r="K801">
        <v>0</v>
      </c>
      <c r="O801" t="s">
        <v>1680</v>
      </c>
    </row>
    <row r="802" spans="1:20">
      <c r="A802" t="s">
        <v>1506</v>
      </c>
      <c r="B802">
        <v>0.12</v>
      </c>
      <c r="C802">
        <v>0</v>
      </c>
      <c r="D802">
        <v>154100</v>
      </c>
      <c r="E802">
        <v>18</v>
      </c>
      <c r="F802">
        <v>209</v>
      </c>
      <c r="H802" t="s">
        <v>1027</v>
      </c>
      <c r="I802">
        <v>2.13</v>
      </c>
      <c r="K802">
        <v>0</v>
      </c>
      <c r="L802">
        <v>-9.98</v>
      </c>
      <c r="M802">
        <v>-60.26</v>
      </c>
      <c r="N802">
        <v>-28.89</v>
      </c>
    </row>
    <row r="803" spans="1:20">
      <c r="A803" t="s">
        <v>98</v>
      </c>
      <c r="B803">
        <v>3.42</v>
      </c>
      <c r="C803">
        <v>0</v>
      </c>
      <c r="D803">
        <v>0</v>
      </c>
      <c r="E803">
        <v>0</v>
      </c>
      <c r="F803">
        <v>1879</v>
      </c>
      <c r="G803">
        <v>26.1</v>
      </c>
      <c r="H803" t="s">
        <v>1357</v>
      </c>
      <c r="J803" t="s">
        <v>1479</v>
      </c>
      <c r="K803">
        <v>0.13</v>
      </c>
      <c r="O803" t="s">
        <v>813</v>
      </c>
    </row>
    <row r="804" spans="1:20">
      <c r="A804" t="s">
        <v>953</v>
      </c>
      <c r="B804">
        <v>9.9</v>
      </c>
      <c r="C804">
        <v>0</v>
      </c>
      <c r="D804">
        <v>0</v>
      </c>
      <c r="E804">
        <v>0</v>
      </c>
      <c r="F804">
        <v>3795</v>
      </c>
      <c r="G804">
        <v>29.79</v>
      </c>
      <c r="H804" t="s">
        <v>882</v>
      </c>
      <c r="I804">
        <v>0.51</v>
      </c>
      <c r="J804" t="s">
        <v>1543</v>
      </c>
      <c r="K804">
        <v>0.33</v>
      </c>
      <c r="L804">
        <v>3.83</v>
      </c>
      <c r="M804">
        <v>3.65</v>
      </c>
      <c r="N804">
        <v>4.7</v>
      </c>
      <c r="O804" t="s">
        <v>1483</v>
      </c>
      <c r="R804">
        <v>1056</v>
      </c>
      <c r="S804">
        <v>1017</v>
      </c>
      <c r="T804">
        <v>-6.66</v>
      </c>
    </row>
    <row r="805" spans="1:20">
      <c r="A805" t="s">
        <v>1026</v>
      </c>
      <c r="B805">
        <v>0.75</v>
      </c>
      <c r="C805">
        <v>0</v>
      </c>
      <c r="D805">
        <v>2524300</v>
      </c>
      <c r="E805">
        <v>1893</v>
      </c>
      <c r="F805">
        <v>6653</v>
      </c>
      <c r="G805">
        <v>1184.67</v>
      </c>
      <c r="H805" t="s">
        <v>1156</v>
      </c>
      <c r="I805">
        <v>0.18</v>
      </c>
      <c r="J805" t="s">
        <v>1141</v>
      </c>
      <c r="K805">
        <v>0</v>
      </c>
      <c r="L805">
        <v>0.23</v>
      </c>
      <c r="M805">
        <v>0.04</v>
      </c>
      <c r="N805">
        <v>-0.57999999999999996</v>
      </c>
      <c r="O805" t="s">
        <v>936</v>
      </c>
      <c r="R805">
        <v>1335</v>
      </c>
      <c r="S805">
        <v>1369</v>
      </c>
      <c r="T805">
        <v>9.41</v>
      </c>
    </row>
    <row r="806" spans="1:20">
      <c r="A806" t="s">
        <v>97</v>
      </c>
      <c r="B806">
        <v>6.15</v>
      </c>
      <c r="C806">
        <v>-0.3</v>
      </c>
      <c r="D806">
        <v>9384500</v>
      </c>
      <c r="E806">
        <v>58822</v>
      </c>
      <c r="F806">
        <v>11482</v>
      </c>
      <c r="G806">
        <v>9.43</v>
      </c>
      <c r="H806" t="s">
        <v>975</v>
      </c>
      <c r="I806">
        <v>0.52</v>
      </c>
      <c r="J806" t="s">
        <v>1040</v>
      </c>
      <c r="K806">
        <v>0.67</v>
      </c>
      <c r="L806">
        <v>4.8499999999999996</v>
      </c>
      <c r="M806">
        <v>4.91</v>
      </c>
      <c r="N806">
        <v>4.92</v>
      </c>
      <c r="O806" t="s">
        <v>1692</v>
      </c>
      <c r="R806">
        <v>614</v>
      </c>
      <c r="S806">
        <v>535</v>
      </c>
      <c r="T806">
        <v>0.31</v>
      </c>
    </row>
    <row r="807" spans="1:20">
      <c r="A807" t="s">
        <v>343</v>
      </c>
      <c r="B807">
        <v>1.76</v>
      </c>
      <c r="C807">
        <v>-7.0000000000000007E-2</v>
      </c>
      <c r="D807">
        <v>224622000</v>
      </c>
      <c r="E807">
        <v>398310</v>
      </c>
      <c r="F807">
        <v>172215</v>
      </c>
      <c r="G807">
        <v>9.33</v>
      </c>
      <c r="H807" t="s">
        <v>1125</v>
      </c>
      <c r="I807">
        <v>6.95</v>
      </c>
      <c r="J807" t="s">
        <v>1543</v>
      </c>
      <c r="K807">
        <v>0.19</v>
      </c>
      <c r="L807">
        <v>1.01</v>
      </c>
      <c r="M807">
        <v>8.24</v>
      </c>
      <c r="N807">
        <v>19.53</v>
      </c>
      <c r="O807" t="s">
        <v>1777</v>
      </c>
      <c r="R807">
        <v>459</v>
      </c>
      <c r="S807">
        <v>809</v>
      </c>
      <c r="T807">
        <v>1</v>
      </c>
    </row>
    <row r="808" spans="1:20">
      <c r="A808" t="s">
        <v>96</v>
      </c>
      <c r="B808">
        <v>3.48</v>
      </c>
      <c r="C808">
        <v>-0.1</v>
      </c>
      <c r="D808">
        <v>618600</v>
      </c>
      <c r="E808">
        <v>2164</v>
      </c>
      <c r="F808">
        <v>2156</v>
      </c>
      <c r="G808">
        <v>5.71</v>
      </c>
      <c r="H808" t="s">
        <v>1123</v>
      </c>
      <c r="I808">
        <v>4.75</v>
      </c>
      <c r="J808" t="s">
        <v>1470</v>
      </c>
      <c r="K808">
        <v>0.61</v>
      </c>
      <c r="L808">
        <v>2.79</v>
      </c>
      <c r="M808">
        <v>12.67</v>
      </c>
      <c r="N808">
        <v>2.2000000000000002</v>
      </c>
      <c r="O808" t="s">
        <v>1860</v>
      </c>
      <c r="R808">
        <v>236</v>
      </c>
      <c r="S808">
        <v>618</v>
      </c>
      <c r="T808">
        <v>-7.96</v>
      </c>
    </row>
    <row r="809" spans="1:20">
      <c r="A809" t="s">
        <v>1095</v>
      </c>
      <c r="B809">
        <v>27</v>
      </c>
      <c r="C809">
        <v>0</v>
      </c>
      <c r="D809">
        <v>100</v>
      </c>
      <c r="E809">
        <v>3</v>
      </c>
      <c r="F809">
        <v>1288</v>
      </c>
      <c r="H809" t="s">
        <v>1156</v>
      </c>
      <c r="I809">
        <v>0.39</v>
      </c>
      <c r="J809" t="s">
        <v>1464</v>
      </c>
      <c r="K809">
        <v>0</v>
      </c>
      <c r="L809">
        <v>-2.67</v>
      </c>
      <c r="M809">
        <v>-4.63</v>
      </c>
      <c r="N809">
        <v>-5.19</v>
      </c>
      <c r="O809" t="s">
        <v>1455</v>
      </c>
    </row>
    <row r="810" spans="1:20">
      <c r="A810" t="s">
        <v>1096</v>
      </c>
      <c r="B810">
        <v>47</v>
      </c>
      <c r="C810">
        <v>0</v>
      </c>
      <c r="D810">
        <v>0</v>
      </c>
      <c r="E810">
        <v>0</v>
      </c>
      <c r="F810">
        <v>2718</v>
      </c>
      <c r="G810">
        <v>20.28</v>
      </c>
      <c r="H810" t="s">
        <v>1032</v>
      </c>
      <c r="I810">
        <v>0.24</v>
      </c>
      <c r="J810" t="s">
        <v>870</v>
      </c>
      <c r="K810">
        <v>3.96</v>
      </c>
      <c r="L810">
        <v>1.86</v>
      </c>
      <c r="M810">
        <v>1.91</v>
      </c>
      <c r="N810">
        <v>2.39</v>
      </c>
      <c r="O810" t="s">
        <v>1706</v>
      </c>
      <c r="R810">
        <v>1008</v>
      </c>
      <c r="S810">
        <v>1023</v>
      </c>
      <c r="T810">
        <v>0.03</v>
      </c>
    </row>
    <row r="811" spans="1:20">
      <c r="A811" t="s">
        <v>95</v>
      </c>
      <c r="B811">
        <v>8.9499999999999993</v>
      </c>
      <c r="C811">
        <v>0</v>
      </c>
      <c r="D811">
        <v>1742900</v>
      </c>
      <c r="E811">
        <v>15605</v>
      </c>
      <c r="F811">
        <v>35910</v>
      </c>
      <c r="G811">
        <v>12.25</v>
      </c>
      <c r="H811" t="s">
        <v>1683</v>
      </c>
      <c r="I811">
        <v>0.33</v>
      </c>
      <c r="J811" t="s">
        <v>1518</v>
      </c>
      <c r="K811">
        <v>0.73</v>
      </c>
      <c r="L811">
        <v>17.66</v>
      </c>
      <c r="M811">
        <v>19.579999999999998</v>
      </c>
      <c r="N811">
        <v>50.05</v>
      </c>
      <c r="O811" t="s">
        <v>2032</v>
      </c>
      <c r="R811">
        <v>281</v>
      </c>
      <c r="S811">
        <v>245</v>
      </c>
      <c r="T811">
        <v>8.16</v>
      </c>
    </row>
    <row r="812" spans="1:20">
      <c r="A812" t="s">
        <v>94</v>
      </c>
      <c r="B812">
        <v>14.4</v>
      </c>
      <c r="C812">
        <v>-0.2</v>
      </c>
      <c r="D812">
        <v>17651000</v>
      </c>
      <c r="E812">
        <v>255069</v>
      </c>
      <c r="F812">
        <v>67034</v>
      </c>
      <c r="H812" t="s">
        <v>1354</v>
      </c>
      <c r="I812">
        <v>1.75</v>
      </c>
      <c r="J812" t="s">
        <v>1653</v>
      </c>
      <c r="K812">
        <v>0</v>
      </c>
      <c r="L812">
        <v>4.66</v>
      </c>
      <c r="M812">
        <v>-20.010000000000002</v>
      </c>
      <c r="N812">
        <v>-10.15</v>
      </c>
      <c r="O812" t="s">
        <v>783</v>
      </c>
    </row>
    <row r="813" spans="1:20">
      <c r="A813" t="s">
        <v>1761</v>
      </c>
      <c r="B813">
        <v>6.55</v>
      </c>
      <c r="C813">
        <v>-1</v>
      </c>
      <c r="D813">
        <v>4000</v>
      </c>
      <c r="E813">
        <v>26</v>
      </c>
      <c r="F813">
        <v>10888</v>
      </c>
      <c r="H813" t="s">
        <v>1708</v>
      </c>
      <c r="I813">
        <v>0.1</v>
      </c>
      <c r="K813">
        <v>0</v>
      </c>
      <c r="L813">
        <v>-8.01</v>
      </c>
      <c r="M813">
        <v>-7.25</v>
      </c>
      <c r="N813">
        <v>-52.15</v>
      </c>
    </row>
    <row r="814" spans="1:20">
      <c r="A814" t="s">
        <v>1390</v>
      </c>
      <c r="B814">
        <v>0.34</v>
      </c>
      <c r="C814">
        <v>-0.01</v>
      </c>
      <c r="D814">
        <v>390900</v>
      </c>
      <c r="E814">
        <v>133</v>
      </c>
      <c r="F814">
        <v>596</v>
      </c>
      <c r="H814" t="s">
        <v>871</v>
      </c>
      <c r="I814">
        <v>1.31</v>
      </c>
      <c r="K814">
        <v>0</v>
      </c>
      <c r="L814">
        <v>-25.99</v>
      </c>
      <c r="M814">
        <v>-50.91</v>
      </c>
      <c r="N814">
        <v>-22.73</v>
      </c>
    </row>
    <row r="815" spans="1:20">
      <c r="A815" t="s">
        <v>1762</v>
      </c>
      <c r="B815">
        <v>8.35</v>
      </c>
      <c r="C815">
        <v>-0.3</v>
      </c>
      <c r="D815">
        <v>18000</v>
      </c>
      <c r="E815">
        <v>150</v>
      </c>
      <c r="F815">
        <v>2563</v>
      </c>
      <c r="G815">
        <v>9.23</v>
      </c>
      <c r="H815" t="s">
        <v>1322</v>
      </c>
      <c r="I815">
        <v>4.1500000000000004</v>
      </c>
      <c r="J815" t="s">
        <v>1032</v>
      </c>
      <c r="K815">
        <v>0.93</v>
      </c>
      <c r="L815">
        <v>2.82</v>
      </c>
      <c r="M815">
        <v>14.68</v>
      </c>
      <c r="N815">
        <v>3.96</v>
      </c>
      <c r="O815" t="s">
        <v>1751</v>
      </c>
      <c r="R815">
        <v>260</v>
      </c>
      <c r="S815">
        <v>685</v>
      </c>
    </row>
    <row r="816" spans="1:20">
      <c r="A816" t="s">
        <v>920</v>
      </c>
      <c r="B816">
        <v>7.3</v>
      </c>
      <c r="C816">
        <v>0</v>
      </c>
      <c r="D816">
        <v>0</v>
      </c>
      <c r="E816">
        <v>0</v>
      </c>
      <c r="F816">
        <v>2212</v>
      </c>
      <c r="G816">
        <v>11.16</v>
      </c>
      <c r="H816" t="s">
        <v>1604</v>
      </c>
      <c r="J816" t="s">
        <v>1134</v>
      </c>
      <c r="K816">
        <v>0.65</v>
      </c>
      <c r="O816" t="s">
        <v>1648</v>
      </c>
    </row>
    <row r="817" spans="1:20">
      <c r="A817" t="s">
        <v>93</v>
      </c>
      <c r="B817">
        <v>19.100000000000001</v>
      </c>
      <c r="C817">
        <v>-0.3</v>
      </c>
      <c r="D817">
        <v>1238600</v>
      </c>
      <c r="E817">
        <v>23519</v>
      </c>
      <c r="F817">
        <v>16900</v>
      </c>
      <c r="G817">
        <v>23.17</v>
      </c>
      <c r="H817" t="s">
        <v>997</v>
      </c>
      <c r="I817">
        <v>0.25</v>
      </c>
      <c r="J817" t="s">
        <v>991</v>
      </c>
      <c r="K817">
        <v>0.82</v>
      </c>
      <c r="L817">
        <v>6.01</v>
      </c>
      <c r="M817">
        <v>7.19</v>
      </c>
      <c r="N817">
        <v>2.13</v>
      </c>
      <c r="O817" t="s">
        <v>1789</v>
      </c>
      <c r="R817">
        <v>825</v>
      </c>
      <c r="S817">
        <v>784</v>
      </c>
      <c r="T817">
        <v>-0.69</v>
      </c>
    </row>
    <row r="818" spans="1:20">
      <c r="A818" t="s">
        <v>1347</v>
      </c>
      <c r="B818">
        <v>0.46</v>
      </c>
      <c r="C818">
        <v>-0.04</v>
      </c>
      <c r="D818">
        <v>362200</v>
      </c>
      <c r="E818">
        <v>172</v>
      </c>
      <c r="F818">
        <v>376</v>
      </c>
      <c r="H818" t="s">
        <v>1600</v>
      </c>
      <c r="I818">
        <v>0.08</v>
      </c>
      <c r="K818">
        <v>0</v>
      </c>
      <c r="L818">
        <v>0.09</v>
      </c>
      <c r="M818">
        <v>-0.5</v>
      </c>
      <c r="N818">
        <v>-1.55</v>
      </c>
    </row>
    <row r="819" spans="1:20">
      <c r="A819" t="s">
        <v>1028</v>
      </c>
      <c r="B819">
        <v>1.95</v>
      </c>
      <c r="C819">
        <v>-0.05</v>
      </c>
      <c r="D819">
        <v>5100</v>
      </c>
      <c r="E819">
        <v>10</v>
      </c>
      <c r="F819">
        <v>492</v>
      </c>
      <c r="H819" t="s">
        <v>1594</v>
      </c>
      <c r="I819">
        <v>0.3</v>
      </c>
      <c r="K819">
        <v>0</v>
      </c>
      <c r="L819">
        <v>-5.18</v>
      </c>
      <c r="M819">
        <v>-7.79</v>
      </c>
      <c r="N819">
        <v>-6.13</v>
      </c>
    </row>
    <row r="820" spans="1:20">
      <c r="A820" t="s">
        <v>92</v>
      </c>
      <c r="B820">
        <v>3.6</v>
      </c>
      <c r="C820">
        <v>-0.02</v>
      </c>
      <c r="D820">
        <v>143900</v>
      </c>
      <c r="E820">
        <v>517</v>
      </c>
      <c r="F820">
        <v>3152</v>
      </c>
      <c r="G820">
        <v>66.709999999999994</v>
      </c>
      <c r="H820" t="s">
        <v>1600</v>
      </c>
      <c r="I820">
        <v>0.74</v>
      </c>
      <c r="J820" t="s">
        <v>1553</v>
      </c>
      <c r="K820">
        <v>0.05</v>
      </c>
      <c r="L820">
        <v>1.29</v>
      </c>
      <c r="M820">
        <v>0.92</v>
      </c>
      <c r="N820">
        <v>0.46</v>
      </c>
      <c r="O820" t="s">
        <v>1660</v>
      </c>
      <c r="R820">
        <v>1271</v>
      </c>
      <c r="S820">
        <v>1281</v>
      </c>
      <c r="T820">
        <v>-1.28</v>
      </c>
    </row>
    <row r="821" spans="1:20">
      <c r="A821" t="s">
        <v>817</v>
      </c>
      <c r="B821">
        <v>0.03</v>
      </c>
      <c r="C821">
        <v>-0.01</v>
      </c>
      <c r="D821">
        <v>26982700</v>
      </c>
      <c r="E821">
        <v>1071</v>
      </c>
      <c r="F821">
        <v>794</v>
      </c>
      <c r="G821">
        <v>27.83</v>
      </c>
      <c r="H821" t="s">
        <v>1366</v>
      </c>
      <c r="I821">
        <v>0.51</v>
      </c>
      <c r="K821">
        <v>0</v>
      </c>
      <c r="L821">
        <v>2.34</v>
      </c>
      <c r="M821">
        <v>0.74</v>
      </c>
      <c r="N821">
        <v>0.79</v>
      </c>
      <c r="R821">
        <v>1076</v>
      </c>
      <c r="S821">
        <v>1015</v>
      </c>
      <c r="T821">
        <v>-1.1599999999999999</v>
      </c>
    </row>
    <row r="822" spans="1:20">
      <c r="A822" t="s">
        <v>1029</v>
      </c>
      <c r="B822">
        <v>2.52</v>
      </c>
      <c r="C822">
        <v>0</v>
      </c>
      <c r="D822">
        <v>2000</v>
      </c>
      <c r="E822">
        <v>5</v>
      </c>
      <c r="F822">
        <v>1504</v>
      </c>
      <c r="G822">
        <v>11.04</v>
      </c>
      <c r="H822" t="s">
        <v>812</v>
      </c>
      <c r="I822">
        <v>0.23</v>
      </c>
      <c r="K822">
        <v>0.23</v>
      </c>
      <c r="L822">
        <v>2.78</v>
      </c>
      <c r="M822">
        <v>3.07</v>
      </c>
      <c r="N822">
        <v>2.41</v>
      </c>
      <c r="R822">
        <v>753</v>
      </c>
      <c r="S822">
        <v>756</v>
      </c>
      <c r="T822">
        <v>0.01</v>
      </c>
    </row>
    <row r="823" spans="1:20">
      <c r="A823" t="s">
        <v>91</v>
      </c>
      <c r="B823">
        <v>3.56</v>
      </c>
      <c r="C823">
        <v>-0.04</v>
      </c>
      <c r="D823">
        <v>20100</v>
      </c>
      <c r="E823">
        <v>72</v>
      </c>
      <c r="F823">
        <v>2377</v>
      </c>
      <c r="G823">
        <v>8.5399999999999991</v>
      </c>
      <c r="H823" t="s">
        <v>1593</v>
      </c>
      <c r="I823">
        <v>0.96</v>
      </c>
      <c r="J823" t="s">
        <v>1470</v>
      </c>
      <c r="K823">
        <v>0.41</v>
      </c>
      <c r="L823">
        <v>9.33</v>
      </c>
      <c r="M823">
        <v>16.78</v>
      </c>
      <c r="N823">
        <v>15.78</v>
      </c>
      <c r="O823" t="s">
        <v>2063</v>
      </c>
      <c r="R823">
        <v>208</v>
      </c>
      <c r="S823">
        <v>292</v>
      </c>
      <c r="T823">
        <v>0.13</v>
      </c>
    </row>
    <row r="824" spans="1:20">
      <c r="A824" t="s">
        <v>1497</v>
      </c>
      <c r="B824">
        <v>1.1000000000000001</v>
      </c>
      <c r="C824">
        <v>0</v>
      </c>
      <c r="D824">
        <v>158900</v>
      </c>
      <c r="E824">
        <v>172</v>
      </c>
      <c r="F824">
        <v>660</v>
      </c>
      <c r="G824">
        <v>9.23</v>
      </c>
      <c r="H824" t="s">
        <v>861</v>
      </c>
      <c r="I824">
        <v>0.18</v>
      </c>
      <c r="J824" t="s">
        <v>1588</v>
      </c>
      <c r="K824">
        <v>0.12</v>
      </c>
      <c r="L824">
        <v>12</v>
      </c>
      <c r="M824">
        <v>12.29</v>
      </c>
      <c r="N824">
        <v>13.44</v>
      </c>
      <c r="O824" t="s">
        <v>1844</v>
      </c>
      <c r="R824">
        <v>329</v>
      </c>
      <c r="S824">
        <v>247</v>
      </c>
      <c r="T824">
        <v>1.78</v>
      </c>
    </row>
    <row r="825" spans="1:20">
      <c r="A825" t="s">
        <v>700</v>
      </c>
      <c r="B825">
        <v>0.77</v>
      </c>
      <c r="C825">
        <v>-0.03</v>
      </c>
      <c r="D825">
        <v>3057900</v>
      </c>
      <c r="E825">
        <v>2390</v>
      </c>
      <c r="F825">
        <v>3053</v>
      </c>
      <c r="H825" t="s">
        <v>1552</v>
      </c>
      <c r="I825">
        <v>0.27</v>
      </c>
      <c r="J825" t="s">
        <v>892</v>
      </c>
      <c r="K825">
        <v>0</v>
      </c>
      <c r="L825">
        <v>-1.1200000000000001</v>
      </c>
      <c r="M825">
        <v>-1.65</v>
      </c>
      <c r="N825">
        <v>-1.64</v>
      </c>
      <c r="O825" t="s">
        <v>1654</v>
      </c>
    </row>
    <row r="826" spans="1:20">
      <c r="A826" t="s">
        <v>1261</v>
      </c>
      <c r="B826">
        <v>1.95</v>
      </c>
      <c r="C826">
        <v>-0.04</v>
      </c>
      <c r="D826">
        <v>103000</v>
      </c>
      <c r="E826">
        <v>203</v>
      </c>
      <c r="F826">
        <v>570</v>
      </c>
      <c r="H826" t="s">
        <v>955</v>
      </c>
      <c r="I826">
        <v>0.64</v>
      </c>
      <c r="K826">
        <v>0</v>
      </c>
      <c r="L826">
        <v>-4.9400000000000004</v>
      </c>
      <c r="M826">
        <v>-11.07</v>
      </c>
      <c r="N826">
        <v>-8.24</v>
      </c>
    </row>
    <row r="827" spans="1:20">
      <c r="A827" t="s">
        <v>1262</v>
      </c>
      <c r="B827">
        <v>1.6</v>
      </c>
      <c r="C827">
        <v>0.01</v>
      </c>
      <c r="D827">
        <v>1308900</v>
      </c>
      <c r="E827">
        <v>2101</v>
      </c>
      <c r="F827">
        <v>913</v>
      </c>
      <c r="G827">
        <v>8.64</v>
      </c>
      <c r="H827" t="s">
        <v>1351</v>
      </c>
      <c r="I827">
        <v>0.16</v>
      </c>
      <c r="J827" t="s">
        <v>1470</v>
      </c>
      <c r="K827">
        <v>0.06</v>
      </c>
      <c r="L827">
        <v>7.96</v>
      </c>
      <c r="M827">
        <v>8.42</v>
      </c>
      <c r="N827">
        <v>8.8699999999999992</v>
      </c>
      <c r="O827" t="s">
        <v>2064</v>
      </c>
      <c r="R827">
        <v>428</v>
      </c>
      <c r="S827">
        <v>341</v>
      </c>
      <c r="T827">
        <v>-0.04</v>
      </c>
    </row>
    <row r="828" spans="1:20">
      <c r="A828" t="s">
        <v>1263</v>
      </c>
      <c r="B828">
        <v>0.85</v>
      </c>
      <c r="C828">
        <v>-0.01</v>
      </c>
      <c r="D828">
        <v>1823200</v>
      </c>
      <c r="E828">
        <v>1549</v>
      </c>
      <c r="F828">
        <v>988</v>
      </c>
      <c r="G828">
        <v>147.66999999999999</v>
      </c>
      <c r="H828" t="s">
        <v>1618</v>
      </c>
      <c r="I828">
        <v>1.05</v>
      </c>
      <c r="J828" t="s">
        <v>1479</v>
      </c>
      <c r="K828">
        <v>0.01</v>
      </c>
      <c r="L828">
        <v>3.55</v>
      </c>
      <c r="M828">
        <v>0.78</v>
      </c>
      <c r="N828">
        <v>0.23</v>
      </c>
      <c r="O828" t="s">
        <v>1074</v>
      </c>
      <c r="R828">
        <v>1297</v>
      </c>
      <c r="S828">
        <v>1160</v>
      </c>
      <c r="T828">
        <v>-2.4700000000000002</v>
      </c>
    </row>
    <row r="829" spans="1:20">
      <c r="A829" t="s">
        <v>1186</v>
      </c>
      <c r="B829">
        <v>0.73</v>
      </c>
      <c r="C829">
        <v>-0.02</v>
      </c>
      <c r="D829">
        <v>52000</v>
      </c>
      <c r="E829">
        <v>38</v>
      </c>
      <c r="F829">
        <v>611</v>
      </c>
      <c r="H829" t="s">
        <v>1589</v>
      </c>
      <c r="I829">
        <v>0.98</v>
      </c>
      <c r="J829" t="s">
        <v>1141</v>
      </c>
      <c r="K829">
        <v>0</v>
      </c>
      <c r="L829">
        <v>1.42</v>
      </c>
      <c r="M829">
        <v>-1.1499999999999999</v>
      </c>
      <c r="N829">
        <v>-0.56999999999999995</v>
      </c>
      <c r="O829" t="s">
        <v>2065</v>
      </c>
    </row>
    <row r="830" spans="1:20">
      <c r="A830" t="s">
        <v>1537</v>
      </c>
      <c r="B830">
        <v>0.59</v>
      </c>
      <c r="C830">
        <v>-0.01</v>
      </c>
      <c r="D830">
        <v>100</v>
      </c>
      <c r="E830">
        <v>0</v>
      </c>
      <c r="F830">
        <v>760</v>
      </c>
      <c r="H830" t="s">
        <v>1825</v>
      </c>
      <c r="I830">
        <v>3.31</v>
      </c>
      <c r="K830">
        <v>0</v>
      </c>
      <c r="L830">
        <v>-0.45</v>
      </c>
      <c r="M830">
        <v>-19.5</v>
      </c>
      <c r="N830">
        <v>-9.5399999999999991</v>
      </c>
    </row>
    <row r="831" spans="1:20">
      <c r="A831" t="s">
        <v>90</v>
      </c>
      <c r="B831">
        <v>3.4</v>
      </c>
      <c r="C831">
        <v>-0.04</v>
      </c>
      <c r="D831">
        <v>274400</v>
      </c>
      <c r="E831">
        <v>931</v>
      </c>
      <c r="F831">
        <v>3675</v>
      </c>
      <c r="G831">
        <v>28.93</v>
      </c>
      <c r="H831" t="s">
        <v>974</v>
      </c>
      <c r="I831">
        <v>4.53</v>
      </c>
      <c r="J831" t="s">
        <v>1588</v>
      </c>
      <c r="K831">
        <v>0.12</v>
      </c>
      <c r="L831">
        <v>3.16</v>
      </c>
      <c r="M831">
        <v>1.55</v>
      </c>
      <c r="N831">
        <v>1.22</v>
      </c>
      <c r="O831" t="s">
        <v>1363</v>
      </c>
      <c r="R831">
        <v>1134</v>
      </c>
      <c r="S831">
        <v>1053</v>
      </c>
      <c r="T831">
        <v>0.35</v>
      </c>
    </row>
    <row r="832" spans="1:20">
      <c r="A832" t="s">
        <v>896</v>
      </c>
      <c r="B832">
        <v>4.7</v>
      </c>
      <c r="C832">
        <v>0</v>
      </c>
      <c r="D832">
        <v>14100</v>
      </c>
      <c r="E832">
        <v>66</v>
      </c>
      <c r="F832">
        <v>2412</v>
      </c>
      <c r="G832">
        <v>26.54</v>
      </c>
      <c r="H832" t="s">
        <v>1599</v>
      </c>
      <c r="I832">
        <v>0.76</v>
      </c>
      <c r="J832" t="s">
        <v>1496</v>
      </c>
      <c r="K832">
        <v>0.18</v>
      </c>
      <c r="L832">
        <v>1.34</v>
      </c>
      <c r="M832">
        <v>2.17</v>
      </c>
      <c r="N832">
        <v>7.95</v>
      </c>
      <c r="O832" t="s">
        <v>858</v>
      </c>
      <c r="R832">
        <v>1082</v>
      </c>
      <c r="S832">
        <v>1137</v>
      </c>
      <c r="T832">
        <v>-0.41</v>
      </c>
    </row>
    <row r="833" spans="1:20">
      <c r="A833" t="s">
        <v>1055</v>
      </c>
      <c r="B833">
        <v>16.8</v>
      </c>
      <c r="C833">
        <v>-0.1</v>
      </c>
      <c r="D833">
        <v>8000</v>
      </c>
      <c r="E833">
        <v>135</v>
      </c>
      <c r="F833">
        <v>433</v>
      </c>
      <c r="G833">
        <v>9.7200000000000006</v>
      </c>
      <c r="H833" t="s">
        <v>1782</v>
      </c>
      <c r="I833">
        <v>0.25</v>
      </c>
      <c r="J833" t="s">
        <v>948</v>
      </c>
      <c r="K833">
        <v>1.78</v>
      </c>
      <c r="L833">
        <v>6.31</v>
      </c>
      <c r="M833">
        <v>7.91</v>
      </c>
      <c r="N833">
        <v>6.05</v>
      </c>
      <c r="O833" t="s">
        <v>1979</v>
      </c>
      <c r="R833">
        <v>484</v>
      </c>
      <c r="S833">
        <v>465</v>
      </c>
    </row>
    <row r="834" spans="1:20">
      <c r="A834" t="s">
        <v>1097</v>
      </c>
      <c r="B834">
        <v>37</v>
      </c>
      <c r="C834">
        <v>0.5</v>
      </c>
      <c r="D834">
        <v>200</v>
      </c>
      <c r="E834">
        <v>7</v>
      </c>
      <c r="F834">
        <v>278</v>
      </c>
      <c r="G834">
        <v>42.53</v>
      </c>
      <c r="H834" t="s">
        <v>762</v>
      </c>
      <c r="I834">
        <v>0.39</v>
      </c>
      <c r="J834" t="s">
        <v>1556</v>
      </c>
      <c r="K834">
        <v>0.87</v>
      </c>
      <c r="L834">
        <v>1.88</v>
      </c>
      <c r="M834">
        <v>1.83</v>
      </c>
      <c r="N834">
        <v>1.1599999999999999</v>
      </c>
      <c r="O834" t="s">
        <v>1683</v>
      </c>
      <c r="R834">
        <v>1193</v>
      </c>
      <c r="S834">
        <v>1200</v>
      </c>
      <c r="T834">
        <v>-0.63</v>
      </c>
    </row>
    <row r="835" spans="1:20">
      <c r="A835" t="s">
        <v>766</v>
      </c>
      <c r="B835">
        <v>6.2</v>
      </c>
      <c r="C835">
        <v>-0.1</v>
      </c>
      <c r="D835">
        <v>32600</v>
      </c>
      <c r="E835">
        <v>202</v>
      </c>
      <c r="F835">
        <v>1993</v>
      </c>
      <c r="G835">
        <v>9.7899999999999991</v>
      </c>
      <c r="H835" t="s">
        <v>1382</v>
      </c>
      <c r="I835">
        <v>0.16</v>
      </c>
      <c r="J835" t="s">
        <v>1518</v>
      </c>
      <c r="K835">
        <v>0.63</v>
      </c>
      <c r="L835">
        <v>13.37</v>
      </c>
      <c r="M835">
        <v>13.05</v>
      </c>
      <c r="N835">
        <v>13.22</v>
      </c>
      <c r="O835" t="s">
        <v>1679</v>
      </c>
      <c r="R835">
        <v>324</v>
      </c>
      <c r="S835">
        <v>229</v>
      </c>
      <c r="T835">
        <v>-0.19</v>
      </c>
    </row>
    <row r="836" spans="1:20">
      <c r="A836" t="s">
        <v>1264</v>
      </c>
      <c r="B836">
        <v>0.55000000000000004</v>
      </c>
      <c r="C836">
        <v>-0.01</v>
      </c>
      <c r="D836">
        <v>6308000</v>
      </c>
      <c r="E836">
        <v>3471</v>
      </c>
      <c r="F836">
        <v>1000</v>
      </c>
      <c r="G836">
        <v>16.66</v>
      </c>
      <c r="H836" t="s">
        <v>963</v>
      </c>
      <c r="I836">
        <v>0.23</v>
      </c>
      <c r="K836">
        <v>0.03</v>
      </c>
      <c r="L836">
        <v>4.62</v>
      </c>
      <c r="M836">
        <v>4.34</v>
      </c>
      <c r="N836">
        <v>18.57</v>
      </c>
      <c r="R836">
        <v>855</v>
      </c>
      <c r="S836">
        <v>766</v>
      </c>
      <c r="T836">
        <v>1.43</v>
      </c>
    </row>
    <row r="837" spans="1:20">
      <c r="A837" t="s">
        <v>89</v>
      </c>
      <c r="B837">
        <v>11.1</v>
      </c>
      <c r="C837">
        <v>-0.1</v>
      </c>
      <c r="D837">
        <v>115800</v>
      </c>
      <c r="E837">
        <v>1287</v>
      </c>
      <c r="F837">
        <v>7215</v>
      </c>
      <c r="G837">
        <v>8.23</v>
      </c>
      <c r="H837" t="s">
        <v>1138</v>
      </c>
      <c r="I837">
        <v>0.13</v>
      </c>
      <c r="J837" t="s">
        <v>1489</v>
      </c>
      <c r="K837">
        <v>1.35</v>
      </c>
      <c r="L837">
        <v>20.91</v>
      </c>
      <c r="M837">
        <v>20.09</v>
      </c>
      <c r="N837">
        <v>20.91</v>
      </c>
      <c r="O837" t="s">
        <v>1932</v>
      </c>
      <c r="R837">
        <v>156</v>
      </c>
      <c r="S837">
        <v>109</v>
      </c>
      <c r="T837">
        <v>2.42</v>
      </c>
    </row>
    <row r="838" spans="1:20">
      <c r="A838" t="s">
        <v>1177</v>
      </c>
      <c r="B838">
        <v>2.04</v>
      </c>
      <c r="C838">
        <v>-0.04</v>
      </c>
      <c r="D838">
        <v>496300</v>
      </c>
      <c r="E838">
        <v>1025</v>
      </c>
      <c r="F838">
        <v>3977</v>
      </c>
      <c r="G838">
        <v>10.84</v>
      </c>
      <c r="H838" t="s">
        <v>1596</v>
      </c>
      <c r="I838">
        <v>1.71</v>
      </c>
      <c r="J838" t="s">
        <v>1553</v>
      </c>
      <c r="K838">
        <v>0.19</v>
      </c>
      <c r="L838">
        <v>4</v>
      </c>
      <c r="M838">
        <v>3.31</v>
      </c>
      <c r="N838">
        <v>1.1299999999999999</v>
      </c>
      <c r="O838" t="s">
        <v>1953</v>
      </c>
      <c r="R838">
        <v>725</v>
      </c>
      <c r="S838">
        <v>662</v>
      </c>
      <c r="T838">
        <v>0.04</v>
      </c>
    </row>
    <row r="839" spans="1:20">
      <c r="A839" t="s">
        <v>768</v>
      </c>
      <c r="B839">
        <v>8.5500000000000007</v>
      </c>
      <c r="C839">
        <v>-0.15</v>
      </c>
      <c r="D839">
        <v>1283800</v>
      </c>
      <c r="E839">
        <v>10946</v>
      </c>
      <c r="F839">
        <v>8037</v>
      </c>
      <c r="G839">
        <v>8.59</v>
      </c>
      <c r="H839" t="s">
        <v>1659</v>
      </c>
      <c r="I839">
        <v>0.11</v>
      </c>
      <c r="J839" t="s">
        <v>974</v>
      </c>
      <c r="K839">
        <v>1</v>
      </c>
      <c r="L839">
        <v>23.29</v>
      </c>
      <c r="M839">
        <v>21.37</v>
      </c>
      <c r="N839">
        <v>6.59</v>
      </c>
      <c r="O839" t="s">
        <v>1744</v>
      </c>
      <c r="R839">
        <v>159</v>
      </c>
      <c r="S839">
        <v>113</v>
      </c>
      <c r="T839">
        <v>3.57</v>
      </c>
    </row>
    <row r="840" spans="1:20">
      <c r="A840" t="s">
        <v>1082</v>
      </c>
      <c r="B840">
        <v>3</v>
      </c>
      <c r="C840">
        <v>-0.16</v>
      </c>
      <c r="D840">
        <v>109500</v>
      </c>
      <c r="E840">
        <v>331</v>
      </c>
      <c r="F840">
        <v>314</v>
      </c>
      <c r="H840" t="s">
        <v>1462</v>
      </c>
      <c r="I840">
        <v>1.1200000000000001</v>
      </c>
      <c r="K840">
        <v>0</v>
      </c>
      <c r="L840">
        <v>-2.54</v>
      </c>
      <c r="M840">
        <v>-13.15</v>
      </c>
      <c r="N840">
        <v>-4.3</v>
      </c>
    </row>
    <row r="841" spans="1:20">
      <c r="A841" t="s">
        <v>88</v>
      </c>
      <c r="B841">
        <v>3.28</v>
      </c>
      <c r="C841">
        <v>-0.06</v>
      </c>
      <c r="D841">
        <v>43800</v>
      </c>
      <c r="E841">
        <v>144</v>
      </c>
      <c r="F841">
        <v>1007</v>
      </c>
      <c r="G841">
        <v>11.4</v>
      </c>
      <c r="H841" t="s">
        <v>1370</v>
      </c>
      <c r="I841">
        <v>1.3</v>
      </c>
      <c r="J841" t="s">
        <v>1040</v>
      </c>
      <c r="K841">
        <v>0.28999999999999998</v>
      </c>
      <c r="L841">
        <v>10.69</v>
      </c>
      <c r="M841">
        <v>15.16</v>
      </c>
      <c r="N841">
        <v>4.17</v>
      </c>
      <c r="O841" t="s">
        <v>2066</v>
      </c>
      <c r="R841">
        <v>325</v>
      </c>
      <c r="S841">
        <v>342</v>
      </c>
      <c r="T841">
        <v>-1.87</v>
      </c>
    </row>
    <row r="842" spans="1:20">
      <c r="A842" t="s">
        <v>87</v>
      </c>
      <c r="B842">
        <v>1.71</v>
      </c>
      <c r="C842">
        <v>-0.03</v>
      </c>
      <c r="D842">
        <v>92357700</v>
      </c>
      <c r="E842">
        <v>158242</v>
      </c>
      <c r="F842">
        <v>19143</v>
      </c>
      <c r="H842" t="s">
        <v>859</v>
      </c>
      <c r="I842">
        <v>0.13</v>
      </c>
      <c r="K842">
        <v>0</v>
      </c>
      <c r="L842">
        <v>-12.77</v>
      </c>
      <c r="M842">
        <v>-14.74</v>
      </c>
      <c r="N842">
        <v>-83.04</v>
      </c>
      <c r="O842" t="s">
        <v>2067</v>
      </c>
    </row>
    <row r="843" spans="1:20">
      <c r="A843" t="s">
        <v>86</v>
      </c>
      <c r="B843">
        <v>2.12</v>
      </c>
      <c r="C843">
        <v>-0.02</v>
      </c>
      <c r="D843">
        <v>3028200</v>
      </c>
      <c r="E843">
        <v>6372</v>
      </c>
      <c r="F843">
        <v>28510</v>
      </c>
      <c r="G843">
        <v>32.869999999999997</v>
      </c>
      <c r="H843" t="s">
        <v>1616</v>
      </c>
      <c r="I843">
        <v>0.71</v>
      </c>
      <c r="J843" t="s">
        <v>1588</v>
      </c>
      <c r="K843">
        <v>0.06</v>
      </c>
      <c r="L843">
        <v>5.37</v>
      </c>
      <c r="M843">
        <v>6.34</v>
      </c>
      <c r="N843">
        <v>9.9700000000000006</v>
      </c>
      <c r="O843" t="s">
        <v>1683</v>
      </c>
      <c r="R843">
        <v>951</v>
      </c>
      <c r="S843">
        <v>914</v>
      </c>
      <c r="T843">
        <v>-2.0099999999999998</v>
      </c>
    </row>
    <row r="844" spans="1:20">
      <c r="A844" t="s">
        <v>930</v>
      </c>
      <c r="B844">
        <v>7.5</v>
      </c>
      <c r="C844">
        <v>0.05</v>
      </c>
      <c r="D844">
        <v>229900</v>
      </c>
      <c r="E844">
        <v>1718</v>
      </c>
      <c r="F844">
        <v>4309</v>
      </c>
      <c r="G844">
        <v>15.18</v>
      </c>
      <c r="H844" t="s">
        <v>1357</v>
      </c>
      <c r="I844">
        <v>0.19</v>
      </c>
      <c r="J844" t="s">
        <v>1120</v>
      </c>
      <c r="K844">
        <v>0.5</v>
      </c>
      <c r="L844">
        <v>9.93</v>
      </c>
      <c r="M844">
        <v>9.41</v>
      </c>
      <c r="N844">
        <v>10.27</v>
      </c>
      <c r="O844" t="s">
        <v>2068</v>
      </c>
      <c r="R844">
        <v>573</v>
      </c>
      <c r="S844">
        <v>461</v>
      </c>
      <c r="T844">
        <v>-0.5</v>
      </c>
    </row>
    <row r="845" spans="1:20">
      <c r="A845" t="s">
        <v>1348</v>
      </c>
      <c r="B845">
        <v>1.1200000000000001</v>
      </c>
      <c r="C845">
        <v>-0.01</v>
      </c>
      <c r="D845">
        <v>3661400</v>
      </c>
      <c r="E845">
        <v>4100</v>
      </c>
      <c r="F845">
        <v>1326</v>
      </c>
      <c r="G845">
        <v>42.78</v>
      </c>
      <c r="H845" t="s">
        <v>367</v>
      </c>
      <c r="I845">
        <v>1.1100000000000001</v>
      </c>
      <c r="J845" t="s">
        <v>1141</v>
      </c>
      <c r="K845">
        <v>0.03</v>
      </c>
      <c r="L845">
        <v>3.88</v>
      </c>
      <c r="M845">
        <v>3.16</v>
      </c>
      <c r="N845">
        <v>4.0999999999999996</v>
      </c>
      <c r="O845" t="s">
        <v>1666</v>
      </c>
      <c r="R845">
        <v>1143</v>
      </c>
      <c r="S845">
        <v>1078</v>
      </c>
      <c r="T845">
        <v>1.94</v>
      </c>
    </row>
    <row r="846" spans="1:20">
      <c r="A846" t="s">
        <v>1187</v>
      </c>
      <c r="B846">
        <v>3.5</v>
      </c>
      <c r="C846">
        <v>0</v>
      </c>
      <c r="D846">
        <v>246500</v>
      </c>
      <c r="E846">
        <v>850</v>
      </c>
      <c r="F846">
        <v>6039</v>
      </c>
      <c r="G846">
        <v>226.52</v>
      </c>
      <c r="H846" t="s">
        <v>901</v>
      </c>
      <c r="I846">
        <v>1.53</v>
      </c>
      <c r="J846" t="s">
        <v>892</v>
      </c>
      <c r="K846">
        <v>0.02</v>
      </c>
      <c r="L846">
        <v>2.77</v>
      </c>
      <c r="M846">
        <v>0.36</v>
      </c>
      <c r="N846">
        <v>0.19</v>
      </c>
      <c r="O846" t="s">
        <v>1599</v>
      </c>
      <c r="R846">
        <v>1323</v>
      </c>
      <c r="S846">
        <v>1223</v>
      </c>
      <c r="T846">
        <v>7.58</v>
      </c>
    </row>
    <row r="847" spans="1:20">
      <c r="A847" t="s">
        <v>769</v>
      </c>
      <c r="B847">
        <v>0.79</v>
      </c>
      <c r="C847">
        <v>-0.03</v>
      </c>
      <c r="D847">
        <v>1202400</v>
      </c>
      <c r="E847">
        <v>948</v>
      </c>
      <c r="F847">
        <v>743</v>
      </c>
      <c r="H847" t="s">
        <v>1606</v>
      </c>
      <c r="I847">
        <v>0.45</v>
      </c>
      <c r="K847">
        <v>0</v>
      </c>
      <c r="L847">
        <v>-15.13</v>
      </c>
      <c r="M847">
        <v>-21.19</v>
      </c>
      <c r="N847">
        <v>-9.65</v>
      </c>
    </row>
    <row r="848" spans="1:20">
      <c r="A848" t="s">
        <v>85</v>
      </c>
      <c r="B848">
        <v>5.6</v>
      </c>
      <c r="C848">
        <v>0</v>
      </c>
      <c r="D848">
        <v>71200</v>
      </c>
      <c r="E848">
        <v>395</v>
      </c>
      <c r="F848">
        <v>1806</v>
      </c>
      <c r="H848" t="s">
        <v>836</v>
      </c>
      <c r="I848">
        <v>1.69</v>
      </c>
      <c r="K848">
        <v>0</v>
      </c>
      <c r="L848">
        <v>-0.71</v>
      </c>
      <c r="M848">
        <v>-7.57</v>
      </c>
      <c r="N848">
        <v>-10.039999999999999</v>
      </c>
    </row>
    <row r="849" spans="1:20">
      <c r="A849" t="s">
        <v>1500</v>
      </c>
      <c r="B849">
        <v>0.66</v>
      </c>
      <c r="C849">
        <v>-0.03</v>
      </c>
      <c r="D849">
        <v>5346900</v>
      </c>
      <c r="E849">
        <v>3495</v>
      </c>
      <c r="F849">
        <v>680</v>
      </c>
      <c r="H849" t="s">
        <v>1591</v>
      </c>
      <c r="I849">
        <v>3.04</v>
      </c>
      <c r="K849">
        <v>0</v>
      </c>
      <c r="L849">
        <v>-15.1</v>
      </c>
      <c r="M849">
        <v>-103.4</v>
      </c>
      <c r="N849">
        <v>-45.6</v>
      </c>
    </row>
    <row r="850" spans="1:20">
      <c r="A850" t="s">
        <v>1098</v>
      </c>
      <c r="B850">
        <v>31.25</v>
      </c>
      <c r="C850">
        <v>-0.75</v>
      </c>
      <c r="D850">
        <v>100</v>
      </c>
      <c r="E850">
        <v>3</v>
      </c>
      <c r="F850">
        <v>3750</v>
      </c>
      <c r="G850">
        <v>47.78</v>
      </c>
      <c r="H850" t="s">
        <v>959</v>
      </c>
      <c r="I850">
        <v>0.18</v>
      </c>
      <c r="J850" t="s">
        <v>963</v>
      </c>
      <c r="K850">
        <v>0.65</v>
      </c>
      <c r="L850">
        <v>1.28</v>
      </c>
      <c r="M850">
        <v>1.43</v>
      </c>
      <c r="N850">
        <v>2.09</v>
      </c>
      <c r="O850" t="s">
        <v>1605</v>
      </c>
      <c r="R850">
        <v>1229</v>
      </c>
      <c r="S850">
        <v>1260</v>
      </c>
      <c r="T850">
        <v>-0.71</v>
      </c>
    </row>
    <row r="851" spans="1:20">
      <c r="A851" t="s">
        <v>1485</v>
      </c>
      <c r="B851">
        <v>5.9</v>
      </c>
      <c r="C851">
        <v>-0.2</v>
      </c>
      <c r="D851">
        <v>5553100</v>
      </c>
      <c r="E851">
        <v>32951</v>
      </c>
      <c r="F851">
        <v>3570</v>
      </c>
      <c r="G851">
        <v>27.51</v>
      </c>
      <c r="H851" t="s">
        <v>1962</v>
      </c>
      <c r="I851">
        <v>0.28000000000000003</v>
      </c>
      <c r="J851" t="s">
        <v>1470</v>
      </c>
      <c r="K851">
        <v>0.22</v>
      </c>
      <c r="L851">
        <v>9.3800000000000008</v>
      </c>
      <c r="M851">
        <v>8.9499999999999993</v>
      </c>
      <c r="N851">
        <v>10.18</v>
      </c>
      <c r="O851" t="s">
        <v>1370</v>
      </c>
      <c r="R851">
        <v>790</v>
      </c>
      <c r="S851">
        <v>679</v>
      </c>
      <c r="T851">
        <v>-31.73</v>
      </c>
    </row>
    <row r="852" spans="1:20">
      <c r="A852" t="s">
        <v>1513</v>
      </c>
      <c r="B852">
        <v>0.15</v>
      </c>
      <c r="C852">
        <v>0.01</v>
      </c>
      <c r="D852">
        <v>4182900</v>
      </c>
      <c r="E852">
        <v>592</v>
      </c>
      <c r="F852">
        <v>1382</v>
      </c>
      <c r="H852" t="s">
        <v>740</v>
      </c>
      <c r="I852">
        <v>0.57999999999999996</v>
      </c>
      <c r="K852">
        <v>0</v>
      </c>
      <c r="L852">
        <v>-1.19</v>
      </c>
      <c r="M852">
        <v>-1.74</v>
      </c>
      <c r="N852">
        <v>-3.43</v>
      </c>
    </row>
    <row r="853" spans="1:20">
      <c r="A853" t="s">
        <v>704</v>
      </c>
      <c r="B853">
        <v>1.83</v>
      </c>
      <c r="C853">
        <v>-0.05</v>
      </c>
      <c r="D853">
        <v>85600</v>
      </c>
      <c r="E853">
        <v>158</v>
      </c>
      <c r="F853">
        <v>836</v>
      </c>
      <c r="H853" t="s">
        <v>950</v>
      </c>
      <c r="I853">
        <v>0.37</v>
      </c>
      <c r="K853">
        <v>0</v>
      </c>
      <c r="L853">
        <v>-4.3</v>
      </c>
      <c r="M853">
        <v>-7.04</v>
      </c>
      <c r="N853">
        <v>-5.12</v>
      </c>
    </row>
    <row r="854" spans="1:20">
      <c r="A854" t="s">
        <v>1137</v>
      </c>
      <c r="B854">
        <v>0.62</v>
      </c>
      <c r="C854">
        <v>0</v>
      </c>
      <c r="D854">
        <v>32400</v>
      </c>
      <c r="E854">
        <v>19</v>
      </c>
      <c r="F854">
        <v>360</v>
      </c>
      <c r="H854" t="s">
        <v>890</v>
      </c>
      <c r="I854">
        <v>4.29</v>
      </c>
      <c r="K854">
        <v>0</v>
      </c>
      <c r="L854">
        <v>-16.079999999999998</v>
      </c>
      <c r="M854">
        <v>-54.38</v>
      </c>
      <c r="N854">
        <v>-12.22</v>
      </c>
    </row>
    <row r="855" spans="1:20">
      <c r="A855" t="s">
        <v>84</v>
      </c>
      <c r="B855">
        <v>4.8</v>
      </c>
      <c r="C855">
        <v>-0.04</v>
      </c>
      <c r="D855">
        <v>43231100</v>
      </c>
      <c r="E855">
        <v>207495</v>
      </c>
      <c r="F855">
        <v>72044</v>
      </c>
      <c r="G855">
        <v>16.28</v>
      </c>
      <c r="H855" t="s">
        <v>1629</v>
      </c>
      <c r="I855">
        <v>1.42</v>
      </c>
      <c r="J855" t="s">
        <v>1469</v>
      </c>
      <c r="K855">
        <v>0.3</v>
      </c>
      <c r="L855">
        <v>7.87</v>
      </c>
      <c r="M855">
        <v>13.51</v>
      </c>
      <c r="N855">
        <v>28.52</v>
      </c>
      <c r="O855" t="s">
        <v>1622</v>
      </c>
      <c r="R855">
        <v>492</v>
      </c>
      <c r="S855">
        <v>557</v>
      </c>
      <c r="T855">
        <v>0.63</v>
      </c>
    </row>
    <row r="856" spans="1:20">
      <c r="A856" t="s">
        <v>83</v>
      </c>
      <c r="B856">
        <v>3.9</v>
      </c>
      <c r="C856">
        <v>-0.1</v>
      </c>
      <c r="D856">
        <v>7441700</v>
      </c>
      <c r="E856">
        <v>29276</v>
      </c>
      <c r="F856">
        <v>14994</v>
      </c>
      <c r="G856">
        <v>9.19</v>
      </c>
      <c r="H856" t="s">
        <v>1269</v>
      </c>
      <c r="I856">
        <v>1.2</v>
      </c>
      <c r="J856" t="s">
        <v>1121</v>
      </c>
      <c r="K856">
        <v>0.43</v>
      </c>
      <c r="L856">
        <v>7.4</v>
      </c>
      <c r="M856">
        <v>12.46</v>
      </c>
      <c r="N856">
        <v>58.23</v>
      </c>
      <c r="O856" t="s">
        <v>1813</v>
      </c>
      <c r="R856">
        <v>318</v>
      </c>
      <c r="S856">
        <v>381</v>
      </c>
      <c r="T856">
        <v>0.13</v>
      </c>
    </row>
    <row r="857" spans="1:20">
      <c r="A857" t="s">
        <v>82</v>
      </c>
      <c r="B857">
        <v>5.4</v>
      </c>
      <c r="C857">
        <v>-0.1</v>
      </c>
      <c r="D857">
        <v>459400</v>
      </c>
      <c r="E857">
        <v>2473</v>
      </c>
      <c r="F857">
        <v>3488</v>
      </c>
      <c r="G857">
        <v>20.12</v>
      </c>
      <c r="H857" t="s">
        <v>1639</v>
      </c>
      <c r="I857">
        <v>0.51</v>
      </c>
      <c r="J857" t="s">
        <v>1653</v>
      </c>
      <c r="K857">
        <v>0.27</v>
      </c>
      <c r="L857">
        <v>8.94</v>
      </c>
      <c r="M857">
        <v>10.95</v>
      </c>
      <c r="N857">
        <v>4.45</v>
      </c>
      <c r="O857" t="s">
        <v>782</v>
      </c>
      <c r="R857">
        <v>638</v>
      </c>
      <c r="S857">
        <v>594</v>
      </c>
      <c r="T857">
        <v>-0.6</v>
      </c>
    </row>
    <row r="858" spans="1:20">
      <c r="A858" t="s">
        <v>1188</v>
      </c>
      <c r="B858">
        <v>1.4</v>
      </c>
      <c r="C858">
        <v>-0.03</v>
      </c>
      <c r="D858">
        <v>241100</v>
      </c>
      <c r="E858">
        <v>340</v>
      </c>
      <c r="F858">
        <v>1190</v>
      </c>
      <c r="G858">
        <v>24.19</v>
      </c>
      <c r="H858" t="s">
        <v>1155</v>
      </c>
      <c r="I858">
        <v>0.26</v>
      </c>
      <c r="J858" t="s">
        <v>1543</v>
      </c>
      <c r="K858">
        <v>0.06</v>
      </c>
      <c r="L858">
        <v>2.54</v>
      </c>
      <c r="M858">
        <v>2.33</v>
      </c>
      <c r="N858">
        <v>3.67</v>
      </c>
      <c r="O858" t="s">
        <v>1636</v>
      </c>
      <c r="R858">
        <v>1055</v>
      </c>
      <c r="S858">
        <v>1043</v>
      </c>
      <c r="T858">
        <v>2.2999999999999998</v>
      </c>
    </row>
    <row r="859" spans="1:20">
      <c r="A859" t="s">
        <v>1178</v>
      </c>
      <c r="B859">
        <v>0.56000000000000005</v>
      </c>
      <c r="C859">
        <v>-0.02</v>
      </c>
      <c r="D859">
        <v>154400</v>
      </c>
      <c r="E859">
        <v>87</v>
      </c>
      <c r="F859">
        <v>320</v>
      </c>
      <c r="G859">
        <v>30.09</v>
      </c>
      <c r="H859" t="s">
        <v>1547</v>
      </c>
      <c r="I859">
        <v>0.82</v>
      </c>
      <c r="K859">
        <v>0.02</v>
      </c>
      <c r="L859">
        <v>3.56</v>
      </c>
      <c r="M859">
        <v>2.96</v>
      </c>
      <c r="N859">
        <v>9.7200000000000006</v>
      </c>
      <c r="R859">
        <v>1081</v>
      </c>
      <c r="S859">
        <v>1026</v>
      </c>
      <c r="T859">
        <v>-0.11</v>
      </c>
    </row>
    <row r="860" spans="1:20">
      <c r="A860" t="s">
        <v>1765</v>
      </c>
      <c r="B860">
        <v>1.0900000000000001</v>
      </c>
      <c r="C860">
        <v>-0.02</v>
      </c>
      <c r="D860">
        <v>1121600</v>
      </c>
      <c r="E860">
        <v>1227</v>
      </c>
      <c r="F860">
        <v>968</v>
      </c>
      <c r="G860">
        <v>44.81</v>
      </c>
      <c r="H860" t="s">
        <v>1603</v>
      </c>
      <c r="I860">
        <v>0.38</v>
      </c>
      <c r="J860" t="s">
        <v>892</v>
      </c>
      <c r="K860">
        <v>0.02</v>
      </c>
      <c r="L860">
        <v>3.7</v>
      </c>
      <c r="M860">
        <v>3.17</v>
      </c>
      <c r="N860">
        <v>2.39</v>
      </c>
      <c r="O860" t="s">
        <v>1959</v>
      </c>
      <c r="R860">
        <v>1154</v>
      </c>
      <c r="S860">
        <v>1098</v>
      </c>
    </row>
    <row r="861" spans="1:20">
      <c r="A861" t="s">
        <v>1221</v>
      </c>
      <c r="B861">
        <v>2.84</v>
      </c>
      <c r="C861">
        <v>0</v>
      </c>
      <c r="D861">
        <v>110500</v>
      </c>
      <c r="E861">
        <v>312</v>
      </c>
      <c r="F861">
        <v>1136</v>
      </c>
      <c r="G861">
        <v>37.08</v>
      </c>
      <c r="H861" t="s">
        <v>1122</v>
      </c>
      <c r="I861">
        <v>0.62</v>
      </c>
      <c r="J861" t="s">
        <v>1141</v>
      </c>
      <c r="K861">
        <v>0.08</v>
      </c>
      <c r="L861">
        <v>4.8499999999999996</v>
      </c>
      <c r="M861">
        <v>5.1100000000000003</v>
      </c>
      <c r="N861">
        <v>4.72</v>
      </c>
      <c r="O861" t="s">
        <v>1294</v>
      </c>
      <c r="R861">
        <v>1030</v>
      </c>
      <c r="S861">
        <v>963</v>
      </c>
      <c r="T861">
        <v>-1.31</v>
      </c>
    </row>
    <row r="862" spans="1:20">
      <c r="A862" t="s">
        <v>1349</v>
      </c>
      <c r="B862">
        <v>2.1800000000000002</v>
      </c>
      <c r="C862">
        <v>-0.02</v>
      </c>
      <c r="D862">
        <v>384000</v>
      </c>
      <c r="E862">
        <v>838</v>
      </c>
      <c r="F862">
        <v>1308</v>
      </c>
      <c r="G862">
        <v>11.5</v>
      </c>
      <c r="H862" t="s">
        <v>873</v>
      </c>
      <c r="I862">
        <v>1</v>
      </c>
      <c r="J862" t="s">
        <v>818</v>
      </c>
      <c r="K862">
        <v>0.19</v>
      </c>
      <c r="L862">
        <v>12.15</v>
      </c>
      <c r="M862">
        <v>18.920000000000002</v>
      </c>
      <c r="N862">
        <v>5.49</v>
      </c>
      <c r="O862" t="s">
        <v>2069</v>
      </c>
      <c r="R862">
        <v>270</v>
      </c>
      <c r="S862">
        <v>312</v>
      </c>
      <c r="T862">
        <v>0.03</v>
      </c>
    </row>
    <row r="863" spans="1:20">
      <c r="A863" t="s">
        <v>81</v>
      </c>
      <c r="B863">
        <v>8.8000000000000007</v>
      </c>
      <c r="C863">
        <v>-0.15</v>
      </c>
      <c r="D863">
        <v>186000</v>
      </c>
      <c r="E863">
        <v>1652</v>
      </c>
      <c r="F863">
        <v>3864</v>
      </c>
      <c r="G863">
        <v>286.63</v>
      </c>
      <c r="H863" t="s">
        <v>1472</v>
      </c>
      <c r="I863">
        <v>0.16</v>
      </c>
      <c r="J863" t="s">
        <v>1553</v>
      </c>
      <c r="K863">
        <v>0.03</v>
      </c>
      <c r="L863">
        <v>0.52</v>
      </c>
      <c r="M863">
        <v>0.3</v>
      </c>
      <c r="N863">
        <v>0.54</v>
      </c>
      <c r="O863" t="s">
        <v>1720</v>
      </c>
      <c r="R863">
        <v>1328</v>
      </c>
      <c r="S863">
        <v>1354</v>
      </c>
      <c r="T863">
        <v>-4.4800000000000004</v>
      </c>
    </row>
    <row r="864" spans="1:20">
      <c r="A864" t="s">
        <v>875</v>
      </c>
      <c r="B864">
        <v>4.28</v>
      </c>
      <c r="C864">
        <v>-0.02</v>
      </c>
      <c r="D864">
        <v>24200</v>
      </c>
      <c r="E864">
        <v>103</v>
      </c>
      <c r="F864">
        <v>2209</v>
      </c>
      <c r="G864">
        <v>17.34</v>
      </c>
      <c r="H864" t="s">
        <v>1640</v>
      </c>
      <c r="I864">
        <v>4.43</v>
      </c>
      <c r="J864" t="s">
        <v>1100</v>
      </c>
      <c r="K864">
        <v>0.25</v>
      </c>
      <c r="L864">
        <v>2.65</v>
      </c>
      <c r="M864">
        <v>9.42</v>
      </c>
      <c r="N864">
        <v>0.69</v>
      </c>
      <c r="O864" t="s">
        <v>1649</v>
      </c>
      <c r="R864">
        <v>626</v>
      </c>
      <c r="S864">
        <v>926</v>
      </c>
      <c r="T864">
        <v>3.22</v>
      </c>
    </row>
    <row r="865" spans="1:20">
      <c r="A865" t="s">
        <v>931</v>
      </c>
      <c r="B865">
        <v>8.0500000000000007</v>
      </c>
      <c r="C865">
        <v>0.05</v>
      </c>
      <c r="D865">
        <v>1304300</v>
      </c>
      <c r="E865">
        <v>10713</v>
      </c>
      <c r="F865">
        <v>5412</v>
      </c>
      <c r="G865">
        <v>59.42</v>
      </c>
      <c r="H865" t="s">
        <v>1945</v>
      </c>
      <c r="I865">
        <v>1.34</v>
      </c>
      <c r="J865" t="s">
        <v>1470</v>
      </c>
      <c r="K865">
        <v>0.14000000000000001</v>
      </c>
      <c r="L865">
        <v>6.43</v>
      </c>
      <c r="M865">
        <v>8.84</v>
      </c>
      <c r="N865">
        <v>6.32</v>
      </c>
      <c r="O865" t="s">
        <v>1027</v>
      </c>
      <c r="R865">
        <v>916</v>
      </c>
      <c r="S865">
        <v>935</v>
      </c>
      <c r="T865">
        <v>-1.02</v>
      </c>
    </row>
    <row r="866" spans="1:20">
      <c r="A866" t="s">
        <v>80</v>
      </c>
      <c r="B866">
        <v>26.25</v>
      </c>
      <c r="C866">
        <v>-0.5</v>
      </c>
      <c r="D866">
        <v>1895800</v>
      </c>
      <c r="E866">
        <v>49144</v>
      </c>
      <c r="F866">
        <v>11844</v>
      </c>
      <c r="G866">
        <v>15.09</v>
      </c>
      <c r="H866" t="s">
        <v>2070</v>
      </c>
      <c r="I866">
        <v>0.21</v>
      </c>
      <c r="J866" t="s">
        <v>1552</v>
      </c>
      <c r="K866">
        <v>1.84</v>
      </c>
      <c r="L866">
        <v>42.85</v>
      </c>
      <c r="M866">
        <v>51.61</v>
      </c>
      <c r="N866">
        <v>30.98</v>
      </c>
      <c r="O866" t="s">
        <v>1734</v>
      </c>
      <c r="R866">
        <v>264</v>
      </c>
      <c r="S866">
        <v>260</v>
      </c>
      <c r="T866">
        <v>0.72</v>
      </c>
    </row>
    <row r="867" spans="1:20">
      <c r="A867" t="s">
        <v>897</v>
      </c>
      <c r="B867">
        <v>1.3</v>
      </c>
      <c r="C867">
        <v>-0.06</v>
      </c>
      <c r="D867">
        <v>514479200</v>
      </c>
      <c r="E867">
        <v>634620</v>
      </c>
      <c r="F867">
        <v>12372</v>
      </c>
      <c r="G867">
        <v>116.61</v>
      </c>
      <c r="H867" t="s">
        <v>1604</v>
      </c>
      <c r="I867">
        <v>0.04</v>
      </c>
      <c r="K867">
        <v>0</v>
      </c>
      <c r="L867">
        <v>0.96</v>
      </c>
      <c r="M867">
        <v>1</v>
      </c>
      <c r="N867">
        <v>17.059999999999999</v>
      </c>
      <c r="R867">
        <v>1289</v>
      </c>
      <c r="S867">
        <v>1320</v>
      </c>
      <c r="T867">
        <v>-0.59</v>
      </c>
    </row>
    <row r="868" spans="1:20">
      <c r="A868" t="s">
        <v>79</v>
      </c>
      <c r="B868">
        <v>7.95</v>
      </c>
      <c r="C868">
        <v>0.05</v>
      </c>
      <c r="D868">
        <v>6070600</v>
      </c>
      <c r="E868">
        <v>48357</v>
      </c>
      <c r="F868">
        <v>4605</v>
      </c>
      <c r="G868">
        <v>66.290000000000006</v>
      </c>
      <c r="H868" t="s">
        <v>1748</v>
      </c>
      <c r="I868">
        <v>0.11</v>
      </c>
      <c r="K868">
        <v>0.12</v>
      </c>
      <c r="L868">
        <v>10.23</v>
      </c>
      <c r="M868">
        <v>11.41</v>
      </c>
      <c r="N868">
        <v>22.06</v>
      </c>
      <c r="R868">
        <v>850</v>
      </c>
      <c r="S868">
        <v>782</v>
      </c>
      <c r="T868">
        <v>2.14</v>
      </c>
    </row>
    <row r="869" spans="1:20">
      <c r="A869" t="s">
        <v>1387</v>
      </c>
      <c r="B869">
        <v>2</v>
      </c>
      <c r="C869">
        <v>-0.04</v>
      </c>
      <c r="D869">
        <v>1500600</v>
      </c>
      <c r="E869">
        <v>2987</v>
      </c>
      <c r="F869">
        <v>1360</v>
      </c>
      <c r="G869">
        <v>10.7</v>
      </c>
      <c r="H869" t="s">
        <v>1161</v>
      </c>
      <c r="I869">
        <v>0.43</v>
      </c>
      <c r="J869" t="s">
        <v>818</v>
      </c>
      <c r="K869">
        <v>0.19</v>
      </c>
      <c r="L869">
        <v>12.91</v>
      </c>
      <c r="M869">
        <v>14.56</v>
      </c>
      <c r="N869">
        <v>11.05</v>
      </c>
      <c r="O869" t="s">
        <v>936</v>
      </c>
      <c r="R869">
        <v>317</v>
      </c>
      <c r="S869">
        <v>268</v>
      </c>
      <c r="T869">
        <v>0.3</v>
      </c>
    </row>
    <row r="870" spans="1:20">
      <c r="A870" t="s">
        <v>1265</v>
      </c>
      <c r="B870">
        <v>10.7</v>
      </c>
      <c r="C870">
        <v>0</v>
      </c>
      <c r="D870">
        <v>35000</v>
      </c>
      <c r="E870">
        <v>377</v>
      </c>
      <c r="F870">
        <v>1087</v>
      </c>
      <c r="G870">
        <v>8.84</v>
      </c>
      <c r="H870" t="s">
        <v>779</v>
      </c>
      <c r="I870">
        <v>0.45</v>
      </c>
      <c r="J870" t="s">
        <v>1462</v>
      </c>
      <c r="K870">
        <v>1.1399999999999999</v>
      </c>
      <c r="L870">
        <v>9.77</v>
      </c>
      <c r="M870">
        <v>11.58</v>
      </c>
      <c r="N870">
        <v>4.62</v>
      </c>
      <c r="O870" t="s">
        <v>1712</v>
      </c>
      <c r="R870">
        <v>354</v>
      </c>
      <c r="S870">
        <v>309</v>
      </c>
      <c r="T870">
        <v>0.86</v>
      </c>
    </row>
    <row r="871" spans="1:20">
      <c r="A871" t="s">
        <v>1767</v>
      </c>
      <c r="B871">
        <v>1.08</v>
      </c>
      <c r="C871">
        <v>-0.06</v>
      </c>
      <c r="D871">
        <v>2883800</v>
      </c>
      <c r="E871">
        <v>3157</v>
      </c>
      <c r="F871">
        <v>1404</v>
      </c>
      <c r="H871" t="s">
        <v>2071</v>
      </c>
      <c r="I871">
        <v>0.3</v>
      </c>
      <c r="K871">
        <v>0</v>
      </c>
      <c r="L871">
        <v>-6.78</v>
      </c>
      <c r="M871">
        <v>-11.46</v>
      </c>
      <c r="N871">
        <v>-25.9</v>
      </c>
    </row>
    <row r="872" spans="1:20">
      <c r="A872" t="s">
        <v>78</v>
      </c>
      <c r="B872">
        <v>7.9</v>
      </c>
      <c r="C872">
        <v>-0.15</v>
      </c>
      <c r="D872">
        <v>44200</v>
      </c>
      <c r="E872">
        <v>350</v>
      </c>
      <c r="F872">
        <v>2400</v>
      </c>
      <c r="G872">
        <v>15.18</v>
      </c>
      <c r="H872" t="s">
        <v>898</v>
      </c>
      <c r="I872">
        <v>1.19</v>
      </c>
      <c r="J872" t="s">
        <v>1518</v>
      </c>
      <c r="K872">
        <v>0.53</v>
      </c>
      <c r="L872">
        <v>8.3699999999999992</v>
      </c>
      <c r="M872">
        <v>11.79</v>
      </c>
      <c r="N872">
        <v>3.99</v>
      </c>
      <c r="O872" t="s">
        <v>1728</v>
      </c>
      <c r="R872">
        <v>506</v>
      </c>
      <c r="S872">
        <v>508</v>
      </c>
      <c r="T872">
        <v>-0.16</v>
      </c>
    </row>
    <row r="873" spans="1:20">
      <c r="A873" t="s">
        <v>1266</v>
      </c>
      <c r="B873">
        <v>2.62</v>
      </c>
      <c r="C873">
        <v>-0.1</v>
      </c>
      <c r="D873">
        <v>3480100</v>
      </c>
      <c r="E873">
        <v>9233</v>
      </c>
      <c r="F873">
        <v>1932</v>
      </c>
      <c r="G873">
        <v>46.47</v>
      </c>
      <c r="H873" t="s">
        <v>1554</v>
      </c>
      <c r="I873">
        <v>0.63</v>
      </c>
      <c r="K873">
        <v>0.06</v>
      </c>
      <c r="L873">
        <v>6.47</v>
      </c>
      <c r="M873">
        <v>5.57</v>
      </c>
      <c r="N873">
        <v>5.18</v>
      </c>
      <c r="R873">
        <v>1049</v>
      </c>
      <c r="S873">
        <v>912</v>
      </c>
      <c r="T873">
        <v>-0.34</v>
      </c>
    </row>
  </sheetData>
  <pageMargins left="0.7" right="0.7" top="0.75" bottom="0.75" header="0.3" footer="0.3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1F6A3A-C829-4DCD-851C-C34A3F6C20BC}">
  <sheetPr>
    <tabColor rgb="FFFF0000"/>
    <outlinePr summaryBelow="0" summaryRight="0"/>
  </sheetPr>
  <dimension ref="A1:DP748"/>
  <sheetViews>
    <sheetView topLeftCell="M340" zoomScaleNormal="100" workbookViewId="0">
      <selection activeCell="A212" sqref="A212:P281"/>
    </sheetView>
  </sheetViews>
  <sheetFormatPr defaultColWidth="12.58203125" defaultRowHeight="13.5"/>
  <cols>
    <col min="1" max="1" width="83.58203125" style="79" bestFit="1" customWidth="1"/>
    <col min="2" max="2" width="14.83203125" style="79" bestFit="1" customWidth="1"/>
    <col min="3" max="17" width="13.83203125" style="79" bestFit="1" customWidth="1"/>
    <col min="18" max="18" width="14.75" style="79" bestFit="1" customWidth="1"/>
    <col min="19" max="19" width="39.75" style="79" bestFit="1" customWidth="1"/>
    <col min="20" max="20" width="6.08203125" style="79" bestFit="1" customWidth="1"/>
    <col min="21" max="43" width="13.83203125" style="79" bestFit="1" customWidth="1"/>
    <col min="44" max="45" width="12.75" style="79" bestFit="1" customWidth="1"/>
    <col min="46" max="54" width="13.83203125" style="79" bestFit="1" customWidth="1"/>
    <col min="55" max="55" width="12.75" style="79" bestFit="1" customWidth="1"/>
    <col min="56" max="56" width="13.83203125" style="79" bestFit="1" customWidth="1"/>
    <col min="57" max="57" width="12.75" style="79" bestFit="1" customWidth="1"/>
    <col min="58" max="71" width="4.75" style="79" bestFit="1" customWidth="1"/>
    <col min="72" max="16384" width="12.58203125" style="79"/>
  </cols>
  <sheetData>
    <row r="1" spans="1:74" ht="14">
      <c r="A1" s="1" t="s">
        <v>0</v>
      </c>
    </row>
    <row r="2" spans="1:74" s="3" customFormat="1" ht="14">
      <c r="A2" t="s">
        <v>6</v>
      </c>
      <c r="B2" t="s">
        <v>2072</v>
      </c>
      <c r="C2" t="s">
        <v>1894</v>
      </c>
      <c r="D2" t="s">
        <v>1895</v>
      </c>
      <c r="E2" t="s">
        <v>1896</v>
      </c>
      <c r="F2" t="s">
        <v>1897</v>
      </c>
      <c r="G2" t="s">
        <v>1898</v>
      </c>
      <c r="H2" t="s">
        <v>1899</v>
      </c>
      <c r="I2" t="s">
        <v>1900</v>
      </c>
      <c r="J2" t="s">
        <v>745</v>
      </c>
      <c r="K2" t="s">
        <v>746</v>
      </c>
      <c r="L2" t="s">
        <v>747</v>
      </c>
      <c r="M2" t="s">
        <v>694</v>
      </c>
      <c r="N2" t="s">
        <v>382</v>
      </c>
      <c r="O2" t="s">
        <v>383</v>
      </c>
      <c r="P2" t="s">
        <v>384</v>
      </c>
      <c r="Q2" t="s">
        <v>385</v>
      </c>
      <c r="R2" t="s">
        <v>386</v>
      </c>
      <c r="S2" t="s">
        <v>387</v>
      </c>
      <c r="T2" t="s">
        <v>388</v>
      </c>
      <c r="U2" t="s">
        <v>389</v>
      </c>
      <c r="V2" t="s">
        <v>390</v>
      </c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</row>
    <row r="3" spans="1:74">
      <c r="A3" t="s">
        <v>435</v>
      </c>
      <c r="B3"/>
      <c r="C3"/>
      <c r="D3"/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</row>
    <row r="4" spans="1:74">
      <c r="A4" t="s">
        <v>436</v>
      </c>
      <c r="B4"/>
      <c r="C4"/>
      <c r="D4"/>
      <c r="E4"/>
      <c r="F4"/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</row>
    <row r="5" spans="1:74">
      <c r="A5" t="s">
        <v>308</v>
      </c>
      <c r="B5">
        <v>856156</v>
      </c>
      <c r="C5">
        <v>768083.8</v>
      </c>
      <c r="D5">
        <v>470698</v>
      </c>
      <c r="E5">
        <v>405108</v>
      </c>
      <c r="F5">
        <v>734088</v>
      </c>
      <c r="G5">
        <v>776099.76</v>
      </c>
      <c r="H5">
        <v>583475</v>
      </c>
      <c r="I5">
        <v>250187</v>
      </c>
      <c r="J5">
        <v>296963</v>
      </c>
      <c r="K5">
        <v>177464.09</v>
      </c>
      <c r="L5">
        <v>197154</v>
      </c>
      <c r="M5">
        <v>233151</v>
      </c>
      <c r="N5">
        <v>194958</v>
      </c>
      <c r="O5">
        <v>167874.96</v>
      </c>
      <c r="P5">
        <v>99198</v>
      </c>
      <c r="Q5">
        <v>90414</v>
      </c>
      <c r="R5">
        <v>196459</v>
      </c>
      <c r="S5">
        <v>197088.48</v>
      </c>
      <c r="T5">
        <v>191920</v>
      </c>
      <c r="U5">
        <v>110324</v>
      </c>
      <c r="V5">
        <v>125540</v>
      </c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</row>
    <row r="6" spans="1:74">
      <c r="A6" t="s">
        <v>309</v>
      </c>
      <c r="B6">
        <v>231624</v>
      </c>
      <c r="C6">
        <v>241645.38</v>
      </c>
      <c r="D6">
        <v>310877</v>
      </c>
      <c r="E6">
        <v>295871</v>
      </c>
      <c r="F6">
        <v>55162</v>
      </c>
      <c r="G6">
        <v>19007.259999999998</v>
      </c>
      <c r="H6">
        <v>60007</v>
      </c>
      <c r="I6">
        <v>34592</v>
      </c>
      <c r="J6">
        <v>35020</v>
      </c>
      <c r="K6">
        <v>95374.68</v>
      </c>
      <c r="L6">
        <v>73129</v>
      </c>
      <c r="M6">
        <v>4059</v>
      </c>
      <c r="N6">
        <v>4075</v>
      </c>
      <c r="O6">
        <v>0</v>
      </c>
      <c r="P6">
        <v>0</v>
      </c>
      <c r="Q6">
        <v>0</v>
      </c>
      <c r="R6">
        <v>0</v>
      </c>
      <c r="S6">
        <v>123950.75</v>
      </c>
      <c r="T6">
        <v>63744</v>
      </c>
      <c r="U6">
        <v>165815</v>
      </c>
      <c r="V6">
        <v>235457</v>
      </c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</row>
    <row r="7" spans="1:74">
      <c r="A7" t="s">
        <v>310</v>
      </c>
      <c r="B7">
        <v>98480</v>
      </c>
      <c r="C7">
        <v>106204.59</v>
      </c>
      <c r="D7">
        <v>116098</v>
      </c>
      <c r="E7">
        <v>100765</v>
      </c>
      <c r="F7">
        <v>103935</v>
      </c>
      <c r="G7">
        <v>100959.28</v>
      </c>
      <c r="H7">
        <v>115892</v>
      </c>
      <c r="I7">
        <v>109531</v>
      </c>
      <c r="J7">
        <v>129308</v>
      </c>
      <c r="K7">
        <v>120140.95</v>
      </c>
      <c r="L7">
        <v>206406</v>
      </c>
      <c r="M7">
        <v>86261</v>
      </c>
      <c r="N7">
        <v>84168</v>
      </c>
      <c r="O7">
        <v>60084.61</v>
      </c>
      <c r="P7">
        <v>62561</v>
      </c>
      <c r="Q7">
        <v>49276</v>
      </c>
      <c r="R7">
        <v>65919</v>
      </c>
      <c r="S7">
        <v>55150.05</v>
      </c>
      <c r="T7">
        <v>107409</v>
      </c>
      <c r="U7">
        <v>85547</v>
      </c>
      <c r="V7">
        <v>73539</v>
      </c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</row>
    <row r="8" spans="1:74">
      <c r="A8" t="s">
        <v>437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207.55</v>
      </c>
      <c r="P8">
        <v>62977</v>
      </c>
      <c r="Q8">
        <v>49770</v>
      </c>
      <c r="R8">
        <v>66297</v>
      </c>
      <c r="S8">
        <v>55150.05</v>
      </c>
      <c r="T8">
        <v>107409</v>
      </c>
      <c r="U8">
        <v>86753</v>
      </c>
      <c r="V8">
        <v>73378</v>
      </c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</row>
    <row r="9" spans="1:74">
      <c r="A9" t="s">
        <v>465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60403.519999999997</v>
      </c>
      <c r="P9">
        <v>0</v>
      </c>
      <c r="Q9">
        <v>0</v>
      </c>
      <c r="R9">
        <v>0</v>
      </c>
      <c r="S9">
        <v>0</v>
      </c>
      <c r="T9">
        <v>0</v>
      </c>
      <c r="U9">
        <v>31</v>
      </c>
      <c r="V9">
        <v>161</v>
      </c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</row>
    <row r="10" spans="1:74">
      <c r="A10" t="s">
        <v>438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-526.46</v>
      </c>
      <c r="P10">
        <v>-416</v>
      </c>
      <c r="Q10">
        <v>-494</v>
      </c>
      <c r="R10">
        <v>-378</v>
      </c>
      <c r="S10">
        <v>0</v>
      </c>
      <c r="T10">
        <v>0</v>
      </c>
      <c r="U10">
        <v>-1237</v>
      </c>
      <c r="V10">
        <v>0</v>
      </c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</row>
    <row r="11" spans="1:74">
      <c r="A11" t="s">
        <v>311</v>
      </c>
      <c r="B11">
        <v>33057</v>
      </c>
      <c r="C11">
        <v>33198.25</v>
      </c>
      <c r="D11">
        <v>33229</v>
      </c>
      <c r="E11">
        <v>32650</v>
      </c>
      <c r="F11">
        <v>33149</v>
      </c>
      <c r="G11">
        <v>32041.73</v>
      </c>
      <c r="H11">
        <v>33372</v>
      </c>
      <c r="I11">
        <v>32151</v>
      </c>
      <c r="J11">
        <v>36599</v>
      </c>
      <c r="K11">
        <v>32259.360000000001</v>
      </c>
      <c r="L11">
        <v>47371</v>
      </c>
      <c r="M11">
        <v>23927</v>
      </c>
      <c r="N11">
        <v>22716</v>
      </c>
      <c r="O11">
        <v>27278.66</v>
      </c>
      <c r="P11">
        <v>23590</v>
      </c>
      <c r="Q11">
        <v>24514</v>
      </c>
      <c r="R11">
        <v>26143</v>
      </c>
      <c r="S11">
        <v>23986.54</v>
      </c>
      <c r="T11">
        <v>24334</v>
      </c>
      <c r="U11">
        <v>21876</v>
      </c>
      <c r="V11">
        <v>21256</v>
      </c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</row>
    <row r="12" spans="1:74">
      <c r="A12" t="s">
        <v>439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28315.52</v>
      </c>
      <c r="P12">
        <v>24451</v>
      </c>
      <c r="Q12">
        <v>25176</v>
      </c>
      <c r="R12">
        <v>26608</v>
      </c>
      <c r="S12">
        <v>0</v>
      </c>
      <c r="T12">
        <v>0</v>
      </c>
      <c r="U12">
        <v>22198</v>
      </c>
      <c r="V12">
        <v>21550</v>
      </c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</row>
    <row r="13" spans="1:74">
      <c r="A13" t="s">
        <v>2073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1036.8599999999999</v>
      </c>
      <c r="P13">
        <v>861</v>
      </c>
      <c r="Q13">
        <v>662</v>
      </c>
      <c r="R13">
        <v>465</v>
      </c>
      <c r="S13">
        <v>0</v>
      </c>
      <c r="T13">
        <v>0</v>
      </c>
      <c r="U13">
        <v>322</v>
      </c>
      <c r="V13">
        <v>294</v>
      </c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</row>
    <row r="14" spans="1:74">
      <c r="A14" t="s">
        <v>2074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2047.2</v>
      </c>
      <c r="P14">
        <v>51754</v>
      </c>
      <c r="Q14">
        <v>83211</v>
      </c>
      <c r="R14">
        <v>132148</v>
      </c>
      <c r="S14">
        <v>0</v>
      </c>
      <c r="T14">
        <v>0</v>
      </c>
      <c r="U14">
        <v>0</v>
      </c>
      <c r="V14">
        <v>0</v>
      </c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</row>
    <row r="15" spans="1:74">
      <c r="A15" t="s">
        <v>2075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2047.2</v>
      </c>
      <c r="P15">
        <v>51754</v>
      </c>
      <c r="Q15">
        <v>83211</v>
      </c>
      <c r="R15">
        <v>132148</v>
      </c>
      <c r="S15">
        <v>0</v>
      </c>
      <c r="T15">
        <v>0</v>
      </c>
      <c r="U15">
        <v>0</v>
      </c>
      <c r="V15">
        <v>0</v>
      </c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</row>
    <row r="16" spans="1:74">
      <c r="A16" t="s">
        <v>441</v>
      </c>
      <c r="B16">
        <v>4554</v>
      </c>
      <c r="C16">
        <v>4516.55</v>
      </c>
      <c r="D16">
        <v>5208</v>
      </c>
      <c r="E16">
        <v>5684</v>
      </c>
      <c r="F16">
        <v>4147</v>
      </c>
      <c r="G16">
        <v>3716.83</v>
      </c>
      <c r="H16">
        <v>9680</v>
      </c>
      <c r="I16">
        <v>14252</v>
      </c>
      <c r="J16">
        <v>9837</v>
      </c>
      <c r="K16">
        <v>22066.57</v>
      </c>
      <c r="L16">
        <v>40019</v>
      </c>
      <c r="M16">
        <v>2761</v>
      </c>
      <c r="N16">
        <v>2573</v>
      </c>
      <c r="O16">
        <v>2633.48</v>
      </c>
      <c r="P16">
        <v>2322</v>
      </c>
      <c r="Q16">
        <v>4944</v>
      </c>
      <c r="R16">
        <v>2846</v>
      </c>
      <c r="S16">
        <v>1911.39</v>
      </c>
      <c r="T16">
        <v>2877</v>
      </c>
      <c r="U16">
        <v>3131</v>
      </c>
      <c r="V16">
        <v>4051</v>
      </c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</row>
    <row r="17" spans="1:74">
      <c r="A17" t="s">
        <v>2076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309.42</v>
      </c>
      <c r="P17">
        <v>79</v>
      </c>
      <c r="Q17">
        <v>333</v>
      </c>
      <c r="R17">
        <v>0</v>
      </c>
      <c r="S17">
        <v>0</v>
      </c>
      <c r="T17">
        <v>0</v>
      </c>
      <c r="U17">
        <v>323</v>
      </c>
      <c r="V17">
        <v>363</v>
      </c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</row>
    <row r="18" spans="1:74">
      <c r="A18" t="s">
        <v>2077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414</v>
      </c>
      <c r="S18">
        <v>0</v>
      </c>
      <c r="T18">
        <v>0</v>
      </c>
      <c r="U18">
        <v>0</v>
      </c>
      <c r="V18">
        <v>0</v>
      </c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</row>
    <row r="19" spans="1:74">
      <c r="A19" t="s">
        <v>442</v>
      </c>
      <c r="B19">
        <v>4554</v>
      </c>
      <c r="C19">
        <v>4516.55</v>
      </c>
      <c r="D19">
        <v>5208</v>
      </c>
      <c r="E19">
        <v>5684</v>
      </c>
      <c r="F19">
        <v>4147</v>
      </c>
      <c r="G19">
        <v>3716.83</v>
      </c>
      <c r="H19">
        <v>9680</v>
      </c>
      <c r="I19">
        <v>14252</v>
      </c>
      <c r="J19">
        <v>9837</v>
      </c>
      <c r="K19">
        <v>22066.57</v>
      </c>
      <c r="L19">
        <v>40019</v>
      </c>
      <c r="M19">
        <v>2761</v>
      </c>
      <c r="N19">
        <v>2573</v>
      </c>
      <c r="O19">
        <v>2324.0500000000002</v>
      </c>
      <c r="P19">
        <v>2243</v>
      </c>
      <c r="Q19">
        <v>4611</v>
      </c>
      <c r="R19">
        <v>2432</v>
      </c>
      <c r="S19">
        <v>1911.39</v>
      </c>
      <c r="T19">
        <v>2877</v>
      </c>
      <c r="U19">
        <v>2808</v>
      </c>
      <c r="V19">
        <v>3688</v>
      </c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</row>
    <row r="20" spans="1:74">
      <c r="A20" t="s">
        <v>312</v>
      </c>
      <c r="B20">
        <v>1223871</v>
      </c>
      <c r="C20">
        <v>1153648.57</v>
      </c>
      <c r="D20">
        <v>936110</v>
      </c>
      <c r="E20">
        <v>840078</v>
      </c>
      <c r="F20">
        <v>930481</v>
      </c>
      <c r="G20">
        <v>931824.87</v>
      </c>
      <c r="H20">
        <v>802426</v>
      </c>
      <c r="I20">
        <v>440713</v>
      </c>
      <c r="J20">
        <v>507727</v>
      </c>
      <c r="K20">
        <v>447305.64</v>
      </c>
      <c r="L20">
        <v>564079</v>
      </c>
      <c r="M20">
        <v>350159</v>
      </c>
      <c r="N20">
        <v>308490</v>
      </c>
      <c r="O20">
        <v>259918.91</v>
      </c>
      <c r="P20">
        <v>239425</v>
      </c>
      <c r="Q20">
        <v>252359</v>
      </c>
      <c r="R20">
        <v>423515</v>
      </c>
      <c r="S20">
        <v>402087.22</v>
      </c>
      <c r="T20">
        <v>390284</v>
      </c>
      <c r="U20">
        <v>386693</v>
      </c>
      <c r="V20">
        <v>459843</v>
      </c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</row>
    <row r="21" spans="1:74">
      <c r="A21" t="s">
        <v>443</v>
      </c>
      <c r="B21"/>
      <c r="C21"/>
      <c r="D21"/>
      <c r="E21"/>
      <c r="F21"/>
      <c r="G21"/>
      <c r="H21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</row>
    <row r="22" spans="1:74">
      <c r="A22" t="s">
        <v>446</v>
      </c>
      <c r="B22">
        <v>564560</v>
      </c>
      <c r="C22">
        <v>592063.04</v>
      </c>
      <c r="D22">
        <v>634000</v>
      </c>
      <c r="E22">
        <v>630000</v>
      </c>
      <c r="F22">
        <v>686000</v>
      </c>
      <c r="G22">
        <v>620000</v>
      </c>
      <c r="H22">
        <v>209280</v>
      </c>
      <c r="I22">
        <v>209280</v>
      </c>
      <c r="J22">
        <v>209280</v>
      </c>
      <c r="K22">
        <v>209280</v>
      </c>
      <c r="L22">
        <v>26833</v>
      </c>
      <c r="M22">
        <v>66032</v>
      </c>
      <c r="N22">
        <v>65760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</row>
    <row r="23" spans="1:74">
      <c r="A23" t="s">
        <v>449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85265.98</v>
      </c>
      <c r="T23">
        <v>110293</v>
      </c>
      <c r="U23">
        <v>77092</v>
      </c>
      <c r="V23">
        <v>100074</v>
      </c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</row>
    <row r="24" spans="1:74">
      <c r="A24" t="s">
        <v>450</v>
      </c>
      <c r="B24">
        <v>24255</v>
      </c>
      <c r="C24">
        <v>24430.84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</row>
    <row r="25" spans="1:74">
      <c r="A25" t="s">
        <v>451</v>
      </c>
      <c r="B25">
        <v>24255</v>
      </c>
      <c r="C25">
        <v>24430.84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</row>
    <row r="26" spans="1:74">
      <c r="A26" t="s">
        <v>453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79428.5</v>
      </c>
      <c r="P26">
        <v>80066</v>
      </c>
      <c r="Q26">
        <v>77952</v>
      </c>
      <c r="R26">
        <v>68719</v>
      </c>
      <c r="S26">
        <v>0</v>
      </c>
      <c r="T26">
        <v>0</v>
      </c>
      <c r="U26">
        <v>7504</v>
      </c>
      <c r="V26">
        <v>2520</v>
      </c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</row>
    <row r="27" spans="1:74">
      <c r="A27" t="s">
        <v>454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945.71</v>
      </c>
      <c r="P27">
        <v>848</v>
      </c>
      <c r="Q27">
        <v>970</v>
      </c>
      <c r="R27">
        <v>1430</v>
      </c>
      <c r="S27">
        <v>0</v>
      </c>
      <c r="T27">
        <v>0</v>
      </c>
      <c r="U27">
        <v>7504</v>
      </c>
      <c r="V27">
        <v>2520</v>
      </c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</row>
    <row r="28" spans="1:74">
      <c r="A28" t="s">
        <v>2078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78482.78</v>
      </c>
      <c r="P28">
        <v>79218</v>
      </c>
      <c r="Q28">
        <v>76982</v>
      </c>
      <c r="R28">
        <v>67289</v>
      </c>
      <c r="S28">
        <v>0</v>
      </c>
      <c r="T28">
        <v>0</v>
      </c>
      <c r="U28">
        <v>0</v>
      </c>
      <c r="V28">
        <v>0</v>
      </c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</row>
    <row r="29" spans="1:74">
      <c r="A29" t="s">
        <v>455</v>
      </c>
      <c r="B29">
        <v>2454</v>
      </c>
      <c r="C29">
        <v>2500.66</v>
      </c>
      <c r="D29">
        <v>2548</v>
      </c>
      <c r="E29">
        <v>2596</v>
      </c>
      <c r="F29">
        <v>2643</v>
      </c>
      <c r="G29">
        <v>2689.39</v>
      </c>
      <c r="H29">
        <v>2737</v>
      </c>
      <c r="I29">
        <v>2784</v>
      </c>
      <c r="J29">
        <v>2831</v>
      </c>
      <c r="K29">
        <v>2877.89</v>
      </c>
      <c r="L29">
        <v>2925</v>
      </c>
      <c r="M29">
        <v>2973</v>
      </c>
      <c r="N29">
        <v>3020</v>
      </c>
      <c r="O29">
        <v>3066.34</v>
      </c>
      <c r="P29">
        <v>3114</v>
      </c>
      <c r="Q29">
        <v>3161</v>
      </c>
      <c r="R29">
        <v>3208</v>
      </c>
      <c r="S29">
        <v>3255.31</v>
      </c>
      <c r="T29">
        <v>3303</v>
      </c>
      <c r="U29">
        <v>3350</v>
      </c>
      <c r="V29">
        <v>3397</v>
      </c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</row>
    <row r="30" spans="1:74">
      <c r="A30" t="s">
        <v>313</v>
      </c>
      <c r="B30">
        <v>671870</v>
      </c>
      <c r="C30">
        <v>660197.16</v>
      </c>
      <c r="D30">
        <v>663845</v>
      </c>
      <c r="E30">
        <v>667868</v>
      </c>
      <c r="F30">
        <v>663106</v>
      </c>
      <c r="G30">
        <v>656813.78</v>
      </c>
      <c r="H30">
        <v>653555</v>
      </c>
      <c r="I30">
        <v>648065</v>
      </c>
      <c r="J30">
        <v>632834</v>
      </c>
      <c r="K30">
        <v>631668.79</v>
      </c>
      <c r="L30">
        <v>619347</v>
      </c>
      <c r="M30">
        <v>615066</v>
      </c>
      <c r="N30">
        <v>609619</v>
      </c>
      <c r="O30">
        <v>646287.43000000005</v>
      </c>
      <c r="P30">
        <v>644691</v>
      </c>
      <c r="Q30">
        <v>631175</v>
      </c>
      <c r="R30">
        <v>630931</v>
      </c>
      <c r="S30">
        <v>593621.39</v>
      </c>
      <c r="T30">
        <v>583886</v>
      </c>
      <c r="U30">
        <v>557763</v>
      </c>
      <c r="V30">
        <v>495872</v>
      </c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</row>
    <row r="31" spans="1:74">
      <c r="A31" t="s">
        <v>456</v>
      </c>
      <c r="B31">
        <v>116849</v>
      </c>
      <c r="C31">
        <v>12566.56</v>
      </c>
      <c r="D31">
        <v>14244</v>
      </c>
      <c r="E31">
        <v>15921</v>
      </c>
      <c r="F31">
        <v>17598</v>
      </c>
      <c r="G31">
        <v>19275.09</v>
      </c>
      <c r="H31">
        <v>20952</v>
      </c>
      <c r="I31">
        <v>22489</v>
      </c>
      <c r="J31">
        <v>24194</v>
      </c>
      <c r="K31">
        <v>25899.42</v>
      </c>
      <c r="L31">
        <v>29428</v>
      </c>
      <c r="M31">
        <v>31283</v>
      </c>
      <c r="N31">
        <v>33137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</row>
    <row r="32" spans="1:74">
      <c r="A32" t="s">
        <v>314</v>
      </c>
      <c r="B32">
        <v>3042</v>
      </c>
      <c r="C32">
        <v>3054.19</v>
      </c>
      <c r="D32">
        <v>2892</v>
      </c>
      <c r="E32">
        <v>2523</v>
      </c>
      <c r="F32">
        <v>2622</v>
      </c>
      <c r="G32">
        <v>2720.69</v>
      </c>
      <c r="H32">
        <v>2811</v>
      </c>
      <c r="I32">
        <v>2466</v>
      </c>
      <c r="J32">
        <v>2564</v>
      </c>
      <c r="K32">
        <v>2566.66</v>
      </c>
      <c r="L32">
        <v>2532</v>
      </c>
      <c r="M32">
        <v>2639</v>
      </c>
      <c r="N32">
        <v>2171</v>
      </c>
      <c r="O32">
        <v>2279.5300000000002</v>
      </c>
      <c r="P32">
        <v>2280</v>
      </c>
      <c r="Q32">
        <v>2388</v>
      </c>
      <c r="R32">
        <v>2496</v>
      </c>
      <c r="S32">
        <v>2150.67</v>
      </c>
      <c r="T32">
        <v>2129</v>
      </c>
      <c r="U32">
        <v>1880</v>
      </c>
      <c r="V32">
        <v>1161</v>
      </c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</row>
    <row r="33" spans="1:74">
      <c r="A33" t="s">
        <v>2079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15000.3</v>
      </c>
      <c r="P33">
        <v>14892</v>
      </c>
      <c r="Q33">
        <v>2594</v>
      </c>
      <c r="R33">
        <v>2595</v>
      </c>
      <c r="S33">
        <v>0</v>
      </c>
      <c r="T33">
        <v>0</v>
      </c>
      <c r="U33">
        <v>13864</v>
      </c>
      <c r="V33">
        <v>12794</v>
      </c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</row>
    <row r="34" spans="1:74">
      <c r="A34" t="s">
        <v>457</v>
      </c>
      <c r="B34">
        <v>3042</v>
      </c>
      <c r="C34">
        <v>3054.19</v>
      </c>
      <c r="D34">
        <v>2892</v>
      </c>
      <c r="E34">
        <v>2523</v>
      </c>
      <c r="F34">
        <v>2622</v>
      </c>
      <c r="G34">
        <v>2720.69</v>
      </c>
      <c r="H34">
        <v>2811</v>
      </c>
      <c r="I34">
        <v>2466</v>
      </c>
      <c r="J34">
        <v>2564</v>
      </c>
      <c r="K34">
        <v>2566.66</v>
      </c>
      <c r="L34">
        <v>2532</v>
      </c>
      <c r="M34">
        <v>2639</v>
      </c>
      <c r="N34">
        <v>2171</v>
      </c>
      <c r="O34">
        <v>-12720.77</v>
      </c>
      <c r="P34">
        <v>-12612</v>
      </c>
      <c r="Q34">
        <v>-206</v>
      </c>
      <c r="R34">
        <v>-99</v>
      </c>
      <c r="S34">
        <v>2150.67</v>
      </c>
      <c r="T34">
        <v>2129</v>
      </c>
      <c r="U34">
        <v>-11984</v>
      </c>
      <c r="V34">
        <v>-11633</v>
      </c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</row>
    <row r="35" spans="1:74">
      <c r="A35" t="s">
        <v>459</v>
      </c>
      <c r="B35">
        <v>11334</v>
      </c>
      <c r="C35">
        <v>5453.55</v>
      </c>
      <c r="D35">
        <v>6546</v>
      </c>
      <c r="E35">
        <v>8305</v>
      </c>
      <c r="F35">
        <v>9781</v>
      </c>
      <c r="G35">
        <v>10661.5</v>
      </c>
      <c r="H35">
        <v>10314</v>
      </c>
      <c r="I35">
        <v>9528</v>
      </c>
      <c r="J35">
        <v>9669</v>
      </c>
      <c r="K35">
        <v>9278</v>
      </c>
      <c r="L35">
        <v>12791</v>
      </c>
      <c r="M35">
        <v>10537</v>
      </c>
      <c r="N35">
        <v>9561</v>
      </c>
      <c r="O35">
        <v>8615.3700000000008</v>
      </c>
      <c r="P35">
        <v>3521</v>
      </c>
      <c r="Q35">
        <v>3219</v>
      </c>
      <c r="R35">
        <v>3039</v>
      </c>
      <c r="S35">
        <v>2751.96</v>
      </c>
      <c r="T35">
        <v>2780</v>
      </c>
      <c r="U35">
        <v>2648</v>
      </c>
      <c r="V35">
        <v>2520</v>
      </c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</row>
    <row r="36" spans="1:74">
      <c r="A36" t="s">
        <v>460</v>
      </c>
      <c r="B36">
        <v>4622</v>
      </c>
      <c r="C36">
        <v>4917.07</v>
      </c>
      <c r="D36">
        <v>4144</v>
      </c>
      <c r="E36">
        <v>4088</v>
      </c>
      <c r="F36">
        <v>4095</v>
      </c>
      <c r="G36">
        <v>4518.71</v>
      </c>
      <c r="H36">
        <v>3644</v>
      </c>
      <c r="I36">
        <v>3696</v>
      </c>
      <c r="J36">
        <v>3815</v>
      </c>
      <c r="K36">
        <v>3367.42</v>
      </c>
      <c r="L36">
        <v>3538</v>
      </c>
      <c r="M36">
        <v>4070</v>
      </c>
      <c r="N36">
        <v>3577</v>
      </c>
      <c r="O36">
        <v>2891.46</v>
      </c>
      <c r="P36">
        <v>3677</v>
      </c>
      <c r="Q36">
        <v>2916</v>
      </c>
      <c r="R36">
        <v>2929</v>
      </c>
      <c r="S36">
        <v>4323.43</v>
      </c>
      <c r="T36">
        <v>6328</v>
      </c>
      <c r="U36">
        <v>884</v>
      </c>
      <c r="V36">
        <v>2667</v>
      </c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</row>
    <row r="37" spans="1:74">
      <c r="A37" t="s">
        <v>461</v>
      </c>
      <c r="B37">
        <v>4622</v>
      </c>
      <c r="C37">
        <v>4917.07</v>
      </c>
      <c r="D37">
        <v>4144</v>
      </c>
      <c r="E37">
        <v>4088</v>
      </c>
      <c r="F37">
        <v>4095</v>
      </c>
      <c r="G37">
        <v>4518.71</v>
      </c>
      <c r="H37">
        <v>3644</v>
      </c>
      <c r="I37">
        <v>3696</v>
      </c>
      <c r="J37">
        <v>3815</v>
      </c>
      <c r="K37">
        <v>3367.42</v>
      </c>
      <c r="L37">
        <v>3538</v>
      </c>
      <c r="M37">
        <v>4070</v>
      </c>
      <c r="N37">
        <v>3577</v>
      </c>
      <c r="O37">
        <v>2891.46</v>
      </c>
      <c r="P37">
        <v>3677</v>
      </c>
      <c r="Q37">
        <v>2916</v>
      </c>
      <c r="R37">
        <v>2929</v>
      </c>
      <c r="S37">
        <v>4323.43</v>
      </c>
      <c r="T37">
        <v>6328</v>
      </c>
      <c r="U37">
        <v>884</v>
      </c>
      <c r="V37">
        <v>2667</v>
      </c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</row>
    <row r="38" spans="1:74">
      <c r="A38" t="s">
        <v>315</v>
      </c>
      <c r="B38">
        <v>1398986</v>
      </c>
      <c r="C38">
        <v>1305183.06</v>
      </c>
      <c r="D38">
        <v>1328219</v>
      </c>
      <c r="E38">
        <v>1331301</v>
      </c>
      <c r="F38">
        <v>1385845</v>
      </c>
      <c r="G38">
        <v>1316679.1499999999</v>
      </c>
      <c r="H38">
        <v>903293</v>
      </c>
      <c r="I38">
        <v>898308</v>
      </c>
      <c r="J38">
        <v>885187</v>
      </c>
      <c r="K38">
        <v>884938.19</v>
      </c>
      <c r="L38">
        <v>697394</v>
      </c>
      <c r="M38">
        <v>732600</v>
      </c>
      <c r="N38">
        <v>726845</v>
      </c>
      <c r="O38">
        <v>742568.62</v>
      </c>
      <c r="P38">
        <v>737349</v>
      </c>
      <c r="Q38">
        <v>720811</v>
      </c>
      <c r="R38">
        <v>711322</v>
      </c>
      <c r="S38">
        <v>691368.74</v>
      </c>
      <c r="T38">
        <v>708719</v>
      </c>
      <c r="U38">
        <v>651121</v>
      </c>
      <c r="V38">
        <v>608211</v>
      </c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</row>
    <row r="39" spans="1:74">
      <c r="A39" t="s">
        <v>316</v>
      </c>
      <c r="B39">
        <v>2622857</v>
      </c>
      <c r="C39">
        <v>2458831.63</v>
      </c>
      <c r="D39">
        <v>2264329</v>
      </c>
      <c r="E39">
        <v>2171379</v>
      </c>
      <c r="F39">
        <v>2316326</v>
      </c>
      <c r="G39">
        <v>2248504.02</v>
      </c>
      <c r="H39">
        <v>1705719</v>
      </c>
      <c r="I39">
        <v>1339021</v>
      </c>
      <c r="J39">
        <v>1392914</v>
      </c>
      <c r="K39">
        <v>1332243.83</v>
      </c>
      <c r="L39">
        <v>1261473</v>
      </c>
      <c r="M39">
        <v>1082759</v>
      </c>
      <c r="N39">
        <v>1035335</v>
      </c>
      <c r="O39">
        <v>1002487.53</v>
      </c>
      <c r="P39">
        <v>976774</v>
      </c>
      <c r="Q39">
        <v>973170</v>
      </c>
      <c r="R39">
        <v>1134837</v>
      </c>
      <c r="S39">
        <v>1093455.96</v>
      </c>
      <c r="T39">
        <v>1099003</v>
      </c>
      <c r="U39">
        <v>1037814</v>
      </c>
      <c r="V39">
        <v>1068054</v>
      </c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</row>
    <row r="40" spans="1:74">
      <c r="A40" t="s">
        <v>462</v>
      </c>
      <c r="B40"/>
      <c r="C40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</row>
    <row r="41" spans="1:74">
      <c r="A41" t="s">
        <v>463</v>
      </c>
      <c r="B41"/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</row>
    <row r="42" spans="1:74" s="114" customFormat="1">
      <c r="A42" t="s">
        <v>318</v>
      </c>
      <c r="B42">
        <v>123002</v>
      </c>
      <c r="C42">
        <v>133869.15</v>
      </c>
      <c r="D42">
        <v>119997</v>
      </c>
      <c r="E42">
        <v>120302</v>
      </c>
      <c r="F42">
        <v>98540</v>
      </c>
      <c r="G42">
        <v>123872.45</v>
      </c>
      <c r="H42">
        <v>91262</v>
      </c>
      <c r="I42">
        <v>74465</v>
      </c>
      <c r="J42">
        <v>73747</v>
      </c>
      <c r="K42">
        <v>100260.13</v>
      </c>
      <c r="L42">
        <v>82758</v>
      </c>
      <c r="M42">
        <v>77735</v>
      </c>
      <c r="N42">
        <v>57169</v>
      </c>
      <c r="O42">
        <v>72620.23</v>
      </c>
      <c r="P42">
        <v>93473</v>
      </c>
      <c r="Q42">
        <v>65521</v>
      </c>
      <c r="R42">
        <v>83608</v>
      </c>
      <c r="S42">
        <v>79157.960000000006</v>
      </c>
      <c r="T42">
        <v>134747</v>
      </c>
      <c r="U42">
        <v>156752</v>
      </c>
      <c r="V42">
        <v>116946</v>
      </c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</row>
    <row r="43" spans="1:74">
      <c r="A43" t="s">
        <v>437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72620.23</v>
      </c>
      <c r="P43">
        <v>93473</v>
      </c>
      <c r="Q43">
        <v>65521</v>
      </c>
      <c r="R43">
        <v>83608</v>
      </c>
      <c r="S43">
        <v>79157.960000000006</v>
      </c>
      <c r="T43">
        <v>134747</v>
      </c>
      <c r="U43">
        <v>156752</v>
      </c>
      <c r="V43">
        <v>116946</v>
      </c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</row>
    <row r="44" spans="1:74">
      <c r="A44" t="s">
        <v>2080</v>
      </c>
      <c r="B44">
        <v>17233</v>
      </c>
      <c r="C44">
        <v>17413.240000000002</v>
      </c>
      <c r="D44">
        <v>17804</v>
      </c>
      <c r="E44">
        <v>16602</v>
      </c>
      <c r="F44">
        <v>15822</v>
      </c>
      <c r="G44">
        <v>15982.8</v>
      </c>
      <c r="H44">
        <v>15685</v>
      </c>
      <c r="I44">
        <v>14912</v>
      </c>
      <c r="J44">
        <v>15449</v>
      </c>
      <c r="K44">
        <v>13521.38</v>
      </c>
      <c r="L44">
        <v>13324</v>
      </c>
      <c r="M44">
        <v>11392</v>
      </c>
      <c r="N44">
        <v>10500</v>
      </c>
      <c r="O44">
        <v>763.62</v>
      </c>
      <c r="P44">
        <v>362</v>
      </c>
      <c r="Q44">
        <v>0</v>
      </c>
      <c r="R44">
        <v>1010</v>
      </c>
      <c r="S44">
        <v>14097.1</v>
      </c>
      <c r="T44">
        <v>15278</v>
      </c>
      <c r="U44">
        <v>0</v>
      </c>
      <c r="V44">
        <v>12862</v>
      </c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</row>
    <row r="45" spans="1:74">
      <c r="A45" t="s">
        <v>2081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5393</v>
      </c>
      <c r="R45">
        <v>0</v>
      </c>
      <c r="S45">
        <v>0</v>
      </c>
      <c r="T45">
        <v>0</v>
      </c>
      <c r="U45">
        <v>0</v>
      </c>
      <c r="V45">
        <v>0</v>
      </c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</row>
    <row r="46" spans="1:74" s="114" customFormat="1">
      <c r="A46" t="s">
        <v>2082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5393</v>
      </c>
      <c r="R46">
        <v>0</v>
      </c>
      <c r="S46">
        <v>0</v>
      </c>
      <c r="T46">
        <v>0</v>
      </c>
      <c r="U46">
        <v>0</v>
      </c>
      <c r="V46">
        <v>0</v>
      </c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</row>
    <row r="47" spans="1:74">
      <c r="A47" t="s">
        <v>470</v>
      </c>
      <c r="B47">
        <v>20226</v>
      </c>
      <c r="C47">
        <v>17105.73</v>
      </c>
      <c r="D47">
        <v>17284</v>
      </c>
      <c r="E47">
        <v>16307</v>
      </c>
      <c r="F47">
        <v>15146</v>
      </c>
      <c r="G47">
        <v>14680.79</v>
      </c>
      <c r="H47">
        <v>18059</v>
      </c>
      <c r="I47">
        <v>18878</v>
      </c>
      <c r="J47">
        <v>19001</v>
      </c>
      <c r="K47">
        <v>25313.84</v>
      </c>
      <c r="L47">
        <v>61503</v>
      </c>
      <c r="M47">
        <v>10533</v>
      </c>
      <c r="N47">
        <v>9259</v>
      </c>
      <c r="O47">
        <v>0</v>
      </c>
      <c r="P47">
        <v>0</v>
      </c>
      <c r="Q47">
        <v>0</v>
      </c>
      <c r="R47">
        <v>10974</v>
      </c>
      <c r="S47">
        <v>13448.81</v>
      </c>
      <c r="T47">
        <v>0</v>
      </c>
      <c r="U47">
        <v>0</v>
      </c>
      <c r="V47">
        <v>0</v>
      </c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</row>
    <row r="48" spans="1:74">
      <c r="A48" t="s">
        <v>2083</v>
      </c>
      <c r="B48">
        <v>20226</v>
      </c>
      <c r="C48">
        <v>17105.73</v>
      </c>
      <c r="D48">
        <v>17284</v>
      </c>
      <c r="E48">
        <v>16307</v>
      </c>
      <c r="F48">
        <v>15146</v>
      </c>
      <c r="G48">
        <v>14680.79</v>
      </c>
      <c r="H48">
        <v>18059</v>
      </c>
      <c r="I48">
        <v>18878</v>
      </c>
      <c r="J48">
        <v>19001</v>
      </c>
      <c r="K48">
        <v>25313.84</v>
      </c>
      <c r="L48">
        <v>61503</v>
      </c>
      <c r="M48">
        <v>10533</v>
      </c>
      <c r="N48">
        <v>9259</v>
      </c>
      <c r="O48">
        <v>0</v>
      </c>
      <c r="P48">
        <v>0</v>
      </c>
      <c r="Q48">
        <v>0</v>
      </c>
      <c r="R48">
        <v>0</v>
      </c>
      <c r="S48">
        <v>13448.81</v>
      </c>
      <c r="T48">
        <v>0</v>
      </c>
      <c r="U48">
        <v>0</v>
      </c>
      <c r="V48">
        <v>0</v>
      </c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</row>
    <row r="49" spans="1:74" s="114" customFormat="1">
      <c r="A49" t="s">
        <v>471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10974</v>
      </c>
      <c r="S49">
        <v>0</v>
      </c>
      <c r="T49">
        <v>0</v>
      </c>
      <c r="U49">
        <v>0</v>
      </c>
      <c r="V49">
        <v>0</v>
      </c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</row>
    <row r="50" spans="1:74">
      <c r="A50" t="s">
        <v>472</v>
      </c>
      <c r="B50">
        <v>5754</v>
      </c>
      <c r="C50">
        <v>6567.84</v>
      </c>
      <c r="D50">
        <v>7741</v>
      </c>
      <c r="E50">
        <v>7892</v>
      </c>
      <c r="F50">
        <v>7749</v>
      </c>
      <c r="G50">
        <v>7616.19</v>
      </c>
      <c r="H50">
        <v>7295</v>
      </c>
      <c r="I50">
        <v>7181</v>
      </c>
      <c r="J50">
        <v>6866</v>
      </c>
      <c r="K50">
        <v>6556.33</v>
      </c>
      <c r="L50">
        <v>7387</v>
      </c>
      <c r="M50">
        <v>7015</v>
      </c>
      <c r="N50">
        <v>6543</v>
      </c>
      <c r="O50">
        <v>6047.59</v>
      </c>
      <c r="P50">
        <v>5656</v>
      </c>
      <c r="Q50">
        <v>0</v>
      </c>
      <c r="R50">
        <v>5235</v>
      </c>
      <c r="S50">
        <v>0</v>
      </c>
      <c r="T50">
        <v>0</v>
      </c>
      <c r="U50">
        <v>0</v>
      </c>
      <c r="V50">
        <v>0</v>
      </c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</row>
    <row r="51" spans="1:74">
      <c r="A51" t="s">
        <v>2084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960</v>
      </c>
      <c r="N51">
        <v>1050</v>
      </c>
      <c r="O51">
        <v>0</v>
      </c>
      <c r="P51">
        <v>0</v>
      </c>
      <c r="Q51">
        <v>582</v>
      </c>
      <c r="R51">
        <v>1130</v>
      </c>
      <c r="S51">
        <v>1064</v>
      </c>
      <c r="T51">
        <v>1626</v>
      </c>
      <c r="U51">
        <v>0</v>
      </c>
      <c r="V51">
        <v>0</v>
      </c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</row>
    <row r="52" spans="1:74">
      <c r="A52" t="s">
        <v>473</v>
      </c>
      <c r="B52">
        <v>38209</v>
      </c>
      <c r="C52">
        <v>25209.8</v>
      </c>
      <c r="D52">
        <v>15528</v>
      </c>
      <c r="E52">
        <v>18222</v>
      </c>
      <c r="F52">
        <v>29134</v>
      </c>
      <c r="G52">
        <v>20616.21</v>
      </c>
      <c r="H52">
        <v>15213</v>
      </c>
      <c r="I52">
        <v>26124</v>
      </c>
      <c r="J52">
        <v>49092</v>
      </c>
      <c r="K52">
        <v>32016.68</v>
      </c>
      <c r="L52">
        <v>22600</v>
      </c>
      <c r="M52">
        <v>21860</v>
      </c>
      <c r="N52">
        <v>11631</v>
      </c>
      <c r="O52">
        <v>8245.02</v>
      </c>
      <c r="P52">
        <v>0</v>
      </c>
      <c r="Q52">
        <v>17140</v>
      </c>
      <c r="R52">
        <v>19911</v>
      </c>
      <c r="S52">
        <v>18863.810000000001</v>
      </c>
      <c r="T52">
        <v>14305</v>
      </c>
      <c r="U52">
        <v>17858</v>
      </c>
      <c r="V52">
        <v>19267</v>
      </c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</row>
    <row r="53" spans="1:74">
      <c r="A53" t="s">
        <v>2085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42.91</v>
      </c>
      <c r="P53">
        <v>35</v>
      </c>
      <c r="Q53">
        <v>86</v>
      </c>
      <c r="R53">
        <v>157</v>
      </c>
      <c r="S53">
        <v>0</v>
      </c>
      <c r="T53">
        <v>0</v>
      </c>
      <c r="U53">
        <v>238</v>
      </c>
      <c r="V53">
        <v>113</v>
      </c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</row>
    <row r="54" spans="1:74">
      <c r="A54" t="s">
        <v>2086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42.91</v>
      </c>
      <c r="P54">
        <v>35</v>
      </c>
      <c r="Q54">
        <v>86</v>
      </c>
      <c r="R54">
        <v>157</v>
      </c>
      <c r="S54">
        <v>0</v>
      </c>
      <c r="T54">
        <v>0</v>
      </c>
      <c r="U54">
        <v>238</v>
      </c>
      <c r="V54">
        <v>113</v>
      </c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</row>
    <row r="55" spans="1:74">
      <c r="A55" t="s">
        <v>474</v>
      </c>
      <c r="B55">
        <v>9866</v>
      </c>
      <c r="C55">
        <v>9577.0300000000007</v>
      </c>
      <c r="D55">
        <v>9515</v>
      </c>
      <c r="E55">
        <v>10690</v>
      </c>
      <c r="F55">
        <v>16393</v>
      </c>
      <c r="G55">
        <v>18381.7</v>
      </c>
      <c r="H55">
        <v>6041</v>
      </c>
      <c r="I55">
        <v>5255</v>
      </c>
      <c r="J55">
        <v>7321</v>
      </c>
      <c r="K55">
        <v>5897.54</v>
      </c>
      <c r="L55">
        <v>15203</v>
      </c>
      <c r="M55">
        <v>1172</v>
      </c>
      <c r="N55">
        <v>1018</v>
      </c>
      <c r="O55">
        <v>10421.39</v>
      </c>
      <c r="P55">
        <v>10201</v>
      </c>
      <c r="Q55">
        <v>11024</v>
      </c>
      <c r="R55">
        <v>399</v>
      </c>
      <c r="S55">
        <v>1342.79</v>
      </c>
      <c r="T55">
        <v>18450</v>
      </c>
      <c r="U55">
        <v>2065</v>
      </c>
      <c r="V55">
        <v>923</v>
      </c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</row>
    <row r="56" spans="1:74">
      <c r="A56" t="s">
        <v>321</v>
      </c>
      <c r="B56">
        <v>214290</v>
      </c>
      <c r="C56">
        <v>209742.78</v>
      </c>
      <c r="D56">
        <v>187869</v>
      </c>
      <c r="E56">
        <v>190015</v>
      </c>
      <c r="F56">
        <v>182784</v>
      </c>
      <c r="G56">
        <v>201150.15</v>
      </c>
      <c r="H56">
        <v>153555</v>
      </c>
      <c r="I56">
        <v>146815</v>
      </c>
      <c r="J56">
        <v>171476</v>
      </c>
      <c r="K56">
        <v>183565.9</v>
      </c>
      <c r="L56">
        <v>202775</v>
      </c>
      <c r="M56">
        <v>130667</v>
      </c>
      <c r="N56">
        <v>97170</v>
      </c>
      <c r="O56">
        <v>98140.76</v>
      </c>
      <c r="P56">
        <v>109727</v>
      </c>
      <c r="Q56">
        <v>99746</v>
      </c>
      <c r="R56">
        <v>122424</v>
      </c>
      <c r="S56">
        <v>127974.48</v>
      </c>
      <c r="T56">
        <v>184406</v>
      </c>
      <c r="U56">
        <v>176913</v>
      </c>
      <c r="V56">
        <v>150111</v>
      </c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</row>
    <row r="57" spans="1:74">
      <c r="A57" t="s">
        <v>475</v>
      </c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</row>
    <row r="58" spans="1:74">
      <c r="A58" t="s">
        <v>477</v>
      </c>
      <c r="B58">
        <v>75289</v>
      </c>
      <c r="C58">
        <v>9639.01</v>
      </c>
      <c r="D58">
        <v>10419</v>
      </c>
      <c r="E58">
        <v>12189</v>
      </c>
      <c r="F58">
        <v>14219</v>
      </c>
      <c r="G58">
        <v>16206.85</v>
      </c>
      <c r="H58">
        <v>18161</v>
      </c>
      <c r="I58">
        <v>19752</v>
      </c>
      <c r="J58">
        <v>21691</v>
      </c>
      <c r="K58">
        <v>23596.86</v>
      </c>
      <c r="L58">
        <v>26207</v>
      </c>
      <c r="M58">
        <v>28130</v>
      </c>
      <c r="N58">
        <v>30020</v>
      </c>
      <c r="O58">
        <v>0</v>
      </c>
      <c r="P58">
        <v>33594</v>
      </c>
      <c r="Q58">
        <v>0</v>
      </c>
      <c r="R58">
        <v>36563</v>
      </c>
      <c r="S58">
        <v>0</v>
      </c>
      <c r="T58">
        <v>0</v>
      </c>
      <c r="U58">
        <v>0</v>
      </c>
      <c r="V58">
        <v>0</v>
      </c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</row>
    <row r="59" spans="1:74">
      <c r="A59" t="s">
        <v>478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35933.56</v>
      </c>
      <c r="P59">
        <v>3338</v>
      </c>
      <c r="Q59">
        <v>37371</v>
      </c>
      <c r="R59">
        <v>1619</v>
      </c>
      <c r="S59">
        <v>0</v>
      </c>
      <c r="T59">
        <v>0</v>
      </c>
      <c r="U59">
        <v>3403</v>
      </c>
      <c r="V59">
        <v>3180</v>
      </c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</row>
    <row r="60" spans="1:74">
      <c r="A60" t="s">
        <v>454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49</v>
      </c>
      <c r="P60">
        <v>49</v>
      </c>
      <c r="Q60">
        <v>49</v>
      </c>
      <c r="R60">
        <v>49</v>
      </c>
      <c r="S60">
        <v>0</v>
      </c>
      <c r="T60">
        <v>0</v>
      </c>
      <c r="U60">
        <v>48</v>
      </c>
      <c r="V60">
        <v>48</v>
      </c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</row>
    <row r="61" spans="1:74">
      <c r="A61" t="s">
        <v>2087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4007.3</v>
      </c>
      <c r="P61">
        <v>3289</v>
      </c>
      <c r="Q61">
        <v>2177</v>
      </c>
      <c r="R61">
        <v>1570</v>
      </c>
      <c r="S61">
        <v>0</v>
      </c>
      <c r="T61">
        <v>0</v>
      </c>
      <c r="U61">
        <v>3355</v>
      </c>
      <c r="V61">
        <v>3132</v>
      </c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</row>
    <row r="62" spans="1:74" s="114" customFormat="1">
      <c r="A62" t="s">
        <v>479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31877.26</v>
      </c>
      <c r="P62">
        <v>0</v>
      </c>
      <c r="Q62">
        <v>35145</v>
      </c>
      <c r="R62">
        <v>0</v>
      </c>
      <c r="S62">
        <v>0</v>
      </c>
      <c r="T62">
        <v>0</v>
      </c>
      <c r="U62">
        <v>0</v>
      </c>
      <c r="V62">
        <v>0</v>
      </c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</row>
    <row r="63" spans="1:74">
      <c r="A63" t="s">
        <v>480</v>
      </c>
      <c r="B63">
        <v>12070</v>
      </c>
      <c r="C63">
        <v>11333.78</v>
      </c>
      <c r="D63">
        <v>11363</v>
      </c>
      <c r="E63">
        <v>10698</v>
      </c>
      <c r="F63">
        <v>10032</v>
      </c>
      <c r="G63">
        <v>9366.41</v>
      </c>
      <c r="H63">
        <v>12527</v>
      </c>
      <c r="I63">
        <v>11854</v>
      </c>
      <c r="J63">
        <v>11183</v>
      </c>
      <c r="K63">
        <v>10509.03</v>
      </c>
      <c r="L63">
        <v>12132</v>
      </c>
      <c r="M63">
        <v>11506</v>
      </c>
      <c r="N63">
        <v>10880</v>
      </c>
      <c r="O63">
        <v>10254.65</v>
      </c>
      <c r="P63">
        <v>10142</v>
      </c>
      <c r="Q63">
        <v>9608</v>
      </c>
      <c r="R63">
        <v>9073</v>
      </c>
      <c r="S63">
        <v>8538.9599999999991</v>
      </c>
      <c r="T63">
        <v>8649</v>
      </c>
      <c r="U63">
        <v>8192</v>
      </c>
      <c r="V63">
        <v>7735</v>
      </c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</row>
    <row r="64" spans="1:74">
      <c r="A64" t="s">
        <v>481</v>
      </c>
      <c r="B64">
        <v>87991</v>
      </c>
      <c r="C64">
        <v>93692.94</v>
      </c>
      <c r="D64">
        <v>83385</v>
      </c>
      <c r="E64">
        <v>82445</v>
      </c>
      <c r="F64">
        <v>91339</v>
      </c>
      <c r="G64">
        <v>83827.12</v>
      </c>
      <c r="H64">
        <v>4718</v>
      </c>
      <c r="I64">
        <v>4782</v>
      </c>
      <c r="J64">
        <v>4713</v>
      </c>
      <c r="K64">
        <v>5282.33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</row>
    <row r="65" spans="1:74">
      <c r="A65" t="s">
        <v>482</v>
      </c>
      <c r="B65">
        <v>6797</v>
      </c>
      <c r="C65">
        <v>6372.7</v>
      </c>
      <c r="D65">
        <v>6913</v>
      </c>
      <c r="E65">
        <v>6501</v>
      </c>
      <c r="F65">
        <v>5820</v>
      </c>
      <c r="G65">
        <v>5051.12</v>
      </c>
      <c r="H65">
        <v>4541</v>
      </c>
      <c r="I65">
        <v>7449</v>
      </c>
      <c r="J65">
        <v>6565</v>
      </c>
      <c r="K65">
        <v>5967.95</v>
      </c>
      <c r="L65">
        <v>5442</v>
      </c>
      <c r="M65">
        <v>4911</v>
      </c>
      <c r="N65">
        <v>4167</v>
      </c>
      <c r="O65">
        <v>597.64</v>
      </c>
      <c r="P65">
        <v>585</v>
      </c>
      <c r="Q65">
        <v>572</v>
      </c>
      <c r="R65">
        <v>579</v>
      </c>
      <c r="S65">
        <v>3005.02</v>
      </c>
      <c r="T65">
        <v>2926</v>
      </c>
      <c r="U65">
        <v>466</v>
      </c>
      <c r="V65">
        <v>0</v>
      </c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</row>
    <row r="66" spans="1:74">
      <c r="A66" t="s">
        <v>323</v>
      </c>
      <c r="B66">
        <v>182147</v>
      </c>
      <c r="C66">
        <v>121038.43</v>
      </c>
      <c r="D66">
        <v>112080</v>
      </c>
      <c r="E66">
        <v>111833</v>
      </c>
      <c r="F66">
        <v>121410</v>
      </c>
      <c r="G66">
        <v>114451.5</v>
      </c>
      <c r="H66">
        <v>39947</v>
      </c>
      <c r="I66">
        <v>43837</v>
      </c>
      <c r="J66">
        <v>44152</v>
      </c>
      <c r="K66">
        <v>45356.17</v>
      </c>
      <c r="L66">
        <v>43781</v>
      </c>
      <c r="M66">
        <v>44547</v>
      </c>
      <c r="N66">
        <v>45067</v>
      </c>
      <c r="O66">
        <v>46785.86</v>
      </c>
      <c r="P66">
        <v>47659</v>
      </c>
      <c r="Q66">
        <v>47551</v>
      </c>
      <c r="R66">
        <v>47834</v>
      </c>
      <c r="S66">
        <v>11543.98</v>
      </c>
      <c r="T66">
        <v>11575</v>
      </c>
      <c r="U66">
        <v>12061</v>
      </c>
      <c r="V66">
        <v>10915</v>
      </c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</row>
    <row r="67" spans="1:74">
      <c r="A67" t="s">
        <v>324</v>
      </c>
      <c r="B67">
        <v>396437</v>
      </c>
      <c r="C67">
        <v>330781.21000000002</v>
      </c>
      <c r="D67">
        <v>299949</v>
      </c>
      <c r="E67">
        <v>301848</v>
      </c>
      <c r="F67">
        <v>304194</v>
      </c>
      <c r="G67">
        <v>315601.65000000002</v>
      </c>
      <c r="H67">
        <v>193502</v>
      </c>
      <c r="I67">
        <v>190652</v>
      </c>
      <c r="J67">
        <v>215628</v>
      </c>
      <c r="K67">
        <v>228922.07</v>
      </c>
      <c r="L67">
        <v>246556</v>
      </c>
      <c r="M67">
        <v>175214</v>
      </c>
      <c r="N67">
        <v>142237</v>
      </c>
      <c r="O67">
        <v>144926.60999999999</v>
      </c>
      <c r="P67">
        <v>157386</v>
      </c>
      <c r="Q67">
        <v>147297</v>
      </c>
      <c r="R67">
        <v>170258</v>
      </c>
      <c r="S67">
        <v>139518.46</v>
      </c>
      <c r="T67">
        <v>195981</v>
      </c>
      <c r="U67">
        <v>188974</v>
      </c>
      <c r="V67">
        <v>161026</v>
      </c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</row>
    <row r="68" spans="1:74">
      <c r="A68" t="s">
        <v>483</v>
      </c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</row>
    <row r="69" spans="1:74">
      <c r="A69" t="s">
        <v>484</v>
      </c>
      <c r="B69">
        <v>420250</v>
      </c>
      <c r="C69">
        <v>420249.78</v>
      </c>
      <c r="D69">
        <v>420250</v>
      </c>
      <c r="E69">
        <v>420250</v>
      </c>
      <c r="F69">
        <v>410000</v>
      </c>
      <c r="G69">
        <v>409999.78</v>
      </c>
      <c r="H69">
        <v>410000</v>
      </c>
      <c r="I69">
        <v>390000</v>
      </c>
      <c r="J69">
        <v>375000</v>
      </c>
      <c r="K69">
        <v>375000</v>
      </c>
      <c r="L69">
        <v>300000</v>
      </c>
      <c r="M69">
        <v>300000</v>
      </c>
      <c r="N69">
        <v>300000</v>
      </c>
      <c r="O69">
        <v>300000</v>
      </c>
      <c r="P69">
        <v>300000</v>
      </c>
      <c r="Q69">
        <v>300000</v>
      </c>
      <c r="R69">
        <v>300000</v>
      </c>
      <c r="S69">
        <v>300000</v>
      </c>
      <c r="T69">
        <v>300000</v>
      </c>
      <c r="U69">
        <v>300000</v>
      </c>
      <c r="V69">
        <v>300000</v>
      </c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</row>
    <row r="70" spans="1:74">
      <c r="A70" t="s">
        <v>485</v>
      </c>
      <c r="B70">
        <v>420250</v>
      </c>
      <c r="C70">
        <v>420249.78</v>
      </c>
      <c r="D70">
        <v>420250</v>
      </c>
      <c r="E70">
        <v>420250</v>
      </c>
      <c r="F70">
        <v>410000</v>
      </c>
      <c r="G70">
        <v>409999.78</v>
      </c>
      <c r="H70">
        <v>410000</v>
      </c>
      <c r="I70">
        <v>390000</v>
      </c>
      <c r="J70">
        <v>375000</v>
      </c>
      <c r="K70">
        <v>375000</v>
      </c>
      <c r="L70">
        <v>300000</v>
      </c>
      <c r="M70">
        <v>300000</v>
      </c>
      <c r="N70">
        <v>300000</v>
      </c>
      <c r="O70">
        <v>300000</v>
      </c>
      <c r="P70">
        <v>300000</v>
      </c>
      <c r="Q70">
        <v>300000</v>
      </c>
      <c r="R70">
        <v>300000</v>
      </c>
      <c r="S70">
        <v>300000</v>
      </c>
      <c r="T70">
        <v>300000</v>
      </c>
      <c r="U70">
        <v>300000</v>
      </c>
      <c r="V70">
        <v>300000</v>
      </c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</row>
    <row r="71" spans="1:74">
      <c r="A71" t="s">
        <v>486</v>
      </c>
      <c r="B71">
        <v>355095</v>
      </c>
      <c r="C71">
        <v>355094.93</v>
      </c>
      <c r="D71">
        <v>349753</v>
      </c>
      <c r="E71">
        <v>349753</v>
      </c>
      <c r="F71">
        <v>337448</v>
      </c>
      <c r="G71">
        <v>337447.47</v>
      </c>
      <c r="H71">
        <v>332000</v>
      </c>
      <c r="I71">
        <v>312000</v>
      </c>
      <c r="J71">
        <v>300000</v>
      </c>
      <c r="K71">
        <v>300000</v>
      </c>
      <c r="L71">
        <v>300000</v>
      </c>
      <c r="M71">
        <v>300000</v>
      </c>
      <c r="N71">
        <v>300000</v>
      </c>
      <c r="O71">
        <v>300000</v>
      </c>
      <c r="P71">
        <v>300000</v>
      </c>
      <c r="Q71">
        <v>300000</v>
      </c>
      <c r="R71">
        <v>300000</v>
      </c>
      <c r="S71">
        <v>300000</v>
      </c>
      <c r="T71">
        <v>300000</v>
      </c>
      <c r="U71">
        <v>300000</v>
      </c>
      <c r="V71">
        <v>300000</v>
      </c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</row>
    <row r="72" spans="1:74">
      <c r="A72" t="s">
        <v>487</v>
      </c>
      <c r="B72">
        <v>355095</v>
      </c>
      <c r="C72">
        <v>355094.93</v>
      </c>
      <c r="D72">
        <v>349753</v>
      </c>
      <c r="E72">
        <v>349753</v>
      </c>
      <c r="F72">
        <v>337448</v>
      </c>
      <c r="G72">
        <v>337447.47</v>
      </c>
      <c r="H72">
        <v>332000</v>
      </c>
      <c r="I72">
        <v>312000</v>
      </c>
      <c r="J72">
        <v>300000</v>
      </c>
      <c r="K72">
        <v>300000</v>
      </c>
      <c r="L72">
        <v>300000</v>
      </c>
      <c r="M72">
        <v>300000</v>
      </c>
      <c r="N72">
        <v>300000</v>
      </c>
      <c r="O72">
        <v>300000</v>
      </c>
      <c r="P72">
        <v>300000</v>
      </c>
      <c r="Q72">
        <v>300000</v>
      </c>
      <c r="R72">
        <v>300000</v>
      </c>
      <c r="S72">
        <v>300000</v>
      </c>
      <c r="T72">
        <v>300000</v>
      </c>
      <c r="U72">
        <v>300000</v>
      </c>
      <c r="V72">
        <v>300000</v>
      </c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</row>
    <row r="73" spans="1:74">
      <c r="A73" t="s">
        <v>488</v>
      </c>
      <c r="B73">
        <v>839656</v>
      </c>
      <c r="C73">
        <v>839655.6</v>
      </c>
      <c r="D73">
        <v>781861</v>
      </c>
      <c r="E73">
        <v>781861</v>
      </c>
      <c r="F73">
        <v>739978</v>
      </c>
      <c r="G73">
        <v>739977.88</v>
      </c>
      <c r="H73">
        <v>679423</v>
      </c>
      <c r="I73">
        <v>411423</v>
      </c>
      <c r="J73">
        <v>411423</v>
      </c>
      <c r="K73">
        <v>411422.96</v>
      </c>
      <c r="L73">
        <v>411423</v>
      </c>
      <c r="M73">
        <v>411423</v>
      </c>
      <c r="N73">
        <v>411423</v>
      </c>
      <c r="O73">
        <v>411422.96</v>
      </c>
      <c r="P73">
        <v>411423</v>
      </c>
      <c r="Q73">
        <v>411423</v>
      </c>
      <c r="R73">
        <v>411423</v>
      </c>
      <c r="S73">
        <v>411422.96</v>
      </c>
      <c r="T73">
        <v>411423</v>
      </c>
      <c r="U73">
        <v>411423</v>
      </c>
      <c r="V73">
        <v>411423</v>
      </c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</row>
    <row r="74" spans="1:74">
      <c r="A74" t="s">
        <v>489</v>
      </c>
      <c r="B74">
        <v>839656</v>
      </c>
      <c r="C74">
        <v>839655.6</v>
      </c>
      <c r="D74">
        <v>781861</v>
      </c>
      <c r="E74">
        <v>781861</v>
      </c>
      <c r="F74">
        <v>739978</v>
      </c>
      <c r="G74">
        <v>739977.88</v>
      </c>
      <c r="H74">
        <v>679423</v>
      </c>
      <c r="I74">
        <v>411423</v>
      </c>
      <c r="J74">
        <v>411423</v>
      </c>
      <c r="K74">
        <v>411422.96</v>
      </c>
      <c r="L74">
        <v>411423</v>
      </c>
      <c r="M74">
        <v>411423</v>
      </c>
      <c r="N74">
        <v>411423</v>
      </c>
      <c r="O74">
        <v>411422.96</v>
      </c>
      <c r="P74">
        <v>411423</v>
      </c>
      <c r="Q74">
        <v>411423</v>
      </c>
      <c r="R74">
        <v>411423</v>
      </c>
      <c r="S74">
        <v>411422.96</v>
      </c>
      <c r="T74">
        <v>411423</v>
      </c>
      <c r="U74">
        <v>411423</v>
      </c>
      <c r="V74">
        <v>411423</v>
      </c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</row>
    <row r="75" spans="1:74">
      <c r="A75" t="s">
        <v>491</v>
      </c>
      <c r="B75">
        <v>952015</v>
      </c>
      <c r="C75">
        <v>896437.22</v>
      </c>
      <c r="D75">
        <v>796702</v>
      </c>
      <c r="E75">
        <v>703542</v>
      </c>
      <c r="F75">
        <v>901841</v>
      </c>
      <c r="G75">
        <v>823502.26</v>
      </c>
      <c r="H75">
        <v>468722</v>
      </c>
      <c r="I75">
        <v>392678</v>
      </c>
      <c r="J75">
        <v>433932</v>
      </c>
      <c r="K75">
        <v>359485.91</v>
      </c>
      <c r="L75">
        <v>269913</v>
      </c>
      <c r="M75">
        <v>186099</v>
      </c>
      <c r="N75">
        <v>185592</v>
      </c>
      <c r="O75">
        <v>152130.57</v>
      </c>
      <c r="P75">
        <v>106951</v>
      </c>
      <c r="Q75">
        <v>91057</v>
      </c>
      <c r="R75">
        <v>217280</v>
      </c>
      <c r="S75">
        <v>205847.65</v>
      </c>
      <c r="T75">
        <v>176172</v>
      </c>
      <c r="U75">
        <v>128225</v>
      </c>
      <c r="V75">
        <v>188346</v>
      </c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</row>
    <row r="76" spans="1:74">
      <c r="A76" t="s">
        <v>492</v>
      </c>
      <c r="B76">
        <v>42025</v>
      </c>
      <c r="C76">
        <v>42024.98</v>
      </c>
      <c r="D76">
        <v>41000</v>
      </c>
      <c r="E76">
        <v>41000</v>
      </c>
      <c r="F76">
        <v>41000</v>
      </c>
      <c r="G76">
        <v>40999.980000000003</v>
      </c>
      <c r="H76">
        <v>37500</v>
      </c>
      <c r="I76">
        <v>37500</v>
      </c>
      <c r="J76">
        <v>37500</v>
      </c>
      <c r="K76">
        <v>37500</v>
      </c>
      <c r="L76">
        <v>26409</v>
      </c>
      <c r="M76">
        <v>40750</v>
      </c>
      <c r="N76">
        <v>50673</v>
      </c>
      <c r="O76">
        <v>52877.5</v>
      </c>
      <c r="P76">
        <v>40806</v>
      </c>
      <c r="Q76">
        <v>21189</v>
      </c>
      <c r="R76">
        <v>21189</v>
      </c>
      <c r="S76">
        <v>21188.79</v>
      </c>
      <c r="T76">
        <v>14419</v>
      </c>
      <c r="U76">
        <v>14419</v>
      </c>
      <c r="V76">
        <v>14419</v>
      </c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</row>
    <row r="77" spans="1:74">
      <c r="A77" t="s">
        <v>493</v>
      </c>
      <c r="B77">
        <v>42025</v>
      </c>
      <c r="C77">
        <v>42024.98</v>
      </c>
      <c r="D77">
        <v>41000</v>
      </c>
      <c r="E77">
        <v>41000</v>
      </c>
      <c r="F77">
        <v>41000</v>
      </c>
      <c r="G77">
        <v>40999.980000000003</v>
      </c>
      <c r="H77">
        <v>37500</v>
      </c>
      <c r="I77">
        <v>37500</v>
      </c>
      <c r="J77">
        <v>37500</v>
      </c>
      <c r="K77">
        <v>37500</v>
      </c>
      <c r="L77">
        <v>26409</v>
      </c>
      <c r="M77">
        <v>26409</v>
      </c>
      <c r="N77">
        <v>26409</v>
      </c>
      <c r="O77">
        <v>26408.66</v>
      </c>
      <c r="P77">
        <v>21189</v>
      </c>
      <c r="Q77">
        <v>21189</v>
      </c>
      <c r="R77">
        <v>21189</v>
      </c>
      <c r="S77">
        <v>21188.79</v>
      </c>
      <c r="T77">
        <v>14419</v>
      </c>
      <c r="U77">
        <v>14419</v>
      </c>
      <c r="V77">
        <v>14419</v>
      </c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</row>
    <row r="78" spans="1:74">
      <c r="A78" t="s">
        <v>2088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14341</v>
      </c>
      <c r="N78">
        <v>24264</v>
      </c>
      <c r="O78">
        <v>26468.84</v>
      </c>
      <c r="P78">
        <v>19617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</row>
    <row r="79" spans="1:74">
      <c r="A79" t="s">
        <v>325</v>
      </c>
      <c r="B79">
        <v>909990</v>
      </c>
      <c r="C79">
        <v>854412.24</v>
      </c>
      <c r="D79">
        <v>755702</v>
      </c>
      <c r="E79">
        <v>662542</v>
      </c>
      <c r="F79">
        <v>860841</v>
      </c>
      <c r="G79">
        <v>782502.28</v>
      </c>
      <c r="H79">
        <v>431222</v>
      </c>
      <c r="I79">
        <v>355178</v>
      </c>
      <c r="J79">
        <v>396432</v>
      </c>
      <c r="K79">
        <v>321985.90999999997</v>
      </c>
      <c r="L79">
        <v>243504</v>
      </c>
      <c r="M79">
        <v>145349</v>
      </c>
      <c r="N79">
        <v>134919</v>
      </c>
      <c r="O79">
        <v>99253.07</v>
      </c>
      <c r="P79">
        <v>66145</v>
      </c>
      <c r="Q79">
        <v>69868</v>
      </c>
      <c r="R79">
        <v>196091</v>
      </c>
      <c r="S79">
        <v>184658.85</v>
      </c>
      <c r="T79">
        <v>161753</v>
      </c>
      <c r="U79">
        <v>113806</v>
      </c>
      <c r="V79">
        <v>173927</v>
      </c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</row>
    <row r="80" spans="1:74">
      <c r="A80" t="s">
        <v>2089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14341</v>
      </c>
      <c r="N80">
        <v>24264</v>
      </c>
      <c r="O80">
        <v>26468.84</v>
      </c>
      <c r="P80">
        <v>19617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</row>
    <row r="81" spans="1:74">
      <c r="A81" t="s">
        <v>494</v>
      </c>
      <c r="B81">
        <v>9868</v>
      </c>
      <c r="C81">
        <v>9799.07</v>
      </c>
      <c r="D81">
        <v>9868</v>
      </c>
      <c r="E81">
        <v>9868</v>
      </c>
      <c r="F81">
        <v>9868</v>
      </c>
      <c r="G81">
        <v>9868.2099999999991</v>
      </c>
      <c r="H81">
        <v>9868</v>
      </c>
      <c r="I81">
        <v>9868</v>
      </c>
      <c r="J81">
        <v>9868</v>
      </c>
      <c r="K81">
        <v>9868.2099999999991</v>
      </c>
      <c r="L81">
        <v>9868</v>
      </c>
      <c r="M81">
        <v>-304</v>
      </c>
      <c r="N81">
        <v>-5569</v>
      </c>
      <c r="O81">
        <v>-6389.07</v>
      </c>
      <c r="P81">
        <v>-6389</v>
      </c>
      <c r="Q81">
        <v>-6389</v>
      </c>
      <c r="R81">
        <v>-6389</v>
      </c>
      <c r="S81">
        <v>-6209.65</v>
      </c>
      <c r="T81">
        <v>-2238</v>
      </c>
      <c r="U81">
        <v>-372</v>
      </c>
      <c r="V81">
        <v>98</v>
      </c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</row>
    <row r="82" spans="1:74">
      <c r="A82" t="s">
        <v>495</v>
      </c>
      <c r="B82">
        <v>9868</v>
      </c>
      <c r="C82">
        <v>9868.2099999999991</v>
      </c>
      <c r="D82">
        <v>9868</v>
      </c>
      <c r="E82">
        <v>9868</v>
      </c>
      <c r="F82">
        <v>9868</v>
      </c>
      <c r="G82">
        <v>9868.2099999999991</v>
      </c>
      <c r="H82">
        <v>9868</v>
      </c>
      <c r="I82">
        <v>9868</v>
      </c>
      <c r="J82">
        <v>9868</v>
      </c>
      <c r="K82">
        <v>9868.2099999999991</v>
      </c>
      <c r="L82">
        <v>9868</v>
      </c>
      <c r="M82">
        <v>-304</v>
      </c>
      <c r="N82">
        <v>-5569</v>
      </c>
      <c r="O82">
        <v>-6389.07</v>
      </c>
      <c r="P82">
        <v>-6389</v>
      </c>
      <c r="Q82">
        <v>-6389</v>
      </c>
      <c r="R82">
        <v>-6389</v>
      </c>
      <c r="S82">
        <v>-6389.07</v>
      </c>
      <c r="T82">
        <v>-2378</v>
      </c>
      <c r="U82">
        <v>-372</v>
      </c>
      <c r="V82">
        <v>98</v>
      </c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</row>
    <row r="83" spans="1:74">
      <c r="A83" t="s">
        <v>2090</v>
      </c>
      <c r="B83">
        <v>16257</v>
      </c>
      <c r="C83">
        <v>16257.28</v>
      </c>
      <c r="D83">
        <v>16257</v>
      </c>
      <c r="E83">
        <v>16257</v>
      </c>
      <c r="F83">
        <v>16257</v>
      </c>
      <c r="G83">
        <v>16257.28</v>
      </c>
      <c r="H83">
        <v>16257</v>
      </c>
      <c r="I83">
        <v>16257</v>
      </c>
      <c r="J83">
        <v>16257</v>
      </c>
      <c r="K83">
        <v>16257.28</v>
      </c>
      <c r="L83">
        <v>16257</v>
      </c>
      <c r="M83">
        <v>6085</v>
      </c>
      <c r="N83">
        <v>820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</row>
    <row r="84" spans="1:74">
      <c r="A84" t="s">
        <v>497</v>
      </c>
      <c r="B84">
        <v>-6389</v>
      </c>
      <c r="C84">
        <v>-6389.07</v>
      </c>
      <c r="D84">
        <v>-6389</v>
      </c>
      <c r="E84">
        <v>-6389</v>
      </c>
      <c r="F84">
        <v>-6389</v>
      </c>
      <c r="G84">
        <v>-6389.07</v>
      </c>
      <c r="H84">
        <v>-6389</v>
      </c>
      <c r="I84">
        <v>-6389</v>
      </c>
      <c r="J84">
        <v>-6389</v>
      </c>
      <c r="K84">
        <v>-6389.07</v>
      </c>
      <c r="L84">
        <v>-6389</v>
      </c>
      <c r="M84">
        <v>-6389</v>
      </c>
      <c r="N84">
        <v>-6389</v>
      </c>
      <c r="O84">
        <v>-6389.07</v>
      </c>
      <c r="P84">
        <v>0</v>
      </c>
      <c r="Q84">
        <v>-6389</v>
      </c>
      <c r="R84">
        <v>-6389</v>
      </c>
      <c r="S84">
        <v>0</v>
      </c>
      <c r="T84">
        <v>0</v>
      </c>
      <c r="U84">
        <v>-437</v>
      </c>
      <c r="V84">
        <v>98</v>
      </c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</row>
    <row r="85" spans="1:74">
      <c r="A85" t="s">
        <v>498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-6389</v>
      </c>
      <c r="Q85">
        <v>0</v>
      </c>
      <c r="R85">
        <v>0</v>
      </c>
      <c r="S85">
        <v>-6389.07</v>
      </c>
      <c r="T85">
        <v>-2378</v>
      </c>
      <c r="U85">
        <v>65</v>
      </c>
      <c r="V85">
        <v>0</v>
      </c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</row>
    <row r="86" spans="1:74">
      <c r="A86" t="s">
        <v>500</v>
      </c>
      <c r="B86">
        <v>0</v>
      </c>
      <c r="C86">
        <v>-69.14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179.42</v>
      </c>
      <c r="T86">
        <v>140</v>
      </c>
      <c r="U86">
        <v>0</v>
      </c>
      <c r="V86">
        <v>0</v>
      </c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</row>
    <row r="87" spans="1:74">
      <c r="A87" t="s">
        <v>326</v>
      </c>
      <c r="B87">
        <v>2156634</v>
      </c>
      <c r="C87">
        <v>2100986.81</v>
      </c>
      <c r="D87">
        <v>1938184</v>
      </c>
      <c r="E87">
        <v>1845024</v>
      </c>
      <c r="F87">
        <v>1989135</v>
      </c>
      <c r="G87">
        <v>1910795.82</v>
      </c>
      <c r="H87">
        <v>1490013</v>
      </c>
      <c r="I87">
        <v>1125969</v>
      </c>
      <c r="J87">
        <v>1155223</v>
      </c>
      <c r="K87">
        <v>1080777.08</v>
      </c>
      <c r="L87">
        <v>991204</v>
      </c>
      <c r="M87">
        <v>882877</v>
      </c>
      <c r="N87">
        <v>867182</v>
      </c>
      <c r="O87">
        <v>830695.62</v>
      </c>
      <c r="P87">
        <v>792368</v>
      </c>
      <c r="Q87">
        <v>796091</v>
      </c>
      <c r="R87">
        <v>922314</v>
      </c>
      <c r="S87">
        <v>911060.96</v>
      </c>
      <c r="T87">
        <v>885357</v>
      </c>
      <c r="U87">
        <v>839276</v>
      </c>
      <c r="V87">
        <v>899867</v>
      </c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</row>
    <row r="88" spans="1:74">
      <c r="A88" t="s">
        <v>501</v>
      </c>
      <c r="B88">
        <v>69786</v>
      </c>
      <c r="C88">
        <v>27063.61</v>
      </c>
      <c r="D88">
        <v>26196</v>
      </c>
      <c r="E88">
        <v>24507</v>
      </c>
      <c r="F88">
        <v>22997</v>
      </c>
      <c r="G88">
        <v>22106.560000000001</v>
      </c>
      <c r="H88">
        <v>22204</v>
      </c>
      <c r="I88">
        <v>22400</v>
      </c>
      <c r="J88">
        <v>22063</v>
      </c>
      <c r="K88">
        <v>22544.68</v>
      </c>
      <c r="L88">
        <v>23713</v>
      </c>
      <c r="M88">
        <v>24668</v>
      </c>
      <c r="N88">
        <v>25916</v>
      </c>
      <c r="O88">
        <v>26865.3</v>
      </c>
      <c r="P88">
        <v>27020</v>
      </c>
      <c r="Q88">
        <v>29782</v>
      </c>
      <c r="R88">
        <v>42265</v>
      </c>
      <c r="S88">
        <v>42876.54</v>
      </c>
      <c r="T88">
        <v>17665</v>
      </c>
      <c r="U88">
        <v>9564</v>
      </c>
      <c r="V88">
        <v>7161</v>
      </c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</row>
    <row r="89" spans="1:74">
      <c r="A89" t="s">
        <v>502</v>
      </c>
      <c r="B89">
        <v>2226420</v>
      </c>
      <c r="C89">
        <v>2128050.42</v>
      </c>
      <c r="D89">
        <v>1964380</v>
      </c>
      <c r="E89">
        <v>1869531</v>
      </c>
      <c r="F89">
        <v>2012132</v>
      </c>
      <c r="G89">
        <v>1932902.37</v>
      </c>
      <c r="H89">
        <v>1512217</v>
      </c>
      <c r="I89">
        <v>1148369</v>
      </c>
      <c r="J89">
        <v>1177286</v>
      </c>
      <c r="K89">
        <v>1103321.76</v>
      </c>
      <c r="L89">
        <v>1014917</v>
      </c>
      <c r="M89">
        <v>907545</v>
      </c>
      <c r="N89">
        <v>893098</v>
      </c>
      <c r="O89">
        <v>857560.92</v>
      </c>
      <c r="P89">
        <v>819388</v>
      </c>
      <c r="Q89">
        <v>825873</v>
      </c>
      <c r="R89">
        <v>964579</v>
      </c>
      <c r="S89">
        <v>953937.5</v>
      </c>
      <c r="T89">
        <v>903022</v>
      </c>
      <c r="U89">
        <v>848840</v>
      </c>
      <c r="V89">
        <v>907028</v>
      </c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</row>
    <row r="90" spans="1:74">
      <c r="A90" t="s">
        <v>503</v>
      </c>
      <c r="B90">
        <v>2622857</v>
      </c>
      <c r="C90">
        <v>2458831.63</v>
      </c>
      <c r="D90">
        <v>2264329</v>
      </c>
      <c r="E90">
        <v>2171379</v>
      </c>
      <c r="F90">
        <v>2316326</v>
      </c>
      <c r="G90">
        <v>2248504.02</v>
      </c>
      <c r="H90">
        <v>1705719</v>
      </c>
      <c r="I90">
        <v>1339021</v>
      </c>
      <c r="J90">
        <v>1392914</v>
      </c>
      <c r="K90">
        <v>1332243.83</v>
      </c>
      <c r="L90">
        <v>1261473</v>
      </c>
      <c r="M90">
        <v>1082759</v>
      </c>
      <c r="N90">
        <v>1035335</v>
      </c>
      <c r="O90">
        <v>1002487.53</v>
      </c>
      <c r="P90">
        <v>976774</v>
      </c>
      <c r="Q90">
        <v>973170</v>
      </c>
      <c r="R90">
        <v>1134837</v>
      </c>
      <c r="S90">
        <v>1093455.96</v>
      </c>
      <c r="T90">
        <v>1099003</v>
      </c>
      <c r="U90">
        <v>1037814</v>
      </c>
      <c r="V90">
        <v>1068054</v>
      </c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</row>
    <row r="91" spans="1:74">
      <c r="A91" t="s">
        <v>619</v>
      </c>
      <c r="B91" t="s">
        <v>2091</v>
      </c>
      <c r="C91" t="s">
        <v>1902</v>
      </c>
      <c r="D91" t="s">
        <v>1903</v>
      </c>
      <c r="E91" t="s">
        <v>1904</v>
      </c>
      <c r="F91" t="s">
        <v>1905</v>
      </c>
      <c r="G91" t="s">
        <v>1906</v>
      </c>
      <c r="H91" t="s">
        <v>1907</v>
      </c>
      <c r="I91" t="s">
        <v>1908</v>
      </c>
      <c r="J91" t="s">
        <v>750</v>
      </c>
      <c r="K91" t="s">
        <v>751</v>
      </c>
      <c r="L91" t="s">
        <v>752</v>
      </c>
      <c r="M91" t="s">
        <v>695</v>
      </c>
      <c r="N91" t="s">
        <v>620</v>
      </c>
      <c r="O91" t="s">
        <v>621</v>
      </c>
      <c r="P91" t="s">
        <v>622</v>
      </c>
      <c r="Q91" t="s">
        <v>623</v>
      </c>
      <c r="R91" t="s">
        <v>624</v>
      </c>
      <c r="S91" t="s">
        <v>625</v>
      </c>
      <c r="T91" t="s">
        <v>626</v>
      </c>
      <c r="U91" t="s">
        <v>627</v>
      </c>
      <c r="V91" t="s">
        <v>628</v>
      </c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</row>
    <row r="92" spans="1:74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</row>
    <row r="93" spans="1:74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</row>
    <row r="94" spans="1:74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</row>
    <row r="95" spans="1:74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</row>
    <row r="96" spans="1:74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</row>
    <row r="97" spans="1:74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</row>
    <row r="98" spans="1:74">
      <c r="A98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</row>
    <row r="99" spans="1:74"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</row>
    <row r="100" spans="1:74"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</row>
    <row r="101" spans="1:74"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</row>
    <row r="102" spans="1:74"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</row>
    <row r="103" spans="1:74"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</row>
    <row r="104" spans="1:74"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</row>
    <row r="105" spans="1:74"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</row>
    <row r="106" spans="1:74">
      <c r="BC106" s="80"/>
    </row>
    <row r="107" spans="1:74">
      <c r="B107" s="80"/>
      <c r="C107" s="80"/>
      <c r="D107" s="80"/>
      <c r="E107" s="80"/>
      <c r="F107" s="80"/>
      <c r="G107" s="80"/>
      <c r="H107" s="80"/>
      <c r="I107" s="80"/>
      <c r="J107" s="80"/>
      <c r="K107" s="80"/>
      <c r="L107" s="80"/>
      <c r="M107" s="80"/>
      <c r="N107" s="80"/>
      <c r="O107" s="80"/>
      <c r="P107" s="80"/>
      <c r="BC107" s="80"/>
    </row>
    <row r="108" spans="1:74">
      <c r="B108" s="80"/>
      <c r="C108" s="80"/>
      <c r="D108" s="80"/>
      <c r="E108" s="80"/>
      <c r="F108" s="80"/>
      <c r="G108" s="80"/>
      <c r="H108" s="80"/>
      <c r="I108" s="80"/>
      <c r="J108" s="80"/>
      <c r="K108" s="80"/>
      <c r="L108" s="80"/>
      <c r="M108" s="80"/>
      <c r="N108" s="80"/>
      <c r="O108" s="80"/>
      <c r="P108" s="80"/>
      <c r="BC108" s="80"/>
    </row>
    <row r="109" spans="1:74">
      <c r="B109" s="80"/>
      <c r="C109" s="80"/>
      <c r="D109" s="80"/>
      <c r="E109" s="80"/>
      <c r="F109" s="80"/>
      <c r="G109" s="80"/>
      <c r="H109" s="80"/>
      <c r="I109" s="80"/>
      <c r="J109" s="80"/>
      <c r="K109" s="80"/>
      <c r="L109" s="80"/>
      <c r="M109" s="80"/>
      <c r="N109" s="80"/>
      <c r="O109" s="80"/>
      <c r="P109" s="80"/>
      <c r="BC109" s="80"/>
    </row>
    <row r="110" spans="1:74">
      <c r="B110" s="80"/>
      <c r="C110" s="80"/>
      <c r="D110" s="80"/>
      <c r="E110" s="80"/>
      <c r="F110" s="80"/>
      <c r="G110" s="80"/>
      <c r="H110" s="80"/>
      <c r="I110" s="80"/>
      <c r="J110" s="80"/>
      <c r="K110" s="80"/>
      <c r="L110" s="80"/>
      <c r="M110" s="80"/>
      <c r="N110" s="80"/>
      <c r="O110" s="80"/>
      <c r="P110" s="80"/>
      <c r="BC110" s="80"/>
    </row>
    <row r="111" spans="1:74">
      <c r="B111" s="80"/>
      <c r="C111" s="80"/>
      <c r="D111" s="80"/>
      <c r="E111" s="80"/>
      <c r="F111" s="80"/>
      <c r="G111" s="80"/>
      <c r="H111" s="80"/>
      <c r="I111" s="80"/>
      <c r="J111" s="80"/>
      <c r="K111" s="80"/>
      <c r="L111" s="80"/>
      <c r="M111" s="80"/>
      <c r="N111" s="80"/>
      <c r="O111" s="80"/>
      <c r="P111" s="80"/>
      <c r="BC111" s="80"/>
    </row>
    <row r="112" spans="1:74">
      <c r="A112" s="130" t="s">
        <v>317</v>
      </c>
      <c r="B112" s="131">
        <f>IFERROR(INDEX(B$3:B$110,MATCH($A$112,$A$3:$A$110,0),1),0)</f>
        <v>0</v>
      </c>
      <c r="C112" s="131">
        <f>IFERROR(INDEX(C$3:C$110,MATCH($A$112,$A$3:$A$110,0),1),0)</f>
        <v>0</v>
      </c>
      <c r="D112" s="131">
        <f>IFERROR(INDEX(D$3:D$110,MATCH($A$112,$A$3:$A$110,0),1),0)</f>
        <v>0</v>
      </c>
      <c r="E112" s="131">
        <f>IFERROR(INDEX(E$3:E$110,MATCH($A$112,$A$3:$A$110,0),1),0)</f>
        <v>0</v>
      </c>
      <c r="F112" s="131">
        <f>IFERROR(INDEX(F$3:F$110,MATCH($A$112,$A$3:$A$110,0),1),0)</f>
        <v>0</v>
      </c>
      <c r="G112" s="131">
        <f>IFERROR(INDEX(G$3:G$110,MATCH($A$112,$A$3:$A$110,0),1),0)</f>
        <v>0</v>
      </c>
      <c r="H112" s="131">
        <f>IFERROR(INDEX(H$3:H$110,MATCH($A$112,$A$3:$A$110,0),1),0)</f>
        <v>0</v>
      </c>
      <c r="I112" s="131">
        <f>IFERROR(INDEX(I$3:I$110,MATCH($A$112,$A$3:$A$110,0),1),0)</f>
        <v>0</v>
      </c>
      <c r="J112" s="131">
        <f>IFERROR(INDEX(J$3:J$110,MATCH($A$112,$A$3:$A$110,0),1),0)</f>
        <v>0</v>
      </c>
      <c r="K112" s="131">
        <f>IFERROR(INDEX(K$3:K$110,MATCH($A$112,$A$3:$A$110,0),1),0)</f>
        <v>0</v>
      </c>
      <c r="L112" s="131">
        <f>IFERROR(INDEX(L$3:L$110,MATCH($A$112,$A$3:$A$110,0),1),0)</f>
        <v>0</v>
      </c>
      <c r="M112" s="131">
        <f>IFERROR(INDEX(M$3:M$110,MATCH($A$112,$A$3:$A$110,0),1),0)</f>
        <v>0</v>
      </c>
      <c r="N112" s="131">
        <f>IFERROR(INDEX(N$3:N$110,MATCH($A$112,$A$3:$A$110,0),1),0)</f>
        <v>0</v>
      </c>
      <c r="O112" s="131">
        <f>IFERROR(INDEX(O$3:O$110,MATCH($A$112,$A$3:$A$110,0),1),0)</f>
        <v>0</v>
      </c>
      <c r="P112" s="131">
        <f>IFERROR(INDEX(P$3:P$110,MATCH($A$112,$A$3:$A$110,0),1),0)</f>
        <v>0</v>
      </c>
      <c r="BC112" s="80"/>
    </row>
    <row r="113" spans="1:74">
      <c r="A113" s="130" t="s">
        <v>319</v>
      </c>
      <c r="B113" s="131">
        <f>IFERROR(INDEX(B$3:B$110,MATCH($A$113,$A$3:$A$110,0),1),0)</f>
        <v>0</v>
      </c>
      <c r="C113" s="131">
        <f>IFERROR(INDEX(C$3:C$110,MATCH($A$113,$A$3:$A$110,0),1),0)</f>
        <v>0</v>
      </c>
      <c r="D113" s="131">
        <f>IFERROR(INDEX(D$3:D$110,MATCH($A$113,$A$3:$A$110,0),1),0)</f>
        <v>0</v>
      </c>
      <c r="E113" s="131">
        <f>IFERROR(INDEX(E$3:E$110,MATCH($A$113,$A$3:$A$110,0),1),0)</f>
        <v>0</v>
      </c>
      <c r="F113" s="131">
        <f>IFERROR(INDEX(F$3:F$110,MATCH($A$113,$A$3:$A$110,0),1),0)</f>
        <v>0</v>
      </c>
      <c r="G113" s="131">
        <f>IFERROR(INDEX(G$3:G$110,MATCH($A$113,$A$3:$A$110,0),1),0)</f>
        <v>0</v>
      </c>
      <c r="H113" s="131">
        <f>IFERROR(INDEX(H$3:H$110,MATCH($A$113,$A$3:$A$110,0),1),0)</f>
        <v>0</v>
      </c>
      <c r="I113" s="131">
        <f>IFERROR(INDEX(I$3:I$110,MATCH($A$113,$A$3:$A$110,0),1),0)</f>
        <v>0</v>
      </c>
      <c r="J113" s="131">
        <f>IFERROR(INDEX(J$3:J$110,MATCH($A$113,$A$3:$A$110,0),1),0)</f>
        <v>0</v>
      </c>
      <c r="K113" s="131">
        <f>IFERROR(INDEX(K$3:K$110,MATCH($A$113,$A$3:$A$110,0),1),0)</f>
        <v>0</v>
      </c>
      <c r="L113" s="131">
        <f>IFERROR(INDEX(L$3:L$110,MATCH($A$113,$A$3:$A$110,0),1),0)</f>
        <v>0</v>
      </c>
      <c r="M113" s="131">
        <f>IFERROR(INDEX(M$3:M$110,MATCH($A$113,$A$3:$A$110,0),1),0)</f>
        <v>0</v>
      </c>
      <c r="N113" s="131">
        <f>IFERROR(INDEX(N$3:N$110,MATCH($A$113,$A$3:$A$110,0),1),0)</f>
        <v>0</v>
      </c>
      <c r="O113" s="131">
        <f>IFERROR(INDEX(O$3:O$110,MATCH($A$113,$A$3:$A$110,0),1),0)</f>
        <v>0</v>
      </c>
      <c r="P113" s="131">
        <f>IFERROR(INDEX(P$3:P$110,MATCH($A$113,$A$3:$A$110,0),1),0)</f>
        <v>0</v>
      </c>
      <c r="BC113" s="80"/>
    </row>
    <row r="114" spans="1:74">
      <c r="A114" s="130" t="s">
        <v>320</v>
      </c>
      <c r="B114" s="131">
        <f>IFERROR(INDEX(B$3:B$110,MATCH($A$114,$A$3:$A$110,0),1),0)</f>
        <v>0</v>
      </c>
      <c r="C114" s="131">
        <f>IFERROR(INDEX(C$3:C$110,MATCH($A$114,$A$3:$A$110,0),1),0)</f>
        <v>0</v>
      </c>
      <c r="D114" s="131">
        <f>IFERROR(INDEX(D$3:D$110,MATCH($A$114,$A$3:$A$110,0),1),0)</f>
        <v>0</v>
      </c>
      <c r="E114" s="131">
        <f>IFERROR(INDEX(E$3:E$110,MATCH($A$114,$A$3:$A$110,0),1),0)</f>
        <v>0</v>
      </c>
      <c r="F114" s="131">
        <f>IFERROR(INDEX(F$3:F$110,MATCH($A$114,$A$3:$A$110,0),1),0)</f>
        <v>0</v>
      </c>
      <c r="G114" s="131">
        <f>IFERROR(INDEX(G$3:G$110,MATCH($A$114,$A$3:$A$110,0),1),0)</f>
        <v>0</v>
      </c>
      <c r="H114" s="131">
        <f>IFERROR(INDEX(H$3:H$110,MATCH($A$114,$A$3:$A$110,0),1),0)</f>
        <v>0</v>
      </c>
      <c r="I114" s="131">
        <f>IFERROR(INDEX(I$3:I$110,MATCH($A$114,$A$3:$A$110,0),1),0)</f>
        <v>0</v>
      </c>
      <c r="J114" s="131">
        <f>IFERROR(INDEX(J$3:J$110,MATCH($A$114,$A$3:$A$110,0),1),0)</f>
        <v>0</v>
      </c>
      <c r="K114" s="131">
        <f>IFERROR(INDEX(K$3:K$110,MATCH($A$114,$A$3:$A$110,0),1),0)</f>
        <v>0</v>
      </c>
      <c r="L114" s="131">
        <f>IFERROR(INDEX(L$3:L$110,MATCH($A$114,$A$3:$A$110,0),1),0)</f>
        <v>0</v>
      </c>
      <c r="M114" s="131">
        <f>IFERROR(INDEX(M$3:M$110,MATCH($A$114,$A$3:$A$110,0),1),0)</f>
        <v>0</v>
      </c>
      <c r="N114" s="131">
        <f>IFERROR(INDEX(N$3:N$110,MATCH($A$114,$A$3:$A$110,0),1),0)</f>
        <v>0</v>
      </c>
      <c r="O114" s="131">
        <f>IFERROR(INDEX(O$3:O$110,MATCH($A$114,$A$3:$A$110,0),1),0)</f>
        <v>0</v>
      </c>
      <c r="P114" s="131">
        <f>IFERROR(INDEX(P$3:P$110,MATCH($A$114,$A$3:$A$110,0),1),0)</f>
        <v>0</v>
      </c>
      <c r="Q114" s="80"/>
      <c r="R114" s="80"/>
      <c r="S114" s="80"/>
      <c r="T114" s="80"/>
      <c r="U114" s="80"/>
      <c r="V114" s="80"/>
      <c r="W114" s="80"/>
      <c r="X114" s="80"/>
      <c r="Y114" s="80"/>
      <c r="Z114" s="80"/>
      <c r="AA114" s="80"/>
      <c r="AB114" s="80"/>
      <c r="AC114" s="80"/>
      <c r="AD114" s="80"/>
      <c r="AE114" s="80"/>
      <c r="AF114" s="80"/>
      <c r="AG114" s="80"/>
      <c r="AH114" s="80"/>
      <c r="AI114" s="80"/>
      <c r="AJ114" s="80"/>
      <c r="AK114" s="80"/>
      <c r="AL114" s="80"/>
      <c r="AM114" s="80"/>
      <c r="AN114" s="80"/>
      <c r="AO114" s="80"/>
      <c r="AP114" s="80"/>
      <c r="AQ114" s="80"/>
      <c r="AR114" s="80"/>
      <c r="AS114" s="80"/>
      <c r="AT114" s="80"/>
      <c r="AU114" s="80"/>
      <c r="AV114" s="80"/>
      <c r="AW114" s="80"/>
      <c r="AX114" s="80"/>
      <c r="AY114" s="80"/>
      <c r="AZ114" s="80"/>
      <c r="BA114" s="80"/>
      <c r="BB114" s="80"/>
      <c r="BC114" s="80"/>
    </row>
    <row r="115" spans="1:74">
      <c r="A115" s="130" t="s">
        <v>322</v>
      </c>
      <c r="B115" s="131">
        <f>IFERROR(INDEX(B$3:B$110,MATCH($A$115,$A3:$A$110,0),1),0)</f>
        <v>0</v>
      </c>
      <c r="C115" s="131">
        <f>IFERROR(INDEX(C$3:C$110,MATCH($A$115,$A3:$A$110,0),1),0)</f>
        <v>0</v>
      </c>
      <c r="D115" s="131">
        <f>IFERROR(INDEX(D$3:D$110,MATCH($A$115,$A3:$A$110,0),1),0)</f>
        <v>0</v>
      </c>
      <c r="E115" s="131">
        <f>IFERROR(INDEX(E$3:E$110,MATCH($A$115,$A3:$A$110,0),1),0)</f>
        <v>0</v>
      </c>
      <c r="F115" s="131">
        <f>IFERROR(INDEX(F$3:F$110,MATCH($A$115,$A3:$A$110,0),1),0)</f>
        <v>0</v>
      </c>
      <c r="G115" s="131">
        <f>IFERROR(INDEX(G$3:G$110,MATCH($A$115,$A3:$A$110,0),1),0)</f>
        <v>0</v>
      </c>
      <c r="H115" s="131">
        <f>IFERROR(INDEX(H$3:H$110,MATCH($A$115,$A3:$A$110,0),1),0)</f>
        <v>0</v>
      </c>
      <c r="I115" s="131">
        <f>IFERROR(INDEX(I$3:I$110,MATCH($A$115,$A3:$A$110,0),1),0)</f>
        <v>0</v>
      </c>
      <c r="J115" s="131">
        <f>IFERROR(INDEX(J$3:J$110,MATCH($A$115,$A3:$A$110,0),1),0)</f>
        <v>0</v>
      </c>
      <c r="K115" s="131">
        <f>IFERROR(INDEX(K$3:K$110,MATCH($A$115,$A3:$A$110,0),1),0)</f>
        <v>0</v>
      </c>
      <c r="L115" s="131">
        <f>IFERROR(INDEX(L$3:L$110,MATCH($A$115,$A3:$A$110,0),1),0)</f>
        <v>0</v>
      </c>
      <c r="M115" s="131">
        <f>IFERROR(INDEX(M$3:M$110,MATCH($A$115,$A3:$A$110,0),1),0)</f>
        <v>0</v>
      </c>
      <c r="N115" s="131">
        <f>IFERROR(INDEX(N$3:N$110,MATCH($A$115,$A3:$A$110,0),1),0)</f>
        <v>0</v>
      </c>
      <c r="O115" s="131">
        <f>IFERROR(INDEX(O$3:O$110,MATCH($A$115,$A3:$A$110,0),1),0)</f>
        <v>0</v>
      </c>
      <c r="P115" s="131">
        <f>IFERROR(INDEX(P$3:P$110,MATCH($A$115,$A3:$A$110,0),1),0)</f>
        <v>0</v>
      </c>
      <c r="Q115" s="80"/>
      <c r="R115" s="80"/>
      <c r="S115" s="80"/>
      <c r="T115" s="80"/>
      <c r="U115" s="80"/>
      <c r="V115" s="80"/>
      <c r="W115" s="80"/>
      <c r="X115" s="80"/>
      <c r="Y115" s="80"/>
      <c r="Z115" s="80"/>
      <c r="AA115" s="80"/>
      <c r="AB115" s="80"/>
      <c r="AC115" s="80"/>
      <c r="AD115" s="80"/>
      <c r="AE115" s="80"/>
      <c r="AF115" s="80"/>
      <c r="AG115" s="80"/>
      <c r="AH115" s="80"/>
      <c r="AI115" s="80"/>
      <c r="AJ115" s="80"/>
      <c r="AK115" s="80"/>
      <c r="AL115" s="80"/>
      <c r="AM115" s="80"/>
      <c r="AN115" s="80"/>
      <c r="AO115" s="80"/>
      <c r="AP115" s="80"/>
      <c r="AQ115" s="80"/>
      <c r="AR115" s="80"/>
      <c r="AS115" s="80"/>
      <c r="AT115" s="80"/>
      <c r="AU115" s="80"/>
      <c r="AV115" s="80"/>
      <c r="AW115" s="80"/>
      <c r="AX115" s="80"/>
      <c r="AY115" s="80"/>
      <c r="AZ115" s="80"/>
      <c r="BA115" s="80"/>
      <c r="BB115" s="80"/>
      <c r="BC115" s="80"/>
    </row>
    <row r="116" spans="1:74">
      <c r="A116" s="81" t="s">
        <v>2</v>
      </c>
      <c r="B116" s="80">
        <f>B112+B113+B114</f>
        <v>0</v>
      </c>
      <c r="C116" s="80">
        <f t="shared" ref="C116:BD123" si="0">C112+C113+C114</f>
        <v>0</v>
      </c>
      <c r="D116" s="80">
        <f t="shared" si="0"/>
        <v>0</v>
      </c>
      <c r="E116" s="80">
        <f t="shared" si="0"/>
        <v>0</v>
      </c>
      <c r="F116" s="80">
        <f t="shared" si="0"/>
        <v>0</v>
      </c>
      <c r="G116" s="80">
        <f t="shared" si="0"/>
        <v>0</v>
      </c>
      <c r="H116" s="80">
        <f t="shared" si="0"/>
        <v>0</v>
      </c>
      <c r="I116" s="80">
        <f t="shared" si="0"/>
        <v>0</v>
      </c>
      <c r="J116" s="80">
        <f t="shared" si="0"/>
        <v>0</v>
      </c>
      <c r="K116" s="80">
        <f t="shared" si="0"/>
        <v>0</v>
      </c>
      <c r="L116" s="80">
        <f t="shared" si="0"/>
        <v>0</v>
      </c>
      <c r="M116" s="80">
        <f t="shared" si="0"/>
        <v>0</v>
      </c>
      <c r="N116" s="80">
        <f t="shared" si="0"/>
        <v>0</v>
      </c>
      <c r="O116" s="80">
        <f t="shared" si="0"/>
        <v>0</v>
      </c>
      <c r="P116" s="80">
        <f t="shared" ref="P116:Q123" si="1">P112+P113+P114</f>
        <v>0</v>
      </c>
      <c r="Q116" s="80"/>
      <c r="R116" s="80"/>
      <c r="S116" s="80"/>
      <c r="T116" s="80"/>
      <c r="U116" s="80"/>
      <c r="V116" s="80"/>
      <c r="W116" s="80"/>
      <c r="X116" s="80"/>
      <c r="Y116" s="80"/>
      <c r="Z116" s="80"/>
      <c r="AA116" s="80"/>
      <c r="AB116" s="80"/>
      <c r="AC116" s="80"/>
      <c r="AD116" s="80"/>
      <c r="AE116" s="80"/>
      <c r="AF116" s="80"/>
      <c r="AG116" s="80"/>
      <c r="AH116" s="80"/>
      <c r="AI116" s="80"/>
      <c r="AJ116" s="80"/>
      <c r="AK116" s="80"/>
      <c r="AL116" s="80"/>
      <c r="AM116" s="80"/>
      <c r="AN116" s="80"/>
      <c r="AO116" s="80"/>
      <c r="AP116" s="80"/>
      <c r="AQ116" s="80"/>
      <c r="AR116" s="80"/>
      <c r="AS116" s="80"/>
      <c r="AT116" s="80"/>
      <c r="AU116" s="80"/>
      <c r="AV116" s="80"/>
      <c r="AW116" s="80"/>
      <c r="AX116" s="80"/>
      <c r="AY116" s="80"/>
      <c r="AZ116" s="80"/>
      <c r="BA116" s="80"/>
      <c r="BB116" s="80"/>
      <c r="BC116" s="80"/>
    </row>
    <row r="117" spans="1:74">
      <c r="A117" s="81" t="s">
        <v>3</v>
      </c>
      <c r="B117" s="80">
        <f>B115</f>
        <v>0</v>
      </c>
      <c r="C117" s="80">
        <f t="shared" ref="C117:BM124" si="2">C115</f>
        <v>0</v>
      </c>
      <c r="D117" s="80">
        <f t="shared" si="2"/>
        <v>0</v>
      </c>
      <c r="E117" s="80">
        <f t="shared" si="2"/>
        <v>0</v>
      </c>
      <c r="F117" s="80">
        <f t="shared" si="2"/>
        <v>0</v>
      </c>
      <c r="G117" s="80">
        <f t="shared" si="2"/>
        <v>0</v>
      </c>
      <c r="H117" s="80">
        <f t="shared" si="2"/>
        <v>0</v>
      </c>
      <c r="I117" s="80">
        <f t="shared" si="2"/>
        <v>0</v>
      </c>
      <c r="J117" s="80">
        <f t="shared" si="2"/>
        <v>0</v>
      </c>
      <c r="K117" s="80">
        <f t="shared" si="2"/>
        <v>0</v>
      </c>
      <c r="L117" s="80">
        <f t="shared" si="2"/>
        <v>0</v>
      </c>
      <c r="M117" s="80">
        <f t="shared" si="2"/>
        <v>0</v>
      </c>
      <c r="N117" s="80">
        <f t="shared" si="2"/>
        <v>0</v>
      </c>
      <c r="O117" s="80">
        <f t="shared" si="2"/>
        <v>0</v>
      </c>
      <c r="P117" s="80">
        <f t="shared" ref="P117:Q124" si="3">P115</f>
        <v>0</v>
      </c>
      <c r="Q117" s="80"/>
      <c r="R117" s="80"/>
      <c r="S117" s="80"/>
      <c r="T117" s="80"/>
      <c r="U117" s="80"/>
      <c r="V117" s="80"/>
      <c r="W117" s="80"/>
      <c r="X117" s="80"/>
      <c r="Y117" s="80"/>
      <c r="Z117" s="80"/>
      <c r="AA117" s="80"/>
      <c r="AB117" s="80"/>
      <c r="AC117" s="80"/>
      <c r="AD117" s="80"/>
      <c r="AE117" s="80"/>
      <c r="AF117" s="80"/>
      <c r="AG117" s="80"/>
      <c r="AH117" s="80"/>
      <c r="AI117" s="80"/>
      <c r="AJ117" s="80"/>
      <c r="AK117" s="80"/>
      <c r="AL117" s="80"/>
      <c r="AM117" s="80"/>
      <c r="AN117" s="80"/>
      <c r="AO117" s="80"/>
      <c r="AP117" s="80"/>
      <c r="AQ117" s="80"/>
      <c r="AR117" s="80"/>
      <c r="AS117" s="80"/>
      <c r="AT117" s="80"/>
      <c r="AU117" s="80"/>
      <c r="AV117" s="80"/>
      <c r="AW117" s="80"/>
      <c r="AX117" s="80"/>
      <c r="AY117" s="80"/>
      <c r="AZ117" s="80"/>
      <c r="BA117" s="80"/>
      <c r="BB117" s="80"/>
      <c r="BC117" s="80"/>
    </row>
    <row r="118" spans="1:74">
      <c r="A118" s="81" t="s">
        <v>4</v>
      </c>
      <c r="B118" s="82">
        <f>SUM(B116:B117)</f>
        <v>0</v>
      </c>
      <c r="C118" s="82">
        <f t="shared" ref="C118:BM125" si="4">SUM(C116:C117)</f>
        <v>0</v>
      </c>
      <c r="D118" s="82">
        <f t="shared" si="4"/>
        <v>0</v>
      </c>
      <c r="E118" s="82">
        <f t="shared" si="4"/>
        <v>0</v>
      </c>
      <c r="F118" s="82">
        <f t="shared" si="4"/>
        <v>0</v>
      </c>
      <c r="G118" s="82">
        <f t="shared" si="4"/>
        <v>0</v>
      </c>
      <c r="H118" s="82">
        <f t="shared" si="4"/>
        <v>0</v>
      </c>
      <c r="I118" s="82">
        <f t="shared" si="4"/>
        <v>0</v>
      </c>
      <c r="J118" s="82">
        <f t="shared" si="4"/>
        <v>0</v>
      </c>
      <c r="K118" s="82">
        <f t="shared" si="4"/>
        <v>0</v>
      </c>
      <c r="L118" s="82">
        <f t="shared" si="4"/>
        <v>0</v>
      </c>
      <c r="M118" s="82">
        <f t="shared" si="4"/>
        <v>0</v>
      </c>
      <c r="N118" s="82">
        <f t="shared" si="4"/>
        <v>0</v>
      </c>
      <c r="O118" s="82">
        <f t="shared" si="4"/>
        <v>0</v>
      </c>
      <c r="P118" s="82">
        <f t="shared" ref="P118:Q125" si="5">SUM(P116:P117)</f>
        <v>0</v>
      </c>
      <c r="Q118" s="80"/>
      <c r="R118" s="80"/>
      <c r="S118" s="80"/>
      <c r="T118" s="80"/>
      <c r="U118" s="80"/>
      <c r="V118" s="80"/>
      <c r="W118" s="80"/>
      <c r="X118" s="80"/>
      <c r="Y118" s="80"/>
      <c r="Z118" s="80"/>
      <c r="AA118" s="80"/>
      <c r="AB118" s="80"/>
      <c r="AC118" s="80"/>
      <c r="AD118" s="80"/>
      <c r="AE118" s="80"/>
      <c r="AF118" s="80"/>
      <c r="AG118" s="80"/>
      <c r="AH118" s="80"/>
      <c r="AI118" s="80"/>
      <c r="AJ118" s="80"/>
      <c r="AK118" s="80"/>
      <c r="AL118" s="80"/>
      <c r="AM118" s="80"/>
      <c r="AN118" s="80"/>
      <c r="AO118" s="80"/>
      <c r="AP118" s="80"/>
      <c r="AQ118" s="80"/>
      <c r="AR118" s="80"/>
      <c r="AS118" s="80"/>
      <c r="AT118" s="80"/>
      <c r="AU118" s="80"/>
      <c r="AV118" s="80"/>
      <c r="AW118" s="80"/>
      <c r="AX118" s="80"/>
      <c r="AY118" s="80"/>
      <c r="AZ118" s="80"/>
      <c r="BA118" s="80"/>
      <c r="BB118" s="80"/>
      <c r="BC118" s="80"/>
    </row>
    <row r="119" spans="1:74">
      <c r="B119" s="80"/>
      <c r="C119" s="80"/>
      <c r="D119" s="80"/>
      <c r="E119" s="80"/>
      <c r="F119" s="80"/>
      <c r="G119" s="80"/>
      <c r="H119" s="80"/>
      <c r="I119" s="80"/>
      <c r="J119" s="80"/>
      <c r="K119" s="80"/>
      <c r="L119" s="80"/>
      <c r="M119" s="80"/>
      <c r="N119" s="80"/>
      <c r="O119" s="80"/>
      <c r="P119" s="80"/>
      <c r="Q119" s="131">
        <f>IFERROR(INDEX(Q$3:Q$117,MATCH($A$112,$A$3:$A$110,0),1),0)</f>
        <v>0</v>
      </c>
      <c r="R119" s="131">
        <f>IFERROR(INDEX(R$3:R$117,MATCH($A$112,$A$3:$A$110,0),1),0)</f>
        <v>0</v>
      </c>
      <c r="S119" s="131">
        <f>IFERROR(INDEX(S$3:S$117,MATCH($A$112,$A$3:$A$110,0),1),0)</f>
        <v>0</v>
      </c>
      <c r="T119" s="131">
        <f>IFERROR(INDEX(T$3:T$117,MATCH($A$112,$A$3:$A$110,0),1),0)</f>
        <v>0</v>
      </c>
      <c r="U119" s="131">
        <f>IFERROR(INDEX(U$3:U$117,MATCH($A$112,$A$3:$A$110,0),1),0)</f>
        <v>0</v>
      </c>
      <c r="V119" s="131">
        <f>IFERROR(INDEX(V$3:V$117,MATCH($A$112,$A$3:$A$110,0),1),0)</f>
        <v>0</v>
      </c>
      <c r="W119" s="131">
        <f>IFERROR(INDEX(W$3:W$117,MATCH($A$112,$A$3:$A$110,0),1),0)</f>
        <v>0</v>
      </c>
      <c r="X119" s="131">
        <f>IFERROR(INDEX(X$3:X$117,MATCH($A$112,$A$3:$A$110,0),1),0)</f>
        <v>0</v>
      </c>
      <c r="Y119" s="131">
        <f>IFERROR(INDEX(Y$3:Y$117,MATCH($A$112,$A$3:$A$110,0),1),0)</f>
        <v>0</v>
      </c>
      <c r="Z119" s="131">
        <f>IFERROR(INDEX(Z$3:Z$117,MATCH($A$112,$A$3:$A$110,0),1),0)</f>
        <v>0</v>
      </c>
      <c r="AA119" s="131">
        <f>IFERROR(INDEX(AA$3:AA$117,MATCH($A$112,$A$3:$A$110,0),1),0)</f>
        <v>0</v>
      </c>
      <c r="AB119" s="131">
        <f>IFERROR(INDEX(AB$3:AB$117,MATCH($A$112,$A$3:$A$110,0),1),0)</f>
        <v>0</v>
      </c>
      <c r="AC119" s="131">
        <f>IFERROR(INDEX(AC$3:AC$117,MATCH($A$112,$A$3:$A$110,0),1),0)</f>
        <v>0</v>
      </c>
      <c r="AD119" s="131">
        <f>IFERROR(INDEX(AD$3:AD$117,MATCH($A$112,$A$3:$A$110,0),1),0)</f>
        <v>0</v>
      </c>
      <c r="AE119" s="131">
        <f>IFERROR(INDEX(AE$3:AE$117,MATCH($A$112,$A$3:$A$110,0),1),0)</f>
        <v>0</v>
      </c>
      <c r="AF119" s="131">
        <f>IFERROR(INDEX(AF$3:AF$117,MATCH($A$112,$A$3:$A$110,0),1),0)</f>
        <v>0</v>
      </c>
      <c r="AG119" s="131">
        <f>IFERROR(INDEX(AG$3:AG$117,MATCH($A$112,$A$3:$A$110,0),1),0)</f>
        <v>0</v>
      </c>
      <c r="AH119" s="131">
        <f>IFERROR(INDEX(AH$3:AH$117,MATCH($A$112,$A$3:$A$110,0),1),0)</f>
        <v>0</v>
      </c>
      <c r="AI119" s="131">
        <f>IFERROR(INDEX(AI$3:AI$117,MATCH($A$112,$A$3:$A$110,0),1),0)</f>
        <v>0</v>
      </c>
      <c r="AJ119" s="131">
        <f>IFERROR(INDEX(AJ$3:AJ$117,MATCH($A$112,$A$3:$A$110,0),1),0)</f>
        <v>0</v>
      </c>
      <c r="AK119" s="131">
        <f>IFERROR(INDEX(AK$3:AK$117,MATCH($A$112,$A$3:$A$110,0),1),0)</f>
        <v>0</v>
      </c>
      <c r="AL119" s="131">
        <f>IFERROR(INDEX(AL$3:AL$117,MATCH($A$112,$A$3:$A$110,0),1),0)</f>
        <v>0</v>
      </c>
      <c r="AM119" s="131">
        <f>IFERROR(INDEX(AM$3:AM$117,MATCH($A$112,$A$3:$A$110,0),1),0)</f>
        <v>0</v>
      </c>
      <c r="AN119" s="131">
        <f>IFERROR(INDEX(AN$3:AN$117,MATCH($A$112,$A$3:$A$110,0),1),0)</f>
        <v>0</v>
      </c>
      <c r="AO119" s="131">
        <f>IFERROR(INDEX(AO$3:AO$117,MATCH($A$112,$A$3:$A$110,0),1),0)</f>
        <v>0</v>
      </c>
      <c r="AP119" s="131">
        <f>IFERROR(INDEX(AP$3:AP$117,MATCH($A$112,$A$3:$A$110,0),1),0)</f>
        <v>0</v>
      </c>
      <c r="AQ119" s="131">
        <f>IFERROR(INDEX(AQ$3:AQ$117,MATCH($A$112,$A$3:$A$110,0),1),0)</f>
        <v>0</v>
      </c>
      <c r="AR119" s="131">
        <f>IFERROR(INDEX(AR$3:AR$117,MATCH($A$112,$A$3:$A$110,0),1),0)</f>
        <v>0</v>
      </c>
      <c r="AS119" s="131">
        <f>IFERROR(INDEX(AS$3:AS$117,MATCH($A$112,$A$3:$A$110,0),1),0)</f>
        <v>0</v>
      </c>
      <c r="AT119" s="131">
        <f>IFERROR(INDEX(AT$3:AT$117,MATCH($A$112,$A$3:$A$110,0),1),0)</f>
        <v>0</v>
      </c>
      <c r="AU119" s="131">
        <f>IFERROR(INDEX(AU$3:AU$117,MATCH($A$112,$A$3:$A$110,0),1),0)</f>
        <v>0</v>
      </c>
      <c r="AV119" s="131">
        <f>IFERROR(INDEX(AV$3:AV$117,MATCH($A$112,$A$3:$A$110,0),1),0)</f>
        <v>0</v>
      </c>
      <c r="AW119" s="131">
        <f>IFERROR(INDEX(AW$3:AW$117,MATCH($A$112,$A$3:$A$110,0),1),0)</f>
        <v>0</v>
      </c>
      <c r="AX119" s="131">
        <f>IFERROR(INDEX(AX$3:AX$117,MATCH($A$112,$A$3:$A$110,0),1),0)</f>
        <v>0</v>
      </c>
      <c r="AY119" s="131">
        <f>IFERROR(INDEX(AY$3:AY$117,MATCH($A$112,$A$3:$A$110,0),1),0)</f>
        <v>0</v>
      </c>
      <c r="AZ119" s="131">
        <f>IFERROR(INDEX(AZ$3:AZ$117,MATCH($A$112,$A$3:$A$110,0),1),0)</f>
        <v>0</v>
      </c>
      <c r="BA119" s="131">
        <f>IFERROR(INDEX(BA$3:BA$117,MATCH($A$112,$A$3:$A$110,0),1),0)</f>
        <v>0</v>
      </c>
      <c r="BB119" s="131">
        <f>IFERROR(INDEX(BB$3:BB$117,MATCH($A$112,$A$3:$A$110,0),1),0)</f>
        <v>0</v>
      </c>
      <c r="BC119" s="131">
        <f>IFERROR(INDEX(BC$3:BC$117,MATCH($A$112,$A$3:$A$110,0),1),0)</f>
        <v>0</v>
      </c>
      <c r="BD119" s="131">
        <f>IFERROR(INDEX(BD$3:BD$117,MATCH($A$112,$A$3:$A$110,0),1),0)</f>
        <v>0</v>
      </c>
      <c r="BE119" s="131">
        <f>IFERROR(INDEX(BE$3:BE$117,MATCH($A$112,$A$3:$A$110,0),1),0)</f>
        <v>0</v>
      </c>
      <c r="BF119" s="131">
        <f>IFERROR(INDEX(BF$3:BF$117,MATCH($A$112,$A$3:$A$110,0),1),0)</f>
        <v>0</v>
      </c>
      <c r="BG119" s="131">
        <f>IFERROR(INDEX(BG$3:BG$117,MATCH($A$112,$A$3:$A$110,0),1),0)</f>
        <v>0</v>
      </c>
      <c r="BH119" s="131">
        <f>IFERROR(INDEX(BH$3:BH$117,MATCH($A$112,$A$3:$A$110,0),1),0)</f>
        <v>0</v>
      </c>
      <c r="BI119" s="131">
        <f>IFERROR(INDEX(BI$3:BI$117,MATCH($A$112,$A$3:$A$110,0),1),0)</f>
        <v>0</v>
      </c>
      <c r="BJ119" s="131">
        <f>IFERROR(INDEX(BJ$3:BJ$117,MATCH($A$112,$A$3:$A$110,0),1),0)</f>
        <v>0</v>
      </c>
      <c r="BK119" s="131">
        <f>IFERROR(INDEX(BK$3:BK$117,MATCH($A$112,$A$3:$A$110,0),1),0)</f>
        <v>0</v>
      </c>
      <c r="BL119" s="131">
        <f>IFERROR(INDEX(BL$3:BL$117,MATCH($A$112,$A$3:$A$110,0),1),0)</f>
        <v>0</v>
      </c>
      <c r="BM119" s="131">
        <f>IFERROR(INDEX(BM$3:BM$117,MATCH($A$112,$A$3:$A$110,0),1),0)</f>
        <v>0</v>
      </c>
    </row>
    <row r="120" spans="1:74">
      <c r="A120" s="4" t="s">
        <v>5</v>
      </c>
      <c r="Q120" s="131">
        <f>IFERROR(INDEX(Q$3:Q$117,MATCH($A$113,$A$3:$A$110,0),1),0)</f>
        <v>0</v>
      </c>
      <c r="R120" s="131">
        <f>IFERROR(INDEX(R$3:R$117,MATCH($A$113,$A$3:$A$110,0),1),0)</f>
        <v>0</v>
      </c>
      <c r="S120" s="131">
        <f>IFERROR(INDEX(S$3:S$117,MATCH($A$113,$A$3:$A$110,0),1),0)</f>
        <v>0</v>
      </c>
      <c r="T120" s="131">
        <f>IFERROR(INDEX(T$3:T$117,MATCH($A$113,$A$3:$A$110,0),1),0)</f>
        <v>0</v>
      </c>
      <c r="U120" s="131">
        <f>IFERROR(INDEX(U$3:U$117,MATCH($A$113,$A$3:$A$110,0),1),0)</f>
        <v>0</v>
      </c>
      <c r="V120" s="131">
        <f>IFERROR(INDEX(V$3:V$117,MATCH($A$113,$A$3:$A$110,0),1),0)</f>
        <v>0</v>
      </c>
      <c r="W120" s="131">
        <f>IFERROR(INDEX(W$3:W$117,MATCH($A$113,$A$3:$A$110,0),1),0)</f>
        <v>0</v>
      </c>
      <c r="X120" s="131">
        <f>IFERROR(INDEX(X$3:X$117,MATCH($A$113,$A$3:$A$110,0),1),0)</f>
        <v>0</v>
      </c>
      <c r="Y120" s="131">
        <f>IFERROR(INDEX(Y$3:Y$117,MATCH($A$113,$A$3:$A$110,0),1),0)</f>
        <v>0</v>
      </c>
      <c r="Z120" s="131">
        <f>IFERROR(INDEX(Z$3:Z$117,MATCH($A$113,$A$3:$A$110,0),1),0)</f>
        <v>0</v>
      </c>
      <c r="AA120" s="131">
        <f>IFERROR(INDEX(AA$3:AA$117,MATCH($A$113,$A$3:$A$110,0),1),0)</f>
        <v>0</v>
      </c>
      <c r="AB120" s="131">
        <f>IFERROR(INDEX(AB$3:AB$117,MATCH($A$113,$A$3:$A$110,0),1),0)</f>
        <v>0</v>
      </c>
      <c r="AC120" s="131">
        <f>IFERROR(INDEX(AC$3:AC$117,MATCH($A$113,$A$3:$A$110,0),1),0)</f>
        <v>0</v>
      </c>
      <c r="AD120" s="131">
        <f>IFERROR(INDEX(AD$3:AD$117,MATCH($A$113,$A$3:$A$110,0),1),0)</f>
        <v>0</v>
      </c>
      <c r="AE120" s="131">
        <f>IFERROR(INDEX(AE$3:AE$117,MATCH($A$113,$A$3:$A$110,0),1),0)</f>
        <v>0</v>
      </c>
      <c r="AF120" s="131">
        <f>IFERROR(INDEX(AF$3:AF$117,MATCH($A$113,$A$3:$A$110,0),1),0)</f>
        <v>0</v>
      </c>
      <c r="AG120" s="131">
        <f>IFERROR(INDEX(AG$3:AG$117,MATCH($A$113,$A$3:$A$110,0),1),0)</f>
        <v>0</v>
      </c>
      <c r="AH120" s="131">
        <f>IFERROR(INDEX(AH$3:AH$117,MATCH($A$113,$A$3:$A$110,0),1),0)</f>
        <v>0</v>
      </c>
      <c r="AI120" s="131">
        <f>IFERROR(INDEX(AI$3:AI$117,MATCH($A$113,$A$3:$A$110,0),1),0)</f>
        <v>0</v>
      </c>
      <c r="AJ120" s="131">
        <f>IFERROR(INDEX(AJ$3:AJ$117,MATCH($A$113,$A$3:$A$110,0),1),0)</f>
        <v>0</v>
      </c>
      <c r="AK120" s="131">
        <f>IFERROR(INDEX(AK$3:AK$117,MATCH($A$113,$A$3:$A$110,0),1),0)</f>
        <v>0</v>
      </c>
      <c r="AL120" s="131">
        <f>IFERROR(INDEX(AL$3:AL$117,MATCH($A$113,$A$3:$A$110,0),1),0)</f>
        <v>0</v>
      </c>
      <c r="AM120" s="131">
        <f>IFERROR(INDEX(AM$3:AM$117,MATCH($A$113,$A$3:$A$110,0),1),0)</f>
        <v>0</v>
      </c>
      <c r="AN120" s="131">
        <f>IFERROR(INDEX(AN$3:AN$117,MATCH($A$113,$A$3:$A$110,0),1),0)</f>
        <v>0</v>
      </c>
      <c r="AO120" s="131">
        <f>IFERROR(INDEX(AO$3:AO$117,MATCH($A$113,$A$3:$A$110,0),1),0)</f>
        <v>0</v>
      </c>
      <c r="AP120" s="131">
        <f>IFERROR(INDEX(AP$3:AP$117,MATCH($A$113,$A$3:$A$110,0),1),0)</f>
        <v>0</v>
      </c>
      <c r="AQ120" s="131">
        <f>IFERROR(INDEX(AQ$3:AQ$117,MATCH($A$113,$A$3:$A$110,0),1),0)</f>
        <v>0</v>
      </c>
      <c r="AR120" s="131">
        <f>IFERROR(INDEX(AR$3:AR$117,MATCH($A$113,$A$3:$A$110,0),1),0)</f>
        <v>0</v>
      </c>
      <c r="AS120" s="131">
        <f>IFERROR(INDEX(AS$3:AS$117,MATCH($A$113,$A$3:$A$110,0),1),0)</f>
        <v>0</v>
      </c>
      <c r="AT120" s="131">
        <f>IFERROR(INDEX(AT$3:AT$117,MATCH($A$113,$A$3:$A$110,0),1),0)</f>
        <v>0</v>
      </c>
      <c r="AU120" s="131">
        <f>IFERROR(INDEX(AU$3:AU$117,MATCH($A$113,$A$3:$A$110,0),1),0)</f>
        <v>0</v>
      </c>
      <c r="AV120" s="131">
        <f>IFERROR(INDEX(AV$3:AV$117,MATCH($A$113,$A$3:$A$110,0),1),0)</f>
        <v>0</v>
      </c>
      <c r="AW120" s="131">
        <f>IFERROR(INDEX(AW$3:AW$117,MATCH($A$113,$A$3:$A$110,0),1),0)</f>
        <v>0</v>
      </c>
      <c r="AX120" s="131">
        <f>IFERROR(INDEX(AX$3:AX$117,MATCH($A$113,$A$3:$A$110,0),1),0)</f>
        <v>0</v>
      </c>
      <c r="AY120" s="131">
        <f>IFERROR(INDEX(AY$3:AY$117,MATCH($A$113,$A$3:$A$110,0),1),0)</f>
        <v>0</v>
      </c>
      <c r="AZ120" s="131">
        <f>IFERROR(INDEX(AZ$3:AZ$117,MATCH($A$113,$A$3:$A$110,0),1),0)</f>
        <v>0</v>
      </c>
      <c r="BA120" s="131">
        <f>IFERROR(INDEX(BA$3:BA$117,MATCH($A$113,$A$3:$A$110,0),1),0)</f>
        <v>0</v>
      </c>
      <c r="BB120" s="131">
        <f>IFERROR(INDEX(BB$3:BB$117,MATCH($A$113,$A$3:$A$110,0),1),0)</f>
        <v>0</v>
      </c>
      <c r="BC120" s="131">
        <f>IFERROR(INDEX(BC$3:BC$117,MATCH($A$113,$A$3:$A$110,0),1),0)</f>
        <v>0</v>
      </c>
      <c r="BD120" s="131">
        <f>IFERROR(INDEX(BD$3:BD$117,MATCH($A$113,$A$3:$A$110,0),1),0)</f>
        <v>0</v>
      </c>
      <c r="BE120" s="131">
        <f>IFERROR(INDEX(BE$3:BE$117,MATCH($A$113,$A$3:$A$110,0),1),0)</f>
        <v>0</v>
      </c>
      <c r="BF120" s="131">
        <f>IFERROR(INDEX(BF$3:BF$117,MATCH($A$113,$A$3:$A$110,0),1),0)</f>
        <v>0</v>
      </c>
      <c r="BG120" s="131">
        <f>IFERROR(INDEX(BG$3:BG$117,MATCH($A$113,$A$3:$A$110,0),1),0)</f>
        <v>0</v>
      </c>
      <c r="BH120" s="131">
        <f>IFERROR(INDEX(BH$3:BH$117,MATCH($A$113,$A$3:$A$110,0),1),0)</f>
        <v>0</v>
      </c>
      <c r="BI120" s="131">
        <f>IFERROR(INDEX(BI$3:BI$117,MATCH($A$113,$A$3:$A$110,0),1),0)</f>
        <v>0</v>
      </c>
      <c r="BJ120" s="131">
        <f>IFERROR(INDEX(BJ$3:BJ$117,MATCH($A$113,$A$3:$A$110,0),1),0)</f>
        <v>0</v>
      </c>
      <c r="BK120" s="131">
        <f>IFERROR(INDEX(BK$3:BK$117,MATCH($A$113,$A$3:$A$110,0),1),0)</f>
        <v>0</v>
      </c>
      <c r="BL120" s="131">
        <f>IFERROR(INDEX(BL$3:BL$117,MATCH($A$113,$A$3:$A$110,0),1),0)</f>
        <v>0</v>
      </c>
      <c r="BM120" s="131">
        <f>IFERROR(INDEX(BM$3:BM$117,MATCH($A$113,$A$3:$A$110,0),1),0)</f>
        <v>0</v>
      </c>
    </row>
    <row r="121" spans="1:74">
      <c r="A121" t="s">
        <v>6</v>
      </c>
      <c r="B121" t="s">
        <v>2072</v>
      </c>
      <c r="C121" t="s">
        <v>1911</v>
      </c>
      <c r="D121" t="s">
        <v>1895</v>
      </c>
      <c r="E121" t="s">
        <v>1896</v>
      </c>
      <c r="F121" t="s">
        <v>1897</v>
      </c>
      <c r="G121" t="s">
        <v>1912</v>
      </c>
      <c r="H121" t="s">
        <v>1899</v>
      </c>
      <c r="I121" t="s">
        <v>1900</v>
      </c>
      <c r="J121" t="s">
        <v>745</v>
      </c>
      <c r="K121" t="s">
        <v>754</v>
      </c>
      <c r="L121" t="s">
        <v>747</v>
      </c>
      <c r="M121" t="s">
        <v>694</v>
      </c>
      <c r="N121" t="s">
        <v>382</v>
      </c>
      <c r="O121" t="s">
        <v>504</v>
      </c>
      <c r="P121" t="s">
        <v>384</v>
      </c>
      <c r="Q121" s="131">
        <f>IFERROR(INDEX(Q$3:Q$117,MATCH($A$114,$A$3:$A$110,0),1),0)</f>
        <v>0</v>
      </c>
      <c r="R121" s="131">
        <f>IFERROR(INDEX(R$3:R$117,MATCH($A$114,$A$3:$A$110,0),1),0)</f>
        <v>0</v>
      </c>
      <c r="S121" s="131">
        <f>IFERROR(INDEX(S$3:S$117,MATCH($A$114,$A$3:$A$110,0),1),0)</f>
        <v>0</v>
      </c>
      <c r="T121" s="131">
        <f>IFERROR(INDEX(T$3:T$117,MATCH($A$114,$A$3:$A$110,0),1),0)</f>
        <v>0</v>
      </c>
      <c r="U121" s="131">
        <f>IFERROR(INDEX(U$3:U$117,MATCH($A$114,$A$3:$A$110,0),1),0)</f>
        <v>0</v>
      </c>
      <c r="V121" s="131">
        <f>IFERROR(INDEX(V$3:V$117,MATCH($A$114,$A$3:$A$110,0),1),0)</f>
        <v>0</v>
      </c>
      <c r="W121" s="131">
        <f>IFERROR(INDEX(W$3:W$117,MATCH($A$114,$A$3:$A$110,0),1),0)</f>
        <v>0</v>
      </c>
      <c r="X121" s="131">
        <f>IFERROR(INDEX(X$3:X$117,MATCH($A$114,$A$3:$A$110,0),1),0)</f>
        <v>0</v>
      </c>
      <c r="Y121" s="131">
        <f>IFERROR(INDEX(Y$3:Y$117,MATCH($A$114,$A$3:$A$110,0),1),0)</f>
        <v>0</v>
      </c>
      <c r="Z121" s="131">
        <f>IFERROR(INDEX(Z$3:Z$117,MATCH($A$114,$A$3:$A$110,0),1),0)</f>
        <v>0</v>
      </c>
      <c r="AA121" s="131">
        <f>IFERROR(INDEX(AA$3:AA$117,MATCH($A$114,$A$3:$A$110,0),1),0)</f>
        <v>0</v>
      </c>
      <c r="AB121" s="131">
        <f>IFERROR(INDEX(AB$3:AB$117,MATCH($A$114,$A$3:$A$110,0),1),0)</f>
        <v>0</v>
      </c>
      <c r="AC121" s="131">
        <f>IFERROR(INDEX(AC$3:AC$117,MATCH($A$114,$A$3:$A$110,0),1),0)</f>
        <v>0</v>
      </c>
      <c r="AD121" s="131">
        <f>IFERROR(INDEX(AD$3:AD$117,MATCH($A$114,$A$3:$A$110,0),1),0)</f>
        <v>0</v>
      </c>
      <c r="AE121" s="131">
        <f>IFERROR(INDEX(AE$3:AE$117,MATCH($A$114,$A$3:$A$110,0),1),0)</f>
        <v>0</v>
      </c>
      <c r="AF121" s="131">
        <f>IFERROR(INDEX(AF$3:AF$117,MATCH($A$114,$A$3:$A$110,0),1),0)</f>
        <v>0</v>
      </c>
      <c r="AG121" s="131">
        <f>IFERROR(INDEX(AG$3:AG$117,MATCH($A$114,$A$3:$A$110,0),1),0)</f>
        <v>0</v>
      </c>
      <c r="AH121" s="131">
        <f>IFERROR(INDEX(AH$3:AH$117,MATCH($A$114,$A$3:$A$110,0),1),0)</f>
        <v>0</v>
      </c>
      <c r="AI121" s="131">
        <f>IFERROR(INDEX(AI$3:AI$117,MATCH($A$114,$A$3:$A$110,0),1),0)</f>
        <v>0</v>
      </c>
      <c r="AJ121" s="131">
        <f>IFERROR(INDEX(AJ$3:AJ$117,MATCH($A$114,$A$3:$A$110,0),1),0)</f>
        <v>0</v>
      </c>
      <c r="AK121" s="131">
        <f>IFERROR(INDEX(AK$3:AK$117,MATCH($A$114,$A$3:$A$110,0),1),0)</f>
        <v>0</v>
      </c>
      <c r="AL121" s="131">
        <f>IFERROR(INDEX(AL$3:AL$117,MATCH($A$114,$A$3:$A$110,0),1),0)</f>
        <v>0</v>
      </c>
      <c r="AM121" s="131">
        <f>IFERROR(INDEX(AM$3:AM$117,MATCH($A$114,$A$3:$A$110,0),1),0)</f>
        <v>0</v>
      </c>
      <c r="AN121" s="131">
        <f>IFERROR(INDEX(AN$3:AN$117,MATCH($A$114,$A$3:$A$110,0),1),0)</f>
        <v>0</v>
      </c>
      <c r="AO121" s="131">
        <f>IFERROR(INDEX(AO$3:AO$117,MATCH($A$114,$A$3:$A$110,0),1),0)</f>
        <v>0</v>
      </c>
      <c r="AP121" s="131">
        <f>IFERROR(INDEX(AP$3:AP$117,MATCH($A$114,$A$3:$A$110,0),1),0)</f>
        <v>0</v>
      </c>
      <c r="AQ121" s="131">
        <f>IFERROR(INDEX(AQ$3:AQ$117,MATCH($A$114,$A$3:$A$110,0),1),0)</f>
        <v>0</v>
      </c>
      <c r="AR121" s="131">
        <f>IFERROR(INDEX(AR$3:AR$117,MATCH($A$114,$A$3:$A$110,0),1),0)</f>
        <v>0</v>
      </c>
      <c r="AS121" s="131">
        <f>IFERROR(INDEX(AS$3:AS$117,MATCH($A$114,$A$3:$A$110,0),1),0)</f>
        <v>0</v>
      </c>
      <c r="AT121" s="131">
        <f>IFERROR(INDEX(AT$3:AT$117,MATCH($A$114,$A$3:$A$110,0),1),0)</f>
        <v>0</v>
      </c>
      <c r="AU121" s="131">
        <f>IFERROR(INDEX(AU$3:AU$117,MATCH($A$114,$A$3:$A$110,0),1),0)</f>
        <v>0</v>
      </c>
      <c r="AV121" s="131">
        <f>IFERROR(INDEX(AV$3:AV$117,MATCH($A$114,$A$3:$A$110,0),1),0)</f>
        <v>0</v>
      </c>
      <c r="AW121" s="131">
        <f>IFERROR(INDEX(AW$3:AW$117,MATCH($A$114,$A$3:$A$110,0),1),0)</f>
        <v>0</v>
      </c>
      <c r="AX121" s="131">
        <f>IFERROR(INDEX(AX$3:AX$117,MATCH($A$114,$A$3:$A$110,0),1),0)</f>
        <v>0</v>
      </c>
      <c r="AY121" s="131">
        <f>IFERROR(INDEX(AY$3:AY$117,MATCH($A$114,$A$3:$A$110,0),1),0)</f>
        <v>0</v>
      </c>
      <c r="AZ121" s="131">
        <f>IFERROR(INDEX(AZ$3:AZ$117,MATCH($A$114,$A$3:$A$110,0),1),0)</f>
        <v>0</v>
      </c>
      <c r="BA121" s="131">
        <f>IFERROR(INDEX(BA$3:BA$117,MATCH($A$114,$A$3:$A$110,0),1),0)</f>
        <v>0</v>
      </c>
      <c r="BB121" s="131">
        <f>IFERROR(INDEX(BB$3:BB$117,MATCH($A$114,$A$3:$A$110,0),1),0)</f>
        <v>0</v>
      </c>
      <c r="BC121" s="131">
        <f>IFERROR(INDEX(BC$3:BC$117,MATCH($A$114,$A$3:$A$110,0),1),0)</f>
        <v>0</v>
      </c>
      <c r="BD121" s="131">
        <f>IFERROR(INDEX(BD$3:BD$117,MATCH($A$114,$A$3:$A$110,0),1),0)</f>
        <v>0</v>
      </c>
      <c r="BE121" s="131">
        <f>IFERROR(INDEX(BE$3:BE$117,MATCH($A$114,$A$3:$A$110,0),1),0)</f>
        <v>0</v>
      </c>
      <c r="BF121" s="131">
        <f>IFERROR(INDEX(BF$3:BF$117,MATCH($A$114,$A$3:$A$110,0),1),0)</f>
        <v>0</v>
      </c>
      <c r="BG121" s="131">
        <f>IFERROR(INDEX(BG$3:BG$117,MATCH($A$114,$A$3:$A$110,0),1),0)</f>
        <v>0</v>
      </c>
      <c r="BH121" s="131">
        <f>IFERROR(INDEX(BH$3:BH$117,MATCH($A$114,$A$3:$A$110,0),1),0)</f>
        <v>0</v>
      </c>
      <c r="BI121" s="131">
        <f>IFERROR(INDEX(BI$3:BI$117,MATCH($A$114,$A$3:$A$110,0),1),0)</f>
        <v>0</v>
      </c>
      <c r="BJ121" s="131">
        <f>IFERROR(INDEX(BJ$3:BJ$117,MATCH($A$114,$A$3:$A$110,0),1),0)</f>
        <v>0</v>
      </c>
      <c r="BK121" s="131">
        <f>IFERROR(INDEX(BK$3:BK$117,MATCH($A$114,$A$3:$A$110,0),1),0)</f>
        <v>0</v>
      </c>
      <c r="BL121" s="131">
        <f>IFERROR(INDEX(BL$3:BL$117,MATCH($A$114,$A$3:$A$110,0),1),0)</f>
        <v>0</v>
      </c>
      <c r="BM121" s="131">
        <f>IFERROR(INDEX(BM$3:BM$117,MATCH($A$114,$A$3:$A$110,0),1),0)</f>
        <v>0</v>
      </c>
    </row>
    <row r="122" spans="1:74">
      <c r="A122" t="s">
        <v>517</v>
      </c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 s="131">
        <f>IFERROR(INDEX(Q$3:Q$117,MATCH($A$115,$A3:$A$110,0),1),0)</f>
        <v>0</v>
      </c>
      <c r="R122" s="131">
        <f>IFERROR(INDEX(R$3:R$117,MATCH($A$115,$A3:$A$110,0),1),0)</f>
        <v>0</v>
      </c>
      <c r="S122" s="131">
        <f>IFERROR(INDEX(S$3:S$117,MATCH($A$115,$A3:$A$110,0),1),0)</f>
        <v>0</v>
      </c>
      <c r="T122" s="131">
        <f>IFERROR(INDEX(T$3:T$117,MATCH($A$115,$A3:$A$110,0),1),0)</f>
        <v>0</v>
      </c>
      <c r="U122" s="131">
        <f>IFERROR(INDEX(U$3:U$117,MATCH($A$115,$A3:$A$110,0),1),0)</f>
        <v>0</v>
      </c>
      <c r="V122" s="131">
        <f>IFERROR(INDEX(V$3:V$117,MATCH($A$115,$A3:$A$110,0),1),0)</f>
        <v>0</v>
      </c>
      <c r="W122" s="131">
        <f>IFERROR(INDEX(W$3:W$117,MATCH($A$115,$A3:$A$110,0),1),0)</f>
        <v>0</v>
      </c>
      <c r="X122" s="131">
        <f>IFERROR(INDEX(X$3:X$117,MATCH($A$115,$A3:$A$110,0),1),0)</f>
        <v>0</v>
      </c>
      <c r="Y122" s="131">
        <f>IFERROR(INDEX(Y$3:Y$117,MATCH($A$115,$A3:$A$110,0),1),0)</f>
        <v>0</v>
      </c>
      <c r="Z122" s="131">
        <f>IFERROR(INDEX(Z$3:Z$117,MATCH($A$115,$A3:$A$110,0),1),0)</f>
        <v>0</v>
      </c>
      <c r="AA122" s="131">
        <f>IFERROR(INDEX(AA$3:AA$117,MATCH($A$115,$A3:$A$110,0),1),0)</f>
        <v>0</v>
      </c>
      <c r="AB122" s="131">
        <f>IFERROR(INDEX(AB$3:AB$117,MATCH($A$115,$A3:$A$110,0),1),0)</f>
        <v>0</v>
      </c>
      <c r="AC122" s="131">
        <f>IFERROR(INDEX(AC$3:AC$117,MATCH($A$115,$A3:$A$110,0),1),0)</f>
        <v>0</v>
      </c>
      <c r="AD122" s="131">
        <f>IFERROR(INDEX(AD$3:AD$117,MATCH($A$115,$A3:$A$110,0),1),0)</f>
        <v>0</v>
      </c>
      <c r="AE122" s="131">
        <f>IFERROR(INDEX(AE$3:AE$117,MATCH($A$115,$A3:$A$110,0),1),0)</f>
        <v>0</v>
      </c>
      <c r="AF122" s="131">
        <f>IFERROR(INDEX(AF$3:AF$117,MATCH($A$115,$A3:$A$110,0),1),0)</f>
        <v>0</v>
      </c>
      <c r="AG122" s="131">
        <f>IFERROR(INDEX(AG$3:AG$117,MATCH($A$115,$A3:$A$110,0),1),0)</f>
        <v>0</v>
      </c>
      <c r="AH122" s="131">
        <f>IFERROR(INDEX(AH$3:AH$117,MATCH($A$115,$A3:$A$110,0),1),0)</f>
        <v>0</v>
      </c>
      <c r="AI122" s="131">
        <f>IFERROR(INDEX(AI$3:AI$117,MATCH($A$115,$A3:$A$110,0),1),0)</f>
        <v>0</v>
      </c>
      <c r="AJ122" s="131">
        <f>IFERROR(INDEX(AJ$3:AJ$117,MATCH($A$115,$A3:$A$110,0),1),0)</f>
        <v>0</v>
      </c>
      <c r="AK122" s="131">
        <f>IFERROR(INDEX(AK$3:AK$117,MATCH($A$115,$A3:$A$110,0),1),0)</f>
        <v>0</v>
      </c>
      <c r="AL122" s="131">
        <f>IFERROR(INDEX(AL$3:AL$117,MATCH($A$115,$A3:$A$110,0),1),0)</f>
        <v>0</v>
      </c>
      <c r="AM122" s="131">
        <f>IFERROR(INDEX(AM$3:AM$117,MATCH($A$115,$A3:$A$110,0),1),0)</f>
        <v>0</v>
      </c>
      <c r="AN122" s="131">
        <f>IFERROR(INDEX(AN$3:AN$117,MATCH($A$115,$A3:$A$110,0),1),0)</f>
        <v>0</v>
      </c>
      <c r="AO122" s="131">
        <f>IFERROR(INDEX(AO$3:AO$117,MATCH($A$115,$A3:$A$110,0),1),0)</f>
        <v>0</v>
      </c>
      <c r="AP122" s="131">
        <f>IFERROR(INDEX(AP$3:AP$117,MATCH($A$115,$A3:$A$110,0),1),0)</f>
        <v>0</v>
      </c>
      <c r="AQ122" s="131">
        <f>IFERROR(INDEX(AQ$3:AQ$117,MATCH($A$115,$A3:$A$110,0),1),0)</f>
        <v>0</v>
      </c>
      <c r="AR122" s="131">
        <f>IFERROR(INDEX(AR$3:AR$117,MATCH($A$115,$A3:$A$110,0),1),0)</f>
        <v>0</v>
      </c>
      <c r="AS122" s="131">
        <f>IFERROR(INDEX(AS$3:AS$117,MATCH($A$115,$A3:$A$110,0),1),0)</f>
        <v>0</v>
      </c>
      <c r="AT122" s="131">
        <f>IFERROR(INDEX(AT$3:AT$117,MATCH($A$115,$A3:$A$110,0),1),0)</f>
        <v>0</v>
      </c>
      <c r="AU122" s="131">
        <f>IFERROR(INDEX(AU$3:AU$117,MATCH($A$115,$A3:$A$110,0),1),0)</f>
        <v>0</v>
      </c>
      <c r="AV122" s="131">
        <f>IFERROR(INDEX(AV$3:AV$117,MATCH($A$115,$A3:$A$110,0),1),0)</f>
        <v>0</v>
      </c>
      <c r="AW122" s="131">
        <f>IFERROR(INDEX(AW$3:AW$117,MATCH($A$115,$A3:$A$110,0),1),0)</f>
        <v>0</v>
      </c>
      <c r="AX122" s="131">
        <f>IFERROR(INDEX(AX$3:AX$117,MATCH($A$115,$A3:$A$110,0),1),0)</f>
        <v>0</v>
      </c>
      <c r="AY122" s="131">
        <f>IFERROR(INDEX(AY$3:AY$117,MATCH($A$115,$A3:$A$110,0),1),0)</f>
        <v>0</v>
      </c>
      <c r="AZ122" s="131">
        <f>IFERROR(INDEX(AZ$3:AZ$117,MATCH($A$115,$A3:$A$110,0),1),0)</f>
        <v>0</v>
      </c>
      <c r="BA122" s="131">
        <f>IFERROR(INDEX(BA$3:BA$117,MATCH($A$115,$A3:$A$110,0),1),0)</f>
        <v>0</v>
      </c>
      <c r="BB122" s="131">
        <f>IFERROR(INDEX(BB$3:BB$117,MATCH($A$115,$A3:$A$110,0),1),0)</f>
        <v>0</v>
      </c>
      <c r="BC122" s="131">
        <f>IFERROR(INDEX(BC$3:BC$117,MATCH($A$115,$A3:$A$110,0),1),0)</f>
        <v>0</v>
      </c>
      <c r="BD122" s="131">
        <f>IFERROR(INDEX(BD$3:BD$117,MATCH($A$115,$A3:$A$110,0),1),0)</f>
        <v>0</v>
      </c>
      <c r="BE122" s="131">
        <f>IFERROR(INDEX(BE$3:BE$117,MATCH($A$115,$A3:$A$110,0),1),0)</f>
        <v>0</v>
      </c>
      <c r="BF122" s="131">
        <f>IFERROR(INDEX(BF$3:BF$117,MATCH($A$115,$A3:$A$110,0),1),0)</f>
        <v>0</v>
      </c>
      <c r="BG122" s="131">
        <f>IFERROR(INDEX(BG$3:BG$117,MATCH($A$115,$A3:$A$110,0),1),0)</f>
        <v>0</v>
      </c>
      <c r="BH122" s="131">
        <f>IFERROR(INDEX(BH$3:BH$117,MATCH($A$115,$A3:$A$110,0),1),0)</f>
        <v>0</v>
      </c>
      <c r="BI122" s="131">
        <f>IFERROR(INDEX(BI$3:BI$117,MATCH($A$115,$A3:$A$110,0),1),0)</f>
        <v>0</v>
      </c>
      <c r="BJ122" s="131">
        <f>IFERROR(INDEX(BJ$3:BJ$117,MATCH($A$115,$A3:$A$110,0),1),0)</f>
        <v>0</v>
      </c>
      <c r="BK122" s="131">
        <f>IFERROR(INDEX(BK$3:BK$117,MATCH($A$115,$A3:$A$110,0),1),0)</f>
        <v>0</v>
      </c>
      <c r="BL122" s="131">
        <f>IFERROR(INDEX(BL$3:BL$117,MATCH($A$115,$A3:$A$110,0),1),0)</f>
        <v>0</v>
      </c>
      <c r="BM122" s="131">
        <f>IFERROR(INDEX(BM$3:BM$117,MATCH($A$115,$A3:$A$110,0),1),0)</f>
        <v>0</v>
      </c>
    </row>
    <row r="123" spans="1:74" s="80" customFormat="1">
      <c r="A123" t="s">
        <v>518</v>
      </c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 s="80">
        <f t="shared" si="1"/>
        <v>0</v>
      </c>
      <c r="R123" s="80">
        <f t="shared" si="0"/>
        <v>0</v>
      </c>
      <c r="S123" s="80">
        <f t="shared" si="0"/>
        <v>0</v>
      </c>
      <c r="T123" s="80">
        <f t="shared" si="0"/>
        <v>0</v>
      </c>
      <c r="U123" s="80">
        <f t="shared" si="0"/>
        <v>0</v>
      </c>
      <c r="V123" s="80">
        <f t="shared" si="0"/>
        <v>0</v>
      </c>
      <c r="W123" s="80">
        <f t="shared" si="0"/>
        <v>0</v>
      </c>
      <c r="X123" s="80">
        <f t="shared" si="0"/>
        <v>0</v>
      </c>
      <c r="Y123" s="80">
        <f t="shared" si="0"/>
        <v>0</v>
      </c>
      <c r="Z123" s="80">
        <f t="shared" si="0"/>
        <v>0</v>
      </c>
      <c r="AA123" s="80">
        <f t="shared" si="0"/>
        <v>0</v>
      </c>
      <c r="AB123" s="80">
        <f t="shared" si="0"/>
        <v>0</v>
      </c>
      <c r="AC123" s="80">
        <f t="shared" si="0"/>
        <v>0</v>
      </c>
      <c r="AD123" s="80">
        <f t="shared" si="0"/>
        <v>0</v>
      </c>
      <c r="AE123" s="80">
        <f t="shared" si="0"/>
        <v>0</v>
      </c>
      <c r="AF123" s="80">
        <f t="shared" si="0"/>
        <v>0</v>
      </c>
      <c r="AG123" s="80">
        <f t="shared" si="0"/>
        <v>0</v>
      </c>
      <c r="AH123" s="80">
        <f t="shared" si="0"/>
        <v>0</v>
      </c>
      <c r="AI123" s="80">
        <f t="shared" si="0"/>
        <v>0</v>
      </c>
      <c r="AJ123" s="80">
        <f t="shared" si="0"/>
        <v>0</v>
      </c>
      <c r="AK123" s="80">
        <f t="shared" si="0"/>
        <v>0</v>
      </c>
      <c r="AL123" s="80">
        <f t="shared" si="0"/>
        <v>0</v>
      </c>
      <c r="AM123" s="80">
        <f t="shared" si="0"/>
        <v>0</v>
      </c>
      <c r="AN123" s="80">
        <f t="shared" si="0"/>
        <v>0</v>
      </c>
      <c r="AO123" s="80">
        <f t="shared" si="0"/>
        <v>0</v>
      </c>
      <c r="AP123" s="80">
        <f t="shared" si="0"/>
        <v>0</v>
      </c>
      <c r="AQ123" s="80">
        <f t="shared" si="0"/>
        <v>0</v>
      </c>
      <c r="AR123" s="80">
        <f t="shared" si="0"/>
        <v>0</v>
      </c>
      <c r="AS123" s="80">
        <f t="shared" si="0"/>
        <v>0</v>
      </c>
      <c r="AT123" s="80">
        <f t="shared" si="0"/>
        <v>0</v>
      </c>
      <c r="AU123" s="80">
        <f t="shared" si="0"/>
        <v>0</v>
      </c>
      <c r="AV123" s="80">
        <f t="shared" si="0"/>
        <v>0</v>
      </c>
      <c r="AW123" s="80">
        <f t="shared" si="0"/>
        <v>0</v>
      </c>
      <c r="AX123" s="80">
        <f t="shared" si="0"/>
        <v>0</v>
      </c>
      <c r="AY123" s="80">
        <f t="shared" si="0"/>
        <v>0</v>
      </c>
      <c r="AZ123" s="80">
        <f t="shared" si="0"/>
        <v>0</v>
      </c>
      <c r="BA123" s="80">
        <f t="shared" si="0"/>
        <v>0</v>
      </c>
      <c r="BB123" s="80">
        <f t="shared" si="0"/>
        <v>0</v>
      </c>
      <c r="BC123" s="80">
        <f t="shared" si="0"/>
        <v>0</v>
      </c>
      <c r="BD123" s="80">
        <f t="shared" si="0"/>
        <v>0</v>
      </c>
      <c r="BE123" s="80">
        <f t="shared" ref="BE123:BM123" si="6">+BE42+BE46+BE49</f>
        <v>0</v>
      </c>
      <c r="BF123" s="80">
        <f t="shared" si="6"/>
        <v>0</v>
      </c>
      <c r="BG123" s="80">
        <f t="shared" si="6"/>
        <v>0</v>
      </c>
      <c r="BH123" s="80">
        <f t="shared" si="6"/>
        <v>0</v>
      </c>
      <c r="BI123" s="80">
        <f t="shared" si="6"/>
        <v>0</v>
      </c>
      <c r="BJ123" s="80">
        <f t="shared" si="6"/>
        <v>0</v>
      </c>
      <c r="BK123" s="80">
        <f t="shared" si="6"/>
        <v>0</v>
      </c>
      <c r="BL123" s="80">
        <f t="shared" si="6"/>
        <v>0</v>
      </c>
      <c r="BM123" s="80">
        <f t="shared" si="6"/>
        <v>0</v>
      </c>
    </row>
    <row r="124" spans="1:74" s="80" customFormat="1">
      <c r="A124" t="s">
        <v>344</v>
      </c>
      <c r="B124">
        <v>319079</v>
      </c>
      <c r="C124">
        <v>316129.95</v>
      </c>
      <c r="D124">
        <v>332734</v>
      </c>
      <c r="E124">
        <v>298714</v>
      </c>
      <c r="F124">
        <v>261032</v>
      </c>
      <c r="G124">
        <v>250809.64</v>
      </c>
      <c r="H124">
        <v>280507</v>
      </c>
      <c r="I124">
        <v>241665</v>
      </c>
      <c r="J124">
        <v>275526</v>
      </c>
      <c r="K124">
        <v>277508.11</v>
      </c>
      <c r="L124">
        <v>410921</v>
      </c>
      <c r="M124">
        <v>245528</v>
      </c>
      <c r="N124">
        <v>212402</v>
      </c>
      <c r="O124">
        <v>192686.21</v>
      </c>
      <c r="P124">
        <v>153120</v>
      </c>
      <c r="Q124" s="80">
        <f t="shared" si="3"/>
        <v>0</v>
      </c>
      <c r="R124" s="80">
        <f t="shared" si="2"/>
        <v>0</v>
      </c>
      <c r="S124" s="80">
        <f t="shared" si="2"/>
        <v>0</v>
      </c>
      <c r="T124" s="80">
        <f t="shared" si="2"/>
        <v>0</v>
      </c>
      <c r="U124" s="80">
        <f t="shared" si="2"/>
        <v>0</v>
      </c>
      <c r="V124" s="80">
        <f t="shared" si="2"/>
        <v>0</v>
      </c>
      <c r="W124" s="80">
        <f t="shared" si="2"/>
        <v>0</v>
      </c>
      <c r="X124" s="80">
        <f t="shared" si="2"/>
        <v>0</v>
      </c>
      <c r="Y124" s="80">
        <f t="shared" si="2"/>
        <v>0</v>
      </c>
      <c r="Z124" s="80">
        <f t="shared" si="2"/>
        <v>0</v>
      </c>
      <c r="AA124" s="80">
        <f t="shared" si="2"/>
        <v>0</v>
      </c>
      <c r="AB124" s="80">
        <f t="shared" si="2"/>
        <v>0</v>
      </c>
      <c r="AC124" s="80">
        <f t="shared" si="2"/>
        <v>0</v>
      </c>
      <c r="AD124" s="80">
        <f t="shared" si="2"/>
        <v>0</v>
      </c>
      <c r="AE124" s="80">
        <f t="shared" si="2"/>
        <v>0</v>
      </c>
      <c r="AF124" s="80">
        <f t="shared" si="2"/>
        <v>0</v>
      </c>
      <c r="AG124" s="80">
        <f t="shared" si="2"/>
        <v>0</v>
      </c>
      <c r="AH124" s="80">
        <f t="shared" si="2"/>
        <v>0</v>
      </c>
      <c r="AI124" s="80">
        <f t="shared" si="2"/>
        <v>0</v>
      </c>
      <c r="AJ124" s="80">
        <f t="shared" si="2"/>
        <v>0</v>
      </c>
      <c r="AK124" s="80">
        <f t="shared" si="2"/>
        <v>0</v>
      </c>
      <c r="AL124" s="80">
        <f t="shared" si="2"/>
        <v>0</v>
      </c>
      <c r="AM124" s="80">
        <f t="shared" si="2"/>
        <v>0</v>
      </c>
      <c r="AN124" s="80">
        <f t="shared" si="2"/>
        <v>0</v>
      </c>
      <c r="AO124" s="80">
        <f t="shared" si="2"/>
        <v>0</v>
      </c>
      <c r="AP124" s="80">
        <f t="shared" si="2"/>
        <v>0</v>
      </c>
      <c r="AQ124" s="80">
        <f t="shared" si="2"/>
        <v>0</v>
      </c>
      <c r="AR124" s="80">
        <f t="shared" si="2"/>
        <v>0</v>
      </c>
      <c r="AS124" s="80">
        <f t="shared" si="2"/>
        <v>0</v>
      </c>
      <c r="AT124" s="80">
        <f t="shared" si="2"/>
        <v>0</v>
      </c>
      <c r="AU124" s="80">
        <f t="shared" si="2"/>
        <v>0</v>
      </c>
      <c r="AV124" s="80">
        <f t="shared" si="2"/>
        <v>0</v>
      </c>
      <c r="AW124" s="80">
        <f t="shared" si="2"/>
        <v>0</v>
      </c>
      <c r="AX124" s="80">
        <f t="shared" si="2"/>
        <v>0</v>
      </c>
      <c r="AY124" s="80">
        <f t="shared" si="2"/>
        <v>0</v>
      </c>
      <c r="AZ124" s="80">
        <f t="shared" si="2"/>
        <v>0</v>
      </c>
      <c r="BA124" s="80">
        <f t="shared" si="2"/>
        <v>0</v>
      </c>
      <c r="BB124" s="80">
        <f t="shared" si="2"/>
        <v>0</v>
      </c>
      <c r="BC124" s="80">
        <f t="shared" si="2"/>
        <v>0</v>
      </c>
      <c r="BD124" s="80">
        <f t="shared" si="2"/>
        <v>0</v>
      </c>
      <c r="BE124" s="80">
        <f t="shared" si="2"/>
        <v>0</v>
      </c>
      <c r="BF124" s="80">
        <f t="shared" si="2"/>
        <v>0</v>
      </c>
      <c r="BG124" s="80">
        <f t="shared" si="2"/>
        <v>0</v>
      </c>
      <c r="BH124" s="80">
        <f t="shared" si="2"/>
        <v>0</v>
      </c>
      <c r="BI124" s="80">
        <f t="shared" si="2"/>
        <v>0</v>
      </c>
      <c r="BJ124" s="80">
        <f t="shared" si="2"/>
        <v>0</v>
      </c>
      <c r="BK124" s="80">
        <f t="shared" si="2"/>
        <v>0</v>
      </c>
      <c r="BL124" s="80">
        <f t="shared" si="2"/>
        <v>0</v>
      </c>
      <c r="BM124" s="80">
        <f t="shared" si="2"/>
        <v>0</v>
      </c>
    </row>
    <row r="125" spans="1:74" s="82" customFormat="1">
      <c r="A125" t="s">
        <v>519</v>
      </c>
      <c r="B125">
        <v>319079</v>
      </c>
      <c r="C125">
        <v>316129.95</v>
      </c>
      <c r="D125">
        <v>332734</v>
      </c>
      <c r="E125">
        <v>298714</v>
      </c>
      <c r="F125">
        <v>261032</v>
      </c>
      <c r="G125">
        <v>250809.64</v>
      </c>
      <c r="H125">
        <v>280507</v>
      </c>
      <c r="I125">
        <v>241665</v>
      </c>
      <c r="J125">
        <v>275526</v>
      </c>
      <c r="K125">
        <v>277508.11</v>
      </c>
      <c r="L125">
        <v>410921</v>
      </c>
      <c r="M125">
        <v>245528</v>
      </c>
      <c r="N125">
        <v>212402</v>
      </c>
      <c r="O125">
        <v>0</v>
      </c>
      <c r="P125">
        <v>0</v>
      </c>
      <c r="Q125" s="82">
        <f t="shared" si="5"/>
        <v>0</v>
      </c>
      <c r="R125" s="82">
        <f t="shared" si="4"/>
        <v>0</v>
      </c>
      <c r="S125" s="82">
        <f t="shared" si="4"/>
        <v>0</v>
      </c>
      <c r="T125" s="82">
        <f t="shared" si="4"/>
        <v>0</v>
      </c>
      <c r="U125" s="82">
        <f t="shared" si="4"/>
        <v>0</v>
      </c>
      <c r="V125" s="82">
        <f t="shared" si="4"/>
        <v>0</v>
      </c>
      <c r="W125" s="82">
        <f t="shared" si="4"/>
        <v>0</v>
      </c>
      <c r="X125" s="82">
        <f t="shared" si="4"/>
        <v>0</v>
      </c>
      <c r="Y125" s="82">
        <f t="shared" si="4"/>
        <v>0</v>
      </c>
      <c r="Z125" s="82">
        <f t="shared" si="4"/>
        <v>0</v>
      </c>
      <c r="AA125" s="82">
        <f t="shared" si="4"/>
        <v>0</v>
      </c>
      <c r="AB125" s="82">
        <f t="shared" si="4"/>
        <v>0</v>
      </c>
      <c r="AC125" s="82">
        <f t="shared" si="4"/>
        <v>0</v>
      </c>
      <c r="AD125" s="82">
        <f t="shared" si="4"/>
        <v>0</v>
      </c>
      <c r="AE125" s="82">
        <f t="shared" si="4"/>
        <v>0</v>
      </c>
      <c r="AF125" s="82">
        <f t="shared" si="4"/>
        <v>0</v>
      </c>
      <c r="AG125" s="82">
        <f t="shared" si="4"/>
        <v>0</v>
      </c>
      <c r="AH125" s="82">
        <f t="shared" si="4"/>
        <v>0</v>
      </c>
      <c r="AI125" s="82">
        <f t="shared" si="4"/>
        <v>0</v>
      </c>
      <c r="AJ125" s="82">
        <f t="shared" si="4"/>
        <v>0</v>
      </c>
      <c r="AK125" s="82">
        <f t="shared" si="4"/>
        <v>0</v>
      </c>
      <c r="AL125" s="82">
        <f t="shared" si="4"/>
        <v>0</v>
      </c>
      <c r="AM125" s="82">
        <f t="shared" si="4"/>
        <v>0</v>
      </c>
      <c r="AN125" s="82">
        <f t="shared" si="4"/>
        <v>0</v>
      </c>
      <c r="AO125" s="82">
        <f t="shared" si="4"/>
        <v>0</v>
      </c>
      <c r="AP125" s="82">
        <f t="shared" si="4"/>
        <v>0</v>
      </c>
      <c r="AQ125" s="82">
        <f t="shared" si="4"/>
        <v>0</v>
      </c>
      <c r="AR125" s="82">
        <f t="shared" si="4"/>
        <v>0</v>
      </c>
      <c r="AS125" s="82">
        <f t="shared" si="4"/>
        <v>0</v>
      </c>
      <c r="AT125" s="82">
        <f t="shared" si="4"/>
        <v>0</v>
      </c>
      <c r="AU125" s="82">
        <f t="shared" si="4"/>
        <v>0</v>
      </c>
      <c r="AV125" s="82">
        <f t="shared" si="4"/>
        <v>0</v>
      </c>
      <c r="AW125" s="82">
        <f t="shared" si="4"/>
        <v>0</v>
      </c>
      <c r="AX125" s="82">
        <f t="shared" si="4"/>
        <v>0</v>
      </c>
      <c r="AY125" s="82">
        <f t="shared" si="4"/>
        <v>0</v>
      </c>
      <c r="AZ125" s="82">
        <f t="shared" si="4"/>
        <v>0</v>
      </c>
      <c r="BA125" s="82">
        <f t="shared" si="4"/>
        <v>0</v>
      </c>
      <c r="BB125" s="82">
        <f t="shared" si="4"/>
        <v>0</v>
      </c>
      <c r="BC125" s="82">
        <f t="shared" si="4"/>
        <v>0</v>
      </c>
      <c r="BD125" s="82">
        <f t="shared" si="4"/>
        <v>0</v>
      </c>
      <c r="BE125" s="82">
        <f t="shared" si="4"/>
        <v>0</v>
      </c>
      <c r="BF125" s="82">
        <f t="shared" si="4"/>
        <v>0</v>
      </c>
      <c r="BG125" s="82">
        <f t="shared" si="4"/>
        <v>0</v>
      </c>
      <c r="BH125" s="82">
        <f t="shared" si="4"/>
        <v>0</v>
      </c>
      <c r="BI125" s="82">
        <f t="shared" si="4"/>
        <v>0</v>
      </c>
      <c r="BJ125" s="82">
        <f t="shared" si="4"/>
        <v>0</v>
      </c>
      <c r="BK125" s="82">
        <f t="shared" si="4"/>
        <v>0</v>
      </c>
      <c r="BL125" s="82">
        <f t="shared" si="4"/>
        <v>0</v>
      </c>
      <c r="BM125" s="82">
        <f t="shared" si="4"/>
        <v>0</v>
      </c>
    </row>
    <row r="126" spans="1:74">
      <c r="A126" t="s">
        <v>2092</v>
      </c>
      <c r="B126">
        <v>0</v>
      </c>
      <c r="C126">
        <v>0</v>
      </c>
      <c r="D126">
        <v>0</v>
      </c>
      <c r="E126">
        <v>0</v>
      </c>
      <c r="F126">
        <v>0</v>
      </c>
      <c r="G126">
        <v>0</v>
      </c>
      <c r="H126">
        <v>0</v>
      </c>
      <c r="I126">
        <v>0</v>
      </c>
      <c r="J126">
        <v>0</v>
      </c>
      <c r="K126">
        <v>0</v>
      </c>
      <c r="L126">
        <v>0</v>
      </c>
      <c r="M126">
        <v>0</v>
      </c>
      <c r="N126">
        <v>0</v>
      </c>
      <c r="O126">
        <v>192686.21</v>
      </c>
      <c r="P126">
        <v>153120</v>
      </c>
      <c r="Q126" s="80"/>
      <c r="R126" s="80"/>
      <c r="S126" s="80"/>
      <c r="T126" s="80"/>
      <c r="U126" s="80"/>
      <c r="V126" s="80"/>
      <c r="W126" s="80"/>
      <c r="X126" s="80"/>
      <c r="Y126" s="80"/>
      <c r="Z126" s="80"/>
      <c r="AA126" s="80"/>
      <c r="AB126" s="80"/>
      <c r="AC126" s="80"/>
      <c r="AD126" s="80"/>
      <c r="AE126" s="80"/>
      <c r="AF126" s="80"/>
      <c r="AG126" s="80"/>
      <c r="AH126" s="80"/>
      <c r="AI126" s="80"/>
      <c r="AJ126" s="80"/>
      <c r="AK126" s="80"/>
      <c r="AL126" s="80"/>
      <c r="AM126" s="80"/>
      <c r="AN126" s="80"/>
      <c r="AO126" s="80"/>
      <c r="AP126" s="80"/>
      <c r="AQ126" s="80"/>
      <c r="AR126" s="80"/>
      <c r="AS126" s="80"/>
      <c r="AT126" s="80"/>
      <c r="AU126" s="80"/>
      <c r="AV126" s="80"/>
      <c r="AW126" s="80"/>
      <c r="AX126" s="80"/>
      <c r="AY126" s="80"/>
      <c r="AZ126" s="80"/>
      <c r="BA126" s="80"/>
      <c r="BB126" s="80"/>
      <c r="BC126" s="80"/>
    </row>
    <row r="127" spans="1:74">
      <c r="A127" t="s">
        <v>345</v>
      </c>
      <c r="B127">
        <v>4998</v>
      </c>
      <c r="C127">
        <v>3162.14</v>
      </c>
      <c r="D127">
        <v>2483</v>
      </c>
      <c r="E127">
        <v>2117</v>
      </c>
      <c r="F127">
        <v>1679</v>
      </c>
      <c r="G127">
        <v>1021.32</v>
      </c>
      <c r="H127">
        <v>636</v>
      </c>
      <c r="I127">
        <v>397</v>
      </c>
      <c r="J127">
        <v>303</v>
      </c>
      <c r="K127">
        <v>386.48</v>
      </c>
      <c r="L127">
        <v>337</v>
      </c>
      <c r="M127">
        <v>336</v>
      </c>
      <c r="N127">
        <v>309</v>
      </c>
      <c r="O127">
        <v>367.8</v>
      </c>
      <c r="P127">
        <v>607</v>
      </c>
    </row>
    <row r="128" spans="1:74" s="3" customFormat="1" ht="14">
      <c r="A128" t="s">
        <v>346</v>
      </c>
      <c r="B128">
        <v>4998</v>
      </c>
      <c r="C128">
        <v>3162.14</v>
      </c>
      <c r="D128">
        <v>2483</v>
      </c>
      <c r="E128">
        <v>2117</v>
      </c>
      <c r="F128">
        <v>1679</v>
      </c>
      <c r="G128">
        <v>1021.32</v>
      </c>
      <c r="H128">
        <v>636</v>
      </c>
      <c r="I128">
        <v>397</v>
      </c>
      <c r="J128">
        <v>303</v>
      </c>
      <c r="K128">
        <v>386.48</v>
      </c>
      <c r="L128">
        <v>337</v>
      </c>
      <c r="M128">
        <v>336</v>
      </c>
      <c r="N128">
        <v>309</v>
      </c>
      <c r="O128">
        <v>367.8</v>
      </c>
      <c r="P128">
        <v>607</v>
      </c>
      <c r="Q128" t="s">
        <v>385</v>
      </c>
      <c r="R128" t="s">
        <v>386</v>
      </c>
      <c r="S128" t="s">
        <v>505</v>
      </c>
      <c r="T128" t="s">
        <v>388</v>
      </c>
      <c r="U128" t="s">
        <v>389</v>
      </c>
      <c r="V128" t="s">
        <v>390</v>
      </c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</row>
    <row r="129" spans="1:74">
      <c r="A129" t="s">
        <v>307</v>
      </c>
      <c r="B129">
        <v>3105</v>
      </c>
      <c r="C129">
        <v>22751.88</v>
      </c>
      <c r="D129">
        <v>15974</v>
      </c>
      <c r="E129">
        <v>11724</v>
      </c>
      <c r="F129">
        <v>39142</v>
      </c>
      <c r="G129">
        <v>419159.17</v>
      </c>
      <c r="H129">
        <v>16079</v>
      </c>
      <c r="I129">
        <v>5245</v>
      </c>
      <c r="J129">
        <v>2346</v>
      </c>
      <c r="K129">
        <v>47270.51</v>
      </c>
      <c r="L129">
        <v>1839</v>
      </c>
      <c r="M129">
        <v>2733</v>
      </c>
      <c r="N129">
        <v>2833</v>
      </c>
      <c r="O129">
        <v>3374.77</v>
      </c>
      <c r="P129">
        <v>3631</v>
      </c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</row>
    <row r="130" spans="1:74">
      <c r="A130" t="s">
        <v>347</v>
      </c>
      <c r="B130">
        <v>327182</v>
      </c>
      <c r="C130">
        <v>342043.96</v>
      </c>
      <c r="D130">
        <v>351191</v>
      </c>
      <c r="E130">
        <v>312555</v>
      </c>
      <c r="F130">
        <v>301853</v>
      </c>
      <c r="G130">
        <v>670990.13</v>
      </c>
      <c r="H130">
        <v>297222</v>
      </c>
      <c r="I130">
        <v>247307</v>
      </c>
      <c r="J130">
        <v>278175</v>
      </c>
      <c r="K130">
        <v>325165.09999999998</v>
      </c>
      <c r="L130">
        <v>413097</v>
      </c>
      <c r="M130">
        <v>248597</v>
      </c>
      <c r="N130">
        <v>215544</v>
      </c>
      <c r="O130">
        <v>196428.78</v>
      </c>
      <c r="P130">
        <v>157358</v>
      </c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</row>
    <row r="131" spans="1:74">
      <c r="A131" t="s">
        <v>521</v>
      </c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>
        <v>116753</v>
      </c>
      <c r="R131">
        <v>183193</v>
      </c>
      <c r="S131">
        <v>223744.04</v>
      </c>
      <c r="T131">
        <v>248865</v>
      </c>
      <c r="U131">
        <v>213418</v>
      </c>
      <c r="V131">
        <v>200014</v>
      </c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</row>
    <row r="132" spans="1:74">
      <c r="A132" t="s">
        <v>348</v>
      </c>
      <c r="B132">
        <v>175928</v>
      </c>
      <c r="C132">
        <v>174855.72</v>
      </c>
      <c r="D132">
        <v>177646</v>
      </c>
      <c r="E132">
        <v>166339</v>
      </c>
      <c r="F132">
        <v>150384</v>
      </c>
      <c r="G132">
        <v>161759.10999999999</v>
      </c>
      <c r="H132">
        <v>155760</v>
      </c>
      <c r="I132">
        <v>144561</v>
      </c>
      <c r="J132">
        <v>146920</v>
      </c>
      <c r="K132">
        <v>157355.54</v>
      </c>
      <c r="L132">
        <v>169166</v>
      </c>
      <c r="M132">
        <v>130961</v>
      </c>
      <c r="N132">
        <v>143235</v>
      </c>
      <c r="O132">
        <v>114771.17</v>
      </c>
      <c r="P132">
        <v>108348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0</v>
      </c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</row>
    <row r="133" spans="1:74">
      <c r="A133" t="s">
        <v>2093</v>
      </c>
      <c r="B133">
        <v>0</v>
      </c>
      <c r="C133">
        <v>0</v>
      </c>
      <c r="D133">
        <v>0</v>
      </c>
      <c r="E133">
        <v>0</v>
      </c>
      <c r="F133">
        <v>0</v>
      </c>
      <c r="G133">
        <v>0</v>
      </c>
      <c r="H133">
        <v>0</v>
      </c>
      <c r="I133">
        <v>0</v>
      </c>
      <c r="J133">
        <v>0</v>
      </c>
      <c r="K133">
        <v>0</v>
      </c>
      <c r="L133">
        <v>0</v>
      </c>
      <c r="M133">
        <v>0</v>
      </c>
      <c r="N133">
        <v>0</v>
      </c>
      <c r="O133">
        <v>114771.17</v>
      </c>
      <c r="P133">
        <v>108348</v>
      </c>
      <c r="Q133">
        <v>116753</v>
      </c>
      <c r="R133">
        <v>183193</v>
      </c>
      <c r="S133">
        <v>223744.04</v>
      </c>
      <c r="T133">
        <v>248865</v>
      </c>
      <c r="U133">
        <v>213418</v>
      </c>
      <c r="V133">
        <v>200014</v>
      </c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</row>
    <row r="134" spans="1:74">
      <c r="A134" t="s">
        <v>349</v>
      </c>
      <c r="B134">
        <v>87482</v>
      </c>
      <c r="C134">
        <v>41740.35</v>
      </c>
      <c r="D134">
        <v>57220</v>
      </c>
      <c r="E134">
        <v>112967</v>
      </c>
      <c r="F134">
        <v>51969</v>
      </c>
      <c r="G134">
        <v>69367.08</v>
      </c>
      <c r="H134">
        <v>47818</v>
      </c>
      <c r="I134">
        <v>41514</v>
      </c>
      <c r="J134">
        <v>38632</v>
      </c>
      <c r="K134">
        <v>56995.360000000001</v>
      </c>
      <c r="L134">
        <v>50240</v>
      </c>
      <c r="M134">
        <v>36362</v>
      </c>
      <c r="N134">
        <v>31525</v>
      </c>
      <c r="O134">
        <v>30734.43</v>
      </c>
      <c r="P134">
        <v>30715</v>
      </c>
      <c r="Q134">
        <v>804</v>
      </c>
      <c r="R134">
        <v>1030</v>
      </c>
      <c r="S134">
        <v>0</v>
      </c>
      <c r="T134">
        <v>0</v>
      </c>
      <c r="U134">
        <v>2162</v>
      </c>
      <c r="V134">
        <v>1742</v>
      </c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</row>
    <row r="135" spans="1:74">
      <c r="A135" t="s">
        <v>350</v>
      </c>
      <c r="B135">
        <v>0</v>
      </c>
      <c r="C135">
        <v>0</v>
      </c>
      <c r="D135">
        <v>0</v>
      </c>
      <c r="E135">
        <v>0</v>
      </c>
      <c r="F135">
        <v>0</v>
      </c>
      <c r="G135">
        <v>0</v>
      </c>
      <c r="H135">
        <v>0</v>
      </c>
      <c r="I135">
        <v>0</v>
      </c>
      <c r="J135">
        <v>0</v>
      </c>
      <c r="K135">
        <v>0</v>
      </c>
      <c r="L135">
        <v>0</v>
      </c>
      <c r="M135">
        <v>0</v>
      </c>
      <c r="N135">
        <v>0</v>
      </c>
      <c r="O135">
        <v>-8363.41</v>
      </c>
      <c r="P135">
        <v>1331</v>
      </c>
      <c r="Q135">
        <v>804</v>
      </c>
      <c r="R135">
        <v>1030</v>
      </c>
      <c r="S135">
        <v>0</v>
      </c>
      <c r="T135">
        <v>0</v>
      </c>
      <c r="U135">
        <v>2162</v>
      </c>
      <c r="V135">
        <v>1742</v>
      </c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</row>
    <row r="136" spans="1:74">
      <c r="A136" t="s">
        <v>351</v>
      </c>
      <c r="B136">
        <v>87482</v>
      </c>
      <c r="C136">
        <v>41740.35</v>
      </c>
      <c r="D136">
        <v>57220</v>
      </c>
      <c r="E136">
        <v>112967</v>
      </c>
      <c r="F136">
        <v>51969</v>
      </c>
      <c r="G136">
        <v>69367.08</v>
      </c>
      <c r="H136">
        <v>47818</v>
      </c>
      <c r="I136">
        <v>41514</v>
      </c>
      <c r="J136">
        <v>38632</v>
      </c>
      <c r="K136">
        <v>56995.360000000001</v>
      </c>
      <c r="L136">
        <v>50240</v>
      </c>
      <c r="M136">
        <v>36362</v>
      </c>
      <c r="N136">
        <v>31525</v>
      </c>
      <c r="O136">
        <v>39097.839999999997</v>
      </c>
      <c r="P136">
        <v>29384</v>
      </c>
      <c r="Q136">
        <v>2137</v>
      </c>
      <c r="R136">
        <v>3838</v>
      </c>
      <c r="S136">
        <v>9306.7999999999993</v>
      </c>
      <c r="T136">
        <v>3989</v>
      </c>
      <c r="U136">
        <v>3121</v>
      </c>
      <c r="V136">
        <v>4603</v>
      </c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</row>
    <row r="137" spans="1:74">
      <c r="A137" t="s">
        <v>522</v>
      </c>
      <c r="B137">
        <v>263410</v>
      </c>
      <c r="C137">
        <v>216596.07</v>
      </c>
      <c r="D137">
        <v>234866</v>
      </c>
      <c r="E137">
        <v>279306</v>
      </c>
      <c r="F137">
        <v>202353</v>
      </c>
      <c r="G137">
        <v>231126.19</v>
      </c>
      <c r="H137">
        <v>203578</v>
      </c>
      <c r="I137">
        <v>186075</v>
      </c>
      <c r="J137">
        <v>185552</v>
      </c>
      <c r="K137">
        <v>214350.91</v>
      </c>
      <c r="L137">
        <v>219406</v>
      </c>
      <c r="M137">
        <v>167323</v>
      </c>
      <c r="N137">
        <v>174760</v>
      </c>
      <c r="O137">
        <v>145505.60000000001</v>
      </c>
      <c r="P137">
        <v>139063</v>
      </c>
      <c r="Q137">
        <v>119694</v>
      </c>
      <c r="R137">
        <v>188061</v>
      </c>
      <c r="S137">
        <v>233050.83</v>
      </c>
      <c r="T137">
        <v>252854</v>
      </c>
      <c r="U137">
        <v>218701</v>
      </c>
      <c r="V137">
        <v>206359</v>
      </c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</row>
    <row r="138" spans="1:74">
      <c r="A138" t="s">
        <v>353</v>
      </c>
      <c r="B138">
        <v>-176</v>
      </c>
      <c r="C138">
        <v>-17.28</v>
      </c>
      <c r="D138">
        <v>0</v>
      </c>
      <c r="E138">
        <v>0</v>
      </c>
      <c r="F138">
        <v>0</v>
      </c>
      <c r="G138">
        <v>0</v>
      </c>
      <c r="H138">
        <v>0</v>
      </c>
      <c r="I138">
        <v>0</v>
      </c>
      <c r="J138">
        <v>0</v>
      </c>
      <c r="K138">
        <v>0</v>
      </c>
      <c r="L138">
        <v>0</v>
      </c>
      <c r="M138">
        <v>0</v>
      </c>
      <c r="N138">
        <v>0</v>
      </c>
      <c r="O138">
        <v>0</v>
      </c>
      <c r="P138">
        <v>0</v>
      </c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</row>
    <row r="139" spans="1:74">
      <c r="A139" t="s">
        <v>354</v>
      </c>
      <c r="B139">
        <v>0</v>
      </c>
      <c r="C139">
        <v>0</v>
      </c>
      <c r="D139">
        <v>0</v>
      </c>
      <c r="E139">
        <v>0</v>
      </c>
      <c r="F139">
        <v>0</v>
      </c>
      <c r="G139">
        <v>0</v>
      </c>
      <c r="H139">
        <v>0</v>
      </c>
      <c r="I139">
        <v>0</v>
      </c>
      <c r="J139">
        <v>0</v>
      </c>
      <c r="K139">
        <v>0</v>
      </c>
      <c r="L139">
        <v>0</v>
      </c>
      <c r="M139">
        <v>0</v>
      </c>
      <c r="N139">
        <v>0</v>
      </c>
      <c r="O139">
        <v>0</v>
      </c>
      <c r="P139">
        <v>0</v>
      </c>
      <c r="Q139">
        <v>96621</v>
      </c>
      <c r="R139">
        <v>127575</v>
      </c>
      <c r="S139">
        <v>141889.60999999999</v>
      </c>
      <c r="T139">
        <v>137736</v>
      </c>
      <c r="U139">
        <v>120119</v>
      </c>
      <c r="V139">
        <v>109589</v>
      </c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</row>
    <row r="140" spans="1:74">
      <c r="A140" t="s">
        <v>524</v>
      </c>
      <c r="B140">
        <v>0</v>
      </c>
      <c r="C140">
        <v>0</v>
      </c>
      <c r="D140">
        <v>0</v>
      </c>
      <c r="E140">
        <v>0</v>
      </c>
      <c r="F140">
        <v>0</v>
      </c>
      <c r="G140">
        <v>0</v>
      </c>
      <c r="H140">
        <v>0</v>
      </c>
      <c r="I140">
        <v>0</v>
      </c>
      <c r="J140">
        <v>0</v>
      </c>
      <c r="K140">
        <v>0</v>
      </c>
      <c r="L140">
        <v>0</v>
      </c>
      <c r="M140">
        <v>0</v>
      </c>
      <c r="N140">
        <v>0</v>
      </c>
      <c r="O140">
        <v>0</v>
      </c>
      <c r="P140">
        <v>0</v>
      </c>
      <c r="Q140">
        <v>96621</v>
      </c>
      <c r="R140">
        <v>127575</v>
      </c>
      <c r="S140">
        <v>141889.60999999999</v>
      </c>
      <c r="T140">
        <v>137736</v>
      </c>
      <c r="U140">
        <v>120119</v>
      </c>
      <c r="V140">
        <v>109589</v>
      </c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</row>
    <row r="141" spans="1:74">
      <c r="A141" t="s">
        <v>525</v>
      </c>
      <c r="B141">
        <v>63596</v>
      </c>
      <c r="C141">
        <v>125378.75</v>
      </c>
      <c r="D141">
        <v>116325</v>
      </c>
      <c r="E141">
        <v>33249</v>
      </c>
      <c r="F141">
        <v>99500</v>
      </c>
      <c r="G141">
        <v>439863.94</v>
      </c>
      <c r="H141">
        <v>93644</v>
      </c>
      <c r="I141">
        <v>61232</v>
      </c>
      <c r="J141">
        <v>92623</v>
      </c>
      <c r="K141">
        <v>110814.19</v>
      </c>
      <c r="L141">
        <v>193691</v>
      </c>
      <c r="M141">
        <v>81274</v>
      </c>
      <c r="N141">
        <v>40784</v>
      </c>
      <c r="O141">
        <v>50923.18</v>
      </c>
      <c r="P141">
        <v>18295</v>
      </c>
      <c r="Q141">
        <v>24823</v>
      </c>
      <c r="R141">
        <v>46802</v>
      </c>
      <c r="S141">
        <v>53947.06</v>
      </c>
      <c r="T141">
        <v>52741</v>
      </c>
      <c r="U141">
        <v>47328</v>
      </c>
      <c r="V141">
        <v>41027</v>
      </c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</row>
    <row r="142" spans="1:74">
      <c r="A142" t="s">
        <v>355</v>
      </c>
      <c r="B142">
        <v>525</v>
      </c>
      <c r="C142">
        <v>363.17</v>
      </c>
      <c r="D142">
        <v>397</v>
      </c>
      <c r="E142">
        <v>430</v>
      </c>
      <c r="F142">
        <v>462</v>
      </c>
      <c r="G142">
        <v>541.26</v>
      </c>
      <c r="H142">
        <v>334</v>
      </c>
      <c r="I142">
        <v>356</v>
      </c>
      <c r="J142">
        <v>384</v>
      </c>
      <c r="K142">
        <v>744.94</v>
      </c>
      <c r="L142">
        <v>328</v>
      </c>
      <c r="M142">
        <v>353</v>
      </c>
      <c r="N142">
        <v>380</v>
      </c>
      <c r="O142">
        <v>298.10000000000002</v>
      </c>
      <c r="P142">
        <v>426</v>
      </c>
      <c r="Q142">
        <v>1667</v>
      </c>
      <c r="R142">
        <v>9695</v>
      </c>
      <c r="S142">
        <v>0</v>
      </c>
      <c r="T142">
        <v>0</v>
      </c>
      <c r="U142">
        <v>13082</v>
      </c>
      <c r="V142">
        <v>8896</v>
      </c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</row>
    <row r="143" spans="1:74">
      <c r="A143" t="s">
        <v>356</v>
      </c>
      <c r="B143">
        <v>4702</v>
      </c>
      <c r="C143">
        <v>24481.39</v>
      </c>
      <c r="D143">
        <v>21079</v>
      </c>
      <c r="E143">
        <v>5213</v>
      </c>
      <c r="F143">
        <v>19809</v>
      </c>
      <c r="G143">
        <v>87331.75</v>
      </c>
      <c r="H143">
        <v>17462</v>
      </c>
      <c r="I143">
        <v>11793</v>
      </c>
      <c r="J143">
        <v>18275</v>
      </c>
      <c r="K143">
        <v>21664.400000000001</v>
      </c>
      <c r="L143">
        <v>38505</v>
      </c>
      <c r="M143">
        <v>16186</v>
      </c>
      <c r="N143">
        <v>7892</v>
      </c>
      <c r="O143">
        <v>5599.58</v>
      </c>
      <c r="P143">
        <v>4737</v>
      </c>
      <c r="Q143">
        <v>23156</v>
      </c>
      <c r="R143">
        <v>37107</v>
      </c>
      <c r="S143">
        <v>53947.06</v>
      </c>
      <c r="T143">
        <v>52741</v>
      </c>
      <c r="U143">
        <v>34246</v>
      </c>
      <c r="V143">
        <v>32131</v>
      </c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</row>
    <row r="144" spans="1:74">
      <c r="A144" t="s">
        <v>526</v>
      </c>
      <c r="B144">
        <v>58369</v>
      </c>
      <c r="C144">
        <v>100534.19</v>
      </c>
      <c r="D144">
        <v>94849</v>
      </c>
      <c r="E144">
        <v>27606</v>
      </c>
      <c r="F144">
        <v>79229</v>
      </c>
      <c r="G144">
        <v>351990.93</v>
      </c>
      <c r="H144">
        <v>75848</v>
      </c>
      <c r="I144">
        <v>49083</v>
      </c>
      <c r="J144">
        <v>73964</v>
      </c>
      <c r="K144">
        <v>88404.85</v>
      </c>
      <c r="L144">
        <v>154858</v>
      </c>
      <c r="M144">
        <v>64735</v>
      </c>
      <c r="N144">
        <v>32512</v>
      </c>
      <c r="O144">
        <v>45025.5</v>
      </c>
      <c r="P144">
        <v>13132</v>
      </c>
      <c r="Q144">
        <v>121444</v>
      </c>
      <c r="R144">
        <v>174377</v>
      </c>
      <c r="S144">
        <v>195836.67</v>
      </c>
      <c r="T144">
        <v>190477</v>
      </c>
      <c r="U144">
        <v>167447</v>
      </c>
      <c r="V144">
        <v>150616</v>
      </c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</row>
    <row r="145" spans="1:74">
      <c r="A145" t="s">
        <v>527</v>
      </c>
      <c r="B145">
        <v>58369</v>
      </c>
      <c r="C145">
        <v>100534.19</v>
      </c>
      <c r="D145">
        <v>94849</v>
      </c>
      <c r="E145">
        <v>27606</v>
      </c>
      <c r="F145">
        <v>79229</v>
      </c>
      <c r="G145">
        <v>351990.93</v>
      </c>
      <c r="H145">
        <v>75848</v>
      </c>
      <c r="I145">
        <v>49083</v>
      </c>
      <c r="J145">
        <v>73964</v>
      </c>
      <c r="K145">
        <v>88404.85</v>
      </c>
      <c r="L145">
        <v>154858</v>
      </c>
      <c r="M145">
        <v>64735</v>
      </c>
      <c r="N145">
        <v>32512</v>
      </c>
      <c r="O145">
        <v>45025.5</v>
      </c>
      <c r="P145">
        <v>13132</v>
      </c>
      <c r="Q145">
        <v>0</v>
      </c>
      <c r="R145">
        <v>0</v>
      </c>
      <c r="S145">
        <v>0</v>
      </c>
      <c r="T145">
        <v>0</v>
      </c>
      <c r="U145">
        <v>0</v>
      </c>
      <c r="V145">
        <v>0</v>
      </c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</row>
    <row r="146" spans="1:74">
      <c r="A146" t="s">
        <v>528</v>
      </c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>
        <v>0</v>
      </c>
      <c r="R146">
        <v>0</v>
      </c>
      <c r="S146">
        <v>0</v>
      </c>
      <c r="T146">
        <v>0</v>
      </c>
      <c r="U146">
        <v>32</v>
      </c>
      <c r="V146">
        <v>0</v>
      </c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</row>
    <row r="147" spans="1:74">
      <c r="A147" t="s">
        <v>529</v>
      </c>
      <c r="B147">
        <v>58369</v>
      </c>
      <c r="C147">
        <v>100534.19</v>
      </c>
      <c r="D147">
        <v>94849</v>
      </c>
      <c r="E147">
        <v>27606</v>
      </c>
      <c r="F147">
        <v>79229</v>
      </c>
      <c r="G147">
        <v>351990.93</v>
      </c>
      <c r="H147">
        <v>75848</v>
      </c>
      <c r="I147">
        <v>49083</v>
      </c>
      <c r="J147">
        <v>73964</v>
      </c>
      <c r="K147">
        <v>88404.85</v>
      </c>
      <c r="L147">
        <v>154858</v>
      </c>
      <c r="M147">
        <v>64735</v>
      </c>
      <c r="N147">
        <v>32512</v>
      </c>
      <c r="O147">
        <v>45025.5</v>
      </c>
      <c r="P147">
        <v>13132</v>
      </c>
      <c r="Q147">
        <v>0</v>
      </c>
      <c r="R147">
        <v>0</v>
      </c>
      <c r="S147">
        <v>0</v>
      </c>
      <c r="T147">
        <v>0</v>
      </c>
      <c r="U147">
        <v>32</v>
      </c>
      <c r="V147">
        <v>0</v>
      </c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</row>
    <row r="148" spans="1:74">
      <c r="A148" t="s">
        <v>530</v>
      </c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>
        <v>-1750</v>
      </c>
      <c r="R148">
        <v>13684</v>
      </c>
      <c r="S148">
        <v>37214.17</v>
      </c>
      <c r="T148">
        <v>62377</v>
      </c>
      <c r="U148">
        <v>51286</v>
      </c>
      <c r="V148">
        <v>55743</v>
      </c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</row>
    <row r="149" spans="1:74">
      <c r="A149" t="s">
        <v>2094</v>
      </c>
      <c r="B149">
        <v>0</v>
      </c>
      <c r="C149">
        <v>0</v>
      </c>
      <c r="D149">
        <v>0</v>
      </c>
      <c r="E149">
        <v>0</v>
      </c>
      <c r="F149">
        <v>0</v>
      </c>
      <c r="G149">
        <v>0</v>
      </c>
      <c r="H149">
        <v>0</v>
      </c>
      <c r="I149">
        <v>0</v>
      </c>
      <c r="J149">
        <v>0</v>
      </c>
      <c r="K149">
        <v>0</v>
      </c>
      <c r="L149">
        <v>0</v>
      </c>
      <c r="M149">
        <v>0</v>
      </c>
      <c r="N149">
        <v>0</v>
      </c>
      <c r="O149">
        <v>0</v>
      </c>
      <c r="P149">
        <v>0</v>
      </c>
      <c r="Q149">
        <v>242</v>
      </c>
      <c r="R149">
        <v>593</v>
      </c>
      <c r="S149">
        <v>0.45</v>
      </c>
      <c r="T149">
        <v>0</v>
      </c>
      <c r="U149">
        <v>0</v>
      </c>
      <c r="V149">
        <v>1</v>
      </c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</row>
    <row r="150" spans="1:74">
      <c r="A150" t="s">
        <v>685</v>
      </c>
      <c r="B150">
        <v>0</v>
      </c>
      <c r="C150">
        <v>0</v>
      </c>
      <c r="D150">
        <v>0</v>
      </c>
      <c r="E150">
        <v>0</v>
      </c>
      <c r="F150">
        <v>0</v>
      </c>
      <c r="G150">
        <v>0</v>
      </c>
      <c r="H150">
        <v>0</v>
      </c>
      <c r="I150">
        <v>0</v>
      </c>
      <c r="J150">
        <v>0</v>
      </c>
      <c r="K150">
        <v>0</v>
      </c>
      <c r="L150">
        <v>0</v>
      </c>
      <c r="M150">
        <v>0</v>
      </c>
      <c r="N150">
        <v>0</v>
      </c>
      <c r="O150">
        <v>0</v>
      </c>
      <c r="P150">
        <v>0</v>
      </c>
      <c r="Q150">
        <v>1025</v>
      </c>
      <c r="R150">
        <v>2450</v>
      </c>
      <c r="S150">
        <v>6754.18</v>
      </c>
      <c r="T150">
        <v>12539</v>
      </c>
      <c r="U150">
        <v>10441</v>
      </c>
      <c r="V150">
        <v>10802</v>
      </c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</row>
    <row r="151" spans="1:74">
      <c r="A151" t="s">
        <v>535</v>
      </c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>
        <v>-3017</v>
      </c>
      <c r="R151">
        <v>10641</v>
      </c>
      <c r="S151">
        <v>30459.54</v>
      </c>
      <c r="T151">
        <v>49838</v>
      </c>
      <c r="U151">
        <v>40845</v>
      </c>
      <c r="V151">
        <v>44940</v>
      </c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</row>
    <row r="152" spans="1:74">
      <c r="A152" t="s">
        <v>537</v>
      </c>
      <c r="B152">
        <v>0</v>
      </c>
      <c r="C152">
        <v>0</v>
      </c>
      <c r="D152">
        <v>0</v>
      </c>
      <c r="E152">
        <v>0</v>
      </c>
      <c r="F152">
        <v>0</v>
      </c>
      <c r="G152">
        <v>0</v>
      </c>
      <c r="H152">
        <v>0</v>
      </c>
      <c r="I152">
        <v>0</v>
      </c>
      <c r="J152">
        <v>0</v>
      </c>
      <c r="K152">
        <v>0</v>
      </c>
      <c r="L152">
        <v>0</v>
      </c>
      <c r="M152">
        <v>0</v>
      </c>
      <c r="N152">
        <v>0</v>
      </c>
      <c r="O152">
        <v>0</v>
      </c>
      <c r="P152">
        <v>0</v>
      </c>
      <c r="Q152">
        <v>-3017</v>
      </c>
      <c r="R152">
        <v>10641</v>
      </c>
      <c r="S152">
        <v>30459.54</v>
      </c>
      <c r="T152">
        <v>49838</v>
      </c>
      <c r="U152">
        <v>40845</v>
      </c>
      <c r="V152">
        <v>44940</v>
      </c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</row>
    <row r="153" spans="1:74">
      <c r="A153" t="s">
        <v>538</v>
      </c>
      <c r="B153">
        <v>0</v>
      </c>
      <c r="C153">
        <v>0</v>
      </c>
      <c r="D153">
        <v>0</v>
      </c>
      <c r="E153">
        <v>0</v>
      </c>
      <c r="F153">
        <v>0</v>
      </c>
      <c r="G153">
        <v>673.05</v>
      </c>
      <c r="H153">
        <v>0</v>
      </c>
      <c r="I153">
        <v>0</v>
      </c>
      <c r="J153">
        <v>0</v>
      </c>
      <c r="K153">
        <v>0</v>
      </c>
      <c r="L153">
        <v>0</v>
      </c>
      <c r="M153">
        <v>0</v>
      </c>
      <c r="N153">
        <v>0</v>
      </c>
      <c r="O153">
        <v>0</v>
      </c>
      <c r="P153">
        <v>0</v>
      </c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</row>
    <row r="154" spans="1:74">
      <c r="A154" t="s">
        <v>539</v>
      </c>
      <c r="B154">
        <v>58369</v>
      </c>
      <c r="C154">
        <v>100534.19</v>
      </c>
      <c r="D154">
        <v>94849</v>
      </c>
      <c r="E154">
        <v>27606</v>
      </c>
      <c r="F154">
        <v>79229</v>
      </c>
      <c r="G154">
        <v>354683.13</v>
      </c>
      <c r="H154">
        <v>75848</v>
      </c>
      <c r="I154">
        <v>49083</v>
      </c>
      <c r="J154">
        <v>73964</v>
      </c>
      <c r="K154">
        <v>88404.85</v>
      </c>
      <c r="L154">
        <v>154858</v>
      </c>
      <c r="M154">
        <v>64735</v>
      </c>
      <c r="N154">
        <v>32512</v>
      </c>
      <c r="O154">
        <v>45025.5</v>
      </c>
      <c r="P154">
        <v>13132</v>
      </c>
      <c r="Q154">
        <v>-3017</v>
      </c>
      <c r="R154">
        <v>10641</v>
      </c>
      <c r="S154">
        <v>30459.54</v>
      </c>
      <c r="T154">
        <v>49838</v>
      </c>
      <c r="U154">
        <v>40845</v>
      </c>
      <c r="V154">
        <v>44940</v>
      </c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</row>
    <row r="155" spans="1:74">
      <c r="A155" t="s">
        <v>540</v>
      </c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</row>
    <row r="156" spans="1:74">
      <c r="A156" t="s">
        <v>693</v>
      </c>
      <c r="B156">
        <v>55647</v>
      </c>
      <c r="C156">
        <v>99666.14</v>
      </c>
      <c r="D156">
        <v>93160</v>
      </c>
      <c r="E156">
        <v>26096</v>
      </c>
      <c r="F156">
        <v>78339</v>
      </c>
      <c r="G156">
        <v>352088.06</v>
      </c>
      <c r="H156">
        <v>76044</v>
      </c>
      <c r="I156">
        <v>48746</v>
      </c>
      <c r="J156">
        <v>74446</v>
      </c>
      <c r="K156">
        <v>89573.46</v>
      </c>
      <c r="L156">
        <v>155813</v>
      </c>
      <c r="M156">
        <v>65983</v>
      </c>
      <c r="N156">
        <v>33461</v>
      </c>
      <c r="O156">
        <v>45179.51</v>
      </c>
      <c r="P156">
        <v>15894</v>
      </c>
      <c r="Q156">
        <v>0</v>
      </c>
      <c r="R156">
        <v>0</v>
      </c>
      <c r="S156">
        <v>39.89</v>
      </c>
      <c r="T156">
        <v>75</v>
      </c>
      <c r="U156">
        <v>0</v>
      </c>
      <c r="V156">
        <v>93</v>
      </c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</row>
    <row r="157" spans="1:74">
      <c r="A157" t="s">
        <v>696</v>
      </c>
      <c r="B157">
        <v>2722</v>
      </c>
      <c r="C157">
        <v>868.05</v>
      </c>
      <c r="D157">
        <v>1689</v>
      </c>
      <c r="E157">
        <v>1510</v>
      </c>
      <c r="F157">
        <v>890</v>
      </c>
      <c r="G157">
        <v>-97.13</v>
      </c>
      <c r="H157">
        <v>-196</v>
      </c>
      <c r="I157">
        <v>337</v>
      </c>
      <c r="J157">
        <v>-482</v>
      </c>
      <c r="K157">
        <v>-1168.6199999999999</v>
      </c>
      <c r="L157">
        <v>-955</v>
      </c>
      <c r="M157">
        <v>-1248</v>
      </c>
      <c r="N157">
        <v>-949</v>
      </c>
      <c r="O157">
        <v>-154.01</v>
      </c>
      <c r="P157">
        <v>-2762</v>
      </c>
      <c r="Q157">
        <v>0</v>
      </c>
      <c r="R157">
        <v>0</v>
      </c>
      <c r="S157">
        <v>0</v>
      </c>
      <c r="T157">
        <v>0</v>
      </c>
      <c r="U157">
        <v>-33</v>
      </c>
      <c r="V157">
        <v>0</v>
      </c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</row>
    <row r="158" spans="1:74">
      <c r="A158" t="s">
        <v>541</v>
      </c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</row>
    <row r="159" spans="1:74">
      <c r="A159" t="s">
        <v>697</v>
      </c>
      <c r="B159">
        <v>55647</v>
      </c>
      <c r="C159">
        <v>99666.14</v>
      </c>
      <c r="D159">
        <v>93160</v>
      </c>
      <c r="E159">
        <v>26096</v>
      </c>
      <c r="F159">
        <v>78339</v>
      </c>
      <c r="G159">
        <v>354780.25</v>
      </c>
      <c r="H159">
        <v>76044</v>
      </c>
      <c r="I159">
        <v>48746</v>
      </c>
      <c r="J159">
        <v>74446</v>
      </c>
      <c r="K159">
        <v>89573.46</v>
      </c>
      <c r="L159">
        <v>155813</v>
      </c>
      <c r="M159">
        <v>65983</v>
      </c>
      <c r="N159">
        <v>33461</v>
      </c>
      <c r="O159">
        <v>45025.5</v>
      </c>
      <c r="P159">
        <v>13132</v>
      </c>
      <c r="Q159">
        <v>0</v>
      </c>
      <c r="R159">
        <v>0</v>
      </c>
      <c r="S159">
        <v>115.91</v>
      </c>
      <c r="T159">
        <v>0</v>
      </c>
      <c r="U159">
        <v>0</v>
      </c>
      <c r="V159">
        <v>0</v>
      </c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</row>
    <row r="160" spans="1:74">
      <c r="A160" t="s">
        <v>698</v>
      </c>
      <c r="B160">
        <v>2722</v>
      </c>
      <c r="C160">
        <v>868.05</v>
      </c>
      <c r="D160">
        <v>1689</v>
      </c>
      <c r="E160">
        <v>1510</v>
      </c>
      <c r="F160">
        <v>890</v>
      </c>
      <c r="G160">
        <v>-97.13</v>
      </c>
      <c r="H160">
        <v>-196</v>
      </c>
      <c r="I160">
        <v>337</v>
      </c>
      <c r="J160">
        <v>-482</v>
      </c>
      <c r="K160">
        <v>-1168.6199999999999</v>
      </c>
      <c r="L160">
        <v>-955</v>
      </c>
      <c r="M160">
        <v>-1248</v>
      </c>
      <c r="N160">
        <v>-949</v>
      </c>
      <c r="O160">
        <v>0</v>
      </c>
      <c r="P160">
        <v>0</v>
      </c>
      <c r="Q160">
        <v>0</v>
      </c>
      <c r="R160">
        <v>0</v>
      </c>
      <c r="S160">
        <v>503.53</v>
      </c>
      <c r="T160">
        <v>75</v>
      </c>
      <c r="U160">
        <v>-33</v>
      </c>
      <c r="V160">
        <v>93</v>
      </c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</row>
    <row r="161" spans="1:74">
      <c r="A161" t="s">
        <v>542</v>
      </c>
      <c r="B161">
        <v>7.6399999999999996E-2</v>
      </c>
      <c r="C161">
        <v>0.1421</v>
      </c>
      <c r="D161">
        <v>0.13320000000000001</v>
      </c>
      <c r="E161">
        <v>3.7600000000000001E-2</v>
      </c>
      <c r="F161">
        <v>0.1132</v>
      </c>
      <c r="G161">
        <v>0.54249999999999998</v>
      </c>
      <c r="H161">
        <v>0.11559999999999999</v>
      </c>
      <c r="I161">
        <v>7.8100000000000003E-2</v>
      </c>
      <c r="J161">
        <v>0.1193</v>
      </c>
      <c r="K161">
        <v>0.14929999999999999</v>
      </c>
      <c r="L161">
        <v>0.25990000000000002</v>
      </c>
      <c r="M161">
        <v>0.1108</v>
      </c>
      <c r="N161">
        <v>5.6300000000000003E-2</v>
      </c>
      <c r="O161">
        <v>7.5600000000000001E-2</v>
      </c>
      <c r="P161">
        <v>2.6499999999999999E-2</v>
      </c>
      <c r="Q161">
        <v>-3017</v>
      </c>
      <c r="R161">
        <v>10641</v>
      </c>
      <c r="S161">
        <v>30963.07</v>
      </c>
      <c r="T161">
        <v>49913</v>
      </c>
      <c r="U161">
        <v>40812</v>
      </c>
      <c r="V161">
        <v>45033</v>
      </c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</row>
    <row r="162" spans="1:74">
      <c r="A162" t="s">
        <v>543</v>
      </c>
      <c r="B162">
        <v>7.3499999999999996E-2</v>
      </c>
      <c r="C162">
        <v>0.1358</v>
      </c>
      <c r="D162">
        <v>0.1263</v>
      </c>
      <c r="E162">
        <v>3.5499999999999997E-2</v>
      </c>
      <c r="F162">
        <v>0.1069</v>
      </c>
      <c r="G162">
        <v>0.51619999999999999</v>
      </c>
      <c r="H162">
        <v>0.1104</v>
      </c>
      <c r="I162">
        <v>7.4300000000000005E-2</v>
      </c>
      <c r="J162">
        <v>0.1147</v>
      </c>
      <c r="K162">
        <v>0.14347499999999999</v>
      </c>
      <c r="L162">
        <v>0</v>
      </c>
      <c r="M162">
        <v>0</v>
      </c>
      <c r="N162">
        <v>0</v>
      </c>
      <c r="O162">
        <v>7.5600000000000001E-2</v>
      </c>
      <c r="P162">
        <v>2.6499999999999999E-2</v>
      </c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</row>
    <row r="163" spans="1:74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>
        <v>-223</v>
      </c>
      <c r="R163">
        <v>11253</v>
      </c>
      <c r="S163">
        <v>29211.62</v>
      </c>
      <c r="T163">
        <v>47947</v>
      </c>
      <c r="U163">
        <v>38442</v>
      </c>
      <c r="V163">
        <v>44698</v>
      </c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</row>
    <row r="164" spans="1:74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>
        <v>-2794</v>
      </c>
      <c r="R164">
        <v>-612</v>
      </c>
      <c r="S164">
        <v>1247.92</v>
      </c>
      <c r="T164">
        <v>1891</v>
      </c>
      <c r="U164">
        <v>2403</v>
      </c>
      <c r="V164">
        <v>242</v>
      </c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</row>
    <row r="165" spans="1:74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</row>
    <row r="166" spans="1:74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>
        <v>-223</v>
      </c>
      <c r="R166">
        <v>10641</v>
      </c>
      <c r="S166">
        <v>29715.15</v>
      </c>
      <c r="T166">
        <v>48022</v>
      </c>
      <c r="U166">
        <v>38409</v>
      </c>
      <c r="V166">
        <v>44791</v>
      </c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</row>
    <row r="167" spans="1:74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>
        <v>-2794</v>
      </c>
      <c r="R167">
        <v>0</v>
      </c>
      <c r="S167">
        <v>1247.92</v>
      </c>
      <c r="T167">
        <v>1891</v>
      </c>
      <c r="U167">
        <v>2403</v>
      </c>
      <c r="V167">
        <v>242</v>
      </c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</row>
    <row r="168" spans="1:74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>
        <v>-4.0000000000000002E-4</v>
      </c>
      <c r="R168">
        <v>0.02</v>
      </c>
      <c r="S168">
        <v>4.9750000000000003E-2</v>
      </c>
      <c r="T168">
        <v>7.9909999999999995E-2</v>
      </c>
      <c r="U168">
        <v>7.0000000000000007E-2</v>
      </c>
      <c r="V168">
        <v>7.0000000000000007E-2</v>
      </c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</row>
    <row r="169" spans="1:74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>
        <v>-4.0000000000000002E-4</v>
      </c>
      <c r="R169">
        <v>0.02</v>
      </c>
      <c r="S169">
        <v>0</v>
      </c>
      <c r="T169">
        <v>0</v>
      </c>
      <c r="U169">
        <v>7.0000000000000007E-2</v>
      </c>
      <c r="V169">
        <v>7.0000000000000007E-2</v>
      </c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</row>
    <row r="170" spans="1:74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</row>
    <row r="171" spans="1:74">
      <c r="B171" s="80"/>
      <c r="C171" s="80"/>
      <c r="D171" s="80"/>
      <c r="E171" s="80"/>
      <c r="F171" s="80"/>
      <c r="G171" s="80"/>
      <c r="H171" s="80"/>
      <c r="I171" s="80"/>
      <c r="J171" s="80"/>
      <c r="K171" s="80"/>
      <c r="L171" s="80"/>
      <c r="M171" s="80"/>
      <c r="N171" s="80"/>
      <c r="O171" s="80"/>
      <c r="P171" s="80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</row>
    <row r="172" spans="1:74">
      <c r="B172" s="80"/>
      <c r="C172" s="80"/>
      <c r="D172" s="80"/>
      <c r="E172" s="80"/>
      <c r="F172" s="80"/>
      <c r="G172" s="80"/>
      <c r="H172" s="80"/>
      <c r="I172" s="80"/>
      <c r="J172" s="80"/>
      <c r="K172" s="80"/>
      <c r="L172" s="80"/>
      <c r="M172" s="80"/>
      <c r="N172" s="80"/>
      <c r="O172" s="80"/>
      <c r="P172" s="80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</row>
    <row r="173" spans="1:74">
      <c r="B173" s="80"/>
      <c r="C173" s="80"/>
      <c r="D173" s="80"/>
      <c r="E173" s="80"/>
      <c r="F173" s="80"/>
      <c r="G173" s="80"/>
      <c r="H173" s="80"/>
      <c r="I173" s="80"/>
      <c r="J173" s="80"/>
      <c r="K173" s="80"/>
      <c r="L173" s="80"/>
      <c r="M173" s="80"/>
      <c r="N173" s="80"/>
      <c r="O173" s="80"/>
      <c r="P173" s="80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</row>
    <row r="174" spans="1:74">
      <c r="B174" s="80"/>
      <c r="C174" s="80"/>
      <c r="D174" s="80"/>
      <c r="E174" s="80"/>
      <c r="F174" s="80"/>
      <c r="G174" s="80"/>
      <c r="H174" s="80"/>
      <c r="I174" s="80"/>
      <c r="J174" s="80"/>
      <c r="K174" s="80"/>
      <c r="L174" s="80"/>
      <c r="M174" s="80"/>
      <c r="N174" s="80"/>
      <c r="O174" s="80"/>
      <c r="P174" s="80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</row>
    <row r="175" spans="1:74">
      <c r="B175" s="80"/>
      <c r="C175" s="80"/>
      <c r="D175" s="80"/>
      <c r="E175" s="80"/>
      <c r="F175" s="80"/>
      <c r="G175" s="80"/>
      <c r="H175" s="80"/>
      <c r="I175" s="80"/>
      <c r="J175" s="80"/>
      <c r="K175" s="80"/>
      <c r="L175" s="80"/>
      <c r="M175" s="80"/>
      <c r="N175" s="80"/>
      <c r="O175" s="80"/>
      <c r="P175" s="80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</row>
    <row r="176" spans="1:74">
      <c r="B176" s="80"/>
      <c r="C176" s="80"/>
      <c r="D176" s="80"/>
      <c r="E176" s="80"/>
      <c r="F176" s="80"/>
      <c r="G176" s="80"/>
      <c r="H176" s="80"/>
      <c r="I176" s="80"/>
      <c r="J176" s="80"/>
      <c r="K176" s="80"/>
      <c r="L176" s="80"/>
      <c r="M176" s="80"/>
      <c r="N176" s="80"/>
      <c r="O176" s="80"/>
      <c r="P176" s="80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</row>
    <row r="177" spans="2:74">
      <c r="B177" s="80"/>
      <c r="C177" s="80"/>
      <c r="D177" s="80"/>
      <c r="E177" s="80"/>
      <c r="F177" s="80"/>
      <c r="G177" s="80"/>
      <c r="H177" s="80"/>
      <c r="I177" s="80"/>
      <c r="J177" s="80"/>
      <c r="K177" s="80"/>
      <c r="L177" s="80"/>
      <c r="M177" s="80"/>
      <c r="N177" s="80"/>
      <c r="O177" s="80"/>
      <c r="P177" s="80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</row>
    <row r="178" spans="2:74">
      <c r="B178" s="80"/>
      <c r="C178" s="80"/>
      <c r="D178" s="80"/>
      <c r="E178" s="80"/>
      <c r="F178" s="80"/>
      <c r="G178" s="80"/>
      <c r="H178" s="80"/>
      <c r="I178" s="80"/>
      <c r="J178" s="80"/>
      <c r="K178" s="80"/>
      <c r="L178" s="80"/>
      <c r="M178" s="80"/>
      <c r="N178" s="80"/>
      <c r="O178" s="80"/>
      <c r="P178" s="80"/>
      <c r="Q178" s="80"/>
      <c r="R178" s="80"/>
      <c r="U178" s="80"/>
      <c r="V178" s="80"/>
      <c r="W178" s="80"/>
      <c r="X178" s="80"/>
      <c r="Y178" s="80"/>
      <c r="Z178" s="80"/>
      <c r="AA178" s="80"/>
      <c r="AB178" s="80"/>
      <c r="AC178" s="80"/>
      <c r="AD178" s="80"/>
      <c r="AE178" s="80"/>
      <c r="AF178" s="80"/>
      <c r="AG178" s="80"/>
      <c r="AH178" s="80"/>
      <c r="AI178" s="80"/>
      <c r="AJ178" s="80"/>
      <c r="AK178" s="80"/>
      <c r="AL178" s="80"/>
      <c r="AM178" s="80"/>
      <c r="AN178" s="80"/>
      <c r="AO178" s="80"/>
      <c r="AP178" s="80"/>
      <c r="AQ178" s="80"/>
      <c r="AR178" s="80"/>
      <c r="AS178" s="80"/>
      <c r="AT178" s="80"/>
      <c r="AU178" s="80"/>
      <c r="AV178" s="80"/>
      <c r="AW178" s="80"/>
      <c r="AX178" s="80"/>
      <c r="AY178" s="80"/>
      <c r="AZ178" s="80"/>
      <c r="BA178" s="80"/>
      <c r="BB178" s="80"/>
      <c r="BC178" s="80"/>
      <c r="BD178" s="80"/>
      <c r="BE178" s="80"/>
      <c r="BF178" s="80"/>
      <c r="BG178" s="80"/>
      <c r="BH178" s="80"/>
      <c r="BI178" s="80"/>
      <c r="BJ178" s="80"/>
      <c r="BK178" s="80"/>
      <c r="BL178" s="80"/>
      <c r="BM178" s="80"/>
      <c r="BN178" s="80"/>
      <c r="BO178" s="80"/>
      <c r="BP178" s="80"/>
      <c r="BQ178" s="80"/>
      <c r="BR178" s="80"/>
      <c r="BS178" s="80"/>
    </row>
    <row r="179" spans="2:74">
      <c r="B179" s="80"/>
      <c r="C179" s="80"/>
      <c r="D179" s="80"/>
      <c r="E179" s="80"/>
      <c r="F179" s="80"/>
      <c r="G179" s="80"/>
      <c r="H179" s="80"/>
      <c r="I179" s="80"/>
      <c r="J179" s="80"/>
      <c r="K179" s="80"/>
      <c r="L179" s="80"/>
      <c r="M179" s="80"/>
      <c r="N179" s="80"/>
      <c r="O179" s="80"/>
      <c r="P179" s="80"/>
      <c r="Q179" s="80"/>
      <c r="R179" s="80"/>
      <c r="U179" s="80"/>
      <c r="V179" s="80"/>
      <c r="W179" s="80"/>
      <c r="X179" s="80"/>
      <c r="Y179" s="80"/>
      <c r="Z179" s="80"/>
      <c r="AA179" s="80"/>
      <c r="AB179" s="80"/>
      <c r="AC179" s="80"/>
      <c r="AD179" s="80"/>
      <c r="AE179" s="80"/>
      <c r="AF179" s="80"/>
      <c r="AG179" s="80"/>
      <c r="AH179" s="80"/>
      <c r="AI179" s="80"/>
      <c r="AJ179" s="80"/>
      <c r="AK179" s="80"/>
      <c r="AL179" s="80"/>
      <c r="AM179" s="80"/>
      <c r="AN179" s="80"/>
      <c r="AO179" s="80"/>
      <c r="AP179" s="80"/>
      <c r="AQ179" s="80"/>
      <c r="AR179" s="80"/>
      <c r="AS179" s="80"/>
      <c r="AT179" s="80"/>
      <c r="AU179" s="80"/>
      <c r="AV179" s="80"/>
      <c r="AW179" s="80"/>
      <c r="AX179" s="80"/>
      <c r="AY179" s="80"/>
      <c r="AZ179" s="80"/>
      <c r="BA179" s="80"/>
      <c r="BB179" s="80"/>
      <c r="BC179" s="80"/>
      <c r="BD179" s="80"/>
      <c r="BE179" s="80"/>
      <c r="BF179" s="80"/>
      <c r="BG179" s="80"/>
      <c r="BH179" s="80"/>
      <c r="BI179" s="80"/>
      <c r="BJ179" s="80"/>
      <c r="BK179" s="80"/>
      <c r="BL179" s="80"/>
      <c r="BM179" s="80"/>
      <c r="BN179" s="80"/>
      <c r="BO179" s="80"/>
      <c r="BP179" s="80"/>
      <c r="BQ179" s="80"/>
      <c r="BR179" s="80"/>
      <c r="BS179" s="80"/>
    </row>
    <row r="180" spans="2:74">
      <c r="B180" s="80"/>
      <c r="C180" s="80"/>
      <c r="D180" s="80"/>
      <c r="E180" s="80"/>
      <c r="F180" s="80"/>
      <c r="G180" s="80"/>
      <c r="H180" s="80"/>
      <c r="I180" s="80"/>
      <c r="J180" s="80"/>
      <c r="K180" s="80"/>
      <c r="L180" s="80"/>
      <c r="M180" s="80"/>
      <c r="N180" s="80"/>
      <c r="O180" s="80"/>
      <c r="P180" s="80"/>
      <c r="Q180" s="80"/>
      <c r="R180" s="80"/>
      <c r="U180" s="80"/>
      <c r="V180" s="80"/>
      <c r="W180" s="80"/>
      <c r="X180" s="80"/>
      <c r="Y180" s="80"/>
      <c r="Z180" s="80"/>
      <c r="AA180" s="80"/>
      <c r="AB180" s="80"/>
      <c r="AC180" s="80"/>
      <c r="AD180" s="80"/>
      <c r="AE180" s="80"/>
      <c r="AF180" s="80"/>
      <c r="AG180" s="80"/>
      <c r="AH180" s="80"/>
      <c r="AI180" s="80"/>
      <c r="AJ180" s="80"/>
      <c r="AK180" s="80"/>
      <c r="AL180" s="80"/>
      <c r="AM180" s="80"/>
      <c r="AN180" s="80"/>
      <c r="AO180" s="80"/>
      <c r="AP180" s="80"/>
      <c r="AQ180" s="80"/>
      <c r="AR180" s="80"/>
      <c r="AS180" s="80"/>
      <c r="AT180" s="80"/>
      <c r="AU180" s="80"/>
      <c r="AV180" s="80"/>
      <c r="AW180" s="80"/>
      <c r="AX180" s="80"/>
      <c r="AY180" s="80"/>
      <c r="AZ180" s="80"/>
      <c r="BA180" s="80"/>
      <c r="BB180" s="80"/>
      <c r="BC180" s="80"/>
      <c r="BD180" s="80"/>
      <c r="BE180" s="80"/>
      <c r="BF180" s="80"/>
      <c r="BG180" s="80"/>
      <c r="BH180" s="80"/>
      <c r="BI180" s="80"/>
      <c r="BJ180" s="80"/>
      <c r="BK180" s="80"/>
      <c r="BL180" s="80"/>
      <c r="BM180" s="80"/>
      <c r="BN180" s="80"/>
      <c r="BO180" s="80"/>
      <c r="BP180" s="80"/>
      <c r="BQ180" s="80"/>
      <c r="BR180" s="80"/>
      <c r="BS180" s="80"/>
    </row>
    <row r="181" spans="2:74">
      <c r="B181" s="80"/>
      <c r="C181" s="80"/>
      <c r="D181" s="80"/>
      <c r="E181" s="80"/>
      <c r="F181" s="80"/>
      <c r="G181" s="80"/>
      <c r="H181" s="80"/>
      <c r="I181" s="80"/>
      <c r="J181" s="80"/>
      <c r="K181" s="80"/>
      <c r="L181" s="80"/>
      <c r="M181" s="80"/>
      <c r="N181" s="80"/>
      <c r="O181" s="80"/>
      <c r="P181" s="80"/>
      <c r="Q181" s="80"/>
      <c r="R181" s="80"/>
      <c r="U181" s="80"/>
      <c r="V181" s="80"/>
      <c r="W181" s="80"/>
      <c r="X181" s="80"/>
      <c r="Y181" s="80"/>
      <c r="Z181" s="80"/>
      <c r="AA181" s="80"/>
      <c r="AB181" s="80"/>
      <c r="AC181" s="80"/>
      <c r="AD181" s="80"/>
      <c r="AE181" s="80"/>
      <c r="AF181" s="80"/>
      <c r="AG181" s="80"/>
      <c r="AH181" s="80"/>
      <c r="AI181" s="80"/>
      <c r="AJ181" s="80"/>
      <c r="AK181" s="80"/>
      <c r="AL181" s="80"/>
      <c r="AM181" s="80"/>
      <c r="AN181" s="80"/>
      <c r="AO181" s="80"/>
      <c r="AP181" s="80"/>
      <c r="AQ181" s="80"/>
      <c r="AR181" s="80"/>
      <c r="AS181" s="80"/>
      <c r="AT181" s="80"/>
      <c r="AU181" s="80"/>
      <c r="AV181" s="80"/>
      <c r="AW181" s="80"/>
      <c r="AX181" s="80"/>
      <c r="AY181" s="80"/>
      <c r="AZ181" s="80"/>
      <c r="BA181" s="80"/>
      <c r="BB181" s="80"/>
      <c r="BC181" s="80"/>
      <c r="BD181" s="80"/>
      <c r="BE181" s="80"/>
      <c r="BF181" s="80"/>
      <c r="BG181" s="80"/>
      <c r="BH181" s="80"/>
      <c r="BI181" s="80"/>
      <c r="BJ181" s="80"/>
      <c r="BK181" s="80"/>
      <c r="BL181" s="80"/>
      <c r="BM181" s="80"/>
      <c r="BN181" s="80"/>
      <c r="BO181" s="80"/>
      <c r="BP181" s="80"/>
      <c r="BQ181" s="80"/>
      <c r="BR181" s="80"/>
      <c r="BS181" s="80"/>
    </row>
    <row r="182" spans="2:74">
      <c r="B182" s="80"/>
      <c r="C182" s="80"/>
      <c r="D182" s="80"/>
      <c r="E182" s="80"/>
      <c r="F182" s="80"/>
      <c r="G182" s="80"/>
      <c r="H182" s="80"/>
      <c r="I182" s="80"/>
      <c r="J182" s="80"/>
      <c r="K182" s="80"/>
      <c r="L182" s="80"/>
      <c r="M182" s="80"/>
      <c r="N182" s="80"/>
      <c r="O182" s="80"/>
      <c r="P182" s="80"/>
      <c r="Q182" s="80"/>
      <c r="R182" s="80"/>
      <c r="U182" s="80"/>
      <c r="V182" s="80"/>
      <c r="W182" s="80"/>
      <c r="X182" s="80"/>
      <c r="Y182" s="80"/>
      <c r="Z182" s="80"/>
      <c r="AA182" s="80"/>
      <c r="AB182" s="80"/>
      <c r="AC182" s="80"/>
      <c r="AD182" s="80"/>
      <c r="AE182" s="80"/>
      <c r="AF182" s="80"/>
      <c r="AG182" s="80"/>
      <c r="AH182" s="80"/>
      <c r="AI182" s="80"/>
      <c r="AJ182" s="80"/>
      <c r="AK182" s="80"/>
      <c r="AL182" s="80"/>
      <c r="AM182" s="80"/>
      <c r="AN182" s="80"/>
      <c r="AO182" s="80"/>
      <c r="AP182" s="80"/>
      <c r="AQ182" s="80"/>
      <c r="AR182" s="80"/>
      <c r="AS182" s="80"/>
      <c r="AT182" s="80"/>
      <c r="AU182" s="80"/>
      <c r="AV182" s="80"/>
      <c r="AW182" s="80"/>
      <c r="AX182" s="80"/>
      <c r="AY182" s="80"/>
      <c r="AZ182" s="80"/>
      <c r="BA182" s="80"/>
      <c r="BB182" s="80"/>
      <c r="BC182" s="80"/>
      <c r="BD182" s="80"/>
      <c r="BE182" s="80"/>
      <c r="BF182" s="80"/>
      <c r="BG182" s="80"/>
      <c r="BH182" s="80"/>
      <c r="BI182" s="80"/>
      <c r="BJ182" s="80"/>
      <c r="BK182" s="80"/>
      <c r="BL182" s="80"/>
      <c r="BM182" s="80"/>
      <c r="BN182" s="80"/>
      <c r="BO182" s="80"/>
      <c r="BP182" s="80"/>
      <c r="BQ182" s="80"/>
      <c r="BR182" s="80"/>
      <c r="BS182" s="80"/>
    </row>
    <row r="183" spans="2:74">
      <c r="B183" s="80"/>
      <c r="C183" s="80"/>
      <c r="D183" s="80"/>
      <c r="E183" s="80"/>
      <c r="F183" s="80"/>
      <c r="G183" s="80"/>
      <c r="H183" s="80"/>
      <c r="I183" s="80"/>
      <c r="J183" s="80"/>
      <c r="K183" s="80"/>
      <c r="L183" s="80"/>
      <c r="M183" s="80"/>
      <c r="N183" s="80"/>
      <c r="O183" s="80"/>
      <c r="P183" s="80"/>
      <c r="Q183" s="80"/>
      <c r="R183" s="80"/>
      <c r="U183" s="80"/>
      <c r="V183" s="80"/>
      <c r="W183" s="80"/>
      <c r="X183" s="80"/>
      <c r="Y183" s="80"/>
      <c r="Z183" s="80"/>
      <c r="AA183" s="80"/>
      <c r="AB183" s="80"/>
      <c r="AC183" s="80"/>
      <c r="AD183" s="80"/>
      <c r="AE183" s="80"/>
      <c r="AF183" s="80"/>
      <c r="AG183" s="80"/>
      <c r="AH183" s="80"/>
      <c r="AI183" s="80"/>
      <c r="AJ183" s="80"/>
      <c r="AK183" s="80"/>
      <c r="AL183" s="80"/>
      <c r="AM183" s="80"/>
      <c r="AN183" s="80"/>
      <c r="AO183" s="80"/>
      <c r="AP183" s="80"/>
      <c r="AQ183" s="80"/>
      <c r="AR183" s="80"/>
      <c r="AS183" s="80"/>
      <c r="AT183" s="80"/>
      <c r="AU183" s="80"/>
      <c r="AV183" s="80"/>
      <c r="AW183" s="80"/>
      <c r="AX183" s="80"/>
      <c r="AY183" s="80"/>
      <c r="AZ183" s="80"/>
      <c r="BA183" s="80"/>
      <c r="BB183" s="80"/>
      <c r="BC183" s="80"/>
      <c r="BD183" s="80"/>
      <c r="BE183" s="80"/>
      <c r="BF183" s="80"/>
      <c r="BG183" s="80"/>
      <c r="BH183" s="80"/>
      <c r="BI183" s="80"/>
      <c r="BJ183" s="80"/>
      <c r="BK183" s="80"/>
      <c r="BL183" s="80"/>
      <c r="BM183" s="80"/>
      <c r="BN183" s="80"/>
      <c r="BO183" s="80"/>
      <c r="BP183" s="80"/>
      <c r="BQ183" s="80"/>
      <c r="BR183" s="80"/>
      <c r="BS183" s="80"/>
    </row>
    <row r="184" spans="2:74">
      <c r="B184" s="80"/>
      <c r="C184" s="80"/>
      <c r="D184" s="80"/>
      <c r="E184" s="80"/>
      <c r="F184" s="80"/>
      <c r="G184" s="80"/>
      <c r="H184" s="80"/>
      <c r="I184" s="80"/>
      <c r="J184" s="80"/>
      <c r="K184" s="80"/>
      <c r="L184" s="80"/>
      <c r="M184" s="80"/>
      <c r="N184" s="80"/>
      <c r="O184" s="80"/>
      <c r="P184" s="80"/>
      <c r="Q184" s="80"/>
      <c r="R184" s="80"/>
      <c r="U184" s="80"/>
      <c r="V184" s="80"/>
      <c r="W184" s="80"/>
      <c r="X184" s="80"/>
      <c r="Y184" s="80"/>
      <c r="Z184" s="80"/>
      <c r="AA184" s="80"/>
      <c r="AB184" s="80"/>
      <c r="AC184" s="80"/>
      <c r="AD184" s="80"/>
      <c r="AE184" s="80"/>
      <c r="AF184" s="80"/>
      <c r="AG184" s="80"/>
      <c r="AH184" s="80"/>
      <c r="AI184" s="80"/>
      <c r="AJ184" s="80"/>
      <c r="AK184" s="80"/>
      <c r="AL184" s="80"/>
      <c r="AM184" s="80"/>
      <c r="AN184" s="80"/>
      <c r="AO184" s="80"/>
      <c r="AP184" s="80"/>
      <c r="AQ184" s="80"/>
      <c r="AR184" s="80"/>
      <c r="AS184" s="80"/>
      <c r="AT184" s="80"/>
      <c r="AU184" s="80"/>
      <c r="AV184" s="80"/>
      <c r="AW184" s="80"/>
      <c r="AX184" s="80"/>
      <c r="AY184" s="80"/>
      <c r="AZ184" s="80"/>
      <c r="BA184" s="80"/>
      <c r="BB184" s="80"/>
      <c r="BC184" s="80"/>
      <c r="BD184" s="80"/>
      <c r="BE184" s="80"/>
      <c r="BF184" s="80"/>
      <c r="BG184" s="80"/>
      <c r="BH184" s="80"/>
      <c r="BI184" s="80"/>
      <c r="BJ184" s="80"/>
      <c r="BK184" s="80"/>
      <c r="BL184" s="80"/>
      <c r="BM184" s="80"/>
      <c r="BN184" s="80"/>
      <c r="BO184" s="80"/>
      <c r="BP184" s="80"/>
      <c r="BQ184" s="80"/>
      <c r="BR184" s="80"/>
      <c r="BS184" s="80"/>
    </row>
    <row r="185" spans="2:74">
      <c r="B185" s="80"/>
      <c r="C185" s="80"/>
      <c r="D185" s="80"/>
      <c r="E185" s="80"/>
      <c r="F185" s="80"/>
      <c r="G185" s="80"/>
      <c r="H185" s="80"/>
      <c r="I185" s="80"/>
      <c r="J185" s="80"/>
      <c r="K185" s="80"/>
      <c r="L185" s="80"/>
      <c r="M185" s="80"/>
      <c r="N185" s="80"/>
      <c r="O185" s="80"/>
      <c r="P185" s="80"/>
      <c r="Q185" s="80"/>
      <c r="R185" s="80"/>
      <c r="U185" s="80"/>
      <c r="V185" s="80"/>
      <c r="W185" s="80"/>
      <c r="X185" s="80"/>
      <c r="Y185" s="80"/>
      <c r="Z185" s="80"/>
      <c r="AA185" s="80"/>
      <c r="AB185" s="80"/>
      <c r="AC185" s="80"/>
      <c r="AD185" s="80"/>
      <c r="AE185" s="80"/>
      <c r="AF185" s="80"/>
      <c r="AG185" s="80"/>
      <c r="AH185" s="80"/>
      <c r="AI185" s="80"/>
      <c r="AJ185" s="80"/>
      <c r="AK185" s="80"/>
      <c r="AL185" s="80"/>
      <c r="AM185" s="80"/>
      <c r="AN185" s="80"/>
      <c r="AO185" s="80"/>
      <c r="AP185" s="80"/>
      <c r="AQ185" s="80"/>
      <c r="AR185" s="80"/>
      <c r="AS185" s="80"/>
      <c r="AT185" s="80"/>
      <c r="AU185" s="80"/>
      <c r="AV185" s="80"/>
      <c r="AW185" s="80"/>
      <c r="AX185" s="80"/>
      <c r="AY185" s="80"/>
      <c r="AZ185" s="80"/>
      <c r="BA185" s="80"/>
      <c r="BB185" s="80"/>
      <c r="BC185" s="80"/>
      <c r="BD185" s="80"/>
      <c r="BE185" s="80"/>
      <c r="BF185" s="80"/>
      <c r="BG185" s="80"/>
      <c r="BH185" s="80"/>
      <c r="BI185" s="80"/>
      <c r="BJ185" s="80"/>
      <c r="BK185" s="80"/>
      <c r="BL185" s="80"/>
      <c r="BM185" s="80"/>
      <c r="BN185" s="80"/>
      <c r="BO185" s="80"/>
      <c r="BP185" s="80"/>
      <c r="BQ185" s="80"/>
      <c r="BR185" s="80"/>
      <c r="BS185" s="80"/>
    </row>
    <row r="186" spans="2:74">
      <c r="B186" s="80"/>
      <c r="C186" s="80"/>
      <c r="D186" s="80"/>
      <c r="E186" s="80"/>
      <c r="F186" s="80"/>
      <c r="G186" s="80"/>
      <c r="H186" s="80"/>
      <c r="I186" s="80"/>
      <c r="J186" s="80"/>
      <c r="K186" s="80"/>
      <c r="L186" s="80"/>
      <c r="M186" s="80"/>
      <c r="N186" s="80"/>
      <c r="O186" s="80"/>
      <c r="P186" s="80"/>
      <c r="Q186" s="80"/>
      <c r="R186" s="80"/>
      <c r="U186" s="80"/>
      <c r="V186" s="80"/>
      <c r="W186" s="80"/>
      <c r="X186" s="80"/>
      <c r="Y186" s="80"/>
      <c r="Z186" s="80"/>
      <c r="AA186" s="80"/>
      <c r="AB186" s="80"/>
      <c r="AC186" s="80"/>
      <c r="AD186" s="80"/>
      <c r="AE186" s="80"/>
      <c r="AF186" s="80"/>
      <c r="AG186" s="80"/>
      <c r="AH186" s="80"/>
      <c r="AI186" s="80"/>
      <c r="AJ186" s="80"/>
      <c r="AK186" s="80"/>
      <c r="AL186" s="80"/>
      <c r="AM186" s="80"/>
      <c r="AN186" s="80"/>
      <c r="AO186" s="80"/>
      <c r="AP186" s="80"/>
      <c r="AQ186" s="80"/>
      <c r="AR186" s="80"/>
      <c r="AS186" s="80"/>
      <c r="AT186" s="80"/>
      <c r="AU186" s="80"/>
      <c r="AV186" s="80"/>
      <c r="AW186" s="80"/>
      <c r="AX186" s="80"/>
      <c r="AY186" s="80"/>
      <c r="AZ186" s="80"/>
      <c r="BA186" s="80"/>
      <c r="BB186" s="80"/>
      <c r="BC186" s="80"/>
      <c r="BD186" s="80"/>
      <c r="BE186" s="80"/>
      <c r="BF186" s="80"/>
      <c r="BG186" s="80"/>
      <c r="BH186" s="80"/>
      <c r="BI186" s="80"/>
      <c r="BJ186" s="80"/>
      <c r="BK186" s="80"/>
      <c r="BL186" s="80"/>
      <c r="BM186" s="80"/>
      <c r="BN186" s="80"/>
      <c r="BO186" s="80"/>
      <c r="BP186" s="80"/>
      <c r="BQ186" s="80"/>
      <c r="BR186" s="80"/>
      <c r="BS186" s="80"/>
    </row>
    <row r="187" spans="2:74">
      <c r="B187" s="80"/>
      <c r="C187" s="80"/>
      <c r="D187" s="80"/>
      <c r="E187" s="80"/>
      <c r="F187" s="80"/>
      <c r="G187" s="80"/>
      <c r="H187" s="80"/>
      <c r="I187" s="80"/>
      <c r="J187" s="80"/>
      <c r="K187" s="80"/>
      <c r="L187" s="80"/>
      <c r="M187" s="80"/>
      <c r="N187" s="80"/>
      <c r="O187" s="80"/>
      <c r="P187" s="80"/>
      <c r="Q187" s="80"/>
      <c r="R187" s="80"/>
      <c r="U187" s="80"/>
      <c r="V187" s="80"/>
      <c r="W187" s="80"/>
      <c r="X187" s="80"/>
      <c r="Y187" s="80"/>
      <c r="Z187" s="80"/>
      <c r="AA187" s="80"/>
      <c r="AB187" s="80"/>
      <c r="AC187" s="80"/>
      <c r="AD187" s="80"/>
      <c r="AE187" s="80"/>
      <c r="AF187" s="80"/>
      <c r="AG187" s="80"/>
      <c r="AH187" s="80"/>
      <c r="AI187" s="80"/>
      <c r="AJ187" s="80"/>
      <c r="AK187" s="80"/>
      <c r="AL187" s="80"/>
      <c r="AM187" s="80"/>
      <c r="AN187" s="80"/>
      <c r="AO187" s="80"/>
      <c r="AP187" s="80"/>
      <c r="AQ187" s="80"/>
      <c r="AR187" s="80"/>
      <c r="AS187" s="80"/>
      <c r="AT187" s="80"/>
      <c r="AU187" s="80"/>
      <c r="AV187" s="80"/>
      <c r="AW187" s="80"/>
      <c r="AX187" s="80"/>
      <c r="AY187" s="80"/>
      <c r="AZ187" s="80"/>
      <c r="BA187" s="80"/>
      <c r="BB187" s="80"/>
      <c r="BC187" s="80"/>
      <c r="BD187" s="80"/>
      <c r="BE187" s="80"/>
      <c r="BF187" s="80"/>
      <c r="BG187" s="80"/>
      <c r="BH187" s="80"/>
      <c r="BI187" s="80"/>
      <c r="BJ187" s="80"/>
      <c r="BK187" s="80"/>
      <c r="BL187" s="80"/>
      <c r="BM187" s="80"/>
      <c r="BN187" s="80"/>
      <c r="BO187" s="80"/>
      <c r="BP187" s="80"/>
      <c r="BQ187" s="80"/>
      <c r="BR187" s="80"/>
      <c r="BS187" s="80"/>
    </row>
    <row r="188" spans="2:74">
      <c r="B188" s="80"/>
      <c r="C188" s="80"/>
      <c r="D188" s="80"/>
      <c r="E188" s="80"/>
      <c r="F188" s="80"/>
      <c r="G188" s="80"/>
      <c r="H188" s="80"/>
      <c r="I188" s="80"/>
      <c r="J188" s="80"/>
      <c r="K188" s="80"/>
      <c r="L188" s="80"/>
      <c r="M188" s="80"/>
      <c r="N188" s="80"/>
      <c r="O188" s="80"/>
      <c r="P188" s="80"/>
      <c r="Q188" s="80"/>
      <c r="R188" s="80"/>
      <c r="U188" s="80"/>
      <c r="V188" s="80"/>
      <c r="W188" s="80"/>
      <c r="X188" s="80"/>
      <c r="Y188" s="80"/>
      <c r="Z188" s="80"/>
      <c r="AA188" s="80"/>
      <c r="AB188" s="80"/>
      <c r="AC188" s="80"/>
      <c r="AD188" s="80"/>
      <c r="AE188" s="80"/>
      <c r="AF188" s="80"/>
      <c r="AG188" s="80"/>
      <c r="AH188" s="80"/>
      <c r="AI188" s="80"/>
      <c r="AJ188" s="80"/>
      <c r="AK188" s="80"/>
      <c r="AL188" s="80"/>
      <c r="AM188" s="80"/>
      <c r="AN188" s="80"/>
      <c r="AO188" s="80"/>
      <c r="AP188" s="80"/>
      <c r="AQ188" s="80"/>
      <c r="AR188" s="80"/>
      <c r="AS188" s="80"/>
      <c r="AT188" s="80"/>
      <c r="AU188" s="80"/>
      <c r="AV188" s="80"/>
      <c r="AW188" s="80"/>
      <c r="AX188" s="80"/>
      <c r="AY188" s="80"/>
      <c r="AZ188" s="80"/>
      <c r="BA188" s="80"/>
      <c r="BB188" s="80"/>
      <c r="BC188" s="80"/>
      <c r="BD188" s="80"/>
      <c r="BE188" s="80"/>
      <c r="BF188" s="80"/>
      <c r="BG188" s="80"/>
      <c r="BH188" s="80"/>
      <c r="BI188" s="80"/>
      <c r="BJ188" s="80"/>
      <c r="BK188" s="80"/>
      <c r="BL188" s="80"/>
      <c r="BM188" s="80"/>
      <c r="BN188" s="80"/>
      <c r="BO188" s="80"/>
      <c r="BP188" s="80"/>
      <c r="BQ188" s="80"/>
      <c r="BR188" s="80"/>
      <c r="BS188" s="80"/>
    </row>
    <row r="189" spans="2:74">
      <c r="B189" s="80"/>
      <c r="C189" s="80"/>
      <c r="D189" s="80"/>
      <c r="E189" s="80"/>
      <c r="F189" s="80"/>
      <c r="G189" s="80"/>
      <c r="H189" s="80"/>
      <c r="I189" s="80"/>
      <c r="J189" s="80"/>
      <c r="K189" s="80"/>
      <c r="L189" s="80"/>
      <c r="M189" s="80"/>
      <c r="N189" s="80"/>
      <c r="O189" s="80"/>
      <c r="P189" s="80"/>
      <c r="Q189" s="80"/>
      <c r="R189" s="80"/>
      <c r="U189" s="80"/>
      <c r="V189" s="80"/>
      <c r="W189" s="80"/>
      <c r="X189" s="80"/>
      <c r="Y189" s="80"/>
      <c r="Z189" s="80"/>
      <c r="AA189" s="80"/>
      <c r="AB189" s="80"/>
      <c r="AC189" s="80"/>
      <c r="AD189" s="80"/>
      <c r="AE189" s="80"/>
      <c r="AF189" s="80"/>
      <c r="AG189" s="80"/>
      <c r="AH189" s="80"/>
      <c r="AI189" s="80"/>
      <c r="AJ189" s="80"/>
      <c r="AK189" s="80"/>
      <c r="AL189" s="80"/>
      <c r="AM189" s="80"/>
      <c r="AN189" s="80"/>
      <c r="AO189" s="80"/>
      <c r="AP189" s="80"/>
      <c r="AQ189" s="80"/>
      <c r="AR189" s="80"/>
      <c r="AS189" s="80"/>
      <c r="AT189" s="80"/>
      <c r="AU189" s="80"/>
      <c r="AV189" s="80"/>
      <c r="AW189" s="80"/>
      <c r="AX189" s="80"/>
      <c r="AY189" s="80"/>
      <c r="AZ189" s="80"/>
      <c r="BA189" s="80"/>
      <c r="BB189" s="80"/>
      <c r="BC189" s="80"/>
      <c r="BD189" s="80"/>
      <c r="BE189" s="80"/>
      <c r="BF189" s="80"/>
      <c r="BG189" s="80"/>
      <c r="BH189" s="80"/>
      <c r="BI189" s="80"/>
      <c r="BJ189" s="80"/>
      <c r="BK189" s="80"/>
      <c r="BL189" s="80"/>
      <c r="BM189" s="80"/>
      <c r="BN189" s="80"/>
      <c r="BO189" s="80"/>
      <c r="BP189" s="80"/>
      <c r="BQ189" s="80"/>
      <c r="BR189" s="80"/>
      <c r="BS189" s="80"/>
    </row>
    <row r="190" spans="2:74">
      <c r="B190" s="80"/>
      <c r="C190" s="80"/>
      <c r="D190" s="80"/>
      <c r="E190" s="80"/>
      <c r="F190" s="80"/>
      <c r="G190" s="80"/>
      <c r="H190" s="80"/>
      <c r="I190" s="80"/>
      <c r="J190" s="80"/>
      <c r="K190" s="80"/>
      <c r="L190" s="80"/>
      <c r="M190" s="80"/>
      <c r="N190" s="80"/>
      <c r="O190" s="80"/>
      <c r="P190" s="80"/>
      <c r="Q190" s="80"/>
      <c r="R190" s="80"/>
      <c r="U190" s="80"/>
      <c r="V190" s="80"/>
      <c r="W190" s="80"/>
      <c r="X190" s="80"/>
      <c r="Y190" s="80"/>
      <c r="Z190" s="80"/>
      <c r="AA190" s="80"/>
      <c r="AB190" s="80"/>
      <c r="AC190" s="80"/>
      <c r="AD190" s="80"/>
      <c r="AE190" s="80"/>
      <c r="AF190" s="80"/>
      <c r="AG190" s="80"/>
      <c r="AH190" s="80"/>
      <c r="AI190" s="80"/>
      <c r="AJ190" s="80"/>
      <c r="AK190" s="80"/>
      <c r="AL190" s="80"/>
      <c r="AM190" s="80"/>
      <c r="AN190" s="80"/>
      <c r="AO190" s="80"/>
      <c r="AP190" s="80"/>
      <c r="AQ190" s="80"/>
      <c r="AR190" s="80"/>
      <c r="AS190" s="80"/>
      <c r="AT190" s="80"/>
      <c r="AU190" s="80"/>
      <c r="AV190" s="80"/>
      <c r="AW190" s="80"/>
      <c r="AX190" s="80"/>
      <c r="AY190" s="80"/>
      <c r="AZ190" s="80"/>
      <c r="BA190" s="80"/>
      <c r="BB190" s="80"/>
      <c r="BC190" s="80"/>
      <c r="BD190" s="80"/>
      <c r="BE190" s="80"/>
      <c r="BF190" s="80"/>
      <c r="BG190" s="80"/>
      <c r="BH190" s="80"/>
      <c r="BI190" s="80"/>
      <c r="BJ190" s="80"/>
      <c r="BK190" s="80"/>
      <c r="BL190" s="80"/>
      <c r="BM190" s="80"/>
      <c r="BN190" s="80"/>
      <c r="BO190" s="80"/>
      <c r="BP190" s="80"/>
      <c r="BQ190" s="80"/>
      <c r="BR190" s="80"/>
      <c r="BS190" s="80"/>
    </row>
    <row r="191" spans="2:74">
      <c r="B191" s="80"/>
      <c r="C191" s="80"/>
      <c r="D191" s="80"/>
      <c r="E191" s="80"/>
      <c r="F191" s="80"/>
      <c r="G191" s="80"/>
      <c r="H191" s="80"/>
      <c r="I191" s="80"/>
      <c r="J191" s="80"/>
      <c r="K191" s="80"/>
      <c r="L191" s="80"/>
      <c r="M191" s="80"/>
      <c r="N191" s="80"/>
      <c r="O191" s="80"/>
      <c r="P191" s="80"/>
      <c r="Q191" s="80"/>
      <c r="R191" s="80"/>
      <c r="U191" s="80"/>
      <c r="V191" s="80"/>
      <c r="W191" s="80"/>
      <c r="X191" s="80"/>
      <c r="Y191" s="80"/>
      <c r="Z191" s="80"/>
      <c r="AA191" s="80"/>
      <c r="AB191" s="80"/>
      <c r="AC191" s="80"/>
      <c r="AD191" s="80"/>
      <c r="AE191" s="80"/>
      <c r="AF191" s="80"/>
      <c r="AG191" s="80"/>
      <c r="AH191" s="80"/>
      <c r="AI191" s="80"/>
      <c r="AJ191" s="80"/>
      <c r="AK191" s="80"/>
      <c r="AL191" s="80"/>
      <c r="AM191" s="80"/>
      <c r="AN191" s="80"/>
      <c r="AO191" s="80"/>
      <c r="AP191" s="80"/>
      <c r="AQ191" s="80"/>
      <c r="AR191" s="80"/>
      <c r="AS191" s="80"/>
      <c r="AT191" s="80"/>
      <c r="AU191" s="80"/>
      <c r="AV191" s="80"/>
      <c r="AW191" s="80"/>
      <c r="AX191" s="80"/>
      <c r="AY191" s="80"/>
      <c r="AZ191" s="80"/>
      <c r="BA191" s="80"/>
      <c r="BB191" s="80"/>
      <c r="BC191" s="80"/>
      <c r="BD191" s="80"/>
      <c r="BE191" s="80"/>
      <c r="BF191" s="80"/>
      <c r="BG191" s="80"/>
      <c r="BH191" s="80"/>
      <c r="BI191" s="80"/>
      <c r="BJ191" s="80"/>
      <c r="BK191" s="80"/>
      <c r="BL191" s="80"/>
      <c r="BM191" s="80"/>
      <c r="BN191" s="80"/>
      <c r="BO191" s="80"/>
      <c r="BP191" s="80"/>
      <c r="BQ191" s="80"/>
      <c r="BR191" s="80"/>
      <c r="BS191" s="80"/>
    </row>
    <row r="192" spans="2:74">
      <c r="B192" s="80"/>
      <c r="C192" s="80"/>
      <c r="D192" s="80"/>
      <c r="E192" s="80"/>
      <c r="F192" s="80"/>
      <c r="G192" s="80"/>
      <c r="H192" s="80"/>
      <c r="I192" s="80"/>
      <c r="J192" s="80"/>
      <c r="K192" s="80"/>
      <c r="L192" s="80"/>
      <c r="M192" s="80"/>
      <c r="N192" s="80"/>
      <c r="O192" s="80"/>
      <c r="P192" s="80"/>
      <c r="Q192" s="80"/>
      <c r="R192" s="80"/>
      <c r="U192" s="80"/>
      <c r="V192" s="80"/>
      <c r="W192" s="80"/>
      <c r="X192" s="80"/>
      <c r="Y192" s="80"/>
      <c r="Z192" s="80"/>
      <c r="AA192" s="80"/>
      <c r="AB192" s="80"/>
      <c r="AC192" s="80"/>
      <c r="AD192" s="80"/>
      <c r="AE192" s="80"/>
      <c r="AF192" s="80"/>
      <c r="AG192" s="80"/>
      <c r="AH192" s="80"/>
      <c r="AI192" s="80"/>
      <c r="AJ192" s="80"/>
      <c r="AK192" s="80"/>
      <c r="AL192" s="80"/>
      <c r="AM192" s="80"/>
      <c r="AN192" s="80"/>
      <c r="AO192" s="80"/>
      <c r="AP192" s="80"/>
      <c r="AQ192" s="80"/>
      <c r="AR192" s="80"/>
      <c r="AS192" s="80"/>
      <c r="AT192" s="80"/>
      <c r="AU192" s="80"/>
      <c r="AV192" s="80"/>
      <c r="AW192" s="80"/>
      <c r="AX192" s="80"/>
      <c r="AY192" s="80"/>
      <c r="AZ192" s="80"/>
      <c r="BA192" s="80"/>
      <c r="BB192" s="80"/>
      <c r="BC192" s="80"/>
      <c r="BD192" s="80"/>
      <c r="BE192" s="80"/>
      <c r="BF192" s="80"/>
      <c r="BG192" s="80"/>
      <c r="BH192" s="80"/>
      <c r="BI192" s="80"/>
      <c r="BJ192" s="80"/>
      <c r="BK192" s="80"/>
      <c r="BL192" s="80"/>
      <c r="BM192" s="80"/>
      <c r="BN192" s="80"/>
      <c r="BO192" s="80"/>
      <c r="BP192" s="80"/>
      <c r="BQ192" s="80"/>
      <c r="BR192" s="80"/>
      <c r="BS192" s="80"/>
    </row>
    <row r="193" spans="1:71">
      <c r="B193" s="80"/>
      <c r="C193" s="80"/>
      <c r="D193" s="80"/>
      <c r="E193" s="80"/>
      <c r="F193" s="80"/>
      <c r="G193" s="80"/>
      <c r="H193" s="80"/>
      <c r="I193" s="80"/>
      <c r="J193" s="80"/>
      <c r="K193" s="80"/>
      <c r="L193" s="80"/>
      <c r="M193" s="80"/>
      <c r="N193" s="80"/>
      <c r="O193" s="80"/>
      <c r="P193" s="80"/>
      <c r="Q193" s="80"/>
      <c r="R193" s="80"/>
      <c r="U193" s="80"/>
      <c r="V193" s="80"/>
      <c r="W193" s="80"/>
      <c r="X193" s="80"/>
      <c r="Y193" s="80"/>
      <c r="Z193" s="80"/>
      <c r="AA193" s="80"/>
      <c r="AB193" s="80"/>
      <c r="AC193" s="80"/>
      <c r="AD193" s="80"/>
      <c r="AE193" s="80"/>
      <c r="AF193" s="80"/>
      <c r="AG193" s="80"/>
      <c r="AH193" s="80"/>
      <c r="AI193" s="80"/>
      <c r="AJ193" s="80"/>
      <c r="AK193" s="80"/>
      <c r="AL193" s="80"/>
      <c r="AM193" s="80"/>
      <c r="AN193" s="80"/>
      <c r="AO193" s="80"/>
      <c r="AP193" s="80"/>
      <c r="AQ193" s="80"/>
      <c r="AR193" s="80"/>
      <c r="AS193" s="80"/>
      <c r="AT193" s="80"/>
      <c r="AU193" s="80"/>
      <c r="AV193" s="80"/>
      <c r="AW193" s="80"/>
      <c r="AX193" s="80"/>
      <c r="AY193" s="80"/>
      <c r="AZ193" s="80"/>
      <c r="BA193" s="80"/>
      <c r="BB193" s="80"/>
      <c r="BC193" s="80"/>
      <c r="BD193" s="80"/>
      <c r="BE193" s="80"/>
      <c r="BF193" s="80"/>
      <c r="BG193" s="80"/>
      <c r="BH193" s="80"/>
      <c r="BI193" s="80"/>
      <c r="BJ193" s="80"/>
      <c r="BK193" s="80"/>
      <c r="BL193" s="80"/>
      <c r="BM193" s="80"/>
      <c r="BN193" s="80"/>
      <c r="BO193" s="80"/>
      <c r="BP193" s="80"/>
      <c r="BQ193" s="80"/>
      <c r="BR193" s="80"/>
      <c r="BS193" s="80"/>
    </row>
    <row r="194" spans="1:71">
      <c r="B194" s="80"/>
      <c r="C194" s="80"/>
      <c r="D194" s="80"/>
      <c r="E194" s="80"/>
      <c r="F194" s="80"/>
      <c r="G194" s="80"/>
      <c r="H194" s="80"/>
      <c r="I194" s="80"/>
      <c r="J194" s="80"/>
      <c r="K194" s="80"/>
      <c r="L194" s="80"/>
      <c r="M194" s="80"/>
      <c r="N194" s="80"/>
      <c r="O194" s="80"/>
      <c r="P194" s="80"/>
      <c r="Q194" s="80"/>
      <c r="R194" s="80"/>
      <c r="U194" s="80"/>
      <c r="V194" s="80"/>
      <c r="W194" s="80"/>
      <c r="X194" s="80"/>
      <c r="Y194" s="80"/>
      <c r="Z194" s="80"/>
      <c r="AA194" s="80"/>
      <c r="AB194" s="80"/>
      <c r="AC194" s="80"/>
      <c r="AD194" s="80"/>
      <c r="AE194" s="80"/>
      <c r="AF194" s="80"/>
      <c r="AG194" s="80"/>
      <c r="AH194" s="80"/>
      <c r="AI194" s="80"/>
      <c r="AJ194" s="80"/>
      <c r="AK194" s="80"/>
      <c r="AL194" s="80"/>
      <c r="AM194" s="80"/>
      <c r="AN194" s="80"/>
      <c r="AO194" s="80"/>
      <c r="AP194" s="80"/>
      <c r="AQ194" s="80"/>
      <c r="AR194" s="80"/>
      <c r="AS194" s="80"/>
      <c r="AT194" s="80"/>
      <c r="AU194" s="80"/>
      <c r="AV194" s="80"/>
      <c r="AW194" s="80"/>
      <c r="AX194" s="80"/>
      <c r="AY194" s="80"/>
      <c r="AZ194" s="80"/>
      <c r="BA194" s="80"/>
      <c r="BB194" s="80"/>
      <c r="BC194" s="80"/>
      <c r="BD194" s="80"/>
      <c r="BE194" s="80"/>
      <c r="BF194" s="80"/>
      <c r="BG194" s="80"/>
      <c r="BH194" s="80"/>
      <c r="BI194" s="80"/>
      <c r="BJ194" s="80"/>
      <c r="BK194" s="80"/>
      <c r="BL194" s="80"/>
      <c r="BM194" s="80"/>
      <c r="BN194" s="80"/>
      <c r="BO194" s="80"/>
      <c r="BP194" s="80"/>
      <c r="BQ194" s="80"/>
      <c r="BR194" s="80"/>
      <c r="BS194" s="80"/>
    </row>
    <row r="195" spans="1:71">
      <c r="B195" s="80"/>
      <c r="C195" s="80"/>
      <c r="D195" s="80"/>
      <c r="E195" s="80"/>
      <c r="F195" s="80"/>
      <c r="G195" s="80"/>
      <c r="H195" s="80"/>
      <c r="I195" s="80"/>
      <c r="J195" s="80"/>
      <c r="K195" s="80"/>
      <c r="L195" s="80"/>
      <c r="M195" s="80"/>
      <c r="N195" s="80"/>
      <c r="O195" s="80"/>
      <c r="P195" s="80"/>
      <c r="Q195" s="80"/>
      <c r="R195" s="80"/>
      <c r="U195" s="80"/>
      <c r="V195" s="80"/>
      <c r="W195" s="80"/>
      <c r="X195" s="80"/>
      <c r="Y195" s="80"/>
      <c r="Z195" s="80"/>
      <c r="AA195" s="80"/>
      <c r="AB195" s="80"/>
      <c r="AC195" s="80"/>
      <c r="AD195" s="80"/>
      <c r="AE195" s="80"/>
      <c r="AF195" s="80"/>
      <c r="AG195" s="80"/>
      <c r="AH195" s="80"/>
      <c r="AI195" s="80"/>
      <c r="AJ195" s="80"/>
      <c r="AK195" s="80"/>
      <c r="AL195" s="80"/>
      <c r="AM195" s="80"/>
      <c r="AN195" s="80"/>
      <c r="AO195" s="80"/>
      <c r="AP195" s="80"/>
      <c r="AQ195" s="80"/>
      <c r="AR195" s="80"/>
      <c r="AS195" s="80"/>
      <c r="AT195" s="80"/>
      <c r="AU195" s="80"/>
      <c r="AV195" s="80"/>
      <c r="AW195" s="80"/>
      <c r="AX195" s="80"/>
      <c r="AY195" s="80"/>
      <c r="AZ195" s="80"/>
      <c r="BA195" s="80"/>
      <c r="BB195" s="80"/>
      <c r="BC195" s="80"/>
      <c r="BD195" s="80"/>
      <c r="BE195" s="80"/>
      <c r="BF195" s="80"/>
      <c r="BG195" s="80"/>
      <c r="BH195" s="80"/>
      <c r="BI195" s="80"/>
      <c r="BJ195" s="80"/>
      <c r="BK195" s="80"/>
      <c r="BL195" s="80"/>
      <c r="BM195" s="80"/>
      <c r="BN195" s="80"/>
      <c r="BO195" s="80"/>
      <c r="BP195" s="80"/>
      <c r="BQ195" s="80"/>
      <c r="BR195" s="80"/>
      <c r="BS195" s="80"/>
    </row>
    <row r="196" spans="1:71">
      <c r="B196" s="80"/>
      <c r="C196" s="80"/>
      <c r="D196" s="80"/>
      <c r="E196" s="80"/>
      <c r="F196" s="80"/>
      <c r="G196" s="80"/>
      <c r="H196" s="80"/>
      <c r="I196" s="80"/>
      <c r="J196" s="80"/>
      <c r="K196" s="80"/>
      <c r="L196" s="80"/>
      <c r="M196" s="80"/>
      <c r="N196" s="80"/>
      <c r="O196" s="80"/>
      <c r="P196" s="80"/>
      <c r="Q196" s="80"/>
      <c r="R196" s="80"/>
      <c r="U196" s="80"/>
      <c r="V196" s="80"/>
      <c r="W196" s="80"/>
      <c r="X196" s="80"/>
      <c r="Y196" s="80"/>
      <c r="Z196" s="80"/>
      <c r="AA196" s="80"/>
      <c r="AB196" s="80"/>
      <c r="AC196" s="80"/>
      <c r="AD196" s="80"/>
      <c r="AE196" s="80"/>
      <c r="AF196" s="80"/>
      <c r="AG196" s="80"/>
      <c r="AH196" s="80"/>
      <c r="AI196" s="80"/>
      <c r="AJ196" s="80"/>
      <c r="AK196" s="80"/>
      <c r="AL196" s="80"/>
      <c r="AM196" s="80"/>
      <c r="AN196" s="80"/>
      <c r="AO196" s="80"/>
      <c r="AP196" s="80"/>
      <c r="AQ196" s="80"/>
      <c r="AR196" s="80"/>
      <c r="AS196" s="80"/>
      <c r="AT196" s="80"/>
      <c r="AU196" s="80"/>
      <c r="AV196" s="80"/>
      <c r="AW196" s="80"/>
      <c r="AX196" s="80"/>
      <c r="AY196" s="80"/>
      <c r="AZ196" s="80"/>
      <c r="BA196" s="80"/>
      <c r="BB196" s="80"/>
      <c r="BC196" s="80"/>
      <c r="BD196" s="80"/>
      <c r="BE196" s="80"/>
      <c r="BF196" s="80"/>
      <c r="BG196" s="80"/>
      <c r="BH196" s="80"/>
      <c r="BI196" s="80"/>
      <c r="BJ196" s="80"/>
      <c r="BK196" s="80"/>
      <c r="BL196" s="80"/>
      <c r="BM196" s="80"/>
      <c r="BN196" s="80"/>
      <c r="BO196" s="80"/>
      <c r="BP196" s="80"/>
      <c r="BQ196" s="80"/>
      <c r="BR196" s="80"/>
      <c r="BS196" s="80"/>
    </row>
    <row r="197" spans="1:71">
      <c r="B197" s="80"/>
      <c r="C197" s="80"/>
      <c r="D197" s="80"/>
      <c r="E197" s="80"/>
      <c r="F197" s="80"/>
      <c r="G197" s="80"/>
      <c r="H197" s="80"/>
      <c r="I197" s="80"/>
      <c r="J197" s="80"/>
      <c r="K197" s="80"/>
      <c r="L197" s="80"/>
      <c r="M197" s="80"/>
      <c r="N197" s="80"/>
      <c r="O197" s="80"/>
      <c r="P197" s="80"/>
      <c r="Q197" s="80"/>
      <c r="R197" s="80"/>
      <c r="U197" s="80"/>
      <c r="V197" s="80"/>
      <c r="W197" s="80"/>
      <c r="X197" s="80"/>
      <c r="Y197" s="80"/>
      <c r="Z197" s="80"/>
      <c r="AA197" s="80"/>
      <c r="AB197" s="80"/>
      <c r="AC197" s="80"/>
      <c r="AD197" s="80"/>
      <c r="AE197" s="80"/>
      <c r="AF197" s="80"/>
      <c r="AG197" s="80"/>
      <c r="AH197" s="80"/>
      <c r="AI197" s="80"/>
      <c r="AJ197" s="80"/>
      <c r="AK197" s="80"/>
      <c r="AL197" s="80"/>
      <c r="AM197" s="80"/>
      <c r="AN197" s="80"/>
      <c r="AO197" s="80"/>
      <c r="AP197" s="80"/>
      <c r="AQ197" s="80"/>
      <c r="AR197" s="80"/>
      <c r="AS197" s="80"/>
      <c r="AT197" s="80"/>
      <c r="AU197" s="80"/>
      <c r="AV197" s="80"/>
      <c r="AW197" s="80"/>
      <c r="AX197" s="80"/>
      <c r="AY197" s="80"/>
      <c r="AZ197" s="80"/>
      <c r="BA197" s="80"/>
      <c r="BB197" s="80"/>
      <c r="BC197" s="80"/>
      <c r="BD197" s="80"/>
      <c r="BE197" s="80"/>
      <c r="BF197" s="80"/>
      <c r="BG197" s="80"/>
      <c r="BH197" s="80"/>
      <c r="BI197" s="80"/>
      <c r="BJ197" s="80"/>
      <c r="BK197" s="80"/>
      <c r="BL197" s="80"/>
      <c r="BM197" s="80"/>
      <c r="BN197" s="80"/>
      <c r="BO197" s="80"/>
      <c r="BP197" s="80"/>
      <c r="BQ197" s="80"/>
      <c r="BR197" s="80"/>
      <c r="BS197" s="80"/>
    </row>
    <row r="198" spans="1:71">
      <c r="B198" s="80"/>
      <c r="C198" s="80"/>
      <c r="D198" s="80"/>
      <c r="E198" s="80"/>
      <c r="F198" s="80"/>
      <c r="G198" s="80"/>
      <c r="H198" s="80"/>
      <c r="I198" s="80"/>
      <c r="J198" s="80"/>
      <c r="K198" s="80"/>
      <c r="L198" s="80"/>
      <c r="M198" s="80"/>
      <c r="N198" s="80"/>
      <c r="O198" s="80"/>
      <c r="P198" s="80"/>
      <c r="Q198" s="80"/>
      <c r="R198" s="80"/>
      <c r="U198" s="80"/>
      <c r="V198" s="80"/>
      <c r="W198" s="80"/>
      <c r="X198" s="80"/>
      <c r="Y198" s="80"/>
      <c r="Z198" s="80"/>
      <c r="AA198" s="80"/>
      <c r="AB198" s="80"/>
      <c r="AC198" s="80"/>
      <c r="AD198" s="80"/>
      <c r="AE198" s="80"/>
      <c r="AF198" s="80"/>
      <c r="AG198" s="80"/>
      <c r="AH198" s="80"/>
      <c r="AI198" s="80"/>
      <c r="AJ198" s="80"/>
      <c r="AK198" s="80"/>
      <c r="AL198" s="80"/>
      <c r="AM198" s="80"/>
      <c r="AN198" s="80"/>
      <c r="AO198" s="80"/>
      <c r="AP198" s="80"/>
      <c r="AQ198" s="80"/>
      <c r="AR198" s="80"/>
      <c r="AS198" s="80"/>
      <c r="AT198" s="80"/>
      <c r="AU198" s="80"/>
      <c r="AV198" s="80"/>
      <c r="AW198" s="80"/>
      <c r="AX198" s="80"/>
      <c r="AY198" s="80"/>
      <c r="AZ198" s="80"/>
      <c r="BA198" s="80"/>
      <c r="BB198" s="80"/>
      <c r="BC198" s="80"/>
      <c r="BD198" s="80"/>
      <c r="BE198" s="80"/>
      <c r="BF198" s="80"/>
      <c r="BG198" s="80"/>
      <c r="BH198" s="80"/>
      <c r="BI198" s="80"/>
      <c r="BJ198" s="80"/>
      <c r="BK198" s="80"/>
      <c r="BL198" s="80"/>
      <c r="BM198" s="80"/>
      <c r="BN198" s="80"/>
      <c r="BO198" s="80"/>
      <c r="BP198" s="80"/>
      <c r="BQ198" s="80"/>
      <c r="BR198" s="80"/>
      <c r="BS198" s="80"/>
    </row>
    <row r="199" spans="1:71">
      <c r="B199" s="80"/>
      <c r="C199" s="80"/>
      <c r="D199" s="80"/>
      <c r="E199" s="80"/>
      <c r="F199" s="80"/>
      <c r="G199" s="80"/>
      <c r="H199" s="80"/>
      <c r="I199" s="80"/>
      <c r="J199" s="80"/>
      <c r="K199" s="80"/>
      <c r="L199" s="80"/>
      <c r="M199" s="80"/>
      <c r="N199" s="80"/>
      <c r="O199" s="80"/>
      <c r="P199" s="80"/>
      <c r="Q199" s="80"/>
      <c r="R199" s="80"/>
      <c r="U199" s="80"/>
      <c r="V199" s="80"/>
      <c r="W199" s="80"/>
      <c r="X199" s="80"/>
      <c r="Y199" s="80"/>
      <c r="Z199" s="80"/>
      <c r="AA199" s="80"/>
      <c r="AB199" s="80"/>
      <c r="AC199" s="80"/>
      <c r="AD199" s="80"/>
      <c r="AE199" s="80"/>
      <c r="AF199" s="80"/>
      <c r="AG199" s="80"/>
      <c r="AH199" s="80"/>
      <c r="AI199" s="80"/>
      <c r="AJ199" s="80"/>
      <c r="AK199" s="80"/>
      <c r="AL199" s="80"/>
      <c r="AM199" s="80"/>
      <c r="AN199" s="80"/>
      <c r="AO199" s="80"/>
      <c r="AP199" s="80"/>
      <c r="AQ199" s="80"/>
      <c r="AR199" s="80"/>
      <c r="AS199" s="80"/>
      <c r="AT199" s="80"/>
      <c r="AU199" s="80"/>
      <c r="AV199" s="80"/>
      <c r="AW199" s="80"/>
      <c r="AX199" s="80"/>
      <c r="AY199" s="80"/>
      <c r="AZ199" s="80"/>
      <c r="BA199" s="80"/>
      <c r="BB199" s="80"/>
      <c r="BC199" s="80"/>
      <c r="BD199" s="80"/>
      <c r="BE199" s="80"/>
      <c r="BF199" s="80"/>
      <c r="BG199" s="80"/>
      <c r="BH199" s="80"/>
      <c r="BI199" s="80"/>
      <c r="BJ199" s="80"/>
      <c r="BK199" s="80"/>
      <c r="BL199" s="80"/>
      <c r="BM199" s="80"/>
      <c r="BN199" s="80"/>
      <c r="BO199" s="80"/>
      <c r="BP199" s="80"/>
      <c r="BQ199" s="80"/>
      <c r="BR199" s="80"/>
      <c r="BS199" s="80"/>
    </row>
    <row r="200" spans="1:71">
      <c r="B200" s="80"/>
      <c r="C200" s="80"/>
      <c r="D200" s="80"/>
      <c r="E200" s="80"/>
      <c r="F200" s="80"/>
      <c r="G200" s="80"/>
      <c r="H200" s="80"/>
      <c r="I200" s="80"/>
      <c r="J200" s="80"/>
      <c r="K200" s="80"/>
      <c r="L200" s="80"/>
      <c r="M200" s="80"/>
      <c r="N200" s="80"/>
      <c r="O200" s="80"/>
      <c r="P200" s="80"/>
      <c r="Q200" s="80"/>
      <c r="R200" s="80"/>
      <c r="U200" s="80"/>
      <c r="V200" s="80"/>
      <c r="W200" s="80"/>
      <c r="X200" s="80"/>
      <c r="Y200" s="80"/>
      <c r="Z200" s="80"/>
      <c r="AA200" s="80"/>
      <c r="AB200" s="80"/>
      <c r="AC200" s="80"/>
      <c r="AD200" s="80"/>
      <c r="AE200" s="80"/>
      <c r="AF200" s="80"/>
      <c r="AG200" s="80"/>
      <c r="AH200" s="80"/>
      <c r="AI200" s="80"/>
      <c r="AJ200" s="80"/>
      <c r="AK200" s="80"/>
      <c r="AL200" s="80"/>
      <c r="AM200" s="80"/>
      <c r="AN200" s="80"/>
      <c r="AO200" s="80"/>
      <c r="AP200" s="80"/>
      <c r="AQ200" s="80"/>
      <c r="AR200" s="80"/>
      <c r="AS200" s="80"/>
      <c r="AT200" s="80"/>
      <c r="AU200" s="80"/>
      <c r="AV200" s="80"/>
      <c r="AW200" s="80"/>
      <c r="AX200" s="80"/>
      <c r="AY200" s="80"/>
      <c r="AZ200" s="80"/>
      <c r="BA200" s="80"/>
      <c r="BB200" s="80"/>
      <c r="BC200" s="80"/>
      <c r="BD200" s="80"/>
      <c r="BE200" s="80"/>
      <c r="BF200" s="80"/>
      <c r="BG200" s="80"/>
      <c r="BH200" s="80"/>
      <c r="BI200" s="80"/>
      <c r="BJ200" s="80"/>
      <c r="BK200" s="80"/>
      <c r="BL200" s="80"/>
      <c r="BM200" s="80"/>
      <c r="BN200" s="80"/>
      <c r="BO200" s="80"/>
      <c r="BP200" s="80"/>
      <c r="BQ200" s="80"/>
      <c r="BR200" s="80"/>
      <c r="BS200" s="80"/>
    </row>
    <row r="201" spans="1:71">
      <c r="B201" s="80"/>
      <c r="C201" s="80"/>
      <c r="D201" s="80"/>
      <c r="E201" s="80"/>
      <c r="F201" s="80"/>
      <c r="G201" s="80"/>
      <c r="H201" s="80"/>
      <c r="I201" s="80"/>
      <c r="J201" s="80"/>
      <c r="K201" s="80"/>
      <c r="L201" s="80"/>
      <c r="M201" s="80"/>
      <c r="N201" s="80"/>
      <c r="O201" s="80"/>
      <c r="P201" s="80"/>
      <c r="Q201" s="80"/>
      <c r="R201" s="80"/>
      <c r="U201" s="80"/>
      <c r="V201" s="80"/>
      <c r="W201" s="80"/>
      <c r="X201" s="80"/>
      <c r="Y201" s="80"/>
      <c r="Z201" s="80"/>
      <c r="AA201" s="80"/>
      <c r="AB201" s="80"/>
      <c r="AC201" s="80"/>
      <c r="AD201" s="80"/>
      <c r="AE201" s="80"/>
      <c r="AF201" s="80"/>
      <c r="AG201" s="80"/>
      <c r="AH201" s="80"/>
      <c r="AI201" s="80"/>
      <c r="AJ201" s="80"/>
      <c r="AK201" s="80"/>
      <c r="AL201" s="80"/>
      <c r="AM201" s="80"/>
      <c r="AN201" s="80"/>
      <c r="AO201" s="80"/>
      <c r="AP201" s="80"/>
      <c r="AQ201" s="80"/>
      <c r="AR201" s="80"/>
      <c r="AS201" s="80"/>
      <c r="AT201" s="80"/>
      <c r="AU201" s="80"/>
      <c r="AV201" s="80"/>
      <c r="AW201" s="80"/>
      <c r="AX201" s="80"/>
      <c r="AY201" s="80"/>
      <c r="AZ201" s="80"/>
      <c r="BA201" s="80"/>
      <c r="BB201" s="80"/>
      <c r="BC201" s="80"/>
      <c r="BD201" s="80"/>
      <c r="BE201" s="80"/>
      <c r="BF201" s="80"/>
      <c r="BG201" s="80"/>
      <c r="BH201" s="80"/>
      <c r="BI201" s="80"/>
      <c r="BJ201" s="80"/>
      <c r="BK201" s="80"/>
      <c r="BL201" s="80"/>
      <c r="BM201" s="80"/>
      <c r="BN201" s="80"/>
      <c r="BO201" s="80"/>
      <c r="BP201" s="80"/>
      <c r="BQ201" s="80"/>
      <c r="BR201" s="80"/>
      <c r="BS201" s="80"/>
    </row>
    <row r="202" spans="1:71">
      <c r="B202" s="80"/>
      <c r="C202" s="80"/>
      <c r="D202" s="80"/>
      <c r="E202" s="80"/>
      <c r="F202" s="80"/>
      <c r="G202" s="80"/>
      <c r="H202" s="80"/>
      <c r="I202" s="80"/>
      <c r="J202" s="80"/>
      <c r="K202" s="80"/>
      <c r="L202" s="80"/>
      <c r="M202" s="80"/>
      <c r="N202" s="80"/>
      <c r="O202" s="80"/>
      <c r="P202" s="80"/>
      <c r="Q202" s="80"/>
      <c r="R202" s="80"/>
      <c r="U202" s="80"/>
      <c r="V202" s="80"/>
      <c r="W202" s="80"/>
      <c r="X202" s="80"/>
      <c r="Y202" s="80"/>
      <c r="Z202" s="80"/>
      <c r="AA202" s="80"/>
      <c r="AB202" s="80"/>
      <c r="AC202" s="80"/>
      <c r="AD202" s="80"/>
      <c r="AE202" s="80"/>
      <c r="AF202" s="80"/>
      <c r="AG202" s="80"/>
      <c r="AH202" s="80"/>
      <c r="AI202" s="80"/>
      <c r="AJ202" s="80"/>
      <c r="AK202" s="80"/>
      <c r="AL202" s="80"/>
      <c r="AM202" s="80"/>
      <c r="AN202" s="80"/>
      <c r="AO202" s="80"/>
      <c r="AP202" s="80"/>
      <c r="AQ202" s="80"/>
      <c r="AR202" s="80"/>
      <c r="AS202" s="80"/>
      <c r="AT202" s="80"/>
      <c r="AU202" s="80"/>
      <c r="AV202" s="80"/>
      <c r="AW202" s="80"/>
      <c r="AX202" s="80"/>
      <c r="AY202" s="80"/>
      <c r="AZ202" s="80"/>
      <c r="BA202" s="80"/>
      <c r="BB202" s="80"/>
      <c r="BC202" s="80"/>
      <c r="BD202" s="80"/>
      <c r="BE202" s="80"/>
      <c r="BF202" s="80"/>
      <c r="BG202" s="80"/>
      <c r="BH202" s="80"/>
      <c r="BI202" s="80"/>
      <c r="BJ202" s="80"/>
      <c r="BK202" s="80"/>
      <c r="BL202" s="80"/>
      <c r="BM202" s="80"/>
      <c r="BN202" s="80"/>
      <c r="BO202" s="80"/>
      <c r="BP202" s="80"/>
      <c r="BQ202" s="80"/>
      <c r="BR202" s="80"/>
      <c r="BS202" s="80"/>
    </row>
    <row r="203" spans="1:71">
      <c r="B203" s="80"/>
      <c r="C203" s="80"/>
      <c r="D203" s="80"/>
      <c r="E203" s="80"/>
      <c r="F203" s="80"/>
      <c r="G203" s="80"/>
      <c r="H203" s="80"/>
      <c r="I203" s="80"/>
      <c r="J203" s="80"/>
      <c r="K203" s="80"/>
      <c r="L203" s="80"/>
      <c r="M203" s="80"/>
      <c r="N203" s="80"/>
      <c r="O203" s="80"/>
      <c r="P203" s="80"/>
      <c r="Q203" s="80"/>
      <c r="R203" s="80"/>
      <c r="U203" s="80"/>
      <c r="V203" s="80"/>
      <c r="W203" s="80"/>
      <c r="X203" s="80"/>
      <c r="Y203" s="80"/>
      <c r="Z203" s="80"/>
      <c r="AA203" s="80"/>
      <c r="AB203" s="80"/>
      <c r="AC203" s="80"/>
      <c r="AD203" s="80"/>
      <c r="AE203" s="80"/>
      <c r="AF203" s="80"/>
      <c r="AG203" s="80"/>
      <c r="AH203" s="80"/>
      <c r="AI203" s="80"/>
      <c r="AJ203" s="80"/>
      <c r="AK203" s="80"/>
      <c r="AL203" s="80"/>
      <c r="AM203" s="80"/>
      <c r="AN203" s="80"/>
      <c r="AO203" s="80"/>
      <c r="AP203" s="80"/>
      <c r="AQ203" s="80"/>
      <c r="AR203" s="80"/>
      <c r="AS203" s="80"/>
      <c r="AT203" s="80"/>
      <c r="AU203" s="80"/>
      <c r="AV203" s="80"/>
      <c r="AW203" s="80"/>
      <c r="AX203" s="80"/>
      <c r="AY203" s="80"/>
      <c r="AZ203" s="80"/>
      <c r="BA203" s="80"/>
      <c r="BB203" s="80"/>
      <c r="BC203" s="80"/>
      <c r="BD203" s="80"/>
      <c r="BE203" s="80"/>
      <c r="BF203" s="80"/>
      <c r="BG203" s="80"/>
      <c r="BH203" s="80"/>
      <c r="BI203" s="80"/>
      <c r="BJ203" s="80"/>
      <c r="BK203" s="80"/>
      <c r="BL203" s="80"/>
      <c r="BM203" s="80"/>
      <c r="BN203" s="80"/>
      <c r="BO203" s="80"/>
      <c r="BP203" s="80"/>
      <c r="BQ203" s="80"/>
      <c r="BR203" s="80"/>
      <c r="BS203" s="80"/>
    </row>
    <row r="204" spans="1:71">
      <c r="B204" s="80"/>
      <c r="C204" s="80"/>
      <c r="D204" s="80"/>
      <c r="E204" s="80"/>
      <c r="F204" s="80"/>
      <c r="G204" s="80"/>
      <c r="H204" s="80"/>
      <c r="I204" s="80"/>
      <c r="J204" s="80"/>
      <c r="K204" s="80"/>
      <c r="L204" s="80"/>
      <c r="M204" s="80"/>
      <c r="N204" s="80"/>
      <c r="O204" s="80"/>
      <c r="P204" s="80"/>
      <c r="Q204" s="80"/>
      <c r="R204" s="80"/>
      <c r="U204" s="80"/>
      <c r="V204" s="80"/>
      <c r="W204" s="80"/>
      <c r="X204" s="80"/>
      <c r="Y204" s="80"/>
      <c r="Z204" s="80"/>
      <c r="AA204" s="80"/>
      <c r="AB204" s="80"/>
      <c r="AC204" s="80"/>
      <c r="AD204" s="80"/>
      <c r="AE204" s="80"/>
      <c r="AF204" s="80"/>
      <c r="AG204" s="80"/>
      <c r="AH204" s="80"/>
      <c r="AI204" s="80"/>
      <c r="AJ204" s="80"/>
      <c r="AK204" s="80"/>
      <c r="AL204" s="80"/>
      <c r="AM204" s="80"/>
      <c r="AN204" s="80"/>
      <c r="AO204" s="80"/>
      <c r="AP204" s="80"/>
      <c r="AQ204" s="80"/>
      <c r="AR204" s="80"/>
      <c r="AS204" s="80"/>
      <c r="AT204" s="80"/>
      <c r="AU204" s="80"/>
      <c r="AV204" s="80"/>
      <c r="AW204" s="80"/>
      <c r="AX204" s="80"/>
      <c r="AY204" s="80"/>
      <c r="AZ204" s="80"/>
      <c r="BA204" s="80"/>
      <c r="BB204" s="80"/>
      <c r="BC204" s="80"/>
      <c r="BD204" s="80"/>
      <c r="BE204" s="80"/>
      <c r="BF204" s="80"/>
      <c r="BG204" s="80"/>
      <c r="BH204" s="80"/>
      <c r="BI204" s="80"/>
      <c r="BJ204" s="80"/>
      <c r="BK204" s="80"/>
      <c r="BL204" s="80"/>
      <c r="BM204" s="80"/>
      <c r="BN204" s="80"/>
      <c r="BO204" s="80"/>
      <c r="BP204" s="80"/>
      <c r="BQ204" s="80"/>
      <c r="BR204" s="80"/>
      <c r="BS204" s="80"/>
    </row>
    <row r="205" spans="1:71">
      <c r="B205" s="80"/>
      <c r="C205" s="80"/>
      <c r="D205" s="80"/>
      <c r="E205" s="80"/>
      <c r="F205" s="80"/>
      <c r="G205" s="80"/>
      <c r="H205" s="80"/>
      <c r="I205" s="80"/>
      <c r="J205" s="80"/>
      <c r="K205" s="80"/>
      <c r="L205" s="80"/>
      <c r="M205" s="80"/>
      <c r="N205" s="80"/>
      <c r="O205" s="80"/>
      <c r="P205" s="80"/>
      <c r="Q205" s="80"/>
      <c r="R205" s="80"/>
      <c r="U205" s="80"/>
      <c r="V205" s="80"/>
      <c r="W205" s="80"/>
      <c r="X205" s="80"/>
      <c r="Y205" s="80"/>
      <c r="Z205" s="80"/>
      <c r="AA205" s="80"/>
      <c r="AB205" s="80"/>
      <c r="AC205" s="80"/>
      <c r="AD205" s="80"/>
      <c r="AE205" s="80"/>
      <c r="AF205" s="80"/>
      <c r="AG205" s="80"/>
      <c r="AH205" s="80"/>
      <c r="AI205" s="80"/>
      <c r="AJ205" s="80"/>
      <c r="AK205" s="80"/>
      <c r="AL205" s="80"/>
      <c r="AM205" s="80"/>
      <c r="AN205" s="80"/>
      <c r="AO205" s="80"/>
      <c r="AP205" s="80"/>
      <c r="AQ205" s="80"/>
      <c r="AR205" s="80"/>
      <c r="AS205" s="80"/>
      <c r="AT205" s="80"/>
      <c r="AU205" s="80"/>
      <c r="AV205" s="80"/>
      <c r="AW205" s="80"/>
      <c r="AX205" s="80"/>
      <c r="AY205" s="80"/>
      <c r="AZ205" s="80"/>
      <c r="BA205" s="80"/>
      <c r="BB205" s="80"/>
      <c r="BC205" s="80"/>
      <c r="BD205" s="80"/>
      <c r="BE205" s="80"/>
      <c r="BF205" s="80"/>
      <c r="BG205" s="80"/>
      <c r="BH205" s="80"/>
      <c r="BI205" s="80"/>
      <c r="BJ205" s="80"/>
      <c r="BK205" s="80"/>
      <c r="BL205" s="80"/>
      <c r="BM205" s="80"/>
      <c r="BN205" s="80"/>
      <c r="BO205" s="80"/>
      <c r="BP205" s="80"/>
      <c r="BQ205" s="80"/>
      <c r="BR205" s="80"/>
      <c r="BS205" s="80"/>
    </row>
    <row r="206" spans="1:71">
      <c r="A206" s="79" t="s">
        <v>352</v>
      </c>
      <c r="B206" s="131">
        <f>IFERROR(INDEX(B$122:B$205,MATCH($A$206,$A$122:$A$205,0),1),0)</f>
        <v>0</v>
      </c>
      <c r="C206" s="131">
        <f>IFERROR(INDEX(C$122:C$205,MATCH($A$206,$A$122:$A$205,0),1),0)</f>
        <v>0</v>
      </c>
      <c r="D206" s="131">
        <f>IFERROR(INDEX(D$122:D$205,MATCH($A$206,$A$122:$A$205,0),1),0)</f>
        <v>0</v>
      </c>
      <c r="E206" s="131">
        <f>IFERROR(INDEX(E$122:E$205,MATCH($A$206,$A$122:$A$205,0),1),0)</f>
        <v>0</v>
      </c>
      <c r="F206" s="131">
        <f>IFERROR(INDEX(F$122:F$205,MATCH($A$206,$A$122:$A$205,0),1),0)</f>
        <v>0</v>
      </c>
      <c r="G206" s="131">
        <f>IFERROR(INDEX(G$122:G$205,MATCH($A$206,$A$122:$A$205,0),1),0)</f>
        <v>0</v>
      </c>
      <c r="H206" s="131">
        <f>IFERROR(INDEX(H$122:H$205,MATCH($A$206,$A$122:$A$205,0),1),0)</f>
        <v>0</v>
      </c>
      <c r="I206" s="131">
        <f>IFERROR(INDEX(I$122:I$205,MATCH($A$206,$A$122:$A$205,0),1),0)</f>
        <v>0</v>
      </c>
      <c r="J206" s="131">
        <f>IFERROR(INDEX(J$122:J$205,MATCH($A$206,$A$122:$A$205,0),1),0)</f>
        <v>0</v>
      </c>
      <c r="K206" s="131">
        <f>IFERROR(INDEX(K$122:K$205,MATCH($A$206,$A$122:$A$205,0),1),0)</f>
        <v>0</v>
      </c>
      <c r="L206" s="131">
        <f>IFERROR(INDEX(L$122:L$205,MATCH($A$206,$A$122:$A$205,0),1),0)</f>
        <v>0</v>
      </c>
      <c r="M206" s="131">
        <f>IFERROR(INDEX(M$122:M$205,MATCH($A$206,$A$122:$A$205,0),1),0)</f>
        <v>0</v>
      </c>
      <c r="N206" s="131">
        <f>IFERROR(INDEX(N$122:N$205,MATCH($A$206,$A$122:$A$205,0),1),0)</f>
        <v>0</v>
      </c>
      <c r="O206" s="131">
        <f>IFERROR(INDEX(O$122:O$205,MATCH($A$206,$A$122:$A$205,0),1),0)</f>
        <v>0</v>
      </c>
      <c r="P206" s="131">
        <f>IFERROR(INDEX(P$122:P$205,MATCH($A$206,$A$122:$A$205,0),1),0)</f>
        <v>0</v>
      </c>
      <c r="Q206" s="80"/>
      <c r="R206" s="80"/>
      <c r="U206" s="80"/>
      <c r="V206" s="80"/>
      <c r="W206" s="80"/>
      <c r="X206" s="80"/>
      <c r="Y206" s="80"/>
      <c r="Z206" s="80"/>
      <c r="AA206" s="80"/>
      <c r="AB206" s="80"/>
      <c r="AC206" s="80"/>
      <c r="AD206" s="80"/>
      <c r="AE206" s="80"/>
      <c r="AF206" s="80"/>
      <c r="AG206" s="80"/>
      <c r="AH206" s="80"/>
      <c r="AI206" s="80"/>
      <c r="AJ206" s="80"/>
      <c r="AK206" s="80"/>
      <c r="AL206" s="80"/>
      <c r="AM206" s="80"/>
      <c r="AN206" s="80"/>
      <c r="AO206" s="80"/>
      <c r="AP206" s="80"/>
      <c r="AQ206" s="80"/>
      <c r="AR206" s="80"/>
      <c r="AS206" s="80"/>
      <c r="AT206" s="80"/>
      <c r="AU206" s="80"/>
      <c r="AV206" s="80"/>
      <c r="AW206" s="80"/>
      <c r="AX206" s="80"/>
      <c r="AY206" s="80"/>
      <c r="AZ206" s="80"/>
      <c r="BA206" s="80"/>
      <c r="BB206" s="80"/>
      <c r="BC206" s="80"/>
      <c r="BD206" s="80"/>
      <c r="BE206" s="80"/>
      <c r="BF206" s="80"/>
      <c r="BG206" s="80"/>
      <c r="BH206" s="80"/>
      <c r="BI206" s="80"/>
      <c r="BJ206" s="80"/>
      <c r="BK206" s="80"/>
      <c r="BL206" s="80"/>
      <c r="BM206" s="80"/>
      <c r="BN206" s="80"/>
      <c r="BO206" s="80"/>
      <c r="BP206" s="80"/>
      <c r="BQ206" s="80"/>
      <c r="BR206" s="80"/>
      <c r="BS206" s="80"/>
    </row>
    <row r="207" spans="1:71">
      <c r="B207" s="80"/>
      <c r="C207" s="80"/>
      <c r="D207" s="80"/>
      <c r="E207" s="80"/>
      <c r="F207" s="80"/>
      <c r="G207" s="80"/>
      <c r="H207" s="80"/>
      <c r="I207" s="80"/>
      <c r="J207" s="80"/>
      <c r="K207" s="80"/>
      <c r="L207" s="80"/>
      <c r="M207" s="80"/>
      <c r="N207" s="80"/>
      <c r="O207" s="80"/>
      <c r="P207" s="80"/>
      <c r="Q207" s="80"/>
      <c r="R207" s="80"/>
      <c r="U207" s="80"/>
      <c r="V207" s="80"/>
      <c r="W207" s="80"/>
      <c r="X207" s="80"/>
      <c r="Y207" s="80"/>
      <c r="Z207" s="80"/>
      <c r="AA207" s="80"/>
      <c r="AB207" s="80"/>
      <c r="AC207" s="80"/>
      <c r="AD207" s="80"/>
      <c r="AE207" s="80"/>
      <c r="AF207" s="80"/>
      <c r="AG207" s="80"/>
      <c r="AH207" s="80"/>
      <c r="AI207" s="80"/>
      <c r="AJ207" s="80"/>
      <c r="AK207" s="80"/>
      <c r="AL207" s="80"/>
      <c r="AM207" s="80"/>
      <c r="AN207" s="80"/>
      <c r="AO207" s="80"/>
      <c r="AP207" s="80"/>
      <c r="AQ207" s="80"/>
      <c r="AR207" s="80"/>
      <c r="AS207" s="80"/>
      <c r="AT207" s="80"/>
      <c r="AU207" s="80"/>
      <c r="AV207" s="80"/>
      <c r="AW207" s="80"/>
      <c r="AX207" s="80"/>
      <c r="AY207" s="80"/>
      <c r="AZ207" s="80"/>
      <c r="BA207" s="80"/>
      <c r="BB207" s="80"/>
      <c r="BC207" s="80"/>
      <c r="BD207" s="80"/>
      <c r="BE207" s="80"/>
      <c r="BF207" s="80"/>
      <c r="BG207" s="80"/>
      <c r="BH207" s="80"/>
      <c r="BI207" s="80"/>
      <c r="BJ207" s="80"/>
      <c r="BK207" s="80"/>
      <c r="BL207" s="80"/>
      <c r="BM207" s="80"/>
      <c r="BN207" s="80"/>
      <c r="BO207" s="80"/>
      <c r="BP207" s="80"/>
      <c r="BQ207" s="80"/>
      <c r="BR207" s="80"/>
      <c r="BS207" s="80"/>
    </row>
    <row r="208" spans="1:71">
      <c r="A208" s="81" t="s">
        <v>7</v>
      </c>
      <c r="B208" s="80">
        <f>B206</f>
        <v>0</v>
      </c>
      <c r="C208" s="80">
        <f t="shared" ref="C208:BN215" si="7">C206</f>
        <v>0</v>
      </c>
      <c r="D208" s="80">
        <f t="shared" si="7"/>
        <v>0</v>
      </c>
      <c r="E208" s="80">
        <f t="shared" si="7"/>
        <v>0</v>
      </c>
      <c r="F208" s="80">
        <f t="shared" si="7"/>
        <v>0</v>
      </c>
      <c r="G208" s="80">
        <f t="shared" si="7"/>
        <v>0</v>
      </c>
      <c r="H208" s="80">
        <f t="shared" si="7"/>
        <v>0</v>
      </c>
      <c r="I208" s="80">
        <f t="shared" si="7"/>
        <v>0</v>
      </c>
      <c r="J208" s="80">
        <f t="shared" si="7"/>
        <v>0</v>
      </c>
      <c r="K208" s="80">
        <f t="shared" si="7"/>
        <v>0</v>
      </c>
      <c r="L208" s="80">
        <f t="shared" si="7"/>
        <v>0</v>
      </c>
      <c r="M208" s="80">
        <f t="shared" si="7"/>
        <v>0</v>
      </c>
      <c r="N208" s="80">
        <f t="shared" si="7"/>
        <v>0</v>
      </c>
      <c r="O208" s="80">
        <f t="shared" si="7"/>
        <v>0</v>
      </c>
      <c r="P208" s="80">
        <f t="shared" ref="P208:Q215" si="8">P206</f>
        <v>0</v>
      </c>
      <c r="Q208" s="80"/>
      <c r="R208" s="80"/>
      <c r="U208" s="80"/>
      <c r="V208" s="80"/>
      <c r="W208" s="80"/>
      <c r="X208" s="80"/>
      <c r="Y208" s="80"/>
      <c r="Z208" s="80"/>
      <c r="AA208" s="80"/>
      <c r="AB208" s="80"/>
      <c r="AC208" s="80"/>
      <c r="AD208" s="80"/>
      <c r="AE208" s="80"/>
      <c r="AF208" s="80"/>
      <c r="AG208" s="80"/>
      <c r="AH208" s="80"/>
      <c r="AI208" s="80"/>
      <c r="AJ208" s="80"/>
      <c r="AK208" s="80"/>
      <c r="AL208" s="80"/>
      <c r="AM208" s="80"/>
      <c r="AN208" s="80"/>
      <c r="AO208" s="80"/>
      <c r="AP208" s="80"/>
      <c r="AQ208" s="80"/>
      <c r="AR208" s="80"/>
      <c r="AS208" s="80"/>
      <c r="AT208" s="80"/>
      <c r="AU208" s="80"/>
      <c r="AV208" s="80"/>
      <c r="AW208" s="80"/>
      <c r="AX208" s="80"/>
      <c r="AY208" s="80"/>
      <c r="AZ208" s="80"/>
      <c r="BA208" s="80"/>
      <c r="BB208" s="80"/>
      <c r="BC208" s="80"/>
      <c r="BD208" s="80"/>
      <c r="BE208" s="80"/>
      <c r="BF208" s="80"/>
      <c r="BG208" s="80"/>
      <c r="BH208" s="80"/>
      <c r="BI208" s="80"/>
      <c r="BJ208" s="80"/>
      <c r="BK208" s="80"/>
      <c r="BL208" s="80"/>
      <c r="BM208" s="80"/>
      <c r="BN208" s="80"/>
      <c r="BO208" s="80"/>
      <c r="BP208" s="80"/>
      <c r="BQ208" s="80"/>
      <c r="BR208" s="80"/>
      <c r="BS208" s="80"/>
    </row>
    <row r="209" spans="1:120">
      <c r="Q209" s="80"/>
      <c r="R209" s="80"/>
      <c r="U209" s="80"/>
      <c r="V209" s="80"/>
      <c r="W209" s="80"/>
      <c r="X209" s="80"/>
      <c r="Y209" s="80"/>
      <c r="Z209" s="80"/>
      <c r="AA209" s="80"/>
      <c r="AB209" s="80"/>
      <c r="AC209" s="80"/>
      <c r="AD209" s="80"/>
      <c r="AE209" s="80"/>
      <c r="AF209" s="80"/>
      <c r="AG209" s="80"/>
      <c r="AH209" s="80"/>
      <c r="AI209" s="80"/>
      <c r="AJ209" s="80"/>
      <c r="AK209" s="80"/>
      <c r="AL209" s="80"/>
      <c r="AM209" s="80"/>
      <c r="AN209" s="80"/>
      <c r="AO209" s="80"/>
      <c r="AP209" s="80"/>
      <c r="AQ209" s="80"/>
      <c r="AR209" s="80"/>
      <c r="AS209" s="80"/>
      <c r="AT209" s="80"/>
      <c r="AU209" s="80"/>
      <c r="AV209" s="80"/>
      <c r="AW209" s="80"/>
      <c r="AX209" s="80"/>
      <c r="AY209" s="80"/>
      <c r="AZ209" s="80"/>
      <c r="BA209" s="80"/>
      <c r="BB209" s="80"/>
      <c r="BC209" s="80"/>
      <c r="BD209" s="80"/>
      <c r="BE209" s="80"/>
      <c r="BF209" s="80"/>
      <c r="BG209" s="80"/>
      <c r="BH209" s="80"/>
      <c r="BI209" s="80"/>
      <c r="BJ209" s="80"/>
      <c r="BK209" s="80"/>
      <c r="BL209" s="80"/>
      <c r="BM209" s="80"/>
      <c r="BN209" s="80"/>
      <c r="BO209" s="80"/>
      <c r="BP209" s="80"/>
      <c r="BQ209" s="80"/>
      <c r="BR209" s="80"/>
      <c r="BS209" s="80"/>
    </row>
    <row r="210" spans="1:120">
      <c r="Q210" s="80"/>
      <c r="R210" s="80"/>
      <c r="U210" s="80"/>
      <c r="V210" s="80"/>
      <c r="W210" s="80"/>
      <c r="X210" s="80"/>
      <c r="Y210" s="80"/>
      <c r="Z210" s="80"/>
      <c r="AA210" s="80"/>
      <c r="AB210" s="80"/>
      <c r="AC210" s="80"/>
      <c r="AD210" s="80"/>
      <c r="AE210" s="80"/>
      <c r="AF210" s="80"/>
      <c r="AG210" s="80"/>
      <c r="AH210" s="80"/>
      <c r="AI210" s="80"/>
      <c r="AJ210" s="80"/>
      <c r="AK210" s="80"/>
      <c r="AL210" s="80"/>
      <c r="AM210" s="80"/>
      <c r="AN210" s="80"/>
      <c r="AO210" s="80"/>
      <c r="AP210" s="80"/>
      <c r="AQ210" s="80"/>
      <c r="AR210" s="80"/>
      <c r="AS210" s="80"/>
      <c r="AT210" s="80"/>
      <c r="AU210" s="80"/>
      <c r="AV210" s="80"/>
      <c r="AW210" s="80"/>
      <c r="AX210" s="80"/>
      <c r="AY210" s="80"/>
      <c r="AZ210" s="80"/>
      <c r="BA210" s="80"/>
      <c r="BB210" s="80"/>
      <c r="BC210" s="80"/>
      <c r="BD210" s="80"/>
      <c r="BE210" s="80"/>
      <c r="BF210" s="80"/>
      <c r="BG210" s="80"/>
      <c r="BH210" s="80"/>
      <c r="BI210" s="80"/>
      <c r="BJ210" s="80"/>
      <c r="BK210" s="80"/>
      <c r="BL210" s="80"/>
      <c r="BM210" s="80"/>
      <c r="BN210" s="80"/>
      <c r="BO210" s="80"/>
      <c r="BP210" s="80"/>
      <c r="BQ210" s="80"/>
      <c r="BR210" s="80"/>
      <c r="BS210" s="80"/>
    </row>
    <row r="211" spans="1:120" ht="14">
      <c r="A211" s="1" t="s">
        <v>8</v>
      </c>
      <c r="Q211" s="80"/>
      <c r="R211" s="80"/>
      <c r="U211" s="80"/>
      <c r="V211" s="80"/>
      <c r="W211" s="80"/>
      <c r="X211" s="80"/>
      <c r="Y211" s="80"/>
      <c r="Z211" s="80"/>
      <c r="AA211" s="80"/>
      <c r="AB211" s="80"/>
      <c r="AC211" s="80"/>
      <c r="AD211" s="80"/>
      <c r="AE211" s="80"/>
      <c r="AF211" s="80"/>
      <c r="AG211" s="80"/>
      <c r="AH211" s="80"/>
      <c r="AI211" s="80"/>
      <c r="AJ211" s="80"/>
      <c r="AK211" s="80"/>
      <c r="AL211" s="80"/>
      <c r="AM211" s="80"/>
      <c r="AN211" s="80"/>
      <c r="AO211" s="80"/>
      <c r="AP211" s="80"/>
      <c r="AQ211" s="80"/>
      <c r="AR211" s="80"/>
      <c r="AS211" s="80"/>
      <c r="AT211" s="80"/>
      <c r="AU211" s="80"/>
      <c r="AV211" s="80"/>
      <c r="AW211" s="80"/>
      <c r="AX211" s="80"/>
      <c r="AY211" s="80"/>
      <c r="AZ211" s="80"/>
      <c r="BA211" s="80"/>
      <c r="BB211" s="80"/>
      <c r="BC211" s="80"/>
      <c r="BD211" s="80"/>
      <c r="BE211" s="80"/>
      <c r="BF211" s="80"/>
      <c r="BG211" s="80"/>
      <c r="BH211" s="80"/>
      <c r="BI211" s="80"/>
      <c r="BJ211" s="80"/>
      <c r="BK211" s="80"/>
      <c r="BL211" s="80"/>
      <c r="BM211" s="80"/>
      <c r="BN211" s="80"/>
      <c r="BO211" s="80"/>
      <c r="BP211" s="80"/>
      <c r="BQ211" s="80"/>
      <c r="BR211" s="80"/>
      <c r="BS211" s="80"/>
    </row>
    <row r="212" spans="1:120">
      <c r="A212" t="s">
        <v>6</v>
      </c>
      <c r="B212" t="s">
        <v>2072</v>
      </c>
      <c r="C212" t="s">
        <v>1894</v>
      </c>
      <c r="D212" t="s">
        <v>1895</v>
      </c>
      <c r="E212" t="s">
        <v>1896</v>
      </c>
      <c r="F212" t="s">
        <v>1897</v>
      </c>
      <c r="G212" t="s">
        <v>1898</v>
      </c>
      <c r="H212" t="s">
        <v>1899</v>
      </c>
      <c r="I212" t="s">
        <v>1900</v>
      </c>
      <c r="J212" t="s">
        <v>745</v>
      </c>
      <c r="K212" t="s">
        <v>746</v>
      </c>
      <c r="L212" t="s">
        <v>747</v>
      </c>
      <c r="M212" t="s">
        <v>694</v>
      </c>
      <c r="N212" t="s">
        <v>382</v>
      </c>
      <c r="O212" t="s">
        <v>383</v>
      </c>
      <c r="P212" t="s">
        <v>384</v>
      </c>
      <c r="Q212" s="80"/>
      <c r="R212" s="80"/>
      <c r="U212" s="80"/>
      <c r="V212" s="80"/>
      <c r="W212" s="80"/>
      <c r="X212" s="80"/>
      <c r="Y212" s="80"/>
      <c r="Z212" s="80"/>
      <c r="AA212" s="80"/>
      <c r="AB212" s="80"/>
      <c r="AC212" s="80"/>
      <c r="AD212" s="80"/>
      <c r="AE212" s="80"/>
      <c r="AF212" s="80"/>
      <c r="AG212" s="80"/>
      <c r="AH212" s="80"/>
      <c r="AI212" s="80"/>
      <c r="AJ212" s="80"/>
      <c r="AK212" s="80"/>
      <c r="AL212" s="80"/>
      <c r="AM212" s="80"/>
      <c r="AN212" s="80"/>
      <c r="AO212" s="80"/>
      <c r="AP212" s="80"/>
      <c r="AQ212" s="80"/>
      <c r="AR212" s="80"/>
      <c r="AS212" s="80"/>
      <c r="AT212" s="80"/>
      <c r="AU212" s="80"/>
      <c r="AV212" s="80"/>
      <c r="AW212" s="80"/>
      <c r="AX212" s="80"/>
      <c r="AY212" s="80"/>
      <c r="AZ212" s="80"/>
      <c r="BA212" s="80"/>
      <c r="BB212" s="80"/>
      <c r="BC212" s="80"/>
      <c r="BD212" s="80"/>
      <c r="BE212" s="80"/>
      <c r="BF212" s="80"/>
      <c r="BG212" s="80"/>
      <c r="BH212" s="80"/>
      <c r="BI212" s="80"/>
      <c r="BJ212" s="80"/>
      <c r="BK212" s="80"/>
      <c r="BL212" s="80"/>
      <c r="BM212" s="80"/>
      <c r="BN212" s="80"/>
      <c r="BO212" s="80"/>
      <c r="BP212" s="80"/>
      <c r="BQ212" s="80"/>
      <c r="BR212" s="80"/>
      <c r="BS212" s="80"/>
    </row>
    <row r="213" spans="1:120">
      <c r="A213" t="s">
        <v>544</v>
      </c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 s="131">
        <f>IFERROR(INDEX(Q$129:Q$212,MATCH($A$206,$A$122:$A$205,0),1),0)</f>
        <v>0</v>
      </c>
      <c r="R213" s="131">
        <f>IFERROR(INDEX(R$129:R$212,MATCH($A$206,$A$122:$A$205,0),1),0)</f>
        <v>0</v>
      </c>
      <c r="S213" s="131">
        <f>IFERROR(INDEX(S$129:S$212,MATCH($A$206,$A$122:$A$205,0),1),0)</f>
        <v>0</v>
      </c>
      <c r="T213" s="131">
        <f>IFERROR(INDEX(T$129:T$212,MATCH($A$206,$A$122:$A$205,0),1),0)</f>
        <v>0</v>
      </c>
      <c r="U213" s="131">
        <f>IFERROR(INDEX(U$129:U$212,MATCH($A$206,$A$122:$A$205,0),1),0)</f>
        <v>0</v>
      </c>
      <c r="V213" s="131">
        <f>IFERROR(INDEX(V$129:V$212,MATCH($A$206,$A$122:$A$205,0),1),0)</f>
        <v>0</v>
      </c>
      <c r="W213" s="131">
        <f>IFERROR(INDEX(W$129:W$212,MATCH($A$206,$A$122:$A$205,0),1),0)</f>
        <v>0</v>
      </c>
      <c r="X213" s="131">
        <f>IFERROR(INDEX(X$129:X$212,MATCH($A$206,$A$122:$A$205,0),1),0)</f>
        <v>0</v>
      </c>
      <c r="Y213" s="131">
        <f>IFERROR(INDEX(Y$129:Y$212,MATCH($A$206,$A$122:$A$205,0),1),0)</f>
        <v>0</v>
      </c>
      <c r="Z213" s="131">
        <f>IFERROR(INDEX(Z$129:Z$212,MATCH($A$206,$A$122:$A$205,0),1),0)</f>
        <v>0</v>
      </c>
      <c r="AA213" s="131">
        <f>IFERROR(INDEX(AA$129:AA$212,MATCH($A$206,$A$122:$A$205,0),1),0)</f>
        <v>0</v>
      </c>
      <c r="AB213" s="131">
        <f>IFERROR(INDEX(AB$129:AB$212,MATCH($A$206,$A$122:$A$205,0),1),0)</f>
        <v>0</v>
      </c>
      <c r="AC213" s="131">
        <f>IFERROR(INDEX(AC$129:AC$212,MATCH($A$206,$A$122:$A$205,0),1),0)</f>
        <v>0</v>
      </c>
      <c r="AD213" s="131">
        <f>IFERROR(INDEX(AD$129:AD$212,MATCH($A$206,$A$122:$A$205,0),1),0)</f>
        <v>0</v>
      </c>
      <c r="AE213" s="131">
        <f>IFERROR(INDEX(AE$129:AE$212,MATCH($A$206,$A$122:$A$205,0),1),0)</f>
        <v>0</v>
      </c>
      <c r="AF213" s="131">
        <f>IFERROR(INDEX(AF$129:AF$212,MATCH($A$206,$A$122:$A$205,0),1),0)</f>
        <v>0</v>
      </c>
      <c r="AG213" s="131">
        <f>IFERROR(INDEX(AG$129:AG$212,MATCH($A$206,$A$122:$A$205,0),1),0)</f>
        <v>0</v>
      </c>
      <c r="AH213" s="131">
        <f>IFERROR(INDEX(AH$129:AH$212,MATCH($A$206,$A$122:$A$205,0),1),0)</f>
        <v>0</v>
      </c>
      <c r="AI213" s="131">
        <f>IFERROR(INDEX(AI$129:AI$212,MATCH($A$206,$A$122:$A$205,0),1),0)</f>
        <v>0</v>
      </c>
      <c r="AJ213" s="131">
        <f>IFERROR(INDEX(AJ$129:AJ$212,MATCH($A$206,$A$122:$A$205,0),1),0)</f>
        <v>0</v>
      </c>
      <c r="AK213" s="131">
        <f>IFERROR(INDEX(AK$129:AK$212,MATCH($A$206,$A$122:$A$205,0),1),0)</f>
        <v>0</v>
      </c>
      <c r="AL213" s="131">
        <f>IFERROR(INDEX(AL$129:AL$212,MATCH($A$206,$A$122:$A$205,0),1),0)</f>
        <v>0</v>
      </c>
      <c r="AM213" s="131">
        <f>IFERROR(INDEX(AM$129:AM$212,MATCH($A$206,$A$122:$A$205,0),1),0)</f>
        <v>0</v>
      </c>
      <c r="AN213" s="131">
        <f>IFERROR(INDEX(AN$129:AN$212,MATCH($A$206,$A$122:$A$205,0),1),0)</f>
        <v>0</v>
      </c>
      <c r="AO213" s="131">
        <f>IFERROR(INDEX(AO$129:AO$212,MATCH($A$206,$A$122:$A$205,0),1),0)</f>
        <v>0</v>
      </c>
      <c r="AP213" s="131">
        <f>IFERROR(INDEX(AP$129:AP$212,MATCH($A$206,$A$122:$A$205,0),1),0)</f>
        <v>0</v>
      </c>
      <c r="AQ213" s="131">
        <f>IFERROR(INDEX(AQ$129:AQ$212,MATCH($A$206,$A$122:$A$205,0),1),0)</f>
        <v>0</v>
      </c>
      <c r="AR213" s="131">
        <f>IFERROR(INDEX(AR$129:AR$212,MATCH($A$206,$A$122:$A$205,0),1),0)</f>
        <v>0</v>
      </c>
      <c r="AS213" s="131">
        <f>IFERROR(INDEX(AS$129:AS$212,MATCH($A$206,$A$122:$A$205,0),1),0)</f>
        <v>0</v>
      </c>
      <c r="AT213" s="131">
        <f>IFERROR(INDEX(AT$129:AT$212,MATCH($A$206,$A$122:$A$205,0),1),0)</f>
        <v>0</v>
      </c>
      <c r="AU213" s="131">
        <f>IFERROR(INDEX(AU$129:AU$212,MATCH($A$206,$A$122:$A$205,0),1),0)</f>
        <v>0</v>
      </c>
      <c r="AV213" s="131">
        <f>IFERROR(INDEX(AV$129:AV$212,MATCH($A$206,$A$122:$A$205,0),1),0)</f>
        <v>0</v>
      </c>
      <c r="AW213" s="131">
        <f>IFERROR(INDEX(AW$129:AW$212,MATCH($A$206,$A$122:$A$205,0),1),0)</f>
        <v>0</v>
      </c>
      <c r="AX213" s="131">
        <f>IFERROR(INDEX(AX$129:AX$212,MATCH($A$206,$A$122:$A$205,0),1),0)</f>
        <v>0</v>
      </c>
      <c r="AY213" s="131">
        <f>IFERROR(INDEX(AY$129:AY$212,MATCH($A$206,$A$122:$A$205,0),1),0)</f>
        <v>0</v>
      </c>
      <c r="AZ213" s="131">
        <f>IFERROR(INDEX(AZ$129:AZ$212,MATCH($A$206,$A$122:$A$205,0),1),0)</f>
        <v>0</v>
      </c>
      <c r="BA213" s="131">
        <f>IFERROR(INDEX(BA$129:BA$212,MATCH($A$206,$A$122:$A$205,0),1),0)</f>
        <v>0</v>
      </c>
      <c r="BB213" s="131">
        <f>IFERROR(INDEX(BB$129:BB$212,MATCH($A$206,$A$122:$A$205,0),1),0)</f>
        <v>0</v>
      </c>
      <c r="BC213" s="131">
        <f>IFERROR(INDEX(BC$129:BC$212,MATCH($A$206,$A$122:$A$205,0),1),0)</f>
        <v>0</v>
      </c>
      <c r="BD213" s="131">
        <f>IFERROR(INDEX(BD$129:BD$212,MATCH($A$206,$A$122:$A$205,0),1),0)</f>
        <v>0</v>
      </c>
      <c r="BE213" s="131">
        <f>IFERROR(INDEX(BE$129:BE$212,MATCH($A$206,$A$122:$A$205,0),1),0)</f>
        <v>0</v>
      </c>
      <c r="BF213" s="131">
        <f>IFERROR(INDEX(BF$129:BF$212,MATCH($A$206,$A$122:$A$205,0),1),0)</f>
        <v>0</v>
      </c>
      <c r="BG213" s="131">
        <f>IFERROR(INDEX(BG$129:BG$212,MATCH($A$206,$A$122:$A$205,0),1),0)</f>
        <v>0</v>
      </c>
      <c r="BH213" s="131">
        <f>IFERROR(INDEX(BH$129:BH$212,MATCH($A$206,$A$122:$A$205,0),1),0)</f>
        <v>0</v>
      </c>
      <c r="BI213" s="131">
        <f>IFERROR(INDEX(BI$129:BI$212,MATCH($A$206,$A$122:$A$205,0),1),0)</f>
        <v>0</v>
      </c>
      <c r="BJ213" s="131">
        <f>IFERROR(INDEX(BJ$129:BJ$212,MATCH($A$206,$A$122:$A$205,0),1),0)</f>
        <v>0</v>
      </c>
      <c r="BK213" s="131">
        <f>IFERROR(INDEX(BK$129:BK$212,MATCH($A$206,$A$122:$A$205,0),1),0)</f>
        <v>0</v>
      </c>
      <c r="BL213" s="131">
        <f>IFERROR(INDEX(BL$129:BL$212,MATCH($A$206,$A$122:$A$205,0),1),0)</f>
        <v>0</v>
      </c>
      <c r="BM213" s="131">
        <f>IFERROR(INDEX(BM$129:BM$212,MATCH($A$206,$A$122:$A$205,0),1),0)</f>
        <v>0</v>
      </c>
      <c r="BN213" s="131">
        <f>IFERROR(INDEX(BN$129:BN$212,MATCH($A$206,$A$122:$A$205,0),1),0)</f>
        <v>0</v>
      </c>
    </row>
    <row r="214" spans="1:120">
      <c r="A214" t="s">
        <v>545</v>
      </c>
      <c r="B214">
        <v>0</v>
      </c>
      <c r="C214">
        <v>0</v>
      </c>
      <c r="D214">
        <v>0</v>
      </c>
      <c r="E214">
        <v>0</v>
      </c>
      <c r="F214">
        <v>0</v>
      </c>
      <c r="G214">
        <v>0</v>
      </c>
      <c r="H214">
        <v>0</v>
      </c>
      <c r="I214">
        <v>0</v>
      </c>
      <c r="J214">
        <v>0</v>
      </c>
      <c r="K214">
        <v>0</v>
      </c>
      <c r="L214">
        <v>0</v>
      </c>
      <c r="M214">
        <v>0</v>
      </c>
      <c r="N214">
        <v>0</v>
      </c>
      <c r="O214">
        <v>79593.08</v>
      </c>
      <c r="P214">
        <v>0</v>
      </c>
      <c r="Q214" s="80"/>
      <c r="R214" s="80"/>
      <c r="S214" s="80"/>
      <c r="T214" s="80"/>
      <c r="U214" s="80"/>
      <c r="V214" s="80"/>
      <c r="W214" s="80"/>
      <c r="X214" s="80"/>
      <c r="Y214" s="80"/>
      <c r="Z214" s="80"/>
      <c r="AA214" s="80"/>
      <c r="AB214" s="80"/>
      <c r="AC214" s="80"/>
      <c r="AD214" s="80"/>
      <c r="AE214" s="80"/>
      <c r="AF214" s="80"/>
      <c r="AG214" s="80"/>
      <c r="AH214" s="80"/>
      <c r="AI214" s="80"/>
      <c r="AJ214" s="80"/>
      <c r="AK214" s="80"/>
      <c r="AL214" s="80"/>
      <c r="AM214" s="80"/>
      <c r="AN214" s="80"/>
      <c r="AO214" s="80"/>
      <c r="AP214" s="80"/>
      <c r="AQ214" s="80"/>
      <c r="AR214" s="80"/>
      <c r="AS214" s="80"/>
      <c r="AT214" s="80"/>
      <c r="AU214" s="80"/>
      <c r="AV214" s="80"/>
      <c r="AW214" s="80"/>
      <c r="AX214" s="80"/>
      <c r="AY214" s="80"/>
      <c r="AZ214" s="80"/>
      <c r="BA214" s="80"/>
      <c r="BB214" s="80"/>
      <c r="BC214" s="80"/>
      <c r="BD214" s="80"/>
      <c r="BE214" s="80"/>
      <c r="BF214" s="80"/>
      <c r="BG214" s="80"/>
      <c r="BH214" s="80"/>
      <c r="BI214" s="80"/>
      <c r="BJ214" s="80"/>
      <c r="BK214" s="80"/>
      <c r="BL214" s="80"/>
      <c r="BM214" s="80"/>
      <c r="BN214" s="80"/>
      <c r="BO214" s="80"/>
      <c r="BP214" s="80"/>
      <c r="BQ214" s="80"/>
      <c r="BR214" s="80"/>
      <c r="BS214" s="80"/>
    </row>
    <row r="215" spans="1:120">
      <c r="A215" t="s">
        <v>677</v>
      </c>
      <c r="B215">
        <v>63071</v>
      </c>
      <c r="C215">
        <v>372800.59</v>
      </c>
      <c r="D215">
        <v>247785</v>
      </c>
      <c r="E215">
        <v>131857</v>
      </c>
      <c r="F215">
        <v>99038</v>
      </c>
      <c r="G215">
        <v>685747.68</v>
      </c>
      <c r="H215">
        <v>246425</v>
      </c>
      <c r="I215">
        <v>153115</v>
      </c>
      <c r="J215">
        <v>92239</v>
      </c>
      <c r="K215">
        <v>424757.25</v>
      </c>
      <c r="L215">
        <v>314688</v>
      </c>
      <c r="M215">
        <v>121325</v>
      </c>
      <c r="N215">
        <v>40404</v>
      </c>
      <c r="O215">
        <v>0</v>
      </c>
      <c r="P215">
        <v>28968</v>
      </c>
      <c r="Q215" s="80">
        <f t="shared" si="8"/>
        <v>0</v>
      </c>
      <c r="R215" s="80">
        <f t="shared" si="7"/>
        <v>0</v>
      </c>
      <c r="S215" s="80">
        <f t="shared" si="7"/>
        <v>0</v>
      </c>
      <c r="T215" s="80">
        <f t="shared" si="7"/>
        <v>0</v>
      </c>
      <c r="U215" s="80">
        <f t="shared" si="7"/>
        <v>0</v>
      </c>
      <c r="V215" s="80">
        <f t="shared" si="7"/>
        <v>0</v>
      </c>
      <c r="W215" s="80">
        <f t="shared" si="7"/>
        <v>0</v>
      </c>
      <c r="X215" s="80">
        <f t="shared" si="7"/>
        <v>0</v>
      </c>
      <c r="Y215" s="80">
        <f t="shared" si="7"/>
        <v>0</v>
      </c>
      <c r="Z215" s="80">
        <f t="shared" si="7"/>
        <v>0</v>
      </c>
      <c r="AA215" s="80">
        <f t="shared" si="7"/>
        <v>0</v>
      </c>
      <c r="AB215" s="80">
        <f t="shared" si="7"/>
        <v>0</v>
      </c>
      <c r="AC215" s="80">
        <f t="shared" si="7"/>
        <v>0</v>
      </c>
      <c r="AD215" s="80">
        <f t="shared" si="7"/>
        <v>0</v>
      </c>
      <c r="AE215" s="80">
        <f t="shared" si="7"/>
        <v>0</v>
      </c>
      <c r="AF215" s="80">
        <f t="shared" si="7"/>
        <v>0</v>
      </c>
      <c r="AG215" s="80">
        <f t="shared" si="7"/>
        <v>0</v>
      </c>
      <c r="AH215" s="80">
        <f t="shared" si="7"/>
        <v>0</v>
      </c>
      <c r="AI215" s="80">
        <f t="shared" si="7"/>
        <v>0</v>
      </c>
      <c r="AJ215" s="80">
        <f t="shared" si="7"/>
        <v>0</v>
      </c>
      <c r="AK215" s="80">
        <f t="shared" si="7"/>
        <v>0</v>
      </c>
      <c r="AL215" s="80">
        <f t="shared" si="7"/>
        <v>0</v>
      </c>
      <c r="AM215" s="80">
        <f t="shared" si="7"/>
        <v>0</v>
      </c>
      <c r="AN215" s="80">
        <f t="shared" si="7"/>
        <v>0</v>
      </c>
      <c r="AO215" s="80">
        <f t="shared" si="7"/>
        <v>0</v>
      </c>
      <c r="AP215" s="80">
        <f t="shared" si="7"/>
        <v>0</v>
      </c>
      <c r="AQ215" s="80">
        <f t="shared" si="7"/>
        <v>0</v>
      </c>
      <c r="AR215" s="80">
        <f t="shared" si="7"/>
        <v>0</v>
      </c>
      <c r="AS215" s="80">
        <f t="shared" si="7"/>
        <v>0</v>
      </c>
      <c r="AT215" s="80">
        <f t="shared" si="7"/>
        <v>0</v>
      </c>
      <c r="AU215" s="80">
        <f t="shared" si="7"/>
        <v>0</v>
      </c>
      <c r="AV215" s="80">
        <f t="shared" si="7"/>
        <v>0</v>
      </c>
      <c r="AW215" s="80">
        <f t="shared" si="7"/>
        <v>0</v>
      </c>
      <c r="AX215" s="80">
        <f t="shared" si="7"/>
        <v>0</v>
      </c>
      <c r="AY215" s="80">
        <f t="shared" si="7"/>
        <v>0</v>
      </c>
      <c r="AZ215" s="80">
        <f t="shared" si="7"/>
        <v>0</v>
      </c>
      <c r="BA215" s="80">
        <f t="shared" si="7"/>
        <v>0</v>
      </c>
      <c r="BB215" s="80">
        <f t="shared" si="7"/>
        <v>0</v>
      </c>
      <c r="BC215" s="80">
        <f t="shared" si="7"/>
        <v>0</v>
      </c>
      <c r="BD215" s="80">
        <f t="shared" si="7"/>
        <v>0</v>
      </c>
      <c r="BE215" s="80">
        <f t="shared" si="7"/>
        <v>0</v>
      </c>
      <c r="BF215" s="80">
        <f t="shared" si="7"/>
        <v>0</v>
      </c>
      <c r="BG215" s="80">
        <f t="shared" si="7"/>
        <v>0</v>
      </c>
      <c r="BH215" s="80">
        <f t="shared" si="7"/>
        <v>0</v>
      </c>
      <c r="BI215" s="80">
        <f t="shared" si="7"/>
        <v>0</v>
      </c>
      <c r="BJ215" s="80">
        <f t="shared" si="7"/>
        <v>0</v>
      </c>
      <c r="BK215" s="80">
        <f t="shared" si="7"/>
        <v>0</v>
      </c>
      <c r="BL215" s="80">
        <f t="shared" si="7"/>
        <v>0</v>
      </c>
      <c r="BM215" s="80">
        <f t="shared" si="7"/>
        <v>0</v>
      </c>
      <c r="BN215" s="80">
        <f t="shared" si="7"/>
        <v>0</v>
      </c>
      <c r="BO215" s="80"/>
      <c r="BP215" s="80"/>
      <c r="BQ215" s="80"/>
      <c r="BR215" s="80"/>
      <c r="BS215" s="80"/>
    </row>
    <row r="216" spans="1:120">
      <c r="A216" t="s">
        <v>357</v>
      </c>
      <c r="B216">
        <v>22183</v>
      </c>
      <c r="C216">
        <v>85655.45</v>
      </c>
      <c r="D216">
        <v>63255</v>
      </c>
      <c r="E216">
        <v>41211</v>
      </c>
      <c r="F216">
        <v>20214</v>
      </c>
      <c r="G216">
        <v>76677.460000000006</v>
      </c>
      <c r="H216">
        <v>55978</v>
      </c>
      <c r="I216">
        <v>36742</v>
      </c>
      <c r="J216">
        <v>18276</v>
      </c>
      <c r="K216">
        <v>75282.429999999993</v>
      </c>
      <c r="L216">
        <v>56125</v>
      </c>
      <c r="M216">
        <v>36983</v>
      </c>
      <c r="N216">
        <v>18409</v>
      </c>
      <c r="O216">
        <v>69656.19</v>
      </c>
      <c r="P216">
        <v>51853</v>
      </c>
      <c r="BT216" s="80"/>
      <c r="BU216" s="80"/>
      <c r="BV216" s="80"/>
      <c r="BW216" s="80"/>
      <c r="BX216" s="80"/>
      <c r="BY216" s="80"/>
      <c r="BZ216" s="80"/>
      <c r="CA216" s="80"/>
      <c r="CB216" s="80"/>
      <c r="CC216" s="80"/>
      <c r="CD216" s="80"/>
      <c r="CE216" s="80"/>
      <c r="CF216" s="80"/>
      <c r="CG216" s="80"/>
      <c r="CH216" s="80"/>
      <c r="CI216" s="80"/>
      <c r="CJ216" s="80"/>
      <c r="CK216" s="80"/>
      <c r="CL216" s="80"/>
      <c r="CM216" s="80"/>
      <c r="CN216" s="80"/>
      <c r="CO216" s="80"/>
      <c r="CP216" s="80"/>
      <c r="CQ216" s="80"/>
      <c r="CR216" s="80"/>
      <c r="CS216" s="80"/>
      <c r="CT216" s="80"/>
      <c r="CU216" s="80"/>
      <c r="CV216" s="80"/>
      <c r="CW216" s="80"/>
      <c r="CX216" s="80"/>
      <c r="CY216" s="80"/>
      <c r="CZ216" s="80"/>
      <c r="DA216" s="80"/>
      <c r="DB216" s="80"/>
      <c r="DC216" s="80"/>
      <c r="DD216" s="80"/>
      <c r="DE216" s="80"/>
      <c r="DF216" s="80"/>
      <c r="DG216" s="80"/>
      <c r="DH216" s="80"/>
      <c r="DI216" s="80"/>
      <c r="DJ216" s="80"/>
      <c r="DK216" s="80"/>
      <c r="DL216" s="80"/>
      <c r="DM216" s="80"/>
      <c r="DN216" s="80"/>
      <c r="DO216" s="80"/>
      <c r="DP216" s="80"/>
    </row>
    <row r="217" spans="1:120">
      <c r="A217" t="s">
        <v>546</v>
      </c>
      <c r="B217">
        <v>0</v>
      </c>
      <c r="C217">
        <v>0</v>
      </c>
      <c r="D217">
        <v>0</v>
      </c>
      <c r="E217">
        <v>0</v>
      </c>
      <c r="F217">
        <v>0</v>
      </c>
      <c r="G217">
        <v>0</v>
      </c>
      <c r="H217">
        <v>0</v>
      </c>
      <c r="I217">
        <v>0</v>
      </c>
      <c r="J217">
        <v>0</v>
      </c>
      <c r="K217">
        <v>0</v>
      </c>
      <c r="L217">
        <v>0</v>
      </c>
      <c r="M217">
        <v>0</v>
      </c>
      <c r="N217">
        <v>0</v>
      </c>
      <c r="O217">
        <v>69232.47</v>
      </c>
      <c r="P217">
        <v>51723</v>
      </c>
    </row>
    <row r="218" spans="1:120">
      <c r="A218" t="s">
        <v>547</v>
      </c>
      <c r="B218">
        <v>0</v>
      </c>
      <c r="C218">
        <v>0</v>
      </c>
      <c r="D218">
        <v>0</v>
      </c>
      <c r="E218">
        <v>0</v>
      </c>
      <c r="F218">
        <v>0</v>
      </c>
      <c r="G218">
        <v>0</v>
      </c>
      <c r="H218">
        <v>0</v>
      </c>
      <c r="I218">
        <v>0</v>
      </c>
      <c r="J218">
        <v>0</v>
      </c>
      <c r="K218">
        <v>0</v>
      </c>
      <c r="L218">
        <v>0</v>
      </c>
      <c r="M218">
        <v>0</v>
      </c>
      <c r="N218">
        <v>0</v>
      </c>
      <c r="O218">
        <v>423.72</v>
      </c>
      <c r="P218">
        <v>130</v>
      </c>
    </row>
    <row r="219" spans="1:120">
      <c r="A219" t="s">
        <v>358</v>
      </c>
      <c r="B219">
        <v>0</v>
      </c>
      <c r="C219">
        <v>0</v>
      </c>
      <c r="D219">
        <v>0</v>
      </c>
      <c r="E219">
        <v>0</v>
      </c>
      <c r="F219">
        <v>-47</v>
      </c>
      <c r="G219">
        <v>0</v>
      </c>
      <c r="H219">
        <v>0</v>
      </c>
      <c r="I219">
        <v>0</v>
      </c>
      <c r="J219">
        <v>0</v>
      </c>
      <c r="K219">
        <v>0</v>
      </c>
      <c r="L219">
        <v>0</v>
      </c>
      <c r="M219">
        <v>0</v>
      </c>
      <c r="N219">
        <v>0</v>
      </c>
      <c r="O219">
        <v>0</v>
      </c>
      <c r="P219">
        <v>-480</v>
      </c>
      <c r="Q219" t="s">
        <v>385</v>
      </c>
      <c r="R219" t="s">
        <v>386</v>
      </c>
      <c r="S219" t="s">
        <v>387</v>
      </c>
      <c r="T219" t="s">
        <v>388</v>
      </c>
      <c r="U219" t="s">
        <v>389</v>
      </c>
      <c r="V219" t="s">
        <v>390</v>
      </c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</row>
    <row r="220" spans="1:120">
      <c r="A220" t="s">
        <v>548</v>
      </c>
      <c r="B220">
        <v>107</v>
      </c>
      <c r="C220">
        <v>-5888.38</v>
      </c>
      <c r="D220">
        <v>-6341</v>
      </c>
      <c r="E220">
        <v>-6449</v>
      </c>
      <c r="F220">
        <v>103</v>
      </c>
      <c r="G220">
        <v>6262.58</v>
      </c>
      <c r="H220">
        <v>300</v>
      </c>
      <c r="I220">
        <v>242</v>
      </c>
      <c r="J220">
        <v>64</v>
      </c>
      <c r="K220">
        <v>211.93</v>
      </c>
      <c r="L220">
        <v>53</v>
      </c>
      <c r="M220">
        <v>11</v>
      </c>
      <c r="N220">
        <v>278</v>
      </c>
      <c r="O220">
        <v>0</v>
      </c>
      <c r="P220">
        <v>461</v>
      </c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</row>
    <row r="221" spans="1:120">
      <c r="A221" t="s">
        <v>549</v>
      </c>
      <c r="B221">
        <v>176</v>
      </c>
      <c r="C221">
        <v>69.14</v>
      </c>
      <c r="D221">
        <v>0</v>
      </c>
      <c r="E221">
        <v>0</v>
      </c>
      <c r="F221">
        <v>0</v>
      </c>
      <c r="G221">
        <v>0</v>
      </c>
      <c r="H221">
        <v>0</v>
      </c>
      <c r="I221">
        <v>0</v>
      </c>
      <c r="J221">
        <v>0</v>
      </c>
      <c r="K221">
        <v>0</v>
      </c>
      <c r="L221">
        <v>0</v>
      </c>
      <c r="M221">
        <v>0</v>
      </c>
      <c r="N221">
        <v>0</v>
      </c>
      <c r="O221">
        <v>0</v>
      </c>
      <c r="P221">
        <v>0</v>
      </c>
      <c r="Q221">
        <v>0</v>
      </c>
      <c r="R221">
        <v>0</v>
      </c>
      <c r="S221">
        <v>0</v>
      </c>
      <c r="T221">
        <v>0</v>
      </c>
      <c r="U221">
        <v>0</v>
      </c>
      <c r="V221">
        <v>55742</v>
      </c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</row>
    <row r="222" spans="1:120">
      <c r="A222" t="s">
        <v>687</v>
      </c>
      <c r="B222">
        <v>0</v>
      </c>
      <c r="C222">
        <v>16075.15</v>
      </c>
      <c r="D222">
        <v>-50</v>
      </c>
      <c r="E222">
        <v>-35</v>
      </c>
      <c r="F222">
        <v>0</v>
      </c>
      <c r="G222">
        <v>699</v>
      </c>
      <c r="H222">
        <v>719</v>
      </c>
      <c r="I222">
        <v>82</v>
      </c>
      <c r="J222">
        <v>108</v>
      </c>
      <c r="K222">
        <v>-180.69</v>
      </c>
      <c r="L222">
        <v>-105</v>
      </c>
      <c r="M222">
        <v>-56</v>
      </c>
      <c r="N222">
        <v>-20</v>
      </c>
      <c r="O222">
        <v>0</v>
      </c>
      <c r="P222">
        <v>0</v>
      </c>
      <c r="Q222">
        <v>11099</v>
      </c>
      <c r="R222">
        <v>13091</v>
      </c>
      <c r="S222">
        <v>206618.72</v>
      </c>
      <c r="T222">
        <v>169405</v>
      </c>
      <c r="U222">
        <v>107028</v>
      </c>
      <c r="V222">
        <v>0</v>
      </c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</row>
    <row r="223" spans="1:120">
      <c r="A223" t="s">
        <v>552</v>
      </c>
      <c r="B223">
        <v>27503</v>
      </c>
      <c r="C223">
        <v>-35834.94</v>
      </c>
      <c r="D223">
        <v>15985</v>
      </c>
      <c r="E223">
        <v>19991</v>
      </c>
      <c r="F223">
        <v>-36000</v>
      </c>
      <c r="G223">
        <v>-410719.96</v>
      </c>
      <c r="H223">
        <v>0</v>
      </c>
      <c r="I223">
        <v>783</v>
      </c>
      <c r="J223">
        <v>355</v>
      </c>
      <c r="K223">
        <v>-44329.93</v>
      </c>
      <c r="L223">
        <v>-91</v>
      </c>
      <c r="M223">
        <v>-42</v>
      </c>
      <c r="N223">
        <v>205</v>
      </c>
      <c r="O223">
        <v>199.31</v>
      </c>
      <c r="P223">
        <v>1861</v>
      </c>
      <c r="Q223">
        <v>33525</v>
      </c>
      <c r="R223">
        <v>16168</v>
      </c>
      <c r="S223">
        <v>47109.99</v>
      </c>
      <c r="T223">
        <v>31790</v>
      </c>
      <c r="U223">
        <v>19234</v>
      </c>
      <c r="V223">
        <v>9322</v>
      </c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</row>
    <row r="224" spans="1:120">
      <c r="A224" t="s">
        <v>553</v>
      </c>
      <c r="B224">
        <v>64</v>
      </c>
      <c r="C224">
        <v>1019.77</v>
      </c>
      <c r="D224">
        <v>855</v>
      </c>
      <c r="E224">
        <v>700</v>
      </c>
      <c r="F224">
        <v>55</v>
      </c>
      <c r="G224">
        <v>885.7</v>
      </c>
      <c r="H224">
        <v>439</v>
      </c>
      <c r="I224">
        <v>13</v>
      </c>
      <c r="J224">
        <v>-126</v>
      </c>
      <c r="K224">
        <v>551.45000000000005</v>
      </c>
      <c r="L224">
        <v>461</v>
      </c>
      <c r="M224">
        <v>198</v>
      </c>
      <c r="N224">
        <v>115</v>
      </c>
      <c r="O224">
        <v>684.61</v>
      </c>
      <c r="P224">
        <v>517</v>
      </c>
      <c r="Q224">
        <v>33319</v>
      </c>
      <c r="R224">
        <v>16069</v>
      </c>
      <c r="S224">
        <v>0</v>
      </c>
      <c r="T224">
        <v>0</v>
      </c>
      <c r="U224">
        <v>18580</v>
      </c>
      <c r="V224">
        <v>9019</v>
      </c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</row>
    <row r="225" spans="1:57">
      <c r="A225" t="s">
        <v>554</v>
      </c>
      <c r="B225">
        <v>0</v>
      </c>
      <c r="C225">
        <v>0</v>
      </c>
      <c r="D225">
        <v>0</v>
      </c>
      <c r="E225">
        <v>0</v>
      </c>
      <c r="F225">
        <v>0</v>
      </c>
      <c r="G225">
        <v>0</v>
      </c>
      <c r="H225">
        <v>0</v>
      </c>
      <c r="I225">
        <v>0</v>
      </c>
      <c r="J225">
        <v>0</v>
      </c>
      <c r="K225">
        <v>0</v>
      </c>
      <c r="L225">
        <v>0</v>
      </c>
      <c r="M225">
        <v>0</v>
      </c>
      <c r="N225">
        <v>0</v>
      </c>
      <c r="O225">
        <v>684.61</v>
      </c>
      <c r="P225">
        <v>517</v>
      </c>
      <c r="Q225">
        <v>206</v>
      </c>
      <c r="R225">
        <v>99</v>
      </c>
      <c r="S225">
        <v>0</v>
      </c>
      <c r="T225">
        <v>0</v>
      </c>
      <c r="U225">
        <v>654</v>
      </c>
      <c r="V225">
        <v>303</v>
      </c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</row>
    <row r="226" spans="1:57">
      <c r="A226" t="s">
        <v>555</v>
      </c>
      <c r="B226">
        <v>0</v>
      </c>
      <c r="C226">
        <v>0</v>
      </c>
      <c r="D226">
        <v>0</v>
      </c>
      <c r="E226">
        <v>0</v>
      </c>
      <c r="F226">
        <v>0</v>
      </c>
      <c r="G226">
        <v>0</v>
      </c>
      <c r="H226">
        <v>0</v>
      </c>
      <c r="I226">
        <v>0</v>
      </c>
      <c r="J226">
        <v>0</v>
      </c>
      <c r="K226">
        <v>0</v>
      </c>
      <c r="L226">
        <v>0</v>
      </c>
      <c r="M226">
        <v>0</v>
      </c>
      <c r="N226">
        <v>115</v>
      </c>
      <c r="O226">
        <v>0</v>
      </c>
      <c r="P226">
        <v>0</v>
      </c>
      <c r="Q226">
        <v>-402</v>
      </c>
      <c r="R226">
        <v>-518</v>
      </c>
      <c r="S226">
        <v>-546.47</v>
      </c>
      <c r="T226">
        <v>-441</v>
      </c>
      <c r="U226">
        <v>-206</v>
      </c>
      <c r="V226">
        <v>258</v>
      </c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</row>
    <row r="227" spans="1:57">
      <c r="A227" t="s">
        <v>559</v>
      </c>
      <c r="B227">
        <v>0</v>
      </c>
      <c r="C227">
        <v>0</v>
      </c>
      <c r="D227">
        <v>0</v>
      </c>
      <c r="E227">
        <v>0</v>
      </c>
      <c r="F227">
        <v>0</v>
      </c>
      <c r="G227">
        <v>0</v>
      </c>
      <c r="H227">
        <v>0</v>
      </c>
      <c r="I227">
        <v>0</v>
      </c>
      <c r="J227">
        <v>0</v>
      </c>
      <c r="K227">
        <v>0</v>
      </c>
      <c r="L227">
        <v>0</v>
      </c>
      <c r="M227">
        <v>0</v>
      </c>
      <c r="N227">
        <v>0</v>
      </c>
      <c r="O227">
        <v>-370.01</v>
      </c>
      <c r="P227">
        <v>0</v>
      </c>
      <c r="Q227">
        <v>262</v>
      </c>
      <c r="R227">
        <v>65</v>
      </c>
      <c r="S227">
        <v>139.1</v>
      </c>
      <c r="T227">
        <v>108</v>
      </c>
      <c r="U227">
        <v>0</v>
      </c>
      <c r="V227">
        <v>33</v>
      </c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</row>
    <row r="228" spans="1:57">
      <c r="A228" t="s">
        <v>560</v>
      </c>
      <c r="B228">
        <v>-2</v>
      </c>
      <c r="C228">
        <v>0</v>
      </c>
      <c r="D228">
        <v>0</v>
      </c>
      <c r="E228">
        <v>0</v>
      </c>
      <c r="F228">
        <v>0</v>
      </c>
      <c r="G228">
        <v>0</v>
      </c>
      <c r="H228">
        <v>0</v>
      </c>
      <c r="I228">
        <v>0</v>
      </c>
      <c r="J228">
        <v>0</v>
      </c>
      <c r="K228">
        <v>0</v>
      </c>
      <c r="L228">
        <v>0</v>
      </c>
      <c r="M228">
        <v>0</v>
      </c>
      <c r="N228">
        <v>0</v>
      </c>
      <c r="O228">
        <v>0</v>
      </c>
      <c r="P228">
        <v>0</v>
      </c>
      <c r="Q228">
        <v>0</v>
      </c>
      <c r="R228">
        <v>0</v>
      </c>
      <c r="S228">
        <v>0</v>
      </c>
      <c r="T228">
        <v>0</v>
      </c>
      <c r="U228">
        <v>0</v>
      </c>
      <c r="V228">
        <v>0</v>
      </c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</row>
    <row r="229" spans="1:57">
      <c r="A229" t="s">
        <v>2095</v>
      </c>
      <c r="B229">
        <v>-4</v>
      </c>
      <c r="C229">
        <v>0</v>
      </c>
      <c r="D229">
        <v>0</v>
      </c>
      <c r="E229">
        <v>0</v>
      </c>
      <c r="F229">
        <v>0</v>
      </c>
      <c r="G229">
        <v>0</v>
      </c>
      <c r="H229">
        <v>0</v>
      </c>
      <c r="I229">
        <v>0</v>
      </c>
      <c r="J229">
        <v>0</v>
      </c>
      <c r="K229">
        <v>0</v>
      </c>
      <c r="L229">
        <v>0</v>
      </c>
      <c r="M229">
        <v>0</v>
      </c>
      <c r="N229">
        <v>0</v>
      </c>
      <c r="O229">
        <v>0</v>
      </c>
      <c r="P229">
        <v>0</v>
      </c>
      <c r="Q229">
        <v>0</v>
      </c>
      <c r="R229">
        <v>0</v>
      </c>
      <c r="S229">
        <v>0</v>
      </c>
      <c r="T229">
        <v>0</v>
      </c>
      <c r="U229">
        <v>0</v>
      </c>
      <c r="V229">
        <v>0</v>
      </c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</row>
    <row r="230" spans="1:57">
      <c r="A230" t="s">
        <v>561</v>
      </c>
      <c r="B230">
        <v>-4998</v>
      </c>
      <c r="C230">
        <v>-26241.14</v>
      </c>
      <c r="D230">
        <v>-23079</v>
      </c>
      <c r="E230">
        <v>-11796</v>
      </c>
      <c r="F230">
        <v>-1679</v>
      </c>
      <c r="G230">
        <v>-17677.32</v>
      </c>
      <c r="H230">
        <v>-16656</v>
      </c>
      <c r="I230">
        <v>-700</v>
      </c>
      <c r="J230">
        <v>-303</v>
      </c>
      <c r="K230">
        <v>-1368.48</v>
      </c>
      <c r="L230">
        <v>-982</v>
      </c>
      <c r="M230">
        <v>-645</v>
      </c>
      <c r="N230">
        <v>-309</v>
      </c>
      <c r="O230">
        <v>0</v>
      </c>
      <c r="P230">
        <v>0</v>
      </c>
      <c r="Q230">
        <v>0</v>
      </c>
      <c r="R230">
        <v>-321</v>
      </c>
      <c r="S230">
        <v>-345.02</v>
      </c>
      <c r="T230">
        <v>-255</v>
      </c>
      <c r="U230">
        <v>-144</v>
      </c>
      <c r="V230">
        <v>-10</v>
      </c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</row>
    <row r="231" spans="1:57">
      <c r="A231" t="s">
        <v>520</v>
      </c>
      <c r="B231">
        <v>0</v>
      </c>
      <c r="C231">
        <v>-16800</v>
      </c>
      <c r="D231">
        <v>-16800</v>
      </c>
      <c r="E231">
        <v>-8000</v>
      </c>
      <c r="F231">
        <v>0</v>
      </c>
      <c r="G231">
        <v>-15320</v>
      </c>
      <c r="H231">
        <v>-15320</v>
      </c>
      <c r="I231">
        <v>0</v>
      </c>
      <c r="J231">
        <v>0</v>
      </c>
      <c r="K231">
        <v>0</v>
      </c>
      <c r="L231">
        <v>0</v>
      </c>
      <c r="M231">
        <v>0</v>
      </c>
      <c r="N231">
        <v>0</v>
      </c>
      <c r="O231">
        <v>0</v>
      </c>
      <c r="P231">
        <v>0</v>
      </c>
      <c r="Q231">
        <v>434</v>
      </c>
      <c r="R231">
        <v>363</v>
      </c>
      <c r="S231">
        <v>552.66</v>
      </c>
      <c r="T231">
        <v>410</v>
      </c>
      <c r="U231">
        <v>298</v>
      </c>
      <c r="V231">
        <v>54</v>
      </c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</row>
    <row r="232" spans="1:57">
      <c r="A232" t="s">
        <v>346</v>
      </c>
      <c r="B232">
        <v>-4998</v>
      </c>
      <c r="C232">
        <v>-9441.14</v>
      </c>
      <c r="D232">
        <v>-6279</v>
      </c>
      <c r="E232">
        <v>-3796</v>
      </c>
      <c r="F232">
        <v>-1679</v>
      </c>
      <c r="G232">
        <v>-2357.3200000000002</v>
      </c>
      <c r="H232">
        <v>-1336</v>
      </c>
      <c r="I232">
        <v>-700</v>
      </c>
      <c r="J232">
        <v>-303</v>
      </c>
      <c r="K232">
        <v>-1368.48</v>
      </c>
      <c r="L232">
        <v>-982</v>
      </c>
      <c r="M232">
        <v>-645</v>
      </c>
      <c r="N232">
        <v>-309</v>
      </c>
      <c r="O232">
        <v>0</v>
      </c>
      <c r="P232">
        <v>0</v>
      </c>
      <c r="Q232">
        <v>434</v>
      </c>
      <c r="R232">
        <v>0</v>
      </c>
      <c r="S232">
        <v>552.66</v>
      </c>
      <c r="T232">
        <v>410</v>
      </c>
      <c r="U232">
        <v>0</v>
      </c>
      <c r="V232">
        <v>54</v>
      </c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</row>
    <row r="233" spans="1:57">
      <c r="A233" t="s">
        <v>355</v>
      </c>
      <c r="B233">
        <v>525</v>
      </c>
      <c r="C233">
        <v>1652.17</v>
      </c>
      <c r="D233">
        <v>1289</v>
      </c>
      <c r="E233">
        <v>892</v>
      </c>
      <c r="F233">
        <v>462</v>
      </c>
      <c r="G233">
        <v>1615.26</v>
      </c>
      <c r="H233">
        <v>1074</v>
      </c>
      <c r="I233">
        <v>740</v>
      </c>
      <c r="J233">
        <v>384</v>
      </c>
      <c r="K233">
        <v>1805.94</v>
      </c>
      <c r="L233">
        <v>1061</v>
      </c>
      <c r="M233">
        <v>733</v>
      </c>
      <c r="N233">
        <v>380</v>
      </c>
      <c r="O233">
        <v>1559.1</v>
      </c>
      <c r="P233">
        <v>1261</v>
      </c>
      <c r="Q233">
        <v>0</v>
      </c>
      <c r="R233">
        <v>363</v>
      </c>
      <c r="S233">
        <v>0</v>
      </c>
      <c r="T233">
        <v>0</v>
      </c>
      <c r="U233">
        <v>298</v>
      </c>
      <c r="V233">
        <v>0</v>
      </c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</row>
    <row r="234" spans="1:57">
      <c r="A234" t="s">
        <v>562</v>
      </c>
      <c r="B234">
        <v>736</v>
      </c>
      <c r="C234">
        <v>2667.79</v>
      </c>
      <c r="D234">
        <v>1997</v>
      </c>
      <c r="E234">
        <v>1332</v>
      </c>
      <c r="F234">
        <v>666</v>
      </c>
      <c r="G234">
        <v>2755.39</v>
      </c>
      <c r="H234">
        <v>2018</v>
      </c>
      <c r="I234">
        <v>1345</v>
      </c>
      <c r="J234">
        <v>674</v>
      </c>
      <c r="K234">
        <v>2531.56</v>
      </c>
      <c r="L234">
        <v>1877</v>
      </c>
      <c r="M234">
        <v>1251</v>
      </c>
      <c r="N234">
        <v>625</v>
      </c>
      <c r="O234">
        <v>0</v>
      </c>
      <c r="P234">
        <v>0</v>
      </c>
      <c r="Q234">
        <v>0</v>
      </c>
      <c r="R234">
        <v>0</v>
      </c>
      <c r="S234">
        <v>0</v>
      </c>
      <c r="T234">
        <v>0</v>
      </c>
      <c r="U234">
        <v>0</v>
      </c>
      <c r="V234">
        <v>0</v>
      </c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</row>
    <row r="235" spans="1:57">
      <c r="A235" t="s">
        <v>2096</v>
      </c>
      <c r="B235">
        <v>0</v>
      </c>
      <c r="C235">
        <v>0</v>
      </c>
      <c r="D235">
        <v>0</v>
      </c>
      <c r="E235">
        <v>0</v>
      </c>
      <c r="F235">
        <v>0</v>
      </c>
      <c r="G235">
        <v>0</v>
      </c>
      <c r="H235">
        <v>226</v>
      </c>
      <c r="I235">
        <v>0</v>
      </c>
      <c r="J235">
        <v>0</v>
      </c>
      <c r="K235">
        <v>0</v>
      </c>
      <c r="L235">
        <v>6348</v>
      </c>
      <c r="M235">
        <v>-270</v>
      </c>
      <c r="N235">
        <v>-180</v>
      </c>
      <c r="O235">
        <v>0</v>
      </c>
      <c r="P235">
        <v>0</v>
      </c>
      <c r="Q235">
        <v>0</v>
      </c>
      <c r="R235">
        <v>0</v>
      </c>
      <c r="S235">
        <v>0</v>
      </c>
      <c r="T235">
        <v>0</v>
      </c>
      <c r="U235">
        <v>0</v>
      </c>
      <c r="V235">
        <v>0</v>
      </c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</row>
    <row r="236" spans="1:57">
      <c r="A236" t="s">
        <v>563</v>
      </c>
      <c r="B236">
        <v>0</v>
      </c>
      <c r="C236">
        <v>0</v>
      </c>
      <c r="D236">
        <v>0</v>
      </c>
      <c r="E236">
        <v>0</v>
      </c>
      <c r="F236">
        <v>0</v>
      </c>
      <c r="G236">
        <v>0</v>
      </c>
      <c r="H236">
        <v>0</v>
      </c>
      <c r="I236">
        <v>0</v>
      </c>
      <c r="J236">
        <v>0</v>
      </c>
      <c r="K236">
        <v>0</v>
      </c>
      <c r="L236">
        <v>0</v>
      </c>
      <c r="M236">
        <v>0</v>
      </c>
      <c r="N236">
        <v>0</v>
      </c>
      <c r="O236">
        <v>256.02</v>
      </c>
      <c r="P236">
        <v>-946</v>
      </c>
      <c r="Q236">
        <v>0</v>
      </c>
      <c r="R236">
        <v>0</v>
      </c>
      <c r="S236">
        <v>0</v>
      </c>
      <c r="T236">
        <v>0</v>
      </c>
      <c r="U236">
        <v>0</v>
      </c>
      <c r="V236">
        <v>0</v>
      </c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</row>
    <row r="237" spans="1:57">
      <c r="A237" t="s">
        <v>564</v>
      </c>
      <c r="B237">
        <v>109361</v>
      </c>
      <c r="C237">
        <v>411975.6</v>
      </c>
      <c r="D237">
        <v>301696</v>
      </c>
      <c r="E237">
        <v>177703</v>
      </c>
      <c r="F237">
        <v>82812</v>
      </c>
      <c r="G237">
        <v>346245.79</v>
      </c>
      <c r="H237">
        <v>290523</v>
      </c>
      <c r="I237">
        <v>192362</v>
      </c>
      <c r="J237">
        <v>111671</v>
      </c>
      <c r="K237">
        <v>459261.45</v>
      </c>
      <c r="L237">
        <v>379435</v>
      </c>
      <c r="M237">
        <v>159488</v>
      </c>
      <c r="N237">
        <v>59907</v>
      </c>
      <c r="O237">
        <v>151578.29999999999</v>
      </c>
      <c r="P237">
        <v>83495</v>
      </c>
      <c r="Q237">
        <v>0</v>
      </c>
      <c r="R237">
        <v>0</v>
      </c>
      <c r="S237">
        <v>0</v>
      </c>
      <c r="T237">
        <v>0</v>
      </c>
      <c r="U237">
        <v>0</v>
      </c>
      <c r="V237">
        <v>0</v>
      </c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</row>
    <row r="238" spans="1:57">
      <c r="A238" t="s">
        <v>565</v>
      </c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>
        <v>0</v>
      </c>
      <c r="R238">
        <v>0</v>
      </c>
      <c r="S238">
        <v>0</v>
      </c>
      <c r="T238">
        <v>0</v>
      </c>
      <c r="U238">
        <v>0</v>
      </c>
      <c r="V238">
        <v>0</v>
      </c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</row>
    <row r="239" spans="1:57">
      <c r="A239" t="s">
        <v>566</v>
      </c>
      <c r="B239">
        <v>9662</v>
      </c>
      <c r="C239">
        <v>-4931.84</v>
      </c>
      <c r="D239">
        <v>-13850</v>
      </c>
      <c r="E239">
        <v>108</v>
      </c>
      <c r="F239">
        <v>-2976</v>
      </c>
      <c r="G239">
        <v>18735</v>
      </c>
      <c r="H239">
        <v>3509</v>
      </c>
      <c r="I239">
        <v>10577</v>
      </c>
      <c r="J239">
        <v>-9267</v>
      </c>
      <c r="K239">
        <v>-59844.62</v>
      </c>
      <c r="L239">
        <v>-146200</v>
      </c>
      <c r="M239">
        <v>-26089</v>
      </c>
      <c r="N239">
        <v>-24097</v>
      </c>
      <c r="O239">
        <v>-4813.96</v>
      </c>
      <c r="P239">
        <v>-7058</v>
      </c>
      <c r="Q239">
        <v>0</v>
      </c>
      <c r="R239">
        <v>0</v>
      </c>
      <c r="S239">
        <v>0</v>
      </c>
      <c r="T239">
        <v>0</v>
      </c>
      <c r="U239">
        <v>0</v>
      </c>
      <c r="V239">
        <v>0</v>
      </c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</row>
    <row r="240" spans="1:57">
      <c r="A240" t="s">
        <v>567</v>
      </c>
      <c r="B240">
        <v>34</v>
      </c>
      <c r="C240">
        <v>4731.87</v>
      </c>
      <c r="D240">
        <v>5154</v>
      </c>
      <c r="E240">
        <v>5841</v>
      </c>
      <c r="F240">
        <v>-1210</v>
      </c>
      <c r="G240">
        <v>-6044.96</v>
      </c>
      <c r="H240">
        <v>-1413</v>
      </c>
      <c r="I240">
        <v>-134</v>
      </c>
      <c r="J240">
        <v>-4404</v>
      </c>
      <c r="K240">
        <v>-5192.62</v>
      </c>
      <c r="L240">
        <v>-20145</v>
      </c>
      <c r="M240">
        <v>3341</v>
      </c>
      <c r="N240">
        <v>4285</v>
      </c>
      <c r="O240">
        <v>-3928.95</v>
      </c>
      <c r="P240">
        <v>-64</v>
      </c>
      <c r="Q240">
        <v>835</v>
      </c>
      <c r="R240">
        <v>593</v>
      </c>
      <c r="S240">
        <v>1.45</v>
      </c>
      <c r="T240">
        <v>1</v>
      </c>
      <c r="U240">
        <v>1</v>
      </c>
      <c r="V240">
        <v>1</v>
      </c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</row>
    <row r="241" spans="1:57">
      <c r="A241" t="s">
        <v>568</v>
      </c>
      <c r="B241">
        <v>257</v>
      </c>
      <c r="C241">
        <v>-1198.08</v>
      </c>
      <c r="D241">
        <v>-1116</v>
      </c>
      <c r="E241">
        <v>-1536</v>
      </c>
      <c r="F241">
        <v>-6</v>
      </c>
      <c r="G241">
        <v>17198.45</v>
      </c>
      <c r="H241">
        <v>12110</v>
      </c>
      <c r="I241">
        <v>7486</v>
      </c>
      <c r="J241">
        <v>11782</v>
      </c>
      <c r="K241">
        <v>-18963.34</v>
      </c>
      <c r="L241">
        <v>-37086</v>
      </c>
      <c r="M241">
        <v>-360</v>
      </c>
      <c r="N241">
        <v>321</v>
      </c>
      <c r="O241">
        <v>-235.83</v>
      </c>
      <c r="P241">
        <v>-612</v>
      </c>
      <c r="Q241">
        <v>0</v>
      </c>
      <c r="R241">
        <v>0</v>
      </c>
      <c r="S241">
        <v>0</v>
      </c>
      <c r="T241">
        <v>0</v>
      </c>
      <c r="U241">
        <v>0</v>
      </c>
      <c r="V241">
        <v>0</v>
      </c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</row>
    <row r="242" spans="1:57">
      <c r="A242" t="s">
        <v>569</v>
      </c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>
        <v>0</v>
      </c>
      <c r="R242">
        <v>0</v>
      </c>
      <c r="S242">
        <v>0</v>
      </c>
      <c r="T242">
        <v>0</v>
      </c>
      <c r="U242">
        <v>0</v>
      </c>
      <c r="V242">
        <v>0</v>
      </c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</row>
    <row r="243" spans="1:57">
      <c r="A243" t="s">
        <v>570</v>
      </c>
      <c r="B243">
        <v>-17113</v>
      </c>
      <c r="C243">
        <v>9487</v>
      </c>
      <c r="D243">
        <v>-5633</v>
      </c>
      <c r="E243">
        <v>-5391</v>
      </c>
      <c r="F243">
        <v>-26590</v>
      </c>
      <c r="G243">
        <v>21062.79</v>
      </c>
      <c r="H243">
        <v>-11845</v>
      </c>
      <c r="I243">
        <v>-28605</v>
      </c>
      <c r="J243">
        <v>-23159</v>
      </c>
      <c r="K243">
        <v>32986.92</v>
      </c>
      <c r="L243">
        <v>16345</v>
      </c>
      <c r="M243">
        <v>11541</v>
      </c>
      <c r="N243">
        <v>-7377</v>
      </c>
      <c r="O243">
        <v>-21318.95</v>
      </c>
      <c r="P243">
        <v>-15391</v>
      </c>
      <c r="Q243">
        <v>-1068</v>
      </c>
      <c r="R243">
        <v>-365</v>
      </c>
      <c r="S243">
        <v>-2281.7600000000002</v>
      </c>
      <c r="T243">
        <v>-1325</v>
      </c>
      <c r="U243">
        <v>-1500</v>
      </c>
      <c r="V243">
        <v>-534</v>
      </c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</row>
    <row r="244" spans="1:57">
      <c r="A244" t="s">
        <v>2097</v>
      </c>
      <c r="B244">
        <v>-180</v>
      </c>
      <c r="C244">
        <v>1430.44</v>
      </c>
      <c r="D244">
        <v>1821</v>
      </c>
      <c r="E244">
        <v>619</v>
      </c>
      <c r="F244">
        <v>-161</v>
      </c>
      <c r="G244">
        <v>2461.42</v>
      </c>
      <c r="H244">
        <v>2164</v>
      </c>
      <c r="I244">
        <v>1391</v>
      </c>
      <c r="J244">
        <v>1928</v>
      </c>
      <c r="K244">
        <v>2707.46</v>
      </c>
      <c r="L244">
        <v>2510</v>
      </c>
      <c r="M244">
        <v>578</v>
      </c>
      <c r="N244">
        <v>-314</v>
      </c>
      <c r="O244">
        <v>0</v>
      </c>
      <c r="P244">
        <v>0</v>
      </c>
      <c r="Q244">
        <v>44685</v>
      </c>
      <c r="R244">
        <v>29076</v>
      </c>
      <c r="S244">
        <v>251248.66</v>
      </c>
      <c r="T244">
        <v>199693</v>
      </c>
      <c r="U244">
        <v>124711</v>
      </c>
      <c r="V244">
        <v>64866</v>
      </c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</row>
    <row r="245" spans="1:57">
      <c r="A245" t="s">
        <v>571</v>
      </c>
      <c r="B245">
        <v>0</v>
      </c>
      <c r="C245">
        <v>-700.42</v>
      </c>
      <c r="D245">
        <v>0</v>
      </c>
      <c r="E245">
        <v>0</v>
      </c>
      <c r="F245">
        <v>0</v>
      </c>
      <c r="G245">
        <v>-532.77</v>
      </c>
      <c r="H245">
        <v>0</v>
      </c>
      <c r="I245">
        <v>0</v>
      </c>
      <c r="J245">
        <v>0</v>
      </c>
      <c r="K245">
        <v>-2277.1799999999998</v>
      </c>
      <c r="L245">
        <v>0</v>
      </c>
      <c r="M245">
        <v>0</v>
      </c>
      <c r="N245">
        <v>0</v>
      </c>
      <c r="O245">
        <v>0</v>
      </c>
      <c r="P245">
        <v>0</v>
      </c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</row>
    <row r="246" spans="1:57">
      <c r="A246" t="s">
        <v>572</v>
      </c>
      <c r="B246">
        <v>3834</v>
      </c>
      <c r="C246">
        <v>-5058.1499999999996</v>
      </c>
      <c r="D246">
        <v>-4402</v>
      </c>
      <c r="E246">
        <v>-4616</v>
      </c>
      <c r="F246">
        <v>-755</v>
      </c>
      <c r="G246">
        <v>934.28</v>
      </c>
      <c r="H246">
        <v>-8765</v>
      </c>
      <c r="I246">
        <v>-5598</v>
      </c>
      <c r="J246">
        <v>-4293</v>
      </c>
      <c r="K246">
        <v>21297.47</v>
      </c>
      <c r="L246">
        <v>59918</v>
      </c>
      <c r="M246">
        <v>1964</v>
      </c>
      <c r="N246">
        <v>-208</v>
      </c>
      <c r="O246">
        <v>-3566.79</v>
      </c>
      <c r="P246">
        <v>-4173</v>
      </c>
      <c r="Q246">
        <v>6316</v>
      </c>
      <c r="R246">
        <v>-10005</v>
      </c>
      <c r="S246">
        <v>13154.84</v>
      </c>
      <c r="T246">
        <v>-38865</v>
      </c>
      <c r="U246">
        <v>-16204</v>
      </c>
      <c r="V246">
        <v>-4273</v>
      </c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</row>
    <row r="247" spans="1:57">
      <c r="A247" t="s">
        <v>573</v>
      </c>
      <c r="B247">
        <v>105855</v>
      </c>
      <c r="C247">
        <v>415736.42</v>
      </c>
      <c r="D247">
        <v>283670</v>
      </c>
      <c r="E247">
        <v>172728</v>
      </c>
      <c r="F247">
        <v>51114</v>
      </c>
      <c r="G247">
        <v>400060.02</v>
      </c>
      <c r="H247">
        <v>286283</v>
      </c>
      <c r="I247">
        <v>177479</v>
      </c>
      <c r="J247">
        <v>84258</v>
      </c>
      <c r="K247">
        <v>429975.55</v>
      </c>
      <c r="L247">
        <v>254777</v>
      </c>
      <c r="M247">
        <v>150463</v>
      </c>
      <c r="N247">
        <v>32517</v>
      </c>
      <c r="O247">
        <v>117713.82</v>
      </c>
      <c r="P247">
        <v>56197</v>
      </c>
      <c r="Q247">
        <v>-789</v>
      </c>
      <c r="R247">
        <v>-2221</v>
      </c>
      <c r="S247">
        <v>-7687.57</v>
      </c>
      <c r="T247">
        <v>-8004</v>
      </c>
      <c r="U247">
        <v>-5499</v>
      </c>
      <c r="V247">
        <v>-4851</v>
      </c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</row>
    <row r="248" spans="1:57">
      <c r="A248" t="s">
        <v>612</v>
      </c>
      <c r="B248">
        <v>-525</v>
      </c>
      <c r="C248">
        <v>-1652.17</v>
      </c>
      <c r="D248">
        <v>-1289</v>
      </c>
      <c r="E248">
        <v>-892</v>
      </c>
      <c r="F248">
        <v>-462</v>
      </c>
      <c r="G248">
        <v>-2006.6</v>
      </c>
      <c r="H248">
        <v>-1514</v>
      </c>
      <c r="I248">
        <v>-1027</v>
      </c>
      <c r="J248">
        <v>-528</v>
      </c>
      <c r="K248">
        <v>-2380.6799999999998</v>
      </c>
      <c r="L248">
        <v>-1492</v>
      </c>
      <c r="M248">
        <v>-1020</v>
      </c>
      <c r="N248">
        <v>-523</v>
      </c>
      <c r="O248">
        <v>-2127.94</v>
      </c>
      <c r="P248">
        <v>-1687</v>
      </c>
      <c r="Q248">
        <v>-2595</v>
      </c>
      <c r="R248">
        <v>-970</v>
      </c>
      <c r="S248">
        <v>-466.79</v>
      </c>
      <c r="T248">
        <v>-3436</v>
      </c>
      <c r="U248">
        <v>-5750</v>
      </c>
      <c r="V248">
        <v>-3469</v>
      </c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</row>
    <row r="249" spans="1:57">
      <c r="A249" t="s">
        <v>574</v>
      </c>
      <c r="B249">
        <v>-3285</v>
      </c>
      <c r="C249">
        <v>-50915.03</v>
      </c>
      <c r="D249">
        <v>-47516</v>
      </c>
      <c r="E249">
        <v>-26442</v>
      </c>
      <c r="F249">
        <v>-2899</v>
      </c>
      <c r="G249">
        <v>-69773.97</v>
      </c>
      <c r="H249">
        <v>-65934</v>
      </c>
      <c r="I249">
        <v>-36711</v>
      </c>
      <c r="J249">
        <v>-2160</v>
      </c>
      <c r="K249">
        <v>-55856.03</v>
      </c>
      <c r="L249">
        <v>-52404</v>
      </c>
      <c r="M249">
        <v>-12385</v>
      </c>
      <c r="N249">
        <v>-5451</v>
      </c>
      <c r="O249">
        <v>-30293.78</v>
      </c>
      <c r="P249">
        <v>-27844</v>
      </c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</row>
    <row r="250" spans="1:57">
      <c r="A250" t="s">
        <v>359</v>
      </c>
      <c r="B250">
        <v>102045</v>
      </c>
      <c r="C250">
        <v>363169.22</v>
      </c>
      <c r="D250">
        <v>234865</v>
      </c>
      <c r="E250">
        <v>145394</v>
      </c>
      <c r="F250">
        <v>47753</v>
      </c>
      <c r="G250">
        <v>328279.44</v>
      </c>
      <c r="H250">
        <v>218835</v>
      </c>
      <c r="I250">
        <v>139741</v>
      </c>
      <c r="J250">
        <v>81570</v>
      </c>
      <c r="K250">
        <v>371738.84</v>
      </c>
      <c r="L250">
        <v>200881</v>
      </c>
      <c r="M250">
        <v>137058</v>
      </c>
      <c r="N250">
        <v>26543</v>
      </c>
      <c r="O250">
        <v>85292.1</v>
      </c>
      <c r="P250">
        <v>26666</v>
      </c>
      <c r="Q250">
        <v>-26343</v>
      </c>
      <c r="R250">
        <v>-11744</v>
      </c>
      <c r="S250">
        <v>7674.35</v>
      </c>
      <c r="T250">
        <v>35108</v>
      </c>
      <c r="U250">
        <v>41390</v>
      </c>
      <c r="V250">
        <v>20230</v>
      </c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</row>
    <row r="251" spans="1:57">
      <c r="A251" t="s">
        <v>575</v>
      </c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>
        <v>0</v>
      </c>
      <c r="R251">
        <v>0</v>
      </c>
      <c r="S251">
        <v>0</v>
      </c>
      <c r="T251">
        <v>0</v>
      </c>
      <c r="U251">
        <v>0</v>
      </c>
      <c r="V251">
        <v>0</v>
      </c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</row>
    <row r="252" spans="1:57">
      <c r="A252" t="s">
        <v>576</v>
      </c>
      <c r="B252">
        <v>0</v>
      </c>
      <c r="C252">
        <v>0</v>
      </c>
      <c r="D252">
        <v>0</v>
      </c>
      <c r="E252">
        <v>0</v>
      </c>
      <c r="F252">
        <v>0</v>
      </c>
      <c r="G252">
        <v>0</v>
      </c>
      <c r="H252">
        <v>0</v>
      </c>
      <c r="I252">
        <v>0</v>
      </c>
      <c r="J252">
        <v>0</v>
      </c>
      <c r="K252">
        <v>0</v>
      </c>
      <c r="L252">
        <v>0</v>
      </c>
      <c r="M252">
        <v>0</v>
      </c>
      <c r="N252">
        <v>-2000</v>
      </c>
      <c r="O252">
        <v>121860.61</v>
      </c>
      <c r="P252">
        <v>70790</v>
      </c>
      <c r="Q252">
        <v>0</v>
      </c>
      <c r="R252">
        <v>0</v>
      </c>
      <c r="S252">
        <v>0</v>
      </c>
      <c r="T252">
        <v>0</v>
      </c>
      <c r="U252">
        <v>0</v>
      </c>
      <c r="V252">
        <v>0</v>
      </c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</row>
    <row r="253" spans="1:57">
      <c r="A253" t="s">
        <v>577</v>
      </c>
      <c r="B253">
        <v>10026</v>
      </c>
      <c r="C253">
        <v>304854.76</v>
      </c>
      <c r="D253">
        <v>4000</v>
      </c>
      <c r="E253">
        <v>4000</v>
      </c>
      <c r="F253">
        <v>4000</v>
      </c>
      <c r="G253">
        <v>155367.38</v>
      </c>
      <c r="H253">
        <v>5367</v>
      </c>
      <c r="I253">
        <v>0</v>
      </c>
      <c r="J253">
        <v>60000</v>
      </c>
      <c r="K253">
        <v>45205.24</v>
      </c>
      <c r="L253">
        <v>10659</v>
      </c>
      <c r="M253">
        <v>10977</v>
      </c>
      <c r="N253">
        <v>12679</v>
      </c>
      <c r="O253">
        <v>28824.48</v>
      </c>
      <c r="P253">
        <v>27402</v>
      </c>
      <c r="Q253">
        <v>-3889</v>
      </c>
      <c r="R253">
        <v>-3059</v>
      </c>
      <c r="S253">
        <v>13384.52</v>
      </c>
      <c r="T253">
        <v>20310</v>
      </c>
      <c r="U253">
        <v>806</v>
      </c>
      <c r="V253">
        <v>365</v>
      </c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</row>
    <row r="254" spans="1:57">
      <c r="A254" t="s">
        <v>578</v>
      </c>
      <c r="B254">
        <v>0</v>
      </c>
      <c r="C254">
        <v>304854.76</v>
      </c>
      <c r="D254">
        <v>4000</v>
      </c>
      <c r="E254">
        <v>4000</v>
      </c>
      <c r="F254">
        <v>0</v>
      </c>
      <c r="G254">
        <v>155367.38</v>
      </c>
      <c r="H254">
        <v>5367</v>
      </c>
      <c r="I254">
        <v>0</v>
      </c>
      <c r="J254">
        <v>60000</v>
      </c>
      <c r="K254">
        <v>45205.24</v>
      </c>
      <c r="L254">
        <v>10659</v>
      </c>
      <c r="M254">
        <v>10977</v>
      </c>
      <c r="N254">
        <v>12679</v>
      </c>
      <c r="O254">
        <v>0</v>
      </c>
      <c r="P254">
        <v>0</v>
      </c>
      <c r="Q254">
        <v>17385</v>
      </c>
      <c r="R254">
        <v>1077</v>
      </c>
      <c r="S254">
        <v>277308.01</v>
      </c>
      <c r="T254">
        <v>204806</v>
      </c>
      <c r="U254">
        <v>139454</v>
      </c>
      <c r="V254">
        <v>72868</v>
      </c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</row>
    <row r="255" spans="1:57">
      <c r="A255" t="s">
        <v>2098</v>
      </c>
      <c r="B255">
        <v>10026</v>
      </c>
      <c r="C255">
        <v>0</v>
      </c>
      <c r="D255">
        <v>0</v>
      </c>
      <c r="E255">
        <v>0</v>
      </c>
      <c r="F255">
        <v>4000</v>
      </c>
      <c r="G255">
        <v>0</v>
      </c>
      <c r="H255">
        <v>0</v>
      </c>
      <c r="I255">
        <v>0</v>
      </c>
      <c r="J255">
        <v>0</v>
      </c>
      <c r="K255">
        <v>0</v>
      </c>
      <c r="L255">
        <v>0</v>
      </c>
      <c r="M255">
        <v>0</v>
      </c>
      <c r="N255">
        <v>0</v>
      </c>
      <c r="O255">
        <v>0</v>
      </c>
      <c r="P255">
        <v>0</v>
      </c>
      <c r="Q255">
        <v>-1118</v>
      </c>
      <c r="R255">
        <v>-754</v>
      </c>
      <c r="S255">
        <v>-1.45</v>
      </c>
      <c r="T255">
        <v>-1</v>
      </c>
      <c r="U255">
        <v>-1</v>
      </c>
      <c r="V255">
        <v>-1</v>
      </c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</row>
    <row r="256" spans="1:57">
      <c r="A256" t="s">
        <v>579</v>
      </c>
      <c r="B256">
        <v>0</v>
      </c>
      <c r="C256">
        <v>-657470.99</v>
      </c>
      <c r="D256">
        <v>-325855</v>
      </c>
      <c r="E256">
        <v>-310855</v>
      </c>
      <c r="F256">
        <v>-70155</v>
      </c>
      <c r="G256">
        <v>-79000</v>
      </c>
      <c r="H256">
        <v>0</v>
      </c>
      <c r="I256">
        <v>0</v>
      </c>
      <c r="J256">
        <v>0</v>
      </c>
      <c r="K256">
        <v>-165000</v>
      </c>
      <c r="L256">
        <v>0</v>
      </c>
      <c r="M256">
        <v>-496</v>
      </c>
      <c r="N256">
        <v>-189</v>
      </c>
      <c r="O256">
        <v>-22197.66</v>
      </c>
      <c r="P256">
        <v>-21808</v>
      </c>
      <c r="Q256">
        <v>-5665</v>
      </c>
      <c r="R256">
        <v>-1687</v>
      </c>
      <c r="S256">
        <v>-32544.63</v>
      </c>
      <c r="T256">
        <v>-30253</v>
      </c>
      <c r="U256">
        <v>-14011</v>
      </c>
      <c r="V256">
        <v>-2038</v>
      </c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</row>
    <row r="257" spans="1:57">
      <c r="A257" t="s">
        <v>581</v>
      </c>
      <c r="B257">
        <v>0</v>
      </c>
      <c r="C257">
        <v>-24499.98</v>
      </c>
      <c r="D257">
        <v>0</v>
      </c>
      <c r="E257">
        <v>0</v>
      </c>
      <c r="F257">
        <v>0</v>
      </c>
      <c r="G257">
        <v>0</v>
      </c>
      <c r="H257">
        <v>0</v>
      </c>
      <c r="I257">
        <v>0</v>
      </c>
      <c r="J257">
        <v>0</v>
      </c>
      <c r="K257">
        <v>0</v>
      </c>
      <c r="L257">
        <v>0</v>
      </c>
      <c r="M257">
        <v>0</v>
      </c>
      <c r="N257">
        <v>0</v>
      </c>
      <c r="O257">
        <v>0</v>
      </c>
      <c r="P257">
        <v>0</v>
      </c>
      <c r="Q257">
        <v>10602</v>
      </c>
      <c r="R257">
        <v>-1364</v>
      </c>
      <c r="S257">
        <v>244761.94</v>
      </c>
      <c r="T257">
        <v>174552</v>
      </c>
      <c r="U257">
        <v>125442</v>
      </c>
      <c r="V257">
        <v>70829</v>
      </c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</row>
    <row r="258" spans="1:57">
      <c r="A258" t="s">
        <v>582</v>
      </c>
      <c r="B258">
        <v>114</v>
      </c>
      <c r="C258">
        <v>134.44</v>
      </c>
      <c r="D258">
        <v>102</v>
      </c>
      <c r="E258">
        <v>94</v>
      </c>
      <c r="F258">
        <v>71</v>
      </c>
      <c r="G258">
        <v>571</v>
      </c>
      <c r="H258">
        <v>534</v>
      </c>
      <c r="I258">
        <v>517</v>
      </c>
      <c r="J258">
        <v>516</v>
      </c>
      <c r="K258">
        <v>40.200000000000003</v>
      </c>
      <c r="L258">
        <v>27</v>
      </c>
      <c r="M258">
        <v>25</v>
      </c>
      <c r="N258">
        <v>0</v>
      </c>
      <c r="O258">
        <v>389</v>
      </c>
      <c r="P258">
        <v>69</v>
      </c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</row>
    <row r="259" spans="1:57">
      <c r="A259" t="s">
        <v>583</v>
      </c>
      <c r="B259">
        <v>114</v>
      </c>
      <c r="C259">
        <v>134.44</v>
      </c>
      <c r="D259">
        <v>102</v>
      </c>
      <c r="E259">
        <v>94</v>
      </c>
      <c r="F259">
        <v>71</v>
      </c>
      <c r="G259">
        <v>571</v>
      </c>
      <c r="H259">
        <v>534</v>
      </c>
      <c r="I259">
        <v>517</v>
      </c>
      <c r="J259">
        <v>516</v>
      </c>
      <c r="K259">
        <v>40.200000000000003</v>
      </c>
      <c r="L259">
        <v>27</v>
      </c>
      <c r="M259">
        <v>25</v>
      </c>
      <c r="N259">
        <v>0</v>
      </c>
      <c r="O259">
        <v>389</v>
      </c>
      <c r="P259">
        <v>69</v>
      </c>
      <c r="Q259">
        <v>40717</v>
      </c>
      <c r="R259">
        <v>-7767</v>
      </c>
      <c r="S259">
        <v>170503.22</v>
      </c>
      <c r="T259">
        <v>230620</v>
      </c>
      <c r="U259">
        <v>128438</v>
      </c>
      <c r="V259">
        <v>58662</v>
      </c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</row>
    <row r="260" spans="1:57">
      <c r="A260" t="s">
        <v>360</v>
      </c>
      <c r="B260">
        <v>-25819</v>
      </c>
      <c r="C260">
        <v>-83119.59</v>
      </c>
      <c r="D260">
        <v>-64485</v>
      </c>
      <c r="E260">
        <v>-47594</v>
      </c>
      <c r="F260">
        <v>-23552</v>
      </c>
      <c r="G260">
        <v>-93519.73</v>
      </c>
      <c r="H260">
        <v>-70545</v>
      </c>
      <c r="I260">
        <v>-46966</v>
      </c>
      <c r="J260">
        <v>-21286</v>
      </c>
      <c r="K260">
        <v>-83084.25</v>
      </c>
      <c r="L260">
        <v>-54175</v>
      </c>
      <c r="M260">
        <v>-32859</v>
      </c>
      <c r="N260">
        <v>-11955</v>
      </c>
      <c r="O260">
        <v>-79648.05</v>
      </c>
      <c r="P260">
        <v>-51072</v>
      </c>
      <c r="Q260">
        <v>21558</v>
      </c>
      <c r="R260">
        <v>21368</v>
      </c>
      <c r="S260">
        <v>40937.160000000003</v>
      </c>
      <c r="T260">
        <v>0</v>
      </c>
      <c r="U260">
        <v>3935</v>
      </c>
      <c r="V260">
        <v>0</v>
      </c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</row>
    <row r="261" spans="1:57">
      <c r="A261" t="s">
        <v>583</v>
      </c>
      <c r="B261">
        <v>-25713</v>
      </c>
      <c r="C261">
        <v>-82359.89</v>
      </c>
      <c r="D261">
        <v>-64003</v>
      </c>
      <c r="E261">
        <v>-47594</v>
      </c>
      <c r="F261">
        <v>-23552</v>
      </c>
      <c r="G261">
        <v>-92969.94</v>
      </c>
      <c r="H261">
        <v>-70006</v>
      </c>
      <c r="I261">
        <v>-46873</v>
      </c>
      <c r="J261">
        <v>-21193</v>
      </c>
      <c r="K261">
        <v>-82380.320000000007</v>
      </c>
      <c r="L261">
        <v>-53603</v>
      </c>
      <c r="M261">
        <v>-32287</v>
      </c>
      <c r="N261">
        <v>-11955</v>
      </c>
      <c r="O261">
        <v>-79095.48</v>
      </c>
      <c r="P261">
        <v>-50628</v>
      </c>
      <c r="Q261">
        <v>0</v>
      </c>
      <c r="R261">
        <v>0</v>
      </c>
      <c r="S261">
        <v>0</v>
      </c>
      <c r="T261">
        <v>0</v>
      </c>
      <c r="U261">
        <v>0</v>
      </c>
      <c r="V261">
        <v>0</v>
      </c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</row>
    <row r="262" spans="1:57">
      <c r="A262" t="s">
        <v>584</v>
      </c>
      <c r="B262">
        <v>-106</v>
      </c>
      <c r="C262">
        <v>-759.7</v>
      </c>
      <c r="D262">
        <v>-482</v>
      </c>
      <c r="E262">
        <v>0</v>
      </c>
      <c r="F262">
        <v>0</v>
      </c>
      <c r="G262">
        <v>-549.79</v>
      </c>
      <c r="H262">
        <v>-539</v>
      </c>
      <c r="I262">
        <v>-93</v>
      </c>
      <c r="J262">
        <v>-93</v>
      </c>
      <c r="K262">
        <v>-703.93</v>
      </c>
      <c r="L262">
        <v>-572</v>
      </c>
      <c r="M262">
        <v>-572</v>
      </c>
      <c r="N262">
        <v>0</v>
      </c>
      <c r="O262">
        <v>-552.57000000000005</v>
      </c>
      <c r="P262">
        <v>-444</v>
      </c>
      <c r="Q262">
        <v>0</v>
      </c>
      <c r="R262">
        <v>0</v>
      </c>
      <c r="S262">
        <v>0</v>
      </c>
      <c r="T262">
        <v>0</v>
      </c>
      <c r="U262">
        <v>0</v>
      </c>
      <c r="V262">
        <v>0</v>
      </c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</row>
    <row r="263" spans="1:57">
      <c r="A263" t="s">
        <v>2099</v>
      </c>
      <c r="B263">
        <v>0</v>
      </c>
      <c r="C263">
        <v>0</v>
      </c>
      <c r="D263">
        <v>0</v>
      </c>
      <c r="E263">
        <v>0</v>
      </c>
      <c r="F263">
        <v>0</v>
      </c>
      <c r="G263">
        <v>0</v>
      </c>
      <c r="H263">
        <v>-60000</v>
      </c>
      <c r="I263">
        <v>0</v>
      </c>
      <c r="J263">
        <v>0</v>
      </c>
      <c r="K263">
        <v>0</v>
      </c>
      <c r="L263">
        <v>0</v>
      </c>
      <c r="M263">
        <v>0</v>
      </c>
      <c r="N263">
        <v>0</v>
      </c>
      <c r="O263">
        <v>0</v>
      </c>
      <c r="P263">
        <v>0</v>
      </c>
      <c r="Q263">
        <v>-13372</v>
      </c>
      <c r="R263">
        <v>-3500</v>
      </c>
      <c r="S263">
        <v>-45034.2</v>
      </c>
      <c r="T263">
        <v>-29173</v>
      </c>
      <c r="U263">
        <v>0</v>
      </c>
      <c r="V263">
        <v>-19007</v>
      </c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</row>
    <row r="264" spans="1:57">
      <c r="A264" t="s">
        <v>2100</v>
      </c>
      <c r="B264">
        <v>0</v>
      </c>
      <c r="C264">
        <v>0</v>
      </c>
      <c r="D264">
        <v>0</v>
      </c>
      <c r="E264">
        <v>0</v>
      </c>
      <c r="F264">
        <v>0</v>
      </c>
      <c r="G264">
        <v>0</v>
      </c>
      <c r="H264">
        <v>90000</v>
      </c>
      <c r="I264">
        <v>0</v>
      </c>
      <c r="J264">
        <v>0</v>
      </c>
      <c r="K264">
        <v>0</v>
      </c>
      <c r="L264">
        <v>0</v>
      </c>
      <c r="M264">
        <v>0</v>
      </c>
      <c r="N264">
        <v>0</v>
      </c>
      <c r="O264">
        <v>0</v>
      </c>
      <c r="P264">
        <v>0</v>
      </c>
      <c r="Q264">
        <v>0</v>
      </c>
      <c r="R264">
        <v>0</v>
      </c>
      <c r="S264">
        <v>0</v>
      </c>
      <c r="T264">
        <v>0</v>
      </c>
      <c r="U264">
        <v>0</v>
      </c>
      <c r="V264">
        <v>0</v>
      </c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</row>
    <row r="265" spans="1:57">
      <c r="A265" t="s">
        <v>587</v>
      </c>
      <c r="B265">
        <v>0</v>
      </c>
      <c r="C265">
        <v>16800</v>
      </c>
      <c r="D265">
        <v>16800</v>
      </c>
      <c r="E265">
        <v>8000</v>
      </c>
      <c r="F265">
        <v>0</v>
      </c>
      <c r="G265">
        <v>15320</v>
      </c>
      <c r="H265">
        <v>15320</v>
      </c>
      <c r="I265">
        <v>0</v>
      </c>
      <c r="J265">
        <v>0</v>
      </c>
      <c r="K265">
        <v>0</v>
      </c>
      <c r="L265">
        <v>0</v>
      </c>
      <c r="M265">
        <v>0</v>
      </c>
      <c r="N265">
        <v>0</v>
      </c>
      <c r="O265">
        <v>0</v>
      </c>
      <c r="P265">
        <v>0</v>
      </c>
      <c r="Q265">
        <v>74</v>
      </c>
      <c r="R265">
        <v>0</v>
      </c>
      <c r="S265">
        <v>7.55</v>
      </c>
      <c r="T265">
        <v>2</v>
      </c>
      <c r="U265">
        <v>0</v>
      </c>
      <c r="V265">
        <v>0</v>
      </c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</row>
    <row r="266" spans="1:57">
      <c r="A266" t="s">
        <v>588</v>
      </c>
      <c r="B266">
        <v>3063</v>
      </c>
      <c r="C266">
        <v>9302.51</v>
      </c>
      <c r="D266">
        <v>5040</v>
      </c>
      <c r="E266">
        <v>3917</v>
      </c>
      <c r="F266">
        <v>1726</v>
      </c>
      <c r="G266">
        <v>2104.98</v>
      </c>
      <c r="H266">
        <v>1357</v>
      </c>
      <c r="I266">
        <v>651</v>
      </c>
      <c r="J266">
        <v>295</v>
      </c>
      <c r="K266">
        <v>1337.45</v>
      </c>
      <c r="L266">
        <v>967</v>
      </c>
      <c r="M266">
        <v>614</v>
      </c>
      <c r="N266">
        <v>342</v>
      </c>
      <c r="O266">
        <v>3058.23</v>
      </c>
      <c r="P266">
        <v>2568</v>
      </c>
      <c r="Q266">
        <v>74</v>
      </c>
      <c r="R266">
        <v>0</v>
      </c>
      <c r="S266">
        <v>7.55</v>
      </c>
      <c r="T266">
        <v>2</v>
      </c>
      <c r="U266">
        <v>0</v>
      </c>
      <c r="V266">
        <v>0</v>
      </c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</row>
    <row r="267" spans="1:57">
      <c r="A267" t="s">
        <v>589</v>
      </c>
      <c r="B267">
        <v>0</v>
      </c>
      <c r="C267">
        <v>0</v>
      </c>
      <c r="D267">
        <v>0</v>
      </c>
      <c r="E267">
        <v>0</v>
      </c>
      <c r="F267">
        <v>0</v>
      </c>
      <c r="G267">
        <v>0</v>
      </c>
      <c r="H267">
        <v>0</v>
      </c>
      <c r="I267">
        <v>60000</v>
      </c>
      <c r="J267">
        <v>0</v>
      </c>
      <c r="K267">
        <v>-60000</v>
      </c>
      <c r="L267">
        <v>-30000</v>
      </c>
      <c r="M267">
        <v>0</v>
      </c>
      <c r="N267">
        <v>0</v>
      </c>
      <c r="O267">
        <v>0</v>
      </c>
      <c r="P267">
        <v>0</v>
      </c>
      <c r="Q267">
        <v>-30059</v>
      </c>
      <c r="R267">
        <v>-8909</v>
      </c>
      <c r="S267">
        <v>-222677.91</v>
      </c>
      <c r="T267">
        <v>-171514</v>
      </c>
      <c r="U267">
        <v>-128268</v>
      </c>
      <c r="V267">
        <v>-62720</v>
      </c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</row>
    <row r="268" spans="1:57">
      <c r="A268" t="s">
        <v>361</v>
      </c>
      <c r="B268">
        <v>-12616</v>
      </c>
      <c r="C268">
        <v>-433998.84</v>
      </c>
      <c r="D268">
        <v>-364398</v>
      </c>
      <c r="E268">
        <v>-342438</v>
      </c>
      <c r="F268">
        <v>-87910</v>
      </c>
      <c r="G268">
        <v>843.63</v>
      </c>
      <c r="H268">
        <v>-17967</v>
      </c>
      <c r="I268">
        <v>14202</v>
      </c>
      <c r="J268">
        <v>39525</v>
      </c>
      <c r="K268">
        <v>-261501.37</v>
      </c>
      <c r="L268">
        <v>-72522</v>
      </c>
      <c r="M268">
        <v>-21739</v>
      </c>
      <c r="N268">
        <v>-1123</v>
      </c>
      <c r="O268">
        <v>52286.6</v>
      </c>
      <c r="P268">
        <v>27949</v>
      </c>
      <c r="Q268">
        <v>-29615</v>
      </c>
      <c r="R268">
        <v>-8465</v>
      </c>
      <c r="S268">
        <v>-221023.69</v>
      </c>
      <c r="T268">
        <v>-169977</v>
      </c>
      <c r="U268">
        <v>-127198</v>
      </c>
      <c r="V268">
        <v>-62720</v>
      </c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</row>
    <row r="269" spans="1:57">
      <c r="A269" t="s">
        <v>590</v>
      </c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>
        <v>-444</v>
      </c>
      <c r="R269">
        <v>-444</v>
      </c>
      <c r="S269">
        <v>-1654.22</v>
      </c>
      <c r="T269">
        <v>-1537</v>
      </c>
      <c r="U269">
        <v>-1070</v>
      </c>
      <c r="V269">
        <v>0</v>
      </c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</row>
    <row r="270" spans="1:57">
      <c r="A270" t="s">
        <v>607</v>
      </c>
      <c r="B270">
        <v>-41357</v>
      </c>
      <c r="C270">
        <v>-7616.19</v>
      </c>
      <c r="D270">
        <v>-5663</v>
      </c>
      <c r="E270">
        <v>-3742</v>
      </c>
      <c r="F270">
        <v>-1855</v>
      </c>
      <c r="G270">
        <v>-6489.89</v>
      </c>
      <c r="H270">
        <v>-4857</v>
      </c>
      <c r="I270">
        <v>-3220</v>
      </c>
      <c r="J270">
        <v>-1596</v>
      </c>
      <c r="K270">
        <v>-5899.33</v>
      </c>
      <c r="L270">
        <v>-4331</v>
      </c>
      <c r="M270">
        <v>-2780</v>
      </c>
      <c r="N270">
        <v>-1362</v>
      </c>
      <c r="O270">
        <v>-4634.1499999999996</v>
      </c>
      <c r="P270">
        <v>-3587</v>
      </c>
      <c r="Q270">
        <v>0</v>
      </c>
      <c r="R270">
        <v>0</v>
      </c>
      <c r="S270">
        <v>0</v>
      </c>
      <c r="T270">
        <v>0</v>
      </c>
      <c r="U270">
        <v>0</v>
      </c>
      <c r="V270">
        <v>0</v>
      </c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</row>
    <row r="271" spans="1:57">
      <c r="A271" t="s">
        <v>610</v>
      </c>
      <c r="B271">
        <v>0</v>
      </c>
      <c r="C271">
        <v>177500</v>
      </c>
      <c r="D271">
        <v>45754</v>
      </c>
      <c r="E271">
        <v>45754</v>
      </c>
      <c r="F271">
        <v>0</v>
      </c>
      <c r="G271">
        <v>354002.47</v>
      </c>
      <c r="H271">
        <v>288000</v>
      </c>
      <c r="I271">
        <v>0</v>
      </c>
      <c r="J271">
        <v>0</v>
      </c>
      <c r="K271">
        <v>0</v>
      </c>
      <c r="L271">
        <v>0</v>
      </c>
      <c r="M271">
        <v>0</v>
      </c>
      <c r="N271">
        <v>0</v>
      </c>
      <c r="O271">
        <v>0</v>
      </c>
      <c r="P271">
        <v>0</v>
      </c>
      <c r="Q271">
        <v>0</v>
      </c>
      <c r="R271">
        <v>0</v>
      </c>
      <c r="S271">
        <v>0</v>
      </c>
      <c r="T271">
        <v>0</v>
      </c>
      <c r="U271">
        <v>0</v>
      </c>
      <c r="V271">
        <v>0</v>
      </c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</row>
    <row r="272" spans="1:57">
      <c r="A272" t="s">
        <v>2101</v>
      </c>
      <c r="B272">
        <v>0</v>
      </c>
      <c r="C272">
        <v>0</v>
      </c>
      <c r="D272">
        <v>0</v>
      </c>
      <c r="E272">
        <v>0</v>
      </c>
      <c r="F272">
        <v>0</v>
      </c>
      <c r="G272">
        <v>0</v>
      </c>
      <c r="H272">
        <v>0</v>
      </c>
      <c r="I272">
        <v>0</v>
      </c>
      <c r="J272">
        <v>0</v>
      </c>
      <c r="K272">
        <v>0</v>
      </c>
      <c r="L272">
        <v>0</v>
      </c>
      <c r="M272">
        <v>0</v>
      </c>
      <c r="N272">
        <v>0</v>
      </c>
      <c r="O272">
        <v>-26468.84</v>
      </c>
      <c r="P272">
        <v>-13229</v>
      </c>
      <c r="Q272">
        <v>0</v>
      </c>
      <c r="R272">
        <v>0</v>
      </c>
      <c r="S272">
        <v>0</v>
      </c>
      <c r="T272">
        <v>0</v>
      </c>
      <c r="U272">
        <v>0</v>
      </c>
      <c r="V272">
        <v>0</v>
      </c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</row>
    <row r="273" spans="1:57">
      <c r="A273" t="s">
        <v>2102</v>
      </c>
      <c r="B273">
        <v>0</v>
      </c>
      <c r="C273">
        <v>0</v>
      </c>
      <c r="D273">
        <v>0</v>
      </c>
      <c r="E273">
        <v>0</v>
      </c>
      <c r="F273">
        <v>0</v>
      </c>
      <c r="G273">
        <v>0</v>
      </c>
      <c r="H273">
        <v>0</v>
      </c>
      <c r="I273">
        <v>0</v>
      </c>
      <c r="J273">
        <v>0</v>
      </c>
      <c r="K273">
        <v>42726.12</v>
      </c>
      <c r="L273">
        <v>42726</v>
      </c>
      <c r="M273">
        <v>18213</v>
      </c>
      <c r="N273">
        <v>3025</v>
      </c>
      <c r="O273">
        <v>0</v>
      </c>
      <c r="P273">
        <v>0</v>
      </c>
      <c r="Q273">
        <v>1795</v>
      </c>
      <c r="R273">
        <v>781</v>
      </c>
      <c r="S273">
        <v>7076.24</v>
      </c>
      <c r="T273">
        <v>5871</v>
      </c>
      <c r="U273">
        <v>3484</v>
      </c>
      <c r="V273">
        <v>1483</v>
      </c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</row>
    <row r="274" spans="1:57">
      <c r="A274" t="s">
        <v>757</v>
      </c>
      <c r="B274">
        <v>40000</v>
      </c>
      <c r="C274">
        <v>0</v>
      </c>
      <c r="D274">
        <v>0</v>
      </c>
      <c r="E274">
        <v>0</v>
      </c>
      <c r="F274">
        <v>0</v>
      </c>
      <c r="G274">
        <v>0</v>
      </c>
      <c r="H274">
        <v>0</v>
      </c>
      <c r="I274">
        <v>0</v>
      </c>
      <c r="J274">
        <v>0</v>
      </c>
      <c r="K274">
        <v>0</v>
      </c>
      <c r="L274">
        <v>0</v>
      </c>
      <c r="M274">
        <v>0</v>
      </c>
      <c r="N274">
        <v>0</v>
      </c>
      <c r="O274">
        <v>0</v>
      </c>
      <c r="P274">
        <v>0</v>
      </c>
      <c r="Q274">
        <v>0</v>
      </c>
      <c r="R274">
        <v>0</v>
      </c>
      <c r="S274">
        <v>0</v>
      </c>
      <c r="T274">
        <v>0</v>
      </c>
      <c r="U274">
        <v>0</v>
      </c>
      <c r="V274">
        <v>0</v>
      </c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</row>
    <row r="275" spans="1:57">
      <c r="A275" t="s">
        <v>611</v>
      </c>
      <c r="B275">
        <v>0</v>
      </c>
      <c r="C275">
        <v>-215960.22</v>
      </c>
      <c r="D275">
        <v>-215960</v>
      </c>
      <c r="E275">
        <v>-215960</v>
      </c>
      <c r="F275">
        <v>0</v>
      </c>
      <c r="G275">
        <v>-77999.98</v>
      </c>
      <c r="H275">
        <v>-78000</v>
      </c>
      <c r="I275">
        <v>-78000</v>
      </c>
      <c r="J275">
        <v>0</v>
      </c>
      <c r="K275">
        <v>-137475.13</v>
      </c>
      <c r="L275">
        <v>-137475</v>
      </c>
      <c r="M275">
        <v>-65476</v>
      </c>
      <c r="N275">
        <v>0</v>
      </c>
      <c r="O275">
        <v>-126000</v>
      </c>
      <c r="P275">
        <v>-126000</v>
      </c>
      <c r="Q275">
        <v>20713</v>
      </c>
      <c r="R275">
        <v>1973</v>
      </c>
      <c r="S275">
        <v>-49187.96</v>
      </c>
      <c r="T275">
        <v>35806</v>
      </c>
      <c r="U275">
        <v>7589</v>
      </c>
      <c r="V275">
        <v>-21582</v>
      </c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</row>
    <row r="276" spans="1:57">
      <c r="A276" t="s">
        <v>613</v>
      </c>
      <c r="B276">
        <v>0</v>
      </c>
      <c r="C276">
        <v>108890.08</v>
      </c>
      <c r="D276">
        <v>0</v>
      </c>
      <c r="E276">
        <v>0</v>
      </c>
      <c r="F276">
        <v>0</v>
      </c>
      <c r="G276">
        <v>0</v>
      </c>
      <c r="H276">
        <v>0</v>
      </c>
      <c r="I276">
        <v>0</v>
      </c>
      <c r="J276">
        <v>0</v>
      </c>
      <c r="K276">
        <v>0</v>
      </c>
      <c r="L276">
        <v>0</v>
      </c>
      <c r="M276">
        <v>0</v>
      </c>
      <c r="N276">
        <v>0</v>
      </c>
      <c r="O276">
        <v>-9689.24</v>
      </c>
      <c r="P276">
        <v>-9689</v>
      </c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</row>
    <row r="277" spans="1:57">
      <c r="A277" t="s">
        <v>362</v>
      </c>
      <c r="B277">
        <v>-1357</v>
      </c>
      <c r="C277">
        <v>62813.66</v>
      </c>
      <c r="D277">
        <v>-175869</v>
      </c>
      <c r="E277">
        <v>-173948</v>
      </c>
      <c r="F277">
        <v>-1855</v>
      </c>
      <c r="G277">
        <v>269512.59999999998</v>
      </c>
      <c r="H277">
        <v>205143</v>
      </c>
      <c r="I277">
        <v>-81220</v>
      </c>
      <c r="J277">
        <v>-1596</v>
      </c>
      <c r="K277">
        <v>-100648.34</v>
      </c>
      <c r="L277">
        <v>-99080</v>
      </c>
      <c r="M277">
        <v>-50043</v>
      </c>
      <c r="N277">
        <v>1663</v>
      </c>
      <c r="O277">
        <v>-166792.22</v>
      </c>
      <c r="P277">
        <v>-152505</v>
      </c>
      <c r="Q277">
        <v>-2300</v>
      </c>
      <c r="R277">
        <v>-1238</v>
      </c>
      <c r="S277">
        <v>0</v>
      </c>
      <c r="T277">
        <v>0</v>
      </c>
      <c r="U277">
        <v>0</v>
      </c>
      <c r="V277">
        <v>0</v>
      </c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</row>
    <row r="278" spans="1:57">
      <c r="A278" t="s">
        <v>363</v>
      </c>
      <c r="B278">
        <v>88072</v>
      </c>
      <c r="C278">
        <v>-8015.96</v>
      </c>
      <c r="D278">
        <v>-305402</v>
      </c>
      <c r="E278">
        <v>-370992</v>
      </c>
      <c r="F278">
        <v>-42012</v>
      </c>
      <c r="G278">
        <v>598635.68000000005</v>
      </c>
      <c r="H278">
        <v>406011</v>
      </c>
      <c r="I278">
        <v>72723</v>
      </c>
      <c r="J278">
        <v>119499</v>
      </c>
      <c r="K278">
        <v>9589.1299999999992</v>
      </c>
      <c r="L278">
        <v>29279</v>
      </c>
      <c r="M278">
        <v>65276</v>
      </c>
      <c r="N278">
        <v>27083</v>
      </c>
      <c r="O278">
        <v>-29213.53</v>
      </c>
      <c r="P278">
        <v>-97890</v>
      </c>
      <c r="Q278">
        <v>0</v>
      </c>
      <c r="R278">
        <v>0</v>
      </c>
      <c r="S278">
        <v>19952.939999999999</v>
      </c>
      <c r="T278">
        <v>0</v>
      </c>
      <c r="U278">
        <v>0</v>
      </c>
      <c r="V278">
        <v>0</v>
      </c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</row>
    <row r="279" spans="1:57">
      <c r="A279" t="s">
        <v>617</v>
      </c>
      <c r="B279">
        <v>768084</v>
      </c>
      <c r="C279">
        <v>776099.76</v>
      </c>
      <c r="D279">
        <v>776100</v>
      </c>
      <c r="E279">
        <v>776100</v>
      </c>
      <c r="F279">
        <v>776100</v>
      </c>
      <c r="G279">
        <v>177464.09</v>
      </c>
      <c r="H279">
        <v>177464</v>
      </c>
      <c r="I279">
        <v>177464</v>
      </c>
      <c r="J279">
        <v>177464</v>
      </c>
      <c r="K279">
        <v>167874.96</v>
      </c>
      <c r="L279">
        <v>167875</v>
      </c>
      <c r="M279">
        <v>167875</v>
      </c>
      <c r="N279">
        <v>167875</v>
      </c>
      <c r="O279">
        <v>197088.48</v>
      </c>
      <c r="P279">
        <v>197088</v>
      </c>
      <c r="Q279">
        <v>0</v>
      </c>
      <c r="R279">
        <v>0</v>
      </c>
      <c r="S279">
        <v>0</v>
      </c>
      <c r="T279">
        <v>0</v>
      </c>
      <c r="U279">
        <v>0</v>
      </c>
      <c r="V279">
        <v>0</v>
      </c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</row>
    <row r="280" spans="1:57">
      <c r="A280" t="s">
        <v>618</v>
      </c>
      <c r="B280">
        <v>856156</v>
      </c>
      <c r="C280">
        <v>768083.8</v>
      </c>
      <c r="D280">
        <v>470698</v>
      </c>
      <c r="E280">
        <v>405108</v>
      </c>
      <c r="F280">
        <v>734088</v>
      </c>
      <c r="G280">
        <v>776099.76</v>
      </c>
      <c r="H280">
        <v>583475</v>
      </c>
      <c r="I280">
        <v>250187</v>
      </c>
      <c r="J280">
        <v>296963</v>
      </c>
      <c r="K280">
        <v>177464.09</v>
      </c>
      <c r="L280">
        <v>197154</v>
      </c>
      <c r="M280">
        <v>233151</v>
      </c>
      <c r="N280">
        <v>194958</v>
      </c>
      <c r="O280">
        <v>167874.96</v>
      </c>
      <c r="P280">
        <v>99198</v>
      </c>
      <c r="Q280">
        <v>0</v>
      </c>
      <c r="R280">
        <v>0</v>
      </c>
      <c r="S280">
        <v>0</v>
      </c>
      <c r="T280">
        <v>0</v>
      </c>
      <c r="U280">
        <v>0</v>
      </c>
      <c r="V280">
        <v>0</v>
      </c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</row>
    <row r="281" spans="1:57">
      <c r="A281" t="s">
        <v>619</v>
      </c>
      <c r="B281" t="s">
        <v>2091</v>
      </c>
      <c r="C281" t="s">
        <v>1902</v>
      </c>
      <c r="D281" t="s">
        <v>1903</v>
      </c>
      <c r="E281" t="s">
        <v>1904</v>
      </c>
      <c r="F281" t="s">
        <v>1905</v>
      </c>
      <c r="G281" t="s">
        <v>1906</v>
      </c>
      <c r="H281" t="s">
        <v>1907</v>
      </c>
      <c r="I281" t="s">
        <v>1908</v>
      </c>
      <c r="J281" t="s">
        <v>750</v>
      </c>
      <c r="K281" t="s">
        <v>751</v>
      </c>
      <c r="L281" t="s">
        <v>752</v>
      </c>
      <c r="M281" t="s">
        <v>695</v>
      </c>
      <c r="N281" t="s">
        <v>620</v>
      </c>
      <c r="O281" t="s">
        <v>621</v>
      </c>
      <c r="P281" t="s">
        <v>622</v>
      </c>
      <c r="Q281">
        <v>0</v>
      </c>
      <c r="R281">
        <v>0</v>
      </c>
      <c r="S281">
        <v>0</v>
      </c>
      <c r="T281">
        <v>0</v>
      </c>
      <c r="U281">
        <v>0</v>
      </c>
      <c r="V281">
        <v>0</v>
      </c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</row>
    <row r="282" spans="1:57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>
        <v>-126000</v>
      </c>
      <c r="R282">
        <v>0</v>
      </c>
      <c r="S282">
        <v>-99000</v>
      </c>
      <c r="T282">
        <v>-99000</v>
      </c>
      <c r="U282">
        <v>-99000</v>
      </c>
      <c r="V282">
        <v>0</v>
      </c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</row>
    <row r="283" spans="1:57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>
        <v>-9689</v>
      </c>
      <c r="R283">
        <v>0</v>
      </c>
      <c r="S283">
        <v>4268.37</v>
      </c>
      <c r="T283">
        <v>4269</v>
      </c>
      <c r="U283">
        <v>0</v>
      </c>
      <c r="V283">
        <v>0</v>
      </c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</row>
    <row r="284" spans="1:57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>
        <v>-137989</v>
      </c>
      <c r="R284">
        <v>-1238</v>
      </c>
      <c r="S284">
        <v>-74778.69</v>
      </c>
      <c r="T284">
        <v>-94731</v>
      </c>
      <c r="U284">
        <v>-99000</v>
      </c>
      <c r="V284">
        <v>0</v>
      </c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</row>
    <row r="285" spans="1:57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>
        <v>-106674</v>
      </c>
      <c r="R285">
        <v>-629</v>
      </c>
      <c r="S285">
        <v>120795.29</v>
      </c>
      <c r="T285">
        <v>115627</v>
      </c>
      <c r="U285">
        <v>34031</v>
      </c>
      <c r="V285">
        <v>49247</v>
      </c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</row>
    <row r="286" spans="1:57">
      <c r="A286"/>
      <c r="B286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>
        <v>197088</v>
      </c>
      <c r="R286">
        <v>197088</v>
      </c>
      <c r="S286">
        <v>76293.2</v>
      </c>
      <c r="T286">
        <v>76293</v>
      </c>
      <c r="U286">
        <v>76293</v>
      </c>
      <c r="V286">
        <v>76293</v>
      </c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</row>
    <row r="287" spans="1:57">
      <c r="A287"/>
      <c r="B287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>
        <v>90414</v>
      </c>
      <c r="R287">
        <v>196459</v>
      </c>
      <c r="S287">
        <v>197088.48</v>
      </c>
      <c r="T287">
        <v>191920</v>
      </c>
      <c r="U287">
        <v>110324</v>
      </c>
      <c r="V287">
        <v>125540</v>
      </c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</row>
    <row r="288" spans="1:57">
      <c r="A288"/>
      <c r="B288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 t="s">
        <v>623</v>
      </c>
      <c r="R288" t="s">
        <v>624</v>
      </c>
      <c r="S288" t="s">
        <v>625</v>
      </c>
      <c r="T288" t="s">
        <v>626</v>
      </c>
      <c r="U288" t="s">
        <v>627</v>
      </c>
      <c r="V288" t="s">
        <v>628</v>
      </c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</row>
    <row r="289" spans="1:57">
      <c r="A289"/>
      <c r="B289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</row>
    <row r="290" spans="1:57">
      <c r="A290"/>
      <c r="B29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</row>
    <row r="291" spans="1:57">
      <c r="A291"/>
      <c r="B291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</row>
    <row r="292" spans="1:57">
      <c r="A292"/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</row>
    <row r="293" spans="1:57">
      <c r="A293"/>
      <c r="B293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</row>
    <row r="294" spans="1:57">
      <c r="A294"/>
      <c r="B29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</row>
    <row r="295" spans="1:57">
      <c r="A295"/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</row>
    <row r="296" spans="1:57">
      <c r="A296"/>
      <c r="B296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</row>
    <row r="297" spans="1:57">
      <c r="A297"/>
      <c r="B29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</row>
    <row r="298" spans="1:57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</row>
    <row r="299" spans="1:57">
      <c r="A299"/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</row>
    <row r="300" spans="1:57">
      <c r="A300"/>
      <c r="B30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</row>
    <row r="301" spans="1:57">
      <c r="A301"/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</row>
    <row r="302" spans="1:57">
      <c r="A302"/>
      <c r="B302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</row>
    <row r="303" spans="1:57">
      <c r="A303"/>
      <c r="B303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</row>
    <row r="304" spans="1:57">
      <c r="A304"/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</row>
    <row r="305" spans="1:57">
      <c r="A305"/>
      <c r="B305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</row>
    <row r="306" spans="1:57"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</row>
    <row r="307" spans="1:57"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</row>
    <row r="308" spans="1:57"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</row>
    <row r="309" spans="1:57"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</row>
    <row r="310" spans="1:57"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</row>
    <row r="311" spans="1:57"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</row>
    <row r="312" spans="1:57"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</row>
    <row r="322" spans="2:55">
      <c r="BC322" s="80"/>
    </row>
    <row r="323" spans="2:55">
      <c r="BC323" s="80"/>
    </row>
    <row r="324" spans="2:55">
      <c r="BC324" s="80"/>
    </row>
    <row r="325" spans="2:55">
      <c r="BC325" s="80"/>
    </row>
    <row r="326" spans="2:55">
      <c r="B326" s="80"/>
      <c r="C326" s="80"/>
      <c r="D326" s="80"/>
      <c r="E326" s="80"/>
      <c r="F326" s="80"/>
      <c r="G326" s="80"/>
      <c r="H326" s="80"/>
      <c r="I326" s="80"/>
      <c r="J326" s="80"/>
      <c r="K326" s="80"/>
      <c r="L326" s="80"/>
      <c r="M326" s="80"/>
      <c r="N326" s="80"/>
      <c r="O326" s="80"/>
      <c r="P326" s="80"/>
      <c r="BC326" s="80"/>
    </row>
    <row r="327" spans="2:55">
      <c r="B327" s="80"/>
      <c r="C327" s="80"/>
      <c r="D327" s="80"/>
      <c r="E327" s="80"/>
      <c r="F327" s="80"/>
      <c r="G327" s="80"/>
      <c r="H327" s="80"/>
      <c r="I327" s="80"/>
      <c r="J327" s="80"/>
      <c r="K327" s="80"/>
      <c r="L327" s="80"/>
      <c r="M327" s="80"/>
      <c r="N327" s="80"/>
      <c r="O327" s="80"/>
      <c r="P327" s="80"/>
      <c r="BC327" s="80"/>
    </row>
    <row r="328" spans="2:55">
      <c r="B328" s="80"/>
      <c r="C328" s="80"/>
      <c r="D328" s="80"/>
      <c r="E328" s="80"/>
      <c r="F328" s="80"/>
      <c r="G328" s="80"/>
      <c r="H328" s="80"/>
      <c r="I328" s="80"/>
      <c r="J328" s="80"/>
      <c r="K328" s="80"/>
      <c r="L328" s="80"/>
      <c r="M328" s="80"/>
      <c r="N328" s="80"/>
      <c r="O328" s="80"/>
      <c r="P328" s="80"/>
      <c r="BC328" s="80"/>
    </row>
    <row r="329" spans="2:55">
      <c r="B329" s="80"/>
      <c r="C329" s="80"/>
      <c r="D329" s="80"/>
      <c r="E329" s="80"/>
      <c r="F329" s="80"/>
      <c r="G329" s="80"/>
      <c r="H329" s="80"/>
      <c r="I329" s="80"/>
      <c r="J329" s="80"/>
      <c r="K329" s="80"/>
      <c r="L329" s="80"/>
      <c r="M329" s="80"/>
      <c r="N329" s="80"/>
      <c r="O329" s="80"/>
      <c r="P329" s="80"/>
      <c r="BC329" s="80"/>
    </row>
    <row r="330" spans="2:55">
      <c r="B330" s="80"/>
      <c r="C330" s="80"/>
      <c r="D330" s="80"/>
      <c r="E330" s="80"/>
      <c r="F330" s="80"/>
      <c r="G330" s="80"/>
      <c r="H330" s="80"/>
      <c r="I330" s="80"/>
      <c r="J330" s="80"/>
      <c r="K330" s="80"/>
      <c r="L330" s="80"/>
      <c r="M330" s="80"/>
      <c r="N330" s="80"/>
      <c r="O330" s="80"/>
      <c r="P330" s="80"/>
      <c r="BC330" s="80"/>
    </row>
    <row r="331" spans="2:55">
      <c r="B331" s="80"/>
      <c r="C331" s="80"/>
      <c r="D331" s="80"/>
      <c r="E331" s="80"/>
      <c r="F331" s="80"/>
      <c r="G331" s="80"/>
      <c r="H331" s="80"/>
      <c r="I331" s="80"/>
      <c r="J331" s="80"/>
      <c r="K331" s="80"/>
      <c r="L331" s="80"/>
      <c r="M331" s="80"/>
      <c r="N331" s="80"/>
      <c r="O331" s="80"/>
      <c r="P331" s="80"/>
      <c r="BC331" s="80"/>
    </row>
    <row r="332" spans="2:55">
      <c r="B332" s="80"/>
      <c r="C332" s="80"/>
      <c r="D332" s="80"/>
      <c r="E332" s="80"/>
      <c r="F332" s="80"/>
      <c r="G332" s="80"/>
      <c r="H332" s="80"/>
      <c r="I332" s="80"/>
      <c r="J332" s="80"/>
      <c r="K332" s="80"/>
      <c r="L332" s="80"/>
      <c r="M332" s="80"/>
      <c r="N332" s="80"/>
      <c r="O332" s="80"/>
      <c r="P332" s="80"/>
      <c r="BC332" s="80"/>
    </row>
    <row r="333" spans="2:55">
      <c r="B333" s="80"/>
      <c r="C333" s="80"/>
      <c r="D333" s="80"/>
      <c r="E333" s="80"/>
      <c r="F333" s="80"/>
      <c r="G333" s="80"/>
      <c r="H333" s="80"/>
      <c r="I333" s="80"/>
      <c r="J333" s="80"/>
      <c r="K333" s="80"/>
      <c r="L333" s="80"/>
      <c r="M333" s="80"/>
      <c r="N333" s="80"/>
      <c r="O333" s="80"/>
      <c r="P333" s="80"/>
      <c r="Q333" s="80"/>
      <c r="R333" s="80"/>
      <c r="S333" s="80"/>
      <c r="T333" s="80"/>
      <c r="U333" s="80"/>
      <c r="V333" s="80"/>
      <c r="W333" s="80"/>
      <c r="X333" s="80"/>
      <c r="Y333" s="80"/>
      <c r="Z333" s="80"/>
      <c r="AA333" s="80"/>
      <c r="AB333" s="80"/>
      <c r="AC333" s="80"/>
      <c r="AD333" s="80"/>
      <c r="AE333" s="80"/>
      <c r="AF333" s="80"/>
      <c r="AG333" s="80"/>
      <c r="AH333" s="80"/>
      <c r="AI333" s="80"/>
      <c r="AJ333" s="80"/>
      <c r="AK333" s="80"/>
      <c r="AL333" s="80"/>
      <c r="AM333" s="80"/>
      <c r="AN333" s="80"/>
      <c r="AO333" s="80"/>
      <c r="AP333" s="80"/>
      <c r="AQ333" s="80"/>
      <c r="AR333" s="80"/>
      <c r="AS333" s="80"/>
      <c r="AT333" s="80"/>
      <c r="AU333" s="80"/>
      <c r="AV333" s="80"/>
      <c r="AW333" s="80"/>
      <c r="AX333" s="80"/>
      <c r="AY333" s="80"/>
      <c r="AZ333" s="80"/>
      <c r="BA333" s="80"/>
      <c r="BB333" s="80"/>
      <c r="BC333" s="80"/>
    </row>
    <row r="334" spans="2:55">
      <c r="B334" s="80"/>
      <c r="C334" s="80"/>
      <c r="D334" s="80"/>
      <c r="E334" s="80"/>
      <c r="F334" s="80"/>
      <c r="G334" s="80"/>
      <c r="H334" s="80"/>
      <c r="I334" s="80"/>
      <c r="J334" s="80"/>
      <c r="K334" s="80"/>
      <c r="L334" s="80"/>
      <c r="M334" s="80"/>
      <c r="N334" s="80"/>
      <c r="O334" s="80"/>
      <c r="P334" s="80"/>
      <c r="Q334" s="80"/>
      <c r="R334" s="80"/>
      <c r="S334" s="80"/>
      <c r="T334" s="80"/>
      <c r="U334" s="80"/>
      <c r="V334" s="80"/>
      <c r="W334" s="80"/>
      <c r="X334" s="80"/>
      <c r="Y334" s="80"/>
      <c r="Z334" s="80"/>
      <c r="AA334" s="80"/>
      <c r="AB334" s="80"/>
      <c r="AC334" s="80"/>
      <c r="AD334" s="80"/>
      <c r="AE334" s="80"/>
      <c r="AF334" s="80"/>
      <c r="AG334" s="80"/>
      <c r="AH334" s="80"/>
      <c r="AI334" s="80"/>
      <c r="AJ334" s="80"/>
      <c r="AK334" s="80"/>
      <c r="AL334" s="80"/>
      <c r="AM334" s="80"/>
      <c r="AN334" s="80"/>
      <c r="AO334" s="80"/>
      <c r="AP334" s="80"/>
      <c r="AQ334" s="80"/>
      <c r="AR334" s="80"/>
      <c r="AS334" s="80"/>
      <c r="AT334" s="80"/>
      <c r="AU334" s="80"/>
      <c r="AV334" s="80"/>
      <c r="AW334" s="80"/>
      <c r="AX334" s="80"/>
      <c r="AY334" s="80"/>
      <c r="AZ334" s="80"/>
      <c r="BA334" s="80"/>
      <c r="BB334" s="80"/>
      <c r="BC334" s="80"/>
    </row>
    <row r="335" spans="2:55">
      <c r="B335" s="80"/>
      <c r="C335" s="80"/>
      <c r="D335" s="80"/>
      <c r="E335" s="80"/>
      <c r="F335" s="80"/>
      <c r="G335" s="80"/>
      <c r="H335" s="80"/>
      <c r="I335" s="80"/>
      <c r="J335" s="80"/>
      <c r="K335" s="80"/>
      <c r="L335" s="80"/>
      <c r="M335" s="80"/>
      <c r="N335" s="80"/>
      <c r="O335" s="80"/>
      <c r="P335" s="80"/>
      <c r="Q335" s="80"/>
      <c r="R335" s="80"/>
      <c r="S335" s="80"/>
      <c r="T335" s="80"/>
      <c r="U335" s="80"/>
      <c r="V335" s="80"/>
      <c r="W335" s="80"/>
      <c r="X335" s="80"/>
      <c r="Y335" s="80"/>
      <c r="Z335" s="80"/>
      <c r="AA335" s="80"/>
      <c r="AB335" s="80"/>
      <c r="AC335" s="80"/>
      <c r="AD335" s="80"/>
      <c r="AE335" s="80"/>
      <c r="AF335" s="80"/>
      <c r="AG335" s="80"/>
      <c r="AH335" s="80"/>
      <c r="AI335" s="80"/>
      <c r="AJ335" s="80"/>
      <c r="AK335" s="80"/>
      <c r="AL335" s="80"/>
      <c r="AM335" s="80"/>
      <c r="AN335" s="80"/>
      <c r="AO335" s="80"/>
      <c r="AP335" s="80"/>
      <c r="AQ335" s="80"/>
      <c r="AR335" s="80"/>
      <c r="AS335" s="80"/>
      <c r="AT335" s="80"/>
      <c r="AU335" s="80"/>
      <c r="AV335" s="80"/>
      <c r="AW335" s="80"/>
      <c r="AX335" s="80"/>
      <c r="AY335" s="80"/>
      <c r="AZ335" s="80"/>
      <c r="BA335" s="80"/>
      <c r="BB335" s="80"/>
      <c r="BC335" s="80"/>
    </row>
    <row r="336" spans="2:55">
      <c r="B336" s="80"/>
      <c r="C336" s="80"/>
      <c r="D336" s="80"/>
      <c r="E336" s="80"/>
      <c r="F336" s="80"/>
      <c r="G336" s="80"/>
      <c r="H336" s="80"/>
      <c r="I336" s="80"/>
      <c r="J336" s="80"/>
      <c r="K336" s="80"/>
      <c r="L336" s="80"/>
      <c r="M336" s="80"/>
      <c r="N336" s="80"/>
      <c r="O336" s="80"/>
      <c r="P336" s="80"/>
      <c r="Q336" s="80"/>
      <c r="R336" s="80"/>
      <c r="S336" s="80"/>
      <c r="T336" s="80"/>
      <c r="U336" s="80"/>
      <c r="V336" s="80"/>
      <c r="W336" s="80"/>
      <c r="X336" s="80"/>
      <c r="Y336" s="80"/>
      <c r="Z336" s="80"/>
      <c r="AA336" s="80"/>
      <c r="AB336" s="80"/>
      <c r="AC336" s="80"/>
      <c r="AD336" s="80"/>
      <c r="AE336" s="80"/>
      <c r="AF336" s="80"/>
      <c r="AG336" s="80"/>
      <c r="AH336" s="80"/>
      <c r="AI336" s="80"/>
      <c r="AJ336" s="80"/>
      <c r="AK336" s="80"/>
      <c r="AL336" s="80"/>
      <c r="AM336" s="80"/>
      <c r="AN336" s="80"/>
      <c r="AO336" s="80"/>
      <c r="AP336" s="80"/>
      <c r="AQ336" s="80"/>
      <c r="AR336" s="80"/>
      <c r="AS336" s="80"/>
      <c r="AT336" s="80"/>
      <c r="AU336" s="80"/>
      <c r="AV336" s="80"/>
      <c r="AW336" s="80"/>
      <c r="AX336" s="80"/>
      <c r="AY336" s="80"/>
      <c r="AZ336" s="80"/>
      <c r="BA336" s="80"/>
      <c r="BB336" s="80"/>
      <c r="BC336" s="80"/>
    </row>
    <row r="337" spans="1:55">
      <c r="Q337" s="80"/>
      <c r="R337" s="80"/>
      <c r="S337" s="80"/>
      <c r="T337" s="80"/>
      <c r="U337" s="80"/>
      <c r="V337" s="80"/>
      <c r="W337" s="80"/>
      <c r="X337" s="80"/>
      <c r="Y337" s="80"/>
      <c r="Z337" s="80"/>
      <c r="AA337" s="80"/>
      <c r="AB337" s="80"/>
      <c r="AC337" s="80"/>
      <c r="AD337" s="80"/>
      <c r="AE337" s="80"/>
      <c r="AF337" s="80"/>
      <c r="AG337" s="80"/>
      <c r="AH337" s="80"/>
      <c r="AI337" s="80"/>
      <c r="AJ337" s="80"/>
      <c r="AK337" s="80"/>
      <c r="AL337" s="80"/>
      <c r="AM337" s="80"/>
      <c r="AN337" s="80"/>
      <c r="AO337" s="80"/>
      <c r="AP337" s="80"/>
      <c r="AQ337" s="80"/>
      <c r="AR337" s="80"/>
      <c r="AS337" s="80"/>
      <c r="AT337" s="80"/>
      <c r="AU337" s="80"/>
      <c r="AV337" s="80"/>
      <c r="AW337" s="80"/>
      <c r="AX337" s="80"/>
      <c r="AY337" s="80"/>
      <c r="AZ337" s="80"/>
      <c r="BA337" s="80"/>
      <c r="BB337" s="80"/>
      <c r="BC337" s="80"/>
    </row>
    <row r="338" spans="1:55">
      <c r="Q338" s="80"/>
      <c r="R338" s="80"/>
      <c r="S338" s="80"/>
      <c r="T338" s="80"/>
      <c r="U338" s="80"/>
      <c r="V338" s="80"/>
      <c r="W338" s="80"/>
      <c r="X338" s="80"/>
      <c r="Y338" s="80"/>
      <c r="Z338" s="80"/>
      <c r="AA338" s="80"/>
      <c r="AB338" s="80"/>
      <c r="AC338" s="80"/>
      <c r="AD338" s="80"/>
      <c r="AE338" s="80"/>
      <c r="AF338" s="80"/>
      <c r="AG338" s="80"/>
      <c r="AH338" s="80"/>
      <c r="AI338" s="80"/>
      <c r="AJ338" s="80"/>
      <c r="AK338" s="80"/>
      <c r="AL338" s="80"/>
      <c r="AM338" s="80"/>
      <c r="AN338" s="80"/>
      <c r="AO338" s="80"/>
      <c r="AP338" s="80"/>
      <c r="AQ338" s="80"/>
      <c r="AR338" s="80"/>
      <c r="AS338" s="80"/>
      <c r="AT338" s="80"/>
      <c r="AU338" s="80"/>
      <c r="AV338" s="80"/>
      <c r="AW338" s="80"/>
      <c r="AX338" s="80"/>
      <c r="AY338" s="80"/>
      <c r="AZ338" s="80"/>
      <c r="BA338" s="80"/>
      <c r="BB338" s="80"/>
      <c r="BC338" s="80"/>
    </row>
    <row r="339" spans="1:55">
      <c r="Q339" s="80"/>
      <c r="R339" s="80"/>
      <c r="S339" s="80"/>
      <c r="T339" s="80"/>
      <c r="U339" s="80"/>
      <c r="V339" s="80"/>
      <c r="W339" s="80"/>
      <c r="X339" s="80"/>
      <c r="Y339" s="80"/>
      <c r="Z339" s="80"/>
      <c r="AA339" s="80"/>
      <c r="AB339" s="80"/>
      <c r="AC339" s="80"/>
      <c r="AD339" s="80"/>
      <c r="AE339" s="80"/>
      <c r="AF339" s="80"/>
      <c r="AG339" s="80"/>
      <c r="AH339" s="80"/>
      <c r="AI339" s="80"/>
      <c r="AJ339" s="80"/>
      <c r="AK339" s="80"/>
      <c r="AL339" s="80"/>
      <c r="AM339" s="80"/>
      <c r="AN339" s="80"/>
      <c r="AO339" s="80"/>
      <c r="AP339" s="80"/>
      <c r="AQ339" s="80"/>
      <c r="AR339" s="80"/>
      <c r="AS339" s="80"/>
      <c r="AT339" s="80"/>
      <c r="AU339" s="80"/>
      <c r="AV339" s="80"/>
      <c r="AW339" s="80"/>
      <c r="AX339" s="80"/>
      <c r="AY339" s="80"/>
      <c r="AZ339" s="80"/>
      <c r="BA339" s="80"/>
      <c r="BB339" s="80"/>
      <c r="BC339" s="80"/>
    </row>
    <row r="340" spans="1:55">
      <c r="Q340" s="80"/>
      <c r="R340" s="80"/>
      <c r="S340" s="80"/>
      <c r="T340" s="80"/>
      <c r="U340" s="80"/>
      <c r="V340" s="80"/>
      <c r="W340" s="80"/>
      <c r="X340" s="80"/>
      <c r="Y340" s="80"/>
      <c r="Z340" s="80"/>
      <c r="AA340" s="80"/>
      <c r="AB340" s="80"/>
      <c r="AC340" s="80"/>
      <c r="AD340" s="80"/>
      <c r="AE340" s="80"/>
      <c r="AF340" s="80"/>
      <c r="AG340" s="80"/>
      <c r="AH340" s="80"/>
      <c r="AI340" s="80"/>
      <c r="AJ340" s="80"/>
      <c r="AK340" s="80"/>
      <c r="AL340" s="80"/>
      <c r="AM340" s="80"/>
      <c r="AN340" s="80"/>
      <c r="AO340" s="80"/>
      <c r="AP340" s="80"/>
      <c r="AQ340" s="80"/>
      <c r="AR340" s="80"/>
      <c r="AS340" s="80"/>
      <c r="AT340" s="80"/>
      <c r="AU340" s="80"/>
      <c r="AV340" s="80"/>
      <c r="AW340" s="80"/>
      <c r="AX340" s="80"/>
      <c r="AY340" s="80"/>
      <c r="AZ340" s="80"/>
      <c r="BA340" s="80"/>
      <c r="BB340" s="80"/>
      <c r="BC340" s="80"/>
    </row>
    <row r="341" spans="1:55" ht="14">
      <c r="A341" s="83"/>
      <c r="B341" s="5">
        <v>2008</v>
      </c>
      <c r="C341" s="5">
        <v>2009</v>
      </c>
      <c r="D341" s="5">
        <v>2010</v>
      </c>
      <c r="E341" s="5">
        <v>2011</v>
      </c>
      <c r="F341" s="5">
        <v>2012</v>
      </c>
      <c r="G341" s="5">
        <v>2013</v>
      </c>
      <c r="H341" s="5">
        <v>2014</v>
      </c>
      <c r="I341" s="5">
        <v>2015</v>
      </c>
      <c r="J341" s="5">
        <v>2016</v>
      </c>
      <c r="K341" s="5">
        <v>2017</v>
      </c>
      <c r="L341" s="5">
        <v>2018</v>
      </c>
      <c r="M341" s="5">
        <v>2019</v>
      </c>
      <c r="N341" s="5">
        <v>2020</v>
      </c>
      <c r="O341" s="5">
        <v>2021</v>
      </c>
      <c r="P341" s="5">
        <v>2022</v>
      </c>
      <c r="Q341" s="80"/>
      <c r="R341" s="80"/>
      <c r="S341" s="80"/>
      <c r="T341" s="80"/>
      <c r="U341" s="80"/>
      <c r="V341" s="80"/>
      <c r="W341" s="80"/>
      <c r="X341" s="80"/>
      <c r="Y341" s="80"/>
      <c r="Z341" s="80"/>
      <c r="AA341" s="80"/>
      <c r="AB341" s="80"/>
      <c r="AC341" s="80"/>
      <c r="AD341" s="80"/>
      <c r="AE341" s="80"/>
      <c r="AF341" s="80"/>
      <c r="AG341" s="80"/>
      <c r="AH341" s="80"/>
      <c r="AI341" s="80"/>
      <c r="AJ341" s="80"/>
      <c r="AK341" s="80"/>
      <c r="AL341" s="80"/>
      <c r="AM341" s="80"/>
      <c r="AN341" s="80"/>
      <c r="AO341" s="80"/>
      <c r="AP341" s="80"/>
      <c r="AQ341" s="80"/>
      <c r="AR341" s="80"/>
      <c r="AS341" s="80"/>
      <c r="AT341" s="80"/>
      <c r="AU341" s="80"/>
      <c r="AV341" s="80"/>
      <c r="AW341" s="80"/>
      <c r="AX341" s="80"/>
      <c r="AY341" s="80"/>
      <c r="AZ341" s="80"/>
      <c r="BA341" s="80"/>
      <c r="BB341" s="80"/>
      <c r="BC341" s="80"/>
    </row>
    <row r="342" spans="1:55" ht="14">
      <c r="A342" s="84"/>
      <c r="B342" s="352" t="s">
        <v>11</v>
      </c>
      <c r="C342" s="352"/>
      <c r="D342" s="352"/>
      <c r="E342" s="352"/>
      <c r="F342" s="352"/>
      <c r="G342" s="352"/>
      <c r="H342" s="352"/>
      <c r="I342" s="352"/>
      <c r="J342" s="352"/>
      <c r="K342" s="352"/>
      <c r="L342" s="352"/>
      <c r="M342" s="352"/>
      <c r="N342" s="352"/>
      <c r="O342" s="115"/>
      <c r="P342" s="115"/>
      <c r="Q342" s="80"/>
      <c r="R342" s="80"/>
      <c r="S342" s="80"/>
      <c r="T342" s="80"/>
      <c r="U342" s="80"/>
      <c r="V342" s="80"/>
      <c r="W342" s="80"/>
      <c r="X342" s="80"/>
      <c r="Y342" s="80"/>
      <c r="Z342" s="80"/>
      <c r="AA342" s="80"/>
      <c r="AB342" s="80"/>
      <c r="AC342" s="80"/>
      <c r="AD342" s="80"/>
      <c r="AE342" s="80"/>
      <c r="AF342" s="80"/>
      <c r="AG342" s="80"/>
      <c r="AH342" s="80"/>
      <c r="AI342" s="80"/>
      <c r="AJ342" s="80"/>
      <c r="AK342" s="80"/>
      <c r="AL342" s="80"/>
      <c r="AM342" s="80"/>
      <c r="AN342" s="80"/>
      <c r="AO342" s="80"/>
      <c r="AP342" s="80"/>
      <c r="AQ342" s="80"/>
      <c r="AR342" s="80"/>
      <c r="AS342" s="80"/>
      <c r="AT342" s="80"/>
      <c r="AU342" s="80"/>
      <c r="AV342" s="80"/>
      <c r="AW342" s="80"/>
      <c r="AX342" s="80"/>
      <c r="AY342" s="80"/>
      <c r="AZ342" s="80"/>
      <c r="BA342" s="80"/>
      <c r="BB342" s="80"/>
      <c r="BC342" s="80"/>
    </row>
    <row r="343" spans="1:55" ht="14">
      <c r="B343" s="353" t="s">
        <v>308</v>
      </c>
      <c r="C343" s="353"/>
      <c r="D343" s="353"/>
      <c r="E343" s="353"/>
      <c r="F343" s="353"/>
      <c r="G343" s="353"/>
      <c r="H343" s="353"/>
      <c r="I343" s="353"/>
      <c r="J343" s="353"/>
      <c r="K343" s="353"/>
      <c r="L343" s="353"/>
      <c r="M343" s="353"/>
      <c r="N343" s="353"/>
      <c r="O343" s="116"/>
      <c r="P343" s="116"/>
      <c r="Q343" s="80"/>
      <c r="R343" s="80"/>
      <c r="S343" s="80"/>
      <c r="T343" s="80"/>
      <c r="U343" s="80"/>
      <c r="V343" s="80"/>
      <c r="W343" s="80"/>
      <c r="X343" s="80"/>
      <c r="Y343" s="80"/>
      <c r="Z343" s="80"/>
      <c r="AA343" s="80"/>
      <c r="AB343" s="80"/>
      <c r="AC343" s="80"/>
      <c r="AD343" s="80"/>
      <c r="AE343" s="80"/>
      <c r="AF343" s="80"/>
      <c r="AG343" s="80"/>
      <c r="AH343" s="80"/>
      <c r="AI343" s="80"/>
      <c r="AJ343" s="80"/>
      <c r="AK343" s="80"/>
      <c r="AL343" s="80"/>
      <c r="AM343" s="80"/>
      <c r="AN343" s="80"/>
      <c r="AO343" s="80"/>
      <c r="AP343" s="80"/>
      <c r="AQ343" s="80"/>
      <c r="AR343" s="80"/>
      <c r="AS343" s="80"/>
      <c r="AT343" s="80"/>
      <c r="AU343" s="80"/>
      <c r="AV343" s="80"/>
      <c r="AW343" s="80"/>
      <c r="AX343" s="80"/>
      <c r="AY343" s="80"/>
      <c r="AZ343" s="80"/>
      <c r="BA343" s="80"/>
      <c r="BB343" s="80"/>
      <c r="BC343" s="80"/>
    </row>
    <row r="344" spans="1:55" ht="14">
      <c r="B344" s="7" t="str">
        <f>IFERROR(VLOOKUP($B$343,$4:$126,MATCH($S351&amp;"/"&amp;B$341,$2:$2,0),FALSE),"")</f>
        <v/>
      </c>
      <c r="C344" s="7" t="str">
        <f>IFERROR(VLOOKUP($B$343,$4:$126,MATCH($S351&amp;"/"&amp;C$341,$2:$2,0),FALSE),"")</f>
        <v/>
      </c>
      <c r="D344" s="7" t="str">
        <f>IFERROR(VLOOKUP($B$343,$4:$126,MATCH($S351&amp;"/"&amp;D$341,$2:$2,0),FALSE),"")</f>
        <v/>
      </c>
      <c r="E344" s="7" t="str">
        <f>IFERROR(VLOOKUP($B$343,$4:$126,MATCH($S351&amp;"/"&amp;E$341,$2:$2,0),FALSE),"")</f>
        <v/>
      </c>
      <c r="F344" s="7" t="str">
        <f>IFERROR(VLOOKUP($B$343,$4:$126,MATCH($S351&amp;"/"&amp;F$341,$2:$2,0),FALSE),"")</f>
        <v/>
      </c>
      <c r="G344" s="7" t="str">
        <f>IFERROR(VLOOKUP($B$343,$4:$126,MATCH($S351&amp;"/"&amp;G$341,$2:$2,0),FALSE),"")</f>
        <v/>
      </c>
      <c r="H344" s="7" t="str">
        <f>IFERROR(VLOOKUP($B$343,$4:$126,MATCH($S351&amp;"/"&amp;H$341,$2:$2,0),FALSE),"")</f>
        <v/>
      </c>
      <c r="I344" s="7" t="str">
        <f>IFERROR(VLOOKUP($B$343,$4:$126,MATCH($S351&amp;"/"&amp;I$341,$2:$2,0),FALSE),"")</f>
        <v/>
      </c>
      <c r="J344" s="7" t="str">
        <f>IFERROR(VLOOKUP($B$343,$4:$126,MATCH($S351&amp;"/"&amp;J$341,$2:$2,0),FALSE),"")</f>
        <v/>
      </c>
      <c r="K344" s="7" t="str">
        <f>IFERROR(VLOOKUP($B$343,$4:$126,MATCH($S351&amp;"/"&amp;K$341,$2:$2,0),FALSE),"")</f>
        <v/>
      </c>
      <c r="L344" s="7" t="str">
        <f>IFERROR(VLOOKUP($B$343,$4:$126,MATCH($S351&amp;"/"&amp;L$341,$2:$2,0),FALSE),"")</f>
        <v/>
      </c>
      <c r="M344" s="7">
        <f>IFERROR(VLOOKUP($B$343,$4:$126,MATCH($S351&amp;"/"&amp;M$341,$2:$2,0),FALSE),"")</f>
        <v>125540</v>
      </c>
      <c r="N344" s="8">
        <f>IFERROR(VLOOKUP($B$343,$4:$126,MATCH($S351&amp;"/"&amp;N$341,$2:$2,0),FALSE),"")</f>
        <v>196459</v>
      </c>
      <c r="O344" s="8">
        <f>IFERROR(VLOOKUP($B$343,$4:$126,MATCH($S351&amp;"/"&amp;O$341,$2:$2,0),FALSE),"")</f>
        <v>194958</v>
      </c>
      <c r="P344" s="8">
        <f>IFERROR(VLOOKUP($B$343,$4:$126,MATCH($S351&amp;"/"&amp;P$341,$2:$2,0),FALSE),"")</f>
        <v>296963</v>
      </c>
    </row>
    <row r="345" spans="1:55" ht="14">
      <c r="B345" s="7" t="str">
        <f>IFERROR(VLOOKUP($B$343,$4:$126,MATCH($S352&amp;"/"&amp;B$341,$2:$2,0),FALSE),"")</f>
        <v/>
      </c>
      <c r="C345" s="7" t="str">
        <f>IFERROR(VLOOKUP($B$343,$4:$126,MATCH($S352&amp;"/"&amp;C$341,$2:$2,0),FALSE),"")</f>
        <v/>
      </c>
      <c r="D345" s="7" t="str">
        <f>IFERROR(VLOOKUP($B$343,$4:$126,MATCH($S352&amp;"/"&amp;D$341,$2:$2,0),FALSE),"")</f>
        <v/>
      </c>
      <c r="E345" s="7" t="str">
        <f>IFERROR(VLOOKUP($B$343,$4:$126,MATCH($S352&amp;"/"&amp;E$341,$2:$2,0),FALSE),"")</f>
        <v/>
      </c>
      <c r="F345" s="7" t="str">
        <f>IFERROR(VLOOKUP($B$343,$4:$126,MATCH($S352&amp;"/"&amp;F$341,$2:$2,0),FALSE),"")</f>
        <v/>
      </c>
      <c r="G345" s="7" t="str">
        <f>IFERROR(VLOOKUP($B$343,$4:$126,MATCH($S352&amp;"/"&amp;G$341,$2:$2,0),FALSE),"")</f>
        <v/>
      </c>
      <c r="H345" s="7" t="str">
        <f>IFERROR(VLOOKUP($B$343,$4:$126,MATCH($S352&amp;"/"&amp;H$341,$2:$2,0),FALSE),"")</f>
        <v/>
      </c>
      <c r="I345" s="7" t="str">
        <f>IFERROR(VLOOKUP($B$343,$4:$126,MATCH($S352&amp;"/"&amp;I$341,$2:$2,0),FALSE),"")</f>
        <v/>
      </c>
      <c r="J345" s="7" t="str">
        <f>IFERROR(VLOOKUP($B$343,$4:$126,MATCH($S352&amp;"/"&amp;J$341,$2:$2,0),FALSE),"")</f>
        <v/>
      </c>
      <c r="K345" s="7" t="str">
        <f>IFERROR(VLOOKUP($B$343,$4:$126,MATCH($S352&amp;"/"&amp;K$341,$2:$2,0),FALSE),"")</f>
        <v/>
      </c>
      <c r="L345" s="7" t="str">
        <f>IFERROR(VLOOKUP($B$343,$4:$126,MATCH($S352&amp;"/"&amp;L$341,$2:$2,0),FALSE),"")</f>
        <v/>
      </c>
      <c r="M345" s="7">
        <f>IFERROR(VLOOKUP($B$343,$4:$126,MATCH($S352&amp;"/"&amp;M$341,$2:$2,0),FALSE),"")</f>
        <v>110324</v>
      </c>
      <c r="N345" s="8">
        <f>IFERROR(VLOOKUP($B$343,$4:$126,MATCH($S352&amp;"/"&amp;N$341,$2:$2,0),FALSE),"")</f>
        <v>90414</v>
      </c>
      <c r="O345" s="8">
        <f>IFERROR(VLOOKUP($B$343,$4:$126,MATCH($S352&amp;"/"&amp;O$341,$2:$2,0),FALSE),"")</f>
        <v>233151</v>
      </c>
      <c r="P345" s="8">
        <f>IFERROR(VLOOKUP($B$343,$4:$126,MATCH($S352&amp;"/"&amp;P$341,$2:$2,0),FALSE),"")</f>
        <v>250187</v>
      </c>
    </row>
    <row r="346" spans="1:55" ht="14">
      <c r="B346" s="7" t="str">
        <f>IFERROR(VLOOKUP($B$343,$4:$126,MATCH($S353&amp;"/"&amp;B$341,$2:$2,0),FALSE),"")</f>
        <v/>
      </c>
      <c r="C346" s="7" t="str">
        <f>IFERROR(VLOOKUP($B$343,$4:$126,MATCH($S353&amp;"/"&amp;C$341,$2:$2,0),FALSE),"")</f>
        <v/>
      </c>
      <c r="D346" s="7" t="str">
        <f>IFERROR(VLOOKUP($B$343,$4:$126,MATCH($S353&amp;"/"&amp;D$341,$2:$2,0),FALSE),"")</f>
        <v/>
      </c>
      <c r="E346" s="7" t="str">
        <f>IFERROR(VLOOKUP($B$343,$4:$126,MATCH($S353&amp;"/"&amp;E$341,$2:$2,0),FALSE),"")</f>
        <v/>
      </c>
      <c r="F346" s="7" t="str">
        <f>IFERROR(VLOOKUP($B$343,$4:$126,MATCH($S353&amp;"/"&amp;F$341,$2:$2,0),FALSE),"")</f>
        <v/>
      </c>
      <c r="G346" s="7" t="str">
        <f>IFERROR(VLOOKUP($B$343,$4:$126,MATCH($S353&amp;"/"&amp;G$341,$2:$2,0),FALSE),"")</f>
        <v/>
      </c>
      <c r="H346" s="7" t="str">
        <f>IFERROR(VLOOKUP($B$343,$4:$126,MATCH($S353&amp;"/"&amp;H$341,$2:$2,0),FALSE),"")</f>
        <v/>
      </c>
      <c r="I346" s="7" t="str">
        <f>IFERROR(VLOOKUP($B$343,$4:$126,MATCH($S353&amp;"/"&amp;I$341,$2:$2,0),FALSE),"")</f>
        <v/>
      </c>
      <c r="J346" s="7" t="str">
        <f>IFERROR(VLOOKUP($B$343,$4:$126,MATCH($S353&amp;"/"&amp;J$341,$2:$2,0),FALSE),"")</f>
        <v/>
      </c>
      <c r="K346" s="7" t="str">
        <f>IFERROR(VLOOKUP($B$343,$4:$126,MATCH($S353&amp;"/"&amp;K$341,$2:$2,0),FALSE),"")</f>
        <v/>
      </c>
      <c r="L346" s="7" t="str">
        <f>IFERROR(VLOOKUP($B$343,$4:$126,MATCH($S353&amp;"/"&amp;L$341,$2:$2,0),FALSE),"")</f>
        <v/>
      </c>
      <c r="M346" s="7">
        <f>IFERROR(VLOOKUP($B$343,$4:$126,MATCH($S353&amp;"/"&amp;M$341,$2:$2,0),FALSE),"")</f>
        <v>191920</v>
      </c>
      <c r="N346" s="8">
        <f>IFERROR(VLOOKUP($B$343,$4:$126,MATCH($S353&amp;"/"&amp;N$341,$2:$2,0),FALSE),"")</f>
        <v>99198</v>
      </c>
      <c r="O346" s="8">
        <f>IFERROR(VLOOKUP($B$343,$4:$126,MATCH($S353&amp;"/"&amp;O$341,$2:$2,0),FALSE),"")</f>
        <v>197154</v>
      </c>
      <c r="P346" s="8">
        <f>IFERROR(VLOOKUP($B$343,$4:$126,MATCH($S353&amp;"/"&amp;P$341,$2:$2,0),FALSE),"")</f>
        <v>583475</v>
      </c>
    </row>
    <row r="347" spans="1:55" ht="14">
      <c r="B347" s="7" t="str">
        <f>IFERROR(VLOOKUP($B$343,$4:$126,MATCH($S354&amp;"/"&amp;B$341,$2:$2,0),FALSE),"")</f>
        <v/>
      </c>
      <c r="C347" s="7" t="str">
        <f>IFERROR(VLOOKUP($B$343,$4:$126,MATCH($S354&amp;"/"&amp;C$341,$2:$2,0),FALSE),"")</f>
        <v/>
      </c>
      <c r="D347" s="7" t="str">
        <f>IFERROR(VLOOKUP($B$343,$4:$126,MATCH($S354&amp;"/"&amp;D$341,$2:$2,0),FALSE),"")</f>
        <v/>
      </c>
      <c r="E347" s="7" t="str">
        <f>IFERROR(VLOOKUP($B$343,$4:$126,MATCH($S354&amp;"/"&amp;E$341,$2:$2,0),FALSE),"")</f>
        <v/>
      </c>
      <c r="F347" s="7" t="str">
        <f>IFERROR(VLOOKUP($B$343,$4:$126,MATCH($S354&amp;"/"&amp;F$341,$2:$2,0),FALSE),"")</f>
        <v/>
      </c>
      <c r="G347" s="7" t="str">
        <f>IFERROR(VLOOKUP($B$343,$4:$126,MATCH($S354&amp;"/"&amp;G$341,$2:$2,0),FALSE),"")</f>
        <v/>
      </c>
      <c r="H347" s="7" t="str">
        <f>IFERROR(VLOOKUP($B$343,$4:$126,MATCH($S354&amp;"/"&amp;H$341,$2:$2,0),FALSE),"")</f>
        <v/>
      </c>
      <c r="I347" s="7" t="str">
        <f>IFERROR(VLOOKUP($B$343,$4:$126,MATCH($S354&amp;"/"&amp;I$341,$2:$2,0),FALSE),"")</f>
        <v/>
      </c>
      <c r="J347" s="7" t="str">
        <f>IFERROR(VLOOKUP($B$343,$4:$126,MATCH($S354&amp;"/"&amp;J$341,$2:$2,0),FALSE),"")</f>
        <v/>
      </c>
      <c r="K347" s="7" t="str">
        <f>IFERROR(VLOOKUP($B$343,$4:$126,MATCH($S354&amp;"/"&amp;K$341,$2:$2,0),FALSE),"")</f>
        <v/>
      </c>
      <c r="L347" s="7" t="str">
        <f>IFERROR(VLOOKUP($B$343,$4:$126,MATCH($S354&amp;"/"&amp;L$341,$2:$2,0),FALSE),"")</f>
        <v/>
      </c>
      <c r="M347" s="7">
        <f>IFERROR(VLOOKUP($B$343,$4:$126,MATCH($S354&amp;"/"&amp;M$341,$2:$2,0),FALSE),"")</f>
        <v>197088.48</v>
      </c>
      <c r="N347" s="8">
        <f>IFERROR(VLOOKUP($B$343,$4:$126,MATCH($S354&amp;"/"&amp;N$341,$2:$2,0),FALSE),IFERROR(VLOOKUP($B$343,$4:$126,MATCH($S353&amp;"/"&amp;N$341,$2:$2,0),FALSE),IFERROR(VLOOKUP($B$343,$4:$126,MATCH($S352&amp;"/"&amp;N$341,$2:$2,0),FALSE),IFERROR(VLOOKUP($B$343,$4:$126,MATCH($S351&amp;"/"&amp;N$341,$2:$2,0),FALSE),""))))</f>
        <v>167874.96</v>
      </c>
      <c r="O347" s="8">
        <f>IFERROR(VLOOKUP($B$343,$4:$126,MATCH($S354&amp;"/"&amp;O$341,$2:$2,0),FALSE),IFERROR(VLOOKUP($B$343,$4:$126,MATCH($S353&amp;"/"&amp;O$341,$2:$2,0),FALSE),IFERROR(VLOOKUP($B$343,$4:$126,MATCH($S352&amp;"/"&amp;O$341,$2:$2,0),FALSE),IFERROR(VLOOKUP($B$343,$4:$126,MATCH($S351&amp;"/"&amp;O$341,$2:$2,0),FALSE),""))))</f>
        <v>177464.09</v>
      </c>
      <c r="P347" s="8">
        <f>IFERROR(VLOOKUP($B$343,$4:$126,MATCH($S354&amp;"/"&amp;P$341,$2:$2,0),FALSE),IFERROR(VLOOKUP($B$343,$4:$126,MATCH($S353&amp;"/"&amp;P$341,$2:$2,0),FALSE),IFERROR(VLOOKUP($B$343,$4:$126,MATCH($S352&amp;"/"&amp;P$341,$2:$2,0),FALSE),IFERROR(VLOOKUP($B$343,$4:$126,MATCH($S351&amp;"/"&amp;P$341,$2:$2,0),FALSE),""))))</f>
        <v>776099.76</v>
      </c>
      <c r="R347" s="134" t="s">
        <v>369</v>
      </c>
      <c r="S347" s="134" t="s">
        <v>370</v>
      </c>
    </row>
    <row r="348" spans="1:55" s="83" customFormat="1" ht="15.5" thickBot="1">
      <c r="A348" s="79"/>
      <c r="B348" s="12" t="e">
        <f>+B347/B$395</f>
        <v>#VALUE!</v>
      </c>
      <c r="C348" s="12" t="e">
        <f>+C347/C$395</f>
        <v>#VALUE!</v>
      </c>
      <c r="D348" s="12" t="e">
        <f>+D347/D$395</f>
        <v>#VALUE!</v>
      </c>
      <c r="E348" s="12" t="e">
        <f>+E347/E$395</f>
        <v>#VALUE!</v>
      </c>
      <c r="F348" s="12" t="e">
        <f>+F347/F$395</f>
        <v>#VALUE!</v>
      </c>
      <c r="G348" s="12" t="e">
        <f>+G347/G$395</f>
        <v>#VALUE!</v>
      </c>
      <c r="H348" s="12" t="e">
        <f>+H347/H$395</f>
        <v>#VALUE!</v>
      </c>
      <c r="I348" s="12" t="e">
        <f>+I347/I$395</f>
        <v>#VALUE!</v>
      </c>
      <c r="J348" s="12" t="e">
        <f>+J347/J$395</f>
        <v>#VALUE!</v>
      </c>
      <c r="K348" s="12" t="e">
        <f>+K347/K$395</f>
        <v>#VALUE!</v>
      </c>
      <c r="L348" s="12" t="e">
        <f>+L347/L$395</f>
        <v>#VALUE!</v>
      </c>
      <c r="M348" s="12">
        <f>+M347/M$395</f>
        <v>0.18024363779589259</v>
      </c>
      <c r="N348" s="12">
        <f>+N347/N$395</f>
        <v>0.16745840220077349</v>
      </c>
      <c r="O348" s="12">
        <f>+O347/O$395</f>
        <v>0.13320691453305511</v>
      </c>
      <c r="P348" s="12">
        <f>+P347/P$395</f>
        <v>0.34516271845491298</v>
      </c>
      <c r="Q348" s="5">
        <v>2023</v>
      </c>
      <c r="R348" s="132">
        <v>8</v>
      </c>
      <c r="S348" s="133">
        <v>2023</v>
      </c>
    </row>
    <row r="349" spans="1:55" ht="14">
      <c r="B349" s="353" t="s">
        <v>309</v>
      </c>
      <c r="C349" s="353"/>
      <c r="D349" s="353"/>
      <c r="E349" s="353"/>
      <c r="F349" s="353"/>
      <c r="G349" s="353"/>
      <c r="H349" s="353"/>
      <c r="I349" s="353"/>
      <c r="J349" s="353"/>
      <c r="K349" s="353"/>
      <c r="L349" s="353"/>
      <c r="M349" s="353"/>
      <c r="N349" s="353"/>
      <c r="O349" s="116"/>
      <c r="P349" s="116"/>
      <c r="Q349" s="115"/>
      <c r="R349" s="6"/>
      <c r="S349" s="3"/>
    </row>
    <row r="350" spans="1:55" ht="14">
      <c r="B350" s="8" t="str">
        <f>IFERROR(VLOOKUP($B$349,$4:$126,MATCH($S357&amp;"/"&amp;B$341,$2:$2,0),FALSE),"")</f>
        <v/>
      </c>
      <c r="C350" s="8" t="str">
        <f>IFERROR(VLOOKUP($B$349,$4:$126,MATCH($S357&amp;"/"&amp;C$341,$2:$2,0),FALSE),"")</f>
        <v/>
      </c>
      <c r="D350" s="8" t="str">
        <f>IFERROR(VLOOKUP($B$349,$4:$126,MATCH($S357&amp;"/"&amp;D$341,$2:$2,0),FALSE),"")</f>
        <v/>
      </c>
      <c r="E350" s="8" t="str">
        <f>IFERROR(VLOOKUP($B$349,$4:$126,MATCH($S357&amp;"/"&amp;E$341,$2:$2,0),FALSE),"")</f>
        <v/>
      </c>
      <c r="F350" s="8" t="str">
        <f>IFERROR(VLOOKUP($B$349,$4:$126,MATCH($S357&amp;"/"&amp;F$341,$2:$2,0),FALSE),"")</f>
        <v/>
      </c>
      <c r="G350" s="8" t="str">
        <f>IFERROR(VLOOKUP($B$349,$4:$126,MATCH($S357&amp;"/"&amp;G$341,$2:$2,0),FALSE),"")</f>
        <v/>
      </c>
      <c r="H350" s="8" t="str">
        <f>IFERROR(VLOOKUP($B$349,$4:$126,MATCH($S357&amp;"/"&amp;H$341,$2:$2,0),FALSE),"")</f>
        <v/>
      </c>
      <c r="I350" s="8" t="str">
        <f>IFERROR(VLOOKUP($B$349,$4:$126,MATCH($S357&amp;"/"&amp;I$341,$2:$2,0),FALSE),"")</f>
        <v/>
      </c>
      <c r="J350" s="8" t="str">
        <f>IFERROR(VLOOKUP($B$349,$4:$126,MATCH($S357&amp;"/"&amp;J$341,$2:$2,0),FALSE),"")</f>
        <v/>
      </c>
      <c r="K350" s="8" t="str">
        <f>IFERROR(VLOOKUP($B$349,$4:$126,MATCH($S357&amp;"/"&amp;K$341,$2:$2,0),FALSE),"")</f>
        <v/>
      </c>
      <c r="L350" s="8" t="str">
        <f>IFERROR(VLOOKUP($B$349,$4:$126,MATCH($S357&amp;"/"&amp;L$341,$2:$2,0),FALSE),"")</f>
        <v/>
      </c>
      <c r="M350" s="8">
        <f>IFERROR(VLOOKUP($B$349,$4:$126,MATCH($S357&amp;"/"&amp;M$341,$2:$2,0),FALSE),"")</f>
        <v>235457</v>
      </c>
      <c r="N350" s="8">
        <f>IFERROR(VLOOKUP($B$349,$4:$126,MATCH($S357&amp;"/"&amp;N$341,$2:$2,0),FALSE),"")</f>
        <v>0</v>
      </c>
      <c r="O350" s="8">
        <f>IFERROR(VLOOKUP($B$349,$4:$126,MATCH($S357&amp;"/"&amp;O$341,$2:$2,0),FALSE),"")</f>
        <v>4075</v>
      </c>
      <c r="P350" s="8">
        <f>IFERROR(VLOOKUP($B$349,$4:$126,MATCH($S357&amp;"/"&amp;P$341,$2:$2,0),FALSE),"")</f>
        <v>35020</v>
      </c>
      <c r="Q350" s="116"/>
      <c r="R350" s="6"/>
      <c r="S350" s="3"/>
    </row>
    <row r="351" spans="1:55" ht="14">
      <c r="B351" s="8" t="str">
        <f>IFERROR(VLOOKUP($B$349,$4:$126,MATCH($S358&amp;"/"&amp;B$341,$2:$2,0),FALSE),"")</f>
        <v/>
      </c>
      <c r="C351" s="8" t="str">
        <f>IFERROR(VLOOKUP($B$349,$4:$126,MATCH($S358&amp;"/"&amp;C$341,$2:$2,0),FALSE),"")</f>
        <v/>
      </c>
      <c r="D351" s="8" t="str">
        <f>IFERROR(VLOOKUP($B$349,$4:$126,MATCH($S358&amp;"/"&amp;D$341,$2:$2,0),FALSE),"")</f>
        <v/>
      </c>
      <c r="E351" s="8" t="str">
        <f>IFERROR(VLOOKUP($B$349,$4:$126,MATCH($S358&amp;"/"&amp;E$341,$2:$2,0),FALSE),"")</f>
        <v/>
      </c>
      <c r="F351" s="8" t="str">
        <f>IFERROR(VLOOKUP($B$349,$4:$126,MATCH($S358&amp;"/"&amp;F$341,$2:$2,0),FALSE),"")</f>
        <v/>
      </c>
      <c r="G351" s="8" t="str">
        <f>IFERROR(VLOOKUP($B$349,$4:$126,MATCH($S358&amp;"/"&amp;G$341,$2:$2,0),FALSE),"")</f>
        <v/>
      </c>
      <c r="H351" s="8" t="str">
        <f>IFERROR(VLOOKUP($B$349,$4:$126,MATCH($S358&amp;"/"&amp;H$341,$2:$2,0),FALSE),"")</f>
        <v/>
      </c>
      <c r="I351" s="8" t="str">
        <f>IFERROR(VLOOKUP($B$349,$4:$126,MATCH($S358&amp;"/"&amp;I$341,$2:$2,0),FALSE),"")</f>
        <v/>
      </c>
      <c r="J351" s="8" t="str">
        <f>IFERROR(VLOOKUP($B$349,$4:$126,MATCH($S358&amp;"/"&amp;J$341,$2:$2,0),FALSE),"")</f>
        <v/>
      </c>
      <c r="K351" s="8" t="str">
        <f>IFERROR(VLOOKUP($B$349,$4:$126,MATCH($S358&amp;"/"&amp;K$341,$2:$2,0),FALSE),"")</f>
        <v/>
      </c>
      <c r="L351" s="8" t="str">
        <f>IFERROR(VLOOKUP($B$349,$4:$126,MATCH($S358&amp;"/"&amp;L$341,$2:$2,0),FALSE),"")</f>
        <v/>
      </c>
      <c r="M351" s="8">
        <f>IFERROR(VLOOKUP($B$349,$4:$126,MATCH($S358&amp;"/"&amp;M$341,$2:$2,0),FALSE),"")</f>
        <v>165815</v>
      </c>
      <c r="N351" s="8">
        <f>IFERROR(VLOOKUP($B$349,$4:$126,MATCH($S358&amp;"/"&amp;N$341,$2:$2,0),FALSE),"")</f>
        <v>0</v>
      </c>
      <c r="O351" s="8">
        <f>IFERROR(VLOOKUP($B$349,$4:$126,MATCH($S358&amp;"/"&amp;O$341,$2:$2,0),FALSE),"")</f>
        <v>4059</v>
      </c>
      <c r="P351" s="8">
        <f>IFERROR(VLOOKUP($B$349,$4:$126,MATCH($S358&amp;"/"&amp;P$341,$2:$2,0),FALSE),"")</f>
        <v>34592</v>
      </c>
      <c r="Q351" s="8">
        <f>IFERROR(VLOOKUP($B$343,$4:$126,MATCH($S351&amp;"/"&amp;Q$348,$2:$2,0),FALSE),"")</f>
        <v>734088</v>
      </c>
      <c r="R351" s="6"/>
      <c r="S351" s="9" t="s">
        <v>12</v>
      </c>
    </row>
    <row r="352" spans="1:55" ht="14">
      <c r="B352" s="8" t="str">
        <f>IFERROR(VLOOKUP($B$349,$4:$126,MATCH($S359&amp;"/"&amp;B$341,$2:$2,0),FALSE),"")</f>
        <v/>
      </c>
      <c r="C352" s="8" t="str">
        <f>IFERROR(VLOOKUP($B$349,$4:$126,MATCH($S359&amp;"/"&amp;C$341,$2:$2,0),FALSE),"")</f>
        <v/>
      </c>
      <c r="D352" s="8" t="str">
        <f>IFERROR(VLOOKUP($B$349,$4:$126,MATCH($S359&amp;"/"&amp;D$341,$2:$2,0),FALSE),"")</f>
        <v/>
      </c>
      <c r="E352" s="8" t="str">
        <f>IFERROR(VLOOKUP($B$349,$4:$126,MATCH($S359&amp;"/"&amp;E$341,$2:$2,0),FALSE),"")</f>
        <v/>
      </c>
      <c r="F352" s="8" t="str">
        <f>IFERROR(VLOOKUP($B$349,$4:$126,MATCH($S359&amp;"/"&amp;F$341,$2:$2,0),FALSE),"")</f>
        <v/>
      </c>
      <c r="G352" s="8" t="str">
        <f>IFERROR(VLOOKUP($B$349,$4:$126,MATCH($S359&amp;"/"&amp;G$341,$2:$2,0),FALSE),"")</f>
        <v/>
      </c>
      <c r="H352" s="8" t="str">
        <f>IFERROR(VLOOKUP($B$349,$4:$126,MATCH($S359&amp;"/"&amp;H$341,$2:$2,0),FALSE),"")</f>
        <v/>
      </c>
      <c r="I352" s="8" t="str">
        <f>IFERROR(VLOOKUP($B$349,$4:$126,MATCH($S359&amp;"/"&amp;I$341,$2:$2,0),FALSE),"")</f>
        <v/>
      </c>
      <c r="J352" s="8" t="str">
        <f>IFERROR(VLOOKUP($B$349,$4:$126,MATCH($S359&amp;"/"&amp;J$341,$2:$2,0),FALSE),"")</f>
        <v/>
      </c>
      <c r="K352" s="8" t="str">
        <f>IFERROR(VLOOKUP($B$349,$4:$126,MATCH($S359&amp;"/"&amp;K$341,$2:$2,0),FALSE),"")</f>
        <v/>
      </c>
      <c r="L352" s="8" t="str">
        <f>IFERROR(VLOOKUP($B$349,$4:$126,MATCH($S359&amp;"/"&amp;L$341,$2:$2,0),FALSE),"")</f>
        <v/>
      </c>
      <c r="M352" s="8">
        <f>IFERROR(VLOOKUP($B$349,$4:$126,MATCH($S359&amp;"/"&amp;M$341,$2:$2,0),FALSE),"")</f>
        <v>63744</v>
      </c>
      <c r="N352" s="8">
        <f>IFERROR(VLOOKUP($B$349,$4:$126,MATCH($S359&amp;"/"&amp;N$341,$2:$2,0),FALSE),"")</f>
        <v>0</v>
      </c>
      <c r="O352" s="8">
        <f>IFERROR(VLOOKUP($B$349,$4:$126,MATCH($S359&amp;"/"&amp;O$341,$2:$2,0),FALSE),"")</f>
        <v>73129</v>
      </c>
      <c r="P352" s="8">
        <f>IFERROR(VLOOKUP($B$349,$4:$126,MATCH($S359&amp;"/"&amp;P$341,$2:$2,0),FALSE),"")</f>
        <v>60007</v>
      </c>
      <c r="Q352" s="8">
        <f>IFERROR(VLOOKUP($B$343,$4:$126,MATCH($S352&amp;"/"&amp;Q$348,$2:$2,0),FALSE),"")</f>
        <v>405108</v>
      </c>
      <c r="R352" s="6"/>
      <c r="S352" s="9" t="s">
        <v>13</v>
      </c>
    </row>
    <row r="353" spans="1:19" ht="14">
      <c r="B353" s="8" t="str">
        <f>IFERROR(VLOOKUP($B$349,$4:$126,MATCH($S360&amp;"/"&amp;B$341,$2:$2,0),FALSE),IFERROR(VLOOKUP($B$349,$4:$126,MATCH($S359&amp;"/"&amp;B$341,$2:$2,0),FALSE),IFERROR(VLOOKUP($B$349,$4:$126,MATCH($S358&amp;"/"&amp;B$341,$2:$2,0),FALSE),IFERROR(VLOOKUP($B$349,$4:$126,MATCH($S357&amp;"/"&amp;B$341,$2:$2,0),FALSE),""))))</f>
        <v/>
      </c>
      <c r="C353" s="8" t="str">
        <f>IFERROR(VLOOKUP($B$349,$4:$126,MATCH($S360&amp;"/"&amp;C$341,$2:$2,0),FALSE),IFERROR(VLOOKUP($B$349,$4:$126,MATCH($S359&amp;"/"&amp;C$341,$2:$2,0),FALSE),IFERROR(VLOOKUP($B$349,$4:$126,MATCH($S358&amp;"/"&amp;C$341,$2:$2,0),FALSE),IFERROR(VLOOKUP($B$349,$4:$126,MATCH($S357&amp;"/"&amp;C$341,$2:$2,0),FALSE),""))))</f>
        <v/>
      </c>
      <c r="D353" s="8" t="str">
        <f>IFERROR(VLOOKUP($B$349,$4:$126,MATCH($S360&amp;"/"&amp;D$341,$2:$2,0),FALSE),IFERROR(VLOOKUP($B$349,$4:$126,MATCH($S359&amp;"/"&amp;D$341,$2:$2,0),FALSE),IFERROR(VLOOKUP($B$349,$4:$126,MATCH($S358&amp;"/"&amp;D$341,$2:$2,0),FALSE),IFERROR(VLOOKUP($B$349,$4:$126,MATCH($S357&amp;"/"&amp;D$341,$2:$2,0),FALSE),""))))</f>
        <v/>
      </c>
      <c r="E353" s="8" t="str">
        <f>IFERROR(VLOOKUP($B$349,$4:$126,MATCH($S360&amp;"/"&amp;E$341,$2:$2,0),FALSE),IFERROR(VLOOKUP($B$349,$4:$126,MATCH($S359&amp;"/"&amp;E$341,$2:$2,0),FALSE),IFERROR(VLOOKUP($B$349,$4:$126,MATCH($S358&amp;"/"&amp;E$341,$2:$2,0),FALSE),IFERROR(VLOOKUP($B$349,$4:$126,MATCH($S357&amp;"/"&amp;E$341,$2:$2,0),FALSE),""))))</f>
        <v/>
      </c>
      <c r="F353" s="8" t="str">
        <f>IFERROR(VLOOKUP($B$349,$4:$126,MATCH($S360&amp;"/"&amp;F$341,$2:$2,0),FALSE),IFERROR(VLOOKUP($B$349,$4:$126,MATCH($S359&amp;"/"&amp;F$341,$2:$2,0),FALSE),IFERROR(VLOOKUP($B$349,$4:$126,MATCH($S358&amp;"/"&amp;F$341,$2:$2,0),FALSE),IFERROR(VLOOKUP($B$349,$4:$126,MATCH($S357&amp;"/"&amp;F$341,$2:$2,0),FALSE),""))))</f>
        <v/>
      </c>
      <c r="G353" s="8" t="str">
        <f>IFERROR(VLOOKUP($B$349,$4:$126,MATCH($S360&amp;"/"&amp;G$341,$2:$2,0),FALSE),IFERROR(VLOOKUP($B$349,$4:$126,MATCH($S359&amp;"/"&amp;G$341,$2:$2,0),FALSE),IFERROR(VLOOKUP($B$349,$4:$126,MATCH($S358&amp;"/"&amp;G$341,$2:$2,0),FALSE),IFERROR(VLOOKUP($B$349,$4:$126,MATCH($S357&amp;"/"&amp;G$341,$2:$2,0),FALSE),""))))</f>
        <v/>
      </c>
      <c r="H353" s="8" t="str">
        <f>IFERROR(VLOOKUP($B$349,$4:$126,MATCH($S360&amp;"/"&amp;H$341,$2:$2,0),FALSE),IFERROR(VLOOKUP($B$349,$4:$126,MATCH($S359&amp;"/"&amp;H$341,$2:$2,0),FALSE),IFERROR(VLOOKUP($B$349,$4:$126,MATCH($S358&amp;"/"&amp;H$341,$2:$2,0),FALSE),IFERROR(VLOOKUP($B$349,$4:$126,MATCH($S357&amp;"/"&amp;H$341,$2:$2,0),FALSE),""))))</f>
        <v/>
      </c>
      <c r="I353" s="8" t="str">
        <f>IFERROR(VLOOKUP($B$349,$4:$126,MATCH($S360&amp;"/"&amp;I$341,$2:$2,0),FALSE),IFERROR(VLOOKUP($B$349,$4:$126,MATCH($S359&amp;"/"&amp;I$341,$2:$2,0),FALSE),IFERROR(VLOOKUP($B$349,$4:$126,MATCH($S358&amp;"/"&amp;I$341,$2:$2,0),FALSE),IFERROR(VLOOKUP($B$349,$4:$126,MATCH($S357&amp;"/"&amp;I$341,$2:$2,0),FALSE),""))))</f>
        <v/>
      </c>
      <c r="J353" s="8" t="str">
        <f>IFERROR(VLOOKUP($B$349,$4:$126,MATCH($S360&amp;"/"&amp;J$341,$2:$2,0),FALSE),IFERROR(VLOOKUP($B$349,$4:$126,MATCH($S359&amp;"/"&amp;J$341,$2:$2,0),FALSE),IFERROR(VLOOKUP($B$349,$4:$126,MATCH($S358&amp;"/"&amp;J$341,$2:$2,0),FALSE),IFERROR(VLOOKUP($B$349,$4:$126,MATCH($S357&amp;"/"&amp;J$341,$2:$2,0),FALSE),""))))</f>
        <v/>
      </c>
      <c r="K353" s="8" t="str">
        <f>IFERROR(VLOOKUP($B$349,$4:$126,MATCH($S360&amp;"/"&amp;K$341,$2:$2,0),FALSE),IFERROR(VLOOKUP($B$349,$4:$126,MATCH($S359&amp;"/"&amp;K$341,$2:$2,0),FALSE),IFERROR(VLOOKUP($B$349,$4:$126,MATCH($S358&amp;"/"&amp;K$341,$2:$2,0),FALSE),IFERROR(VLOOKUP($B$349,$4:$126,MATCH($S357&amp;"/"&amp;K$341,$2:$2,0),FALSE),""))))</f>
        <v/>
      </c>
      <c r="L353" s="8" t="str">
        <f>IFERROR(VLOOKUP($B$349,$4:$126,MATCH($S360&amp;"/"&amp;L$341,$2:$2,0),FALSE),IFERROR(VLOOKUP($B$349,$4:$126,MATCH($S359&amp;"/"&amp;L$341,$2:$2,0),FALSE),IFERROR(VLOOKUP($B$349,$4:$126,MATCH($S358&amp;"/"&amp;L$341,$2:$2,0),FALSE),IFERROR(VLOOKUP($B$349,$4:$126,MATCH($S357&amp;"/"&amp;L$341,$2:$2,0),FALSE),""))))</f>
        <v/>
      </c>
      <c r="M353" s="8">
        <f>IFERROR(VLOOKUP($B$349,$4:$126,MATCH($S360&amp;"/"&amp;M$341,$2:$2,0),FALSE),IFERROR(VLOOKUP($B$349,$4:$126,MATCH($S359&amp;"/"&amp;M$341,$2:$2,0),FALSE),IFERROR(VLOOKUP($B$349,$4:$126,MATCH($S358&amp;"/"&amp;M$341,$2:$2,0),FALSE),IFERROR(VLOOKUP($B$349,$4:$126,MATCH($S357&amp;"/"&amp;M$341,$2:$2,0),FALSE),""))))</f>
        <v>123950.75</v>
      </c>
      <c r="N353" s="8">
        <f>IFERROR(VLOOKUP($B$349,$4:$126,MATCH($S360&amp;"/"&amp;N$341,$2:$2,0),FALSE),IFERROR(VLOOKUP($B$349,$4:$126,MATCH($S359&amp;"/"&amp;N$341,$2:$2,0),FALSE),IFERROR(VLOOKUP($B$349,$4:$126,MATCH($S358&amp;"/"&amp;N$341,$2:$2,0),FALSE),IFERROR(VLOOKUP($B$349,$4:$126,MATCH($S357&amp;"/"&amp;N$341,$2:$2,0),FALSE),""))))</f>
        <v>0</v>
      </c>
      <c r="O353" s="8">
        <f>IFERROR(VLOOKUP($B$349,$4:$126,MATCH($S360&amp;"/"&amp;O$341,$2:$2,0),FALSE),IFERROR(VLOOKUP($B$349,$4:$126,MATCH($S359&amp;"/"&amp;O$341,$2:$2,0),FALSE),IFERROR(VLOOKUP($B$349,$4:$126,MATCH($S358&amp;"/"&amp;O$341,$2:$2,0),FALSE),IFERROR(VLOOKUP($B$349,$4:$126,MATCH($S357&amp;"/"&amp;O$341,$2:$2,0),FALSE),""))))</f>
        <v>95374.68</v>
      </c>
      <c r="P353" s="8">
        <f>IFERROR(VLOOKUP($B$349,$4:$126,MATCH($S360&amp;"/"&amp;P$341,$2:$2,0),FALSE),IFERROR(VLOOKUP($B$349,$4:$126,MATCH($S359&amp;"/"&amp;P$341,$2:$2,0),FALSE),IFERROR(VLOOKUP($B$349,$4:$126,MATCH($S358&amp;"/"&amp;P$341,$2:$2,0),FALSE),IFERROR(VLOOKUP($B$349,$4:$126,MATCH($S357&amp;"/"&amp;P$341,$2:$2,0),FALSE),""))))</f>
        <v>19007.259999999998</v>
      </c>
      <c r="Q353" s="8">
        <f>IFERROR(VLOOKUP($B$343,$4:$126,MATCH($S353&amp;"/"&amp;Q$348,$2:$2,0),FALSE),"")</f>
        <v>470698</v>
      </c>
      <c r="R353" s="6"/>
      <c r="S353" s="9" t="s">
        <v>14</v>
      </c>
    </row>
    <row r="354" spans="1:19" ht="14">
      <c r="B354" s="12" t="e">
        <f>+B353/B$395</f>
        <v>#VALUE!</v>
      </c>
      <c r="C354" s="12" t="e">
        <f>+C353/C$395</f>
        <v>#VALUE!</v>
      </c>
      <c r="D354" s="12" t="e">
        <f>+D353/D$395</f>
        <v>#VALUE!</v>
      </c>
      <c r="E354" s="12" t="e">
        <f>+E353/E$395</f>
        <v>#VALUE!</v>
      </c>
      <c r="F354" s="12" t="e">
        <f>+F353/F$395</f>
        <v>#VALUE!</v>
      </c>
      <c r="G354" s="12" t="e">
        <f>+G353/G$395</f>
        <v>#VALUE!</v>
      </c>
      <c r="H354" s="12" t="e">
        <f>+H353/H$395</f>
        <v>#VALUE!</v>
      </c>
      <c r="I354" s="12" t="e">
        <f>+I353/I$395</f>
        <v>#VALUE!</v>
      </c>
      <c r="J354" s="12" t="e">
        <f>+J353/J$395</f>
        <v>#VALUE!</v>
      </c>
      <c r="K354" s="12" t="e">
        <f>+K353/K$395</f>
        <v>#VALUE!</v>
      </c>
      <c r="L354" s="12" t="e">
        <f>+L353/L$395</f>
        <v>#VALUE!</v>
      </c>
      <c r="M354" s="12">
        <f>+M353/M$395</f>
        <v>0.11335687447348132</v>
      </c>
      <c r="N354" s="12">
        <f>+N353/N$395</f>
        <v>0</v>
      </c>
      <c r="O354" s="12">
        <f>+O353/O$395</f>
        <v>7.1589507755498466E-2</v>
      </c>
      <c r="P354" s="12">
        <f>+P353/P$395</f>
        <v>8.4532915355872915E-3</v>
      </c>
      <c r="Q354" s="8">
        <f>IFERROR(VLOOKUP($B$343,$4:$126,MATCH($S354&amp;"/"&amp;Q$348,$2:$2,0),FALSE),IFERROR(VLOOKUP($B$343,$4:$126,MATCH($S353&amp;"/"&amp;Q$348,$2:$2,0),FALSE),IFERROR(VLOOKUP($B$343,$4:$126,MATCH($S352&amp;"/"&amp;Q$348,$2:$2,0),FALSE),IFERROR(VLOOKUP($B$343,$4:$126,MATCH($S351&amp;"/"&amp;Q$348,$2:$2,0),FALSE),""))))</f>
        <v>768083.8</v>
      </c>
      <c r="R354" s="6"/>
      <c r="S354" s="9" t="s">
        <v>15</v>
      </c>
    </row>
    <row r="355" spans="1:19" ht="14">
      <c r="B355" s="353" t="s">
        <v>310</v>
      </c>
      <c r="C355" s="353"/>
      <c r="D355" s="353"/>
      <c r="E355" s="353"/>
      <c r="F355" s="353"/>
      <c r="G355" s="353"/>
      <c r="H355" s="353"/>
      <c r="I355" s="353"/>
      <c r="J355" s="353"/>
      <c r="K355" s="353"/>
      <c r="L355" s="353"/>
      <c r="M355" s="353"/>
      <c r="N355" s="353"/>
      <c r="O355" s="116"/>
      <c r="P355" s="116"/>
      <c r="Q355" s="12">
        <f t="shared" ref="Q355" si="9">+Q354/Q$402</f>
        <v>0.31237754982027788</v>
      </c>
      <c r="R355" s="6"/>
      <c r="S355" s="11" t="s">
        <v>377</v>
      </c>
    </row>
    <row r="356" spans="1:19" ht="14">
      <c r="B356" s="8" t="str">
        <f>IFERROR(VLOOKUP($B$355,$4:$126,MATCH($S363&amp;"/"&amp;B$341,$2:$2,0),FALSE),"")</f>
        <v/>
      </c>
      <c r="C356" s="8" t="str">
        <f>IFERROR(VLOOKUP($B$355,$4:$126,MATCH($S363&amp;"/"&amp;C$341,$2:$2,0),FALSE),"")</f>
        <v/>
      </c>
      <c r="D356" s="8" t="str">
        <f>IFERROR(VLOOKUP($B$355,$4:$126,MATCH($S363&amp;"/"&amp;D$341,$2:$2,0),FALSE),"")</f>
        <v/>
      </c>
      <c r="E356" s="8" t="str">
        <f>IFERROR(VLOOKUP($B$355,$4:$126,MATCH($S363&amp;"/"&amp;E$341,$2:$2,0),FALSE),"")</f>
        <v/>
      </c>
      <c r="F356" s="8" t="str">
        <f>IFERROR(VLOOKUP($B$355,$4:$126,MATCH($S363&amp;"/"&amp;F$341,$2:$2,0),FALSE),"")</f>
        <v/>
      </c>
      <c r="G356" s="8" t="str">
        <f>IFERROR(VLOOKUP($B$355,$4:$126,MATCH($S363&amp;"/"&amp;G$341,$2:$2,0),FALSE),"")</f>
        <v/>
      </c>
      <c r="H356" s="8" t="str">
        <f>IFERROR(VLOOKUP($B$355,$4:$126,MATCH($S363&amp;"/"&amp;H$341,$2:$2,0),FALSE),"")</f>
        <v/>
      </c>
      <c r="I356" s="8" t="str">
        <f>IFERROR(VLOOKUP($B$355,$4:$126,MATCH($S363&amp;"/"&amp;I$341,$2:$2,0),FALSE),"")</f>
        <v/>
      </c>
      <c r="J356" s="8" t="str">
        <f>IFERROR(VLOOKUP($B$355,$4:$126,MATCH($S363&amp;"/"&amp;J$341,$2:$2,0),FALSE),"")</f>
        <v/>
      </c>
      <c r="K356" s="8" t="str">
        <f>IFERROR(VLOOKUP($B$355,$4:$126,MATCH($S363&amp;"/"&amp;K$341,$2:$2,0),FALSE),"")</f>
        <v/>
      </c>
      <c r="L356" s="8" t="str">
        <f>IFERROR(VLOOKUP($B$355,$4:$126,MATCH($S363&amp;"/"&amp;L$341,$2:$2,0),FALSE),"")</f>
        <v/>
      </c>
      <c r="M356" s="8">
        <f>IFERROR(VLOOKUP($B$355,$4:$126,MATCH($S363&amp;"/"&amp;M$341,$2:$2,0),FALSE),"")</f>
        <v>73539</v>
      </c>
      <c r="N356" s="8">
        <f>IFERROR(VLOOKUP($B$355,$4:$126,MATCH($S363&amp;"/"&amp;N$341,$2:$2,0),FALSE),"")</f>
        <v>65919</v>
      </c>
      <c r="O356" s="8">
        <f>IFERROR(VLOOKUP($B$355,$4:$126,MATCH($S363&amp;"/"&amp;O$341,$2:$2,0),FALSE),"")</f>
        <v>84168</v>
      </c>
      <c r="P356" s="8">
        <f>IFERROR(VLOOKUP($B$355,$4:$126,MATCH($S363&amp;"/"&amp;P$341,$2:$2,0),FALSE),"")</f>
        <v>129308</v>
      </c>
      <c r="Q356" s="116"/>
      <c r="R356" s="6"/>
      <c r="S356" s="3"/>
    </row>
    <row r="357" spans="1:19" ht="14">
      <c r="B357" s="8" t="str">
        <f>IFERROR(VLOOKUP($B$355,$4:$126,MATCH($S364&amp;"/"&amp;B$341,$2:$2,0),FALSE),"")</f>
        <v/>
      </c>
      <c r="C357" s="8" t="str">
        <f>IFERROR(VLOOKUP($B$355,$4:$126,MATCH($S364&amp;"/"&amp;C$341,$2:$2,0),FALSE),"")</f>
        <v/>
      </c>
      <c r="D357" s="8" t="str">
        <f>IFERROR(VLOOKUP($B$355,$4:$126,MATCH($S364&amp;"/"&amp;D$341,$2:$2,0),FALSE),"")</f>
        <v/>
      </c>
      <c r="E357" s="8" t="str">
        <f>IFERROR(VLOOKUP($B$355,$4:$126,MATCH($S364&amp;"/"&amp;E$341,$2:$2,0),FALSE),"")</f>
        <v/>
      </c>
      <c r="F357" s="8" t="str">
        <f>IFERROR(VLOOKUP($B$355,$4:$126,MATCH($S364&amp;"/"&amp;F$341,$2:$2,0),FALSE),"")</f>
        <v/>
      </c>
      <c r="G357" s="8" t="str">
        <f>IFERROR(VLOOKUP($B$355,$4:$126,MATCH($S364&amp;"/"&amp;G$341,$2:$2,0),FALSE),"")</f>
        <v/>
      </c>
      <c r="H357" s="8" t="str">
        <f>IFERROR(VLOOKUP($B$355,$4:$126,MATCH($S364&amp;"/"&amp;H$341,$2:$2,0),FALSE),"")</f>
        <v/>
      </c>
      <c r="I357" s="8" t="str">
        <f>IFERROR(VLOOKUP($B$355,$4:$126,MATCH($S364&amp;"/"&amp;I$341,$2:$2,0),FALSE),"")</f>
        <v/>
      </c>
      <c r="J357" s="8" t="str">
        <f>IFERROR(VLOOKUP($B$355,$4:$126,MATCH($S364&amp;"/"&amp;J$341,$2:$2,0),FALSE),"")</f>
        <v/>
      </c>
      <c r="K357" s="8" t="str">
        <f>IFERROR(VLOOKUP($B$355,$4:$126,MATCH($S364&amp;"/"&amp;K$341,$2:$2,0),FALSE),"")</f>
        <v/>
      </c>
      <c r="L357" s="8" t="str">
        <f>IFERROR(VLOOKUP($B$355,$4:$126,MATCH($S364&amp;"/"&amp;L$341,$2:$2,0),FALSE),"")</f>
        <v/>
      </c>
      <c r="M357" s="8">
        <f>IFERROR(VLOOKUP($B$355,$4:$126,MATCH($S364&amp;"/"&amp;M$341,$2:$2,0),FALSE),"")</f>
        <v>85547</v>
      </c>
      <c r="N357" s="8">
        <f>IFERROR(VLOOKUP($B$355,$4:$126,MATCH($S364&amp;"/"&amp;N$341,$2:$2,0),FALSE),"")</f>
        <v>49276</v>
      </c>
      <c r="O357" s="8">
        <f>IFERROR(VLOOKUP($B$355,$4:$126,MATCH($S364&amp;"/"&amp;O$341,$2:$2,0),FALSE),"")</f>
        <v>86261</v>
      </c>
      <c r="P357" s="8">
        <f>IFERROR(VLOOKUP($B$355,$4:$126,MATCH($S364&amp;"/"&amp;P$341,$2:$2,0),FALSE),"")</f>
        <v>109531</v>
      </c>
      <c r="Q357" s="8">
        <f>IFERROR(VLOOKUP($B$349,$4:$126,MATCH($S357&amp;"/"&amp;Q$348,$2:$2,0),FALSE),"")</f>
        <v>55162</v>
      </c>
      <c r="R357" s="6"/>
      <c r="S357" s="9" t="s">
        <v>12</v>
      </c>
    </row>
    <row r="358" spans="1:19" ht="14">
      <c r="B358" s="8" t="str">
        <f>IFERROR(VLOOKUP($B$355,$4:$126,MATCH($S365&amp;"/"&amp;B$341,$2:$2,0),FALSE),"")</f>
        <v/>
      </c>
      <c r="C358" s="8" t="str">
        <f>IFERROR(VLOOKUP($B$355,$4:$126,MATCH($S365&amp;"/"&amp;C$341,$2:$2,0),FALSE),"")</f>
        <v/>
      </c>
      <c r="D358" s="8" t="str">
        <f>IFERROR(VLOOKUP($B$355,$4:$126,MATCH($S365&amp;"/"&amp;D$341,$2:$2,0),FALSE),"")</f>
        <v/>
      </c>
      <c r="E358" s="8" t="str">
        <f>IFERROR(VLOOKUP($B$355,$4:$126,MATCH($S365&amp;"/"&amp;E$341,$2:$2,0),FALSE),"")</f>
        <v/>
      </c>
      <c r="F358" s="8" t="str">
        <f>IFERROR(VLOOKUP($B$355,$4:$126,MATCH($S365&amp;"/"&amp;F$341,$2:$2,0),FALSE),"")</f>
        <v/>
      </c>
      <c r="G358" s="8" t="str">
        <f>IFERROR(VLOOKUP($B$355,$4:$126,MATCH($S365&amp;"/"&amp;G$341,$2:$2,0),FALSE),"")</f>
        <v/>
      </c>
      <c r="H358" s="8" t="str">
        <f>IFERROR(VLOOKUP($B$355,$4:$126,MATCH($S365&amp;"/"&amp;H$341,$2:$2,0),FALSE),"")</f>
        <v/>
      </c>
      <c r="I358" s="8" t="str">
        <f>IFERROR(VLOOKUP($B$355,$4:$126,MATCH($S365&amp;"/"&amp;I$341,$2:$2,0),FALSE),"")</f>
        <v/>
      </c>
      <c r="J358" s="8" t="str">
        <f>IFERROR(VLOOKUP($B$355,$4:$126,MATCH($S365&amp;"/"&amp;J$341,$2:$2,0),FALSE),"")</f>
        <v/>
      </c>
      <c r="K358" s="8" t="str">
        <f>IFERROR(VLOOKUP($B$355,$4:$126,MATCH($S365&amp;"/"&amp;K$341,$2:$2,0),FALSE),"")</f>
        <v/>
      </c>
      <c r="L358" s="8" t="str">
        <f>IFERROR(VLOOKUP($B$355,$4:$126,MATCH($S365&amp;"/"&amp;L$341,$2:$2,0),FALSE),"")</f>
        <v/>
      </c>
      <c r="M358" s="8">
        <f>IFERROR(VLOOKUP($B$355,$4:$126,MATCH($S365&amp;"/"&amp;M$341,$2:$2,0),FALSE),"")</f>
        <v>107409</v>
      </c>
      <c r="N358" s="8">
        <f>IFERROR(VLOOKUP($B$355,$4:$126,MATCH($S365&amp;"/"&amp;N$341,$2:$2,0),FALSE),"")</f>
        <v>62561</v>
      </c>
      <c r="O358" s="8">
        <f>IFERROR(VLOOKUP($B$355,$4:$126,MATCH($S365&amp;"/"&amp;O$341,$2:$2,0),FALSE),"")</f>
        <v>206406</v>
      </c>
      <c r="P358" s="8">
        <f>IFERROR(VLOOKUP($B$355,$4:$126,MATCH($S365&amp;"/"&amp;P$341,$2:$2,0),FALSE),"")</f>
        <v>115892</v>
      </c>
      <c r="Q358" s="8">
        <f>IFERROR(VLOOKUP($B$349,$4:$126,MATCH($S358&amp;"/"&amp;Q$348,$2:$2,0),FALSE),"")</f>
        <v>295871</v>
      </c>
      <c r="R358" s="6"/>
      <c r="S358" s="9" t="s">
        <v>13</v>
      </c>
    </row>
    <row r="359" spans="1:19" ht="14">
      <c r="B359" s="8" t="str">
        <f>IFERROR(VLOOKUP($B$355,$4:$126,MATCH($S366&amp;"/"&amp;B$341,$2:$2,0),FALSE),"")</f>
        <v/>
      </c>
      <c r="C359" s="8" t="str">
        <f>IFERROR(VLOOKUP($B$355,$4:$126,MATCH($S366&amp;"/"&amp;C$341,$2:$2,0),FALSE),"")</f>
        <v/>
      </c>
      <c r="D359" s="8" t="str">
        <f>IFERROR(VLOOKUP($B$355,$4:$126,MATCH($S366&amp;"/"&amp;D$341,$2:$2,0),FALSE),"")</f>
        <v/>
      </c>
      <c r="E359" s="8" t="str">
        <f>IFERROR(VLOOKUP($B$355,$4:$126,MATCH($S366&amp;"/"&amp;E$341,$2:$2,0),FALSE),"")</f>
        <v/>
      </c>
      <c r="F359" s="8" t="str">
        <f>IFERROR(VLOOKUP($B$355,$4:$126,MATCH($S366&amp;"/"&amp;F$341,$2:$2,0),FALSE),"")</f>
        <v/>
      </c>
      <c r="G359" s="8" t="str">
        <f>IFERROR(VLOOKUP($B$355,$4:$126,MATCH($S366&amp;"/"&amp;G$341,$2:$2,0),FALSE),"")</f>
        <v/>
      </c>
      <c r="H359" s="8" t="str">
        <f>IFERROR(VLOOKUP($B$355,$4:$126,MATCH($S366&amp;"/"&amp;H$341,$2:$2,0),FALSE),"")</f>
        <v/>
      </c>
      <c r="I359" s="8" t="str">
        <f>IFERROR(VLOOKUP($B$355,$4:$126,MATCH($S366&amp;"/"&amp;I$341,$2:$2,0),FALSE),"")</f>
        <v/>
      </c>
      <c r="J359" s="8" t="str">
        <f>IFERROR(VLOOKUP($B$355,$4:$126,MATCH($S366&amp;"/"&amp;J$341,$2:$2,0),FALSE),"")</f>
        <v/>
      </c>
      <c r="K359" s="8" t="str">
        <f>IFERROR(VLOOKUP($B$355,$4:$126,MATCH($S366&amp;"/"&amp;K$341,$2:$2,0),FALSE),"")</f>
        <v/>
      </c>
      <c r="L359" s="8" t="str">
        <f>IFERROR(VLOOKUP($B$355,$4:$126,MATCH($S366&amp;"/"&amp;L$341,$2:$2,0),FALSE),"")</f>
        <v/>
      </c>
      <c r="M359" s="8">
        <f>IFERROR(VLOOKUP($B$355,$4:$126,MATCH($S366&amp;"/"&amp;M$341,$2:$2,0),FALSE),"")</f>
        <v>55150.05</v>
      </c>
      <c r="N359" s="8">
        <f>IFERROR(VLOOKUP($B$355,$4:$126,MATCH($S366&amp;"/"&amp;N$341,$2:$2,0),FALSE),IFERROR(VLOOKUP($B$355,$4:$126,MATCH($S365&amp;"/"&amp;N$341,$2:$2,0),FALSE),IFERROR(VLOOKUP($B$355,$4:$126,MATCH($S364&amp;"/"&amp;N$341,$2:$2,0),FALSE),IFERROR(VLOOKUP($B$355,$4:$126,MATCH($S363&amp;"/"&amp;N$341,$2:$2,0),FALSE),""))))</f>
        <v>60084.61</v>
      </c>
      <c r="O359" s="8">
        <f>IFERROR(VLOOKUP($B$355,$4:$126,MATCH($S366&amp;"/"&amp;O$341,$2:$2,0),FALSE),IFERROR(VLOOKUP($B$355,$4:$126,MATCH($S365&amp;"/"&amp;O$341,$2:$2,0),FALSE),IFERROR(VLOOKUP($B$355,$4:$126,MATCH($S364&amp;"/"&amp;O$341,$2:$2,0),FALSE),IFERROR(VLOOKUP($B$355,$4:$126,MATCH($S363&amp;"/"&amp;O$341,$2:$2,0),FALSE),""))))</f>
        <v>120140.95</v>
      </c>
      <c r="P359" s="8">
        <f>IFERROR(VLOOKUP($B$355,$4:$126,MATCH($S366&amp;"/"&amp;P$341,$2:$2,0),FALSE),IFERROR(VLOOKUP($B$355,$4:$126,MATCH($S365&amp;"/"&amp;P$341,$2:$2,0),FALSE),IFERROR(VLOOKUP($B$355,$4:$126,MATCH($S364&amp;"/"&amp;P$341,$2:$2,0),FALSE),IFERROR(VLOOKUP($B$355,$4:$126,MATCH($S363&amp;"/"&amp;P$341,$2:$2,0),FALSE),""))))</f>
        <v>100959.28</v>
      </c>
      <c r="Q359" s="8">
        <f>IFERROR(VLOOKUP($B$349,$4:$126,MATCH($S359&amp;"/"&amp;Q$348,$2:$2,0),FALSE),"")</f>
        <v>310877</v>
      </c>
      <c r="R359" s="6"/>
      <c r="S359" s="9" t="s">
        <v>14</v>
      </c>
    </row>
    <row r="360" spans="1:19" ht="14">
      <c r="B360" s="12" t="e">
        <f>+B359/B$395</f>
        <v>#VALUE!</v>
      </c>
      <c r="C360" s="12" t="e">
        <f>+C359/C$395</f>
        <v>#VALUE!</v>
      </c>
      <c r="D360" s="12" t="e">
        <f>+D359/D$395</f>
        <v>#VALUE!</v>
      </c>
      <c r="E360" s="12" t="e">
        <f>+E359/E$395</f>
        <v>#VALUE!</v>
      </c>
      <c r="F360" s="12" t="e">
        <f>+F359/F$395</f>
        <v>#VALUE!</v>
      </c>
      <c r="G360" s="12" t="e">
        <f>+G359/G$395</f>
        <v>#VALUE!</v>
      </c>
      <c r="H360" s="12" t="e">
        <f>+H359/H$395</f>
        <v>#VALUE!</v>
      </c>
      <c r="I360" s="12" t="e">
        <f>+I359/I$395</f>
        <v>#VALUE!</v>
      </c>
      <c r="J360" s="12" t="e">
        <f>+J359/J$395</f>
        <v>#VALUE!</v>
      </c>
      <c r="K360" s="12" t="e">
        <f>+K359/K$395</f>
        <v>#VALUE!</v>
      </c>
      <c r="L360" s="12" t="e">
        <f>+L359/L$395</f>
        <v>#VALUE!</v>
      </c>
      <c r="M360" s="12">
        <f>+M359/M$395</f>
        <v>5.0436462022668022E-2</v>
      </c>
      <c r="N360" s="12">
        <f>+N359/N$395</f>
        <v>5.993551859941839E-2</v>
      </c>
      <c r="O360" s="12">
        <f>+O359/O$395</f>
        <v>9.0179400568137738E-2</v>
      </c>
      <c r="P360" s="12">
        <f>+P359/P$395</f>
        <v>4.4900644651727148E-2</v>
      </c>
      <c r="Q360" s="8">
        <f>IFERROR(VLOOKUP($B$349,$4:$126,MATCH($S360&amp;"/"&amp;Q$348,$2:$2,0),FALSE),IFERROR(VLOOKUP($B$349,$4:$126,MATCH($S359&amp;"/"&amp;Q$348,$2:$2,0),FALSE),IFERROR(VLOOKUP($B$349,$4:$126,MATCH($S358&amp;"/"&amp;Q$348,$2:$2,0),FALSE),IFERROR(VLOOKUP($B$349,$4:$126,MATCH($S357&amp;"/"&amp;Q$348,$2:$2,0),FALSE),""))))</f>
        <v>241645.38</v>
      </c>
      <c r="R360" s="6"/>
      <c r="S360" s="9" t="s">
        <v>15</v>
      </c>
    </row>
    <row r="361" spans="1:19" ht="14">
      <c r="B361" s="353" t="s">
        <v>311</v>
      </c>
      <c r="C361" s="353"/>
      <c r="D361" s="353"/>
      <c r="E361" s="353"/>
      <c r="F361" s="353"/>
      <c r="G361" s="353"/>
      <c r="H361" s="353"/>
      <c r="I361" s="353"/>
      <c r="J361" s="353"/>
      <c r="K361" s="353"/>
      <c r="L361" s="353"/>
      <c r="M361" s="353"/>
      <c r="N361" s="353"/>
      <c r="O361" s="116"/>
      <c r="P361" s="116"/>
      <c r="Q361" s="12">
        <f t="shared" ref="Q361" si="10">+Q360/Q$402</f>
        <v>9.82765054148909E-2</v>
      </c>
      <c r="R361" s="6"/>
      <c r="S361" s="11" t="s">
        <v>377</v>
      </c>
    </row>
    <row r="362" spans="1:19" ht="14">
      <c r="B362" s="8" t="str">
        <f>IFERROR(VLOOKUP($B$361,$4:$126,MATCH($S369&amp;"/"&amp;B$341,$2:$2,0),FALSE),"")</f>
        <v/>
      </c>
      <c r="C362" s="8" t="str">
        <f>IFERROR(VLOOKUP($B$361,$4:$126,MATCH($S369&amp;"/"&amp;C$341,$2:$2,0),FALSE),"")</f>
        <v/>
      </c>
      <c r="D362" s="8" t="str">
        <f>IFERROR(VLOOKUP($B$361,$4:$126,MATCH($S369&amp;"/"&amp;D$341,$2:$2,0),FALSE),"")</f>
        <v/>
      </c>
      <c r="E362" s="8" t="str">
        <f>IFERROR(VLOOKUP($B$361,$4:$126,MATCH($S369&amp;"/"&amp;E$341,$2:$2,0),FALSE),"")</f>
        <v/>
      </c>
      <c r="F362" s="8" t="str">
        <f>IFERROR(VLOOKUP($B$361,$4:$126,MATCH($S369&amp;"/"&amp;F$341,$2:$2,0),FALSE),"")</f>
        <v/>
      </c>
      <c r="G362" s="8" t="str">
        <f>IFERROR(VLOOKUP($B$361,$4:$126,MATCH($S369&amp;"/"&amp;G$341,$2:$2,0),FALSE),"")</f>
        <v/>
      </c>
      <c r="H362" s="8" t="str">
        <f>IFERROR(VLOOKUP($B$361,$4:$126,MATCH($S369&amp;"/"&amp;H$341,$2:$2,0),FALSE),"")</f>
        <v/>
      </c>
      <c r="I362" s="8" t="str">
        <f>IFERROR(VLOOKUP($B$361,$4:$126,MATCH($S369&amp;"/"&amp;I$341,$2:$2,0),FALSE),"")</f>
        <v/>
      </c>
      <c r="J362" s="8" t="str">
        <f>IFERROR(VLOOKUP($B$361,$4:$126,MATCH($S369&amp;"/"&amp;J$341,$2:$2,0),FALSE),"")</f>
        <v/>
      </c>
      <c r="K362" s="8" t="str">
        <f>IFERROR(VLOOKUP($B$361,$4:$126,MATCH($S369&amp;"/"&amp;K$341,$2:$2,0),FALSE),"")</f>
        <v/>
      </c>
      <c r="L362" s="8" t="str">
        <f>IFERROR(VLOOKUP($B$361,$4:$126,MATCH($S369&amp;"/"&amp;L$341,$2:$2,0),FALSE),"")</f>
        <v/>
      </c>
      <c r="M362" s="8">
        <f>IFERROR(VLOOKUP($B$361,$4:$126,MATCH($S369&amp;"/"&amp;M$341,$2:$2,0),FALSE),"")</f>
        <v>21256</v>
      </c>
      <c r="N362" s="8">
        <f>IFERROR(VLOOKUP($B$361,$4:$126,MATCH($S369&amp;"/"&amp;N$341,$2:$2,0),FALSE),"")</f>
        <v>26143</v>
      </c>
      <c r="O362" s="8">
        <f>IFERROR(VLOOKUP($B$361,$4:$126,MATCH($S369&amp;"/"&amp;O$341,$2:$2,0),FALSE),"")</f>
        <v>22716</v>
      </c>
      <c r="P362" s="8">
        <f>IFERROR(VLOOKUP($B$361,$4:$126,MATCH($S369&amp;"/"&amp;P$341,$2:$2,0),FALSE),"")</f>
        <v>36599</v>
      </c>
      <c r="Q362" s="116"/>
      <c r="R362" s="6"/>
      <c r="S362" s="3"/>
    </row>
    <row r="363" spans="1:19" ht="14">
      <c r="B363" s="8" t="str">
        <f>IFERROR(VLOOKUP($B$361,$4:$126,MATCH($S370&amp;"/"&amp;B$341,$2:$2,0),FALSE),"")</f>
        <v/>
      </c>
      <c r="C363" s="8" t="str">
        <f>IFERROR(VLOOKUP($B$361,$4:$126,MATCH($S370&amp;"/"&amp;C$341,$2:$2,0),FALSE),"")</f>
        <v/>
      </c>
      <c r="D363" s="8" t="str">
        <f>IFERROR(VLOOKUP($B$361,$4:$126,MATCH($S370&amp;"/"&amp;D$341,$2:$2,0),FALSE),"")</f>
        <v/>
      </c>
      <c r="E363" s="8" t="str">
        <f>IFERROR(VLOOKUP($B$361,$4:$126,MATCH($S370&amp;"/"&amp;E$341,$2:$2,0),FALSE),"")</f>
        <v/>
      </c>
      <c r="F363" s="8" t="str">
        <f>IFERROR(VLOOKUP($B$361,$4:$126,MATCH($S370&amp;"/"&amp;F$341,$2:$2,0),FALSE),"")</f>
        <v/>
      </c>
      <c r="G363" s="8" t="str">
        <f>IFERROR(VLOOKUP($B$361,$4:$126,MATCH($S370&amp;"/"&amp;G$341,$2:$2,0),FALSE),"")</f>
        <v/>
      </c>
      <c r="H363" s="8" t="str">
        <f>IFERROR(VLOOKUP($B$361,$4:$126,MATCH($S370&amp;"/"&amp;H$341,$2:$2,0),FALSE),"")</f>
        <v/>
      </c>
      <c r="I363" s="8" t="str">
        <f>IFERROR(VLOOKUP($B$361,$4:$126,MATCH($S370&amp;"/"&amp;I$341,$2:$2,0),FALSE),"")</f>
        <v/>
      </c>
      <c r="J363" s="8" t="str">
        <f>IFERROR(VLOOKUP($B$361,$4:$126,MATCH($S370&amp;"/"&amp;J$341,$2:$2,0),FALSE),"")</f>
        <v/>
      </c>
      <c r="K363" s="8" t="str">
        <f>IFERROR(VLOOKUP($B$361,$4:$126,MATCH($S370&amp;"/"&amp;K$341,$2:$2,0),FALSE),"")</f>
        <v/>
      </c>
      <c r="L363" s="8" t="str">
        <f>IFERROR(VLOOKUP($B$361,$4:$126,MATCH($S370&amp;"/"&amp;L$341,$2:$2,0),FALSE),"")</f>
        <v/>
      </c>
      <c r="M363" s="8">
        <f>IFERROR(VLOOKUP($B$361,$4:$126,MATCH($S370&amp;"/"&amp;M$341,$2:$2,0),FALSE),"")</f>
        <v>21876</v>
      </c>
      <c r="N363" s="8">
        <f>IFERROR(VLOOKUP($B$361,$4:$126,MATCH($S370&amp;"/"&amp;N$341,$2:$2,0),FALSE),"")</f>
        <v>24514</v>
      </c>
      <c r="O363" s="8">
        <f>IFERROR(VLOOKUP($B$361,$4:$126,MATCH($S370&amp;"/"&amp;O$341,$2:$2,0),FALSE),"")</f>
        <v>23927</v>
      </c>
      <c r="P363" s="8">
        <f>IFERROR(VLOOKUP($B$361,$4:$126,MATCH($S370&amp;"/"&amp;P$341,$2:$2,0),FALSE),"")</f>
        <v>32151</v>
      </c>
      <c r="Q363" s="8">
        <f>IFERROR(VLOOKUP($B$355,$4:$126,MATCH($S363&amp;"/"&amp;Q$348,$2:$2,0),FALSE),"")</f>
        <v>103935</v>
      </c>
      <c r="R363" s="6"/>
      <c r="S363" s="9" t="s">
        <v>12</v>
      </c>
    </row>
    <row r="364" spans="1:19" ht="14">
      <c r="B364" s="8" t="str">
        <f>IFERROR(VLOOKUP($B$361,$4:$126,MATCH($S371&amp;"/"&amp;B$341,$2:$2,0),FALSE),"")</f>
        <v/>
      </c>
      <c r="C364" s="8" t="str">
        <f>IFERROR(VLOOKUP($B$361,$4:$126,MATCH($S371&amp;"/"&amp;C$341,$2:$2,0),FALSE),"")</f>
        <v/>
      </c>
      <c r="D364" s="8" t="str">
        <f>IFERROR(VLOOKUP($B$361,$4:$126,MATCH($S371&amp;"/"&amp;D$341,$2:$2,0),FALSE),"")</f>
        <v/>
      </c>
      <c r="E364" s="8" t="str">
        <f>IFERROR(VLOOKUP($B$361,$4:$126,MATCH($S371&amp;"/"&amp;E$341,$2:$2,0),FALSE),"")</f>
        <v/>
      </c>
      <c r="F364" s="8" t="str">
        <f>IFERROR(VLOOKUP($B$361,$4:$126,MATCH($S371&amp;"/"&amp;F$341,$2:$2,0),FALSE),"")</f>
        <v/>
      </c>
      <c r="G364" s="8" t="str">
        <f>IFERROR(VLOOKUP($B$361,$4:$126,MATCH($S371&amp;"/"&amp;G$341,$2:$2,0),FALSE),"")</f>
        <v/>
      </c>
      <c r="H364" s="8" t="str">
        <f>IFERROR(VLOOKUP($B$361,$4:$126,MATCH($S371&amp;"/"&amp;H$341,$2:$2,0),FALSE),"")</f>
        <v/>
      </c>
      <c r="I364" s="8" t="str">
        <f>IFERROR(VLOOKUP($B$361,$4:$126,MATCH($S371&amp;"/"&amp;I$341,$2:$2,0),FALSE),"")</f>
        <v/>
      </c>
      <c r="J364" s="8" t="str">
        <f>IFERROR(VLOOKUP($B$361,$4:$126,MATCH($S371&amp;"/"&amp;J$341,$2:$2,0),FALSE),"")</f>
        <v/>
      </c>
      <c r="K364" s="8" t="str">
        <f>IFERROR(VLOOKUP($B$361,$4:$126,MATCH($S371&amp;"/"&amp;K$341,$2:$2,0),FALSE),"")</f>
        <v/>
      </c>
      <c r="L364" s="8" t="str">
        <f>IFERROR(VLOOKUP($B$361,$4:$126,MATCH($S371&amp;"/"&amp;L$341,$2:$2,0),FALSE),"")</f>
        <v/>
      </c>
      <c r="M364" s="8">
        <f>IFERROR(VLOOKUP($B$361,$4:$126,MATCH($S371&amp;"/"&amp;M$341,$2:$2,0),FALSE),"")</f>
        <v>24334</v>
      </c>
      <c r="N364" s="8">
        <f>IFERROR(VLOOKUP($B$361,$4:$126,MATCH($S371&amp;"/"&amp;N$341,$2:$2,0),FALSE),"")</f>
        <v>23590</v>
      </c>
      <c r="O364" s="8">
        <f>IFERROR(VLOOKUP($B$361,$4:$126,MATCH($S371&amp;"/"&amp;O$341,$2:$2,0),FALSE),"")</f>
        <v>47371</v>
      </c>
      <c r="P364" s="8">
        <f>IFERROR(VLOOKUP($B$361,$4:$126,MATCH($S371&amp;"/"&amp;P$341,$2:$2,0),FALSE),"")</f>
        <v>33372</v>
      </c>
      <c r="Q364" s="8">
        <f>IFERROR(VLOOKUP($B$355,$4:$126,MATCH($S364&amp;"/"&amp;Q$348,$2:$2,0),FALSE),"")</f>
        <v>100765</v>
      </c>
      <c r="R364" s="6"/>
      <c r="S364" s="9" t="s">
        <v>13</v>
      </c>
    </row>
    <row r="365" spans="1:19" ht="14">
      <c r="B365" s="8" t="str">
        <f>IFERROR(VLOOKUP($B$361,$4:$126,MATCH($S372&amp;"/"&amp;B$341,$2:$2,0),FALSE),"")</f>
        <v/>
      </c>
      <c r="C365" s="8" t="str">
        <f>IFERROR(VLOOKUP($B$361,$4:$126,MATCH($S372&amp;"/"&amp;C$341,$2:$2,0),FALSE),"")</f>
        <v/>
      </c>
      <c r="D365" s="8" t="str">
        <f>IFERROR(VLOOKUP($B$361,$4:$126,MATCH($S372&amp;"/"&amp;D$341,$2:$2,0),FALSE),"")</f>
        <v/>
      </c>
      <c r="E365" s="8" t="str">
        <f>IFERROR(VLOOKUP($B$361,$4:$126,MATCH($S372&amp;"/"&amp;E$341,$2:$2,0),FALSE),"")</f>
        <v/>
      </c>
      <c r="F365" s="8" t="str">
        <f>IFERROR(VLOOKUP($B$361,$4:$126,MATCH($S372&amp;"/"&amp;F$341,$2:$2,0),FALSE),"")</f>
        <v/>
      </c>
      <c r="G365" s="8" t="str">
        <f>IFERROR(VLOOKUP($B$361,$4:$126,MATCH($S372&amp;"/"&amp;G$341,$2:$2,0),FALSE),"")</f>
        <v/>
      </c>
      <c r="H365" s="8" t="str">
        <f>IFERROR(VLOOKUP($B$361,$4:$126,MATCH($S372&amp;"/"&amp;H$341,$2:$2,0),FALSE),"")</f>
        <v/>
      </c>
      <c r="I365" s="8" t="str">
        <f>IFERROR(VLOOKUP($B$361,$4:$126,MATCH($S372&amp;"/"&amp;I$341,$2:$2,0),FALSE),"")</f>
        <v/>
      </c>
      <c r="J365" s="8" t="str">
        <f>IFERROR(VLOOKUP($B$361,$4:$126,MATCH($S372&amp;"/"&amp;J$341,$2:$2,0),FALSE),"")</f>
        <v/>
      </c>
      <c r="K365" s="8" t="str">
        <f>IFERROR(VLOOKUP($B$361,$4:$126,MATCH($S372&amp;"/"&amp;K$341,$2:$2,0),FALSE),"")</f>
        <v/>
      </c>
      <c r="L365" s="8" t="str">
        <f>IFERROR(VLOOKUP($B$361,$4:$126,MATCH($S372&amp;"/"&amp;L$341,$2:$2,0),FALSE),"")</f>
        <v/>
      </c>
      <c r="M365" s="8">
        <f>IFERROR(VLOOKUP($B$361,$4:$126,MATCH($S372&amp;"/"&amp;M$341,$2:$2,0),FALSE),"")</f>
        <v>23986.54</v>
      </c>
      <c r="N365" s="8">
        <f>IFERROR(VLOOKUP($B$361,$4:$126,MATCH($S372&amp;"/"&amp;N$341,$2:$2,0),FALSE),IFERROR(VLOOKUP($B$361,$4:$126,MATCH($S371&amp;"/"&amp;N$341,$2:$2,0),FALSE),IFERROR(VLOOKUP($B$361,$4:$126,MATCH($S370&amp;"/"&amp;N$341,$2:$2,0),FALSE),IFERROR(VLOOKUP($B$361,$4:$126,MATCH($S369&amp;"/"&amp;N$341,$2:$2,0),FALSE),""))))</f>
        <v>27278.66</v>
      </c>
      <c r="O365" s="8">
        <f>IFERROR(VLOOKUP($B$361,$4:$126,MATCH($S372&amp;"/"&amp;O$341,$2:$2,0),FALSE),IFERROR(VLOOKUP($B$361,$4:$126,MATCH($S371&amp;"/"&amp;O$341,$2:$2,0),FALSE),IFERROR(VLOOKUP($B$361,$4:$126,MATCH($S370&amp;"/"&amp;O$341,$2:$2,0),FALSE),IFERROR(VLOOKUP($B$361,$4:$126,MATCH($S369&amp;"/"&amp;O$341,$2:$2,0),FALSE),""))))</f>
        <v>32259.360000000001</v>
      </c>
      <c r="P365" s="8">
        <f>IFERROR(VLOOKUP($B$361,$4:$126,MATCH($S372&amp;"/"&amp;P$341,$2:$2,0),FALSE),IFERROR(VLOOKUP($B$361,$4:$126,MATCH($S371&amp;"/"&amp;P$341,$2:$2,0),FALSE),IFERROR(VLOOKUP($B$361,$4:$126,MATCH($S370&amp;"/"&amp;P$341,$2:$2,0),FALSE),IFERROR(VLOOKUP($B$361,$4:$126,MATCH($S369&amp;"/"&amp;P$341,$2:$2,0),FALSE),""))))</f>
        <v>32041.73</v>
      </c>
      <c r="Q365" s="8">
        <f>IFERROR(VLOOKUP($B$355,$4:$126,MATCH($S365&amp;"/"&amp;Q$348,$2:$2,0),FALSE),"")</f>
        <v>116098</v>
      </c>
      <c r="R365" s="6"/>
      <c r="S365" s="9" t="s">
        <v>14</v>
      </c>
    </row>
    <row r="366" spans="1:19" ht="14">
      <c r="B366" s="12" t="e">
        <f>+B365/B$395</f>
        <v>#VALUE!</v>
      </c>
      <c r="C366" s="12" t="e">
        <f>+C365/C$395</f>
        <v>#VALUE!</v>
      </c>
      <c r="D366" s="12" t="e">
        <f>+D365/D$395</f>
        <v>#VALUE!</v>
      </c>
      <c r="E366" s="12" t="e">
        <f>+E365/E$395</f>
        <v>#VALUE!</v>
      </c>
      <c r="F366" s="12" t="e">
        <f>+F365/F$395</f>
        <v>#VALUE!</v>
      </c>
      <c r="G366" s="12" t="e">
        <f>+G365/G$395</f>
        <v>#VALUE!</v>
      </c>
      <c r="H366" s="12" t="e">
        <f>+H365/H$395</f>
        <v>#VALUE!</v>
      </c>
      <c r="I366" s="12" t="e">
        <f>+I365/I$395</f>
        <v>#VALUE!</v>
      </c>
      <c r="J366" s="12" t="e">
        <f>+J365/J$395</f>
        <v>#VALUE!</v>
      </c>
      <c r="K366" s="12" t="e">
        <f>+K365/K$395</f>
        <v>#VALUE!</v>
      </c>
      <c r="L366" s="12" t="e">
        <f>+L365/L$395</f>
        <v>#VALUE!</v>
      </c>
      <c r="M366" s="12">
        <f>+M365/M$395</f>
        <v>2.1936448176659993E-2</v>
      </c>
      <c r="N366" s="12">
        <f>+N365/N$395</f>
        <v>2.7210971891091753E-2</v>
      </c>
      <c r="O366" s="12">
        <f>+O365/O$395</f>
        <v>2.4214306175469394E-2</v>
      </c>
      <c r="P366" s="12">
        <f>+P365/P$395</f>
        <v>1.4250243590847572E-2</v>
      </c>
      <c r="Q366" s="8">
        <f>IFERROR(VLOOKUP($B$355,$4:$126,MATCH($S366&amp;"/"&amp;Q$348,$2:$2,0),FALSE),IFERROR(VLOOKUP($B$355,$4:$126,MATCH($S365&amp;"/"&amp;Q$348,$2:$2,0),FALSE),IFERROR(VLOOKUP($B$355,$4:$126,MATCH($S364&amp;"/"&amp;Q$348,$2:$2,0),FALSE),IFERROR(VLOOKUP($B$355,$4:$126,MATCH($S363&amp;"/"&amp;Q$348,$2:$2,0),FALSE),""))))</f>
        <v>106204.59</v>
      </c>
      <c r="R366" s="6"/>
      <c r="S366" s="9" t="s">
        <v>15</v>
      </c>
    </row>
    <row r="367" spans="1:19" ht="14">
      <c r="A367" s="84"/>
      <c r="B367" s="351" t="s">
        <v>312</v>
      </c>
      <c r="C367" s="351"/>
      <c r="D367" s="351"/>
      <c r="E367" s="351"/>
      <c r="F367" s="351"/>
      <c r="G367" s="351"/>
      <c r="H367" s="351"/>
      <c r="I367" s="351"/>
      <c r="J367" s="351"/>
      <c r="K367" s="351"/>
      <c r="L367" s="351"/>
      <c r="M367" s="351"/>
      <c r="N367" s="351"/>
      <c r="O367" s="116"/>
      <c r="P367" s="116"/>
      <c r="Q367" s="12">
        <f t="shared" ref="Q367" si="11">+Q366/Q$402</f>
        <v>4.3193112006615922E-2</v>
      </c>
      <c r="R367" s="6"/>
      <c r="S367" s="11" t="s">
        <v>377</v>
      </c>
    </row>
    <row r="368" spans="1:19" ht="14">
      <c r="B368" s="8" t="str">
        <f>IFERROR(VLOOKUP($B$367,$4:$126,MATCH($S375&amp;"/"&amp;B$341,$2:$2,0),FALSE),"")</f>
        <v/>
      </c>
      <c r="C368" s="8" t="str">
        <f>IFERROR(VLOOKUP($B$367,$4:$126,MATCH($S375&amp;"/"&amp;C$341,$2:$2,0),FALSE),"")</f>
        <v/>
      </c>
      <c r="D368" s="8" t="str">
        <f>IFERROR(VLOOKUP($B$367,$4:$126,MATCH($S375&amp;"/"&amp;D$341,$2:$2,0),FALSE),"")</f>
        <v/>
      </c>
      <c r="E368" s="8" t="str">
        <f>IFERROR(VLOOKUP($B$367,$4:$126,MATCH($S375&amp;"/"&amp;E$341,$2:$2,0),FALSE),"")</f>
        <v/>
      </c>
      <c r="F368" s="8" t="str">
        <f>IFERROR(VLOOKUP($B$367,$4:$126,MATCH($S375&amp;"/"&amp;F$341,$2:$2,0),FALSE),"")</f>
        <v/>
      </c>
      <c r="G368" s="8" t="str">
        <f>IFERROR(VLOOKUP($B$367,$4:$126,MATCH($S375&amp;"/"&amp;G$341,$2:$2,0),FALSE),"")</f>
        <v/>
      </c>
      <c r="H368" s="8" t="str">
        <f>IFERROR(VLOOKUP($B$367,$4:$126,MATCH($S375&amp;"/"&amp;H$341,$2:$2,0),FALSE),"")</f>
        <v/>
      </c>
      <c r="I368" s="8" t="str">
        <f>IFERROR(VLOOKUP($B$367,$4:$126,MATCH($S375&amp;"/"&amp;I$341,$2:$2,0),FALSE),"")</f>
        <v/>
      </c>
      <c r="J368" s="8" t="str">
        <f>IFERROR(VLOOKUP($B$367,$4:$126,MATCH($S375&amp;"/"&amp;J$341,$2:$2,0),FALSE),"")</f>
        <v/>
      </c>
      <c r="K368" s="8" t="str">
        <f>IFERROR(VLOOKUP($B$367,$4:$126,MATCH($S375&amp;"/"&amp;K$341,$2:$2,0),FALSE),"")</f>
        <v/>
      </c>
      <c r="L368" s="8" t="str">
        <f>IFERROR(VLOOKUP($B$367,$4:$126,MATCH($S375&amp;"/"&amp;L$341,$2:$2,0),FALSE),"")</f>
        <v/>
      </c>
      <c r="M368" s="8">
        <f>IFERROR(VLOOKUP($B$367,$4:$126,MATCH($S375&amp;"/"&amp;M$341,$2:$2,0),FALSE),"")</f>
        <v>459843</v>
      </c>
      <c r="N368" s="8">
        <f>IFERROR(VLOOKUP($B$367,$4:$126,MATCH($S375&amp;"/"&amp;N$341,$2:$2,0),FALSE),"")</f>
        <v>423515</v>
      </c>
      <c r="O368" s="8">
        <f>IFERROR(VLOOKUP($B$367,$4:$126,MATCH($S375&amp;"/"&amp;O$341,$2:$2,0),FALSE),"")</f>
        <v>308490</v>
      </c>
      <c r="P368" s="8">
        <f>IFERROR(VLOOKUP($B$367,$4:$126,MATCH($S375&amp;"/"&amp;P$341,$2:$2,0),FALSE),"")</f>
        <v>507727</v>
      </c>
      <c r="Q368" s="116"/>
      <c r="R368" s="6"/>
      <c r="S368" s="3"/>
    </row>
    <row r="369" spans="1:19" ht="14">
      <c r="B369" s="8" t="str">
        <f>IFERROR(VLOOKUP($B$367,$4:$126,MATCH($S376&amp;"/"&amp;B$341,$2:$2,0),FALSE),"")</f>
        <v/>
      </c>
      <c r="C369" s="8" t="str">
        <f>IFERROR(VLOOKUP($B$367,$4:$126,MATCH($S376&amp;"/"&amp;C$341,$2:$2,0),FALSE),"")</f>
        <v/>
      </c>
      <c r="D369" s="8" t="str">
        <f>IFERROR(VLOOKUP($B$367,$4:$126,MATCH($S376&amp;"/"&amp;D$341,$2:$2,0),FALSE),"")</f>
        <v/>
      </c>
      <c r="E369" s="8" t="str">
        <f>IFERROR(VLOOKUP($B$367,$4:$126,MATCH($S376&amp;"/"&amp;E$341,$2:$2,0),FALSE),"")</f>
        <v/>
      </c>
      <c r="F369" s="8" t="str">
        <f>IFERROR(VLOOKUP($B$367,$4:$126,MATCH($S376&amp;"/"&amp;F$341,$2:$2,0),FALSE),"")</f>
        <v/>
      </c>
      <c r="G369" s="8" t="str">
        <f>IFERROR(VLOOKUP($B$367,$4:$126,MATCH($S376&amp;"/"&amp;G$341,$2:$2,0),FALSE),"")</f>
        <v/>
      </c>
      <c r="H369" s="8" t="str">
        <f>IFERROR(VLOOKUP($B$367,$4:$126,MATCH($S376&amp;"/"&amp;H$341,$2:$2,0),FALSE),"")</f>
        <v/>
      </c>
      <c r="I369" s="8" t="str">
        <f>IFERROR(VLOOKUP($B$367,$4:$126,MATCH($S376&amp;"/"&amp;I$341,$2:$2,0),FALSE),"")</f>
        <v/>
      </c>
      <c r="J369" s="8" t="str">
        <f>IFERROR(VLOOKUP($B$367,$4:$126,MATCH($S376&amp;"/"&amp;J$341,$2:$2,0),FALSE),"")</f>
        <v/>
      </c>
      <c r="K369" s="8" t="str">
        <f>IFERROR(VLOOKUP($B$367,$4:$126,MATCH($S376&amp;"/"&amp;K$341,$2:$2,0),FALSE),"")</f>
        <v/>
      </c>
      <c r="L369" s="8" t="str">
        <f>IFERROR(VLOOKUP($B$367,$4:$126,MATCH($S376&amp;"/"&amp;L$341,$2:$2,0),FALSE),"")</f>
        <v/>
      </c>
      <c r="M369" s="8">
        <f>IFERROR(VLOOKUP($B$367,$4:$126,MATCH($S376&amp;"/"&amp;M$341,$2:$2,0),FALSE),"")</f>
        <v>386693</v>
      </c>
      <c r="N369" s="8">
        <f>IFERROR(VLOOKUP($B$367,$4:$126,MATCH($S376&amp;"/"&amp;N$341,$2:$2,0),FALSE),"")</f>
        <v>252359</v>
      </c>
      <c r="O369" s="8">
        <f>IFERROR(VLOOKUP($B$367,$4:$126,MATCH($S376&amp;"/"&amp;O$341,$2:$2,0),FALSE),"")</f>
        <v>350159</v>
      </c>
      <c r="P369" s="8">
        <f>IFERROR(VLOOKUP($B$367,$4:$126,MATCH($S376&amp;"/"&amp;P$341,$2:$2,0),FALSE),"")</f>
        <v>440713</v>
      </c>
      <c r="Q369" s="8">
        <f>IFERROR(VLOOKUP($B$361,$4:$126,MATCH($S369&amp;"/"&amp;Q$348,$2:$2,0),FALSE),"")</f>
        <v>33149</v>
      </c>
      <c r="R369" s="6"/>
      <c r="S369" s="9" t="s">
        <v>12</v>
      </c>
    </row>
    <row r="370" spans="1:19" ht="14">
      <c r="B370" s="8" t="str">
        <f>IFERROR(VLOOKUP($B$367,$4:$126,MATCH($S377&amp;"/"&amp;B$341,$2:$2,0),FALSE),"")</f>
        <v/>
      </c>
      <c r="C370" s="8" t="str">
        <f>IFERROR(VLOOKUP($B$367,$4:$126,MATCH($S377&amp;"/"&amp;C$341,$2:$2,0),FALSE),"")</f>
        <v/>
      </c>
      <c r="D370" s="8" t="str">
        <f>IFERROR(VLOOKUP($B$367,$4:$126,MATCH($S377&amp;"/"&amp;D$341,$2:$2,0),FALSE),"")</f>
        <v/>
      </c>
      <c r="E370" s="8" t="str">
        <f>IFERROR(VLOOKUP($B$367,$4:$126,MATCH($S377&amp;"/"&amp;E$341,$2:$2,0),FALSE),"")</f>
        <v/>
      </c>
      <c r="F370" s="8" t="str">
        <f>IFERROR(VLOOKUP($B$367,$4:$126,MATCH($S377&amp;"/"&amp;F$341,$2:$2,0),FALSE),"")</f>
        <v/>
      </c>
      <c r="G370" s="8" t="str">
        <f>IFERROR(VLOOKUP($B$367,$4:$126,MATCH($S377&amp;"/"&amp;G$341,$2:$2,0),FALSE),"")</f>
        <v/>
      </c>
      <c r="H370" s="8" t="str">
        <f>IFERROR(VLOOKUP($B$367,$4:$126,MATCH($S377&amp;"/"&amp;H$341,$2:$2,0),FALSE),"")</f>
        <v/>
      </c>
      <c r="I370" s="8" t="str">
        <f>IFERROR(VLOOKUP($B$367,$4:$126,MATCH($S377&amp;"/"&amp;I$341,$2:$2,0),FALSE),"")</f>
        <v/>
      </c>
      <c r="J370" s="8" t="str">
        <f>IFERROR(VLOOKUP($B$367,$4:$126,MATCH($S377&amp;"/"&amp;J$341,$2:$2,0),FALSE),"")</f>
        <v/>
      </c>
      <c r="K370" s="8" t="str">
        <f>IFERROR(VLOOKUP($B$367,$4:$126,MATCH($S377&amp;"/"&amp;K$341,$2:$2,0),FALSE),"")</f>
        <v/>
      </c>
      <c r="L370" s="8" t="str">
        <f>IFERROR(VLOOKUP($B$367,$4:$126,MATCH($S377&amp;"/"&amp;L$341,$2:$2,0),FALSE),"")</f>
        <v/>
      </c>
      <c r="M370" s="8">
        <f>IFERROR(VLOOKUP($B$367,$4:$126,MATCH($S377&amp;"/"&amp;M$341,$2:$2,0),FALSE),"")</f>
        <v>390284</v>
      </c>
      <c r="N370" s="8">
        <f>IFERROR(VLOOKUP($B$367,$4:$126,MATCH($S377&amp;"/"&amp;N$341,$2:$2,0),FALSE),"")</f>
        <v>239425</v>
      </c>
      <c r="O370" s="8">
        <f>IFERROR(VLOOKUP($B$367,$4:$126,MATCH($S377&amp;"/"&amp;O$341,$2:$2,0),FALSE),"")</f>
        <v>564079</v>
      </c>
      <c r="P370" s="8">
        <f>IFERROR(VLOOKUP($B$367,$4:$126,MATCH($S377&amp;"/"&amp;P$341,$2:$2,0),FALSE),"")</f>
        <v>802426</v>
      </c>
      <c r="Q370" s="8">
        <f>IFERROR(VLOOKUP($B$361,$4:$126,MATCH($S370&amp;"/"&amp;Q$348,$2:$2,0),FALSE),"")</f>
        <v>32650</v>
      </c>
      <c r="R370" s="6"/>
      <c r="S370" s="9" t="s">
        <v>13</v>
      </c>
    </row>
    <row r="371" spans="1:19" ht="14">
      <c r="B371" s="8" t="str">
        <f>IFERROR(VLOOKUP($B$367,$4:$126,MATCH($S378&amp;"/"&amp;B$341,$2:$2,0),FALSE),"")</f>
        <v/>
      </c>
      <c r="C371" s="8" t="str">
        <f>IFERROR(VLOOKUP($B$367,$4:$126,MATCH($S378&amp;"/"&amp;C$341,$2:$2,0),FALSE),"")</f>
        <v/>
      </c>
      <c r="D371" s="8" t="str">
        <f>IFERROR(VLOOKUP($B$367,$4:$126,MATCH($S378&amp;"/"&amp;D$341,$2:$2,0),FALSE),"")</f>
        <v/>
      </c>
      <c r="E371" s="8" t="str">
        <f>IFERROR(VLOOKUP($B$367,$4:$126,MATCH($S378&amp;"/"&amp;E$341,$2:$2,0),FALSE),"")</f>
        <v/>
      </c>
      <c r="F371" s="8" t="str">
        <f>IFERROR(VLOOKUP($B$367,$4:$126,MATCH($S378&amp;"/"&amp;F$341,$2:$2,0),FALSE),"")</f>
        <v/>
      </c>
      <c r="G371" s="8" t="str">
        <f>IFERROR(VLOOKUP($B$367,$4:$126,MATCH($S378&amp;"/"&amp;G$341,$2:$2,0),FALSE),"")</f>
        <v/>
      </c>
      <c r="H371" s="8" t="str">
        <f>IFERROR(VLOOKUP($B$367,$4:$126,MATCH($S378&amp;"/"&amp;H$341,$2:$2,0),FALSE),"")</f>
        <v/>
      </c>
      <c r="I371" s="8" t="str">
        <f>IFERROR(VLOOKUP($B$367,$4:$126,MATCH($S378&amp;"/"&amp;I$341,$2:$2,0),FALSE),"")</f>
        <v/>
      </c>
      <c r="J371" s="8" t="str">
        <f>IFERROR(VLOOKUP($B$367,$4:$126,MATCH($S378&amp;"/"&amp;J$341,$2:$2,0),FALSE),"")</f>
        <v/>
      </c>
      <c r="K371" s="8" t="str">
        <f>IFERROR(VLOOKUP($B$367,$4:$126,MATCH($S378&amp;"/"&amp;K$341,$2:$2,0),FALSE),"")</f>
        <v/>
      </c>
      <c r="L371" s="8" t="str">
        <f>IFERROR(VLOOKUP($B$367,$4:$126,MATCH($S378&amp;"/"&amp;L$341,$2:$2,0),FALSE),"")</f>
        <v/>
      </c>
      <c r="M371" s="8">
        <f>IFERROR(VLOOKUP($B$367,$4:$126,MATCH($S378&amp;"/"&amp;M$341,$2:$2,0),FALSE),"")</f>
        <v>402087.22</v>
      </c>
      <c r="N371" s="8">
        <f>IFERROR(VLOOKUP($B$367,$4:$126,MATCH($S378&amp;"/"&amp;N$341,$2:$2,0),FALSE),IFERROR(VLOOKUP($B$367,$4:$126,MATCH($S377&amp;"/"&amp;N$341,$2:$2,0),FALSE),IFERROR(VLOOKUP($B$367,$4:$126,MATCH($S376&amp;"/"&amp;N$341,$2:$2,0),FALSE),IFERROR(VLOOKUP($B$367,$4:$126,MATCH($S375&amp;"/"&amp;N$341,$2:$2,0),FALSE),""))))</f>
        <v>259918.91</v>
      </c>
      <c r="O371" s="8">
        <f>IFERROR(VLOOKUP($B$367,$4:$126,MATCH($S378&amp;"/"&amp;O$341,$2:$2,0),FALSE),IFERROR(VLOOKUP($B$367,$4:$126,MATCH($S377&amp;"/"&amp;O$341,$2:$2,0),FALSE),IFERROR(VLOOKUP($B$367,$4:$126,MATCH($S376&amp;"/"&amp;O$341,$2:$2,0),FALSE),IFERROR(VLOOKUP($B$367,$4:$126,MATCH($S375&amp;"/"&amp;O$341,$2:$2,0),FALSE),""))))</f>
        <v>447305.64</v>
      </c>
      <c r="P371" s="8">
        <f>IFERROR(VLOOKUP($B$367,$4:$126,MATCH($S378&amp;"/"&amp;P$341,$2:$2,0),FALSE),IFERROR(VLOOKUP($B$367,$4:$126,MATCH($S377&amp;"/"&amp;P$341,$2:$2,0),FALSE),IFERROR(VLOOKUP($B$367,$4:$126,MATCH($S376&amp;"/"&amp;P$341,$2:$2,0),FALSE),IFERROR(VLOOKUP($B$367,$4:$126,MATCH($S375&amp;"/"&amp;P$341,$2:$2,0),FALSE),""))))</f>
        <v>931824.87</v>
      </c>
      <c r="Q371" s="8">
        <f>IFERROR(VLOOKUP($B$361,$4:$126,MATCH($S371&amp;"/"&amp;Q$348,$2:$2,0),FALSE),"")</f>
        <v>33229</v>
      </c>
      <c r="R371" s="6"/>
      <c r="S371" s="9" t="s">
        <v>14</v>
      </c>
    </row>
    <row r="372" spans="1:19" ht="14">
      <c r="B372" s="12" t="e">
        <f>+B371/B$395</f>
        <v>#VALUE!</v>
      </c>
      <c r="C372" s="12" t="e">
        <f>+C371/C$395</f>
        <v>#VALUE!</v>
      </c>
      <c r="D372" s="12" t="e">
        <f>+D371/D$395</f>
        <v>#VALUE!</v>
      </c>
      <c r="E372" s="12" t="e">
        <f>+E371/E$395</f>
        <v>#VALUE!</v>
      </c>
      <c r="F372" s="12" t="e">
        <f>+F371/F$395</f>
        <v>#VALUE!</v>
      </c>
      <c r="G372" s="12" t="e">
        <f>+G371/G$395</f>
        <v>#VALUE!</v>
      </c>
      <c r="H372" s="12" t="e">
        <f>+H371/H$395</f>
        <v>#VALUE!</v>
      </c>
      <c r="I372" s="12" t="e">
        <f>+I371/I$395</f>
        <v>#VALUE!</v>
      </c>
      <c r="J372" s="12" t="e">
        <f>+J371/J$395</f>
        <v>#VALUE!</v>
      </c>
      <c r="K372" s="12" t="e">
        <f>+K371/K$395</f>
        <v>#VALUE!</v>
      </c>
      <c r="L372" s="12" t="e">
        <f>+L371/L$395</f>
        <v>#VALUE!</v>
      </c>
      <c r="M372" s="12">
        <f>+M371/M$395</f>
        <v>0.3677214581188985</v>
      </c>
      <c r="N372" s="12">
        <f>+N371/N$395</f>
        <v>0.25927395825063282</v>
      </c>
      <c r="O372" s="12">
        <f>+O371/O$395</f>
        <v>0.3357535834862902</v>
      </c>
      <c r="P372" s="12">
        <f>+P371/P$395</f>
        <v>0.41441992618718998</v>
      </c>
      <c r="Q372" s="8">
        <f>IFERROR(VLOOKUP($B$361,$4:$126,MATCH($S372&amp;"/"&amp;Q$348,$2:$2,0),FALSE),IFERROR(VLOOKUP($B$361,$4:$126,MATCH($S371&amp;"/"&amp;Q$348,$2:$2,0),FALSE),IFERROR(VLOOKUP($B$361,$4:$126,MATCH($S370&amp;"/"&amp;Q$348,$2:$2,0),FALSE),IFERROR(VLOOKUP($B$361,$4:$126,MATCH($S369&amp;"/"&amp;Q$348,$2:$2,0),FALSE),""))))</f>
        <v>33198.25</v>
      </c>
      <c r="R372" s="6"/>
      <c r="S372" s="9" t="s">
        <v>15</v>
      </c>
    </row>
    <row r="373" spans="1:19" ht="14">
      <c r="B373" s="353" t="s">
        <v>313</v>
      </c>
      <c r="C373" s="353"/>
      <c r="D373" s="353"/>
      <c r="E373" s="353"/>
      <c r="F373" s="353"/>
      <c r="G373" s="353"/>
      <c r="H373" s="353"/>
      <c r="I373" s="353"/>
      <c r="J373" s="353"/>
      <c r="K373" s="353"/>
      <c r="L373" s="353"/>
      <c r="M373" s="353"/>
      <c r="N373" s="353"/>
      <c r="O373" s="116"/>
      <c r="P373" s="116"/>
      <c r="Q373" s="12">
        <f t="shared" ref="Q373" si="12">+Q372/Q$402</f>
        <v>1.3501636140901604E-2</v>
      </c>
      <c r="R373" s="6"/>
      <c r="S373" s="11" t="s">
        <v>377</v>
      </c>
    </row>
    <row r="374" spans="1:19" ht="14">
      <c r="B374" s="8" t="str">
        <f>IFERROR(VLOOKUP($B$373,$4:$126,MATCH($S381&amp;"/"&amp;B$341,$2:$2,0),FALSE),"")</f>
        <v/>
      </c>
      <c r="C374" s="8" t="str">
        <f>IFERROR(VLOOKUP($B$373,$4:$126,MATCH($S381&amp;"/"&amp;C$341,$2:$2,0),FALSE),"")</f>
        <v/>
      </c>
      <c r="D374" s="8" t="str">
        <f>IFERROR(VLOOKUP($B$373,$4:$126,MATCH($S381&amp;"/"&amp;D$341,$2:$2,0),FALSE),"")</f>
        <v/>
      </c>
      <c r="E374" s="8" t="str">
        <f>IFERROR(VLOOKUP($B$373,$4:$126,MATCH($S381&amp;"/"&amp;E$341,$2:$2,0),FALSE),"")</f>
        <v/>
      </c>
      <c r="F374" s="8" t="str">
        <f>IFERROR(VLOOKUP($B$373,$4:$126,MATCH($S381&amp;"/"&amp;F$341,$2:$2,0),FALSE),"")</f>
        <v/>
      </c>
      <c r="G374" s="8" t="str">
        <f>IFERROR(VLOOKUP($B$373,$4:$126,MATCH($S381&amp;"/"&amp;G$341,$2:$2,0),FALSE),"")</f>
        <v/>
      </c>
      <c r="H374" s="8" t="str">
        <f>IFERROR(VLOOKUP($B$373,$4:$126,MATCH($S381&amp;"/"&amp;H$341,$2:$2,0),FALSE),"")</f>
        <v/>
      </c>
      <c r="I374" s="8" t="str">
        <f>IFERROR(VLOOKUP($B$373,$4:$126,MATCH($S381&amp;"/"&amp;I$341,$2:$2,0),FALSE),"")</f>
        <v/>
      </c>
      <c r="J374" s="8" t="str">
        <f>IFERROR(VLOOKUP($B$373,$4:$126,MATCH($S381&amp;"/"&amp;J$341,$2:$2,0),FALSE),"")</f>
        <v/>
      </c>
      <c r="K374" s="8" t="str">
        <f>IFERROR(VLOOKUP($B$373,$4:$126,MATCH($S381&amp;"/"&amp;K$341,$2:$2,0),FALSE),"")</f>
        <v/>
      </c>
      <c r="L374" s="8" t="str">
        <f>IFERROR(VLOOKUP($B$373,$4:$126,MATCH($S381&amp;"/"&amp;L$341,$2:$2,0),FALSE),"")</f>
        <v/>
      </c>
      <c r="M374" s="8">
        <f>IFERROR(VLOOKUP($B$373,$4:$126,MATCH($S381&amp;"/"&amp;M$341,$2:$2,0),FALSE),"")</f>
        <v>495872</v>
      </c>
      <c r="N374" s="8">
        <f>IFERROR(VLOOKUP($B$373,$4:$126,MATCH($S381&amp;"/"&amp;N$341,$2:$2,0),FALSE),"")</f>
        <v>630931</v>
      </c>
      <c r="O374" s="8">
        <f>IFERROR(VLOOKUP($B$373,$4:$126,MATCH($S381&amp;"/"&amp;O$341,$2:$2,0),FALSE),"")</f>
        <v>609619</v>
      </c>
      <c r="P374" s="8">
        <f>IFERROR(VLOOKUP($B$373,$4:$126,MATCH($S381&amp;"/"&amp;P$341,$2:$2,0),FALSE),"")</f>
        <v>632834</v>
      </c>
      <c r="Q374" s="116"/>
      <c r="R374" s="6"/>
      <c r="S374" s="3"/>
    </row>
    <row r="375" spans="1:19" ht="14">
      <c r="B375" s="8" t="str">
        <f>IFERROR(VLOOKUP($B$373,$4:$126,MATCH($S382&amp;"/"&amp;B$341,$2:$2,0),FALSE),"")</f>
        <v/>
      </c>
      <c r="C375" s="8" t="str">
        <f>IFERROR(VLOOKUP($B$373,$4:$126,MATCH($S382&amp;"/"&amp;C$341,$2:$2,0),FALSE),"")</f>
        <v/>
      </c>
      <c r="D375" s="8" t="str">
        <f>IFERROR(VLOOKUP($B$373,$4:$126,MATCH($S382&amp;"/"&amp;D$341,$2:$2,0),FALSE),"")</f>
        <v/>
      </c>
      <c r="E375" s="8" t="str">
        <f>IFERROR(VLOOKUP($B$373,$4:$126,MATCH($S382&amp;"/"&amp;E$341,$2:$2,0),FALSE),"")</f>
        <v/>
      </c>
      <c r="F375" s="8" t="str">
        <f>IFERROR(VLOOKUP($B$373,$4:$126,MATCH($S382&amp;"/"&amp;F$341,$2:$2,0),FALSE),"")</f>
        <v/>
      </c>
      <c r="G375" s="8" t="str">
        <f>IFERROR(VLOOKUP($B$373,$4:$126,MATCH($S382&amp;"/"&amp;G$341,$2:$2,0),FALSE),"")</f>
        <v/>
      </c>
      <c r="H375" s="8" t="str">
        <f>IFERROR(VLOOKUP($B$373,$4:$126,MATCH($S382&amp;"/"&amp;H$341,$2:$2,0),FALSE),"")</f>
        <v/>
      </c>
      <c r="I375" s="8" t="str">
        <f>IFERROR(VLOOKUP($B$373,$4:$126,MATCH($S382&amp;"/"&amp;I$341,$2:$2,0),FALSE),"")</f>
        <v/>
      </c>
      <c r="J375" s="8" t="str">
        <f>IFERROR(VLOOKUP($B$373,$4:$126,MATCH($S382&amp;"/"&amp;J$341,$2:$2,0),FALSE),"")</f>
        <v/>
      </c>
      <c r="K375" s="8" t="str">
        <f>IFERROR(VLOOKUP($B$373,$4:$126,MATCH($S382&amp;"/"&amp;K$341,$2:$2,0),FALSE),"")</f>
        <v/>
      </c>
      <c r="L375" s="8" t="str">
        <f>IFERROR(VLOOKUP($B$373,$4:$126,MATCH($S382&amp;"/"&amp;L$341,$2:$2,0),FALSE),"")</f>
        <v/>
      </c>
      <c r="M375" s="8">
        <f>IFERROR(VLOOKUP($B$373,$4:$126,MATCH($S382&amp;"/"&amp;M$341,$2:$2,0),FALSE),"")</f>
        <v>557763</v>
      </c>
      <c r="N375" s="8">
        <f>IFERROR(VLOOKUP($B$373,$4:$126,MATCH($S382&amp;"/"&amp;N$341,$2:$2,0),FALSE),"")</f>
        <v>631175</v>
      </c>
      <c r="O375" s="8">
        <f>IFERROR(VLOOKUP($B$373,$4:$126,MATCH($S382&amp;"/"&amp;O$341,$2:$2,0),FALSE),"")</f>
        <v>615066</v>
      </c>
      <c r="P375" s="8">
        <f>IFERROR(VLOOKUP($B$373,$4:$126,MATCH($S382&amp;"/"&amp;P$341,$2:$2,0),FALSE),"")</f>
        <v>648065</v>
      </c>
      <c r="Q375" s="8">
        <f>IFERROR(VLOOKUP($B$367,$4:$126,MATCH($S375&amp;"/"&amp;Q$348,$2:$2,0),FALSE),"")</f>
        <v>930481</v>
      </c>
      <c r="R375" s="6"/>
      <c r="S375" s="9" t="s">
        <v>12</v>
      </c>
    </row>
    <row r="376" spans="1:19" ht="14">
      <c r="B376" s="8" t="str">
        <f>IFERROR(VLOOKUP($B$373,$4:$126,MATCH($S383&amp;"/"&amp;B$341,$2:$2,0),FALSE),"")</f>
        <v/>
      </c>
      <c r="C376" s="8" t="str">
        <f>IFERROR(VLOOKUP($B$373,$4:$126,MATCH($S383&amp;"/"&amp;C$341,$2:$2,0),FALSE),"")</f>
        <v/>
      </c>
      <c r="D376" s="8" t="str">
        <f>IFERROR(VLOOKUP($B$373,$4:$126,MATCH($S383&amp;"/"&amp;D$341,$2:$2,0),FALSE),"")</f>
        <v/>
      </c>
      <c r="E376" s="8" t="str">
        <f>IFERROR(VLOOKUP($B$373,$4:$126,MATCH($S383&amp;"/"&amp;E$341,$2:$2,0),FALSE),"")</f>
        <v/>
      </c>
      <c r="F376" s="8" t="str">
        <f>IFERROR(VLOOKUP($B$373,$4:$126,MATCH($S383&amp;"/"&amp;F$341,$2:$2,0),FALSE),"")</f>
        <v/>
      </c>
      <c r="G376" s="8" t="str">
        <f>IFERROR(VLOOKUP($B$373,$4:$126,MATCH($S383&amp;"/"&amp;G$341,$2:$2,0),FALSE),"")</f>
        <v/>
      </c>
      <c r="H376" s="8" t="str">
        <f>IFERROR(VLOOKUP($B$373,$4:$126,MATCH($S383&amp;"/"&amp;H$341,$2:$2,0),FALSE),"")</f>
        <v/>
      </c>
      <c r="I376" s="8" t="str">
        <f>IFERROR(VLOOKUP($B$373,$4:$126,MATCH($S383&amp;"/"&amp;I$341,$2:$2,0),FALSE),"")</f>
        <v/>
      </c>
      <c r="J376" s="8" t="str">
        <f>IFERROR(VLOOKUP($B$373,$4:$126,MATCH($S383&amp;"/"&amp;J$341,$2:$2,0),FALSE),"")</f>
        <v/>
      </c>
      <c r="K376" s="8" t="str">
        <f>IFERROR(VLOOKUP($B$373,$4:$126,MATCH($S383&amp;"/"&amp;K$341,$2:$2,0),FALSE),"")</f>
        <v/>
      </c>
      <c r="L376" s="8" t="str">
        <f>IFERROR(VLOOKUP($B$373,$4:$126,MATCH($S383&amp;"/"&amp;L$341,$2:$2,0),FALSE),"")</f>
        <v/>
      </c>
      <c r="M376" s="8">
        <f>IFERROR(VLOOKUP($B$373,$4:$126,MATCH($S383&amp;"/"&amp;M$341,$2:$2,0),FALSE),"")</f>
        <v>583886</v>
      </c>
      <c r="N376" s="8">
        <f>IFERROR(VLOOKUP($B$373,$4:$126,MATCH($S383&amp;"/"&amp;N$341,$2:$2,0),FALSE),"")</f>
        <v>644691</v>
      </c>
      <c r="O376" s="8">
        <f>IFERROR(VLOOKUP($B$373,$4:$126,MATCH($S383&amp;"/"&amp;O$341,$2:$2,0),FALSE),"")</f>
        <v>619347</v>
      </c>
      <c r="P376" s="8">
        <f>IFERROR(VLOOKUP($B$373,$4:$126,MATCH($S383&amp;"/"&amp;P$341,$2:$2,0),FALSE),"")</f>
        <v>653555</v>
      </c>
      <c r="Q376" s="8">
        <f>IFERROR(VLOOKUP($B$367,$4:$126,MATCH($S376&amp;"/"&amp;Q$348,$2:$2,0),FALSE),"")</f>
        <v>840078</v>
      </c>
      <c r="R376" s="6"/>
      <c r="S376" s="9" t="s">
        <v>13</v>
      </c>
    </row>
    <row r="377" spans="1:19" ht="14">
      <c r="B377" s="8" t="str">
        <f>IFERROR(VLOOKUP($B$373,$4:$126,MATCH($S384&amp;"/"&amp;B$341,$2:$2,0),FALSE),"")</f>
        <v/>
      </c>
      <c r="C377" s="8" t="str">
        <f>IFERROR(VLOOKUP($B$373,$4:$126,MATCH($S384&amp;"/"&amp;C$341,$2:$2,0),FALSE),"")</f>
        <v/>
      </c>
      <c r="D377" s="8" t="str">
        <f>IFERROR(VLOOKUP($B$373,$4:$126,MATCH($S384&amp;"/"&amp;D$341,$2:$2,0),FALSE),"")</f>
        <v/>
      </c>
      <c r="E377" s="8" t="str">
        <f>IFERROR(VLOOKUP($B$373,$4:$126,MATCH($S384&amp;"/"&amp;E$341,$2:$2,0),FALSE),"")</f>
        <v/>
      </c>
      <c r="F377" s="8" t="str">
        <f>IFERROR(VLOOKUP($B$373,$4:$126,MATCH($S384&amp;"/"&amp;F$341,$2:$2,0),FALSE),"")</f>
        <v/>
      </c>
      <c r="G377" s="8" t="str">
        <f>IFERROR(VLOOKUP($B$373,$4:$126,MATCH($S384&amp;"/"&amp;G$341,$2:$2,0),FALSE),"")</f>
        <v/>
      </c>
      <c r="H377" s="8" t="str">
        <f>IFERROR(VLOOKUP($B$373,$4:$126,MATCH($S384&amp;"/"&amp;H$341,$2:$2,0),FALSE),"")</f>
        <v/>
      </c>
      <c r="I377" s="8" t="str">
        <f>IFERROR(VLOOKUP($B$373,$4:$126,MATCH($S384&amp;"/"&amp;I$341,$2:$2,0),FALSE),"")</f>
        <v/>
      </c>
      <c r="J377" s="8" t="str">
        <f>IFERROR(VLOOKUP($B$373,$4:$126,MATCH($S384&amp;"/"&amp;J$341,$2:$2,0),FALSE),"")</f>
        <v/>
      </c>
      <c r="K377" s="8" t="str">
        <f>IFERROR(VLOOKUP($B$373,$4:$126,MATCH($S384&amp;"/"&amp;K$341,$2:$2,0),FALSE),"")</f>
        <v/>
      </c>
      <c r="L377" s="8" t="str">
        <f>IFERROR(VLOOKUP($B$373,$4:$126,MATCH($S384&amp;"/"&amp;L$341,$2:$2,0),FALSE),"")</f>
        <v/>
      </c>
      <c r="M377" s="8">
        <f>IFERROR(VLOOKUP($B$373,$4:$126,MATCH($S384&amp;"/"&amp;M$341,$2:$2,0),FALSE),"")</f>
        <v>593621.39</v>
      </c>
      <c r="N377" s="8">
        <f>IFERROR(VLOOKUP($B$373,$4:$126,MATCH($S384&amp;"/"&amp;N$341,$2:$2,0),FALSE),IFERROR(VLOOKUP($B$373,$4:$126,MATCH($S383&amp;"/"&amp;N$341,$2:$2,0),FALSE),IFERROR(VLOOKUP($B$373,$4:$126,MATCH($S382&amp;"/"&amp;N$341,$2:$2,0),FALSE),IFERROR(VLOOKUP($B$373,$4:$126,MATCH($S381&amp;"/"&amp;N$341,$2:$2,0),FALSE),""))))</f>
        <v>646287.43000000005</v>
      </c>
      <c r="O377" s="8">
        <f>IFERROR(VLOOKUP($B$373,$4:$126,MATCH($S384&amp;"/"&amp;O$341,$2:$2,0),FALSE),IFERROR(VLOOKUP($B$373,$4:$126,MATCH($S383&amp;"/"&amp;O$341,$2:$2,0),FALSE),IFERROR(VLOOKUP($B$373,$4:$126,MATCH($S382&amp;"/"&amp;O$341,$2:$2,0),FALSE),IFERROR(VLOOKUP($B$373,$4:$126,MATCH($S381&amp;"/"&amp;O$341,$2:$2,0),FALSE),""))))</f>
        <v>631668.79</v>
      </c>
      <c r="P377" s="8">
        <f>IFERROR(VLOOKUP($B$373,$4:$126,MATCH($S384&amp;"/"&amp;P$341,$2:$2,0),FALSE),IFERROR(VLOOKUP($B$373,$4:$126,MATCH($S383&amp;"/"&amp;P$341,$2:$2,0),FALSE),IFERROR(VLOOKUP($B$373,$4:$126,MATCH($S382&amp;"/"&amp;P$341,$2:$2,0),FALSE),IFERROR(VLOOKUP($B$373,$4:$126,MATCH($S381&amp;"/"&amp;P$341,$2:$2,0),FALSE),""))))</f>
        <v>656813.78</v>
      </c>
      <c r="Q377" s="8">
        <f>IFERROR(VLOOKUP($B$367,$4:$126,MATCH($S377&amp;"/"&amp;Q$348,$2:$2,0),FALSE),"")</f>
        <v>936110</v>
      </c>
      <c r="R377" s="6"/>
      <c r="S377" s="9" t="s">
        <v>14</v>
      </c>
    </row>
    <row r="378" spans="1:19" ht="14">
      <c r="A378" s="84"/>
      <c r="B378" s="12" t="e">
        <f>+B377/B$395</f>
        <v>#VALUE!</v>
      </c>
      <c r="C378" s="12" t="e">
        <f>+C377/C$395</f>
        <v>#VALUE!</v>
      </c>
      <c r="D378" s="12" t="e">
        <f>+D377/D$395</f>
        <v>#VALUE!</v>
      </c>
      <c r="E378" s="12" t="e">
        <f>+E377/E$395</f>
        <v>#VALUE!</v>
      </c>
      <c r="F378" s="12" t="e">
        <f>+F377/F$395</f>
        <v>#VALUE!</v>
      </c>
      <c r="G378" s="12" t="e">
        <f>+G377/G$395</f>
        <v>#VALUE!</v>
      </c>
      <c r="H378" s="12" t="e">
        <f>+H377/H$395</f>
        <v>#VALUE!</v>
      </c>
      <c r="I378" s="12" t="e">
        <f>+I377/I$395</f>
        <v>#VALUE!</v>
      </c>
      <c r="J378" s="12" t="e">
        <f>+J377/J$395</f>
        <v>#VALUE!</v>
      </c>
      <c r="K378" s="12" t="e">
        <f>+K377/K$395</f>
        <v>#VALUE!</v>
      </c>
      <c r="L378" s="12" t="e">
        <f>+L377/L$395</f>
        <v>#VALUE!</v>
      </c>
      <c r="M378" s="12">
        <f>+M377/M$395</f>
        <v>0.54288550404901537</v>
      </c>
      <c r="N378" s="12">
        <f>+N377/N$395</f>
        <v>0.64468375980696746</v>
      </c>
      <c r="O378" s="12">
        <f>+O377/O$395</f>
        <v>0.47413902453577134</v>
      </c>
      <c r="P378" s="12">
        <f>+P377/P$395</f>
        <v>0.292111454619503</v>
      </c>
      <c r="Q378" s="8">
        <f>IFERROR(VLOOKUP($B$367,$4:$126,MATCH($S378&amp;"/"&amp;Q$348,$2:$2,0),FALSE),IFERROR(VLOOKUP($B$367,$4:$126,MATCH($S377&amp;"/"&amp;Q$348,$2:$2,0),FALSE),IFERROR(VLOOKUP($B$367,$4:$126,MATCH($S376&amp;"/"&amp;Q$348,$2:$2,0),FALSE),IFERROR(VLOOKUP($B$367,$4:$126,MATCH($S375&amp;"/"&amp;Q$348,$2:$2,0),FALSE),""))))</f>
        <v>1153648.57</v>
      </c>
      <c r="R378" s="6"/>
      <c r="S378" s="9" t="s">
        <v>15</v>
      </c>
    </row>
    <row r="379" spans="1:19" ht="14">
      <c r="B379" s="353" t="s">
        <v>314</v>
      </c>
      <c r="C379" s="353"/>
      <c r="D379" s="353"/>
      <c r="E379" s="353"/>
      <c r="F379" s="353"/>
      <c r="G379" s="353"/>
      <c r="H379" s="353"/>
      <c r="I379" s="353"/>
      <c r="J379" s="353"/>
      <c r="K379" s="353"/>
      <c r="L379" s="353"/>
      <c r="M379" s="353"/>
      <c r="N379" s="353"/>
      <c r="O379" s="116"/>
      <c r="P379" s="116"/>
      <c r="Q379" s="12">
        <f t="shared" ref="Q379" si="13">+Q378/Q$402</f>
        <v>0.46918567173304182</v>
      </c>
      <c r="R379" s="6"/>
      <c r="S379" s="11" t="s">
        <v>377</v>
      </c>
    </row>
    <row r="380" spans="1:19" ht="14">
      <c r="B380" s="8" t="str">
        <f>IFERROR(VLOOKUP($B$379,$4:$126,MATCH($S387&amp;"/"&amp;B$341,$2:$2,0),FALSE),"")</f>
        <v/>
      </c>
      <c r="C380" s="8" t="str">
        <f>IFERROR(VLOOKUP($B$379,$4:$126,MATCH($S387&amp;"/"&amp;C$341,$2:$2,0),FALSE),"")</f>
        <v/>
      </c>
      <c r="D380" s="8" t="str">
        <f>IFERROR(VLOOKUP($B$379,$4:$126,MATCH($S387&amp;"/"&amp;D$341,$2:$2,0),FALSE),"")</f>
        <v/>
      </c>
      <c r="E380" s="8" t="str">
        <f>IFERROR(VLOOKUP($B$379,$4:$126,MATCH($S387&amp;"/"&amp;E$341,$2:$2,0),FALSE),"")</f>
        <v/>
      </c>
      <c r="F380" s="8" t="str">
        <f>IFERROR(VLOOKUP($B$379,$4:$126,MATCH($S387&amp;"/"&amp;F$341,$2:$2,0),FALSE),"")</f>
        <v/>
      </c>
      <c r="G380" s="8" t="str">
        <f>IFERROR(VLOOKUP($B$379,$4:$126,MATCH($S387&amp;"/"&amp;G$341,$2:$2,0),FALSE),"")</f>
        <v/>
      </c>
      <c r="H380" s="8" t="str">
        <f>IFERROR(VLOOKUP($B$379,$4:$126,MATCH($S387&amp;"/"&amp;H$341,$2:$2,0),FALSE),"")</f>
        <v/>
      </c>
      <c r="I380" s="8" t="str">
        <f>IFERROR(VLOOKUP($B$379,$4:$126,MATCH($S387&amp;"/"&amp;I$341,$2:$2,0),FALSE),"")</f>
        <v/>
      </c>
      <c r="J380" s="8" t="str">
        <f>IFERROR(VLOOKUP($B$379,$4:$126,MATCH($S387&amp;"/"&amp;J$341,$2:$2,0),FALSE),"")</f>
        <v/>
      </c>
      <c r="K380" s="8" t="str">
        <f>IFERROR(VLOOKUP($B$379,$4:$126,MATCH($S387&amp;"/"&amp;K$341,$2:$2,0),FALSE),"")</f>
        <v/>
      </c>
      <c r="L380" s="8" t="str">
        <f>IFERROR(VLOOKUP($B$379,$4:$126,MATCH($S387&amp;"/"&amp;L$341,$2:$2,0),FALSE),"")</f>
        <v/>
      </c>
      <c r="M380" s="8">
        <f>IFERROR(VLOOKUP($B$379,$4:$126,MATCH($S387&amp;"/"&amp;M$341,$2:$2,0),FALSE),"")</f>
        <v>1161</v>
      </c>
      <c r="N380" s="8">
        <f>IFERROR(VLOOKUP($B$379,$4:$126,MATCH($S387&amp;"/"&amp;N$341,$2:$2,0),FALSE),"")</f>
        <v>2496</v>
      </c>
      <c r="O380" s="8">
        <f>IFERROR(VLOOKUP($B$379,$4:$126,MATCH($S387&amp;"/"&amp;O$341,$2:$2,0),FALSE),"")</f>
        <v>2171</v>
      </c>
      <c r="P380" s="8">
        <f>IFERROR(VLOOKUP($B$379,$4:$126,MATCH($S387&amp;"/"&amp;P$341,$2:$2,0),FALSE),"")</f>
        <v>2564</v>
      </c>
      <c r="Q380" s="116"/>
      <c r="R380" s="6"/>
      <c r="S380" s="3"/>
    </row>
    <row r="381" spans="1:19" ht="14">
      <c r="B381" s="8" t="str">
        <f>IFERROR(VLOOKUP($B$379,$4:$126,MATCH($S388&amp;"/"&amp;B$341,$2:$2,0),FALSE),"")</f>
        <v/>
      </c>
      <c r="C381" s="8" t="str">
        <f>IFERROR(VLOOKUP($B$379,$4:$126,MATCH($S388&amp;"/"&amp;C$341,$2:$2,0),FALSE),"")</f>
        <v/>
      </c>
      <c r="D381" s="8" t="str">
        <f>IFERROR(VLOOKUP($B$379,$4:$126,MATCH($S388&amp;"/"&amp;D$341,$2:$2,0),FALSE),"")</f>
        <v/>
      </c>
      <c r="E381" s="8" t="str">
        <f>IFERROR(VLOOKUP($B$379,$4:$126,MATCH($S388&amp;"/"&amp;E$341,$2:$2,0),FALSE),"")</f>
        <v/>
      </c>
      <c r="F381" s="8" t="str">
        <f>IFERROR(VLOOKUP($B$379,$4:$126,MATCH($S388&amp;"/"&amp;F$341,$2:$2,0),FALSE),"")</f>
        <v/>
      </c>
      <c r="G381" s="8" t="str">
        <f>IFERROR(VLOOKUP($B$379,$4:$126,MATCH($S388&amp;"/"&amp;G$341,$2:$2,0),FALSE),"")</f>
        <v/>
      </c>
      <c r="H381" s="8" t="str">
        <f>IFERROR(VLOOKUP($B$379,$4:$126,MATCH($S388&amp;"/"&amp;H$341,$2:$2,0),FALSE),"")</f>
        <v/>
      </c>
      <c r="I381" s="8" t="str">
        <f>IFERROR(VLOOKUP($B$379,$4:$126,MATCH($S388&amp;"/"&amp;I$341,$2:$2,0),FALSE),"")</f>
        <v/>
      </c>
      <c r="J381" s="8" t="str">
        <f>IFERROR(VLOOKUP($B$379,$4:$126,MATCH($S388&amp;"/"&amp;J$341,$2:$2,0),FALSE),"")</f>
        <v/>
      </c>
      <c r="K381" s="8" t="str">
        <f>IFERROR(VLOOKUP($B$379,$4:$126,MATCH($S388&amp;"/"&amp;K$341,$2:$2,0),FALSE),"")</f>
        <v/>
      </c>
      <c r="L381" s="8" t="str">
        <f>IFERROR(VLOOKUP($B$379,$4:$126,MATCH($S388&amp;"/"&amp;L$341,$2:$2,0),FALSE),"")</f>
        <v/>
      </c>
      <c r="M381" s="8">
        <f>IFERROR(VLOOKUP($B$379,$4:$126,MATCH($S388&amp;"/"&amp;M$341,$2:$2,0),FALSE),"")</f>
        <v>1880</v>
      </c>
      <c r="N381" s="8">
        <f>IFERROR(VLOOKUP($B$379,$4:$126,MATCH($S388&amp;"/"&amp;N$341,$2:$2,0),FALSE),"")</f>
        <v>2388</v>
      </c>
      <c r="O381" s="8">
        <f>IFERROR(VLOOKUP($B$379,$4:$126,MATCH($S388&amp;"/"&amp;O$341,$2:$2,0),FALSE),"")</f>
        <v>2639</v>
      </c>
      <c r="P381" s="8">
        <f>IFERROR(VLOOKUP($B$379,$4:$126,MATCH($S388&amp;"/"&amp;P$341,$2:$2,0),FALSE),"")</f>
        <v>2466</v>
      </c>
      <c r="Q381" s="8">
        <f>IFERROR(VLOOKUP($B$373,$4:$126,MATCH($S381&amp;"/"&amp;Q$348,$2:$2,0),FALSE),"")</f>
        <v>663106</v>
      </c>
      <c r="R381" s="6"/>
      <c r="S381" s="9" t="s">
        <v>12</v>
      </c>
    </row>
    <row r="382" spans="1:19" ht="14">
      <c r="B382" s="8" t="str">
        <f>IFERROR(VLOOKUP($B$379,$4:$126,MATCH($S389&amp;"/"&amp;B$341,$2:$2,0),FALSE),"")</f>
        <v/>
      </c>
      <c r="C382" s="8" t="str">
        <f>IFERROR(VLOOKUP($B$379,$4:$126,MATCH($S389&amp;"/"&amp;C$341,$2:$2,0),FALSE),"")</f>
        <v/>
      </c>
      <c r="D382" s="8" t="str">
        <f>IFERROR(VLOOKUP($B$379,$4:$126,MATCH($S389&amp;"/"&amp;D$341,$2:$2,0),FALSE),"")</f>
        <v/>
      </c>
      <c r="E382" s="8" t="str">
        <f>IFERROR(VLOOKUP($B$379,$4:$126,MATCH($S389&amp;"/"&amp;E$341,$2:$2,0),FALSE),"")</f>
        <v/>
      </c>
      <c r="F382" s="8" t="str">
        <f>IFERROR(VLOOKUP($B$379,$4:$126,MATCH($S389&amp;"/"&amp;F$341,$2:$2,0),FALSE),"")</f>
        <v/>
      </c>
      <c r="G382" s="8" t="str">
        <f>IFERROR(VLOOKUP($B$379,$4:$126,MATCH($S389&amp;"/"&amp;G$341,$2:$2,0),FALSE),"")</f>
        <v/>
      </c>
      <c r="H382" s="8" t="str">
        <f>IFERROR(VLOOKUP($B$379,$4:$126,MATCH($S389&amp;"/"&amp;H$341,$2:$2,0),FALSE),"")</f>
        <v/>
      </c>
      <c r="I382" s="8" t="str">
        <f>IFERROR(VLOOKUP($B$379,$4:$126,MATCH($S389&amp;"/"&amp;I$341,$2:$2,0),FALSE),"")</f>
        <v/>
      </c>
      <c r="J382" s="8" t="str">
        <f>IFERROR(VLOOKUP($B$379,$4:$126,MATCH($S389&amp;"/"&amp;J$341,$2:$2,0),FALSE),"")</f>
        <v/>
      </c>
      <c r="K382" s="8" t="str">
        <f>IFERROR(VLOOKUP($B$379,$4:$126,MATCH($S389&amp;"/"&amp;K$341,$2:$2,0),FALSE),"")</f>
        <v/>
      </c>
      <c r="L382" s="8" t="str">
        <f>IFERROR(VLOOKUP($B$379,$4:$126,MATCH($S389&amp;"/"&amp;L$341,$2:$2,0),FALSE),"")</f>
        <v/>
      </c>
      <c r="M382" s="8">
        <f>IFERROR(VLOOKUP($B$379,$4:$126,MATCH($S389&amp;"/"&amp;M$341,$2:$2,0),FALSE),"")</f>
        <v>2129</v>
      </c>
      <c r="N382" s="8">
        <f>IFERROR(VLOOKUP($B$379,$4:$126,MATCH($S389&amp;"/"&amp;N$341,$2:$2,0),FALSE),"")</f>
        <v>2280</v>
      </c>
      <c r="O382" s="8">
        <f>IFERROR(VLOOKUP($B$379,$4:$126,MATCH($S389&amp;"/"&amp;O$341,$2:$2,0),FALSE),"")</f>
        <v>2532</v>
      </c>
      <c r="P382" s="8">
        <f>IFERROR(VLOOKUP($B$379,$4:$126,MATCH($S389&amp;"/"&amp;P$341,$2:$2,0),FALSE),"")</f>
        <v>2811</v>
      </c>
      <c r="Q382" s="8">
        <f>IFERROR(VLOOKUP($B$373,$4:$126,MATCH($S382&amp;"/"&amp;Q$348,$2:$2,0),FALSE),"")</f>
        <v>667868</v>
      </c>
      <c r="R382" s="6"/>
      <c r="S382" s="9" t="s">
        <v>13</v>
      </c>
    </row>
    <row r="383" spans="1:19" ht="14">
      <c r="B383" s="8" t="str">
        <f>IFERROR(VLOOKUP($B$379,$4:$126,MATCH($S390&amp;"/"&amp;B$341,$2:$2,0),FALSE),"")</f>
        <v/>
      </c>
      <c r="C383" s="8" t="str">
        <f>IFERROR(VLOOKUP($B$379,$4:$126,MATCH($S390&amp;"/"&amp;C$341,$2:$2,0),FALSE),"")</f>
        <v/>
      </c>
      <c r="D383" s="8" t="str">
        <f>IFERROR(VLOOKUP($B$379,$4:$126,MATCH($S390&amp;"/"&amp;D$341,$2:$2,0),FALSE),"")</f>
        <v/>
      </c>
      <c r="E383" s="8" t="str">
        <f>IFERROR(VLOOKUP($B$379,$4:$126,MATCH($S390&amp;"/"&amp;E$341,$2:$2,0),FALSE),"")</f>
        <v/>
      </c>
      <c r="F383" s="8" t="str">
        <f>IFERROR(VLOOKUP($B$379,$4:$126,MATCH($S390&amp;"/"&amp;F$341,$2:$2,0),FALSE),"")</f>
        <v/>
      </c>
      <c r="G383" s="8" t="str">
        <f>IFERROR(VLOOKUP($B$379,$4:$126,MATCH($S390&amp;"/"&amp;G$341,$2:$2,0),FALSE),"")</f>
        <v/>
      </c>
      <c r="H383" s="8" t="str">
        <f>IFERROR(VLOOKUP($B$379,$4:$126,MATCH($S390&amp;"/"&amp;H$341,$2:$2,0),FALSE),"")</f>
        <v/>
      </c>
      <c r="I383" s="8" t="str">
        <f>IFERROR(VLOOKUP($B$379,$4:$126,MATCH($S390&amp;"/"&amp;I$341,$2:$2,0),FALSE),"")</f>
        <v/>
      </c>
      <c r="J383" s="8" t="str">
        <f>IFERROR(VLOOKUP($B$379,$4:$126,MATCH($S390&amp;"/"&amp;J$341,$2:$2,0),FALSE),"")</f>
        <v/>
      </c>
      <c r="K383" s="8" t="str">
        <f>IFERROR(VLOOKUP($B$379,$4:$126,MATCH($S390&amp;"/"&amp;K$341,$2:$2,0),FALSE),"")</f>
        <v/>
      </c>
      <c r="L383" s="8" t="str">
        <f>IFERROR(VLOOKUP($B$379,$4:$126,MATCH($S390&amp;"/"&amp;L$341,$2:$2,0),FALSE),"")</f>
        <v/>
      </c>
      <c r="M383" s="8">
        <f>IFERROR(VLOOKUP($B$379,$4:$126,MATCH($S390&amp;"/"&amp;M$341,$2:$2,0),FALSE),"")</f>
        <v>2150.67</v>
      </c>
      <c r="N383" s="8">
        <f>IFERROR(VLOOKUP($B$379,$4:$126,MATCH($S390&amp;"/"&amp;N$341,$2:$2,0),FALSE),IFERROR(VLOOKUP($B$379,$4:$126,MATCH($S389&amp;"/"&amp;N$341,$2:$2,0),FALSE),IFERROR(VLOOKUP($B$379,$4:$126,MATCH($S388&amp;"/"&amp;N$341,$2:$2,0),FALSE),IFERROR(VLOOKUP($B$379,$4:$126,MATCH($S387&amp;"/"&amp;N$341,$2:$2,0),FALSE),""))))</f>
        <v>2279.5300000000002</v>
      </c>
      <c r="O383" s="8">
        <f>IFERROR(VLOOKUP($B$379,$4:$126,MATCH($S390&amp;"/"&amp;O$341,$2:$2,0),FALSE),IFERROR(VLOOKUP($B$379,$4:$126,MATCH($S389&amp;"/"&amp;O$341,$2:$2,0),FALSE),IFERROR(VLOOKUP($B$379,$4:$126,MATCH($S388&amp;"/"&amp;O$341,$2:$2,0),FALSE),IFERROR(VLOOKUP($B$379,$4:$126,MATCH($S387&amp;"/"&amp;O$341,$2:$2,0),FALSE),""))))</f>
        <v>2566.66</v>
      </c>
      <c r="P383" s="8">
        <f>IFERROR(VLOOKUP($B$379,$4:$126,MATCH($S390&amp;"/"&amp;P$341,$2:$2,0),FALSE),IFERROR(VLOOKUP($B$379,$4:$126,MATCH($S389&amp;"/"&amp;P$341,$2:$2,0),FALSE),IFERROR(VLOOKUP($B$379,$4:$126,MATCH($S388&amp;"/"&amp;P$341,$2:$2,0),FALSE),IFERROR(VLOOKUP($B$379,$4:$126,MATCH($S387&amp;"/"&amp;P$341,$2:$2,0),FALSE),""))))</f>
        <v>2720.69</v>
      </c>
      <c r="Q383" s="8">
        <f>IFERROR(VLOOKUP($B$373,$4:$126,MATCH($S383&amp;"/"&amp;Q$348,$2:$2,0),FALSE),"")</f>
        <v>663845</v>
      </c>
      <c r="R383" s="6"/>
      <c r="S383" s="9" t="s">
        <v>14</v>
      </c>
    </row>
    <row r="384" spans="1:19" ht="14">
      <c r="B384" s="12" t="e">
        <f>+B383/B$395</f>
        <v>#VALUE!</v>
      </c>
      <c r="C384" s="12" t="e">
        <f>+C383/C$395</f>
        <v>#VALUE!</v>
      </c>
      <c r="D384" s="12" t="e">
        <f>+D383/D$395</f>
        <v>#VALUE!</v>
      </c>
      <c r="E384" s="12" t="e">
        <f>+E383/E$395</f>
        <v>#VALUE!</v>
      </c>
      <c r="F384" s="12" t="e">
        <f>+F383/F$395</f>
        <v>#VALUE!</v>
      </c>
      <c r="G384" s="12" t="e">
        <f>+G383/G$395</f>
        <v>#VALUE!</v>
      </c>
      <c r="H384" s="12" t="e">
        <f>+H383/H$395</f>
        <v>#VALUE!</v>
      </c>
      <c r="I384" s="12" t="e">
        <f>+I383/I$395</f>
        <v>#VALUE!</v>
      </c>
      <c r="J384" s="12" t="e">
        <f>+J383/J$395</f>
        <v>#VALUE!</v>
      </c>
      <c r="K384" s="12" t="e">
        <f>+K383/K$395</f>
        <v>#VALUE!</v>
      </c>
      <c r="L384" s="12" t="e">
        <f>+L383/L$395</f>
        <v>#VALUE!</v>
      </c>
      <c r="M384" s="12">
        <f>+M383/M$395</f>
        <v>1.9668556198641964E-3</v>
      </c>
      <c r="N384" s="12">
        <f>+N383/N$395</f>
        <v>2.2738736710271102E-3</v>
      </c>
      <c r="O384" s="12">
        <f>+O383/O$395</f>
        <v>1.9265692527170493E-3</v>
      </c>
      <c r="P384" s="12">
        <f>+P383/P$395</f>
        <v>1.2100000603957116E-3</v>
      </c>
      <c r="Q384" s="8">
        <f>IFERROR(VLOOKUP($B$373,$4:$126,MATCH($S384&amp;"/"&amp;Q$348,$2:$2,0),FALSE),IFERROR(VLOOKUP($B$373,$4:$126,MATCH($S383&amp;"/"&amp;Q$348,$2:$2,0),FALSE),IFERROR(VLOOKUP($B$373,$4:$126,MATCH($S382&amp;"/"&amp;Q$348,$2:$2,0),FALSE),IFERROR(VLOOKUP($B$373,$4:$126,MATCH($S381&amp;"/"&amp;Q$348,$2:$2,0),FALSE),""))))</f>
        <v>660197.16</v>
      </c>
      <c r="R384" s="6"/>
      <c r="S384" s="9" t="s">
        <v>15</v>
      </c>
    </row>
    <row r="385" spans="1:19" ht="14">
      <c r="A385" s="84"/>
      <c r="B385" s="351" t="s">
        <v>315</v>
      </c>
      <c r="C385" s="351"/>
      <c r="D385" s="351"/>
      <c r="E385" s="351"/>
      <c r="F385" s="351"/>
      <c r="G385" s="351"/>
      <c r="H385" s="351"/>
      <c r="I385" s="351"/>
      <c r="J385" s="351"/>
      <c r="K385" s="351"/>
      <c r="L385" s="351"/>
      <c r="M385" s="351"/>
      <c r="N385" s="351"/>
      <c r="O385" s="116"/>
      <c r="P385" s="116"/>
      <c r="Q385" s="12">
        <f t="shared" ref="Q385" si="14">+Q384/Q$402</f>
        <v>0.26850035274680439</v>
      </c>
      <c r="R385" s="6"/>
      <c r="S385" s="11" t="s">
        <v>377</v>
      </c>
    </row>
    <row r="386" spans="1:19" ht="14">
      <c r="B386" s="8" t="str">
        <f>IFERROR(VLOOKUP($B$385,$4:$126,MATCH($S393&amp;"/"&amp;B$341,$2:$2,0),FALSE),"")</f>
        <v/>
      </c>
      <c r="C386" s="8" t="str">
        <f>IFERROR(VLOOKUP($B$385,$4:$126,MATCH($S393&amp;"/"&amp;C$341,$2:$2,0),FALSE),"")</f>
        <v/>
      </c>
      <c r="D386" s="8" t="str">
        <f>IFERROR(VLOOKUP($B$385,$4:$126,MATCH($S393&amp;"/"&amp;D$341,$2:$2,0),FALSE),"")</f>
        <v/>
      </c>
      <c r="E386" s="8" t="str">
        <f>IFERROR(VLOOKUP($B$385,$4:$126,MATCH($S393&amp;"/"&amp;E$341,$2:$2,0),FALSE),"")</f>
        <v/>
      </c>
      <c r="F386" s="8" t="str">
        <f>IFERROR(VLOOKUP($B$385,$4:$126,MATCH($S393&amp;"/"&amp;F$341,$2:$2,0),FALSE),"")</f>
        <v/>
      </c>
      <c r="G386" s="8" t="str">
        <f>IFERROR(VLOOKUP($B$385,$4:$126,MATCH($S393&amp;"/"&amp;G$341,$2:$2,0),FALSE),"")</f>
        <v/>
      </c>
      <c r="H386" s="8" t="str">
        <f>IFERROR(VLOOKUP($B$385,$4:$126,MATCH($S393&amp;"/"&amp;H$341,$2:$2,0),FALSE),"")</f>
        <v/>
      </c>
      <c r="I386" s="8" t="str">
        <f>IFERROR(VLOOKUP($B$385,$4:$126,MATCH($S393&amp;"/"&amp;I$341,$2:$2,0),FALSE),"")</f>
        <v/>
      </c>
      <c r="J386" s="8" t="str">
        <f>IFERROR(VLOOKUP($B$385,$4:$126,MATCH($S393&amp;"/"&amp;J$341,$2:$2,0),FALSE),"")</f>
        <v/>
      </c>
      <c r="K386" s="8" t="str">
        <f>IFERROR(VLOOKUP($B$385,$4:$126,MATCH($S393&amp;"/"&amp;K$341,$2:$2,0),FALSE),"")</f>
        <v/>
      </c>
      <c r="L386" s="8" t="str">
        <f>IFERROR(VLOOKUP($B$385,$4:$126,MATCH($S393&amp;"/"&amp;L$341,$2:$2,0),FALSE),"")</f>
        <v/>
      </c>
      <c r="M386" s="8">
        <f>IFERROR(VLOOKUP($B$385,$4:$126,MATCH($S393&amp;"/"&amp;M$341,$2:$2,0),FALSE),"")</f>
        <v>608211</v>
      </c>
      <c r="N386" s="8">
        <f>IFERROR(VLOOKUP($B$385,$4:$126,MATCH($S393&amp;"/"&amp;N$341,$2:$2,0),FALSE),"")</f>
        <v>711322</v>
      </c>
      <c r="O386" s="8">
        <f>IFERROR(VLOOKUP($B$385,$4:$126,MATCH($S393&amp;"/"&amp;O$341,$2:$2,0),FALSE),"")</f>
        <v>726845</v>
      </c>
      <c r="P386" s="8">
        <f>IFERROR(VLOOKUP($B$385,$4:$126,MATCH($S393&amp;"/"&amp;P$341,$2:$2,0),FALSE),"")</f>
        <v>885187</v>
      </c>
      <c r="Q386" s="116"/>
      <c r="R386" s="6"/>
      <c r="S386" s="3"/>
    </row>
    <row r="387" spans="1:19" ht="14">
      <c r="B387" s="8" t="str">
        <f>IFERROR(VLOOKUP($B$385,$4:$126,MATCH($S394&amp;"/"&amp;B$341,$2:$2,0),FALSE),"")</f>
        <v/>
      </c>
      <c r="C387" s="8" t="str">
        <f>IFERROR(VLOOKUP($B$385,$4:$126,MATCH($S394&amp;"/"&amp;C$341,$2:$2,0),FALSE),"")</f>
        <v/>
      </c>
      <c r="D387" s="8" t="str">
        <f>IFERROR(VLOOKUP($B$385,$4:$126,MATCH($S394&amp;"/"&amp;D$341,$2:$2,0),FALSE),"")</f>
        <v/>
      </c>
      <c r="E387" s="8" t="str">
        <f>IFERROR(VLOOKUP($B$385,$4:$126,MATCH($S394&amp;"/"&amp;E$341,$2:$2,0),FALSE),"")</f>
        <v/>
      </c>
      <c r="F387" s="8" t="str">
        <f>IFERROR(VLOOKUP($B$385,$4:$126,MATCH($S394&amp;"/"&amp;F$341,$2:$2,0),FALSE),"")</f>
        <v/>
      </c>
      <c r="G387" s="8" t="str">
        <f>IFERROR(VLOOKUP($B$385,$4:$126,MATCH($S394&amp;"/"&amp;G$341,$2:$2,0),FALSE),"")</f>
        <v/>
      </c>
      <c r="H387" s="8" t="str">
        <f>IFERROR(VLOOKUP($B$385,$4:$126,MATCH($S394&amp;"/"&amp;H$341,$2:$2,0),FALSE),"")</f>
        <v/>
      </c>
      <c r="I387" s="8" t="str">
        <f>IFERROR(VLOOKUP($B$385,$4:$126,MATCH($S394&amp;"/"&amp;I$341,$2:$2,0),FALSE),"")</f>
        <v/>
      </c>
      <c r="J387" s="8" t="str">
        <f>IFERROR(VLOOKUP($B$385,$4:$126,MATCH($S394&amp;"/"&amp;J$341,$2:$2,0),FALSE),"")</f>
        <v/>
      </c>
      <c r="K387" s="8" t="str">
        <f>IFERROR(VLOOKUP($B$385,$4:$126,MATCH($S394&amp;"/"&amp;K$341,$2:$2,0),FALSE),"")</f>
        <v/>
      </c>
      <c r="L387" s="8" t="str">
        <f>IFERROR(VLOOKUP($B$385,$4:$126,MATCH($S394&amp;"/"&amp;L$341,$2:$2,0),FALSE),"")</f>
        <v/>
      </c>
      <c r="M387" s="8">
        <f>IFERROR(VLOOKUP($B$385,$4:$126,MATCH($S394&amp;"/"&amp;M$341,$2:$2,0),FALSE),"")</f>
        <v>651121</v>
      </c>
      <c r="N387" s="8">
        <f>IFERROR(VLOOKUP($B$385,$4:$126,MATCH($S394&amp;"/"&amp;N$341,$2:$2,0),FALSE),"")</f>
        <v>720811</v>
      </c>
      <c r="O387" s="8">
        <f>IFERROR(VLOOKUP($B$385,$4:$126,MATCH($S394&amp;"/"&amp;O$341,$2:$2,0),FALSE),"")</f>
        <v>732600</v>
      </c>
      <c r="P387" s="8">
        <f>IFERROR(VLOOKUP($B$385,$4:$126,MATCH($S394&amp;"/"&amp;P$341,$2:$2,0),FALSE),"")</f>
        <v>898308</v>
      </c>
      <c r="Q387" s="8">
        <f>IFERROR(VLOOKUP($B$379,$4:$126,MATCH($S387&amp;"/"&amp;Q$348,$2:$2,0),FALSE),"")</f>
        <v>2622</v>
      </c>
      <c r="R387" s="6"/>
      <c r="S387" s="9" t="s">
        <v>12</v>
      </c>
    </row>
    <row r="388" spans="1:19" ht="14">
      <c r="B388" s="8" t="str">
        <f>IFERROR(VLOOKUP($B$385,$4:$126,MATCH($S395&amp;"/"&amp;B$341,$2:$2,0),FALSE),"")</f>
        <v/>
      </c>
      <c r="C388" s="8" t="str">
        <f>IFERROR(VLOOKUP($B$385,$4:$126,MATCH($S395&amp;"/"&amp;C$341,$2:$2,0),FALSE),"")</f>
        <v/>
      </c>
      <c r="D388" s="8" t="str">
        <f>IFERROR(VLOOKUP($B$385,$4:$126,MATCH($S395&amp;"/"&amp;D$341,$2:$2,0),FALSE),"")</f>
        <v/>
      </c>
      <c r="E388" s="8" t="str">
        <f>IFERROR(VLOOKUP($B$385,$4:$126,MATCH($S395&amp;"/"&amp;E$341,$2:$2,0),FALSE),"")</f>
        <v/>
      </c>
      <c r="F388" s="8" t="str">
        <f>IFERROR(VLOOKUP($B$385,$4:$126,MATCH($S395&amp;"/"&amp;F$341,$2:$2,0),FALSE),"")</f>
        <v/>
      </c>
      <c r="G388" s="8" t="str">
        <f>IFERROR(VLOOKUP($B$385,$4:$126,MATCH($S395&amp;"/"&amp;G$341,$2:$2,0),FALSE),"")</f>
        <v/>
      </c>
      <c r="H388" s="8" t="str">
        <f>IFERROR(VLOOKUP($B$385,$4:$126,MATCH($S395&amp;"/"&amp;H$341,$2:$2,0),FALSE),"")</f>
        <v/>
      </c>
      <c r="I388" s="8" t="str">
        <f>IFERROR(VLOOKUP($B$385,$4:$126,MATCH($S395&amp;"/"&amp;I$341,$2:$2,0),FALSE),"")</f>
        <v/>
      </c>
      <c r="J388" s="8" t="str">
        <f>IFERROR(VLOOKUP($B$385,$4:$126,MATCH($S395&amp;"/"&amp;J$341,$2:$2,0),FALSE),"")</f>
        <v/>
      </c>
      <c r="K388" s="8" t="str">
        <f>IFERROR(VLOOKUP($B$385,$4:$126,MATCH($S395&amp;"/"&amp;K$341,$2:$2,0),FALSE),"")</f>
        <v/>
      </c>
      <c r="L388" s="8" t="str">
        <f>IFERROR(VLOOKUP($B$385,$4:$126,MATCH($S395&amp;"/"&amp;L$341,$2:$2,0),FALSE),"")</f>
        <v/>
      </c>
      <c r="M388" s="8">
        <f>IFERROR(VLOOKUP($B$385,$4:$126,MATCH($S395&amp;"/"&amp;M$341,$2:$2,0),FALSE),"")</f>
        <v>708719</v>
      </c>
      <c r="N388" s="8">
        <f>IFERROR(VLOOKUP($B$385,$4:$126,MATCH($S395&amp;"/"&amp;N$341,$2:$2,0),FALSE),"")</f>
        <v>737349</v>
      </c>
      <c r="O388" s="8">
        <f>IFERROR(VLOOKUP($B$385,$4:$126,MATCH($S395&amp;"/"&amp;O$341,$2:$2,0),FALSE),"")</f>
        <v>697394</v>
      </c>
      <c r="P388" s="8">
        <f>IFERROR(VLOOKUP($B$385,$4:$126,MATCH($S395&amp;"/"&amp;P$341,$2:$2,0),FALSE),"")</f>
        <v>903293</v>
      </c>
      <c r="Q388" s="8">
        <f>IFERROR(VLOOKUP($B$379,$4:$126,MATCH($S388&amp;"/"&amp;Q$348,$2:$2,0),FALSE),"")</f>
        <v>2523</v>
      </c>
      <c r="R388" s="6"/>
      <c r="S388" s="9" t="s">
        <v>13</v>
      </c>
    </row>
    <row r="389" spans="1:19" ht="14">
      <c r="B389" s="8" t="str">
        <f>IFERROR(VLOOKUP($B$385,$4:$126,MATCH($S396&amp;"/"&amp;B$341,$2:$2,0),FALSE),"")</f>
        <v/>
      </c>
      <c r="C389" s="8" t="str">
        <f>IFERROR(VLOOKUP($B$385,$4:$126,MATCH($S396&amp;"/"&amp;C$341,$2:$2,0),FALSE),"")</f>
        <v/>
      </c>
      <c r="D389" s="8" t="str">
        <f>IFERROR(VLOOKUP($B$385,$4:$126,MATCH($S396&amp;"/"&amp;D$341,$2:$2,0),FALSE),"")</f>
        <v/>
      </c>
      <c r="E389" s="8" t="str">
        <f>IFERROR(VLOOKUP($B$385,$4:$126,MATCH($S396&amp;"/"&amp;E$341,$2:$2,0),FALSE),"")</f>
        <v/>
      </c>
      <c r="F389" s="8" t="str">
        <f>IFERROR(VLOOKUP($B$385,$4:$126,MATCH($S396&amp;"/"&amp;F$341,$2:$2,0),FALSE),"")</f>
        <v/>
      </c>
      <c r="G389" s="8" t="str">
        <f>IFERROR(VLOOKUP($B$385,$4:$126,MATCH($S396&amp;"/"&amp;G$341,$2:$2,0),FALSE),"")</f>
        <v/>
      </c>
      <c r="H389" s="8" t="str">
        <f>IFERROR(VLOOKUP($B$385,$4:$126,MATCH($S396&amp;"/"&amp;H$341,$2:$2,0),FALSE),"")</f>
        <v/>
      </c>
      <c r="I389" s="8" t="str">
        <f>IFERROR(VLOOKUP($B$385,$4:$126,MATCH($S396&amp;"/"&amp;I$341,$2:$2,0),FALSE),"")</f>
        <v/>
      </c>
      <c r="J389" s="8" t="str">
        <f>IFERROR(VLOOKUP($B$385,$4:$126,MATCH($S396&amp;"/"&amp;J$341,$2:$2,0),FALSE),"")</f>
        <v/>
      </c>
      <c r="K389" s="8" t="str">
        <f>IFERROR(VLOOKUP($B$385,$4:$126,MATCH($S396&amp;"/"&amp;K$341,$2:$2,0),FALSE),"")</f>
        <v/>
      </c>
      <c r="L389" s="8" t="str">
        <f>IFERROR(VLOOKUP($B$385,$4:$126,MATCH($S396&amp;"/"&amp;L$341,$2:$2,0),FALSE),"")</f>
        <v/>
      </c>
      <c r="M389" s="8">
        <f>IFERROR(VLOOKUP($B$385,$4:$126,MATCH($S396&amp;"/"&amp;M$341,$2:$2,0),FALSE),"")</f>
        <v>691368.74</v>
      </c>
      <c r="N389" s="8">
        <f>IFERROR(VLOOKUP($B$385,$4:$126,MATCH($S396&amp;"/"&amp;N$341,$2:$2,0),FALSE),IFERROR(VLOOKUP($B$385,$4:$126,MATCH($S395&amp;"/"&amp;N$341,$2:$2,0),FALSE),IFERROR(VLOOKUP($B$385,$4:$126,MATCH($S394&amp;"/"&amp;N$341,$2:$2,0),FALSE),IFERROR(VLOOKUP($B$385,$4:$126,MATCH($S393&amp;"/"&amp;N$341,$2:$2,0),FALSE),""))))</f>
        <v>742568.62</v>
      </c>
      <c r="O389" s="8">
        <f>IFERROR(VLOOKUP($B$385,$4:$126,MATCH($S396&amp;"/"&amp;O$341,$2:$2,0),FALSE),IFERROR(VLOOKUP($B$385,$4:$126,MATCH($S395&amp;"/"&amp;O$341,$2:$2,0),FALSE),IFERROR(VLOOKUP($B$385,$4:$126,MATCH($S394&amp;"/"&amp;O$341,$2:$2,0),FALSE),IFERROR(VLOOKUP($B$385,$4:$126,MATCH($S393&amp;"/"&amp;O$341,$2:$2,0),FALSE),""))))</f>
        <v>884938.19</v>
      </c>
      <c r="P389" s="8">
        <f>IFERROR(VLOOKUP($B$385,$4:$126,MATCH($S396&amp;"/"&amp;P$341,$2:$2,0),FALSE),IFERROR(VLOOKUP($B$385,$4:$126,MATCH($S395&amp;"/"&amp;P$341,$2:$2,0),FALSE),IFERROR(VLOOKUP($B$385,$4:$126,MATCH($S394&amp;"/"&amp;P$341,$2:$2,0),FALSE),IFERROR(VLOOKUP($B$385,$4:$126,MATCH($S393&amp;"/"&amp;P$341,$2:$2,0),FALSE),""))))</f>
        <v>1316679.1499999999</v>
      </c>
      <c r="Q389" s="8">
        <f>IFERROR(VLOOKUP($B$379,$4:$126,MATCH($S389&amp;"/"&amp;Q$348,$2:$2,0),FALSE),"")</f>
        <v>2892</v>
      </c>
      <c r="R389" s="6"/>
      <c r="S389" s="9" t="s">
        <v>14</v>
      </c>
    </row>
    <row r="390" spans="1:19" ht="14">
      <c r="A390" s="85"/>
      <c r="B390" s="12" t="e">
        <f>+B389/B$395</f>
        <v>#VALUE!</v>
      </c>
      <c r="C390" s="12" t="e">
        <f>+C389/C$395</f>
        <v>#VALUE!</v>
      </c>
      <c r="D390" s="12" t="e">
        <f>+D389/D$395</f>
        <v>#VALUE!</v>
      </c>
      <c r="E390" s="12" t="e">
        <f>+E389/E$395</f>
        <v>#VALUE!</v>
      </c>
      <c r="F390" s="12" t="e">
        <f>+F389/F$395</f>
        <v>#VALUE!</v>
      </c>
      <c r="G390" s="12" t="e">
        <f>+G389/G$395</f>
        <v>#VALUE!</v>
      </c>
      <c r="H390" s="12" t="e">
        <f>+H389/H$395</f>
        <v>#VALUE!</v>
      </c>
      <c r="I390" s="12" t="e">
        <f>+I389/I$395</f>
        <v>#VALUE!</v>
      </c>
      <c r="J390" s="12" t="e">
        <f>+J389/J$395</f>
        <v>#VALUE!</v>
      </c>
      <c r="K390" s="12" t="e">
        <f>+K389/K$395</f>
        <v>#VALUE!</v>
      </c>
      <c r="L390" s="12" t="e">
        <f>+L389/L$395</f>
        <v>#VALUE!</v>
      </c>
      <c r="M390" s="12">
        <f>+M389/M$395</f>
        <v>0.63227854188110144</v>
      </c>
      <c r="N390" s="12">
        <f>+N389/N$395</f>
        <v>0.74072604174936718</v>
      </c>
      <c r="O390" s="12">
        <f>+O389/O$395</f>
        <v>0.66424641651370975</v>
      </c>
      <c r="P390" s="12">
        <f>+P389/P$395</f>
        <v>0.58558007381280996</v>
      </c>
      <c r="Q390" s="8">
        <f>IFERROR(VLOOKUP($B$379,$4:$126,MATCH($S390&amp;"/"&amp;Q$348,$2:$2,0),FALSE),IFERROR(VLOOKUP($B$379,$4:$126,MATCH($S389&amp;"/"&amp;Q$348,$2:$2,0),FALSE),IFERROR(VLOOKUP($B$379,$4:$126,MATCH($S388&amp;"/"&amp;Q$348,$2:$2,0),FALSE),IFERROR(VLOOKUP($B$379,$4:$126,MATCH($S387&amp;"/"&amp;Q$348,$2:$2,0),FALSE),""))))</f>
        <v>3054.19</v>
      </c>
      <c r="R390" s="6"/>
      <c r="S390" s="9" t="s">
        <v>15</v>
      </c>
    </row>
    <row r="391" spans="1:19" ht="14">
      <c r="B391" s="352" t="s">
        <v>316</v>
      </c>
      <c r="C391" s="352"/>
      <c r="D391" s="352"/>
      <c r="E391" s="352"/>
      <c r="F391" s="352"/>
      <c r="G391" s="352"/>
      <c r="H391" s="352"/>
      <c r="I391" s="352"/>
      <c r="J391" s="352"/>
      <c r="K391" s="352"/>
      <c r="L391" s="352"/>
      <c r="M391" s="352"/>
      <c r="N391" s="352"/>
      <c r="O391" s="115"/>
      <c r="P391" s="115"/>
      <c r="Q391" s="12">
        <f t="shared" ref="Q391" si="15">+Q390/Q$402</f>
        <v>1.2421305967989359E-3</v>
      </c>
      <c r="R391" s="6"/>
      <c r="S391" s="11" t="s">
        <v>377</v>
      </c>
    </row>
    <row r="392" spans="1:19" ht="14">
      <c r="B392" s="8" t="str">
        <f>IFERROR(VLOOKUP($B$391,$4:$126,MATCH($S399&amp;"/"&amp;B$341,$2:$2,0),FALSE),"")</f>
        <v/>
      </c>
      <c r="C392" s="8" t="str">
        <f>IFERROR(VLOOKUP($B$391,$4:$126,MATCH($S399&amp;"/"&amp;C$341,$2:$2,0),FALSE),"")</f>
        <v/>
      </c>
      <c r="D392" s="8" t="str">
        <f>IFERROR(VLOOKUP($B$391,$4:$126,MATCH($S399&amp;"/"&amp;D$341,$2:$2,0),FALSE),"")</f>
        <v/>
      </c>
      <c r="E392" s="8" t="str">
        <f>IFERROR(VLOOKUP($B$391,$4:$126,MATCH($S399&amp;"/"&amp;E$341,$2:$2,0),FALSE),"")</f>
        <v/>
      </c>
      <c r="F392" s="8" t="str">
        <f>IFERROR(VLOOKUP($B$391,$4:$126,MATCH($S399&amp;"/"&amp;F$341,$2:$2,0),FALSE),"")</f>
        <v/>
      </c>
      <c r="G392" s="8" t="str">
        <f>IFERROR(VLOOKUP($B$391,$4:$126,MATCH($S399&amp;"/"&amp;G$341,$2:$2,0),FALSE),"")</f>
        <v/>
      </c>
      <c r="H392" s="8" t="str">
        <f>IFERROR(VLOOKUP($B$391,$4:$126,MATCH($S399&amp;"/"&amp;H$341,$2:$2,0),FALSE),"")</f>
        <v/>
      </c>
      <c r="I392" s="8" t="str">
        <f>IFERROR(VLOOKUP($B$391,$4:$126,MATCH($S399&amp;"/"&amp;I$341,$2:$2,0),FALSE),"")</f>
        <v/>
      </c>
      <c r="J392" s="8" t="str">
        <f>IFERROR(VLOOKUP($B$391,$4:$126,MATCH($S399&amp;"/"&amp;J$341,$2:$2,0),FALSE),"")</f>
        <v/>
      </c>
      <c r="K392" s="8" t="str">
        <f>IFERROR(VLOOKUP($B$391,$4:$126,MATCH($S399&amp;"/"&amp;K$341,$2:$2,0),FALSE),"")</f>
        <v/>
      </c>
      <c r="L392" s="8" t="str">
        <f>IFERROR(VLOOKUP($B$391,$4:$126,MATCH($S399&amp;"/"&amp;L$341,$2:$2,0),FALSE),"")</f>
        <v/>
      </c>
      <c r="M392" s="8">
        <f>IFERROR(VLOOKUP($B$391,$4:$126,MATCH($S399&amp;"/"&amp;M$341,$2:$2,0),FALSE),"")</f>
        <v>1068054</v>
      </c>
      <c r="N392" s="8">
        <f>IFERROR(VLOOKUP($B$391,$4:$126,MATCH($S399&amp;"/"&amp;N$341,$2:$2,0),FALSE),"")</f>
        <v>1134837</v>
      </c>
      <c r="O392" s="8">
        <f>IFERROR(VLOOKUP($B$391,$4:$126,MATCH($S399&amp;"/"&amp;O$341,$2:$2,0),FALSE),"")</f>
        <v>1035335</v>
      </c>
      <c r="P392" s="8">
        <f>IFERROR(VLOOKUP($B$391,$4:$126,MATCH($S399&amp;"/"&amp;P$341,$2:$2,0),FALSE),"")</f>
        <v>1392914</v>
      </c>
      <c r="Q392" s="116"/>
      <c r="R392" s="6"/>
      <c r="S392" s="3"/>
    </row>
    <row r="393" spans="1:19" ht="14">
      <c r="B393" s="8" t="str">
        <f>IFERROR(VLOOKUP($B$391,$4:$126,MATCH($S400&amp;"/"&amp;B$341,$2:$2,0),FALSE),"")</f>
        <v/>
      </c>
      <c r="C393" s="8" t="str">
        <f>IFERROR(VLOOKUP($B$391,$4:$126,MATCH($S400&amp;"/"&amp;C$341,$2:$2,0),FALSE),"")</f>
        <v/>
      </c>
      <c r="D393" s="8" t="str">
        <f>IFERROR(VLOOKUP($B$391,$4:$126,MATCH($S400&amp;"/"&amp;D$341,$2:$2,0),FALSE),"")</f>
        <v/>
      </c>
      <c r="E393" s="8" t="str">
        <f>IFERROR(VLOOKUP($B$391,$4:$126,MATCH($S400&amp;"/"&amp;E$341,$2:$2,0),FALSE),"")</f>
        <v/>
      </c>
      <c r="F393" s="8" t="str">
        <f>IFERROR(VLOOKUP($B$391,$4:$126,MATCH($S400&amp;"/"&amp;F$341,$2:$2,0),FALSE),"")</f>
        <v/>
      </c>
      <c r="G393" s="8" t="str">
        <f>IFERROR(VLOOKUP($B$391,$4:$126,MATCH($S400&amp;"/"&amp;G$341,$2:$2,0),FALSE),"")</f>
        <v/>
      </c>
      <c r="H393" s="8" t="str">
        <f>IFERROR(VLOOKUP($B$391,$4:$126,MATCH($S400&amp;"/"&amp;H$341,$2:$2,0),FALSE),"")</f>
        <v/>
      </c>
      <c r="I393" s="8" t="str">
        <f>IFERROR(VLOOKUP($B$391,$4:$126,MATCH($S400&amp;"/"&amp;I$341,$2:$2,0),FALSE),"")</f>
        <v/>
      </c>
      <c r="J393" s="8" t="str">
        <f>IFERROR(VLOOKUP($B$391,$4:$126,MATCH($S400&amp;"/"&amp;J$341,$2:$2,0),FALSE),"")</f>
        <v/>
      </c>
      <c r="K393" s="8" t="str">
        <f>IFERROR(VLOOKUP($B$391,$4:$126,MATCH($S400&amp;"/"&amp;K$341,$2:$2,0),FALSE),"")</f>
        <v/>
      </c>
      <c r="L393" s="8" t="str">
        <f>IFERROR(VLOOKUP($B$391,$4:$126,MATCH($S400&amp;"/"&amp;L$341,$2:$2,0),FALSE),"")</f>
        <v/>
      </c>
      <c r="M393" s="8">
        <f>IFERROR(VLOOKUP($B$391,$4:$126,MATCH($S400&amp;"/"&amp;M$341,$2:$2,0),FALSE),"")</f>
        <v>1037814</v>
      </c>
      <c r="N393" s="8">
        <f>IFERROR(VLOOKUP($B$391,$4:$126,MATCH($S400&amp;"/"&amp;N$341,$2:$2,0),FALSE),"")</f>
        <v>973170</v>
      </c>
      <c r="O393" s="8">
        <f>IFERROR(VLOOKUP($B$391,$4:$126,MATCH($S400&amp;"/"&amp;O$341,$2:$2,0),FALSE),"")</f>
        <v>1082759</v>
      </c>
      <c r="P393" s="8">
        <f>IFERROR(VLOOKUP($B$391,$4:$126,MATCH($S400&amp;"/"&amp;P$341,$2:$2,0),FALSE),"")</f>
        <v>1339021</v>
      </c>
      <c r="Q393" s="8">
        <f>IFERROR(VLOOKUP($B$385,$4:$126,MATCH($S393&amp;"/"&amp;Q$348,$2:$2,0),FALSE),"")</f>
        <v>1385845</v>
      </c>
      <c r="R393" s="6"/>
      <c r="S393" s="9" t="s">
        <v>12</v>
      </c>
    </row>
    <row r="394" spans="1:19" ht="14">
      <c r="B394" s="8" t="str">
        <f>IFERROR(VLOOKUP($B$391,$4:$126,MATCH($S401&amp;"/"&amp;B$341,$2:$2,0),FALSE),"")</f>
        <v/>
      </c>
      <c r="C394" s="8" t="str">
        <f>IFERROR(VLOOKUP($B$391,$4:$126,MATCH($S401&amp;"/"&amp;C$341,$2:$2,0),FALSE),"")</f>
        <v/>
      </c>
      <c r="D394" s="8" t="str">
        <f>IFERROR(VLOOKUP($B$391,$4:$126,MATCH($S401&amp;"/"&amp;D$341,$2:$2,0),FALSE),"")</f>
        <v/>
      </c>
      <c r="E394" s="8" t="str">
        <f>IFERROR(VLOOKUP($B$391,$4:$126,MATCH($S401&amp;"/"&amp;E$341,$2:$2,0),FALSE),"")</f>
        <v/>
      </c>
      <c r="F394" s="8" t="str">
        <f>IFERROR(VLOOKUP($B$391,$4:$126,MATCH($S401&amp;"/"&amp;F$341,$2:$2,0),FALSE),"")</f>
        <v/>
      </c>
      <c r="G394" s="8" t="str">
        <f>IFERROR(VLOOKUP($B$391,$4:$126,MATCH($S401&amp;"/"&amp;G$341,$2:$2,0),FALSE),"")</f>
        <v/>
      </c>
      <c r="H394" s="8" t="str">
        <f>IFERROR(VLOOKUP($B$391,$4:$126,MATCH($S401&amp;"/"&amp;H$341,$2:$2,0),FALSE),"")</f>
        <v/>
      </c>
      <c r="I394" s="8" t="str">
        <f>IFERROR(VLOOKUP($B$391,$4:$126,MATCH($S401&amp;"/"&amp;I$341,$2:$2,0),FALSE),"")</f>
        <v/>
      </c>
      <c r="J394" s="8" t="str">
        <f>IFERROR(VLOOKUP($B$391,$4:$126,MATCH($S401&amp;"/"&amp;J$341,$2:$2,0),FALSE),"")</f>
        <v/>
      </c>
      <c r="K394" s="8" t="str">
        <f>IFERROR(VLOOKUP($B$391,$4:$126,MATCH($S401&amp;"/"&amp;K$341,$2:$2,0),FALSE),"")</f>
        <v/>
      </c>
      <c r="L394" s="8" t="str">
        <f>IFERROR(VLOOKUP($B$391,$4:$126,MATCH($S401&amp;"/"&amp;L$341,$2:$2,0),FALSE),"")</f>
        <v/>
      </c>
      <c r="M394" s="8">
        <f>IFERROR(VLOOKUP($B$391,$4:$126,MATCH($S401&amp;"/"&amp;M$341,$2:$2,0),FALSE),"")</f>
        <v>1099003</v>
      </c>
      <c r="N394" s="8">
        <f>IFERROR(VLOOKUP($B$391,$4:$126,MATCH($S401&amp;"/"&amp;N$341,$2:$2,0),FALSE),"")</f>
        <v>976774</v>
      </c>
      <c r="O394" s="8">
        <f>IFERROR(VLOOKUP($B$391,$4:$126,MATCH($S401&amp;"/"&amp;O$341,$2:$2,0),FALSE),"")</f>
        <v>1261473</v>
      </c>
      <c r="P394" s="8">
        <f>IFERROR(VLOOKUP($B$391,$4:$126,MATCH($S401&amp;"/"&amp;P$341,$2:$2,0),FALSE),"")</f>
        <v>1705719</v>
      </c>
      <c r="Q394" s="8">
        <f>IFERROR(VLOOKUP($B$385,$4:$126,MATCH($S394&amp;"/"&amp;Q$348,$2:$2,0),FALSE),"")</f>
        <v>1331301</v>
      </c>
      <c r="R394" s="6"/>
      <c r="S394" s="9" t="s">
        <v>13</v>
      </c>
    </row>
    <row r="395" spans="1:19" ht="14">
      <c r="B395" s="8" t="str">
        <f>IFERROR(VLOOKUP($B$391,$4:$126,MATCH($S402&amp;"/"&amp;B$341,$2:$2,0),FALSE),"")</f>
        <v/>
      </c>
      <c r="C395" s="8" t="str">
        <f>IFERROR(VLOOKUP($B$391,$4:$126,MATCH($S402&amp;"/"&amp;C$341,$2:$2,0),FALSE),"")</f>
        <v/>
      </c>
      <c r="D395" s="8" t="str">
        <f>IFERROR(VLOOKUP($B$391,$4:$126,MATCH($S402&amp;"/"&amp;D$341,$2:$2,0),FALSE),"")</f>
        <v/>
      </c>
      <c r="E395" s="8" t="str">
        <f>IFERROR(VLOOKUP($B$391,$4:$126,MATCH($S402&amp;"/"&amp;E$341,$2:$2,0),FALSE),"")</f>
        <v/>
      </c>
      <c r="F395" s="8" t="str">
        <f>IFERROR(VLOOKUP($B$391,$4:$126,MATCH($S402&amp;"/"&amp;F$341,$2:$2,0),FALSE),"")</f>
        <v/>
      </c>
      <c r="G395" s="8" t="str">
        <f>IFERROR(VLOOKUP($B$391,$4:$126,MATCH($S402&amp;"/"&amp;G$341,$2:$2,0),FALSE),"")</f>
        <v/>
      </c>
      <c r="H395" s="8" t="str">
        <f>IFERROR(VLOOKUP($B$391,$4:$126,MATCH($S402&amp;"/"&amp;H$341,$2:$2,0),FALSE),"")</f>
        <v/>
      </c>
      <c r="I395" s="8" t="str">
        <f>IFERROR(VLOOKUP($B$391,$4:$126,MATCH($S402&amp;"/"&amp;I$341,$2:$2,0),FALSE),"")</f>
        <v/>
      </c>
      <c r="J395" s="8" t="str">
        <f>IFERROR(VLOOKUP($B$391,$4:$126,MATCH($S402&amp;"/"&amp;J$341,$2:$2,0),FALSE),"")</f>
        <v/>
      </c>
      <c r="K395" s="8" t="str">
        <f>IFERROR(VLOOKUP($B$391,$4:$126,MATCH($S402&amp;"/"&amp;K$341,$2:$2,0),FALSE),"")</f>
        <v/>
      </c>
      <c r="L395" s="8" t="str">
        <f>IFERROR(VLOOKUP($B$391,$4:$126,MATCH($S402&amp;"/"&amp;L$341,$2:$2,0),FALSE),"")</f>
        <v/>
      </c>
      <c r="M395" s="8">
        <f>IFERROR(VLOOKUP($B$391,$4:$126,MATCH($S402&amp;"/"&amp;M$341,$2:$2,0),FALSE),"")</f>
        <v>1093455.96</v>
      </c>
      <c r="N395" s="8">
        <f>IFERROR(VLOOKUP($B$391,$4:$126,MATCH($S402&amp;"/"&amp;N$341,$2:$2,0),FALSE),IFERROR(VLOOKUP($B$391,$4:$126,MATCH($S401&amp;"/"&amp;N$341,$2:$2,0),FALSE),IFERROR(VLOOKUP($B$391,$4:$126,MATCH($S400&amp;"/"&amp;N$341,$2:$2,0),FALSE),IFERROR(VLOOKUP($B$391,$4:$126,MATCH($S399&amp;"/"&amp;N$341,$2:$2,0),FALSE),""))))</f>
        <v>1002487.53</v>
      </c>
      <c r="O395" s="8">
        <f>IFERROR(VLOOKUP($B$391,$4:$126,MATCH($S402&amp;"/"&amp;O$341,$2:$2,0),FALSE),IFERROR(VLOOKUP($B$391,$4:$126,MATCH($S401&amp;"/"&amp;O$341,$2:$2,0),FALSE),IFERROR(VLOOKUP($B$391,$4:$126,MATCH($S400&amp;"/"&amp;O$341,$2:$2,0),FALSE),IFERROR(VLOOKUP($B$391,$4:$126,MATCH($S399&amp;"/"&amp;O$341,$2:$2,0),FALSE),""))))</f>
        <v>1332243.83</v>
      </c>
      <c r="P395" s="8">
        <f>IFERROR(VLOOKUP($B$391,$4:$126,MATCH($S402&amp;"/"&amp;P$341,$2:$2,0),FALSE),IFERROR(VLOOKUP($B$391,$4:$126,MATCH($S401&amp;"/"&amp;P$341,$2:$2,0),FALSE),IFERROR(VLOOKUP($B$391,$4:$126,MATCH($S400&amp;"/"&amp;P$341,$2:$2,0),FALSE),IFERROR(VLOOKUP($B$391,$4:$126,MATCH($S399&amp;"/"&amp;P$341,$2:$2,0),FALSE),""))))</f>
        <v>2248504.02</v>
      </c>
      <c r="Q395" s="8">
        <f>IFERROR(VLOOKUP($B$385,$4:$126,MATCH($S395&amp;"/"&amp;Q$348,$2:$2,0),FALSE),"")</f>
        <v>1328219</v>
      </c>
      <c r="R395" s="6"/>
      <c r="S395" s="9" t="s">
        <v>14</v>
      </c>
    </row>
    <row r="396" spans="1:19" ht="14">
      <c r="B396" s="354" t="s">
        <v>1</v>
      </c>
      <c r="C396" s="354"/>
      <c r="D396" s="354"/>
      <c r="E396" s="354"/>
      <c r="F396" s="354"/>
      <c r="G396" s="354"/>
      <c r="H396" s="354"/>
      <c r="I396" s="354"/>
      <c r="J396" s="354"/>
      <c r="K396" s="354"/>
      <c r="L396" s="354"/>
      <c r="M396" s="354"/>
      <c r="N396" s="354"/>
      <c r="O396" s="117"/>
      <c r="P396" s="117"/>
      <c r="Q396" s="8">
        <f>IFERROR(VLOOKUP($B$385,$4:$126,MATCH($S396&amp;"/"&amp;Q$348,$2:$2,0),FALSE),IFERROR(VLOOKUP($B$385,$4:$126,MATCH($S395&amp;"/"&amp;Q$348,$2:$2,0),FALSE),IFERROR(VLOOKUP($B$385,$4:$126,MATCH($S394&amp;"/"&amp;Q$348,$2:$2,0),FALSE),IFERROR(VLOOKUP($B$385,$4:$126,MATCH($S393&amp;"/"&amp;Q$348,$2:$2,0),FALSE),""))))</f>
        <v>1305183.06</v>
      </c>
      <c r="R396" s="6"/>
      <c r="S396" s="9" t="s">
        <v>15</v>
      </c>
    </row>
    <row r="397" spans="1:19" ht="14">
      <c r="B397" s="355" t="s">
        <v>318</v>
      </c>
      <c r="C397" s="355"/>
      <c r="D397" s="355"/>
      <c r="E397" s="355"/>
      <c r="F397" s="355"/>
      <c r="G397" s="355"/>
      <c r="H397" s="355"/>
      <c r="I397" s="355"/>
      <c r="J397" s="355"/>
      <c r="K397" s="355"/>
      <c r="L397" s="355"/>
      <c r="M397" s="355"/>
      <c r="N397" s="355"/>
      <c r="O397" s="118"/>
      <c r="P397" s="118"/>
      <c r="Q397" s="12">
        <f>+Q396/Q$402</f>
        <v>0.53081432826695829</v>
      </c>
      <c r="R397" s="6"/>
      <c r="S397" s="11" t="s">
        <v>377</v>
      </c>
    </row>
    <row r="398" spans="1:19" ht="14">
      <c r="B398" s="8" t="str">
        <f>IFERROR(VLOOKUP($B$397,$4:$126,MATCH($S405&amp;"/"&amp;B$341,$2:$2,0),FALSE),"")</f>
        <v/>
      </c>
      <c r="C398" s="8" t="str">
        <f>IFERROR(VLOOKUP($B$397,$4:$126,MATCH($S405&amp;"/"&amp;C$341,$2:$2,0),FALSE),"")</f>
        <v/>
      </c>
      <c r="D398" s="8" t="str">
        <f>IFERROR(VLOOKUP($B$397,$4:$126,MATCH($S405&amp;"/"&amp;D$341,$2:$2,0),FALSE),"")</f>
        <v/>
      </c>
      <c r="E398" s="8" t="str">
        <f>IFERROR(VLOOKUP($B$397,$4:$126,MATCH($S405&amp;"/"&amp;E$341,$2:$2,0),FALSE),"")</f>
        <v/>
      </c>
      <c r="F398" s="8" t="str">
        <f>IFERROR(VLOOKUP($B$397,$4:$126,MATCH($S405&amp;"/"&amp;F$341,$2:$2,0),FALSE),"")</f>
        <v/>
      </c>
      <c r="G398" s="8" t="str">
        <f>IFERROR(VLOOKUP($B$397,$4:$126,MATCH($S405&amp;"/"&amp;G$341,$2:$2,0),FALSE),"")</f>
        <v/>
      </c>
      <c r="H398" s="8" t="str">
        <f>IFERROR(VLOOKUP($B$397,$4:$126,MATCH($S405&amp;"/"&amp;H$341,$2:$2,0),FALSE),"")</f>
        <v/>
      </c>
      <c r="I398" s="8" t="str">
        <f>IFERROR(VLOOKUP($B$397,$4:$126,MATCH($S405&amp;"/"&amp;I$341,$2:$2,0),FALSE),"")</f>
        <v/>
      </c>
      <c r="J398" s="8" t="str">
        <f>IFERROR(VLOOKUP($B$397,$4:$126,MATCH($S405&amp;"/"&amp;J$341,$2:$2,0),FALSE),"")</f>
        <v/>
      </c>
      <c r="K398" s="8" t="str">
        <f>IFERROR(VLOOKUP($B$397,$4:$126,MATCH($S405&amp;"/"&amp;K$341,$2:$2,0),FALSE),"")</f>
        <v/>
      </c>
      <c r="L398" s="8" t="str">
        <f>IFERROR(VLOOKUP($B$397,$4:$126,MATCH($S405&amp;"/"&amp;L$341,$2:$2,0),FALSE),"")</f>
        <v/>
      </c>
      <c r="M398" s="8">
        <f>IFERROR(VLOOKUP($B$397,$4:$126,MATCH($S405&amp;"/"&amp;M$341,$2:$2,0),FALSE),"")</f>
        <v>116946</v>
      </c>
      <c r="N398" s="8">
        <f>IFERROR(VLOOKUP($B$397,$4:$126,MATCH($S405&amp;"/"&amp;N$341,$2:$2,0),FALSE),"")</f>
        <v>83608</v>
      </c>
      <c r="O398" s="8">
        <f>IFERROR(VLOOKUP($B$397,$4:$126,MATCH($S405&amp;"/"&amp;O$341,$2:$2,0),FALSE),"")</f>
        <v>57169</v>
      </c>
      <c r="P398" s="8">
        <f>IFERROR(VLOOKUP($B$397,$4:$126,MATCH($S405&amp;"/"&amp;P$341,$2:$2,0),FALSE),"")</f>
        <v>73747</v>
      </c>
      <c r="Q398" s="115"/>
      <c r="R398" s="6"/>
      <c r="S398" s="3"/>
    </row>
    <row r="399" spans="1:19" ht="14">
      <c r="B399" s="8" t="str">
        <f>IFERROR(VLOOKUP($B$397,$4:$126,MATCH($S406&amp;"/"&amp;B$341,$2:$2,0),FALSE),"")</f>
        <v/>
      </c>
      <c r="C399" s="8" t="str">
        <f>IFERROR(VLOOKUP($B$397,$4:$126,MATCH($S406&amp;"/"&amp;C$341,$2:$2,0),FALSE),"")</f>
        <v/>
      </c>
      <c r="D399" s="8" t="str">
        <f>IFERROR(VLOOKUP($B$397,$4:$126,MATCH($S406&amp;"/"&amp;D$341,$2:$2,0),FALSE),"")</f>
        <v/>
      </c>
      <c r="E399" s="8" t="str">
        <f>IFERROR(VLOOKUP($B$397,$4:$126,MATCH($S406&amp;"/"&amp;E$341,$2:$2,0),FALSE),"")</f>
        <v/>
      </c>
      <c r="F399" s="8" t="str">
        <f>IFERROR(VLOOKUP($B$397,$4:$126,MATCH($S406&amp;"/"&amp;F$341,$2:$2,0),FALSE),"")</f>
        <v/>
      </c>
      <c r="G399" s="8" t="str">
        <f>IFERROR(VLOOKUP($B$397,$4:$126,MATCH($S406&amp;"/"&amp;G$341,$2:$2,0),FALSE),"")</f>
        <v/>
      </c>
      <c r="H399" s="8" t="str">
        <f>IFERROR(VLOOKUP($B$397,$4:$126,MATCH($S406&amp;"/"&amp;H$341,$2:$2,0),FALSE),"")</f>
        <v/>
      </c>
      <c r="I399" s="8" t="str">
        <f>IFERROR(VLOOKUP($B$397,$4:$126,MATCH($S406&amp;"/"&amp;I$341,$2:$2,0),FALSE),"")</f>
        <v/>
      </c>
      <c r="J399" s="8" t="str">
        <f>IFERROR(VLOOKUP($B$397,$4:$126,MATCH($S406&amp;"/"&amp;J$341,$2:$2,0),FALSE),"")</f>
        <v/>
      </c>
      <c r="K399" s="8" t="str">
        <f>IFERROR(VLOOKUP($B$397,$4:$126,MATCH($S406&amp;"/"&amp;K$341,$2:$2,0),FALSE),"")</f>
        <v/>
      </c>
      <c r="L399" s="8" t="str">
        <f>IFERROR(VLOOKUP($B$397,$4:$126,MATCH($S406&amp;"/"&amp;L$341,$2:$2,0),FALSE),"")</f>
        <v/>
      </c>
      <c r="M399" s="8">
        <f>IFERROR(VLOOKUP($B$397,$4:$126,MATCH($S406&amp;"/"&amp;M$341,$2:$2,0),FALSE),"")</f>
        <v>156752</v>
      </c>
      <c r="N399" s="8">
        <f>IFERROR(VLOOKUP($B$397,$4:$126,MATCH($S406&amp;"/"&amp;N$341,$2:$2,0),FALSE),"")</f>
        <v>65521</v>
      </c>
      <c r="O399" s="8">
        <f>IFERROR(VLOOKUP($B$397,$4:$126,MATCH($S406&amp;"/"&amp;O$341,$2:$2,0),FALSE),"")</f>
        <v>77735</v>
      </c>
      <c r="P399" s="8">
        <f>IFERROR(VLOOKUP($B$397,$4:$126,MATCH($S406&amp;"/"&amp;P$341,$2:$2,0),FALSE),"")</f>
        <v>74465</v>
      </c>
      <c r="Q399" s="8">
        <f>IFERROR(VLOOKUP($B$391,$4:$126,MATCH($S399&amp;"/"&amp;Q$348,$2:$2,0),FALSE),"")</f>
        <v>2316326</v>
      </c>
      <c r="R399" s="6"/>
      <c r="S399" s="9" t="s">
        <v>12</v>
      </c>
    </row>
    <row r="400" spans="1:19" ht="14">
      <c r="B400" s="8" t="str">
        <f>IFERROR(VLOOKUP($B$397,$4:$126,MATCH($S407&amp;"/"&amp;B$341,$2:$2,0),FALSE),"")</f>
        <v/>
      </c>
      <c r="C400" s="8" t="str">
        <f>IFERROR(VLOOKUP($B$397,$4:$126,MATCH($S407&amp;"/"&amp;C$341,$2:$2,0),FALSE),"")</f>
        <v/>
      </c>
      <c r="D400" s="8" t="str">
        <f>IFERROR(VLOOKUP($B$397,$4:$126,MATCH($S407&amp;"/"&amp;D$341,$2:$2,0),FALSE),"")</f>
        <v/>
      </c>
      <c r="E400" s="8" t="str">
        <f>IFERROR(VLOOKUP($B$397,$4:$126,MATCH($S407&amp;"/"&amp;E$341,$2:$2,0),FALSE),"")</f>
        <v/>
      </c>
      <c r="F400" s="8" t="str">
        <f>IFERROR(VLOOKUP($B$397,$4:$126,MATCH($S407&amp;"/"&amp;F$341,$2:$2,0),FALSE),"")</f>
        <v/>
      </c>
      <c r="G400" s="8" t="str">
        <f>IFERROR(VLOOKUP($B$397,$4:$126,MATCH($S407&amp;"/"&amp;G$341,$2:$2,0),FALSE),"")</f>
        <v/>
      </c>
      <c r="H400" s="8" t="str">
        <f>IFERROR(VLOOKUP($B$397,$4:$126,MATCH($S407&amp;"/"&amp;H$341,$2:$2,0),FALSE),"")</f>
        <v/>
      </c>
      <c r="I400" s="8" t="str">
        <f>IFERROR(VLOOKUP($B$397,$4:$126,MATCH($S407&amp;"/"&amp;I$341,$2:$2,0),FALSE),"")</f>
        <v/>
      </c>
      <c r="J400" s="8" t="str">
        <f>IFERROR(VLOOKUP($B$397,$4:$126,MATCH($S407&amp;"/"&amp;J$341,$2:$2,0),FALSE),"")</f>
        <v/>
      </c>
      <c r="K400" s="8" t="str">
        <f>IFERROR(VLOOKUP($B$397,$4:$126,MATCH($S407&amp;"/"&amp;K$341,$2:$2,0),FALSE),"")</f>
        <v/>
      </c>
      <c r="L400" s="8" t="str">
        <f>IFERROR(VLOOKUP($B$397,$4:$126,MATCH($S407&amp;"/"&amp;L$341,$2:$2,0),FALSE),"")</f>
        <v/>
      </c>
      <c r="M400" s="8">
        <f>IFERROR(VLOOKUP($B$397,$4:$126,MATCH($S407&amp;"/"&amp;M$341,$2:$2,0),FALSE),"")</f>
        <v>134747</v>
      </c>
      <c r="N400" s="8">
        <f>IFERROR(VLOOKUP($B$397,$4:$126,MATCH($S407&amp;"/"&amp;N$341,$2:$2,0),FALSE),"")</f>
        <v>93473</v>
      </c>
      <c r="O400" s="8">
        <f>IFERROR(VLOOKUP($B$397,$4:$126,MATCH($S407&amp;"/"&amp;O$341,$2:$2,0),FALSE),"")</f>
        <v>82758</v>
      </c>
      <c r="P400" s="8">
        <f>IFERROR(VLOOKUP($B$397,$4:$126,MATCH($S407&amp;"/"&amp;P$341,$2:$2,0),FALSE),"")</f>
        <v>91262</v>
      </c>
      <c r="Q400" s="8">
        <f>IFERROR(VLOOKUP($B$391,$4:$126,MATCH($S400&amp;"/"&amp;Q$348,$2:$2,0),FALSE),"")</f>
        <v>2171379</v>
      </c>
      <c r="R400" s="6"/>
      <c r="S400" s="9" t="s">
        <v>13</v>
      </c>
    </row>
    <row r="401" spans="1:19" ht="14">
      <c r="B401" s="8" t="str">
        <f>IFERROR(VLOOKUP($B$397,$4:$126,MATCH($S408&amp;"/"&amp;B$341,$2:$2,0),FALSE),"")</f>
        <v/>
      </c>
      <c r="C401" s="8" t="str">
        <f>IFERROR(VLOOKUP($B$397,$4:$126,MATCH($S408&amp;"/"&amp;C$341,$2:$2,0),FALSE),"")</f>
        <v/>
      </c>
      <c r="D401" s="8" t="str">
        <f>IFERROR(VLOOKUP($B$397,$4:$126,MATCH($S408&amp;"/"&amp;D$341,$2:$2,0),FALSE),"")</f>
        <v/>
      </c>
      <c r="E401" s="8" t="str">
        <f>IFERROR(VLOOKUP($B$397,$4:$126,MATCH($S408&amp;"/"&amp;E$341,$2:$2,0),FALSE),"")</f>
        <v/>
      </c>
      <c r="F401" s="8" t="str">
        <f>IFERROR(VLOOKUP($B$397,$4:$126,MATCH($S408&amp;"/"&amp;F$341,$2:$2,0),FALSE),"")</f>
        <v/>
      </c>
      <c r="G401" s="8" t="str">
        <f>IFERROR(VLOOKUP($B$397,$4:$126,MATCH($S408&amp;"/"&amp;G$341,$2:$2,0),FALSE),"")</f>
        <v/>
      </c>
      <c r="H401" s="8" t="str">
        <f>IFERROR(VLOOKUP($B$397,$4:$126,MATCH($S408&amp;"/"&amp;H$341,$2:$2,0),FALSE),"")</f>
        <v/>
      </c>
      <c r="I401" s="8" t="str">
        <f>IFERROR(VLOOKUP($B$397,$4:$126,MATCH($S408&amp;"/"&amp;I$341,$2:$2,0),FALSE),"")</f>
        <v/>
      </c>
      <c r="J401" s="8" t="str">
        <f>IFERROR(VLOOKUP($B$397,$4:$126,MATCH($S408&amp;"/"&amp;J$341,$2:$2,0),FALSE),"")</f>
        <v/>
      </c>
      <c r="K401" s="8" t="str">
        <f>IFERROR(VLOOKUP($B$397,$4:$126,MATCH($S408&amp;"/"&amp;K$341,$2:$2,0),FALSE),"")</f>
        <v/>
      </c>
      <c r="L401" s="8" t="str">
        <f>IFERROR(VLOOKUP($B$397,$4:$126,MATCH($S408&amp;"/"&amp;L$341,$2:$2,0),FALSE),"")</f>
        <v/>
      </c>
      <c r="M401" s="8">
        <f>IFERROR(VLOOKUP($B$397,$4:$126,MATCH($S408&amp;"/"&amp;M$341,$2:$2,0),FALSE),"")</f>
        <v>79157.960000000006</v>
      </c>
      <c r="N401" s="8">
        <f>IFERROR(VLOOKUP($B$397,$4:$126,MATCH($S408&amp;"/"&amp;N$341,$2:$2,0),FALSE),IFERROR(VLOOKUP($B$397,$4:$126,MATCH($S407&amp;"/"&amp;N$341,$2:$2,0),FALSE),IFERROR(VLOOKUP($B$397,$4:$126,MATCH($S406&amp;"/"&amp;N$341,$2:$2,0),FALSE),IFERROR(VLOOKUP($B$397,$4:$126,MATCH($S405&amp;"/"&amp;N$341,$2:$2,0),FALSE),""))))</f>
        <v>72620.23</v>
      </c>
      <c r="O401" s="8">
        <f>IFERROR(VLOOKUP($B$397,$4:$126,MATCH($S408&amp;"/"&amp;O$341,$2:$2,0),FALSE),IFERROR(VLOOKUP($B$397,$4:$126,MATCH($S407&amp;"/"&amp;O$341,$2:$2,0),FALSE),IFERROR(VLOOKUP($B$397,$4:$126,MATCH($S406&amp;"/"&amp;O$341,$2:$2,0),FALSE),IFERROR(VLOOKUP($B$397,$4:$126,MATCH($S405&amp;"/"&amp;O$341,$2:$2,0),FALSE),""))))</f>
        <v>100260.13</v>
      </c>
      <c r="P401" s="8">
        <f>IFERROR(VLOOKUP($B$397,$4:$126,MATCH($S408&amp;"/"&amp;P$341,$2:$2,0),FALSE),IFERROR(VLOOKUP($B$397,$4:$126,MATCH($S407&amp;"/"&amp;P$341,$2:$2,0),FALSE),IFERROR(VLOOKUP($B$397,$4:$126,MATCH($S406&amp;"/"&amp;P$341,$2:$2,0),FALSE),IFERROR(VLOOKUP($B$397,$4:$126,MATCH($S405&amp;"/"&amp;P$341,$2:$2,0),FALSE),""))))</f>
        <v>123872.45</v>
      </c>
      <c r="Q401" s="8">
        <f>IFERROR(VLOOKUP($B$391,$4:$126,MATCH($S401&amp;"/"&amp;Q$348,$2:$2,0),FALSE),"")</f>
        <v>2264329</v>
      </c>
      <c r="R401" s="6"/>
      <c r="S401" s="9" t="s">
        <v>14</v>
      </c>
    </row>
    <row r="402" spans="1:19" ht="14">
      <c r="A402" s="84"/>
      <c r="B402" s="12" t="e">
        <f>+B401/B$395</f>
        <v>#VALUE!</v>
      </c>
      <c r="C402" s="12" t="e">
        <f>+C401/C$395</f>
        <v>#VALUE!</v>
      </c>
      <c r="D402" s="12" t="e">
        <f>+D401/D$395</f>
        <v>#VALUE!</v>
      </c>
      <c r="E402" s="12" t="e">
        <f>+E401/E$395</f>
        <v>#VALUE!</v>
      </c>
      <c r="F402" s="12" t="e">
        <f>+F401/F$395</f>
        <v>#VALUE!</v>
      </c>
      <c r="G402" s="12" t="e">
        <f>+G401/G$395</f>
        <v>#VALUE!</v>
      </c>
      <c r="H402" s="12" t="e">
        <f>+H401/H$395</f>
        <v>#VALUE!</v>
      </c>
      <c r="I402" s="12" t="e">
        <f>+I401/I$395</f>
        <v>#VALUE!</v>
      </c>
      <c r="J402" s="12" t="e">
        <f>+J401/J$395</f>
        <v>#VALUE!</v>
      </c>
      <c r="K402" s="12" t="e">
        <f>+K401/K$395</f>
        <v>#VALUE!</v>
      </c>
      <c r="L402" s="12" t="e">
        <f>+L401/L$395</f>
        <v>#VALUE!</v>
      </c>
      <c r="M402" s="12">
        <f>+M401/M$395</f>
        <v>7.2392453739060517E-2</v>
      </c>
      <c r="N402" s="12">
        <f>+N401/N$395</f>
        <v>7.2440033244104293E-2</v>
      </c>
      <c r="O402" s="12">
        <f>+O401/O$395</f>
        <v>7.5256591730659392E-2</v>
      </c>
      <c r="P402" s="12">
        <f>+P401/P$395</f>
        <v>5.5091051160317692E-2</v>
      </c>
      <c r="Q402" s="8">
        <f>IFERROR(VLOOKUP($B$391,$4:$126,MATCH($S402&amp;"/"&amp;Q$348,$2:$2,0),FALSE),IFERROR(VLOOKUP($B$391,$4:$126,MATCH($S401&amp;"/"&amp;Q$348,$2:$2,0),FALSE),IFERROR(VLOOKUP($B$391,$4:$126,MATCH($S400&amp;"/"&amp;Q$348,$2:$2,0),FALSE),IFERROR(VLOOKUP($B$391,$4:$126,MATCH($S399&amp;"/"&amp;Q$348,$2:$2,0),FALSE),""))))</f>
        <v>2458831.63</v>
      </c>
      <c r="R402" s="6"/>
      <c r="S402" s="9" t="s">
        <v>15</v>
      </c>
    </row>
    <row r="403" spans="1:19" ht="14">
      <c r="A403" s="84"/>
      <c r="B403" s="355" t="s">
        <v>321</v>
      </c>
      <c r="C403" s="355"/>
      <c r="D403" s="355"/>
      <c r="E403" s="355"/>
      <c r="F403" s="355"/>
      <c r="G403" s="355"/>
      <c r="H403" s="355"/>
      <c r="I403" s="355"/>
      <c r="J403" s="355"/>
      <c r="K403" s="355"/>
      <c r="L403" s="355"/>
      <c r="M403" s="355"/>
      <c r="N403" s="355"/>
      <c r="O403" s="118"/>
      <c r="P403" s="118"/>
      <c r="Q403" s="117"/>
    </row>
    <row r="404" spans="1:19" ht="14">
      <c r="B404" s="8" t="str">
        <f>IFERROR(VLOOKUP($B$403,$4:$126,MATCH($S411&amp;"/"&amp;B$341,$2:$2,0),FALSE),"")</f>
        <v/>
      </c>
      <c r="C404" s="8" t="str">
        <f>IFERROR(VLOOKUP($B$403,$4:$126,MATCH($S411&amp;"/"&amp;C$341,$2:$2,0),FALSE),"")</f>
        <v/>
      </c>
      <c r="D404" s="8" t="str">
        <f>IFERROR(VLOOKUP($B$403,$4:$126,MATCH($S411&amp;"/"&amp;D$341,$2:$2,0),FALSE),"")</f>
        <v/>
      </c>
      <c r="E404" s="8" t="str">
        <f>IFERROR(VLOOKUP($B$403,$4:$126,MATCH($S411&amp;"/"&amp;E$341,$2:$2,0),FALSE),"")</f>
        <v/>
      </c>
      <c r="F404" s="8" t="str">
        <f>IFERROR(VLOOKUP($B$403,$4:$126,MATCH($S411&amp;"/"&amp;F$341,$2:$2,0),FALSE),"")</f>
        <v/>
      </c>
      <c r="G404" s="8" t="str">
        <f>IFERROR(VLOOKUP($B$403,$4:$126,MATCH($S411&amp;"/"&amp;G$341,$2:$2,0),FALSE),"")</f>
        <v/>
      </c>
      <c r="H404" s="8" t="str">
        <f>IFERROR(VLOOKUP($B$403,$4:$126,MATCH($S411&amp;"/"&amp;H$341,$2:$2,0),FALSE),"")</f>
        <v/>
      </c>
      <c r="I404" s="8" t="str">
        <f>IFERROR(VLOOKUP($B$403,$4:$126,MATCH($S411&amp;"/"&amp;I$341,$2:$2,0),FALSE),"")</f>
        <v/>
      </c>
      <c r="J404" s="8" t="str">
        <f>IFERROR(VLOOKUP($B$403,$4:$126,MATCH($S411&amp;"/"&amp;J$341,$2:$2,0),FALSE),"")</f>
        <v/>
      </c>
      <c r="K404" s="8" t="str">
        <f>IFERROR(VLOOKUP($B$403,$4:$126,MATCH($S411&amp;"/"&amp;K$341,$2:$2,0),FALSE),"")</f>
        <v/>
      </c>
      <c r="L404" s="8" t="str">
        <f>IFERROR(VLOOKUP($B$403,$4:$126,MATCH($S411&amp;"/"&amp;L$341,$2:$2,0),FALSE),"")</f>
        <v/>
      </c>
      <c r="M404" s="8">
        <f>IFERROR(VLOOKUP($B$403,$4:$126,MATCH($S411&amp;"/"&amp;M$341,$2:$2,0),FALSE),"")</f>
        <v>150111</v>
      </c>
      <c r="N404" s="8">
        <f>IFERROR(VLOOKUP($B$403,$4:$126,MATCH($S411&amp;"/"&amp;N$341,$2:$2,0),FALSE),"")</f>
        <v>122424</v>
      </c>
      <c r="O404" s="8">
        <f>IFERROR(VLOOKUP($B$403,$4:$126,MATCH($S411&amp;"/"&amp;O$341,$2:$2,0),FALSE),"")</f>
        <v>97170</v>
      </c>
      <c r="P404" s="8">
        <f>IFERROR(VLOOKUP($B$403,$4:$126,MATCH($S411&amp;"/"&amp;P$341,$2:$2,0),FALSE),"")</f>
        <v>171476</v>
      </c>
      <c r="Q404" s="118"/>
      <c r="R404" s="6"/>
      <c r="S404" s="3"/>
    </row>
    <row r="405" spans="1:19" ht="14">
      <c r="B405" s="8" t="str">
        <f>IFERROR(VLOOKUP($B$403,$4:$126,MATCH($S412&amp;"/"&amp;B$341,$2:$2,0),FALSE),"")</f>
        <v/>
      </c>
      <c r="C405" s="8" t="str">
        <f>IFERROR(VLOOKUP($B$403,$4:$126,MATCH($S412&amp;"/"&amp;C$341,$2:$2,0),FALSE),"")</f>
        <v/>
      </c>
      <c r="D405" s="8" t="str">
        <f>IFERROR(VLOOKUP($B$403,$4:$126,MATCH($S412&amp;"/"&amp;D$341,$2:$2,0),FALSE),"")</f>
        <v/>
      </c>
      <c r="E405" s="8" t="str">
        <f>IFERROR(VLOOKUP($B$403,$4:$126,MATCH($S412&amp;"/"&amp;E$341,$2:$2,0),FALSE),"")</f>
        <v/>
      </c>
      <c r="F405" s="8" t="str">
        <f>IFERROR(VLOOKUP($B$403,$4:$126,MATCH($S412&amp;"/"&amp;F$341,$2:$2,0),FALSE),"")</f>
        <v/>
      </c>
      <c r="G405" s="8" t="str">
        <f>IFERROR(VLOOKUP($B$403,$4:$126,MATCH($S412&amp;"/"&amp;G$341,$2:$2,0),FALSE),"")</f>
        <v/>
      </c>
      <c r="H405" s="8" t="str">
        <f>IFERROR(VLOOKUP($B$403,$4:$126,MATCH($S412&amp;"/"&amp;H$341,$2:$2,0),FALSE),"")</f>
        <v/>
      </c>
      <c r="I405" s="8" t="str">
        <f>IFERROR(VLOOKUP($B$403,$4:$126,MATCH($S412&amp;"/"&amp;I$341,$2:$2,0),FALSE),"")</f>
        <v/>
      </c>
      <c r="J405" s="8" t="str">
        <f>IFERROR(VLOOKUP($B$403,$4:$126,MATCH($S412&amp;"/"&amp;J$341,$2:$2,0),FALSE),"")</f>
        <v/>
      </c>
      <c r="K405" s="8" t="str">
        <f>IFERROR(VLOOKUP($B$403,$4:$126,MATCH($S412&amp;"/"&amp;K$341,$2:$2,0),FALSE),"")</f>
        <v/>
      </c>
      <c r="L405" s="8" t="str">
        <f>IFERROR(VLOOKUP($B$403,$4:$126,MATCH($S412&amp;"/"&amp;L$341,$2:$2,0),FALSE),"")</f>
        <v/>
      </c>
      <c r="M405" s="8">
        <f>IFERROR(VLOOKUP($B$403,$4:$126,MATCH($S412&amp;"/"&amp;M$341,$2:$2,0),FALSE),"")</f>
        <v>176913</v>
      </c>
      <c r="N405" s="8">
        <f>IFERROR(VLOOKUP($B$403,$4:$126,MATCH($S412&amp;"/"&amp;N$341,$2:$2,0),FALSE),"")</f>
        <v>99746</v>
      </c>
      <c r="O405" s="8">
        <f>IFERROR(VLOOKUP($B$403,$4:$126,MATCH($S412&amp;"/"&amp;O$341,$2:$2,0),FALSE),"")</f>
        <v>130667</v>
      </c>
      <c r="P405" s="8">
        <f>IFERROR(VLOOKUP($B$403,$4:$126,MATCH($S412&amp;"/"&amp;P$341,$2:$2,0),FALSE),"")</f>
        <v>146815</v>
      </c>
      <c r="Q405" s="8">
        <f>IFERROR(VLOOKUP($B$397,$4:$126,MATCH($S405&amp;"/"&amp;Q$348,$2:$2,0),FALSE),"")</f>
        <v>98540</v>
      </c>
      <c r="R405" s="6"/>
      <c r="S405" s="9" t="s">
        <v>12</v>
      </c>
    </row>
    <row r="406" spans="1:19" ht="14">
      <c r="B406" s="8" t="str">
        <f>IFERROR(VLOOKUP($B$403,$4:$126,MATCH($S413&amp;"/"&amp;B$341,$2:$2,0),FALSE),"")</f>
        <v/>
      </c>
      <c r="C406" s="8" t="str">
        <f>IFERROR(VLOOKUP($B$403,$4:$126,MATCH($S413&amp;"/"&amp;C$341,$2:$2,0),FALSE),"")</f>
        <v/>
      </c>
      <c r="D406" s="8" t="str">
        <f>IFERROR(VLOOKUP($B$403,$4:$126,MATCH($S413&amp;"/"&amp;D$341,$2:$2,0),FALSE),"")</f>
        <v/>
      </c>
      <c r="E406" s="8" t="str">
        <f>IFERROR(VLOOKUP($B$403,$4:$126,MATCH($S413&amp;"/"&amp;E$341,$2:$2,0),FALSE),"")</f>
        <v/>
      </c>
      <c r="F406" s="8" t="str">
        <f>IFERROR(VLOOKUP($B$403,$4:$126,MATCH($S413&amp;"/"&amp;F$341,$2:$2,0),FALSE),"")</f>
        <v/>
      </c>
      <c r="G406" s="8" t="str">
        <f>IFERROR(VLOOKUP($B$403,$4:$126,MATCH($S413&amp;"/"&amp;G$341,$2:$2,0),FALSE),"")</f>
        <v/>
      </c>
      <c r="H406" s="8" t="str">
        <f>IFERROR(VLOOKUP($B$403,$4:$126,MATCH($S413&amp;"/"&amp;H$341,$2:$2,0),FALSE),"")</f>
        <v/>
      </c>
      <c r="I406" s="8" t="str">
        <f>IFERROR(VLOOKUP($B$403,$4:$126,MATCH($S413&amp;"/"&amp;I$341,$2:$2,0),FALSE),"")</f>
        <v/>
      </c>
      <c r="J406" s="8" t="str">
        <f>IFERROR(VLOOKUP($B$403,$4:$126,MATCH($S413&amp;"/"&amp;J$341,$2:$2,0),FALSE),"")</f>
        <v/>
      </c>
      <c r="K406" s="8" t="str">
        <f>IFERROR(VLOOKUP($B$403,$4:$126,MATCH($S413&amp;"/"&amp;K$341,$2:$2,0),FALSE),"")</f>
        <v/>
      </c>
      <c r="L406" s="8" t="str">
        <f>IFERROR(VLOOKUP($B$403,$4:$126,MATCH($S413&amp;"/"&amp;L$341,$2:$2,0),FALSE),"")</f>
        <v/>
      </c>
      <c r="M406" s="8">
        <f>IFERROR(VLOOKUP($B$403,$4:$126,MATCH($S413&amp;"/"&amp;M$341,$2:$2,0),FALSE),"")</f>
        <v>184406</v>
      </c>
      <c r="N406" s="8">
        <f>IFERROR(VLOOKUP($B$403,$4:$126,MATCH($S413&amp;"/"&amp;N$341,$2:$2,0),FALSE),"")</f>
        <v>109727</v>
      </c>
      <c r="O406" s="8">
        <f>IFERROR(VLOOKUP($B$403,$4:$126,MATCH($S413&amp;"/"&amp;O$341,$2:$2,0),FALSE),"")</f>
        <v>202775</v>
      </c>
      <c r="P406" s="8">
        <f>IFERROR(VLOOKUP($B$403,$4:$126,MATCH($S413&amp;"/"&amp;P$341,$2:$2,0),FALSE),"")</f>
        <v>153555</v>
      </c>
      <c r="Q406" s="8">
        <f>IFERROR(VLOOKUP($B$397,$4:$126,MATCH($S406&amp;"/"&amp;Q$348,$2:$2,0),FALSE),"")</f>
        <v>120302</v>
      </c>
      <c r="R406" s="6"/>
      <c r="S406" s="9" t="s">
        <v>13</v>
      </c>
    </row>
    <row r="407" spans="1:19" ht="14">
      <c r="B407" s="8" t="str">
        <f>IFERROR(VLOOKUP($B$403,$4:$126,MATCH($S414&amp;"/"&amp;B$341,$2:$2,0),FALSE),"")</f>
        <v/>
      </c>
      <c r="C407" s="8" t="str">
        <f>IFERROR(VLOOKUP($B$403,$4:$126,MATCH($S414&amp;"/"&amp;C$341,$2:$2,0),FALSE),"")</f>
        <v/>
      </c>
      <c r="D407" s="8" t="str">
        <f>IFERROR(VLOOKUP($B$403,$4:$126,MATCH($S414&amp;"/"&amp;D$341,$2:$2,0),FALSE),"")</f>
        <v/>
      </c>
      <c r="E407" s="8" t="str">
        <f>IFERROR(VLOOKUP($B$403,$4:$126,MATCH($S414&amp;"/"&amp;E$341,$2:$2,0),FALSE),"")</f>
        <v/>
      </c>
      <c r="F407" s="8" t="str">
        <f>IFERROR(VLOOKUP($B$403,$4:$126,MATCH($S414&amp;"/"&amp;F$341,$2:$2,0),FALSE),"")</f>
        <v/>
      </c>
      <c r="G407" s="8" t="str">
        <f>IFERROR(VLOOKUP($B$403,$4:$126,MATCH($S414&amp;"/"&amp;G$341,$2:$2,0),FALSE),"")</f>
        <v/>
      </c>
      <c r="H407" s="8" t="str">
        <f>IFERROR(VLOOKUP($B$403,$4:$126,MATCH($S414&amp;"/"&amp;H$341,$2:$2,0),FALSE),"")</f>
        <v/>
      </c>
      <c r="I407" s="8" t="str">
        <f>IFERROR(VLOOKUP($B$403,$4:$126,MATCH($S414&amp;"/"&amp;I$341,$2:$2,0),FALSE),"")</f>
        <v/>
      </c>
      <c r="J407" s="8" t="str">
        <f>IFERROR(VLOOKUP($B$403,$4:$126,MATCH($S414&amp;"/"&amp;J$341,$2:$2,0),FALSE),"")</f>
        <v/>
      </c>
      <c r="K407" s="8" t="str">
        <f>IFERROR(VLOOKUP($B$403,$4:$126,MATCH($S414&amp;"/"&amp;K$341,$2:$2,0),FALSE),"")</f>
        <v/>
      </c>
      <c r="L407" s="8" t="str">
        <f>IFERROR(VLOOKUP($B$403,$4:$126,MATCH($S414&amp;"/"&amp;L$341,$2:$2,0),FALSE),"")</f>
        <v/>
      </c>
      <c r="M407" s="8">
        <f>IFERROR(VLOOKUP($B$403,$4:$126,MATCH($S414&amp;"/"&amp;M$341,$2:$2,0),FALSE),"")</f>
        <v>127974.48</v>
      </c>
      <c r="N407" s="8">
        <f>IFERROR(VLOOKUP($B$403,$4:$126,MATCH($S414&amp;"/"&amp;N$341,$2:$2,0),FALSE),IFERROR(VLOOKUP($B$403,$4:$126,MATCH($S413&amp;"/"&amp;N$341,$2:$2,0),FALSE),IFERROR(VLOOKUP($B$403,$4:$126,MATCH($S412&amp;"/"&amp;N$341,$2:$2,0),FALSE),IFERROR(VLOOKUP($B$403,$4:$126,MATCH($S411&amp;"/"&amp;N$341,$2:$2,0),FALSE),""))))</f>
        <v>98140.76</v>
      </c>
      <c r="O407" s="8">
        <f>IFERROR(VLOOKUP($B$403,$4:$126,MATCH($S414&amp;"/"&amp;O$341,$2:$2,0),FALSE),IFERROR(VLOOKUP($B$403,$4:$126,MATCH($S413&amp;"/"&amp;O$341,$2:$2,0),FALSE),IFERROR(VLOOKUP($B$403,$4:$126,MATCH($S412&amp;"/"&amp;O$341,$2:$2,0),FALSE),IFERROR(VLOOKUP($B$403,$4:$126,MATCH($S411&amp;"/"&amp;O$341,$2:$2,0),FALSE),""))))</f>
        <v>183565.9</v>
      </c>
      <c r="P407" s="8">
        <f>IFERROR(VLOOKUP($B$403,$4:$126,MATCH($S414&amp;"/"&amp;P$341,$2:$2,0),FALSE),IFERROR(VLOOKUP($B$403,$4:$126,MATCH($S413&amp;"/"&amp;P$341,$2:$2,0),FALSE),IFERROR(VLOOKUP($B$403,$4:$126,MATCH($S412&amp;"/"&amp;P$341,$2:$2,0),FALSE),IFERROR(VLOOKUP($B$403,$4:$126,MATCH($S411&amp;"/"&amp;P$341,$2:$2,0),FALSE),""))))</f>
        <v>201150.15</v>
      </c>
      <c r="Q407" s="8">
        <f>IFERROR(VLOOKUP($B$397,$4:$126,MATCH($S407&amp;"/"&amp;Q$348,$2:$2,0),FALSE),"")</f>
        <v>119997</v>
      </c>
      <c r="R407" s="6"/>
      <c r="S407" s="9" t="s">
        <v>14</v>
      </c>
    </row>
    <row r="408" spans="1:19" ht="14">
      <c r="B408" s="12" t="e">
        <f>+B407/B$395</f>
        <v>#VALUE!</v>
      </c>
      <c r="C408" s="12" t="e">
        <f>+C407/C$395</f>
        <v>#VALUE!</v>
      </c>
      <c r="D408" s="12" t="e">
        <f>+D407/D$395</f>
        <v>#VALUE!</v>
      </c>
      <c r="E408" s="12" t="e">
        <f>+E407/E$395</f>
        <v>#VALUE!</v>
      </c>
      <c r="F408" s="12" t="e">
        <f>+F407/F$395</f>
        <v>#VALUE!</v>
      </c>
      <c r="G408" s="12" t="e">
        <f>+G407/G$395</f>
        <v>#VALUE!</v>
      </c>
      <c r="H408" s="12" t="e">
        <f>+H407/H$395</f>
        <v>#VALUE!</v>
      </c>
      <c r="I408" s="12" t="e">
        <f>+I407/I$395</f>
        <v>#VALUE!</v>
      </c>
      <c r="J408" s="12" t="e">
        <f>+J407/J$395</f>
        <v>#VALUE!</v>
      </c>
      <c r="K408" s="12" t="e">
        <f>+K407/K$395</f>
        <v>#VALUE!</v>
      </c>
      <c r="L408" s="12" t="e">
        <f>+L407/L$395</f>
        <v>#VALUE!</v>
      </c>
      <c r="M408" s="12">
        <f>+M407/M$395</f>
        <v>0.11703670260300196</v>
      </c>
      <c r="N408" s="12">
        <f>+N407/N$395</f>
        <v>9.7897237684343053E-2</v>
      </c>
      <c r="O408" s="12">
        <f>+O407/O$395</f>
        <v>0.13778701455873885</v>
      </c>
      <c r="P408" s="12">
        <f>+P407/P$395</f>
        <v>8.9459546529963505E-2</v>
      </c>
      <c r="Q408" s="8">
        <f>IFERROR(VLOOKUP($B$397,$4:$126,MATCH($S408&amp;"/"&amp;Q$348,$2:$2,0),FALSE),IFERROR(VLOOKUP($B$397,$4:$126,MATCH($S407&amp;"/"&amp;Q$348,$2:$2,0),FALSE),IFERROR(VLOOKUP($B$397,$4:$126,MATCH($S406&amp;"/"&amp;Q$348,$2:$2,0),FALSE),IFERROR(VLOOKUP($B$397,$4:$126,MATCH($S405&amp;"/"&amp;Q$348,$2:$2,0),FALSE),""))))</f>
        <v>133869.15</v>
      </c>
      <c r="R408" s="6"/>
      <c r="S408" s="9" t="s">
        <v>15</v>
      </c>
    </row>
    <row r="409" spans="1:19" ht="14">
      <c r="B409" s="356" t="s">
        <v>2</v>
      </c>
      <c r="C409" s="356"/>
      <c r="D409" s="356"/>
      <c r="E409" s="356"/>
      <c r="F409" s="356"/>
      <c r="G409" s="356"/>
      <c r="H409" s="356"/>
      <c r="I409" s="356"/>
      <c r="J409" s="356"/>
      <c r="K409" s="356"/>
      <c r="L409" s="356"/>
      <c r="M409" s="356"/>
      <c r="N409" s="356"/>
      <c r="O409" s="119"/>
      <c r="P409" s="119"/>
      <c r="Q409" s="12">
        <f>+Q408/Q$402</f>
        <v>5.4444211781999895E-2</v>
      </c>
      <c r="R409" s="6"/>
      <c r="S409" s="11" t="s">
        <v>377</v>
      </c>
    </row>
    <row r="410" spans="1:19" ht="14">
      <c r="B410" s="8" t="str">
        <f>IFERROR(VLOOKUP($B$409,$4:$126,MATCH($S417&amp;"/"&amp;B$341,$2:$2,0),FALSE),"")</f>
        <v/>
      </c>
      <c r="C410" s="8" t="str">
        <f>IFERROR(VLOOKUP($B$409,$4:$126,MATCH($S417&amp;"/"&amp;C$341,$2:$2,0),FALSE),"")</f>
        <v/>
      </c>
      <c r="D410" s="8" t="str">
        <f>IFERROR(VLOOKUP($B$409,$4:$126,MATCH($S417&amp;"/"&amp;D$341,$2:$2,0),FALSE),"")</f>
        <v/>
      </c>
      <c r="E410" s="8" t="str">
        <f>IFERROR(VLOOKUP($B$409,$4:$126,MATCH($S417&amp;"/"&amp;E$341,$2:$2,0),FALSE),"")</f>
        <v/>
      </c>
      <c r="F410" s="8" t="str">
        <f>IFERROR(VLOOKUP($B$409,$4:$126,MATCH($S417&amp;"/"&amp;F$341,$2:$2,0),FALSE),"")</f>
        <v/>
      </c>
      <c r="G410" s="8" t="str">
        <f>IFERROR(VLOOKUP($B$409,$4:$126,MATCH($S417&amp;"/"&amp;G$341,$2:$2,0),FALSE),"")</f>
        <v/>
      </c>
      <c r="H410" s="8" t="str">
        <f>IFERROR(VLOOKUP($B$409,$4:$126,MATCH($S417&amp;"/"&amp;H$341,$2:$2,0),FALSE),"")</f>
        <v/>
      </c>
      <c r="I410" s="8" t="str">
        <f>IFERROR(VLOOKUP($B$409,$4:$126,MATCH($S417&amp;"/"&amp;I$341,$2:$2,0),FALSE),"")</f>
        <v/>
      </c>
      <c r="J410" s="8" t="str">
        <f>IFERROR(VLOOKUP($B$409,$4:$126,MATCH($S417&amp;"/"&amp;J$341,$2:$2,0),FALSE),"")</f>
        <v/>
      </c>
      <c r="K410" s="8" t="str">
        <f>IFERROR(VLOOKUP($B$409,$4:$126,MATCH($S417&amp;"/"&amp;K$341,$2:$2,0),FALSE),"")</f>
        <v/>
      </c>
      <c r="L410" s="8" t="str">
        <f>IFERROR(VLOOKUP($B$409,$4:$126,MATCH($S417&amp;"/"&amp;L$341,$2:$2,0),FALSE),"")</f>
        <v/>
      </c>
      <c r="M410" s="8">
        <f>IFERROR(VLOOKUP($B$409,$4:$126,MATCH($S417&amp;"/"&amp;M$341,$2:$2,0),FALSE),"")</f>
        <v>0</v>
      </c>
      <c r="N410" s="8">
        <f>IFERROR(VLOOKUP($B$409,$4:$126,MATCH($S417&amp;"/"&amp;N$341,$2:$2,0),FALSE),"")</f>
        <v>0</v>
      </c>
      <c r="O410" s="8">
        <f>IFERROR(VLOOKUP($B$409,$4:$126,MATCH($S417&amp;"/"&amp;O$341,$2:$2,0),FALSE),"")</f>
        <v>0</v>
      </c>
      <c r="P410" s="8">
        <f>IFERROR(VLOOKUP($B$409,$4:$126,MATCH($S417&amp;"/"&amp;P$341,$2:$2,0),FALSE),"")</f>
        <v>0</v>
      </c>
      <c r="Q410" s="118"/>
      <c r="R410" s="6"/>
      <c r="S410" s="3"/>
    </row>
    <row r="411" spans="1:19" ht="14">
      <c r="B411" s="8" t="str">
        <f>IFERROR(VLOOKUP($B$409,$4:$126,MATCH($S418&amp;"/"&amp;B$341,$2:$2,0),FALSE),"")</f>
        <v/>
      </c>
      <c r="C411" s="8" t="str">
        <f>IFERROR(VLOOKUP($B$409,$4:$126,MATCH($S418&amp;"/"&amp;C$341,$2:$2,0),FALSE),"")</f>
        <v/>
      </c>
      <c r="D411" s="8" t="str">
        <f>IFERROR(VLOOKUP($B$409,$4:$126,MATCH($S418&amp;"/"&amp;D$341,$2:$2,0),FALSE),"")</f>
        <v/>
      </c>
      <c r="E411" s="8" t="str">
        <f>IFERROR(VLOOKUP($B$409,$4:$126,MATCH($S418&amp;"/"&amp;E$341,$2:$2,0),FALSE),"")</f>
        <v/>
      </c>
      <c r="F411" s="8" t="str">
        <f>IFERROR(VLOOKUP($B$409,$4:$126,MATCH($S418&amp;"/"&amp;F$341,$2:$2,0),FALSE),"")</f>
        <v/>
      </c>
      <c r="G411" s="8" t="str">
        <f>IFERROR(VLOOKUP($B$409,$4:$126,MATCH($S418&amp;"/"&amp;G$341,$2:$2,0),FALSE),"")</f>
        <v/>
      </c>
      <c r="H411" s="8" t="str">
        <f>IFERROR(VLOOKUP($B$409,$4:$126,MATCH($S418&amp;"/"&amp;H$341,$2:$2,0),FALSE),"")</f>
        <v/>
      </c>
      <c r="I411" s="8" t="str">
        <f>IFERROR(VLOOKUP($B$409,$4:$126,MATCH($S418&amp;"/"&amp;I$341,$2:$2,0),FALSE),"")</f>
        <v/>
      </c>
      <c r="J411" s="8" t="str">
        <f>IFERROR(VLOOKUP($B$409,$4:$126,MATCH($S418&amp;"/"&amp;J$341,$2:$2,0),FALSE),"")</f>
        <v/>
      </c>
      <c r="K411" s="8" t="str">
        <f>IFERROR(VLOOKUP($B$409,$4:$126,MATCH($S418&amp;"/"&amp;K$341,$2:$2,0),FALSE),"")</f>
        <v/>
      </c>
      <c r="L411" s="8" t="str">
        <f>IFERROR(VLOOKUP($B$409,$4:$126,MATCH($S418&amp;"/"&amp;L$341,$2:$2,0),FALSE),"")</f>
        <v/>
      </c>
      <c r="M411" s="8">
        <f>IFERROR(VLOOKUP($B$409,$4:$126,MATCH($S418&amp;"/"&amp;M$341,$2:$2,0),FALSE),"")</f>
        <v>0</v>
      </c>
      <c r="N411" s="8">
        <f>IFERROR(VLOOKUP($B$409,$4:$126,MATCH($S418&amp;"/"&amp;N$341,$2:$2,0),FALSE),"")</f>
        <v>0</v>
      </c>
      <c r="O411" s="8">
        <f>IFERROR(VLOOKUP($B$409,$4:$126,MATCH($S418&amp;"/"&amp;O$341,$2:$2,0),FALSE),"")</f>
        <v>0</v>
      </c>
      <c r="P411" s="8">
        <f>IFERROR(VLOOKUP($B$409,$4:$126,MATCH($S418&amp;"/"&amp;P$341,$2:$2,0),FALSE),"")</f>
        <v>0</v>
      </c>
      <c r="Q411" s="8">
        <f>IFERROR(VLOOKUP($B$403,$4:$126,MATCH($S411&amp;"/"&amp;Q$348,$2:$2,0),FALSE),"")</f>
        <v>182784</v>
      </c>
      <c r="R411" s="6"/>
      <c r="S411" s="9" t="s">
        <v>12</v>
      </c>
    </row>
    <row r="412" spans="1:19" ht="14">
      <c r="B412" s="8" t="str">
        <f>IFERROR(VLOOKUP($B$409,$4:$126,MATCH($S419&amp;"/"&amp;B$341,$2:$2,0),FALSE),"")</f>
        <v/>
      </c>
      <c r="C412" s="8" t="str">
        <f>IFERROR(VLOOKUP($B$409,$4:$126,MATCH($S419&amp;"/"&amp;C$341,$2:$2,0),FALSE),"")</f>
        <v/>
      </c>
      <c r="D412" s="8" t="str">
        <f>IFERROR(VLOOKUP($B$409,$4:$126,MATCH($S419&amp;"/"&amp;D$341,$2:$2,0),FALSE),"")</f>
        <v/>
      </c>
      <c r="E412" s="8" t="str">
        <f>IFERROR(VLOOKUP($B$409,$4:$126,MATCH($S419&amp;"/"&amp;E$341,$2:$2,0),FALSE),"")</f>
        <v/>
      </c>
      <c r="F412" s="8" t="str">
        <f>IFERROR(VLOOKUP($B$409,$4:$126,MATCH($S419&amp;"/"&amp;F$341,$2:$2,0),FALSE),"")</f>
        <v/>
      </c>
      <c r="G412" s="8" t="str">
        <f>IFERROR(VLOOKUP($B$409,$4:$126,MATCH($S419&amp;"/"&amp;G$341,$2:$2,0),FALSE),"")</f>
        <v/>
      </c>
      <c r="H412" s="8" t="str">
        <f>IFERROR(VLOOKUP($B$409,$4:$126,MATCH($S419&amp;"/"&amp;H$341,$2:$2,0),FALSE),"")</f>
        <v/>
      </c>
      <c r="I412" s="8" t="str">
        <f>IFERROR(VLOOKUP($B$409,$4:$126,MATCH($S419&amp;"/"&amp;I$341,$2:$2,0),FALSE),"")</f>
        <v/>
      </c>
      <c r="J412" s="8" t="str">
        <f>IFERROR(VLOOKUP($B$409,$4:$126,MATCH($S419&amp;"/"&amp;J$341,$2:$2,0),FALSE),"")</f>
        <v/>
      </c>
      <c r="K412" s="8" t="str">
        <f>IFERROR(VLOOKUP($B$409,$4:$126,MATCH($S419&amp;"/"&amp;K$341,$2:$2,0),FALSE),"")</f>
        <v/>
      </c>
      <c r="L412" s="8" t="str">
        <f>IFERROR(VLOOKUP($B$409,$4:$126,MATCH($S419&amp;"/"&amp;L$341,$2:$2,0),FALSE),"")</f>
        <v/>
      </c>
      <c r="M412" s="8">
        <f>IFERROR(VLOOKUP($B$409,$4:$126,MATCH($S419&amp;"/"&amp;M$341,$2:$2,0),FALSE),"")</f>
        <v>0</v>
      </c>
      <c r="N412" s="8">
        <f>IFERROR(VLOOKUP($B$409,$4:$126,MATCH($S419&amp;"/"&amp;N$341,$2:$2,0),FALSE),"")</f>
        <v>0</v>
      </c>
      <c r="O412" s="8">
        <f>IFERROR(VLOOKUP($B$409,$4:$126,MATCH($S419&amp;"/"&amp;O$341,$2:$2,0),FALSE),"")</f>
        <v>0</v>
      </c>
      <c r="P412" s="8">
        <f>IFERROR(VLOOKUP($B$409,$4:$126,MATCH($S419&amp;"/"&amp;P$341,$2:$2,0),FALSE),"")</f>
        <v>0</v>
      </c>
      <c r="Q412" s="8">
        <f>IFERROR(VLOOKUP($B$403,$4:$126,MATCH($S412&amp;"/"&amp;Q$348,$2:$2,0),FALSE),"")</f>
        <v>190015</v>
      </c>
      <c r="R412" s="6"/>
      <c r="S412" s="9" t="s">
        <v>13</v>
      </c>
    </row>
    <row r="413" spans="1:19" ht="14">
      <c r="B413" s="8" t="str">
        <f>IFERROR(VLOOKUP($B$409,$4:$126,MATCH($S420&amp;"/"&amp;B$341,$2:$2,0),FALSE),"")</f>
        <v/>
      </c>
      <c r="C413" s="8" t="str">
        <f>IFERROR(VLOOKUP($B$409,$4:$126,MATCH($S420&amp;"/"&amp;C$341,$2:$2,0),FALSE),"")</f>
        <v/>
      </c>
      <c r="D413" s="8" t="str">
        <f>IFERROR(VLOOKUP($B$409,$4:$126,MATCH($S420&amp;"/"&amp;D$341,$2:$2,0),FALSE),"")</f>
        <v/>
      </c>
      <c r="E413" s="8" t="str">
        <f>IFERROR(VLOOKUP($B$409,$4:$126,MATCH($S420&amp;"/"&amp;E$341,$2:$2,0),FALSE),"")</f>
        <v/>
      </c>
      <c r="F413" s="8" t="str">
        <f>IFERROR(VLOOKUP($B$409,$4:$126,MATCH($S420&amp;"/"&amp;F$341,$2:$2,0),FALSE),"")</f>
        <v/>
      </c>
      <c r="G413" s="8" t="str">
        <f>IFERROR(VLOOKUP($B$409,$4:$126,MATCH($S420&amp;"/"&amp;G$341,$2:$2,0),FALSE),"")</f>
        <v/>
      </c>
      <c r="H413" s="8" t="str">
        <f>IFERROR(VLOOKUP($B$409,$4:$126,MATCH($S420&amp;"/"&amp;H$341,$2:$2,0),FALSE),"")</f>
        <v/>
      </c>
      <c r="I413" s="8" t="str">
        <f>IFERROR(VLOOKUP($B$409,$4:$126,MATCH($S420&amp;"/"&amp;I$341,$2:$2,0),FALSE),"")</f>
        <v/>
      </c>
      <c r="J413" s="8" t="str">
        <f>IFERROR(VLOOKUP($B$409,$4:$126,MATCH($S420&amp;"/"&amp;J$341,$2:$2,0),FALSE),"")</f>
        <v/>
      </c>
      <c r="K413" s="8" t="str">
        <f>IFERROR(VLOOKUP($B$409,$4:$126,MATCH($S420&amp;"/"&amp;K$341,$2:$2,0),FALSE),"")</f>
        <v/>
      </c>
      <c r="L413" s="8" t="str">
        <f>IFERROR(VLOOKUP($B$409,$4:$126,MATCH($S420&amp;"/"&amp;L$341,$2:$2,0),FALSE),"")</f>
        <v/>
      </c>
      <c r="M413" s="8">
        <f>IFERROR(VLOOKUP($B$409,$4:$126,MATCH($S420&amp;"/"&amp;M$341,$2:$2,0),FALSE),"")</f>
        <v>0</v>
      </c>
      <c r="N413" s="8">
        <f>IFERROR(VLOOKUP($B$409,$4:$126,MATCH($S420&amp;"/"&amp;N$341,$2:$2,0),FALSE),IFERROR(VLOOKUP($B$409,$4:$126,MATCH($S419&amp;"/"&amp;N$341,$2:$2,0),FALSE),IFERROR(VLOOKUP($B$409,$4:$126,MATCH($S418&amp;"/"&amp;N$341,$2:$2,0),FALSE),IFERROR(VLOOKUP($B$409,$4:$126,MATCH($S417&amp;"/"&amp;N$341,$2:$2,0),FALSE),""))))</f>
        <v>0</v>
      </c>
      <c r="O413" s="8">
        <f>IFERROR(VLOOKUP($B$409,$4:$126,MATCH($S420&amp;"/"&amp;O$341,$2:$2,0),FALSE),IFERROR(VLOOKUP($B$409,$4:$126,MATCH($S419&amp;"/"&amp;O$341,$2:$2,0),FALSE),IFERROR(VLOOKUP($B$409,$4:$126,MATCH($S418&amp;"/"&amp;O$341,$2:$2,0),FALSE),IFERROR(VLOOKUP($B$409,$4:$126,MATCH($S417&amp;"/"&amp;O$341,$2:$2,0),FALSE),""))))</f>
        <v>0</v>
      </c>
      <c r="P413" s="8">
        <f>IFERROR(VLOOKUP($B$409,$4:$126,MATCH($S420&amp;"/"&amp;P$341,$2:$2,0),FALSE),IFERROR(VLOOKUP($B$409,$4:$126,MATCH($S419&amp;"/"&amp;P$341,$2:$2,0),FALSE),IFERROR(VLOOKUP($B$409,$4:$126,MATCH($S418&amp;"/"&amp;P$341,$2:$2,0),FALSE),IFERROR(VLOOKUP($B$409,$4:$126,MATCH($S417&amp;"/"&amp;P$341,$2:$2,0),FALSE),""))))</f>
        <v>0</v>
      </c>
      <c r="Q413" s="8">
        <f>IFERROR(VLOOKUP($B$403,$4:$126,MATCH($S413&amp;"/"&amp;Q$348,$2:$2,0),FALSE),"")</f>
        <v>187869</v>
      </c>
      <c r="R413" s="6"/>
      <c r="S413" s="9" t="s">
        <v>14</v>
      </c>
    </row>
    <row r="414" spans="1:19" ht="14">
      <c r="B414" s="12" t="e">
        <f>+B413/B$395</f>
        <v>#VALUE!</v>
      </c>
      <c r="C414" s="12" t="e">
        <f>+C413/C$395</f>
        <v>#VALUE!</v>
      </c>
      <c r="D414" s="12" t="e">
        <f>+D413/D$395</f>
        <v>#VALUE!</v>
      </c>
      <c r="E414" s="12" t="e">
        <f>+E413/E$395</f>
        <v>#VALUE!</v>
      </c>
      <c r="F414" s="12" t="e">
        <f>+F413/F$395</f>
        <v>#VALUE!</v>
      </c>
      <c r="G414" s="12" t="e">
        <f>+G413/G$395</f>
        <v>#VALUE!</v>
      </c>
      <c r="H414" s="12" t="e">
        <f>+H413/H$395</f>
        <v>#VALUE!</v>
      </c>
      <c r="I414" s="12" t="e">
        <f>+I413/I$395</f>
        <v>#VALUE!</v>
      </c>
      <c r="J414" s="12" t="e">
        <f>+J413/J$395</f>
        <v>#VALUE!</v>
      </c>
      <c r="K414" s="12" t="e">
        <f>+K413/K$395</f>
        <v>#VALUE!</v>
      </c>
      <c r="L414" s="12" t="e">
        <f>+L413/L$395</f>
        <v>#VALUE!</v>
      </c>
      <c r="M414" s="12">
        <f>+M413/M$395</f>
        <v>0</v>
      </c>
      <c r="N414" s="12">
        <f>+N413/N$395</f>
        <v>0</v>
      </c>
      <c r="O414" s="12">
        <f>+O413/O$395</f>
        <v>0</v>
      </c>
      <c r="P414" s="12">
        <f>+P413/P$395</f>
        <v>0</v>
      </c>
      <c r="Q414" s="8">
        <f>IFERROR(VLOOKUP($B$403,$4:$126,MATCH($S414&amp;"/"&amp;Q$348,$2:$2,0),FALSE),IFERROR(VLOOKUP($B$403,$4:$126,MATCH($S413&amp;"/"&amp;Q$348,$2:$2,0),FALSE),IFERROR(VLOOKUP($B$403,$4:$126,MATCH($S412&amp;"/"&amp;Q$348,$2:$2,0),FALSE),IFERROR(VLOOKUP($B$403,$4:$126,MATCH($S411&amp;"/"&amp;Q$348,$2:$2,0),FALSE),""))))</f>
        <v>209742.78</v>
      </c>
      <c r="R414" s="6"/>
      <c r="S414" s="9" t="s">
        <v>15</v>
      </c>
    </row>
    <row r="415" spans="1:19" ht="14">
      <c r="B415" s="355" t="s">
        <v>3</v>
      </c>
      <c r="C415" s="355"/>
      <c r="D415" s="355"/>
      <c r="E415" s="355"/>
      <c r="F415" s="355"/>
      <c r="G415" s="355"/>
      <c r="H415" s="355"/>
      <c r="I415" s="355"/>
      <c r="J415" s="355"/>
      <c r="K415" s="355"/>
      <c r="L415" s="355"/>
      <c r="M415" s="355"/>
      <c r="N415" s="355"/>
      <c r="O415" s="118"/>
      <c r="P415" s="118"/>
      <c r="Q415" s="12">
        <f>+Q414/Q$402</f>
        <v>8.5301806533211066E-2</v>
      </c>
      <c r="R415" s="6"/>
      <c r="S415" s="11" t="s">
        <v>377</v>
      </c>
    </row>
    <row r="416" spans="1:19" ht="14">
      <c r="B416" s="8" t="str">
        <f>IFERROR(VLOOKUP($B$415,$4:$126,MATCH($S423&amp;"/"&amp;B$341,$2:$2,0),FALSE),"")</f>
        <v/>
      </c>
      <c r="C416" s="8" t="str">
        <f>IFERROR(VLOOKUP($B$415,$4:$126,MATCH($S423&amp;"/"&amp;C$341,$2:$2,0),FALSE),"")</f>
        <v/>
      </c>
      <c r="D416" s="8" t="str">
        <f>IFERROR(VLOOKUP($B$415,$4:$126,MATCH($S423&amp;"/"&amp;D$341,$2:$2,0),FALSE),"")</f>
        <v/>
      </c>
      <c r="E416" s="8" t="str">
        <f>IFERROR(VLOOKUP($B$415,$4:$126,MATCH($S423&amp;"/"&amp;E$341,$2:$2,0),FALSE),"")</f>
        <v/>
      </c>
      <c r="F416" s="8" t="str">
        <f>IFERROR(VLOOKUP($B$415,$4:$126,MATCH($S423&amp;"/"&amp;F$341,$2:$2,0),FALSE),"")</f>
        <v/>
      </c>
      <c r="G416" s="8" t="str">
        <f>IFERROR(VLOOKUP($B$415,$4:$126,MATCH($S423&amp;"/"&amp;G$341,$2:$2,0),FALSE),"")</f>
        <v/>
      </c>
      <c r="H416" s="8" t="str">
        <f>IFERROR(VLOOKUP($B$415,$4:$126,MATCH($S423&amp;"/"&amp;H$341,$2:$2,0),FALSE),"")</f>
        <v/>
      </c>
      <c r="I416" s="8" t="str">
        <f>IFERROR(VLOOKUP($B$415,$4:$126,MATCH($S423&amp;"/"&amp;I$341,$2:$2,0),FALSE),"")</f>
        <v/>
      </c>
      <c r="J416" s="8" t="str">
        <f>IFERROR(VLOOKUP($B$415,$4:$126,MATCH($S423&amp;"/"&amp;J$341,$2:$2,0),FALSE),"")</f>
        <v/>
      </c>
      <c r="K416" s="8" t="str">
        <f>IFERROR(VLOOKUP($B$415,$4:$126,MATCH($S423&amp;"/"&amp;K$341,$2:$2,0),FALSE),"")</f>
        <v/>
      </c>
      <c r="L416" s="8" t="str">
        <f>IFERROR(VLOOKUP($B$415,$4:$126,MATCH($S423&amp;"/"&amp;L$341,$2:$2,0),FALSE),"")</f>
        <v/>
      </c>
      <c r="M416" s="8">
        <f>IFERROR(VLOOKUP($B$415,$4:$126,MATCH($S423&amp;"/"&amp;M$341,$2:$2,0),FALSE),"")</f>
        <v>0</v>
      </c>
      <c r="N416" s="8">
        <f>IFERROR(VLOOKUP($B$415,$4:$126,MATCH($S423&amp;"/"&amp;N$341,$2:$2,0),FALSE),"")</f>
        <v>0</v>
      </c>
      <c r="O416" s="8">
        <f>IFERROR(VLOOKUP($B$415,$4:$126,MATCH($S423&amp;"/"&amp;O$341,$2:$2,0),FALSE),"")</f>
        <v>0</v>
      </c>
      <c r="P416" s="8">
        <f>IFERROR(VLOOKUP($B$415,$4:$126,MATCH($S423&amp;"/"&amp;P$341,$2:$2,0),FALSE),"")</f>
        <v>0</v>
      </c>
      <c r="Q416" s="119"/>
      <c r="R416" s="6"/>
      <c r="S416" s="3"/>
    </row>
    <row r="417" spans="1:19" ht="14">
      <c r="B417" s="8" t="str">
        <f>IFERROR(VLOOKUP($B$415,$4:$126,MATCH($S424&amp;"/"&amp;B$341,$2:$2,0),FALSE),"")</f>
        <v/>
      </c>
      <c r="C417" s="8" t="str">
        <f>IFERROR(VLOOKUP($B$415,$4:$126,MATCH($S424&amp;"/"&amp;C$341,$2:$2,0),FALSE),"")</f>
        <v/>
      </c>
      <c r="D417" s="8" t="str">
        <f>IFERROR(VLOOKUP($B$415,$4:$126,MATCH($S424&amp;"/"&amp;D$341,$2:$2,0),FALSE),"")</f>
        <v/>
      </c>
      <c r="E417" s="8" t="str">
        <f>IFERROR(VLOOKUP($B$415,$4:$126,MATCH($S424&amp;"/"&amp;E$341,$2:$2,0),FALSE),"")</f>
        <v/>
      </c>
      <c r="F417" s="8" t="str">
        <f>IFERROR(VLOOKUP($B$415,$4:$126,MATCH($S424&amp;"/"&amp;F$341,$2:$2,0),FALSE),"")</f>
        <v/>
      </c>
      <c r="G417" s="8" t="str">
        <f>IFERROR(VLOOKUP($B$415,$4:$126,MATCH($S424&amp;"/"&amp;G$341,$2:$2,0),FALSE),"")</f>
        <v/>
      </c>
      <c r="H417" s="8" t="str">
        <f>IFERROR(VLOOKUP($B$415,$4:$126,MATCH($S424&amp;"/"&amp;H$341,$2:$2,0),FALSE),"")</f>
        <v/>
      </c>
      <c r="I417" s="8" t="str">
        <f>IFERROR(VLOOKUP($B$415,$4:$126,MATCH($S424&amp;"/"&amp;I$341,$2:$2,0),FALSE),"")</f>
        <v/>
      </c>
      <c r="J417" s="8" t="str">
        <f>IFERROR(VLOOKUP($B$415,$4:$126,MATCH($S424&amp;"/"&amp;J$341,$2:$2,0),FALSE),"")</f>
        <v/>
      </c>
      <c r="K417" s="8" t="str">
        <f>IFERROR(VLOOKUP($B$415,$4:$126,MATCH($S424&amp;"/"&amp;K$341,$2:$2,0),FALSE),"")</f>
        <v/>
      </c>
      <c r="L417" s="8" t="str">
        <f>IFERROR(VLOOKUP($B$415,$4:$126,MATCH($S424&amp;"/"&amp;L$341,$2:$2,0),FALSE),"")</f>
        <v/>
      </c>
      <c r="M417" s="8">
        <f>IFERROR(VLOOKUP($B$415,$4:$126,MATCH($S424&amp;"/"&amp;M$341,$2:$2,0),FALSE),"")</f>
        <v>0</v>
      </c>
      <c r="N417" s="8">
        <f>IFERROR(VLOOKUP($B$415,$4:$126,MATCH($S424&amp;"/"&amp;N$341,$2:$2,0),FALSE),"")</f>
        <v>0</v>
      </c>
      <c r="O417" s="8">
        <f>IFERROR(VLOOKUP($B$415,$4:$126,MATCH($S424&amp;"/"&amp;O$341,$2:$2,0),FALSE),"")</f>
        <v>0</v>
      </c>
      <c r="P417" s="8">
        <f>IFERROR(VLOOKUP($B$415,$4:$126,MATCH($S424&amp;"/"&amp;P$341,$2:$2,0),FALSE),"")</f>
        <v>0</v>
      </c>
      <c r="Q417" s="8">
        <f>IFERROR(VLOOKUP($B$409,$4:$126,MATCH($S417&amp;"/"&amp;Q$348,$2:$2,0),FALSE),"")</f>
        <v>0</v>
      </c>
      <c r="R417" s="6"/>
      <c r="S417" s="9" t="s">
        <v>12</v>
      </c>
    </row>
    <row r="418" spans="1:19" ht="14">
      <c r="B418" s="8" t="str">
        <f>IFERROR(VLOOKUP($B$415,$4:$126,MATCH($S425&amp;"/"&amp;B$341,$2:$2,0),FALSE),"")</f>
        <v/>
      </c>
      <c r="C418" s="8" t="str">
        <f>IFERROR(VLOOKUP($B$415,$4:$126,MATCH($S425&amp;"/"&amp;C$341,$2:$2,0),FALSE),"")</f>
        <v/>
      </c>
      <c r="D418" s="8" t="str">
        <f>IFERROR(VLOOKUP($B$415,$4:$126,MATCH($S425&amp;"/"&amp;D$341,$2:$2,0),FALSE),"")</f>
        <v/>
      </c>
      <c r="E418" s="8" t="str">
        <f>IFERROR(VLOOKUP($B$415,$4:$126,MATCH($S425&amp;"/"&amp;E$341,$2:$2,0),FALSE),"")</f>
        <v/>
      </c>
      <c r="F418" s="8" t="str">
        <f>IFERROR(VLOOKUP($B$415,$4:$126,MATCH($S425&amp;"/"&amp;F$341,$2:$2,0),FALSE),"")</f>
        <v/>
      </c>
      <c r="G418" s="8" t="str">
        <f>IFERROR(VLOOKUP($B$415,$4:$126,MATCH($S425&amp;"/"&amp;G$341,$2:$2,0),FALSE),"")</f>
        <v/>
      </c>
      <c r="H418" s="8" t="str">
        <f>IFERROR(VLOOKUP($B$415,$4:$126,MATCH($S425&amp;"/"&amp;H$341,$2:$2,0),FALSE),"")</f>
        <v/>
      </c>
      <c r="I418" s="8" t="str">
        <f>IFERROR(VLOOKUP($B$415,$4:$126,MATCH($S425&amp;"/"&amp;I$341,$2:$2,0),FALSE),"")</f>
        <v/>
      </c>
      <c r="J418" s="8" t="str">
        <f>IFERROR(VLOOKUP($B$415,$4:$126,MATCH($S425&amp;"/"&amp;J$341,$2:$2,0),FALSE),"")</f>
        <v/>
      </c>
      <c r="K418" s="8" t="str">
        <f>IFERROR(VLOOKUP($B$415,$4:$126,MATCH($S425&amp;"/"&amp;K$341,$2:$2,0),FALSE),"")</f>
        <v/>
      </c>
      <c r="L418" s="8" t="str">
        <f>IFERROR(VLOOKUP($B$415,$4:$126,MATCH($S425&amp;"/"&amp;L$341,$2:$2,0),FALSE),"")</f>
        <v/>
      </c>
      <c r="M418" s="8">
        <f>IFERROR(VLOOKUP($B$415,$4:$126,MATCH($S425&amp;"/"&amp;M$341,$2:$2,0),FALSE),"")</f>
        <v>0</v>
      </c>
      <c r="N418" s="8">
        <f>IFERROR(VLOOKUP($B$415,$4:$126,MATCH($S425&amp;"/"&amp;N$341,$2:$2,0),FALSE),"")</f>
        <v>0</v>
      </c>
      <c r="O418" s="8">
        <f>IFERROR(VLOOKUP($B$415,$4:$126,MATCH($S425&amp;"/"&amp;O$341,$2:$2,0),FALSE),"")</f>
        <v>0</v>
      </c>
      <c r="P418" s="8">
        <f>IFERROR(VLOOKUP($B$415,$4:$126,MATCH($S425&amp;"/"&amp;P$341,$2:$2,0),FALSE),"")</f>
        <v>0</v>
      </c>
      <c r="Q418" s="8">
        <f>IFERROR(VLOOKUP($B$409,$4:$126,MATCH($S418&amp;"/"&amp;Q$348,$2:$2,0),FALSE),"")</f>
        <v>0</v>
      </c>
      <c r="R418" s="6"/>
      <c r="S418" s="9" t="s">
        <v>13</v>
      </c>
    </row>
    <row r="419" spans="1:19" ht="14">
      <c r="B419" s="8" t="str">
        <f>IFERROR(VLOOKUP($B$415,$4:$126,MATCH($S426&amp;"/"&amp;B$341,$2:$2,0),FALSE),"")</f>
        <v/>
      </c>
      <c r="C419" s="8" t="str">
        <f>IFERROR(VLOOKUP($B$415,$4:$126,MATCH($S426&amp;"/"&amp;C$341,$2:$2,0),FALSE),"")</f>
        <v/>
      </c>
      <c r="D419" s="8" t="str">
        <f>IFERROR(VLOOKUP($B$415,$4:$126,MATCH($S426&amp;"/"&amp;D$341,$2:$2,0),FALSE),"")</f>
        <v/>
      </c>
      <c r="E419" s="8" t="str">
        <f>IFERROR(VLOOKUP($B$415,$4:$126,MATCH($S426&amp;"/"&amp;E$341,$2:$2,0),FALSE),"")</f>
        <v/>
      </c>
      <c r="F419" s="8" t="str">
        <f>IFERROR(VLOOKUP($B$415,$4:$126,MATCH($S426&amp;"/"&amp;F$341,$2:$2,0),FALSE),"")</f>
        <v/>
      </c>
      <c r="G419" s="8" t="str">
        <f>IFERROR(VLOOKUP($B$415,$4:$126,MATCH($S426&amp;"/"&amp;G$341,$2:$2,0),FALSE),"")</f>
        <v/>
      </c>
      <c r="H419" s="8" t="str">
        <f>IFERROR(VLOOKUP($B$415,$4:$126,MATCH($S426&amp;"/"&amp;H$341,$2:$2,0),FALSE),"")</f>
        <v/>
      </c>
      <c r="I419" s="8" t="str">
        <f>IFERROR(VLOOKUP($B$415,$4:$126,MATCH($S426&amp;"/"&amp;I$341,$2:$2,0),FALSE),"")</f>
        <v/>
      </c>
      <c r="J419" s="8" t="str">
        <f>IFERROR(VLOOKUP($B$415,$4:$126,MATCH($S426&amp;"/"&amp;J$341,$2:$2,0),FALSE),"")</f>
        <v/>
      </c>
      <c r="K419" s="8" t="str">
        <f>IFERROR(VLOOKUP($B$415,$4:$126,MATCH($S426&amp;"/"&amp;K$341,$2:$2,0),FALSE),"")</f>
        <v/>
      </c>
      <c r="L419" s="8" t="str">
        <f>IFERROR(VLOOKUP($B$415,$4:$126,MATCH($S426&amp;"/"&amp;L$341,$2:$2,0),FALSE),"")</f>
        <v/>
      </c>
      <c r="M419" s="8">
        <f>IFERROR(VLOOKUP($B$415,$4:$126,MATCH($S426&amp;"/"&amp;M$341,$2:$2,0),FALSE),"")</f>
        <v>0</v>
      </c>
      <c r="N419" s="8">
        <f>IFERROR(VLOOKUP($B$415,$4:$126,MATCH($S426&amp;"/"&amp;N$341,$2:$2,0),FALSE),IFERROR(VLOOKUP($B$415,$4:$126,MATCH($S425&amp;"/"&amp;N$341,$2:$2,0),FALSE),IFERROR(VLOOKUP($B$415,$4:$126,MATCH($S424&amp;"/"&amp;N$341,$2:$2,0),FALSE),IFERROR(VLOOKUP($B$415,$4:$126,MATCH($S423&amp;"/"&amp;N$341,$2:$2,0),FALSE),""))))</f>
        <v>0</v>
      </c>
      <c r="O419" s="8">
        <f>IFERROR(VLOOKUP($B$415,$4:$126,MATCH($S426&amp;"/"&amp;O$341,$2:$2,0),FALSE),IFERROR(VLOOKUP($B$415,$4:$126,MATCH($S425&amp;"/"&amp;O$341,$2:$2,0),FALSE),IFERROR(VLOOKUP($B$415,$4:$126,MATCH($S424&amp;"/"&amp;O$341,$2:$2,0),FALSE),IFERROR(VLOOKUP($B$415,$4:$126,MATCH($S423&amp;"/"&amp;O$341,$2:$2,0),FALSE),""))))</f>
        <v>0</v>
      </c>
      <c r="P419" s="8">
        <f>IFERROR(VLOOKUP($B$415,$4:$126,MATCH($S426&amp;"/"&amp;P$341,$2:$2,0),FALSE),IFERROR(VLOOKUP($B$415,$4:$126,MATCH($S425&amp;"/"&amp;P$341,$2:$2,0),FALSE),IFERROR(VLOOKUP($B$415,$4:$126,MATCH($S424&amp;"/"&amp;P$341,$2:$2,0),FALSE),IFERROR(VLOOKUP($B$415,$4:$126,MATCH($S423&amp;"/"&amp;P$341,$2:$2,0),FALSE),""))))</f>
        <v>0</v>
      </c>
      <c r="Q419" s="8">
        <f>IFERROR(VLOOKUP($B$409,$4:$126,MATCH($S419&amp;"/"&amp;Q$348,$2:$2,0),FALSE),"")</f>
        <v>0</v>
      </c>
      <c r="R419" s="6"/>
      <c r="S419" s="9" t="s">
        <v>14</v>
      </c>
    </row>
    <row r="420" spans="1:19" ht="14">
      <c r="B420" s="12" t="e">
        <f>+B419/B$395</f>
        <v>#VALUE!</v>
      </c>
      <c r="C420" s="12" t="e">
        <f>+C419/C$395</f>
        <v>#VALUE!</v>
      </c>
      <c r="D420" s="12" t="e">
        <f>+D419/D$395</f>
        <v>#VALUE!</v>
      </c>
      <c r="E420" s="12" t="e">
        <f>+E419/E$395</f>
        <v>#VALUE!</v>
      </c>
      <c r="F420" s="12" t="e">
        <f>+F419/F$395</f>
        <v>#VALUE!</v>
      </c>
      <c r="G420" s="12" t="e">
        <f>+G419/G$395</f>
        <v>#VALUE!</v>
      </c>
      <c r="H420" s="12" t="e">
        <f>+H419/H$395</f>
        <v>#VALUE!</v>
      </c>
      <c r="I420" s="12" t="e">
        <f>+I419/I$395</f>
        <v>#VALUE!</v>
      </c>
      <c r="J420" s="12" t="e">
        <f>+J419/J$395</f>
        <v>#VALUE!</v>
      </c>
      <c r="K420" s="12" t="e">
        <f>+K419/K$395</f>
        <v>#VALUE!</v>
      </c>
      <c r="L420" s="12" t="e">
        <f>+L419/L$395</f>
        <v>#VALUE!</v>
      </c>
      <c r="M420" s="12">
        <f>+M419/M$395</f>
        <v>0</v>
      </c>
      <c r="N420" s="12">
        <f>+N419/N$395</f>
        <v>0</v>
      </c>
      <c r="O420" s="12">
        <f>+O419/O$395</f>
        <v>0</v>
      </c>
      <c r="P420" s="12">
        <f>+P419/P$395</f>
        <v>0</v>
      </c>
      <c r="Q420" s="8">
        <f>IFERROR(VLOOKUP($B$409,$4:$126,MATCH($S420&amp;"/"&amp;Q$348,$2:$2,0),FALSE),IFERROR(VLOOKUP($B$409,$4:$126,MATCH($S419&amp;"/"&amp;Q$348,$2:$2,0),FALSE),IFERROR(VLOOKUP($B$409,$4:$126,MATCH($S418&amp;"/"&amp;Q$348,$2:$2,0),FALSE),IFERROR(VLOOKUP($B$409,$4:$126,MATCH($S417&amp;"/"&amp;Q$348,$2:$2,0),FALSE),""))))</f>
        <v>0</v>
      </c>
      <c r="R420" s="6"/>
      <c r="S420" s="9" t="s">
        <v>15</v>
      </c>
    </row>
    <row r="421" spans="1:19" ht="14">
      <c r="B421" s="355" t="s">
        <v>4</v>
      </c>
      <c r="C421" s="355"/>
      <c r="D421" s="355"/>
      <c r="E421" s="355"/>
      <c r="F421" s="355"/>
      <c r="G421" s="355"/>
      <c r="H421" s="355"/>
      <c r="I421" s="355"/>
      <c r="J421" s="355"/>
      <c r="K421" s="355"/>
      <c r="L421" s="355"/>
      <c r="M421" s="355"/>
      <c r="N421" s="355"/>
      <c r="O421" s="118"/>
      <c r="P421" s="118"/>
      <c r="Q421" s="12">
        <f>+Q420/Q$402</f>
        <v>0</v>
      </c>
      <c r="R421" s="6"/>
      <c r="S421" s="11" t="s">
        <v>377</v>
      </c>
    </row>
    <row r="422" spans="1:19" ht="14">
      <c r="B422" s="8" t="str">
        <f>IFERROR(VLOOKUP($B$421,$4:$126,MATCH($S429&amp;"/"&amp;B$341,$2:$2,0),FALSE),"")</f>
        <v/>
      </c>
      <c r="C422" s="8" t="str">
        <f>IFERROR(VLOOKUP($B$421,$4:$126,MATCH($S429&amp;"/"&amp;C$341,$2:$2,0),FALSE),"")</f>
        <v/>
      </c>
      <c r="D422" s="8" t="str">
        <f>IFERROR(VLOOKUP($B$421,$4:$126,MATCH($S429&amp;"/"&amp;D$341,$2:$2,0),FALSE),"")</f>
        <v/>
      </c>
      <c r="E422" s="8" t="str">
        <f>IFERROR(VLOOKUP($B$421,$4:$126,MATCH($S429&amp;"/"&amp;E$341,$2:$2,0),FALSE),"")</f>
        <v/>
      </c>
      <c r="F422" s="8" t="str">
        <f>IFERROR(VLOOKUP($B$421,$4:$126,MATCH($S429&amp;"/"&amp;F$341,$2:$2,0),FALSE),"")</f>
        <v/>
      </c>
      <c r="G422" s="8" t="str">
        <f>IFERROR(VLOOKUP($B$421,$4:$126,MATCH($S429&amp;"/"&amp;G$341,$2:$2,0),FALSE),"")</f>
        <v/>
      </c>
      <c r="H422" s="8" t="str">
        <f>IFERROR(VLOOKUP($B$421,$4:$126,MATCH($S429&amp;"/"&amp;H$341,$2:$2,0),FALSE),"")</f>
        <v/>
      </c>
      <c r="I422" s="8" t="str">
        <f>IFERROR(VLOOKUP($B$421,$4:$126,MATCH($S429&amp;"/"&amp;I$341,$2:$2,0),FALSE),"")</f>
        <v/>
      </c>
      <c r="J422" s="8" t="str">
        <f>IFERROR(VLOOKUP($B$421,$4:$126,MATCH($S429&amp;"/"&amp;J$341,$2:$2,0),FALSE),"")</f>
        <v/>
      </c>
      <c r="K422" s="8" t="str">
        <f>IFERROR(VLOOKUP($B$421,$4:$126,MATCH($S429&amp;"/"&amp;K$341,$2:$2,0),FALSE),"")</f>
        <v/>
      </c>
      <c r="L422" s="8" t="str">
        <f>IFERROR(VLOOKUP($B$421,$4:$126,MATCH($S429&amp;"/"&amp;L$341,$2:$2,0),FALSE),"")</f>
        <v/>
      </c>
      <c r="M422" s="8">
        <f>IFERROR(VLOOKUP($B$421,$4:$126,MATCH($S429&amp;"/"&amp;M$341,$2:$2,0),FALSE),"")</f>
        <v>0</v>
      </c>
      <c r="N422" s="8">
        <f>IFERROR(VLOOKUP($B$421,$4:$126,MATCH($S429&amp;"/"&amp;N$341,$2:$2,0),FALSE),"")</f>
        <v>0</v>
      </c>
      <c r="O422" s="8">
        <f>IFERROR(VLOOKUP($B$421,$4:$126,MATCH($S429&amp;"/"&amp;O$341,$2:$2,0),FALSE),"")</f>
        <v>0</v>
      </c>
      <c r="P422" s="8">
        <f>IFERROR(VLOOKUP($B$421,$4:$126,MATCH($S429&amp;"/"&amp;P$341,$2:$2,0),FALSE),"")</f>
        <v>0</v>
      </c>
      <c r="Q422" s="118"/>
      <c r="R422" s="6"/>
      <c r="S422" s="3"/>
    </row>
    <row r="423" spans="1:19" ht="14">
      <c r="B423" s="8" t="str">
        <f>IFERROR(VLOOKUP($B$421,$4:$126,MATCH($S430&amp;"/"&amp;B$341,$2:$2,0),FALSE),"")</f>
        <v/>
      </c>
      <c r="C423" s="8" t="str">
        <f>IFERROR(VLOOKUP($B$421,$4:$126,MATCH($S430&amp;"/"&amp;C$341,$2:$2,0),FALSE),"")</f>
        <v/>
      </c>
      <c r="D423" s="8" t="str">
        <f>IFERROR(VLOOKUP($B$421,$4:$126,MATCH($S430&amp;"/"&amp;D$341,$2:$2,0),FALSE),"")</f>
        <v/>
      </c>
      <c r="E423" s="8" t="str">
        <f>IFERROR(VLOOKUP($B$421,$4:$126,MATCH($S430&amp;"/"&amp;E$341,$2:$2,0),FALSE),"")</f>
        <v/>
      </c>
      <c r="F423" s="8" t="str">
        <f>IFERROR(VLOOKUP($B$421,$4:$126,MATCH($S430&amp;"/"&amp;F$341,$2:$2,0),FALSE),"")</f>
        <v/>
      </c>
      <c r="G423" s="8" t="str">
        <f>IFERROR(VLOOKUP($B$421,$4:$126,MATCH($S430&amp;"/"&amp;G$341,$2:$2,0),FALSE),"")</f>
        <v/>
      </c>
      <c r="H423" s="8" t="str">
        <f>IFERROR(VLOOKUP($B$421,$4:$126,MATCH($S430&amp;"/"&amp;H$341,$2:$2,0),FALSE),"")</f>
        <v/>
      </c>
      <c r="I423" s="8" t="str">
        <f>IFERROR(VLOOKUP($B$421,$4:$126,MATCH($S430&amp;"/"&amp;I$341,$2:$2,0),FALSE),"")</f>
        <v/>
      </c>
      <c r="J423" s="8" t="str">
        <f>IFERROR(VLOOKUP($B$421,$4:$126,MATCH($S430&amp;"/"&amp;J$341,$2:$2,0),FALSE),"")</f>
        <v/>
      </c>
      <c r="K423" s="8" t="str">
        <f>IFERROR(VLOOKUP($B$421,$4:$126,MATCH($S430&amp;"/"&amp;K$341,$2:$2,0),FALSE),"")</f>
        <v/>
      </c>
      <c r="L423" s="8" t="str">
        <f>IFERROR(VLOOKUP($B$421,$4:$126,MATCH($S430&amp;"/"&amp;L$341,$2:$2,0),FALSE),"")</f>
        <v/>
      </c>
      <c r="M423" s="8">
        <f>IFERROR(VLOOKUP($B$421,$4:$126,MATCH($S430&amp;"/"&amp;M$341,$2:$2,0),FALSE),"")</f>
        <v>0</v>
      </c>
      <c r="N423" s="8">
        <f>IFERROR(VLOOKUP($B$421,$4:$126,MATCH($S430&amp;"/"&amp;N$341,$2:$2,0),FALSE),"")</f>
        <v>0</v>
      </c>
      <c r="O423" s="8">
        <f>IFERROR(VLOOKUP($B$421,$4:$126,MATCH($S430&amp;"/"&amp;O$341,$2:$2,0),FALSE),"")</f>
        <v>0</v>
      </c>
      <c r="P423" s="8">
        <f>IFERROR(VLOOKUP($B$421,$4:$126,MATCH($S430&amp;"/"&amp;P$341,$2:$2,0),FALSE),"")</f>
        <v>0</v>
      </c>
      <c r="Q423" s="8">
        <f>IFERROR(VLOOKUP($B$415,$4:$126,MATCH($S423&amp;"/"&amp;Q$348,$2:$2,0),FALSE),"")</f>
        <v>0</v>
      </c>
      <c r="R423" s="6"/>
      <c r="S423" s="9" t="s">
        <v>12</v>
      </c>
    </row>
    <row r="424" spans="1:19" ht="14">
      <c r="B424" s="8" t="str">
        <f>IFERROR(VLOOKUP($B$421,$4:$126,MATCH($S431&amp;"/"&amp;B$341,$2:$2,0),FALSE),"")</f>
        <v/>
      </c>
      <c r="C424" s="8" t="str">
        <f>IFERROR(VLOOKUP($B$421,$4:$126,MATCH($S431&amp;"/"&amp;C$341,$2:$2,0),FALSE),"")</f>
        <v/>
      </c>
      <c r="D424" s="8" t="str">
        <f>IFERROR(VLOOKUP($B$421,$4:$126,MATCH($S431&amp;"/"&amp;D$341,$2:$2,0),FALSE),"")</f>
        <v/>
      </c>
      <c r="E424" s="8" t="str">
        <f>IFERROR(VLOOKUP($B$421,$4:$126,MATCH($S431&amp;"/"&amp;E$341,$2:$2,0),FALSE),"")</f>
        <v/>
      </c>
      <c r="F424" s="8" t="str">
        <f>IFERROR(VLOOKUP($B$421,$4:$126,MATCH($S431&amp;"/"&amp;F$341,$2:$2,0),FALSE),"")</f>
        <v/>
      </c>
      <c r="G424" s="8" t="str">
        <f>IFERROR(VLOOKUP($B$421,$4:$126,MATCH($S431&amp;"/"&amp;G$341,$2:$2,0),FALSE),"")</f>
        <v/>
      </c>
      <c r="H424" s="8" t="str">
        <f>IFERROR(VLOOKUP($B$421,$4:$126,MATCH($S431&amp;"/"&amp;H$341,$2:$2,0),FALSE),"")</f>
        <v/>
      </c>
      <c r="I424" s="8" t="str">
        <f>IFERROR(VLOOKUP($B$421,$4:$126,MATCH($S431&amp;"/"&amp;I$341,$2:$2,0),FALSE),"")</f>
        <v/>
      </c>
      <c r="J424" s="8" t="str">
        <f>IFERROR(VLOOKUP($B$421,$4:$126,MATCH($S431&amp;"/"&amp;J$341,$2:$2,0),FALSE),"")</f>
        <v/>
      </c>
      <c r="K424" s="8" t="str">
        <f>IFERROR(VLOOKUP($B$421,$4:$126,MATCH($S431&amp;"/"&amp;K$341,$2:$2,0),FALSE),"")</f>
        <v/>
      </c>
      <c r="L424" s="8" t="str">
        <f>IFERROR(VLOOKUP($B$421,$4:$126,MATCH($S431&amp;"/"&amp;L$341,$2:$2,0),FALSE),"")</f>
        <v/>
      </c>
      <c r="M424" s="8">
        <f>IFERROR(VLOOKUP($B$421,$4:$126,MATCH($S431&amp;"/"&amp;M$341,$2:$2,0),FALSE),"")</f>
        <v>0</v>
      </c>
      <c r="N424" s="8">
        <f>IFERROR(VLOOKUP($B$421,$4:$126,MATCH($S431&amp;"/"&amp;N$341,$2:$2,0),FALSE),"")</f>
        <v>0</v>
      </c>
      <c r="O424" s="8">
        <f>IFERROR(VLOOKUP($B$421,$4:$126,MATCH($S431&amp;"/"&amp;O$341,$2:$2,0),FALSE),"")</f>
        <v>0</v>
      </c>
      <c r="P424" s="8">
        <f>IFERROR(VLOOKUP($B$421,$4:$126,MATCH($S431&amp;"/"&amp;P$341,$2:$2,0),FALSE),"")</f>
        <v>0</v>
      </c>
      <c r="Q424" s="8">
        <f>IFERROR(VLOOKUP($B$415,$4:$126,MATCH($S424&amp;"/"&amp;Q$348,$2:$2,0),FALSE),"")</f>
        <v>0</v>
      </c>
      <c r="R424" s="6"/>
      <c r="S424" s="9" t="s">
        <v>13</v>
      </c>
    </row>
    <row r="425" spans="1:19" ht="14">
      <c r="B425" s="8" t="str">
        <f>IFERROR(VLOOKUP($B$421,$4:$126,MATCH($S432&amp;"/"&amp;B$341,$2:$2,0),FALSE),"")</f>
        <v/>
      </c>
      <c r="C425" s="8" t="str">
        <f>IFERROR(VLOOKUP($B$421,$4:$126,MATCH($S432&amp;"/"&amp;C$341,$2:$2,0),FALSE),"")</f>
        <v/>
      </c>
      <c r="D425" s="8" t="str">
        <f>IFERROR(VLOOKUP($B$421,$4:$126,MATCH($S432&amp;"/"&amp;D$341,$2:$2,0),FALSE),"")</f>
        <v/>
      </c>
      <c r="E425" s="8" t="str">
        <f>IFERROR(VLOOKUP($B$421,$4:$126,MATCH($S432&amp;"/"&amp;E$341,$2:$2,0),FALSE),"")</f>
        <v/>
      </c>
      <c r="F425" s="8" t="str">
        <f>IFERROR(VLOOKUP($B$421,$4:$126,MATCH($S432&amp;"/"&amp;F$341,$2:$2,0),FALSE),"")</f>
        <v/>
      </c>
      <c r="G425" s="8" t="str">
        <f>IFERROR(VLOOKUP($B$421,$4:$126,MATCH($S432&amp;"/"&amp;G$341,$2:$2,0),FALSE),"")</f>
        <v/>
      </c>
      <c r="H425" s="8" t="str">
        <f>IFERROR(VLOOKUP($B$421,$4:$126,MATCH($S432&amp;"/"&amp;H$341,$2:$2,0),FALSE),"")</f>
        <v/>
      </c>
      <c r="I425" s="8" t="str">
        <f>IFERROR(VLOOKUP($B$421,$4:$126,MATCH($S432&amp;"/"&amp;I$341,$2:$2,0),FALSE),"")</f>
        <v/>
      </c>
      <c r="J425" s="8" t="str">
        <f>IFERROR(VLOOKUP($B$421,$4:$126,MATCH($S432&amp;"/"&amp;J$341,$2:$2,0),FALSE),"")</f>
        <v/>
      </c>
      <c r="K425" s="8" t="str">
        <f>IFERROR(VLOOKUP($B$421,$4:$126,MATCH($S432&amp;"/"&amp;K$341,$2:$2,0),FALSE),"")</f>
        <v/>
      </c>
      <c r="L425" s="8" t="str">
        <f>IFERROR(VLOOKUP($B$421,$4:$126,MATCH($S432&amp;"/"&amp;L$341,$2:$2,0),FALSE),"")</f>
        <v/>
      </c>
      <c r="M425" s="8">
        <f>IFERROR(VLOOKUP($B$421,$4:$126,MATCH($S432&amp;"/"&amp;M$341,$2:$2,0),FALSE),"")</f>
        <v>0</v>
      </c>
      <c r="N425" s="8">
        <f>IFERROR(VLOOKUP($B$421,$4:$126,MATCH($S432&amp;"/"&amp;N$341,$2:$2,0),FALSE),IFERROR(VLOOKUP($B$421,$4:$126,MATCH($S431&amp;"/"&amp;N$341,$2:$2,0),FALSE),IFERROR(VLOOKUP($B$421,$4:$126,MATCH($S430&amp;"/"&amp;N$341,$2:$2,0),FALSE),IFERROR(VLOOKUP($B$421,$4:$126,MATCH($S429&amp;"/"&amp;N$341,$2:$2,0),FALSE),""))))</f>
        <v>0</v>
      </c>
      <c r="O425" s="8">
        <f>IFERROR(VLOOKUP($B$421,$4:$126,MATCH($S432&amp;"/"&amp;O$341,$2:$2,0),FALSE),IFERROR(VLOOKUP($B$421,$4:$126,MATCH($S431&amp;"/"&amp;O$341,$2:$2,0),FALSE),IFERROR(VLOOKUP($B$421,$4:$126,MATCH($S430&amp;"/"&amp;O$341,$2:$2,0),FALSE),IFERROR(VLOOKUP($B$421,$4:$126,MATCH($S429&amp;"/"&amp;O$341,$2:$2,0),FALSE),""))))</f>
        <v>0</v>
      </c>
      <c r="P425" s="8">
        <f>IFERROR(VLOOKUP($B$421,$4:$126,MATCH($S432&amp;"/"&amp;P$341,$2:$2,0),FALSE),IFERROR(VLOOKUP($B$421,$4:$126,MATCH($S431&amp;"/"&amp;P$341,$2:$2,0),FALSE),IFERROR(VLOOKUP($B$421,$4:$126,MATCH($S430&amp;"/"&amp;P$341,$2:$2,0),FALSE),IFERROR(VLOOKUP($B$421,$4:$126,MATCH($S429&amp;"/"&amp;P$341,$2:$2,0),FALSE),""))))</f>
        <v>0</v>
      </c>
      <c r="Q425" s="8">
        <f>IFERROR(VLOOKUP($B$415,$4:$126,MATCH($S425&amp;"/"&amp;Q$348,$2:$2,0),FALSE),"")</f>
        <v>0</v>
      </c>
      <c r="R425" s="6"/>
      <c r="S425" s="9" t="s">
        <v>14</v>
      </c>
    </row>
    <row r="426" spans="1:19" ht="14">
      <c r="A426" s="86"/>
      <c r="B426" s="13" t="e">
        <f>+B425/B$450</f>
        <v>#VALUE!</v>
      </c>
      <c r="C426" s="13" t="e">
        <f>+C425/C$450</f>
        <v>#VALUE!</v>
      </c>
      <c r="D426" s="13" t="e">
        <f>+D425/D$450</f>
        <v>#VALUE!</v>
      </c>
      <c r="E426" s="13" t="e">
        <f>+E425/E$450</f>
        <v>#VALUE!</v>
      </c>
      <c r="F426" s="13" t="e">
        <f>+F425/F$450</f>
        <v>#VALUE!</v>
      </c>
      <c r="G426" s="13" t="e">
        <f>+G425/G$450</f>
        <v>#VALUE!</v>
      </c>
      <c r="H426" s="13" t="e">
        <f>+H425/H$450</f>
        <v>#VALUE!</v>
      </c>
      <c r="I426" s="13" t="e">
        <f>+I425/I$450</f>
        <v>#VALUE!</v>
      </c>
      <c r="J426" s="13" t="e">
        <f>+J425/J$450</f>
        <v>#VALUE!</v>
      </c>
      <c r="K426" s="13" t="e">
        <f>+K425/K$450</f>
        <v>#VALUE!</v>
      </c>
      <c r="L426" s="13" t="e">
        <f>+L425/L$450</f>
        <v>#VALUE!</v>
      </c>
      <c r="M426" s="13">
        <f>+M425/M$450</f>
        <v>0</v>
      </c>
      <c r="N426" s="13">
        <f>+N425/N$450</f>
        <v>0</v>
      </c>
      <c r="O426" s="13">
        <f>+O425/O$450</f>
        <v>0</v>
      </c>
      <c r="P426" s="13">
        <f>+P425/P$450</f>
        <v>0</v>
      </c>
      <c r="Q426" s="8">
        <f>IFERROR(VLOOKUP($B$415,$4:$126,MATCH($S426&amp;"/"&amp;Q$348,$2:$2,0),FALSE),IFERROR(VLOOKUP($B$415,$4:$126,MATCH($S425&amp;"/"&amp;Q$348,$2:$2,0),FALSE),IFERROR(VLOOKUP($B$415,$4:$126,MATCH($S424&amp;"/"&amp;Q$348,$2:$2,0),FALSE),IFERROR(VLOOKUP($B$415,$4:$126,MATCH($S423&amp;"/"&amp;Q$348,$2:$2,0),FALSE),""))))</f>
        <v>0</v>
      </c>
      <c r="R426" s="6"/>
      <c r="S426" s="9" t="s">
        <v>15</v>
      </c>
    </row>
    <row r="427" spans="1:19" ht="14">
      <c r="A427" s="84"/>
      <c r="B427" s="355" t="s">
        <v>323</v>
      </c>
      <c r="C427" s="355"/>
      <c r="D427" s="355"/>
      <c r="E427" s="355"/>
      <c r="F427" s="355"/>
      <c r="G427" s="355"/>
      <c r="H427" s="355"/>
      <c r="I427" s="355"/>
      <c r="J427" s="355"/>
      <c r="K427" s="355"/>
      <c r="L427" s="355"/>
      <c r="M427" s="355"/>
      <c r="N427" s="355"/>
      <c r="O427" s="118"/>
      <c r="P427" s="118"/>
      <c r="Q427" s="12">
        <f>+Q426/Q$402</f>
        <v>0</v>
      </c>
      <c r="R427" s="6"/>
      <c r="S427" s="11" t="s">
        <v>377</v>
      </c>
    </row>
    <row r="428" spans="1:19" ht="14">
      <c r="B428" s="8" t="str">
        <f>IFERROR(VLOOKUP($B$427,$4:$126,MATCH($S435&amp;"/"&amp;B$341,$2:$2,0),FALSE),"")</f>
        <v/>
      </c>
      <c r="C428" s="8" t="str">
        <f>IFERROR(VLOOKUP($B$427,$4:$126,MATCH($S435&amp;"/"&amp;C$341,$2:$2,0),FALSE),"")</f>
        <v/>
      </c>
      <c r="D428" s="8" t="str">
        <f>IFERROR(VLOOKUP($B$427,$4:$126,MATCH($S435&amp;"/"&amp;D$341,$2:$2,0),FALSE),"")</f>
        <v/>
      </c>
      <c r="E428" s="8" t="str">
        <f>IFERROR(VLOOKUP($B$427,$4:$126,MATCH($S435&amp;"/"&amp;E$341,$2:$2,0),FALSE),"")</f>
        <v/>
      </c>
      <c r="F428" s="8" t="str">
        <f>IFERROR(VLOOKUP($B$427,$4:$126,MATCH($S435&amp;"/"&amp;F$341,$2:$2,0),FALSE),"")</f>
        <v/>
      </c>
      <c r="G428" s="8" t="str">
        <f>IFERROR(VLOOKUP($B$427,$4:$126,MATCH($S435&amp;"/"&amp;G$341,$2:$2,0),FALSE),"")</f>
        <v/>
      </c>
      <c r="H428" s="8" t="str">
        <f>IFERROR(VLOOKUP($B$427,$4:$126,MATCH($S435&amp;"/"&amp;H$341,$2:$2,0),FALSE),"")</f>
        <v/>
      </c>
      <c r="I428" s="8" t="str">
        <f>IFERROR(VLOOKUP($B$427,$4:$126,MATCH($S435&amp;"/"&amp;I$341,$2:$2,0),FALSE),"")</f>
        <v/>
      </c>
      <c r="J428" s="8" t="str">
        <f>IFERROR(VLOOKUP($B$427,$4:$126,MATCH($S435&amp;"/"&amp;J$341,$2:$2,0),FALSE),"")</f>
        <v/>
      </c>
      <c r="K428" s="8" t="str">
        <f>IFERROR(VLOOKUP($B$427,$4:$126,MATCH($S435&amp;"/"&amp;K$341,$2:$2,0),FALSE),"")</f>
        <v/>
      </c>
      <c r="L428" s="8" t="str">
        <f>IFERROR(VLOOKUP($B$427,$4:$126,MATCH($S435&amp;"/"&amp;L$341,$2:$2,0),FALSE),"")</f>
        <v/>
      </c>
      <c r="M428" s="8">
        <f>IFERROR(VLOOKUP($B$427,$4:$126,MATCH($S435&amp;"/"&amp;M$341,$2:$2,0),FALSE),"")</f>
        <v>10915</v>
      </c>
      <c r="N428" s="8">
        <f>IFERROR(VLOOKUP($B$427,$4:$126,MATCH($S435&amp;"/"&amp;N$341,$2:$2,0),FALSE),"")</f>
        <v>47834</v>
      </c>
      <c r="O428" s="8">
        <f>IFERROR(VLOOKUP($B$427,$4:$126,MATCH($S435&amp;"/"&amp;O$341,$2:$2,0),FALSE),"")</f>
        <v>45067</v>
      </c>
      <c r="P428" s="8">
        <f>IFERROR(VLOOKUP($B$427,$4:$126,MATCH($S435&amp;"/"&amp;P$341,$2:$2,0),FALSE),"")</f>
        <v>44152</v>
      </c>
      <c r="Q428" s="118"/>
      <c r="R428" s="6"/>
      <c r="S428" s="3"/>
    </row>
    <row r="429" spans="1:19" ht="14">
      <c r="B429" s="8" t="str">
        <f>IFERROR(VLOOKUP($B$427,$4:$126,MATCH($S436&amp;"/"&amp;B$341,$2:$2,0),FALSE),"")</f>
        <v/>
      </c>
      <c r="C429" s="8" t="str">
        <f>IFERROR(VLOOKUP($B$427,$4:$126,MATCH($S436&amp;"/"&amp;C$341,$2:$2,0),FALSE),"")</f>
        <v/>
      </c>
      <c r="D429" s="8" t="str">
        <f>IFERROR(VLOOKUP($B$427,$4:$126,MATCH($S436&amp;"/"&amp;D$341,$2:$2,0),FALSE),"")</f>
        <v/>
      </c>
      <c r="E429" s="8" t="str">
        <f>IFERROR(VLOOKUP($B$427,$4:$126,MATCH($S436&amp;"/"&amp;E$341,$2:$2,0),FALSE),"")</f>
        <v/>
      </c>
      <c r="F429" s="8" t="str">
        <f>IFERROR(VLOOKUP($B$427,$4:$126,MATCH($S436&amp;"/"&amp;F$341,$2:$2,0),FALSE),"")</f>
        <v/>
      </c>
      <c r="G429" s="8" t="str">
        <f>IFERROR(VLOOKUP($B$427,$4:$126,MATCH($S436&amp;"/"&amp;G$341,$2:$2,0),FALSE),"")</f>
        <v/>
      </c>
      <c r="H429" s="8" t="str">
        <f>IFERROR(VLOOKUP($B$427,$4:$126,MATCH($S436&amp;"/"&amp;H$341,$2:$2,0),FALSE),"")</f>
        <v/>
      </c>
      <c r="I429" s="8" t="str">
        <f>IFERROR(VLOOKUP($B$427,$4:$126,MATCH($S436&amp;"/"&amp;I$341,$2:$2,0),FALSE),"")</f>
        <v/>
      </c>
      <c r="J429" s="8" t="str">
        <f>IFERROR(VLOOKUP($B$427,$4:$126,MATCH($S436&amp;"/"&amp;J$341,$2:$2,0),FALSE),"")</f>
        <v/>
      </c>
      <c r="K429" s="8" t="str">
        <f>IFERROR(VLOOKUP($B$427,$4:$126,MATCH($S436&amp;"/"&amp;K$341,$2:$2,0),FALSE),"")</f>
        <v/>
      </c>
      <c r="L429" s="8" t="str">
        <f>IFERROR(VLOOKUP($B$427,$4:$126,MATCH($S436&amp;"/"&amp;L$341,$2:$2,0),FALSE),"")</f>
        <v/>
      </c>
      <c r="M429" s="8">
        <f>IFERROR(VLOOKUP($B$427,$4:$126,MATCH($S436&amp;"/"&amp;M$341,$2:$2,0),FALSE),"")</f>
        <v>12061</v>
      </c>
      <c r="N429" s="8">
        <f>IFERROR(VLOOKUP($B$427,$4:$126,MATCH($S436&amp;"/"&amp;N$341,$2:$2,0),FALSE),"")</f>
        <v>47551</v>
      </c>
      <c r="O429" s="8">
        <f>IFERROR(VLOOKUP($B$427,$4:$126,MATCH($S436&amp;"/"&amp;O$341,$2:$2,0),FALSE),"")</f>
        <v>44547</v>
      </c>
      <c r="P429" s="8">
        <f>IFERROR(VLOOKUP($B$427,$4:$126,MATCH($S436&amp;"/"&amp;P$341,$2:$2,0),FALSE),"")</f>
        <v>43837</v>
      </c>
      <c r="Q429" s="8">
        <f>IFERROR(VLOOKUP($B$421,$4:$126,MATCH($S429&amp;"/"&amp;Q$348,$2:$2,0),FALSE),"")</f>
        <v>0</v>
      </c>
      <c r="R429" s="6"/>
      <c r="S429" s="9" t="s">
        <v>12</v>
      </c>
    </row>
    <row r="430" spans="1:19" ht="14">
      <c r="B430" s="8" t="str">
        <f>IFERROR(VLOOKUP($B$427,$4:$126,MATCH($S437&amp;"/"&amp;B$341,$2:$2,0),FALSE),"")</f>
        <v/>
      </c>
      <c r="C430" s="8" t="str">
        <f>IFERROR(VLOOKUP($B$427,$4:$126,MATCH($S437&amp;"/"&amp;C$341,$2:$2,0),FALSE),"")</f>
        <v/>
      </c>
      <c r="D430" s="8" t="str">
        <f>IFERROR(VLOOKUP($B$427,$4:$126,MATCH($S437&amp;"/"&amp;D$341,$2:$2,0),FALSE),"")</f>
        <v/>
      </c>
      <c r="E430" s="8" t="str">
        <f>IFERROR(VLOOKUP($B$427,$4:$126,MATCH($S437&amp;"/"&amp;E$341,$2:$2,0),FALSE),"")</f>
        <v/>
      </c>
      <c r="F430" s="8" t="str">
        <f>IFERROR(VLOOKUP($B$427,$4:$126,MATCH($S437&amp;"/"&amp;F$341,$2:$2,0),FALSE),"")</f>
        <v/>
      </c>
      <c r="G430" s="8" t="str">
        <f>IFERROR(VLOOKUP($B$427,$4:$126,MATCH($S437&amp;"/"&amp;G$341,$2:$2,0),FALSE),"")</f>
        <v/>
      </c>
      <c r="H430" s="8" t="str">
        <f>IFERROR(VLOOKUP($B$427,$4:$126,MATCH($S437&amp;"/"&amp;H$341,$2:$2,0),FALSE),"")</f>
        <v/>
      </c>
      <c r="I430" s="8" t="str">
        <f>IFERROR(VLOOKUP($B$427,$4:$126,MATCH($S437&amp;"/"&amp;I$341,$2:$2,0),FALSE),"")</f>
        <v/>
      </c>
      <c r="J430" s="8" t="str">
        <f>IFERROR(VLOOKUP($B$427,$4:$126,MATCH($S437&amp;"/"&amp;J$341,$2:$2,0),FALSE),"")</f>
        <v/>
      </c>
      <c r="K430" s="8" t="str">
        <f>IFERROR(VLOOKUP($B$427,$4:$126,MATCH($S437&amp;"/"&amp;K$341,$2:$2,0),FALSE),"")</f>
        <v/>
      </c>
      <c r="L430" s="8" t="str">
        <f>IFERROR(VLOOKUP($B$427,$4:$126,MATCH($S437&amp;"/"&amp;L$341,$2:$2,0),FALSE),"")</f>
        <v/>
      </c>
      <c r="M430" s="8">
        <f>IFERROR(VLOOKUP($B$427,$4:$126,MATCH($S437&amp;"/"&amp;M$341,$2:$2,0),FALSE),"")</f>
        <v>11575</v>
      </c>
      <c r="N430" s="8">
        <f>IFERROR(VLOOKUP($B$427,$4:$126,MATCH($S437&amp;"/"&amp;N$341,$2:$2,0),FALSE),"")</f>
        <v>47659</v>
      </c>
      <c r="O430" s="8">
        <f>IFERROR(VLOOKUP($B$427,$4:$126,MATCH($S437&amp;"/"&amp;O$341,$2:$2,0),FALSE),"")</f>
        <v>43781</v>
      </c>
      <c r="P430" s="8">
        <f>IFERROR(VLOOKUP($B$427,$4:$126,MATCH($S437&amp;"/"&amp;P$341,$2:$2,0),FALSE),"")</f>
        <v>39947</v>
      </c>
      <c r="Q430" s="8">
        <f>IFERROR(VLOOKUP($B$421,$4:$126,MATCH($S430&amp;"/"&amp;Q$348,$2:$2,0),FALSE),"")</f>
        <v>0</v>
      </c>
      <c r="R430" s="6"/>
      <c r="S430" s="9" t="s">
        <v>13</v>
      </c>
    </row>
    <row r="431" spans="1:19" ht="14">
      <c r="B431" s="8" t="str">
        <f>IFERROR(VLOOKUP($B$427,$4:$126,MATCH($S438&amp;"/"&amp;B$341,$2:$2,0),FALSE),"")</f>
        <v/>
      </c>
      <c r="C431" s="8" t="str">
        <f>IFERROR(VLOOKUP($B$427,$4:$126,MATCH($S438&amp;"/"&amp;C$341,$2:$2,0),FALSE),"")</f>
        <v/>
      </c>
      <c r="D431" s="8" t="str">
        <f>IFERROR(VLOOKUP($B$427,$4:$126,MATCH($S438&amp;"/"&amp;D$341,$2:$2,0),FALSE),"")</f>
        <v/>
      </c>
      <c r="E431" s="8" t="str">
        <f>IFERROR(VLOOKUP($B$427,$4:$126,MATCH($S438&amp;"/"&amp;E$341,$2:$2,0),FALSE),"")</f>
        <v/>
      </c>
      <c r="F431" s="8" t="str">
        <f>IFERROR(VLOOKUP($B$427,$4:$126,MATCH($S438&amp;"/"&amp;F$341,$2:$2,0),FALSE),"")</f>
        <v/>
      </c>
      <c r="G431" s="8" t="str">
        <f>IFERROR(VLOOKUP($B$427,$4:$126,MATCH($S438&amp;"/"&amp;G$341,$2:$2,0),FALSE),"")</f>
        <v/>
      </c>
      <c r="H431" s="8" t="str">
        <f>IFERROR(VLOOKUP($B$427,$4:$126,MATCH($S438&amp;"/"&amp;H$341,$2:$2,0),FALSE),"")</f>
        <v/>
      </c>
      <c r="I431" s="8" t="str">
        <f>IFERROR(VLOOKUP($B$427,$4:$126,MATCH($S438&amp;"/"&amp;I$341,$2:$2,0),FALSE),"")</f>
        <v/>
      </c>
      <c r="J431" s="8" t="str">
        <f>IFERROR(VLOOKUP($B$427,$4:$126,MATCH($S438&amp;"/"&amp;J$341,$2:$2,0),FALSE),"")</f>
        <v/>
      </c>
      <c r="K431" s="8" t="str">
        <f>IFERROR(VLOOKUP($B$427,$4:$126,MATCH($S438&amp;"/"&amp;K$341,$2:$2,0),FALSE),"")</f>
        <v/>
      </c>
      <c r="L431" s="8" t="str">
        <f>IFERROR(VLOOKUP($B$427,$4:$126,MATCH($S438&amp;"/"&amp;L$341,$2:$2,0),FALSE),"")</f>
        <v/>
      </c>
      <c r="M431" s="8">
        <f>IFERROR(VLOOKUP($B$427,$4:$126,MATCH($S438&amp;"/"&amp;M$341,$2:$2,0),FALSE),"")</f>
        <v>11543.98</v>
      </c>
      <c r="N431" s="8">
        <f>IFERROR(VLOOKUP($B$427,$4:$126,MATCH($S438&amp;"/"&amp;N$341,$2:$2,0),FALSE),IFERROR(VLOOKUP($B$427,$4:$126,MATCH($S437&amp;"/"&amp;N$341,$2:$2,0),FALSE),IFERROR(VLOOKUP($B$427,$4:$126,MATCH($S436&amp;"/"&amp;N$341,$2:$2,0),FALSE),IFERROR(VLOOKUP($B$427,$4:$126,MATCH($S435&amp;"/"&amp;N$341,$2:$2,0),FALSE),""))))</f>
        <v>46785.86</v>
      </c>
      <c r="O431" s="8">
        <f>IFERROR(VLOOKUP($B$427,$4:$126,MATCH($S438&amp;"/"&amp;O$341,$2:$2,0),FALSE),IFERROR(VLOOKUP($B$427,$4:$126,MATCH($S437&amp;"/"&amp;O$341,$2:$2,0),FALSE),IFERROR(VLOOKUP($B$427,$4:$126,MATCH($S436&amp;"/"&amp;O$341,$2:$2,0),FALSE),IFERROR(VLOOKUP($B$427,$4:$126,MATCH($S435&amp;"/"&amp;O$341,$2:$2,0),FALSE),""))))</f>
        <v>45356.17</v>
      </c>
      <c r="P431" s="8">
        <f>IFERROR(VLOOKUP($B$427,$4:$126,MATCH($S438&amp;"/"&amp;P$341,$2:$2,0),FALSE),IFERROR(VLOOKUP($B$427,$4:$126,MATCH($S437&amp;"/"&amp;P$341,$2:$2,0),FALSE),IFERROR(VLOOKUP($B$427,$4:$126,MATCH($S436&amp;"/"&amp;P$341,$2:$2,0),FALSE),IFERROR(VLOOKUP($B$427,$4:$126,MATCH($S435&amp;"/"&amp;P$341,$2:$2,0),FALSE),""))))</f>
        <v>114451.5</v>
      </c>
      <c r="Q431" s="8">
        <f>IFERROR(VLOOKUP($B$421,$4:$126,MATCH($S431&amp;"/"&amp;Q$348,$2:$2,0),FALSE),"")</f>
        <v>0</v>
      </c>
      <c r="R431" s="6"/>
      <c r="S431" s="9" t="s">
        <v>14</v>
      </c>
    </row>
    <row r="432" spans="1:19" ht="14">
      <c r="B432" s="12" t="e">
        <f>+B431/B$395</f>
        <v>#VALUE!</v>
      </c>
      <c r="C432" s="12" t="e">
        <f>+C431/C$395</f>
        <v>#VALUE!</v>
      </c>
      <c r="D432" s="12" t="e">
        <f>+D431/D$395</f>
        <v>#VALUE!</v>
      </c>
      <c r="E432" s="12" t="e">
        <f>+E431/E$395</f>
        <v>#VALUE!</v>
      </c>
      <c r="F432" s="12" t="e">
        <f>+F431/F$395</f>
        <v>#VALUE!</v>
      </c>
      <c r="G432" s="12" t="e">
        <f>+G431/G$395</f>
        <v>#VALUE!</v>
      </c>
      <c r="H432" s="12" t="e">
        <f>+H431/H$395</f>
        <v>#VALUE!</v>
      </c>
      <c r="I432" s="12" t="e">
        <f>+I431/I$395</f>
        <v>#VALUE!</v>
      </c>
      <c r="J432" s="12" t="e">
        <f>+J431/J$395</f>
        <v>#VALUE!</v>
      </c>
      <c r="K432" s="12" t="e">
        <f>+K431/K$395</f>
        <v>#VALUE!</v>
      </c>
      <c r="L432" s="12" t="e">
        <f>+L431/L$395</f>
        <v>#VALUE!</v>
      </c>
      <c r="M432" s="12">
        <f>+M431/M$395</f>
        <v>1.055733419752909E-2</v>
      </c>
      <c r="N432" s="12">
        <f>+N431/N$395</f>
        <v>4.6669767553118593E-2</v>
      </c>
      <c r="O432" s="12">
        <f>+O431/O$395</f>
        <v>3.4044946562071896E-2</v>
      </c>
      <c r="P432" s="12">
        <f>+P431/P$395</f>
        <v>5.0901176507569687E-2</v>
      </c>
      <c r="Q432" s="8">
        <f>IFERROR(VLOOKUP($B$421,$4:$126,MATCH($S432&amp;"/"&amp;Q$348,$2:$2,0),FALSE),IFERROR(VLOOKUP($B$421,$4:$126,MATCH($S431&amp;"/"&amp;Q$348,$2:$2,0),FALSE),IFERROR(VLOOKUP($B$421,$4:$126,MATCH($S430&amp;"/"&amp;Q$348,$2:$2,0),FALSE),IFERROR(VLOOKUP($B$421,$4:$126,MATCH($S429&amp;"/"&amp;Q$348,$2:$2,0),FALSE),""))))</f>
        <v>0</v>
      </c>
      <c r="R432" s="6"/>
      <c r="S432" s="9" t="s">
        <v>15</v>
      </c>
    </row>
    <row r="433" spans="1:19" s="87" customFormat="1" ht="14">
      <c r="A433" s="79"/>
      <c r="B433" s="354" t="s">
        <v>324</v>
      </c>
      <c r="C433" s="354"/>
      <c r="D433" s="354"/>
      <c r="E433" s="354"/>
      <c r="F433" s="354"/>
      <c r="G433" s="354"/>
      <c r="H433" s="354"/>
      <c r="I433" s="354"/>
      <c r="J433" s="354"/>
      <c r="K433" s="354"/>
      <c r="L433" s="354"/>
      <c r="M433" s="354"/>
      <c r="N433" s="354"/>
      <c r="O433" s="117"/>
      <c r="P433" s="117"/>
      <c r="Q433" s="13">
        <f t="shared" ref="Q433" si="16">+Q432/Q$457</f>
        <v>0</v>
      </c>
      <c r="R433" s="6"/>
      <c r="S433" s="14" t="s">
        <v>16</v>
      </c>
    </row>
    <row r="434" spans="1:19" ht="14">
      <c r="B434" s="8" t="str">
        <f>IFERROR(VLOOKUP($B$433,$4:$126,MATCH($S441&amp;"/"&amp;B$341,$2:$2,0),FALSE),"")</f>
        <v/>
      </c>
      <c r="C434" s="8" t="str">
        <f>IFERROR(VLOOKUP($B$433,$4:$126,MATCH($S441&amp;"/"&amp;C$341,$2:$2,0),FALSE),"")</f>
        <v/>
      </c>
      <c r="D434" s="8" t="str">
        <f>IFERROR(VLOOKUP($B$433,$4:$126,MATCH($S441&amp;"/"&amp;D$341,$2:$2,0),FALSE),"")</f>
        <v/>
      </c>
      <c r="E434" s="8" t="str">
        <f>IFERROR(VLOOKUP($B$433,$4:$126,MATCH($S441&amp;"/"&amp;E$341,$2:$2,0),FALSE),"")</f>
        <v/>
      </c>
      <c r="F434" s="8" t="str">
        <f>IFERROR(VLOOKUP($B$433,$4:$126,MATCH($S441&amp;"/"&amp;F$341,$2:$2,0),FALSE),"")</f>
        <v/>
      </c>
      <c r="G434" s="8" t="str">
        <f>IFERROR(VLOOKUP($B$433,$4:$126,MATCH($S441&amp;"/"&amp;G$341,$2:$2,0),FALSE),"")</f>
        <v/>
      </c>
      <c r="H434" s="8" t="str">
        <f>IFERROR(VLOOKUP($B$433,$4:$126,MATCH($S441&amp;"/"&amp;H$341,$2:$2,0),FALSE),"")</f>
        <v/>
      </c>
      <c r="I434" s="8" t="str">
        <f>IFERROR(VLOOKUP($B$433,$4:$126,MATCH($S441&amp;"/"&amp;I$341,$2:$2,0),FALSE),"")</f>
        <v/>
      </c>
      <c r="J434" s="8" t="str">
        <f>IFERROR(VLOOKUP($B$433,$4:$126,MATCH($S441&amp;"/"&amp;J$341,$2:$2,0),FALSE),"")</f>
        <v/>
      </c>
      <c r="K434" s="8" t="str">
        <f>IFERROR(VLOOKUP($B$433,$4:$126,MATCH($S441&amp;"/"&amp;K$341,$2:$2,0),FALSE),"")</f>
        <v/>
      </c>
      <c r="L434" s="8" t="str">
        <f>IFERROR(VLOOKUP($B$433,$4:$126,MATCH($S441&amp;"/"&amp;L$341,$2:$2,0),FALSE),"")</f>
        <v/>
      </c>
      <c r="M434" s="8">
        <f>IFERROR(VLOOKUP($B$433,$4:$126,MATCH($S441&amp;"/"&amp;M$341,$2:$2,0),FALSE),"")</f>
        <v>161026</v>
      </c>
      <c r="N434" s="8">
        <f>IFERROR(VLOOKUP($B$433,$4:$126,MATCH($S441&amp;"/"&amp;N$341,$2:$2,0),FALSE),"")</f>
        <v>170258</v>
      </c>
      <c r="O434" s="8">
        <f>IFERROR(VLOOKUP($B$433,$4:$126,MATCH($S441&amp;"/"&amp;O$341,$2:$2,0),FALSE),"")</f>
        <v>142237</v>
      </c>
      <c r="P434" s="8">
        <f>IFERROR(VLOOKUP($B$433,$4:$126,MATCH($S441&amp;"/"&amp;P$341,$2:$2,0),FALSE),"")</f>
        <v>215628</v>
      </c>
      <c r="Q434" s="118"/>
      <c r="R434" s="6"/>
      <c r="S434" s="3"/>
    </row>
    <row r="435" spans="1:19" ht="14">
      <c r="B435" s="8" t="str">
        <f>IFERROR(VLOOKUP($B$433,$4:$126,MATCH($S442&amp;"/"&amp;B$341,$2:$2,0),FALSE),"")</f>
        <v/>
      </c>
      <c r="C435" s="8" t="str">
        <f>IFERROR(VLOOKUP($B$433,$4:$126,MATCH($S442&amp;"/"&amp;C$341,$2:$2,0),FALSE),"")</f>
        <v/>
      </c>
      <c r="D435" s="8" t="str">
        <f>IFERROR(VLOOKUP($B$433,$4:$126,MATCH($S442&amp;"/"&amp;D$341,$2:$2,0),FALSE),"")</f>
        <v/>
      </c>
      <c r="E435" s="8" t="str">
        <f>IFERROR(VLOOKUP($B$433,$4:$126,MATCH($S442&amp;"/"&amp;E$341,$2:$2,0),FALSE),"")</f>
        <v/>
      </c>
      <c r="F435" s="8" t="str">
        <f>IFERROR(VLOOKUP($B$433,$4:$126,MATCH($S442&amp;"/"&amp;F$341,$2:$2,0),FALSE),"")</f>
        <v/>
      </c>
      <c r="G435" s="8" t="str">
        <f>IFERROR(VLOOKUP($B$433,$4:$126,MATCH($S442&amp;"/"&amp;G$341,$2:$2,0),FALSE),"")</f>
        <v/>
      </c>
      <c r="H435" s="8" t="str">
        <f>IFERROR(VLOOKUP($B$433,$4:$126,MATCH($S442&amp;"/"&amp;H$341,$2:$2,0),FALSE),"")</f>
        <v/>
      </c>
      <c r="I435" s="8" t="str">
        <f>IFERROR(VLOOKUP($B$433,$4:$126,MATCH($S442&amp;"/"&amp;I$341,$2:$2,0),FALSE),"")</f>
        <v/>
      </c>
      <c r="J435" s="8" t="str">
        <f>IFERROR(VLOOKUP($B$433,$4:$126,MATCH($S442&amp;"/"&amp;J$341,$2:$2,0),FALSE),"")</f>
        <v/>
      </c>
      <c r="K435" s="8" t="str">
        <f>IFERROR(VLOOKUP($B$433,$4:$126,MATCH($S442&amp;"/"&amp;K$341,$2:$2,0),FALSE),"")</f>
        <v/>
      </c>
      <c r="L435" s="8" t="str">
        <f>IFERROR(VLOOKUP($B$433,$4:$126,MATCH($S442&amp;"/"&amp;L$341,$2:$2,0),FALSE),"")</f>
        <v/>
      </c>
      <c r="M435" s="8">
        <f>IFERROR(VLOOKUP($B$433,$4:$126,MATCH($S442&amp;"/"&amp;M$341,$2:$2,0),FALSE),"")</f>
        <v>188974</v>
      </c>
      <c r="N435" s="8">
        <f>IFERROR(VLOOKUP($B$433,$4:$126,MATCH($S442&amp;"/"&amp;N$341,$2:$2,0),FALSE),"")</f>
        <v>147297</v>
      </c>
      <c r="O435" s="8">
        <f>IFERROR(VLOOKUP($B$433,$4:$126,MATCH($S442&amp;"/"&amp;O$341,$2:$2,0),FALSE),"")</f>
        <v>175214</v>
      </c>
      <c r="P435" s="8">
        <f>IFERROR(VLOOKUP($B$433,$4:$126,MATCH($S442&amp;"/"&amp;P$341,$2:$2,0),FALSE),"")</f>
        <v>190652</v>
      </c>
      <c r="Q435" s="8">
        <f>IFERROR(VLOOKUP($B$427,$4:$126,MATCH($S435&amp;"/"&amp;Q$348,$2:$2,0),FALSE),"")</f>
        <v>121410</v>
      </c>
      <c r="R435" s="6"/>
      <c r="S435" s="9" t="s">
        <v>12</v>
      </c>
    </row>
    <row r="436" spans="1:19" ht="14">
      <c r="B436" s="8" t="str">
        <f>IFERROR(VLOOKUP($B$433,$4:$126,MATCH($S443&amp;"/"&amp;B$341,$2:$2,0),FALSE),"")</f>
        <v/>
      </c>
      <c r="C436" s="8" t="str">
        <f>IFERROR(VLOOKUP($B$433,$4:$126,MATCH($S443&amp;"/"&amp;C$341,$2:$2,0),FALSE),"")</f>
        <v/>
      </c>
      <c r="D436" s="8" t="str">
        <f>IFERROR(VLOOKUP($B$433,$4:$126,MATCH($S443&amp;"/"&amp;D$341,$2:$2,0),FALSE),"")</f>
        <v/>
      </c>
      <c r="E436" s="8" t="str">
        <f>IFERROR(VLOOKUP($B$433,$4:$126,MATCH($S443&amp;"/"&amp;E$341,$2:$2,0),FALSE),"")</f>
        <v/>
      </c>
      <c r="F436" s="8" t="str">
        <f>IFERROR(VLOOKUP($B$433,$4:$126,MATCH($S443&amp;"/"&amp;F$341,$2:$2,0),FALSE),"")</f>
        <v/>
      </c>
      <c r="G436" s="8" t="str">
        <f>IFERROR(VLOOKUP($B$433,$4:$126,MATCH($S443&amp;"/"&amp;G$341,$2:$2,0),FALSE),"")</f>
        <v/>
      </c>
      <c r="H436" s="8" t="str">
        <f>IFERROR(VLOOKUP($B$433,$4:$126,MATCH($S443&amp;"/"&amp;H$341,$2:$2,0),FALSE),"")</f>
        <v/>
      </c>
      <c r="I436" s="8" t="str">
        <f>IFERROR(VLOOKUP($B$433,$4:$126,MATCH($S443&amp;"/"&amp;I$341,$2:$2,0),FALSE),"")</f>
        <v/>
      </c>
      <c r="J436" s="8" t="str">
        <f>IFERROR(VLOOKUP($B$433,$4:$126,MATCH($S443&amp;"/"&amp;J$341,$2:$2,0),FALSE),"")</f>
        <v/>
      </c>
      <c r="K436" s="8" t="str">
        <f>IFERROR(VLOOKUP($B$433,$4:$126,MATCH($S443&amp;"/"&amp;K$341,$2:$2,0),FALSE),"")</f>
        <v/>
      </c>
      <c r="L436" s="8" t="str">
        <f>IFERROR(VLOOKUP($B$433,$4:$126,MATCH($S443&amp;"/"&amp;L$341,$2:$2,0),FALSE),"")</f>
        <v/>
      </c>
      <c r="M436" s="8">
        <f>IFERROR(VLOOKUP($B$433,$4:$126,MATCH($S443&amp;"/"&amp;M$341,$2:$2,0),FALSE),"")</f>
        <v>195981</v>
      </c>
      <c r="N436" s="8">
        <f>IFERROR(VLOOKUP($B$433,$4:$126,MATCH($S443&amp;"/"&amp;N$341,$2:$2,0),FALSE),"")</f>
        <v>157386</v>
      </c>
      <c r="O436" s="8">
        <f>IFERROR(VLOOKUP($B$433,$4:$126,MATCH($S443&amp;"/"&amp;O$341,$2:$2,0),FALSE),"")</f>
        <v>246556</v>
      </c>
      <c r="P436" s="8">
        <f>IFERROR(VLOOKUP($B$433,$4:$126,MATCH($S443&amp;"/"&amp;P$341,$2:$2,0),FALSE),"")</f>
        <v>193502</v>
      </c>
      <c r="Q436" s="8">
        <f>IFERROR(VLOOKUP($B$427,$4:$126,MATCH($S436&amp;"/"&amp;Q$348,$2:$2,0),FALSE),"")</f>
        <v>111833</v>
      </c>
      <c r="R436" s="6"/>
      <c r="S436" s="9" t="s">
        <v>13</v>
      </c>
    </row>
    <row r="437" spans="1:19" ht="14">
      <c r="B437" s="8" t="str">
        <f>IFERROR(VLOOKUP($B$433,$4:$126,MATCH($S444&amp;"/"&amp;B$341,$2:$2,0),FALSE),"")</f>
        <v/>
      </c>
      <c r="C437" s="8" t="str">
        <f>IFERROR(VLOOKUP($B$433,$4:$126,MATCH($S444&amp;"/"&amp;C$341,$2:$2,0),FALSE),"")</f>
        <v/>
      </c>
      <c r="D437" s="8" t="str">
        <f>IFERROR(VLOOKUP($B$433,$4:$126,MATCH($S444&amp;"/"&amp;D$341,$2:$2,0),FALSE),"")</f>
        <v/>
      </c>
      <c r="E437" s="8" t="str">
        <f>IFERROR(VLOOKUP($B$433,$4:$126,MATCH($S444&amp;"/"&amp;E$341,$2:$2,0),FALSE),"")</f>
        <v/>
      </c>
      <c r="F437" s="8" t="str">
        <f>IFERROR(VLOOKUP($B$433,$4:$126,MATCH($S444&amp;"/"&amp;F$341,$2:$2,0),FALSE),"")</f>
        <v/>
      </c>
      <c r="G437" s="8" t="str">
        <f>IFERROR(VLOOKUP($B$433,$4:$126,MATCH($S444&amp;"/"&amp;G$341,$2:$2,0),FALSE),"")</f>
        <v/>
      </c>
      <c r="H437" s="8" t="str">
        <f>IFERROR(VLOOKUP($B$433,$4:$126,MATCH($S444&amp;"/"&amp;H$341,$2:$2,0),FALSE),"")</f>
        <v/>
      </c>
      <c r="I437" s="8" t="str">
        <f>IFERROR(VLOOKUP($B$433,$4:$126,MATCH($S444&amp;"/"&amp;I$341,$2:$2,0),FALSE),"")</f>
        <v/>
      </c>
      <c r="J437" s="8" t="str">
        <f>IFERROR(VLOOKUP($B$433,$4:$126,MATCH($S444&amp;"/"&amp;J$341,$2:$2,0),FALSE),"")</f>
        <v/>
      </c>
      <c r="K437" s="8" t="str">
        <f>IFERROR(VLOOKUP($B$433,$4:$126,MATCH($S444&amp;"/"&amp;K$341,$2:$2,0),FALSE),"")</f>
        <v/>
      </c>
      <c r="L437" s="8" t="str">
        <f>IFERROR(VLOOKUP($B$433,$4:$126,MATCH($S444&amp;"/"&amp;L$341,$2:$2,0),FALSE),"")</f>
        <v/>
      </c>
      <c r="M437" s="8">
        <f>IFERROR(VLOOKUP($B$433,$4:$126,MATCH($S444&amp;"/"&amp;M$341,$2:$2,0),FALSE),"")</f>
        <v>139518.46</v>
      </c>
      <c r="N437" s="8">
        <f>IFERROR(VLOOKUP($B$433,$4:$126,MATCH($S444&amp;"/"&amp;N$341,$2:$2,0),FALSE),IFERROR(VLOOKUP($B$433,$4:$126,MATCH($S443&amp;"/"&amp;N$341,$2:$2,0),FALSE),IFERROR(VLOOKUP($B$433,$4:$126,MATCH($S442&amp;"/"&amp;N$341,$2:$2,0),FALSE),IFERROR(VLOOKUP($B$433,$4:$126,MATCH($S441&amp;"/"&amp;N$341,$2:$2,0),FALSE),""))))</f>
        <v>144926.60999999999</v>
      </c>
      <c r="O437" s="8">
        <f>IFERROR(VLOOKUP($B$433,$4:$126,MATCH($S444&amp;"/"&amp;O$341,$2:$2,0),FALSE),IFERROR(VLOOKUP($B$433,$4:$126,MATCH($S443&amp;"/"&amp;O$341,$2:$2,0),FALSE),IFERROR(VLOOKUP($B$433,$4:$126,MATCH($S442&amp;"/"&amp;O$341,$2:$2,0),FALSE),IFERROR(VLOOKUP($B$433,$4:$126,MATCH($S441&amp;"/"&amp;O$341,$2:$2,0),FALSE),""))))</f>
        <v>228922.07</v>
      </c>
      <c r="P437" s="8">
        <f>IFERROR(VLOOKUP($B$433,$4:$126,MATCH($S444&amp;"/"&amp;P$341,$2:$2,0),FALSE),IFERROR(VLOOKUP($B$433,$4:$126,MATCH($S443&amp;"/"&amp;P$341,$2:$2,0),FALSE),IFERROR(VLOOKUP($B$433,$4:$126,MATCH($S442&amp;"/"&amp;P$341,$2:$2,0),FALSE),IFERROR(VLOOKUP($B$433,$4:$126,MATCH($S441&amp;"/"&amp;P$341,$2:$2,0),FALSE),""))))</f>
        <v>315601.65000000002</v>
      </c>
      <c r="Q437" s="8">
        <f>IFERROR(VLOOKUP($B$427,$4:$126,MATCH($S437&amp;"/"&amp;Q$348,$2:$2,0),FALSE),"")</f>
        <v>112080</v>
      </c>
      <c r="R437" s="6"/>
      <c r="S437" s="9" t="s">
        <v>14</v>
      </c>
    </row>
    <row r="438" spans="1:19" ht="14">
      <c r="B438" s="12" t="e">
        <f>+B437/B$395</f>
        <v>#VALUE!</v>
      </c>
      <c r="C438" s="12" t="e">
        <f>+C437/C$395</f>
        <v>#VALUE!</v>
      </c>
      <c r="D438" s="12" t="e">
        <f>+D437/D$395</f>
        <v>#VALUE!</v>
      </c>
      <c r="E438" s="12" t="e">
        <f>+E437/E$395</f>
        <v>#VALUE!</v>
      </c>
      <c r="F438" s="12" t="e">
        <f>+F437/F$395</f>
        <v>#VALUE!</v>
      </c>
      <c r="G438" s="12" t="e">
        <f>+G437/G$395</f>
        <v>#VALUE!</v>
      </c>
      <c r="H438" s="12" t="e">
        <f>+H437/H$395</f>
        <v>#VALUE!</v>
      </c>
      <c r="I438" s="12" t="e">
        <f>+I437/I$395</f>
        <v>#VALUE!</v>
      </c>
      <c r="J438" s="12" t="e">
        <f>+J437/J$395</f>
        <v>#VALUE!</v>
      </c>
      <c r="K438" s="12" t="e">
        <f>+K437/K$395</f>
        <v>#VALUE!</v>
      </c>
      <c r="L438" s="12" t="e">
        <f>+L437/L$395</f>
        <v>#VALUE!</v>
      </c>
      <c r="M438" s="12">
        <f>+M437/M$395</f>
        <v>0.12759403680053105</v>
      </c>
      <c r="N438" s="12">
        <f>+N437/N$395</f>
        <v>0.14456699526227521</v>
      </c>
      <c r="O438" s="12">
        <f>+O437/O$395</f>
        <v>0.17183196112081073</v>
      </c>
      <c r="P438" s="12">
        <f>+P437/P$395</f>
        <v>0.14036072303753319</v>
      </c>
      <c r="Q438" s="8">
        <f>IFERROR(VLOOKUP($B$427,$4:$126,MATCH($S438&amp;"/"&amp;Q$348,$2:$2,0),FALSE),IFERROR(VLOOKUP($B$427,$4:$126,MATCH($S437&amp;"/"&amp;Q$348,$2:$2,0),FALSE),IFERROR(VLOOKUP($B$427,$4:$126,MATCH($S436&amp;"/"&amp;Q$348,$2:$2,0),FALSE),IFERROR(VLOOKUP($B$427,$4:$126,MATCH($S435&amp;"/"&amp;Q$348,$2:$2,0),FALSE),""))))</f>
        <v>121038.43</v>
      </c>
      <c r="R438" s="6"/>
      <c r="S438" s="9" t="s">
        <v>15</v>
      </c>
    </row>
    <row r="439" spans="1:19" ht="14">
      <c r="B439" s="357" t="s">
        <v>17</v>
      </c>
      <c r="C439" s="357"/>
      <c r="D439" s="357"/>
      <c r="E439" s="357"/>
      <c r="F439" s="357"/>
      <c r="G439" s="357"/>
      <c r="H439" s="357"/>
      <c r="I439" s="357"/>
      <c r="J439" s="357"/>
      <c r="K439" s="357"/>
      <c r="L439" s="357"/>
      <c r="M439" s="357"/>
      <c r="N439" s="357"/>
      <c r="O439" s="120"/>
      <c r="P439" s="120"/>
      <c r="Q439" s="12">
        <f>+Q438/Q$402</f>
        <v>4.9225993566708752E-2</v>
      </c>
      <c r="R439" s="6"/>
      <c r="S439" s="11" t="s">
        <v>377</v>
      </c>
    </row>
    <row r="440" spans="1:19" ht="14">
      <c r="B440" s="358" t="s">
        <v>325</v>
      </c>
      <c r="C440" s="358"/>
      <c r="D440" s="358"/>
      <c r="E440" s="358"/>
      <c r="F440" s="358"/>
      <c r="G440" s="358"/>
      <c r="H440" s="358"/>
      <c r="I440" s="358"/>
      <c r="J440" s="358"/>
      <c r="K440" s="358"/>
      <c r="L440" s="358"/>
      <c r="M440" s="358"/>
      <c r="N440" s="358"/>
      <c r="O440" s="121"/>
      <c r="P440" s="121"/>
      <c r="Q440" s="117"/>
      <c r="R440" s="6"/>
      <c r="S440" s="3"/>
    </row>
    <row r="441" spans="1:19" ht="14">
      <c r="B441" s="8" t="str">
        <f>IFERROR(VLOOKUP($B$440,$4:$126,MATCH($S448&amp;"/"&amp;B$341,$2:$2,0),FALSE),"")</f>
        <v/>
      </c>
      <c r="C441" s="8" t="str">
        <f>IFERROR(VLOOKUP($B$440,$4:$126,MATCH($S448&amp;"/"&amp;C$341,$2:$2,0),FALSE),"")</f>
        <v/>
      </c>
      <c r="D441" s="8" t="str">
        <f>IFERROR(VLOOKUP($B$440,$4:$126,MATCH($S448&amp;"/"&amp;D$341,$2:$2,0),FALSE),"")</f>
        <v/>
      </c>
      <c r="E441" s="8" t="str">
        <f>IFERROR(VLOOKUP($B$440,$4:$126,MATCH($S448&amp;"/"&amp;E$341,$2:$2,0),FALSE),"")</f>
        <v/>
      </c>
      <c r="F441" s="8" t="str">
        <f>IFERROR(VLOOKUP($B$440,$4:$126,MATCH($S448&amp;"/"&amp;F$341,$2:$2,0),FALSE),"")</f>
        <v/>
      </c>
      <c r="G441" s="8" t="str">
        <f>IFERROR(VLOOKUP($B$440,$4:$126,MATCH($S448&amp;"/"&amp;G$341,$2:$2,0),FALSE),"")</f>
        <v/>
      </c>
      <c r="H441" s="8" t="str">
        <f>IFERROR(VLOOKUP($B$440,$4:$126,MATCH($S448&amp;"/"&amp;H$341,$2:$2,0),FALSE),"")</f>
        <v/>
      </c>
      <c r="I441" s="8" t="str">
        <f>IFERROR(VLOOKUP($B$440,$4:$126,MATCH($S448&amp;"/"&amp;I$341,$2:$2,0),FALSE),"")</f>
        <v/>
      </c>
      <c r="J441" s="8" t="str">
        <f>IFERROR(VLOOKUP($B$440,$4:$126,MATCH($S448&amp;"/"&amp;J$341,$2:$2,0),FALSE),"")</f>
        <v/>
      </c>
      <c r="K441" s="8" t="str">
        <f>IFERROR(VLOOKUP($B$440,$4:$126,MATCH($S448&amp;"/"&amp;K$341,$2:$2,0),FALSE),"")</f>
        <v/>
      </c>
      <c r="L441" s="8" t="str">
        <f>IFERROR(VLOOKUP($B$440,$4:$126,MATCH($S448&amp;"/"&amp;L$341,$2:$2,0),FALSE),"")</f>
        <v/>
      </c>
      <c r="M441" s="8">
        <f>IFERROR(VLOOKUP($B$440,$4:$126,MATCH($S448&amp;"/"&amp;M$341,$2:$2,0),FALSE),"")</f>
        <v>173927</v>
      </c>
      <c r="N441" s="8">
        <f>IFERROR(VLOOKUP($B$440,$4:$126,MATCH($S448&amp;"/"&amp;N$341,$2:$2,0),FALSE),"")</f>
        <v>196091</v>
      </c>
      <c r="O441" s="8">
        <f>IFERROR(VLOOKUP($B$440,$4:$126,MATCH($S448&amp;"/"&amp;O$341,$2:$2,0),FALSE),"")</f>
        <v>134919</v>
      </c>
      <c r="P441" s="8">
        <f>IFERROR(VLOOKUP($B$440,$4:$126,MATCH($S448&amp;"/"&amp;P$341,$2:$2,0),FALSE),"")</f>
        <v>396432</v>
      </c>
      <c r="Q441" s="8">
        <f>IFERROR(VLOOKUP($B$433,$4:$126,MATCH($S441&amp;"/"&amp;Q$348,$2:$2,0),FALSE),"")</f>
        <v>304194</v>
      </c>
      <c r="R441" s="6"/>
      <c r="S441" s="9" t="s">
        <v>12</v>
      </c>
    </row>
    <row r="442" spans="1:19" ht="14">
      <c r="B442" s="8" t="str">
        <f>IFERROR(VLOOKUP($B$440,$4:$126,MATCH($S449&amp;"/"&amp;B$341,$2:$2,0),FALSE),"")</f>
        <v/>
      </c>
      <c r="C442" s="8" t="str">
        <f>IFERROR(VLOOKUP($B$440,$4:$126,MATCH($S449&amp;"/"&amp;C$341,$2:$2,0),FALSE),"")</f>
        <v/>
      </c>
      <c r="D442" s="8" t="str">
        <f>IFERROR(VLOOKUP($B$440,$4:$126,MATCH($S449&amp;"/"&amp;D$341,$2:$2,0),FALSE),"")</f>
        <v/>
      </c>
      <c r="E442" s="8" t="str">
        <f>IFERROR(VLOOKUP($B$440,$4:$126,MATCH($S449&amp;"/"&amp;E$341,$2:$2,0),FALSE),"")</f>
        <v/>
      </c>
      <c r="F442" s="8" t="str">
        <f>IFERROR(VLOOKUP($B$440,$4:$126,MATCH($S449&amp;"/"&amp;F$341,$2:$2,0),FALSE),"")</f>
        <v/>
      </c>
      <c r="G442" s="8" t="str">
        <f>IFERROR(VLOOKUP($B$440,$4:$126,MATCH($S449&amp;"/"&amp;G$341,$2:$2,0),FALSE),"")</f>
        <v/>
      </c>
      <c r="H442" s="8" t="str">
        <f>IFERROR(VLOOKUP($B$440,$4:$126,MATCH($S449&amp;"/"&amp;H$341,$2:$2,0),FALSE),"")</f>
        <v/>
      </c>
      <c r="I442" s="8" t="str">
        <f>IFERROR(VLOOKUP($B$440,$4:$126,MATCH($S449&amp;"/"&amp;I$341,$2:$2,0),FALSE),"")</f>
        <v/>
      </c>
      <c r="J442" s="8" t="str">
        <f>IFERROR(VLOOKUP($B$440,$4:$126,MATCH($S449&amp;"/"&amp;J$341,$2:$2,0),FALSE),"")</f>
        <v/>
      </c>
      <c r="K442" s="8" t="str">
        <f>IFERROR(VLOOKUP($B$440,$4:$126,MATCH($S449&amp;"/"&amp;K$341,$2:$2,0),FALSE),"")</f>
        <v/>
      </c>
      <c r="L442" s="8" t="str">
        <f>IFERROR(VLOOKUP($B$440,$4:$126,MATCH($S449&amp;"/"&amp;L$341,$2:$2,0),FALSE),"")</f>
        <v/>
      </c>
      <c r="M442" s="8">
        <f>IFERROR(VLOOKUP($B$440,$4:$126,MATCH($S449&amp;"/"&amp;M$341,$2:$2,0),FALSE),"")</f>
        <v>113806</v>
      </c>
      <c r="N442" s="8">
        <f>IFERROR(VLOOKUP($B$440,$4:$126,MATCH($S449&amp;"/"&amp;N$341,$2:$2,0),FALSE),"")</f>
        <v>69868</v>
      </c>
      <c r="O442" s="8">
        <f>IFERROR(VLOOKUP($B$440,$4:$126,MATCH($S449&amp;"/"&amp;O$341,$2:$2,0),FALSE),"")</f>
        <v>145349</v>
      </c>
      <c r="P442" s="8">
        <f>IFERROR(VLOOKUP($B$440,$4:$126,MATCH($S449&amp;"/"&amp;P$341,$2:$2,0),FALSE),"")</f>
        <v>355178</v>
      </c>
      <c r="Q442" s="8">
        <f>IFERROR(VLOOKUP($B$433,$4:$126,MATCH($S442&amp;"/"&amp;Q$348,$2:$2,0),FALSE),"")</f>
        <v>301848</v>
      </c>
      <c r="R442" s="6"/>
      <c r="S442" s="9" t="s">
        <v>13</v>
      </c>
    </row>
    <row r="443" spans="1:19" ht="14">
      <c r="B443" s="8" t="str">
        <f>IFERROR(VLOOKUP($B$440,$4:$126,MATCH($S450&amp;"/"&amp;B$341,$2:$2,0),FALSE),"")</f>
        <v/>
      </c>
      <c r="C443" s="8" t="str">
        <f>IFERROR(VLOOKUP($B$440,$4:$126,MATCH($S450&amp;"/"&amp;C$341,$2:$2,0),FALSE),"")</f>
        <v/>
      </c>
      <c r="D443" s="8" t="str">
        <f>IFERROR(VLOOKUP($B$440,$4:$126,MATCH($S450&amp;"/"&amp;D$341,$2:$2,0),FALSE),"")</f>
        <v/>
      </c>
      <c r="E443" s="8" t="str">
        <f>IFERROR(VLOOKUP($B$440,$4:$126,MATCH($S450&amp;"/"&amp;E$341,$2:$2,0),FALSE),"")</f>
        <v/>
      </c>
      <c r="F443" s="8" t="str">
        <f>IFERROR(VLOOKUP($B$440,$4:$126,MATCH($S450&amp;"/"&amp;F$341,$2:$2,0),FALSE),"")</f>
        <v/>
      </c>
      <c r="G443" s="8" t="str">
        <f>IFERROR(VLOOKUP($B$440,$4:$126,MATCH($S450&amp;"/"&amp;G$341,$2:$2,0),FALSE),"")</f>
        <v/>
      </c>
      <c r="H443" s="8" t="str">
        <f>IFERROR(VLOOKUP($B$440,$4:$126,MATCH($S450&amp;"/"&amp;H$341,$2:$2,0),FALSE),"")</f>
        <v/>
      </c>
      <c r="I443" s="8" t="str">
        <f>IFERROR(VLOOKUP($B$440,$4:$126,MATCH($S450&amp;"/"&amp;I$341,$2:$2,0),FALSE),"")</f>
        <v/>
      </c>
      <c r="J443" s="8" t="str">
        <f>IFERROR(VLOOKUP($B$440,$4:$126,MATCH($S450&amp;"/"&amp;J$341,$2:$2,0),FALSE),"")</f>
        <v/>
      </c>
      <c r="K443" s="8" t="str">
        <f>IFERROR(VLOOKUP($B$440,$4:$126,MATCH($S450&amp;"/"&amp;K$341,$2:$2,0),FALSE),"")</f>
        <v/>
      </c>
      <c r="L443" s="8" t="str">
        <f>IFERROR(VLOOKUP($B$440,$4:$126,MATCH($S450&amp;"/"&amp;L$341,$2:$2,0),FALSE),"")</f>
        <v/>
      </c>
      <c r="M443" s="8">
        <f>IFERROR(VLOOKUP($B$440,$4:$126,MATCH($S450&amp;"/"&amp;M$341,$2:$2,0),FALSE),"")</f>
        <v>161753</v>
      </c>
      <c r="N443" s="8">
        <f>IFERROR(VLOOKUP($B$440,$4:$126,MATCH($S450&amp;"/"&amp;N$341,$2:$2,0),FALSE),"")</f>
        <v>66145</v>
      </c>
      <c r="O443" s="8">
        <f>IFERROR(VLOOKUP($B$440,$4:$126,MATCH($S450&amp;"/"&amp;O$341,$2:$2,0),FALSE),"")</f>
        <v>243504</v>
      </c>
      <c r="P443" s="8">
        <f>IFERROR(VLOOKUP($B$440,$4:$126,MATCH($S450&amp;"/"&amp;P$341,$2:$2,0),FALSE),"")</f>
        <v>431222</v>
      </c>
      <c r="Q443" s="8">
        <f>IFERROR(VLOOKUP($B$433,$4:$126,MATCH($S443&amp;"/"&amp;Q$348,$2:$2,0),FALSE),"")</f>
        <v>299949</v>
      </c>
      <c r="R443" s="6"/>
      <c r="S443" s="9" t="s">
        <v>14</v>
      </c>
    </row>
    <row r="444" spans="1:19" ht="14">
      <c r="B444" s="8" t="str">
        <f>IFERROR(VLOOKUP($B$440,$4:$126,MATCH($S451&amp;"/"&amp;B$341,$2:$2,0),FALSE),"")</f>
        <v/>
      </c>
      <c r="C444" s="8" t="str">
        <f>IFERROR(VLOOKUP($B$440,$4:$126,MATCH($S451&amp;"/"&amp;C$341,$2:$2,0),FALSE),"")</f>
        <v/>
      </c>
      <c r="D444" s="8" t="str">
        <f>IFERROR(VLOOKUP($B$440,$4:$126,MATCH($S451&amp;"/"&amp;D$341,$2:$2,0),FALSE),"")</f>
        <v/>
      </c>
      <c r="E444" s="8" t="str">
        <f>IFERROR(VLOOKUP($B$440,$4:$126,MATCH($S451&amp;"/"&amp;E$341,$2:$2,0),FALSE),"")</f>
        <v/>
      </c>
      <c r="F444" s="8" t="str">
        <f>IFERROR(VLOOKUP($B$440,$4:$126,MATCH($S451&amp;"/"&amp;F$341,$2:$2,0),FALSE),"")</f>
        <v/>
      </c>
      <c r="G444" s="8" t="str">
        <f>IFERROR(VLOOKUP($B$440,$4:$126,MATCH($S451&amp;"/"&amp;G$341,$2:$2,0),FALSE),"")</f>
        <v/>
      </c>
      <c r="H444" s="8" t="str">
        <f>IFERROR(VLOOKUP($B$440,$4:$126,MATCH($S451&amp;"/"&amp;H$341,$2:$2,0),FALSE),"")</f>
        <v/>
      </c>
      <c r="I444" s="8" t="str">
        <f>IFERROR(VLOOKUP($B$440,$4:$126,MATCH($S451&amp;"/"&amp;I$341,$2:$2,0),FALSE),"")</f>
        <v/>
      </c>
      <c r="J444" s="8" t="str">
        <f>IFERROR(VLOOKUP($B$440,$4:$126,MATCH($S451&amp;"/"&amp;J$341,$2:$2,0),FALSE),"")</f>
        <v/>
      </c>
      <c r="K444" s="8" t="str">
        <f>IFERROR(VLOOKUP($B$440,$4:$126,MATCH($S451&amp;"/"&amp;K$341,$2:$2,0),FALSE),"")</f>
        <v/>
      </c>
      <c r="L444" s="8" t="str">
        <f>IFERROR(VLOOKUP($B$440,$4:$126,MATCH($S451&amp;"/"&amp;L$341,$2:$2,0),FALSE),"")</f>
        <v/>
      </c>
      <c r="M444" s="8">
        <f>IFERROR(VLOOKUP($B$440,$4:$126,MATCH($S451&amp;"/"&amp;M$341,$2:$2,0),FALSE),"")</f>
        <v>184658.85</v>
      </c>
      <c r="N444" s="8">
        <f>IFERROR(VLOOKUP($B$440,$4:$126,MATCH($S451&amp;"/"&amp;N$341,$2:$2,0),FALSE),IFERROR(VLOOKUP($B$440,$4:$126,MATCH($S450&amp;"/"&amp;N$341,$2:$2,0),FALSE),IFERROR(VLOOKUP($B$440,$4:$126,MATCH($S449&amp;"/"&amp;N$341,$2:$2,0),FALSE),IFERROR(VLOOKUP($B$440,$4:$126,MATCH($S448&amp;"/"&amp;N$341,$2:$2,0),FALSE),""))))</f>
        <v>99253.07</v>
      </c>
      <c r="O444" s="8">
        <f>IFERROR(VLOOKUP($B$440,$4:$126,MATCH($S451&amp;"/"&amp;O$341,$2:$2,0),FALSE),IFERROR(VLOOKUP($B$440,$4:$126,MATCH($S450&amp;"/"&amp;O$341,$2:$2,0),FALSE),IFERROR(VLOOKUP($B$440,$4:$126,MATCH($S449&amp;"/"&amp;O$341,$2:$2,0),FALSE),IFERROR(VLOOKUP($B$440,$4:$126,MATCH($S448&amp;"/"&amp;O$341,$2:$2,0),FALSE),""))))</f>
        <v>321985.90999999997</v>
      </c>
      <c r="P444" s="8">
        <f>IFERROR(VLOOKUP($B$440,$4:$126,MATCH($S451&amp;"/"&amp;P$341,$2:$2,0),FALSE),IFERROR(VLOOKUP($B$440,$4:$126,MATCH($S450&amp;"/"&amp;P$341,$2:$2,0),FALSE),IFERROR(VLOOKUP($B$440,$4:$126,MATCH($S449&amp;"/"&amp;P$341,$2:$2,0),FALSE),IFERROR(VLOOKUP($B$440,$4:$126,MATCH($S448&amp;"/"&amp;P$341,$2:$2,0),FALSE),""))))</f>
        <v>782502.28</v>
      </c>
      <c r="Q444" s="8">
        <f>IFERROR(VLOOKUP($B$433,$4:$126,MATCH($S444&amp;"/"&amp;Q$348,$2:$2,0),FALSE),IFERROR(VLOOKUP($B$433,$4:$126,MATCH($S443&amp;"/"&amp;Q$348,$2:$2,0),FALSE),IFERROR(VLOOKUP($B$433,$4:$126,MATCH($S442&amp;"/"&amp;Q$348,$2:$2,0),FALSE),IFERROR(VLOOKUP($B$433,$4:$126,MATCH($S441&amp;"/"&amp;Q$348,$2:$2,0),FALSE),""))))</f>
        <v>330781.21000000002</v>
      </c>
      <c r="R444" s="6"/>
      <c r="S444" s="9" t="s">
        <v>15</v>
      </c>
    </row>
    <row r="445" spans="1:19" ht="14">
      <c r="A445" s="85"/>
      <c r="B445" s="12" t="e">
        <f>+B444/B$395</f>
        <v>#VALUE!</v>
      </c>
      <c r="C445" s="12" t="e">
        <f>+C444/C$395</f>
        <v>#VALUE!</v>
      </c>
      <c r="D445" s="12" t="e">
        <f>+D444/D$395</f>
        <v>#VALUE!</v>
      </c>
      <c r="E445" s="12" t="e">
        <f>+E444/E$395</f>
        <v>#VALUE!</v>
      </c>
      <c r="F445" s="12" t="e">
        <f>+F444/F$395</f>
        <v>#VALUE!</v>
      </c>
      <c r="G445" s="12" t="e">
        <f>+G444/G$395</f>
        <v>#VALUE!</v>
      </c>
      <c r="H445" s="12" t="e">
        <f>+H444/H$395</f>
        <v>#VALUE!</v>
      </c>
      <c r="I445" s="12" t="e">
        <f>+I444/I$395</f>
        <v>#VALUE!</v>
      </c>
      <c r="J445" s="12" t="e">
        <f>+J444/J$395</f>
        <v>#VALUE!</v>
      </c>
      <c r="K445" s="12" t="e">
        <f>+K444/K$395</f>
        <v>#VALUE!</v>
      </c>
      <c r="L445" s="12" t="e">
        <f>+L444/L$395</f>
        <v>#VALUE!</v>
      </c>
      <c r="M445" s="12">
        <f>+M444/M$395</f>
        <v>0.16887634871001117</v>
      </c>
      <c r="N445" s="12">
        <f>+N444/N$395</f>
        <v>9.900678764552813E-2</v>
      </c>
      <c r="O445" s="12">
        <f>+O444/O$395</f>
        <v>0.24168692152997245</v>
      </c>
      <c r="P445" s="12">
        <f>+P444/P$395</f>
        <v>0.3480101761170078</v>
      </c>
      <c r="Q445" s="12">
        <f>+Q444/Q$402</f>
        <v>0.13452780009991983</v>
      </c>
      <c r="R445" s="6"/>
      <c r="S445" s="11" t="s">
        <v>377</v>
      </c>
    </row>
    <row r="446" spans="1:19" ht="14">
      <c r="B446" s="357" t="s">
        <v>326</v>
      </c>
      <c r="C446" s="357"/>
      <c r="D446" s="357"/>
      <c r="E446" s="357"/>
      <c r="F446" s="357"/>
      <c r="G446" s="357"/>
      <c r="H446" s="357"/>
      <c r="I446" s="357"/>
      <c r="J446" s="357"/>
      <c r="K446" s="357"/>
      <c r="L446" s="357"/>
      <c r="M446" s="357"/>
      <c r="N446" s="357"/>
      <c r="O446" s="120"/>
      <c r="P446" s="120"/>
      <c r="Q446" s="120"/>
      <c r="R446" s="6"/>
      <c r="S446" s="11"/>
    </row>
    <row r="447" spans="1:19" ht="14">
      <c r="B447" s="8" t="str">
        <f>IFERROR(VLOOKUP($B$446,$4:$126,MATCH($S454&amp;"/"&amp;B$341,$2:$2,0),FALSE),"")</f>
        <v/>
      </c>
      <c r="C447" s="8" t="str">
        <f>IFERROR(VLOOKUP($B$446,$4:$126,MATCH($S454&amp;"/"&amp;C$341,$2:$2,0),FALSE),"")</f>
        <v/>
      </c>
      <c r="D447" s="8" t="str">
        <f>IFERROR(VLOOKUP($B$446,$4:$126,MATCH($S454&amp;"/"&amp;D$341,$2:$2,0),FALSE),"")</f>
        <v/>
      </c>
      <c r="E447" s="8" t="str">
        <f>IFERROR(VLOOKUP($B$446,$4:$126,MATCH($S454&amp;"/"&amp;E$341,$2:$2,0),FALSE),"")</f>
        <v/>
      </c>
      <c r="F447" s="8" t="str">
        <f>IFERROR(VLOOKUP($B$446,$4:$126,MATCH($S454&amp;"/"&amp;F$341,$2:$2,0),FALSE),"")</f>
        <v/>
      </c>
      <c r="G447" s="8" t="str">
        <f>IFERROR(VLOOKUP($B$446,$4:$126,MATCH($S454&amp;"/"&amp;G$341,$2:$2,0),FALSE),"")</f>
        <v/>
      </c>
      <c r="H447" s="8" t="str">
        <f>IFERROR(VLOOKUP($B$446,$4:$126,MATCH($S454&amp;"/"&amp;H$341,$2:$2,0),FALSE),"")</f>
        <v/>
      </c>
      <c r="I447" s="8" t="str">
        <f>IFERROR(VLOOKUP($B$446,$4:$126,MATCH($S454&amp;"/"&amp;I$341,$2:$2,0),FALSE),"")</f>
        <v/>
      </c>
      <c r="J447" s="8" t="str">
        <f>IFERROR(VLOOKUP($B$446,$4:$126,MATCH($S454&amp;"/"&amp;J$341,$2:$2,0),FALSE),"")</f>
        <v/>
      </c>
      <c r="K447" s="8" t="str">
        <f>IFERROR(VLOOKUP($B$446,$4:$126,MATCH($S454&amp;"/"&amp;K$341,$2:$2,0),FALSE),"")</f>
        <v/>
      </c>
      <c r="L447" s="8" t="str">
        <f>IFERROR(VLOOKUP($B$446,$4:$126,MATCH($S454&amp;"/"&amp;L$341,$2:$2,0),FALSE),"")</f>
        <v/>
      </c>
      <c r="M447" s="8">
        <f>IFERROR(VLOOKUP($B$446,$4:$126,MATCH($S454&amp;"/"&amp;M$341,$2:$2,0),FALSE),"")</f>
        <v>899867</v>
      </c>
      <c r="N447" s="8">
        <f>IFERROR(VLOOKUP($B$446,$4:$126,MATCH($S454&amp;"/"&amp;N$341,$2:$2,0),FALSE),"")</f>
        <v>922314</v>
      </c>
      <c r="O447" s="8">
        <f>IFERROR(VLOOKUP($B$446,$4:$126,MATCH($S454&amp;"/"&amp;O$341,$2:$2,0),FALSE),"")</f>
        <v>867182</v>
      </c>
      <c r="P447" s="8">
        <f>IFERROR(VLOOKUP($B$446,$4:$126,MATCH($S454&amp;"/"&amp;P$341,$2:$2,0),FALSE),"")</f>
        <v>1155223</v>
      </c>
      <c r="Q447" s="121"/>
    </row>
    <row r="448" spans="1:19" ht="14">
      <c r="B448" s="8" t="str">
        <f>IFERROR(VLOOKUP($B$446,$4:$126,MATCH($S455&amp;"/"&amp;B$341,$2:$2,0),FALSE),"")</f>
        <v/>
      </c>
      <c r="C448" s="8" t="str">
        <f>IFERROR(VLOOKUP($B$446,$4:$126,MATCH($S455&amp;"/"&amp;C$341,$2:$2,0),FALSE),"")</f>
        <v/>
      </c>
      <c r="D448" s="8" t="str">
        <f>IFERROR(VLOOKUP($B$446,$4:$126,MATCH($S455&amp;"/"&amp;D$341,$2:$2,0),FALSE),"")</f>
        <v/>
      </c>
      <c r="E448" s="8" t="str">
        <f>IFERROR(VLOOKUP($B$446,$4:$126,MATCH($S455&amp;"/"&amp;E$341,$2:$2,0),FALSE),"")</f>
        <v/>
      </c>
      <c r="F448" s="8" t="str">
        <f>IFERROR(VLOOKUP($B$446,$4:$126,MATCH($S455&amp;"/"&amp;F$341,$2:$2,0),FALSE),"")</f>
        <v/>
      </c>
      <c r="G448" s="8" t="str">
        <f>IFERROR(VLOOKUP($B$446,$4:$126,MATCH($S455&amp;"/"&amp;G$341,$2:$2,0),FALSE),"")</f>
        <v/>
      </c>
      <c r="H448" s="8" t="str">
        <f>IFERROR(VLOOKUP($B$446,$4:$126,MATCH($S455&amp;"/"&amp;H$341,$2:$2,0),FALSE),"")</f>
        <v/>
      </c>
      <c r="I448" s="8" t="str">
        <f>IFERROR(VLOOKUP($B$446,$4:$126,MATCH($S455&amp;"/"&amp;I$341,$2:$2,0),FALSE),"")</f>
        <v/>
      </c>
      <c r="J448" s="8" t="str">
        <f>IFERROR(VLOOKUP($B$446,$4:$126,MATCH($S455&amp;"/"&amp;J$341,$2:$2,0),FALSE),"")</f>
        <v/>
      </c>
      <c r="K448" s="8" t="str">
        <f>IFERROR(VLOOKUP($B$446,$4:$126,MATCH($S455&amp;"/"&amp;K$341,$2:$2,0),FALSE),"")</f>
        <v/>
      </c>
      <c r="L448" s="8" t="str">
        <f>IFERROR(VLOOKUP($B$446,$4:$126,MATCH($S455&amp;"/"&amp;L$341,$2:$2,0),FALSE),"")</f>
        <v/>
      </c>
      <c r="M448" s="8">
        <f>IFERROR(VLOOKUP($B$446,$4:$126,MATCH($S455&amp;"/"&amp;M$341,$2:$2,0),FALSE),"")</f>
        <v>839276</v>
      </c>
      <c r="N448" s="8">
        <f>IFERROR(VLOOKUP($B$446,$4:$126,MATCH($S455&amp;"/"&amp;N$341,$2:$2,0),FALSE),"")</f>
        <v>796091</v>
      </c>
      <c r="O448" s="8">
        <f>IFERROR(VLOOKUP($B$446,$4:$126,MATCH($S455&amp;"/"&amp;O$341,$2:$2,0),FALSE),"")</f>
        <v>882877</v>
      </c>
      <c r="P448" s="8">
        <f>IFERROR(VLOOKUP($B$446,$4:$126,MATCH($S455&amp;"/"&amp;P$341,$2:$2,0),FALSE),"")</f>
        <v>1125969</v>
      </c>
      <c r="Q448" s="8">
        <f>IFERROR(VLOOKUP($B$440,$4:$126,MATCH($S448&amp;"/"&amp;Q$348,$2:$2,0),FALSE),"")</f>
        <v>860841</v>
      </c>
      <c r="R448" s="6"/>
      <c r="S448" s="9" t="s">
        <v>12</v>
      </c>
    </row>
    <row r="449" spans="1:20" ht="14">
      <c r="B449" s="8" t="str">
        <f>IFERROR(VLOOKUP($B$446,$4:$126,MATCH($S456&amp;"/"&amp;B$341,$2:$2,0),FALSE),"")</f>
        <v/>
      </c>
      <c r="C449" s="8" t="str">
        <f>IFERROR(VLOOKUP($B$446,$4:$126,MATCH($S456&amp;"/"&amp;C$341,$2:$2,0),FALSE),"")</f>
        <v/>
      </c>
      <c r="D449" s="8" t="str">
        <f>IFERROR(VLOOKUP($B$446,$4:$126,MATCH($S456&amp;"/"&amp;D$341,$2:$2,0),FALSE),"")</f>
        <v/>
      </c>
      <c r="E449" s="8" t="str">
        <f>IFERROR(VLOOKUP($B$446,$4:$126,MATCH($S456&amp;"/"&amp;E$341,$2:$2,0),FALSE),"")</f>
        <v/>
      </c>
      <c r="F449" s="8" t="str">
        <f>IFERROR(VLOOKUP($B$446,$4:$126,MATCH($S456&amp;"/"&amp;F$341,$2:$2,0),FALSE),"")</f>
        <v/>
      </c>
      <c r="G449" s="8" t="str">
        <f>IFERROR(VLOOKUP($B$446,$4:$126,MATCH($S456&amp;"/"&amp;G$341,$2:$2,0),FALSE),"")</f>
        <v/>
      </c>
      <c r="H449" s="8" t="str">
        <f>IFERROR(VLOOKUP($B$446,$4:$126,MATCH($S456&amp;"/"&amp;H$341,$2:$2,0),FALSE),"")</f>
        <v/>
      </c>
      <c r="I449" s="8" t="str">
        <f>IFERROR(VLOOKUP($B$446,$4:$126,MATCH($S456&amp;"/"&amp;I$341,$2:$2,0),FALSE),"")</f>
        <v/>
      </c>
      <c r="J449" s="8" t="str">
        <f>IFERROR(VLOOKUP($B$446,$4:$126,MATCH($S456&amp;"/"&amp;J$341,$2:$2,0),FALSE),"")</f>
        <v/>
      </c>
      <c r="K449" s="8" t="str">
        <f>IFERROR(VLOOKUP($B$446,$4:$126,MATCH($S456&amp;"/"&amp;K$341,$2:$2,0),FALSE),"")</f>
        <v/>
      </c>
      <c r="L449" s="8" t="str">
        <f>IFERROR(VLOOKUP($B$446,$4:$126,MATCH($S456&amp;"/"&amp;L$341,$2:$2,0),FALSE),"")</f>
        <v/>
      </c>
      <c r="M449" s="8">
        <f>IFERROR(VLOOKUP($B$446,$4:$126,MATCH($S456&amp;"/"&amp;M$341,$2:$2,0),FALSE),"")</f>
        <v>885357</v>
      </c>
      <c r="N449" s="8">
        <f>IFERROR(VLOOKUP($B$446,$4:$126,MATCH($S456&amp;"/"&amp;N$341,$2:$2,0),FALSE),"")</f>
        <v>792368</v>
      </c>
      <c r="O449" s="8">
        <f>IFERROR(VLOOKUP($B$446,$4:$126,MATCH($S456&amp;"/"&amp;O$341,$2:$2,0),FALSE),"")</f>
        <v>991204</v>
      </c>
      <c r="P449" s="8">
        <f>IFERROR(VLOOKUP($B$446,$4:$126,MATCH($S456&amp;"/"&amp;P$341,$2:$2,0),FALSE),"")</f>
        <v>1490013</v>
      </c>
      <c r="Q449" s="8">
        <f>IFERROR(VLOOKUP($B$440,$4:$126,MATCH($S449&amp;"/"&amp;Q$348,$2:$2,0),FALSE),"")</f>
        <v>662542</v>
      </c>
      <c r="R449" s="6"/>
      <c r="S449" s="9" t="s">
        <v>13</v>
      </c>
    </row>
    <row r="450" spans="1:20" ht="14">
      <c r="B450" s="8" t="str">
        <f>IFERROR(VLOOKUP($B$446,$4:$126,MATCH($S457&amp;"/"&amp;B$341,$2:$2,0),FALSE),"")</f>
        <v/>
      </c>
      <c r="C450" s="8" t="str">
        <f>IFERROR(VLOOKUP($B$446,$4:$126,MATCH($S457&amp;"/"&amp;C$341,$2:$2,0),FALSE),"")</f>
        <v/>
      </c>
      <c r="D450" s="8" t="str">
        <f>IFERROR(VLOOKUP($B$446,$4:$126,MATCH($S457&amp;"/"&amp;D$341,$2:$2,0),FALSE),"")</f>
        <v/>
      </c>
      <c r="E450" s="8" t="str">
        <f>IFERROR(VLOOKUP($B$446,$4:$126,MATCH($S457&amp;"/"&amp;E$341,$2:$2,0),FALSE),"")</f>
        <v/>
      </c>
      <c r="F450" s="8" t="str">
        <f>IFERROR(VLOOKUP($B$446,$4:$126,MATCH($S457&amp;"/"&amp;F$341,$2:$2,0),FALSE),"")</f>
        <v/>
      </c>
      <c r="G450" s="8" t="str">
        <f>IFERROR(VLOOKUP($B$446,$4:$126,MATCH($S457&amp;"/"&amp;G$341,$2:$2,0),FALSE),"")</f>
        <v/>
      </c>
      <c r="H450" s="8" t="str">
        <f>IFERROR(VLOOKUP($B$446,$4:$126,MATCH($S457&amp;"/"&amp;H$341,$2:$2,0),FALSE),"")</f>
        <v/>
      </c>
      <c r="I450" s="8" t="str">
        <f>IFERROR(VLOOKUP($B$446,$4:$126,MATCH($S457&amp;"/"&amp;I$341,$2:$2,0),FALSE),"")</f>
        <v/>
      </c>
      <c r="J450" s="8" t="str">
        <f>IFERROR(VLOOKUP($B$446,$4:$126,MATCH($S457&amp;"/"&amp;J$341,$2:$2,0),FALSE),"")</f>
        <v/>
      </c>
      <c r="K450" s="8" t="str">
        <f>IFERROR(VLOOKUP($B$446,$4:$126,MATCH($S457&amp;"/"&amp;K$341,$2:$2,0),FALSE),"")</f>
        <v/>
      </c>
      <c r="L450" s="8" t="str">
        <f>IFERROR(VLOOKUP($B$446,$4:$126,MATCH($S457&amp;"/"&amp;L$341,$2:$2,0),FALSE),"")</f>
        <v/>
      </c>
      <c r="M450" s="8">
        <f>IFERROR(VLOOKUP($B$446,$4:$126,MATCH($S457&amp;"/"&amp;M$341,$2:$2,0),FALSE),"")</f>
        <v>911060.96</v>
      </c>
      <c r="N450" s="8">
        <f>IFERROR(VLOOKUP($B$446,$4:$126,MATCH($S457&amp;"/"&amp;N$341,$2:$2,0),FALSE),IFERROR(VLOOKUP($B$446,$4:$126,MATCH($S456&amp;"/"&amp;N$341,$2:$2,0),FALSE),IFERROR(VLOOKUP($B$446,$4:$126,MATCH($S455&amp;"/"&amp;N$341,$2:$2,0),FALSE),IFERROR(VLOOKUP($B$446,$4:$126,MATCH($S454&amp;"/"&amp;N$341,$2:$2,0),FALSE),""))))</f>
        <v>830695.62</v>
      </c>
      <c r="O450" s="8">
        <f>IFERROR(VLOOKUP($B$446,$4:$126,MATCH($S457&amp;"/"&amp;O$341,$2:$2,0),FALSE),IFERROR(VLOOKUP($B$446,$4:$126,MATCH($S456&amp;"/"&amp;O$341,$2:$2,0),FALSE),IFERROR(VLOOKUP($B$446,$4:$126,MATCH($S455&amp;"/"&amp;O$341,$2:$2,0),FALSE),IFERROR(VLOOKUP($B$446,$4:$126,MATCH($S454&amp;"/"&amp;O$341,$2:$2,0),FALSE),""))))</f>
        <v>1080777.08</v>
      </c>
      <c r="P450" s="8">
        <f>IFERROR(VLOOKUP($B$446,$4:$126,MATCH($S457&amp;"/"&amp;P$341,$2:$2,0),FALSE),IFERROR(VLOOKUP($B$446,$4:$126,MATCH($S456&amp;"/"&amp;P$341,$2:$2,0),FALSE),IFERROR(VLOOKUP($B$446,$4:$126,MATCH($S455&amp;"/"&amp;P$341,$2:$2,0),FALSE),IFERROR(VLOOKUP($B$446,$4:$126,MATCH($S454&amp;"/"&amp;P$341,$2:$2,0),FALSE),""))))</f>
        <v>1910795.82</v>
      </c>
      <c r="Q450" s="8">
        <f>IFERROR(VLOOKUP($B$440,$4:$126,MATCH($S450&amp;"/"&amp;Q$348,$2:$2,0),FALSE),"")</f>
        <v>755702</v>
      </c>
      <c r="R450" s="6"/>
      <c r="S450" s="9" t="s">
        <v>14</v>
      </c>
    </row>
    <row r="451" spans="1:20" ht="14">
      <c r="A451" s="85"/>
      <c r="B451" s="12" t="e">
        <f>+B450/B$395</f>
        <v>#VALUE!</v>
      </c>
      <c r="C451" s="12" t="e">
        <f>+C450/C$395</f>
        <v>#VALUE!</v>
      </c>
      <c r="D451" s="12" t="e">
        <f>+D450/D$395</f>
        <v>#VALUE!</v>
      </c>
      <c r="E451" s="12" t="e">
        <f>+E450/E$395</f>
        <v>#VALUE!</v>
      </c>
      <c r="F451" s="12" t="e">
        <f>+F450/F$395</f>
        <v>#VALUE!</v>
      </c>
      <c r="G451" s="12" t="e">
        <f>+G450/G$395</f>
        <v>#VALUE!</v>
      </c>
      <c r="H451" s="12" t="e">
        <f>+H450/H$395</f>
        <v>#VALUE!</v>
      </c>
      <c r="I451" s="12" t="e">
        <f>+I450/I$395</f>
        <v>#VALUE!</v>
      </c>
      <c r="J451" s="12" t="e">
        <f>+J450/J$395</f>
        <v>#VALUE!</v>
      </c>
      <c r="K451" s="12" t="e">
        <f>+K450/K$395</f>
        <v>#VALUE!</v>
      </c>
      <c r="L451" s="12" t="e">
        <f>+L450/L$395</f>
        <v>#VALUE!</v>
      </c>
      <c r="M451" s="12">
        <f>+M450/M$395</f>
        <v>0.83319401359337786</v>
      </c>
      <c r="N451" s="12">
        <f>+N450/N$395</f>
        <v>0.82863436715267669</v>
      </c>
      <c r="O451" s="12">
        <f>+O450/O$395</f>
        <v>0.81124570117168415</v>
      </c>
      <c r="P451" s="12">
        <f>+P450/P$395</f>
        <v>0.84980760674824141</v>
      </c>
      <c r="Q451" s="8">
        <f>IFERROR(VLOOKUP($B$440,$4:$126,MATCH($S451&amp;"/"&amp;Q$348,$2:$2,0),FALSE),IFERROR(VLOOKUP($B$440,$4:$126,MATCH($S450&amp;"/"&amp;Q$348,$2:$2,0),FALSE),IFERROR(VLOOKUP($B$440,$4:$126,MATCH($S449&amp;"/"&amp;Q$348,$2:$2,0),FALSE),IFERROR(VLOOKUP($B$440,$4:$126,MATCH($S448&amp;"/"&amp;Q$348,$2:$2,0),FALSE),""))))</f>
        <v>854412.24</v>
      </c>
      <c r="R451" s="6"/>
      <c r="S451" s="9" t="s">
        <v>15</v>
      </c>
    </row>
    <row r="452" spans="1:20" ht="14">
      <c r="B452" s="352" t="s">
        <v>18</v>
      </c>
      <c r="C452" s="352"/>
      <c r="D452" s="352"/>
      <c r="E452" s="352"/>
      <c r="F452" s="352"/>
      <c r="G452" s="352"/>
      <c r="H452" s="352"/>
      <c r="I452" s="352"/>
      <c r="J452" s="352"/>
      <c r="K452" s="352"/>
      <c r="L452" s="352"/>
      <c r="M452" s="352"/>
      <c r="N452" s="352"/>
      <c r="O452" s="115"/>
      <c r="P452" s="115"/>
      <c r="Q452" s="12">
        <f>+Q451/Q$402</f>
        <v>0.34748708678357126</v>
      </c>
      <c r="R452" s="6"/>
      <c r="S452" s="11" t="s">
        <v>377</v>
      </c>
    </row>
    <row r="453" spans="1:20" ht="14">
      <c r="B453" s="352" t="s">
        <v>344</v>
      </c>
      <c r="C453" s="352"/>
      <c r="D453" s="352"/>
      <c r="E453" s="352"/>
      <c r="F453" s="352"/>
      <c r="G453" s="352"/>
      <c r="H453" s="352"/>
      <c r="I453" s="352"/>
      <c r="J453" s="352"/>
      <c r="K453" s="352"/>
      <c r="L453" s="352"/>
      <c r="M453" s="352"/>
      <c r="N453" s="352"/>
      <c r="O453" s="115"/>
      <c r="P453" s="115"/>
      <c r="Q453" s="120"/>
    </row>
    <row r="454" spans="1:20" ht="14">
      <c r="B454" s="7" t="str">
        <f>IFERROR(VLOOKUP($B$453,$130:$216,MATCH($S461&amp;"/"&amp;B$341,$128:$128,0),FALSE),"")</f>
        <v/>
      </c>
      <c r="C454" s="7" t="str">
        <f>IFERROR(VLOOKUP($B$453,$130:$216,MATCH($S461&amp;"/"&amp;C$341,$128:$128,0),FALSE),"")</f>
        <v/>
      </c>
      <c r="D454" s="7" t="str">
        <f>IFERROR(VLOOKUP($B$453,$130:$216,MATCH($S461&amp;"/"&amp;D$341,$128:$128,0),FALSE),"")</f>
        <v/>
      </c>
      <c r="E454" s="7" t="str">
        <f>IFERROR(VLOOKUP($B$453,$130:$216,MATCH($S461&amp;"/"&amp;E$341,$128:$128,0),FALSE),"")</f>
        <v/>
      </c>
      <c r="F454" s="7" t="str">
        <f>IFERROR(VLOOKUP($B$453,$130:$216,MATCH($S461&amp;"/"&amp;F$341,$128:$128,0),FALSE),"")</f>
        <v/>
      </c>
      <c r="G454" s="7" t="str">
        <f>IFERROR(VLOOKUP($B$453,$130:$216,MATCH($S461&amp;"/"&amp;G$341,$128:$128,0),FALSE),"")</f>
        <v/>
      </c>
      <c r="H454" s="7" t="str">
        <f>IFERROR(VLOOKUP($B$453,$130:$216,MATCH($S461&amp;"/"&amp;H$341,$128:$128,0),FALSE),"")</f>
        <v/>
      </c>
      <c r="I454" s="7" t="str">
        <f>IFERROR(VLOOKUP($B$453,$130:$216,MATCH($S461&amp;"/"&amp;I$341,$128:$128,0),FALSE),"")</f>
        <v/>
      </c>
      <c r="J454" s="7" t="str">
        <f>IFERROR(VLOOKUP($B$453,$130:$216,MATCH($S461&amp;"/"&amp;J$341,$128:$128,0),FALSE),"")</f>
        <v/>
      </c>
      <c r="K454" s="7" t="str">
        <f>IFERROR(VLOOKUP($B$453,$130:$216,MATCH($S461&amp;"/"&amp;K$341,$128:$128,0),FALSE),"")</f>
        <v/>
      </c>
      <c r="L454" s="7" t="str">
        <f>IFERROR(VLOOKUP($B$453,$130:$216,MATCH($S461&amp;"/"&amp;L$341,$128:$128,0),FALSE),"")</f>
        <v/>
      </c>
      <c r="M454" s="7" t="str">
        <f>IFERROR(VLOOKUP($B$453,$130:$216,MATCH($S461&amp;"/"&amp;M$341,$128:$128,0),FALSE),"")</f>
        <v/>
      </c>
      <c r="N454" s="7" t="str">
        <f>IFERROR(VLOOKUP($B$453,$130:$216,MATCH($S461&amp;"/"&amp;N$341,$128:$128,0),FALSE),"")</f>
        <v/>
      </c>
      <c r="O454" s="7" t="str">
        <f>IFERROR(VLOOKUP($B$453,$130:$216,MATCH($S461&amp;"/"&amp;O$341,$128:$128,0),FALSE),"")</f>
        <v/>
      </c>
      <c r="P454" s="7" t="str">
        <f>IFERROR(VLOOKUP($B$453,$130:$216,MATCH($S461&amp;"/"&amp;P$341,$128:$128,0),FALSE),"")</f>
        <v/>
      </c>
      <c r="Q454" s="8">
        <f>IFERROR(VLOOKUP($B$446,$4:$126,MATCH($S454&amp;"/"&amp;Q$348,$2:$2,0),FALSE),"")</f>
        <v>1989135</v>
      </c>
      <c r="R454" s="6"/>
      <c r="S454" s="9" t="s">
        <v>12</v>
      </c>
    </row>
    <row r="455" spans="1:20" ht="14">
      <c r="B455" s="7" t="str">
        <f>IFERROR(VLOOKUP($B$453,$130:$216,MATCH($S462&amp;"/"&amp;B$341,$128:$128,0),FALSE),"")</f>
        <v/>
      </c>
      <c r="C455" s="7" t="str">
        <f>IFERROR(VLOOKUP($B$453,$130:$216,MATCH($S462&amp;"/"&amp;C$341,$128:$128,0),FALSE),"")</f>
        <v/>
      </c>
      <c r="D455" s="7" t="str">
        <f>IFERROR(VLOOKUP($B$453,$130:$216,MATCH($S462&amp;"/"&amp;D$341,$128:$128,0),FALSE),"")</f>
        <v/>
      </c>
      <c r="E455" s="7" t="str">
        <f>IFERROR(VLOOKUP($B$453,$130:$216,MATCH($S462&amp;"/"&amp;E$341,$128:$128,0),FALSE),"")</f>
        <v/>
      </c>
      <c r="F455" s="7" t="str">
        <f>IFERROR(VLOOKUP($B$453,$130:$216,MATCH($S462&amp;"/"&amp;F$341,$128:$128,0),FALSE),"")</f>
        <v/>
      </c>
      <c r="G455" s="7" t="str">
        <f>IFERROR(VLOOKUP($B$453,$130:$216,MATCH($S462&amp;"/"&amp;G$341,$128:$128,0),FALSE),"")</f>
        <v/>
      </c>
      <c r="H455" s="7" t="str">
        <f>IFERROR(VLOOKUP($B$453,$130:$216,MATCH($S462&amp;"/"&amp;H$341,$128:$128,0),FALSE),"")</f>
        <v/>
      </c>
      <c r="I455" s="7" t="str">
        <f>IFERROR(VLOOKUP($B$453,$130:$216,MATCH($S462&amp;"/"&amp;I$341,$128:$128,0),FALSE),"")</f>
        <v/>
      </c>
      <c r="J455" s="7" t="str">
        <f>IFERROR(VLOOKUP($B$453,$130:$216,MATCH($S462&amp;"/"&amp;J$341,$128:$128,0),FALSE),"")</f>
        <v/>
      </c>
      <c r="K455" s="7" t="str">
        <f>IFERROR(VLOOKUP($B$453,$130:$216,MATCH($S462&amp;"/"&amp;K$341,$128:$128,0),FALSE),"")</f>
        <v/>
      </c>
      <c r="L455" s="7" t="str">
        <f>IFERROR(VLOOKUP($B$453,$130:$216,MATCH($S462&amp;"/"&amp;L$341,$128:$128,0),FALSE),"")</f>
        <v/>
      </c>
      <c r="M455" s="7" t="str">
        <f>IFERROR(VLOOKUP($B$453,$130:$216,MATCH($S462&amp;"/"&amp;M$341,$128:$128,0),FALSE),"")</f>
        <v/>
      </c>
      <c r="N455" s="7" t="str">
        <f>IFERROR(VLOOKUP($B$453,$130:$216,MATCH($S462&amp;"/"&amp;N$341,$128:$128,0),FALSE),"")</f>
        <v/>
      </c>
      <c r="O455" s="7" t="str">
        <f>IFERROR(VLOOKUP($B$453,$130:$216,MATCH($S462&amp;"/"&amp;O$341,$128:$128,0),FALSE),"")</f>
        <v/>
      </c>
      <c r="P455" s="7" t="str">
        <f>IFERROR(VLOOKUP($B$453,$130:$216,MATCH($S462&amp;"/"&amp;P$341,$128:$128,0),FALSE),"")</f>
        <v/>
      </c>
      <c r="Q455" s="8">
        <f>IFERROR(VLOOKUP($B$446,$4:$126,MATCH($S455&amp;"/"&amp;Q$348,$2:$2,0),FALSE),"")</f>
        <v>1845024</v>
      </c>
      <c r="R455" s="6"/>
      <c r="S455" s="9" t="s">
        <v>13</v>
      </c>
    </row>
    <row r="456" spans="1:20" ht="14">
      <c r="B456" s="7" t="str">
        <f>IFERROR(VLOOKUP($B$453,$130:$216,MATCH($S463&amp;"/"&amp;B$341,$128:$128,0),FALSE),"")</f>
        <v/>
      </c>
      <c r="C456" s="7" t="str">
        <f>IFERROR(VLOOKUP($B$453,$130:$216,MATCH($S463&amp;"/"&amp;C$341,$128:$128,0),FALSE),"")</f>
        <v/>
      </c>
      <c r="D456" s="7" t="str">
        <f>IFERROR(VLOOKUP($B$453,$130:$216,MATCH($S463&amp;"/"&amp;D$341,$128:$128,0),FALSE),"")</f>
        <v/>
      </c>
      <c r="E456" s="7" t="str">
        <f>IFERROR(VLOOKUP($B$453,$130:$216,MATCH($S463&amp;"/"&amp;E$341,$128:$128,0),FALSE),"")</f>
        <v/>
      </c>
      <c r="F456" s="7" t="str">
        <f>IFERROR(VLOOKUP($B$453,$130:$216,MATCH($S463&amp;"/"&amp;F$341,$128:$128,0),FALSE),"")</f>
        <v/>
      </c>
      <c r="G456" s="7" t="str">
        <f>IFERROR(VLOOKUP($B$453,$130:$216,MATCH($S463&amp;"/"&amp;G$341,$128:$128,0),FALSE),"")</f>
        <v/>
      </c>
      <c r="H456" s="7" t="str">
        <f>IFERROR(VLOOKUP($B$453,$130:$216,MATCH($S463&amp;"/"&amp;H$341,$128:$128,0),FALSE),"")</f>
        <v/>
      </c>
      <c r="I456" s="7" t="str">
        <f>IFERROR(VLOOKUP($B$453,$130:$216,MATCH($S463&amp;"/"&amp;I$341,$128:$128,0),FALSE),"")</f>
        <v/>
      </c>
      <c r="J456" s="7" t="str">
        <f>IFERROR(VLOOKUP($B$453,$130:$216,MATCH($S463&amp;"/"&amp;J$341,$128:$128,0),FALSE),"")</f>
        <v/>
      </c>
      <c r="K456" s="7" t="str">
        <f>IFERROR(VLOOKUP($B$453,$130:$216,MATCH($S463&amp;"/"&amp;K$341,$128:$128,0),FALSE),"")</f>
        <v/>
      </c>
      <c r="L456" s="7" t="str">
        <f>IFERROR(VLOOKUP($B$453,$130:$216,MATCH($S463&amp;"/"&amp;L$341,$128:$128,0),FALSE),"")</f>
        <v/>
      </c>
      <c r="M456" s="7" t="str">
        <f>IFERROR(VLOOKUP($B$453,$130:$216,MATCH($S463&amp;"/"&amp;M$341,$128:$128,0),FALSE),"")</f>
        <v/>
      </c>
      <c r="N456" s="7" t="str">
        <f>IFERROR(VLOOKUP($B$453,$130:$216,MATCH($S463&amp;"/"&amp;N$341,$128:$128,0),FALSE),"")</f>
        <v/>
      </c>
      <c r="O456" s="7" t="str">
        <f>IFERROR(VLOOKUP($B$453,$130:$216,MATCH($S463&amp;"/"&amp;O$341,$128:$128,0),FALSE),"")</f>
        <v/>
      </c>
      <c r="P456" s="7" t="str">
        <f>IFERROR(VLOOKUP($B$453,$130:$216,MATCH($S463&amp;"/"&amp;P$341,$128:$128,0),FALSE),"")</f>
        <v/>
      </c>
      <c r="Q456" s="8">
        <f>IFERROR(VLOOKUP($B$446,$4:$126,MATCH($S456&amp;"/"&amp;Q$348,$2:$2,0),FALSE),"")</f>
        <v>1938184</v>
      </c>
      <c r="R456" s="6"/>
      <c r="S456" s="9" t="s">
        <v>14</v>
      </c>
    </row>
    <row r="457" spans="1:20" ht="14">
      <c r="B457" s="18" t="str">
        <f>IFERROR(VLOOKUP($B$453,$130:$216,MATCH($S464&amp;"/"&amp;B$341,$128:$128,0),FALSE),"")</f>
        <v/>
      </c>
      <c r="C457" s="18" t="str">
        <f>IFERROR(VLOOKUP($B$453,$130:$216,MATCH($S464&amp;"/"&amp;C$341,$128:$128,0),FALSE),"")</f>
        <v/>
      </c>
      <c r="D457" s="18" t="str">
        <f>IFERROR(VLOOKUP($B$453,$130:$216,MATCH($S464&amp;"/"&amp;D$341,$128:$128,0),FALSE),"")</f>
        <v/>
      </c>
      <c r="E457" s="18" t="str">
        <f>IFERROR(VLOOKUP($B$453,$130:$216,MATCH($S464&amp;"/"&amp;E$341,$128:$128,0),FALSE),"")</f>
        <v/>
      </c>
      <c r="F457" s="18" t="str">
        <f>IFERROR(VLOOKUP($B$453,$130:$216,MATCH($S464&amp;"/"&amp;F$341,$128:$128,0),FALSE),"")</f>
        <v/>
      </c>
      <c r="G457" s="18" t="str">
        <f>IFERROR(VLOOKUP($B$453,$130:$216,MATCH($S464&amp;"/"&amp;G$341,$128:$128,0),FALSE),"")</f>
        <v/>
      </c>
      <c r="H457" s="18" t="str">
        <f>IFERROR(VLOOKUP($B$453,$130:$216,MATCH($S464&amp;"/"&amp;H$341,$128:$128,0),FALSE),"")</f>
        <v/>
      </c>
      <c r="I457" s="18" t="str">
        <f>IFERROR(VLOOKUP($B$453,$130:$216,MATCH($S464&amp;"/"&amp;I$341,$128:$128,0),FALSE),"")</f>
        <v/>
      </c>
      <c r="J457" s="18" t="str">
        <f>IFERROR(VLOOKUP($B$453,$130:$216,MATCH($S464&amp;"/"&amp;J$341,$128:$128,0),FALSE),"")</f>
        <v/>
      </c>
      <c r="K457" s="18" t="str">
        <f>IFERROR(VLOOKUP($B$453,$130:$216,MATCH($S464&amp;"/"&amp;K$341,$128:$128,0),FALSE),"")</f>
        <v/>
      </c>
      <c r="L457" s="18" t="str">
        <f>IFERROR(VLOOKUP($B$453,$130:$216,MATCH($S464&amp;"/"&amp;L$341,$128:$128,0),FALSE),"")</f>
        <v/>
      </c>
      <c r="M457" s="18" t="str">
        <f>IFERROR(VLOOKUP($B$453,$130:$216,MATCH($S464&amp;"/"&amp;M$341,$128:$128,0),FALSE),"")</f>
        <v/>
      </c>
      <c r="N457" s="18" t="str">
        <f>IFERROR(VLOOKUP($B$453,$130:$216,MATCH($S464&amp;"/"&amp;N$341,$128:$128,0),FALSE),"")</f>
        <v/>
      </c>
      <c r="O457" s="18" t="str">
        <f>IFERROR(VLOOKUP($B$453,$130:$216,MATCH($S464&amp;"/"&amp;O$341,$128:$128,0),FALSE),"")</f>
        <v/>
      </c>
      <c r="P457" s="18" t="str">
        <f>IFERROR(VLOOKUP($B$453,$130:$216,MATCH($S464&amp;"/"&amp;P$341,$128:$128,0),FALSE),"")</f>
        <v/>
      </c>
      <c r="Q457" s="8">
        <f>IFERROR(VLOOKUP($B$446,$4:$126,MATCH($S457&amp;"/"&amp;Q$348,$2:$2,0),FALSE),IFERROR(VLOOKUP($B$446,$4:$126,MATCH($S456&amp;"/"&amp;Q$348,$2:$2,0),FALSE),IFERROR(VLOOKUP($B$446,$4:$126,MATCH($S455&amp;"/"&amp;Q$348,$2:$2,0),FALSE),IFERROR(VLOOKUP($B$446,$4:$126,MATCH($S454&amp;"/"&amp;Q$348,$2:$2,0),FALSE),""))))</f>
        <v>2100986.81</v>
      </c>
      <c r="R457" s="6"/>
      <c r="S457" s="9" t="s">
        <v>15</v>
      </c>
    </row>
    <row r="458" spans="1:20" ht="14">
      <c r="B458" s="16">
        <f>SUM(B454:B457)</f>
        <v>0</v>
      </c>
      <c r="C458" s="16">
        <f t="shared" ref="C458:M458" si="17">SUM(C454:C457)</f>
        <v>0</v>
      </c>
      <c r="D458" s="16">
        <f t="shared" si="17"/>
        <v>0</v>
      </c>
      <c r="E458" s="16">
        <f t="shared" si="17"/>
        <v>0</v>
      </c>
      <c r="F458" s="16">
        <f t="shared" si="17"/>
        <v>0</v>
      </c>
      <c r="G458" s="16">
        <f t="shared" si="17"/>
        <v>0</v>
      </c>
      <c r="H458" s="16">
        <f t="shared" si="17"/>
        <v>0</v>
      </c>
      <c r="I458" s="16">
        <f t="shared" si="17"/>
        <v>0</v>
      </c>
      <c r="J458" s="16">
        <f t="shared" si="17"/>
        <v>0</v>
      </c>
      <c r="K458" s="16">
        <f t="shared" si="17"/>
        <v>0</v>
      </c>
      <c r="L458" s="16">
        <f t="shared" si="17"/>
        <v>0</v>
      </c>
      <c r="M458" s="16">
        <f t="shared" si="17"/>
        <v>0</v>
      </c>
      <c r="N458" s="16" t="e">
        <f>IF(N455="",N454*4,IF(N456="",(N455+N454)*2,IF(N457="",((N456+N455+N454)/3)*4,SUM(N454:N457))))</f>
        <v>#VALUE!</v>
      </c>
      <c r="O458" s="16" t="e">
        <f>IF(O455="",O454*4,IF(O456="",(O455+O454)*2,IF(O457="",((O456+O455+O454)/3)*4,SUM(O454:O457))))</f>
        <v>#VALUE!</v>
      </c>
      <c r="P458" s="16" t="e">
        <f>IF(P455="",P454*4,IF(P456="",(P455+P454)*2,IF(P457="",((P456+P455+P454)/3)*4,SUM(P454:P457))))</f>
        <v>#VALUE!</v>
      </c>
      <c r="Q458" s="12">
        <f>+Q457/Q$402</f>
        <v>0.85446550482189798</v>
      </c>
      <c r="R458" s="6"/>
      <c r="S458" s="11" t="s">
        <v>377</v>
      </c>
    </row>
    <row r="459" spans="1:20" ht="14">
      <c r="A459" s="86"/>
      <c r="B459" s="19"/>
      <c r="C459" s="20" t="e">
        <f t="shared" ref="C459:M459" si="18">C458/B458-1</f>
        <v>#DIV/0!</v>
      </c>
      <c r="D459" s="20" t="e">
        <f t="shared" si="18"/>
        <v>#DIV/0!</v>
      </c>
      <c r="E459" s="20" t="e">
        <f t="shared" si="18"/>
        <v>#DIV/0!</v>
      </c>
      <c r="F459" s="20" t="e">
        <f t="shared" si="18"/>
        <v>#DIV/0!</v>
      </c>
      <c r="G459" s="20" t="e">
        <f t="shared" si="18"/>
        <v>#DIV/0!</v>
      </c>
      <c r="H459" s="20" t="e">
        <f t="shared" si="18"/>
        <v>#DIV/0!</v>
      </c>
      <c r="I459" s="20" t="e">
        <f t="shared" si="18"/>
        <v>#DIV/0!</v>
      </c>
      <c r="J459" s="20" t="e">
        <f t="shared" si="18"/>
        <v>#DIV/0!</v>
      </c>
      <c r="K459" s="20" t="e">
        <f t="shared" si="18"/>
        <v>#DIV/0!</v>
      </c>
      <c r="L459" s="20" t="e">
        <f t="shared" si="18"/>
        <v>#DIV/0!</v>
      </c>
      <c r="M459" s="20" t="e">
        <f t="shared" si="18"/>
        <v>#DIV/0!</v>
      </c>
      <c r="N459" s="12" t="e">
        <f>N458/M458-1</f>
        <v>#VALUE!</v>
      </c>
      <c r="O459" s="12" t="e">
        <f>O458/N458-1</f>
        <v>#VALUE!</v>
      </c>
      <c r="P459" s="12" t="e">
        <f>P458/O458-1</f>
        <v>#VALUE!</v>
      </c>
      <c r="Q459" s="115"/>
      <c r="R459" s="6"/>
      <c r="S459" s="15"/>
    </row>
    <row r="460" spans="1:20" ht="14">
      <c r="B460" s="352" t="s">
        <v>307</v>
      </c>
      <c r="C460" s="352"/>
      <c r="D460" s="352"/>
      <c r="E460" s="352"/>
      <c r="F460" s="352"/>
      <c r="G460" s="352"/>
      <c r="H460" s="352"/>
      <c r="I460" s="352"/>
      <c r="J460" s="352"/>
      <c r="K460" s="352"/>
      <c r="L460" s="352"/>
      <c r="M460" s="352"/>
      <c r="N460" s="352"/>
      <c r="O460" s="115"/>
      <c r="P460" s="115"/>
      <c r="Q460" s="115"/>
      <c r="R460" s="6"/>
      <c r="S460" s="9"/>
    </row>
    <row r="461" spans="1:20" ht="14">
      <c r="B461" s="7" t="str">
        <f>IFERROR(VLOOKUP($B$460,$130:$216,MATCH($S468&amp;"/"&amp;B$341,$128:$128,0),FALSE),"")</f>
        <v/>
      </c>
      <c r="C461" s="7" t="str">
        <f>IFERROR(VLOOKUP($B$460,$130:$216,MATCH($S468&amp;"/"&amp;C$341,$128:$128,0),FALSE),"")</f>
        <v/>
      </c>
      <c r="D461" s="7" t="str">
        <f>IFERROR(VLOOKUP($B$460,$130:$216,MATCH($S468&amp;"/"&amp;D$341,$128:$128,0),FALSE),"")</f>
        <v/>
      </c>
      <c r="E461" s="7" t="str">
        <f>IFERROR(VLOOKUP($B$460,$130:$216,MATCH($S468&amp;"/"&amp;E$341,$128:$128,0),FALSE),"")</f>
        <v/>
      </c>
      <c r="F461" s="7" t="str">
        <f>IFERROR(VLOOKUP($B$460,$130:$216,MATCH($S468&amp;"/"&amp;F$341,$128:$128,0),FALSE),"")</f>
        <v/>
      </c>
      <c r="G461" s="7" t="str">
        <f>IFERROR(VLOOKUP($B$460,$130:$216,MATCH($S468&amp;"/"&amp;G$341,$128:$128,0),FALSE),"")</f>
        <v/>
      </c>
      <c r="H461" s="7" t="str">
        <f>IFERROR(VLOOKUP($B$460,$130:$216,MATCH($S468&amp;"/"&amp;H$341,$128:$128,0),FALSE),"")</f>
        <v/>
      </c>
      <c r="I461" s="7" t="str">
        <f>IFERROR(VLOOKUP($B$460,$130:$216,MATCH($S468&amp;"/"&amp;I$341,$128:$128,0),FALSE),"")</f>
        <v/>
      </c>
      <c r="J461" s="7" t="str">
        <f>IFERROR(VLOOKUP($B$460,$130:$216,MATCH($S468&amp;"/"&amp;J$341,$128:$128,0),FALSE),"")</f>
        <v/>
      </c>
      <c r="K461" s="7" t="str">
        <f>IFERROR(VLOOKUP($B$460,$130:$216,MATCH($S468&amp;"/"&amp;K$341,$128:$128,0),FALSE),"")</f>
        <v/>
      </c>
      <c r="L461" s="7" t="str">
        <f>IFERROR(VLOOKUP($B$460,$130:$216,MATCH($S468&amp;"/"&amp;L$341,$128:$128,0),FALSE),"")</f>
        <v/>
      </c>
      <c r="M461" s="7" t="str">
        <f>IFERROR(VLOOKUP($B$460,$130:$216,MATCH($S468&amp;"/"&amp;M$341,$128:$128,0),FALSE),"")</f>
        <v/>
      </c>
      <c r="N461" s="7" t="str">
        <f>IFERROR(VLOOKUP($B$460,$130:$216,MATCH($S468&amp;"/"&amp;N$341,$128:$128,0),FALSE),"")</f>
        <v/>
      </c>
      <c r="O461" s="7" t="str">
        <f>IFERROR(VLOOKUP($B$460,$130:$216,MATCH($S468&amp;"/"&amp;O$341,$128:$128,0),FALSE),"")</f>
        <v/>
      </c>
      <c r="P461" s="7" t="str">
        <f>IFERROR(VLOOKUP($B$460,$130:$216,MATCH($S468&amp;"/"&amp;P$341,$128:$128,0),FALSE),"")</f>
        <v/>
      </c>
      <c r="Q461" s="7" t="str">
        <f>IFERROR(VLOOKUP($B$453,$130:$216,MATCH($S461&amp;"/"&amp;Q$348,$128:$128,0),FALSE),"")</f>
        <v/>
      </c>
      <c r="R461" s="17"/>
      <c r="S461" s="9" t="s">
        <v>12</v>
      </c>
      <c r="T461" s="88"/>
    </row>
    <row r="462" spans="1:20" ht="14">
      <c r="B462" s="7" t="str">
        <f>IFERROR(VLOOKUP($B$460,$130:$216,MATCH($S469&amp;"/"&amp;B$341,$128:$128,0),FALSE),"")</f>
        <v/>
      </c>
      <c r="C462" s="7" t="str">
        <f>IFERROR(VLOOKUP($B$460,$130:$216,MATCH($S469&amp;"/"&amp;C$341,$128:$128,0),FALSE),"")</f>
        <v/>
      </c>
      <c r="D462" s="7" t="str">
        <f>IFERROR(VLOOKUP($B$460,$130:$216,MATCH($S469&amp;"/"&amp;D$341,$128:$128,0),FALSE),"")</f>
        <v/>
      </c>
      <c r="E462" s="7" t="str">
        <f>IFERROR(VLOOKUP($B$460,$130:$216,MATCH($S469&amp;"/"&amp;E$341,$128:$128,0),FALSE),"")</f>
        <v/>
      </c>
      <c r="F462" s="7" t="str">
        <f>IFERROR(VLOOKUP($B$460,$130:$216,MATCH($S469&amp;"/"&amp;F$341,$128:$128,0),FALSE),"")</f>
        <v/>
      </c>
      <c r="G462" s="7" t="str">
        <f>IFERROR(VLOOKUP($B$460,$130:$216,MATCH($S469&amp;"/"&amp;G$341,$128:$128,0),FALSE),"")</f>
        <v/>
      </c>
      <c r="H462" s="7" t="str">
        <f>IFERROR(VLOOKUP($B$460,$130:$216,MATCH($S469&amp;"/"&amp;H$341,$128:$128,0),FALSE),"")</f>
        <v/>
      </c>
      <c r="I462" s="7" t="str">
        <f>IFERROR(VLOOKUP($B$460,$130:$216,MATCH($S469&amp;"/"&amp;I$341,$128:$128,0),FALSE),"")</f>
        <v/>
      </c>
      <c r="J462" s="7" t="str">
        <f>IFERROR(VLOOKUP($B$460,$130:$216,MATCH($S469&amp;"/"&amp;J$341,$128:$128,0),FALSE),"")</f>
        <v/>
      </c>
      <c r="K462" s="7" t="str">
        <f>IFERROR(VLOOKUP($B$460,$130:$216,MATCH($S469&amp;"/"&amp;K$341,$128:$128,0),FALSE),"")</f>
        <v/>
      </c>
      <c r="L462" s="7" t="str">
        <f>IFERROR(VLOOKUP($B$460,$130:$216,MATCH($S469&amp;"/"&amp;L$341,$128:$128,0),FALSE),"")</f>
        <v/>
      </c>
      <c r="M462" s="7" t="str">
        <f>IFERROR(VLOOKUP($B$460,$130:$216,MATCH($S469&amp;"/"&amp;M$341,$128:$128,0),FALSE),"")</f>
        <v/>
      </c>
      <c r="N462" s="7" t="str">
        <f>IFERROR(VLOOKUP($B$460,$130:$216,MATCH($S469&amp;"/"&amp;N$341,$128:$128,0),FALSE),"")</f>
        <v/>
      </c>
      <c r="O462" s="7" t="str">
        <f>IFERROR(VLOOKUP($B$460,$130:$216,MATCH($S469&amp;"/"&amp;O$341,$128:$128,0),FALSE),"")</f>
        <v/>
      </c>
      <c r="P462" s="7" t="str">
        <f>IFERROR(VLOOKUP($B$460,$130:$216,MATCH($S469&amp;"/"&amp;P$341,$128:$128,0),FALSE),"")</f>
        <v/>
      </c>
      <c r="Q462" s="7" t="str">
        <f>IFERROR(VLOOKUP($B$453,$130:$216,MATCH($S462&amp;"/"&amp;Q$348,$128:$128,0),FALSE),"")</f>
        <v/>
      </c>
      <c r="R462" s="17"/>
      <c r="S462" s="9" t="s">
        <v>13</v>
      </c>
    </row>
    <row r="463" spans="1:20" ht="14">
      <c r="B463" s="7" t="str">
        <f>IFERROR(VLOOKUP($B$460,$130:$216,MATCH($S470&amp;"/"&amp;B$341,$128:$128,0),FALSE),"")</f>
        <v/>
      </c>
      <c r="C463" s="7" t="str">
        <f>IFERROR(VLOOKUP($B$460,$130:$216,MATCH($S470&amp;"/"&amp;C$341,$128:$128,0),FALSE),"")</f>
        <v/>
      </c>
      <c r="D463" s="7" t="str">
        <f>IFERROR(VLOOKUP($B$460,$130:$216,MATCH($S470&amp;"/"&amp;D$341,$128:$128,0),FALSE),"")</f>
        <v/>
      </c>
      <c r="E463" s="7" t="str">
        <f>IFERROR(VLOOKUP($B$460,$130:$216,MATCH($S470&amp;"/"&amp;E$341,$128:$128,0),FALSE),"")</f>
        <v/>
      </c>
      <c r="F463" s="7" t="str">
        <f>IFERROR(VLOOKUP($B$460,$130:$216,MATCH($S470&amp;"/"&amp;F$341,$128:$128,0),FALSE),"")</f>
        <v/>
      </c>
      <c r="G463" s="7" t="str">
        <f>IFERROR(VLOOKUP($B$460,$130:$216,MATCH($S470&amp;"/"&amp;G$341,$128:$128,0),FALSE),"")</f>
        <v/>
      </c>
      <c r="H463" s="7" t="str">
        <f>IFERROR(VLOOKUP($B$460,$130:$216,MATCH($S470&amp;"/"&amp;H$341,$128:$128,0),FALSE),"")</f>
        <v/>
      </c>
      <c r="I463" s="7" t="str">
        <f>IFERROR(VLOOKUP($B$460,$130:$216,MATCH($S470&amp;"/"&amp;I$341,$128:$128,0),FALSE),"")</f>
        <v/>
      </c>
      <c r="J463" s="7" t="str">
        <f>IFERROR(VLOOKUP($B$460,$130:$216,MATCH($S470&amp;"/"&amp;J$341,$128:$128,0),FALSE),"")</f>
        <v/>
      </c>
      <c r="K463" s="7" t="str">
        <f>IFERROR(VLOOKUP($B$460,$130:$216,MATCH($S470&amp;"/"&amp;K$341,$128:$128,0),FALSE),"")</f>
        <v/>
      </c>
      <c r="L463" s="7" t="str">
        <f>IFERROR(VLOOKUP($B$460,$130:$216,MATCH($S470&amp;"/"&amp;L$341,$128:$128,0),FALSE),"")</f>
        <v/>
      </c>
      <c r="M463" s="7" t="str">
        <f>IFERROR(VLOOKUP($B$460,$130:$216,MATCH($S470&amp;"/"&amp;M$341,$128:$128,0),FALSE),"")</f>
        <v/>
      </c>
      <c r="N463" s="7" t="str">
        <f>IFERROR(VLOOKUP($B$460,$130:$216,MATCH($S470&amp;"/"&amp;N$341,$128:$128,0),FALSE),"")</f>
        <v/>
      </c>
      <c r="O463" s="7" t="str">
        <f>IFERROR(VLOOKUP($B$460,$130:$216,MATCH($S470&amp;"/"&amp;O$341,$128:$128,0),FALSE),"")</f>
        <v/>
      </c>
      <c r="P463" s="7" t="str">
        <f>IFERROR(VLOOKUP($B$460,$130:$216,MATCH($S470&amp;"/"&amp;P$341,$128:$128,0),FALSE),"")</f>
        <v/>
      </c>
      <c r="Q463" s="7" t="str">
        <f>IFERROR(VLOOKUP($B$453,$130:$216,MATCH($S463&amp;"/"&amp;Q$348,$128:$128,0),FALSE),"")</f>
        <v/>
      </c>
      <c r="R463" s="17"/>
      <c r="S463" s="9" t="s">
        <v>14</v>
      </c>
    </row>
    <row r="464" spans="1:20" ht="14">
      <c r="B464" s="18" t="str">
        <f>IFERROR(VLOOKUP($B$460,$130:$216,MATCH($S471&amp;"/"&amp;B$341,$128:$128,0),FALSE),"")</f>
        <v/>
      </c>
      <c r="C464" s="18" t="str">
        <f>IFERROR(VLOOKUP($B$460,$130:$216,MATCH($S471&amp;"/"&amp;C$341,$128:$128,0),FALSE),"")</f>
        <v/>
      </c>
      <c r="D464" s="18" t="str">
        <f>IFERROR(VLOOKUP($B$460,$130:$216,MATCH($S471&amp;"/"&amp;D$341,$128:$128,0),FALSE),"")</f>
        <v/>
      </c>
      <c r="E464" s="18" t="str">
        <f>IFERROR(VLOOKUP($B$460,$130:$216,MATCH($S471&amp;"/"&amp;E$341,$128:$128,0),FALSE),"")</f>
        <v/>
      </c>
      <c r="F464" s="18" t="str">
        <f>IFERROR(VLOOKUP($B$460,$130:$216,MATCH($S471&amp;"/"&amp;F$341,$128:$128,0),FALSE),"")</f>
        <v/>
      </c>
      <c r="G464" s="18" t="str">
        <f>IFERROR(VLOOKUP($B$460,$130:$216,MATCH($S471&amp;"/"&amp;G$341,$128:$128,0),FALSE),"")</f>
        <v/>
      </c>
      <c r="H464" s="18" t="str">
        <f>IFERROR(VLOOKUP($B$460,$130:$216,MATCH($S471&amp;"/"&amp;H$341,$128:$128,0),FALSE),"")</f>
        <v/>
      </c>
      <c r="I464" s="18" t="str">
        <f>IFERROR(VLOOKUP($B$460,$130:$216,MATCH($S471&amp;"/"&amp;I$341,$128:$128,0),FALSE),"")</f>
        <v/>
      </c>
      <c r="J464" s="18" t="str">
        <f>IFERROR(VLOOKUP($B$460,$130:$216,MATCH($S471&amp;"/"&amp;J$341,$128:$128,0),FALSE),"")</f>
        <v/>
      </c>
      <c r="K464" s="18" t="str">
        <f>IFERROR(VLOOKUP($B$460,$130:$216,MATCH($S471&amp;"/"&amp;K$341,$128:$128,0),FALSE),"")</f>
        <v/>
      </c>
      <c r="L464" s="18" t="str">
        <f>IFERROR(VLOOKUP($B$460,$130:$216,MATCH($S471&amp;"/"&amp;L$341,$128:$128,0),FALSE),"")</f>
        <v/>
      </c>
      <c r="M464" s="18" t="str">
        <f>IFERROR(VLOOKUP($B$460,$130:$216,MATCH($S471&amp;"/"&amp;M$341,$128:$128,0),FALSE),"")</f>
        <v/>
      </c>
      <c r="N464" s="18" t="str">
        <f>IFERROR(VLOOKUP($B$460,$130:$216,MATCH($S471&amp;"/"&amp;N$341,$128:$128,0),FALSE),"")</f>
        <v/>
      </c>
      <c r="O464" s="18" t="str">
        <f>IFERROR(VLOOKUP($B$460,$130:$216,MATCH($S471&amp;"/"&amp;O$341,$128:$128,0),FALSE),"")</f>
        <v/>
      </c>
      <c r="P464" s="18" t="str">
        <f>IFERROR(VLOOKUP($B$460,$130:$216,MATCH($S471&amp;"/"&amp;P$341,$128:$128,0),FALSE),"")</f>
        <v/>
      </c>
      <c r="Q464" s="18" t="str">
        <f>IFERROR(VLOOKUP($B$453,$130:$216,MATCH($S464&amp;"/"&amp;Q$348,$128:$128,0),FALSE),"")</f>
        <v/>
      </c>
      <c r="R464" s="17"/>
      <c r="S464" s="9" t="s">
        <v>19</v>
      </c>
    </row>
    <row r="465" spans="1:19" ht="14">
      <c r="B465" s="7">
        <f>SUM(B461:B464)</f>
        <v>0</v>
      </c>
      <c r="C465" s="112">
        <f t="shared" ref="C465:M465" si="19">SUM(C461:C464)</f>
        <v>0</v>
      </c>
      <c r="D465" s="112">
        <f t="shared" si="19"/>
        <v>0</v>
      </c>
      <c r="E465" s="112">
        <f t="shared" si="19"/>
        <v>0</v>
      </c>
      <c r="F465" s="112">
        <f t="shared" si="19"/>
        <v>0</v>
      </c>
      <c r="G465" s="112">
        <f t="shared" si="19"/>
        <v>0</v>
      </c>
      <c r="H465" s="112">
        <f t="shared" si="19"/>
        <v>0</v>
      </c>
      <c r="I465" s="112">
        <f t="shared" si="19"/>
        <v>0</v>
      </c>
      <c r="J465" s="112">
        <f t="shared" si="19"/>
        <v>0</v>
      </c>
      <c r="K465" s="112">
        <f t="shared" si="19"/>
        <v>0</v>
      </c>
      <c r="L465" s="112">
        <f t="shared" si="19"/>
        <v>0</v>
      </c>
      <c r="M465" s="112">
        <f t="shared" si="19"/>
        <v>0</v>
      </c>
      <c r="N465" s="112" t="e">
        <f>IF(N462="",N461*4,IF(N463="",(N462+N461)*2,IF(N464="",((N463+N462+N461)/3)*4,SUM(N461:N464))))</f>
        <v>#VALUE!</v>
      </c>
      <c r="O465" s="112" t="e">
        <f>IF(O462="",O461*4,IF(O463="",(O462+O461)*2,IF(O464="",((O463+O462+O461)/3)*4,SUM(O461:O464))))</f>
        <v>#VALUE!</v>
      </c>
      <c r="P465" s="112" t="e">
        <f>IF(P462="",P461*4,IF(P463="",(P462+P461)*2,IF(P464="",((P463+P462+P461)/3)*4,SUM(P461:P464))))</f>
        <v>#VALUE!</v>
      </c>
      <c r="Q465" s="16" t="e">
        <f>IF(Q462="",Q461*4,IF(Q463="",(Q462+Q461)*2,IF(Q464="",((Q463+Q462+Q461)/3)*4,SUM(Q461:Q464))))</f>
        <v>#VALUE!</v>
      </c>
      <c r="R465" s="6"/>
      <c r="S465" s="9" t="s">
        <v>15</v>
      </c>
    </row>
    <row r="466" spans="1:19" s="87" customFormat="1" ht="14">
      <c r="A466" s="79"/>
      <c r="B466" s="352" t="s">
        <v>345</v>
      </c>
      <c r="C466" s="352"/>
      <c r="D466" s="352"/>
      <c r="E466" s="352"/>
      <c r="F466" s="352"/>
      <c r="G466" s="352"/>
      <c r="H466" s="352"/>
      <c r="I466" s="352"/>
      <c r="J466" s="352"/>
      <c r="K466" s="352"/>
      <c r="L466" s="352"/>
      <c r="M466" s="352"/>
      <c r="N466" s="352"/>
      <c r="O466" s="115"/>
      <c r="P466" s="115"/>
      <c r="Q466" s="12" t="e">
        <f>Q465/P458-1</f>
        <v>#VALUE!</v>
      </c>
      <c r="R466" s="17"/>
      <c r="S466" s="14" t="s">
        <v>20</v>
      </c>
    </row>
    <row r="467" spans="1:19" ht="14">
      <c r="B467" s="7" t="str">
        <f>IFERROR(VLOOKUP($B$466,$130:$216,MATCH($S474&amp;"/"&amp;B$341,$128:$128,0),FALSE),"")</f>
        <v/>
      </c>
      <c r="C467" s="7" t="str">
        <f>IFERROR(VLOOKUP($B$466,$130:$216,MATCH($S474&amp;"/"&amp;C$341,$128:$128,0),FALSE),"")</f>
        <v/>
      </c>
      <c r="D467" s="7" t="str">
        <f>IFERROR(VLOOKUP($B$466,$130:$216,MATCH($S474&amp;"/"&amp;D$341,$128:$128,0),FALSE),"")</f>
        <v/>
      </c>
      <c r="E467" s="7" t="str">
        <f>IFERROR(VLOOKUP($B$466,$130:$216,MATCH($S474&amp;"/"&amp;E$341,$128:$128,0),FALSE),"")</f>
        <v/>
      </c>
      <c r="F467" s="7" t="str">
        <f>IFERROR(VLOOKUP($B$466,$130:$216,MATCH($S474&amp;"/"&amp;F$341,$128:$128,0),FALSE),"")</f>
        <v/>
      </c>
      <c r="G467" s="7" t="str">
        <f>IFERROR(VLOOKUP($B$466,$130:$216,MATCH($S474&amp;"/"&amp;G$341,$128:$128,0),FALSE),"")</f>
        <v/>
      </c>
      <c r="H467" s="7" t="str">
        <f>IFERROR(VLOOKUP($B$466,$130:$216,MATCH($S474&amp;"/"&amp;H$341,$128:$128,0),FALSE),"")</f>
        <v/>
      </c>
      <c r="I467" s="7" t="str">
        <f>IFERROR(VLOOKUP($B$466,$130:$216,MATCH($S474&amp;"/"&amp;I$341,$128:$128,0),FALSE),"")</f>
        <v/>
      </c>
      <c r="J467" s="7" t="str">
        <f>IFERROR(VLOOKUP($B$466,$130:$216,MATCH($S474&amp;"/"&amp;J$341,$128:$128,0),FALSE),"")</f>
        <v/>
      </c>
      <c r="K467" s="7" t="str">
        <f>IFERROR(VLOOKUP($B$466,$130:$216,MATCH($S474&amp;"/"&amp;K$341,$128:$128,0),FALSE),"")</f>
        <v/>
      </c>
      <c r="L467" s="7" t="str">
        <f>IFERROR(VLOOKUP($B$466,$130:$216,MATCH($S474&amp;"/"&amp;L$341,$128:$128,0),FALSE),"")</f>
        <v/>
      </c>
      <c r="M467" s="7" t="str">
        <f>IFERROR(VLOOKUP($B$466,$130:$216,MATCH($S474&amp;"/"&amp;M$341,$128:$128,0),FALSE),"")</f>
        <v/>
      </c>
      <c r="N467" s="7" t="str">
        <f>IFERROR(VLOOKUP($B$466,$130:$216,MATCH($S474&amp;"/"&amp;N$341,$128:$128,0),FALSE),"")</f>
        <v/>
      </c>
      <c r="O467" s="7" t="str">
        <f>IFERROR(VLOOKUP($B$466,$130:$216,MATCH($S474&amp;"/"&amp;O$341,$128:$128,0),FALSE),"")</f>
        <v/>
      </c>
      <c r="P467" s="7" t="str">
        <f>IFERROR(VLOOKUP($B$466,$130:$216,MATCH($S474&amp;"/"&amp;P$341,$128:$128,0),FALSE),"")</f>
        <v/>
      </c>
      <c r="Q467" s="115"/>
      <c r="R467" s="6"/>
      <c r="S467" s="9"/>
    </row>
    <row r="468" spans="1:19" ht="14">
      <c r="B468" s="7" t="str">
        <f>IFERROR(VLOOKUP($B$466,$130:$216,MATCH($S475&amp;"/"&amp;B$341,$128:$128,0),FALSE),"")</f>
        <v/>
      </c>
      <c r="C468" s="7" t="str">
        <f>IFERROR(VLOOKUP($B$466,$130:$216,MATCH($S475&amp;"/"&amp;C$341,$128:$128,0),FALSE),"")</f>
        <v/>
      </c>
      <c r="D468" s="7" t="str">
        <f>IFERROR(VLOOKUP($B$466,$130:$216,MATCH($S475&amp;"/"&amp;D$341,$128:$128,0),FALSE),"")</f>
        <v/>
      </c>
      <c r="E468" s="7" t="str">
        <f>IFERROR(VLOOKUP($B$466,$130:$216,MATCH($S475&amp;"/"&amp;E$341,$128:$128,0),FALSE),"")</f>
        <v/>
      </c>
      <c r="F468" s="7" t="str">
        <f>IFERROR(VLOOKUP($B$466,$130:$216,MATCH($S475&amp;"/"&amp;F$341,$128:$128,0),FALSE),"")</f>
        <v/>
      </c>
      <c r="G468" s="7" t="str">
        <f>IFERROR(VLOOKUP($B$466,$130:$216,MATCH($S475&amp;"/"&amp;G$341,$128:$128,0),FALSE),"")</f>
        <v/>
      </c>
      <c r="H468" s="7" t="str">
        <f>IFERROR(VLOOKUP($B$466,$130:$216,MATCH($S475&amp;"/"&amp;H$341,$128:$128,0),FALSE),"")</f>
        <v/>
      </c>
      <c r="I468" s="7" t="str">
        <f>IFERROR(VLOOKUP($B$466,$130:$216,MATCH($S475&amp;"/"&amp;I$341,$128:$128,0),FALSE),"")</f>
        <v/>
      </c>
      <c r="J468" s="7" t="str">
        <f>IFERROR(VLOOKUP($B$466,$130:$216,MATCH($S475&amp;"/"&amp;J$341,$128:$128,0),FALSE),"")</f>
        <v/>
      </c>
      <c r="K468" s="7" t="str">
        <f>IFERROR(VLOOKUP($B$466,$130:$216,MATCH($S475&amp;"/"&amp;K$341,$128:$128,0),FALSE),"")</f>
        <v/>
      </c>
      <c r="L468" s="7" t="str">
        <f>IFERROR(VLOOKUP($B$466,$130:$216,MATCH($S475&amp;"/"&amp;L$341,$128:$128,0),FALSE),"")</f>
        <v/>
      </c>
      <c r="M468" s="7" t="str">
        <f>IFERROR(VLOOKUP($B$466,$130:$216,MATCH($S475&amp;"/"&amp;M$341,$128:$128,0),FALSE),"")</f>
        <v/>
      </c>
      <c r="N468" s="7" t="str">
        <f>IFERROR(VLOOKUP($B$466,$130:$216,MATCH($S475&amp;"/"&amp;N$341,$128:$128,0),FALSE),"")</f>
        <v/>
      </c>
      <c r="O468" s="7" t="str">
        <f>IFERROR(VLOOKUP($B$466,$130:$216,MATCH($S475&amp;"/"&amp;O$341,$128:$128,0),FALSE),"")</f>
        <v/>
      </c>
      <c r="P468" s="7" t="str">
        <f>IFERROR(VLOOKUP($B$466,$130:$216,MATCH($S475&amp;"/"&amp;P$341,$128:$128,0),FALSE),"")</f>
        <v/>
      </c>
      <c r="Q468" s="7" t="str">
        <f>IFERROR(VLOOKUP($B$460,$130:$216,MATCH($S468&amp;"/"&amp;Q$348,$128:$128,0),FALSE),"")</f>
        <v/>
      </c>
      <c r="R468" s="6"/>
      <c r="S468" s="9" t="s">
        <v>12</v>
      </c>
    </row>
    <row r="469" spans="1:19" ht="14">
      <c r="B469" s="7" t="str">
        <f>IFERROR(VLOOKUP($B$466,$130:$216,MATCH($S476&amp;"/"&amp;B$341,$128:$128,0),FALSE),"")</f>
        <v/>
      </c>
      <c r="C469" s="7" t="str">
        <f>IFERROR(VLOOKUP($B$466,$130:$216,MATCH($S476&amp;"/"&amp;C$341,$128:$128,0),FALSE),"")</f>
        <v/>
      </c>
      <c r="D469" s="7" t="str">
        <f>IFERROR(VLOOKUP($B$466,$130:$216,MATCH($S476&amp;"/"&amp;D$341,$128:$128,0),FALSE),"")</f>
        <v/>
      </c>
      <c r="E469" s="7" t="str">
        <f>IFERROR(VLOOKUP($B$466,$130:$216,MATCH($S476&amp;"/"&amp;E$341,$128:$128,0),FALSE),"")</f>
        <v/>
      </c>
      <c r="F469" s="7" t="str">
        <f>IFERROR(VLOOKUP($B$466,$130:$216,MATCH($S476&amp;"/"&amp;F$341,$128:$128,0),FALSE),"")</f>
        <v/>
      </c>
      <c r="G469" s="7" t="str">
        <f>IFERROR(VLOOKUP($B$466,$130:$216,MATCH($S476&amp;"/"&amp;G$341,$128:$128,0),FALSE),"")</f>
        <v/>
      </c>
      <c r="H469" s="7" t="str">
        <f>IFERROR(VLOOKUP($B$466,$130:$216,MATCH($S476&amp;"/"&amp;H$341,$128:$128,0),FALSE),"")</f>
        <v/>
      </c>
      <c r="I469" s="7" t="str">
        <f>IFERROR(VLOOKUP($B$466,$130:$216,MATCH($S476&amp;"/"&amp;I$341,$128:$128,0),FALSE),"")</f>
        <v/>
      </c>
      <c r="J469" s="7" t="str">
        <f>IFERROR(VLOOKUP($B$466,$130:$216,MATCH($S476&amp;"/"&amp;J$341,$128:$128,0),FALSE),"")</f>
        <v/>
      </c>
      <c r="K469" s="7" t="str">
        <f>IFERROR(VLOOKUP($B$466,$130:$216,MATCH($S476&amp;"/"&amp;K$341,$128:$128,0),FALSE),"")</f>
        <v/>
      </c>
      <c r="L469" s="7" t="str">
        <f>IFERROR(VLOOKUP($B$466,$130:$216,MATCH($S476&amp;"/"&amp;L$341,$128:$128,0),FALSE),"")</f>
        <v/>
      </c>
      <c r="M469" s="7" t="str">
        <f>IFERROR(VLOOKUP($B$466,$130:$216,MATCH($S476&amp;"/"&amp;M$341,$128:$128,0),FALSE),"")</f>
        <v/>
      </c>
      <c r="N469" s="7" t="str">
        <f>IFERROR(VLOOKUP($B$466,$130:$216,MATCH($S476&amp;"/"&amp;N$341,$128:$128,0),FALSE),"")</f>
        <v/>
      </c>
      <c r="O469" s="7" t="str">
        <f>IFERROR(VLOOKUP($B$466,$130:$216,MATCH($S476&amp;"/"&amp;O$341,$128:$128,0),FALSE),"")</f>
        <v/>
      </c>
      <c r="P469" s="7" t="str">
        <f>IFERROR(VLOOKUP($B$466,$130:$216,MATCH($S476&amp;"/"&amp;P$341,$128:$128,0),FALSE),"")</f>
        <v/>
      </c>
      <c r="Q469" s="7" t="str">
        <f>IFERROR(VLOOKUP($B$460,$130:$216,MATCH($S469&amp;"/"&amp;Q$348,$128:$128,0),FALSE),"")</f>
        <v/>
      </c>
      <c r="R469" s="6"/>
      <c r="S469" s="9" t="s">
        <v>13</v>
      </c>
    </row>
    <row r="470" spans="1:19" ht="14">
      <c r="B470" s="18" t="str">
        <f>IFERROR(VLOOKUP($B$466,$130:$216,MATCH($S477&amp;"/"&amp;B$341,$128:$128,0),FALSE),"")</f>
        <v/>
      </c>
      <c r="C470" s="18" t="str">
        <f>IFERROR(VLOOKUP($B$466,$130:$216,MATCH($S477&amp;"/"&amp;C$341,$128:$128,0),FALSE),"")</f>
        <v/>
      </c>
      <c r="D470" s="18" t="str">
        <f>IFERROR(VLOOKUP($B$466,$130:$216,MATCH($S477&amp;"/"&amp;D$341,$128:$128,0),FALSE),"")</f>
        <v/>
      </c>
      <c r="E470" s="18" t="str">
        <f>IFERROR(VLOOKUP($B$466,$130:$216,MATCH($S477&amp;"/"&amp;E$341,$128:$128,0),FALSE),"")</f>
        <v/>
      </c>
      <c r="F470" s="18" t="str">
        <f>IFERROR(VLOOKUP($B$466,$130:$216,MATCH($S477&amp;"/"&amp;F$341,$128:$128,0),FALSE),"")</f>
        <v/>
      </c>
      <c r="G470" s="18" t="str">
        <f>IFERROR(VLOOKUP($B$466,$130:$216,MATCH($S477&amp;"/"&amp;G$341,$128:$128,0),FALSE),"")</f>
        <v/>
      </c>
      <c r="H470" s="18" t="str">
        <f>IFERROR(VLOOKUP($B$466,$130:$216,MATCH($S477&amp;"/"&amp;H$341,$128:$128,0),FALSE),"")</f>
        <v/>
      </c>
      <c r="I470" s="18" t="str">
        <f>IFERROR(VLOOKUP($B$466,$130:$216,MATCH($S477&amp;"/"&amp;I$341,$128:$128,0),FALSE),"")</f>
        <v/>
      </c>
      <c r="J470" s="18" t="str">
        <f>IFERROR(VLOOKUP($B$466,$130:$216,MATCH($S477&amp;"/"&amp;J$341,$128:$128,0),FALSE),"")</f>
        <v/>
      </c>
      <c r="K470" s="18" t="str">
        <f>IFERROR(VLOOKUP($B$466,$130:$216,MATCH($S477&amp;"/"&amp;K$341,$128:$128,0),FALSE),"")</f>
        <v/>
      </c>
      <c r="L470" s="18" t="str">
        <f>IFERROR(VLOOKUP($B$466,$130:$216,MATCH($S477&amp;"/"&amp;L$341,$128:$128,0),FALSE),"")</f>
        <v/>
      </c>
      <c r="M470" s="18" t="str">
        <f>IFERROR(VLOOKUP($B$466,$130:$216,MATCH($S477&amp;"/"&amp;M$341,$128:$128,0),FALSE),"")</f>
        <v/>
      </c>
      <c r="N470" s="18" t="str">
        <f>IFERROR(VLOOKUP($B$466,$130:$216,MATCH($S477&amp;"/"&amp;N$341,$128:$128,0),FALSE),"")</f>
        <v/>
      </c>
      <c r="O470" s="18" t="str">
        <f>IFERROR(VLOOKUP($B$466,$130:$216,MATCH($S477&amp;"/"&amp;O$341,$128:$128,0),FALSE),"")</f>
        <v/>
      </c>
      <c r="P470" s="18" t="str">
        <f>IFERROR(VLOOKUP($B$466,$130:$216,MATCH($S477&amp;"/"&amp;P$341,$128:$128,0),FALSE),"")</f>
        <v/>
      </c>
      <c r="Q470" s="7" t="str">
        <f>IFERROR(VLOOKUP($B$460,$130:$216,MATCH($S470&amp;"/"&amp;Q$348,$128:$128,0),FALSE),"")</f>
        <v/>
      </c>
      <c r="R470" s="6"/>
      <c r="S470" s="9" t="s">
        <v>14</v>
      </c>
    </row>
    <row r="471" spans="1:19" ht="14">
      <c r="B471" s="7">
        <f>SUM(B467:B470)</f>
        <v>0</v>
      </c>
      <c r="C471" s="112">
        <f t="shared" ref="C471:M471" si="20">SUM(C467:C470)</f>
        <v>0</v>
      </c>
      <c r="D471" s="112">
        <f t="shared" si="20"/>
        <v>0</v>
      </c>
      <c r="E471" s="112">
        <f t="shared" si="20"/>
        <v>0</v>
      </c>
      <c r="F471" s="112">
        <f t="shared" si="20"/>
        <v>0</v>
      </c>
      <c r="G471" s="112">
        <f t="shared" si="20"/>
        <v>0</v>
      </c>
      <c r="H471" s="112">
        <f t="shared" si="20"/>
        <v>0</v>
      </c>
      <c r="I471" s="112">
        <f t="shared" si="20"/>
        <v>0</v>
      </c>
      <c r="J471" s="112">
        <f t="shared" si="20"/>
        <v>0</v>
      </c>
      <c r="K471" s="112">
        <f t="shared" si="20"/>
        <v>0</v>
      </c>
      <c r="L471" s="112">
        <f t="shared" si="20"/>
        <v>0</v>
      </c>
      <c r="M471" s="112">
        <f t="shared" si="20"/>
        <v>0</v>
      </c>
      <c r="N471" s="112" t="e">
        <f>IF(N468="",N467*4,IF(N469="",(N468+N467)*2,IF(N470="",((N469+N468+N467)/3)*4,SUM(N467:N470))))</f>
        <v>#VALUE!</v>
      </c>
      <c r="O471" s="112" t="e">
        <f>IF(O468="",O467*4,IF(O469="",(O468+O467)*2,IF(O470="",((O469+O468+O467)/3)*4,SUM(O467:O470))))</f>
        <v>#VALUE!</v>
      </c>
      <c r="P471" s="112" t="e">
        <f>IF(P468="",P467*4,IF(P469="",(P468+P467)*2,IF(P470="",((P469+P468+P467)/3)*4,SUM(P467:P470))))</f>
        <v>#VALUE!</v>
      </c>
      <c r="Q471" s="18" t="str">
        <f>IFERROR(VLOOKUP($B$460,$130:$216,MATCH($S471&amp;"/"&amp;Q$348,$128:$128,0),FALSE),"")</f>
        <v/>
      </c>
      <c r="R471" s="6"/>
      <c r="S471" s="9" t="s">
        <v>19</v>
      </c>
    </row>
    <row r="472" spans="1:19" ht="14">
      <c r="B472" s="352" t="s">
        <v>353</v>
      </c>
      <c r="C472" s="352"/>
      <c r="D472" s="352"/>
      <c r="E472" s="352"/>
      <c r="F472" s="352"/>
      <c r="G472" s="352"/>
      <c r="H472" s="352"/>
      <c r="I472" s="352"/>
      <c r="J472" s="352"/>
      <c r="K472" s="352"/>
      <c r="L472" s="352"/>
      <c r="M472" s="352"/>
      <c r="N472" s="352"/>
      <c r="O472" s="115"/>
      <c r="P472" s="115"/>
      <c r="Q472" s="112" t="e">
        <f>IF(Q469="",Q468*4,IF(Q470="",(Q469+Q468)*2,IF(Q471="",((Q470+Q469+Q468)/3)*4,SUM(Q468:Q471))))</f>
        <v>#VALUE!</v>
      </c>
      <c r="R472" s="6"/>
      <c r="S472" s="9" t="s">
        <v>15</v>
      </c>
    </row>
    <row r="473" spans="1:19" ht="14">
      <c r="B473" s="7" t="str">
        <f>IFERROR(VLOOKUP($B$472,$130:$216,MATCH($S480&amp;"/"&amp;B$341,$128:$128,0),FALSE),"")</f>
        <v/>
      </c>
      <c r="C473" s="7" t="str">
        <f>IFERROR(VLOOKUP($B$472,$130:$216,MATCH($S480&amp;"/"&amp;C$341,$128:$128,0),FALSE),"")</f>
        <v/>
      </c>
      <c r="D473" s="7" t="str">
        <f>IFERROR(VLOOKUP($B$472,$130:$216,MATCH($S480&amp;"/"&amp;D$341,$128:$128,0),FALSE),"")</f>
        <v/>
      </c>
      <c r="E473" s="7" t="str">
        <f>IFERROR(VLOOKUP($B$472,$130:$216,MATCH($S480&amp;"/"&amp;E$341,$128:$128,0),FALSE),"")</f>
        <v/>
      </c>
      <c r="F473" s="7" t="str">
        <f>IFERROR(VLOOKUP($B$472,$130:$216,MATCH($S480&amp;"/"&amp;F$341,$128:$128,0),FALSE),"")</f>
        <v/>
      </c>
      <c r="G473" s="7" t="str">
        <f>IFERROR(VLOOKUP($B$472,$130:$216,MATCH($S480&amp;"/"&amp;G$341,$128:$128,0),FALSE),"")</f>
        <v/>
      </c>
      <c r="H473" s="7" t="str">
        <f>IFERROR(VLOOKUP($B$472,$130:$216,MATCH($S480&amp;"/"&amp;H$341,$128:$128,0),FALSE),"")</f>
        <v/>
      </c>
      <c r="I473" s="7" t="str">
        <f>IFERROR(VLOOKUP($B$472,$130:$216,MATCH($S480&amp;"/"&amp;I$341,$128:$128,0),FALSE),"")</f>
        <v/>
      </c>
      <c r="J473" s="7" t="str">
        <f>IFERROR(VLOOKUP($B$472,$130:$216,MATCH($S480&amp;"/"&amp;J$341,$128:$128,0),FALSE),"")</f>
        <v/>
      </c>
      <c r="K473" s="7" t="str">
        <f>IFERROR(VLOOKUP($B$472,$130:$216,MATCH($S480&amp;"/"&amp;K$341,$128:$128,0),FALSE),"")</f>
        <v/>
      </c>
      <c r="L473" s="7" t="str">
        <f>IFERROR(VLOOKUP($B$472,$130:$216,MATCH($S480&amp;"/"&amp;L$341,$128:$128,0),FALSE),"")</f>
        <v/>
      </c>
      <c r="M473" s="7">
        <f>IFERROR(VLOOKUP($B$472,$130:$216,MATCH($S480&amp;"/"&amp;M$341,$128:$128,0),FALSE),"")</f>
        <v>0</v>
      </c>
      <c r="N473" s="7">
        <f>IFERROR(VLOOKUP($B$472,$130:$216,MATCH($S480&amp;"/"&amp;N$341,$128:$128,0),FALSE),"")</f>
        <v>0</v>
      </c>
      <c r="O473" s="7" t="str">
        <f>IFERROR(VLOOKUP($B$472,$130:$216,MATCH($S480&amp;"/"&amp;O$341,$128:$128,0),FALSE),"")</f>
        <v/>
      </c>
      <c r="P473" s="7" t="str">
        <f>IFERROR(VLOOKUP($B$472,$130:$216,MATCH($S480&amp;"/"&amp;P$341,$128:$128,0),FALSE),"")</f>
        <v/>
      </c>
      <c r="Q473" s="115"/>
      <c r="R473" s="6"/>
      <c r="S473" s="9"/>
    </row>
    <row r="474" spans="1:19" ht="14">
      <c r="B474" s="7" t="str">
        <f>IFERROR(VLOOKUP($B$472,$130:$216,MATCH($S481&amp;"/"&amp;B$341,$128:$128,0),FALSE),"")</f>
        <v/>
      </c>
      <c r="C474" s="7" t="str">
        <f>IFERROR(VLOOKUP($B$472,$130:$216,MATCH($S481&amp;"/"&amp;C$341,$128:$128,0),FALSE),"")</f>
        <v/>
      </c>
      <c r="D474" s="7" t="str">
        <f>IFERROR(VLOOKUP($B$472,$130:$216,MATCH($S481&amp;"/"&amp;D$341,$128:$128,0),FALSE),"")</f>
        <v/>
      </c>
      <c r="E474" s="7" t="str">
        <f>IFERROR(VLOOKUP($B$472,$130:$216,MATCH($S481&amp;"/"&amp;E$341,$128:$128,0),FALSE),"")</f>
        <v/>
      </c>
      <c r="F474" s="7" t="str">
        <f>IFERROR(VLOOKUP($B$472,$130:$216,MATCH($S481&amp;"/"&amp;F$341,$128:$128,0),FALSE),"")</f>
        <v/>
      </c>
      <c r="G474" s="7" t="str">
        <f>IFERROR(VLOOKUP($B$472,$130:$216,MATCH($S481&amp;"/"&amp;G$341,$128:$128,0),FALSE),"")</f>
        <v/>
      </c>
      <c r="H474" s="7" t="str">
        <f>IFERROR(VLOOKUP($B$472,$130:$216,MATCH($S481&amp;"/"&amp;H$341,$128:$128,0),FALSE),"")</f>
        <v/>
      </c>
      <c r="I474" s="7" t="str">
        <f>IFERROR(VLOOKUP($B$472,$130:$216,MATCH($S481&amp;"/"&amp;I$341,$128:$128,0),FALSE),"")</f>
        <v/>
      </c>
      <c r="J474" s="7" t="str">
        <f>IFERROR(VLOOKUP($B$472,$130:$216,MATCH($S481&amp;"/"&amp;J$341,$128:$128,0),FALSE),"")</f>
        <v/>
      </c>
      <c r="K474" s="7" t="str">
        <f>IFERROR(VLOOKUP($B$472,$130:$216,MATCH($S481&amp;"/"&amp;K$341,$128:$128,0),FALSE),"")</f>
        <v/>
      </c>
      <c r="L474" s="7" t="str">
        <f>IFERROR(VLOOKUP($B$472,$130:$216,MATCH($S481&amp;"/"&amp;L$341,$128:$128,0),FALSE),"")</f>
        <v/>
      </c>
      <c r="M474" s="7">
        <f>IFERROR(VLOOKUP($B$472,$130:$216,MATCH($S481&amp;"/"&amp;M$341,$128:$128,0),FALSE),"")</f>
        <v>0</v>
      </c>
      <c r="N474" s="7">
        <f>IFERROR(VLOOKUP($B$472,$130:$216,MATCH($S481&amp;"/"&amp;N$341,$128:$128,0),FALSE),"")</f>
        <v>0</v>
      </c>
      <c r="O474" s="7" t="str">
        <f>IFERROR(VLOOKUP($B$472,$130:$216,MATCH($S481&amp;"/"&amp;O$341,$128:$128,0),FALSE),"")</f>
        <v/>
      </c>
      <c r="P474" s="7" t="str">
        <f>IFERROR(VLOOKUP($B$472,$130:$216,MATCH($S481&amp;"/"&amp;P$341,$128:$128,0),FALSE),"")</f>
        <v/>
      </c>
      <c r="Q474" s="7" t="str">
        <f>IFERROR(VLOOKUP($B$466,$130:$216,MATCH($S474&amp;"/"&amp;Q$348,$128:$128,0),FALSE),"")</f>
        <v/>
      </c>
      <c r="R474" s="6"/>
      <c r="S474" s="9" t="s">
        <v>12</v>
      </c>
    </row>
    <row r="475" spans="1:19" ht="14">
      <c r="B475" s="7" t="str">
        <f>IFERROR(VLOOKUP($B$472,$130:$216,MATCH($S482&amp;"/"&amp;B$341,$128:$128,0),FALSE),"")</f>
        <v/>
      </c>
      <c r="C475" s="7" t="str">
        <f>IFERROR(VLOOKUP($B$472,$130:$216,MATCH($S482&amp;"/"&amp;C$341,$128:$128,0),FALSE),"")</f>
        <v/>
      </c>
      <c r="D475" s="7" t="str">
        <f>IFERROR(VLOOKUP($B$472,$130:$216,MATCH($S482&amp;"/"&amp;D$341,$128:$128,0),FALSE),"")</f>
        <v/>
      </c>
      <c r="E475" s="7" t="str">
        <f>IFERROR(VLOOKUP($B$472,$130:$216,MATCH($S482&amp;"/"&amp;E$341,$128:$128,0),FALSE),"")</f>
        <v/>
      </c>
      <c r="F475" s="7" t="str">
        <f>IFERROR(VLOOKUP($B$472,$130:$216,MATCH($S482&amp;"/"&amp;F$341,$128:$128,0),FALSE),"")</f>
        <v/>
      </c>
      <c r="G475" s="7" t="str">
        <f>IFERROR(VLOOKUP($B$472,$130:$216,MATCH($S482&amp;"/"&amp;G$341,$128:$128,0),FALSE),"")</f>
        <v/>
      </c>
      <c r="H475" s="7" t="str">
        <f>IFERROR(VLOOKUP($B$472,$130:$216,MATCH($S482&amp;"/"&amp;H$341,$128:$128,0),FALSE),"")</f>
        <v/>
      </c>
      <c r="I475" s="7" t="str">
        <f>IFERROR(VLOOKUP($B$472,$130:$216,MATCH($S482&amp;"/"&amp;I$341,$128:$128,0),FALSE),"")</f>
        <v/>
      </c>
      <c r="J475" s="7" t="str">
        <f>IFERROR(VLOOKUP($B$472,$130:$216,MATCH($S482&amp;"/"&amp;J$341,$128:$128,0),FALSE),"")</f>
        <v/>
      </c>
      <c r="K475" s="7" t="str">
        <f>IFERROR(VLOOKUP($B$472,$130:$216,MATCH($S482&amp;"/"&amp;K$341,$128:$128,0),FALSE),"")</f>
        <v/>
      </c>
      <c r="L475" s="7" t="str">
        <f>IFERROR(VLOOKUP($B$472,$130:$216,MATCH($S482&amp;"/"&amp;L$341,$128:$128,0),FALSE),"")</f>
        <v/>
      </c>
      <c r="M475" s="7">
        <f>IFERROR(VLOOKUP($B$472,$130:$216,MATCH($S482&amp;"/"&amp;M$341,$128:$128,0),FALSE),"")</f>
        <v>0</v>
      </c>
      <c r="N475" s="7" t="str">
        <f>IFERROR(VLOOKUP($B$472,$130:$216,MATCH($S482&amp;"/"&amp;N$341,$128:$128,0),FALSE),"")</f>
        <v/>
      </c>
      <c r="O475" s="7" t="str">
        <f>IFERROR(VLOOKUP($B$472,$130:$216,MATCH($S482&amp;"/"&amp;O$341,$128:$128,0),FALSE),"")</f>
        <v/>
      </c>
      <c r="P475" s="7" t="str">
        <f>IFERROR(VLOOKUP($B$472,$130:$216,MATCH($S482&amp;"/"&amp;P$341,$128:$128,0),FALSE),"")</f>
        <v/>
      </c>
      <c r="Q475" s="7" t="str">
        <f>IFERROR(VLOOKUP($B$466,$130:$216,MATCH($S475&amp;"/"&amp;Q$348,$128:$128,0),FALSE),"")</f>
        <v/>
      </c>
      <c r="R475" s="6"/>
      <c r="S475" s="9" t="s">
        <v>13</v>
      </c>
    </row>
    <row r="476" spans="1:19" ht="14">
      <c r="B476" s="18" t="str">
        <f>IFERROR(VLOOKUP($B$472,$130:$216,MATCH($S483&amp;"/"&amp;B$341,$128:$128,0),FALSE),"")</f>
        <v/>
      </c>
      <c r="C476" s="18" t="str">
        <f>IFERROR(VLOOKUP($B$472,$130:$216,MATCH($S483&amp;"/"&amp;C$341,$128:$128,0),FALSE),"")</f>
        <v/>
      </c>
      <c r="D476" s="18" t="str">
        <f>IFERROR(VLOOKUP($B$472,$130:$216,MATCH($S483&amp;"/"&amp;D$341,$128:$128,0),FALSE),"")</f>
        <v/>
      </c>
      <c r="E476" s="18" t="str">
        <f>IFERROR(VLOOKUP($B$472,$130:$216,MATCH($S483&amp;"/"&amp;E$341,$128:$128,0),FALSE),"")</f>
        <v/>
      </c>
      <c r="F476" s="18" t="str">
        <f>IFERROR(VLOOKUP($B$472,$130:$216,MATCH($S483&amp;"/"&amp;F$341,$128:$128,0),FALSE),"")</f>
        <v/>
      </c>
      <c r="G476" s="18" t="str">
        <f>IFERROR(VLOOKUP($B$472,$130:$216,MATCH($S483&amp;"/"&amp;G$341,$128:$128,0),FALSE),"")</f>
        <v/>
      </c>
      <c r="H476" s="18" t="str">
        <f>IFERROR(VLOOKUP($B$472,$130:$216,MATCH($S483&amp;"/"&amp;H$341,$128:$128,0),FALSE),"")</f>
        <v/>
      </c>
      <c r="I476" s="18" t="str">
        <f>IFERROR(VLOOKUP($B$472,$130:$216,MATCH($S483&amp;"/"&amp;I$341,$128:$128,0),FALSE),"")</f>
        <v/>
      </c>
      <c r="J476" s="18" t="str">
        <f>IFERROR(VLOOKUP($B$472,$130:$216,MATCH($S483&amp;"/"&amp;J$341,$128:$128,0),FALSE),"")</f>
        <v/>
      </c>
      <c r="K476" s="18" t="str">
        <f>IFERROR(VLOOKUP($B$472,$130:$216,MATCH($S483&amp;"/"&amp;K$341,$128:$128,0),FALSE),"")</f>
        <v/>
      </c>
      <c r="L476" s="18" t="str">
        <f>IFERROR(VLOOKUP($B$472,$130:$216,MATCH($S483&amp;"/"&amp;L$341,$128:$128,0),FALSE),"")</f>
        <v/>
      </c>
      <c r="M476" s="18">
        <f>IFERROR(VLOOKUP($B$472,$130:$216,MATCH($S483&amp;"/"&amp;M$341,$128:$128,0),FALSE),"")</f>
        <v>0</v>
      </c>
      <c r="N476" s="18" t="str">
        <f>IFERROR(VLOOKUP($B$472,$130:$216,MATCH($S483&amp;"/"&amp;N$341,$128:$128,0),FALSE),"")</f>
        <v/>
      </c>
      <c r="O476" s="18" t="str">
        <f>IFERROR(VLOOKUP($B$472,$130:$216,MATCH($S483&amp;"/"&amp;O$341,$128:$128,0),FALSE),"")</f>
        <v/>
      </c>
      <c r="P476" s="18" t="str">
        <f>IFERROR(VLOOKUP($B$472,$130:$216,MATCH($S483&amp;"/"&amp;P$341,$128:$128,0),FALSE),"")</f>
        <v/>
      </c>
      <c r="Q476" s="7" t="str">
        <f>IFERROR(VLOOKUP($B$466,$130:$216,MATCH($S476&amp;"/"&amp;Q$348,$128:$128,0),FALSE),"")</f>
        <v/>
      </c>
      <c r="R476" s="6"/>
      <c r="S476" s="9" t="s">
        <v>14</v>
      </c>
    </row>
    <row r="477" spans="1:19" ht="14">
      <c r="B477" s="7">
        <f>SUM(B473:B476)</f>
        <v>0</v>
      </c>
      <c r="C477" s="112">
        <f t="shared" ref="C477:M477" si="21">SUM(C473:C476)</f>
        <v>0</v>
      </c>
      <c r="D477" s="112">
        <f t="shared" si="21"/>
        <v>0</v>
      </c>
      <c r="E477" s="112">
        <f t="shared" si="21"/>
        <v>0</v>
      </c>
      <c r="F477" s="112">
        <f t="shared" si="21"/>
        <v>0</v>
      </c>
      <c r="G477" s="112">
        <f t="shared" si="21"/>
        <v>0</v>
      </c>
      <c r="H477" s="112">
        <f t="shared" si="21"/>
        <v>0</v>
      </c>
      <c r="I477" s="112">
        <f t="shared" si="21"/>
        <v>0</v>
      </c>
      <c r="J477" s="112">
        <f t="shared" si="21"/>
        <v>0</v>
      </c>
      <c r="K477" s="112">
        <f t="shared" si="21"/>
        <v>0</v>
      </c>
      <c r="L477" s="112">
        <f t="shared" si="21"/>
        <v>0</v>
      </c>
      <c r="M477" s="112">
        <f t="shared" si="21"/>
        <v>0</v>
      </c>
      <c r="N477" s="112">
        <f>IF(N474="",N473*4,IF(N475="",(N474+N473)*2,IF(N476="",((N475+N474+N473)/3)*4,SUM(N473:N476))))</f>
        <v>0</v>
      </c>
      <c r="O477" s="112" t="e">
        <f>IF(O474="",O473*4,IF(O475="",(O474+O473)*2,IF(O476="",((O475+O474+O473)/3)*4,SUM(O473:O476))))</f>
        <v>#VALUE!</v>
      </c>
      <c r="P477" s="112" t="e">
        <f>IF(P474="",P473*4,IF(P475="",(P474+P473)*2,IF(P476="",((P475+P474+P473)/3)*4,SUM(P473:P476))))</f>
        <v>#VALUE!</v>
      </c>
      <c r="Q477" s="18" t="str">
        <f>IFERROR(VLOOKUP($B$466,$130:$216,MATCH($S477&amp;"/"&amp;Q$348,$128:$128,0),FALSE),"")</f>
        <v/>
      </c>
      <c r="R477" s="6"/>
      <c r="S477" s="9" t="s">
        <v>19</v>
      </c>
    </row>
    <row r="478" spans="1:19" ht="14">
      <c r="B478" s="352" t="s">
        <v>354</v>
      </c>
      <c r="C478" s="352"/>
      <c r="D478" s="352"/>
      <c r="E478" s="352"/>
      <c r="F478" s="352"/>
      <c r="G478" s="352"/>
      <c r="H478" s="352"/>
      <c r="I478" s="352"/>
      <c r="J478" s="352"/>
      <c r="K478" s="352"/>
      <c r="L478" s="352"/>
      <c r="M478" s="352"/>
      <c r="N478" s="352"/>
      <c r="O478" s="115"/>
      <c r="P478" s="115"/>
      <c r="Q478" s="112" t="e">
        <f>IF(Q475="",Q474*4,IF(Q476="",(Q475+Q474)*2,IF(Q477="",((Q476+Q475+Q474)/3)*4,SUM(Q474:Q477))))</f>
        <v>#VALUE!</v>
      </c>
      <c r="R478" s="6"/>
      <c r="S478" s="9" t="s">
        <v>15</v>
      </c>
    </row>
    <row r="479" spans="1:19" ht="14">
      <c r="B479" s="7" t="str">
        <f>IFERROR(VLOOKUP($B$478,$130:$216,MATCH($S486&amp;"/"&amp;B$341,$128:$128,0),FALSE),"")</f>
        <v/>
      </c>
      <c r="C479" s="7" t="str">
        <f>IFERROR(VLOOKUP($B$478,$130:$216,MATCH($S486&amp;"/"&amp;C$341,$128:$128,0),FALSE),"")</f>
        <v/>
      </c>
      <c r="D479" s="7" t="str">
        <f>IFERROR(VLOOKUP($B$478,$130:$216,MATCH($S486&amp;"/"&amp;D$341,$128:$128,0),FALSE),"")</f>
        <v/>
      </c>
      <c r="E479" s="7" t="str">
        <f>IFERROR(VLOOKUP($B$478,$130:$216,MATCH($S486&amp;"/"&amp;E$341,$128:$128,0),FALSE),"")</f>
        <v/>
      </c>
      <c r="F479" s="7" t="str">
        <f>IFERROR(VLOOKUP($B$478,$130:$216,MATCH($S486&amp;"/"&amp;F$341,$128:$128,0),FALSE),"")</f>
        <v/>
      </c>
      <c r="G479" s="7" t="str">
        <f>IFERROR(VLOOKUP($B$478,$130:$216,MATCH($S486&amp;"/"&amp;G$341,$128:$128,0),FALSE),"")</f>
        <v/>
      </c>
      <c r="H479" s="7" t="str">
        <f>IFERROR(VLOOKUP($B$478,$130:$216,MATCH($S486&amp;"/"&amp;H$341,$128:$128,0),FALSE),"")</f>
        <v/>
      </c>
      <c r="I479" s="7" t="str">
        <f>IFERROR(VLOOKUP($B$478,$130:$216,MATCH($S486&amp;"/"&amp;I$341,$128:$128,0),FALSE),"")</f>
        <v/>
      </c>
      <c r="J479" s="7" t="str">
        <f>IFERROR(VLOOKUP($B$478,$130:$216,MATCH($S486&amp;"/"&amp;J$341,$128:$128,0),FALSE),"")</f>
        <v/>
      </c>
      <c r="K479" s="7" t="str">
        <f>IFERROR(VLOOKUP($B$478,$130:$216,MATCH($S486&amp;"/"&amp;K$341,$128:$128,0),FALSE),"")</f>
        <v/>
      </c>
      <c r="L479" s="7" t="str">
        <f>IFERROR(VLOOKUP($B$478,$130:$216,MATCH($S486&amp;"/"&amp;L$341,$128:$128,0),FALSE),"")</f>
        <v/>
      </c>
      <c r="M479" s="7">
        <f>IFERROR(VLOOKUP($B$478,$130:$216,MATCH($S486&amp;"/"&amp;M$341,$128:$128,0),FALSE),"")</f>
        <v>109589</v>
      </c>
      <c r="N479" s="7">
        <f>IFERROR(VLOOKUP($B$478,$130:$216,MATCH($S486&amp;"/"&amp;N$341,$128:$128,0),FALSE),"")</f>
        <v>127575</v>
      </c>
      <c r="O479" s="7" t="str">
        <f>IFERROR(VLOOKUP($B$478,$130:$216,MATCH($S486&amp;"/"&amp;O$341,$128:$128,0),FALSE),"")</f>
        <v/>
      </c>
      <c r="P479" s="7" t="str">
        <f>IFERROR(VLOOKUP($B$478,$130:$216,MATCH($S486&amp;"/"&amp;P$341,$128:$128,0),FALSE),"")</f>
        <v/>
      </c>
      <c r="Q479" s="115"/>
      <c r="R479" s="6"/>
      <c r="S479" s="9"/>
    </row>
    <row r="480" spans="1:19" ht="14">
      <c r="B480" s="7" t="str">
        <f>IFERROR(VLOOKUP($B$478,$130:$216,MATCH($S487&amp;"/"&amp;B$341,$128:$128,0),FALSE),"")</f>
        <v/>
      </c>
      <c r="C480" s="7" t="str">
        <f>IFERROR(VLOOKUP($B$478,$130:$216,MATCH($S487&amp;"/"&amp;C$341,$128:$128,0),FALSE),"")</f>
        <v/>
      </c>
      <c r="D480" s="7" t="str">
        <f>IFERROR(VLOOKUP($B$478,$130:$216,MATCH($S487&amp;"/"&amp;D$341,$128:$128,0),FALSE),"")</f>
        <v/>
      </c>
      <c r="E480" s="7" t="str">
        <f>IFERROR(VLOOKUP($B$478,$130:$216,MATCH($S487&amp;"/"&amp;E$341,$128:$128,0),FALSE),"")</f>
        <v/>
      </c>
      <c r="F480" s="7" t="str">
        <f>IFERROR(VLOOKUP($B$478,$130:$216,MATCH($S487&amp;"/"&amp;F$341,$128:$128,0),FALSE),"")</f>
        <v/>
      </c>
      <c r="G480" s="7" t="str">
        <f>IFERROR(VLOOKUP($B$478,$130:$216,MATCH($S487&amp;"/"&amp;G$341,$128:$128,0),FALSE),"")</f>
        <v/>
      </c>
      <c r="H480" s="7" t="str">
        <f>IFERROR(VLOOKUP($B$478,$130:$216,MATCH($S487&amp;"/"&amp;H$341,$128:$128,0),FALSE),"")</f>
        <v/>
      </c>
      <c r="I480" s="7" t="str">
        <f>IFERROR(VLOOKUP($B$478,$130:$216,MATCH($S487&amp;"/"&amp;I$341,$128:$128,0),FALSE),"")</f>
        <v/>
      </c>
      <c r="J480" s="7" t="str">
        <f>IFERROR(VLOOKUP($B$478,$130:$216,MATCH($S487&amp;"/"&amp;J$341,$128:$128,0),FALSE),"")</f>
        <v/>
      </c>
      <c r="K480" s="7" t="str">
        <f>IFERROR(VLOOKUP($B$478,$130:$216,MATCH($S487&amp;"/"&amp;K$341,$128:$128,0),FALSE),"")</f>
        <v/>
      </c>
      <c r="L480" s="7" t="str">
        <f>IFERROR(VLOOKUP($B$478,$130:$216,MATCH($S487&amp;"/"&amp;L$341,$128:$128,0),FALSE),"")</f>
        <v/>
      </c>
      <c r="M480" s="7">
        <f>IFERROR(VLOOKUP($B$478,$130:$216,MATCH($S487&amp;"/"&amp;M$341,$128:$128,0),FALSE),"")</f>
        <v>120119</v>
      </c>
      <c r="N480" s="7">
        <f>IFERROR(VLOOKUP($B$478,$130:$216,MATCH($S487&amp;"/"&amp;N$341,$128:$128,0),FALSE),"")</f>
        <v>96621</v>
      </c>
      <c r="O480" s="7" t="str">
        <f>IFERROR(VLOOKUP($B$478,$130:$216,MATCH($S487&amp;"/"&amp;O$341,$128:$128,0),FALSE),"")</f>
        <v/>
      </c>
      <c r="P480" s="7" t="str">
        <f>IFERROR(VLOOKUP($B$478,$130:$216,MATCH($S487&amp;"/"&amp;P$341,$128:$128,0),FALSE),"")</f>
        <v/>
      </c>
      <c r="Q480" s="7" t="str">
        <f>IFERROR(VLOOKUP($B$472,$130:$216,MATCH($S480&amp;"/"&amp;Q$348,$128:$128,0),FALSE),"")</f>
        <v/>
      </c>
      <c r="R480" s="6"/>
      <c r="S480" s="9" t="s">
        <v>12</v>
      </c>
    </row>
    <row r="481" spans="1:19" ht="14">
      <c r="B481" s="7" t="str">
        <f>IFERROR(VLOOKUP($B$478,$130:$216,MATCH($S488&amp;"/"&amp;B$341,$128:$128,0),FALSE),"")</f>
        <v/>
      </c>
      <c r="C481" s="7" t="str">
        <f>IFERROR(VLOOKUP($B$478,$130:$216,MATCH($S488&amp;"/"&amp;C$341,$128:$128,0),FALSE),"")</f>
        <v/>
      </c>
      <c r="D481" s="7" t="str">
        <f>IFERROR(VLOOKUP($B$478,$130:$216,MATCH($S488&amp;"/"&amp;D$341,$128:$128,0),FALSE),"")</f>
        <v/>
      </c>
      <c r="E481" s="7" t="str">
        <f>IFERROR(VLOOKUP($B$478,$130:$216,MATCH($S488&amp;"/"&amp;E$341,$128:$128,0),FALSE),"")</f>
        <v/>
      </c>
      <c r="F481" s="7" t="str">
        <f>IFERROR(VLOOKUP($B$478,$130:$216,MATCH($S488&amp;"/"&amp;F$341,$128:$128,0),FALSE),"")</f>
        <v/>
      </c>
      <c r="G481" s="7" t="str">
        <f>IFERROR(VLOOKUP($B$478,$130:$216,MATCH($S488&amp;"/"&amp;G$341,$128:$128,0),FALSE),"")</f>
        <v/>
      </c>
      <c r="H481" s="7" t="str">
        <f>IFERROR(VLOOKUP($B$478,$130:$216,MATCH($S488&amp;"/"&amp;H$341,$128:$128,0),FALSE),"")</f>
        <v/>
      </c>
      <c r="I481" s="7" t="str">
        <f>IFERROR(VLOOKUP($B$478,$130:$216,MATCH($S488&amp;"/"&amp;I$341,$128:$128,0),FALSE),"")</f>
        <v/>
      </c>
      <c r="J481" s="7" t="str">
        <f>IFERROR(VLOOKUP($B$478,$130:$216,MATCH($S488&amp;"/"&amp;J$341,$128:$128,0),FALSE),"")</f>
        <v/>
      </c>
      <c r="K481" s="7" t="str">
        <f>IFERROR(VLOOKUP($B$478,$130:$216,MATCH($S488&amp;"/"&amp;K$341,$128:$128,0),FALSE),"")</f>
        <v/>
      </c>
      <c r="L481" s="7" t="str">
        <f>IFERROR(VLOOKUP($B$478,$130:$216,MATCH($S488&amp;"/"&amp;L$341,$128:$128,0),FALSE),"")</f>
        <v/>
      </c>
      <c r="M481" s="7">
        <f>IFERROR(VLOOKUP($B$478,$130:$216,MATCH($S488&amp;"/"&amp;M$341,$128:$128,0),FALSE),"")</f>
        <v>137736</v>
      </c>
      <c r="N481" s="7" t="str">
        <f>IFERROR(VLOOKUP($B$478,$130:$216,MATCH($S488&amp;"/"&amp;N$341,$128:$128,0),FALSE),"")</f>
        <v/>
      </c>
      <c r="O481" s="7" t="str">
        <f>IFERROR(VLOOKUP($B$478,$130:$216,MATCH($S488&amp;"/"&amp;O$341,$128:$128,0),FALSE),"")</f>
        <v/>
      </c>
      <c r="P481" s="7" t="str">
        <f>IFERROR(VLOOKUP($B$478,$130:$216,MATCH($S488&amp;"/"&amp;P$341,$128:$128,0),FALSE),"")</f>
        <v/>
      </c>
      <c r="Q481" s="7" t="str">
        <f>IFERROR(VLOOKUP($B$472,$130:$216,MATCH($S481&amp;"/"&amp;Q$348,$128:$128,0),FALSE),"")</f>
        <v/>
      </c>
      <c r="R481" s="6"/>
      <c r="S481" s="9" t="s">
        <v>13</v>
      </c>
    </row>
    <row r="482" spans="1:19" ht="14">
      <c r="B482" s="18" t="str">
        <f>IFERROR(VLOOKUP($B$478,$130:$216,MATCH($S489&amp;"/"&amp;B$341,$128:$128,0),FALSE),"")</f>
        <v/>
      </c>
      <c r="C482" s="18" t="str">
        <f>IFERROR(VLOOKUP($B$478,$130:$216,MATCH($S489&amp;"/"&amp;C$341,$128:$128,0),FALSE),"")</f>
        <v/>
      </c>
      <c r="D482" s="18" t="str">
        <f>IFERROR(VLOOKUP($B$478,$130:$216,MATCH($S489&amp;"/"&amp;D$341,$128:$128,0),FALSE),"")</f>
        <v/>
      </c>
      <c r="E482" s="18" t="str">
        <f>IFERROR(VLOOKUP($B$478,$130:$216,MATCH($S489&amp;"/"&amp;E$341,$128:$128,0),FALSE),"")</f>
        <v/>
      </c>
      <c r="F482" s="18" t="str">
        <f>IFERROR(VLOOKUP($B$478,$130:$216,MATCH($S489&amp;"/"&amp;F$341,$128:$128,0),FALSE),"")</f>
        <v/>
      </c>
      <c r="G482" s="18" t="str">
        <f>IFERROR(VLOOKUP($B$478,$130:$216,MATCH($S489&amp;"/"&amp;G$341,$128:$128,0),FALSE),"")</f>
        <v/>
      </c>
      <c r="H482" s="18" t="str">
        <f>IFERROR(VLOOKUP($B$478,$130:$216,MATCH($S489&amp;"/"&amp;H$341,$128:$128,0),FALSE),"")</f>
        <v/>
      </c>
      <c r="I482" s="18" t="str">
        <f>IFERROR(VLOOKUP($B$478,$130:$216,MATCH($S489&amp;"/"&amp;I$341,$128:$128,0),FALSE),"")</f>
        <v/>
      </c>
      <c r="J482" s="18" t="str">
        <f>IFERROR(VLOOKUP($B$478,$130:$216,MATCH($S489&amp;"/"&amp;J$341,$128:$128,0),FALSE),"")</f>
        <v/>
      </c>
      <c r="K482" s="18" t="str">
        <f>IFERROR(VLOOKUP($B$478,$130:$216,MATCH($S489&amp;"/"&amp;K$341,$128:$128,0),FALSE),"")</f>
        <v/>
      </c>
      <c r="L482" s="18" t="str">
        <f>IFERROR(VLOOKUP($B$478,$130:$216,MATCH($S489&amp;"/"&amp;L$341,$128:$128,0),FALSE),"")</f>
        <v/>
      </c>
      <c r="M482" s="18">
        <f>IFERROR(VLOOKUP($B$478,$130:$216,MATCH($S489&amp;"/"&amp;M$341,$128:$128,0),FALSE),"")</f>
        <v>141889.60999999999</v>
      </c>
      <c r="N482" s="18" t="str">
        <f>IFERROR(VLOOKUP($B$478,$130:$216,MATCH($S489&amp;"/"&amp;N$341,$128:$128,0),FALSE),"")</f>
        <v/>
      </c>
      <c r="O482" s="18" t="str">
        <f>IFERROR(VLOOKUP($B$478,$130:$216,MATCH($S489&amp;"/"&amp;O$341,$128:$128,0),FALSE),"")</f>
        <v/>
      </c>
      <c r="P482" s="18" t="str">
        <f>IFERROR(VLOOKUP($B$478,$130:$216,MATCH($S489&amp;"/"&amp;P$341,$128:$128,0),FALSE),"")</f>
        <v/>
      </c>
      <c r="Q482" s="7" t="str">
        <f>IFERROR(VLOOKUP($B$472,$130:$216,MATCH($S482&amp;"/"&amp;Q$348,$128:$128,0),FALSE),"")</f>
        <v/>
      </c>
      <c r="R482" s="6"/>
      <c r="S482" s="9" t="s">
        <v>14</v>
      </c>
    </row>
    <row r="483" spans="1:19" ht="14">
      <c r="B483" s="7">
        <f>SUM(B479:B482)</f>
        <v>0</v>
      </c>
      <c r="C483" s="112">
        <f t="shared" ref="C483:M483" si="22">SUM(C479:C482)</f>
        <v>0</v>
      </c>
      <c r="D483" s="112">
        <f t="shared" si="22"/>
        <v>0</v>
      </c>
      <c r="E483" s="112">
        <f t="shared" si="22"/>
        <v>0</v>
      </c>
      <c r="F483" s="112">
        <f t="shared" si="22"/>
        <v>0</v>
      </c>
      <c r="G483" s="112">
        <f t="shared" si="22"/>
        <v>0</v>
      </c>
      <c r="H483" s="112">
        <f t="shared" si="22"/>
        <v>0</v>
      </c>
      <c r="I483" s="112">
        <f t="shared" si="22"/>
        <v>0</v>
      </c>
      <c r="J483" s="112">
        <f t="shared" si="22"/>
        <v>0</v>
      </c>
      <c r="K483" s="112">
        <f t="shared" si="22"/>
        <v>0</v>
      </c>
      <c r="L483" s="112">
        <f t="shared" si="22"/>
        <v>0</v>
      </c>
      <c r="M483" s="112">
        <f t="shared" si="22"/>
        <v>509333.61</v>
      </c>
      <c r="N483" s="112">
        <f>IF(N480="",N479*4,IF(N481="",(N480+N479)*2,IF(N482="",((N481+N480+N479)/3)*4,SUM(N479:N482))))</f>
        <v>448392</v>
      </c>
      <c r="O483" s="112" t="e">
        <f>IF(O480="",O479*4,IF(O481="",(O480+O479)*2,IF(O482="",((O481+O480+O479)/3)*4,SUM(O479:O482))))</f>
        <v>#VALUE!</v>
      </c>
      <c r="P483" s="112" t="e">
        <f>IF(P480="",P479*4,IF(P481="",(P480+P479)*2,IF(P482="",((P481+P480+P479)/3)*4,SUM(P479:P482))))</f>
        <v>#VALUE!</v>
      </c>
      <c r="Q483" s="18" t="str">
        <f>IFERROR(VLOOKUP($B$472,$130:$216,MATCH($S483&amp;"/"&amp;Q$348,$128:$128,0),FALSE),"")</f>
        <v/>
      </c>
      <c r="R483" s="6"/>
      <c r="S483" s="9" t="s">
        <v>19</v>
      </c>
    </row>
    <row r="484" spans="1:19" ht="14">
      <c r="A484" s="2"/>
      <c r="B484" s="352" t="s">
        <v>347</v>
      </c>
      <c r="C484" s="352"/>
      <c r="D484" s="352"/>
      <c r="E484" s="352"/>
      <c r="F484" s="352"/>
      <c r="G484" s="352"/>
      <c r="H484" s="352"/>
      <c r="I484" s="352"/>
      <c r="J484" s="352"/>
      <c r="K484" s="352"/>
      <c r="L484" s="352"/>
      <c r="M484" s="352"/>
      <c r="N484" s="352"/>
      <c r="O484" s="115"/>
      <c r="P484" s="115"/>
      <c r="Q484" s="112" t="e">
        <f>IF(Q481="",Q480*4,IF(Q482="",(Q481+Q480)*2,IF(Q483="",((Q482+Q481+Q480)/3)*4,SUM(Q480:Q483))))</f>
        <v>#VALUE!</v>
      </c>
      <c r="R484" s="6"/>
      <c r="S484" s="9" t="s">
        <v>15</v>
      </c>
    </row>
    <row r="485" spans="1:19" ht="14">
      <c r="A485" s="2"/>
      <c r="B485" s="7" t="str">
        <f>IFERROR(VLOOKUP($B$484,$130:$216,MATCH($S492&amp;"/"&amp;B$341,$128:$128,0),FALSE),"")</f>
        <v/>
      </c>
      <c r="C485" s="7" t="str">
        <f>IFERROR(VLOOKUP($B$484,$130:$216,MATCH($S492&amp;"/"&amp;C$341,$128:$128,0),FALSE),"")</f>
        <v/>
      </c>
      <c r="D485" s="7" t="str">
        <f>IFERROR(VLOOKUP($B$484,$130:$216,MATCH($S492&amp;"/"&amp;D$341,$128:$128,0),FALSE),"")</f>
        <v/>
      </c>
      <c r="E485" s="7" t="str">
        <f>IFERROR(VLOOKUP($B$484,$130:$216,MATCH($S492&amp;"/"&amp;E$341,$128:$128,0),FALSE),"")</f>
        <v/>
      </c>
      <c r="F485" s="7" t="str">
        <f>IFERROR(VLOOKUP($B$484,$130:$216,MATCH($S492&amp;"/"&amp;F$341,$128:$128,0),FALSE),"")</f>
        <v/>
      </c>
      <c r="G485" s="7" t="str">
        <f>IFERROR(VLOOKUP($B$484,$130:$216,MATCH($S492&amp;"/"&amp;G$341,$128:$128,0),FALSE),"")</f>
        <v/>
      </c>
      <c r="H485" s="7" t="str">
        <f>IFERROR(VLOOKUP($B$484,$130:$216,MATCH($S492&amp;"/"&amp;H$341,$128:$128,0),FALSE),"")</f>
        <v/>
      </c>
      <c r="I485" s="7" t="str">
        <f>IFERROR(VLOOKUP($B$484,$130:$216,MATCH($S492&amp;"/"&amp;I$341,$128:$128,0),FALSE),"")</f>
        <v/>
      </c>
      <c r="J485" s="7" t="str">
        <f>IFERROR(VLOOKUP($B$484,$130:$216,MATCH($S492&amp;"/"&amp;J$341,$128:$128,0),FALSE),"")</f>
        <v/>
      </c>
      <c r="K485" s="7" t="str">
        <f>IFERROR(VLOOKUP($B$484,$130:$216,MATCH($S492&amp;"/"&amp;K$341,$128:$128,0),FALSE),"")</f>
        <v/>
      </c>
      <c r="L485" s="7" t="str">
        <f>IFERROR(VLOOKUP($B$484,$130:$216,MATCH($S492&amp;"/"&amp;L$341,$128:$128,0),FALSE),"")</f>
        <v/>
      </c>
      <c r="M485" s="7">
        <f>IFERROR(VLOOKUP($B$484,$130:$216,MATCH($S492&amp;"/"&amp;M$341,$128:$128,0),FALSE),"")</f>
        <v>0</v>
      </c>
      <c r="N485" s="7">
        <f>IFERROR(VLOOKUP($B$484,$130:$216,MATCH($S492&amp;"/"&amp;N$341,$128:$128,0),FALSE),"")</f>
        <v>0</v>
      </c>
      <c r="O485" s="7" t="str">
        <f>IFERROR(VLOOKUP($B$484,$130:$216,MATCH($S492&amp;"/"&amp;O$341,$128:$128,0),FALSE),"")</f>
        <v/>
      </c>
      <c r="P485" s="7" t="str">
        <f>IFERROR(VLOOKUP($B$484,$130:$216,MATCH($S492&amp;"/"&amp;P$341,$128:$128,0),FALSE),"")</f>
        <v/>
      </c>
      <c r="Q485" s="115"/>
      <c r="R485" s="6"/>
      <c r="S485" s="9"/>
    </row>
    <row r="486" spans="1:19" ht="14">
      <c r="A486" s="2"/>
      <c r="B486" s="7" t="str">
        <f>IFERROR(VLOOKUP($B$484,$130:$216,MATCH($S493&amp;"/"&amp;B$341,$128:$128,0),FALSE),"")</f>
        <v/>
      </c>
      <c r="C486" s="7" t="str">
        <f>IFERROR(VLOOKUP($B$484,$130:$216,MATCH($S493&amp;"/"&amp;C$341,$128:$128,0),FALSE),"")</f>
        <v/>
      </c>
      <c r="D486" s="7" t="str">
        <f>IFERROR(VLOOKUP($B$484,$130:$216,MATCH($S493&amp;"/"&amp;D$341,$128:$128,0),FALSE),"")</f>
        <v/>
      </c>
      <c r="E486" s="7" t="str">
        <f>IFERROR(VLOOKUP($B$484,$130:$216,MATCH($S493&amp;"/"&amp;E$341,$128:$128,0),FALSE),"")</f>
        <v/>
      </c>
      <c r="F486" s="7" t="str">
        <f>IFERROR(VLOOKUP($B$484,$130:$216,MATCH($S493&amp;"/"&amp;F$341,$128:$128,0),FALSE),"")</f>
        <v/>
      </c>
      <c r="G486" s="7" t="str">
        <f>IFERROR(VLOOKUP($B$484,$130:$216,MATCH($S493&amp;"/"&amp;G$341,$128:$128,0),FALSE),"")</f>
        <v/>
      </c>
      <c r="H486" s="7" t="str">
        <f>IFERROR(VLOOKUP($B$484,$130:$216,MATCH($S493&amp;"/"&amp;H$341,$128:$128,0),FALSE),"")</f>
        <v/>
      </c>
      <c r="I486" s="7" t="str">
        <f>IFERROR(VLOOKUP($B$484,$130:$216,MATCH($S493&amp;"/"&amp;I$341,$128:$128,0),FALSE),"")</f>
        <v/>
      </c>
      <c r="J486" s="7" t="str">
        <f>IFERROR(VLOOKUP($B$484,$130:$216,MATCH($S493&amp;"/"&amp;J$341,$128:$128,0),FALSE),"")</f>
        <v/>
      </c>
      <c r="K486" s="7" t="str">
        <f>IFERROR(VLOOKUP($B$484,$130:$216,MATCH($S493&amp;"/"&amp;K$341,$128:$128,0),FALSE),"")</f>
        <v/>
      </c>
      <c r="L486" s="7" t="str">
        <f>IFERROR(VLOOKUP($B$484,$130:$216,MATCH($S493&amp;"/"&amp;L$341,$128:$128,0),FALSE),"")</f>
        <v/>
      </c>
      <c r="M486" s="7">
        <f>IFERROR(VLOOKUP($B$484,$130:$216,MATCH($S493&amp;"/"&amp;M$341,$128:$128,0),FALSE),"")</f>
        <v>0</v>
      </c>
      <c r="N486" s="7">
        <f>IFERROR(VLOOKUP($B$484,$130:$216,MATCH($S493&amp;"/"&amp;N$341,$128:$128,0),FALSE),"")</f>
        <v>0</v>
      </c>
      <c r="O486" s="7" t="str">
        <f>IFERROR(VLOOKUP($B$484,$130:$216,MATCH($S493&amp;"/"&amp;O$341,$128:$128,0),FALSE),"")</f>
        <v/>
      </c>
      <c r="P486" s="7" t="str">
        <f>IFERROR(VLOOKUP($B$484,$130:$216,MATCH($S493&amp;"/"&amp;P$341,$128:$128,0),FALSE),"")</f>
        <v/>
      </c>
      <c r="Q486" s="7" t="str">
        <f>IFERROR(VLOOKUP($B$478,$130:$216,MATCH($S486&amp;"/"&amp;Q$348,$128:$128,0),FALSE),"")</f>
        <v/>
      </c>
      <c r="R486" s="6"/>
      <c r="S486" s="9" t="s">
        <v>12</v>
      </c>
    </row>
    <row r="487" spans="1:19" ht="14">
      <c r="A487" s="2"/>
      <c r="B487" s="7" t="str">
        <f>IFERROR(VLOOKUP($B$484,$130:$216,MATCH($S494&amp;"/"&amp;B$341,$128:$128,0),FALSE),"")</f>
        <v/>
      </c>
      <c r="C487" s="7" t="str">
        <f>IFERROR(VLOOKUP($B$484,$130:$216,MATCH($S494&amp;"/"&amp;C$341,$128:$128,0),FALSE),"")</f>
        <v/>
      </c>
      <c r="D487" s="7" t="str">
        <f>IFERROR(VLOOKUP($B$484,$130:$216,MATCH($S494&amp;"/"&amp;D$341,$128:$128,0),FALSE),"")</f>
        <v/>
      </c>
      <c r="E487" s="7" t="str">
        <f>IFERROR(VLOOKUP($B$484,$130:$216,MATCH($S494&amp;"/"&amp;E$341,$128:$128,0),FALSE),"")</f>
        <v/>
      </c>
      <c r="F487" s="7" t="str">
        <f>IFERROR(VLOOKUP($B$484,$130:$216,MATCH($S494&amp;"/"&amp;F$341,$128:$128,0),FALSE),"")</f>
        <v/>
      </c>
      <c r="G487" s="7" t="str">
        <f>IFERROR(VLOOKUP($B$484,$130:$216,MATCH($S494&amp;"/"&amp;G$341,$128:$128,0),FALSE),"")</f>
        <v/>
      </c>
      <c r="H487" s="7" t="str">
        <f>IFERROR(VLOOKUP($B$484,$130:$216,MATCH($S494&amp;"/"&amp;H$341,$128:$128,0),FALSE),"")</f>
        <v/>
      </c>
      <c r="I487" s="7" t="str">
        <f>IFERROR(VLOOKUP($B$484,$130:$216,MATCH($S494&amp;"/"&amp;I$341,$128:$128,0),FALSE),"")</f>
        <v/>
      </c>
      <c r="J487" s="7" t="str">
        <f>IFERROR(VLOOKUP($B$484,$130:$216,MATCH($S494&amp;"/"&amp;J$341,$128:$128,0),FALSE),"")</f>
        <v/>
      </c>
      <c r="K487" s="7" t="str">
        <f>IFERROR(VLOOKUP($B$484,$130:$216,MATCH($S494&amp;"/"&amp;K$341,$128:$128,0),FALSE),"")</f>
        <v/>
      </c>
      <c r="L487" s="7" t="str">
        <f>IFERROR(VLOOKUP($B$484,$130:$216,MATCH($S494&amp;"/"&amp;L$341,$128:$128,0),FALSE),"")</f>
        <v/>
      </c>
      <c r="M487" s="7">
        <f>IFERROR(VLOOKUP($B$484,$130:$216,MATCH($S494&amp;"/"&amp;M$341,$128:$128,0),FALSE),"")</f>
        <v>0</v>
      </c>
      <c r="N487" s="7" t="str">
        <f>IFERROR(VLOOKUP($B$484,$130:$216,MATCH($S494&amp;"/"&amp;N$341,$128:$128,0),FALSE),"")</f>
        <v/>
      </c>
      <c r="O487" s="7" t="str">
        <f>IFERROR(VLOOKUP($B$484,$130:$216,MATCH($S494&amp;"/"&amp;O$341,$128:$128,0),FALSE),"")</f>
        <v/>
      </c>
      <c r="P487" s="7" t="str">
        <f>IFERROR(VLOOKUP($B$484,$130:$216,MATCH($S494&amp;"/"&amp;P$341,$128:$128,0),FALSE),"")</f>
        <v/>
      </c>
      <c r="Q487" s="7" t="str">
        <f>IFERROR(VLOOKUP($B$478,$130:$216,MATCH($S487&amp;"/"&amp;Q$348,$128:$128,0),FALSE),"")</f>
        <v/>
      </c>
      <c r="R487" s="6"/>
      <c r="S487" s="9" t="s">
        <v>13</v>
      </c>
    </row>
    <row r="488" spans="1:19" ht="14">
      <c r="A488" s="2"/>
      <c r="B488" s="7" t="str">
        <f>IFERROR(VLOOKUP($B$484,$130:$216,MATCH($S495&amp;"/"&amp;B$341,$128:$128,0),FALSE),"")</f>
        <v/>
      </c>
      <c r="C488" s="7" t="str">
        <f>IFERROR(VLOOKUP($B$484,$130:$216,MATCH($S495&amp;"/"&amp;C$341,$128:$128,0),FALSE),"")</f>
        <v/>
      </c>
      <c r="D488" s="7" t="str">
        <f>IFERROR(VLOOKUP($B$484,$130:$216,MATCH($S495&amp;"/"&amp;D$341,$128:$128,0),FALSE),"")</f>
        <v/>
      </c>
      <c r="E488" s="7" t="str">
        <f>IFERROR(VLOOKUP($B$484,$130:$216,MATCH($S495&amp;"/"&amp;E$341,$128:$128,0),FALSE),"")</f>
        <v/>
      </c>
      <c r="F488" s="7" t="str">
        <f>IFERROR(VLOOKUP($B$484,$130:$216,MATCH($S495&amp;"/"&amp;F$341,$128:$128,0),FALSE),"")</f>
        <v/>
      </c>
      <c r="G488" s="7" t="str">
        <f>IFERROR(VLOOKUP($B$484,$130:$216,MATCH($S495&amp;"/"&amp;G$341,$128:$128,0),FALSE),"")</f>
        <v/>
      </c>
      <c r="H488" s="7" t="str">
        <f>IFERROR(VLOOKUP($B$484,$130:$216,MATCH($S495&amp;"/"&amp;H$341,$128:$128,0),FALSE),"")</f>
        <v/>
      </c>
      <c r="I488" s="7" t="str">
        <f>IFERROR(VLOOKUP($B$484,$130:$216,MATCH($S495&amp;"/"&amp;I$341,$128:$128,0),FALSE),"")</f>
        <v/>
      </c>
      <c r="J488" s="7" t="str">
        <f>IFERROR(VLOOKUP($B$484,$130:$216,MATCH($S495&amp;"/"&amp;J$341,$128:$128,0),FALSE),"")</f>
        <v/>
      </c>
      <c r="K488" s="7" t="str">
        <f>IFERROR(VLOOKUP($B$484,$130:$216,MATCH($S495&amp;"/"&amp;K$341,$128:$128,0),FALSE),"")</f>
        <v/>
      </c>
      <c r="L488" s="7" t="str">
        <f>IFERROR(VLOOKUP($B$484,$130:$216,MATCH($S495&amp;"/"&amp;L$341,$128:$128,0),FALSE),"")</f>
        <v/>
      </c>
      <c r="M488" s="7">
        <f>IFERROR(VLOOKUP($B$484,$130:$216,MATCH($S495&amp;"/"&amp;M$341,$128:$128,0),FALSE),"")</f>
        <v>0</v>
      </c>
      <c r="N488" s="7" t="str">
        <f>IFERROR(VLOOKUP($B$484,$130:$216,MATCH($S495&amp;"/"&amp;N$341,$128:$128,0),FALSE),"")</f>
        <v/>
      </c>
      <c r="O488" s="7" t="str">
        <f>IFERROR(VLOOKUP($B$484,$130:$216,MATCH($S495&amp;"/"&amp;O$341,$128:$128,0),FALSE),"")</f>
        <v/>
      </c>
      <c r="P488" s="7" t="str">
        <f>IFERROR(VLOOKUP($B$484,$130:$216,MATCH($S495&amp;"/"&amp;P$341,$128:$128,0),FALSE),"")</f>
        <v/>
      </c>
      <c r="Q488" s="7" t="str">
        <f>IFERROR(VLOOKUP($B$478,$130:$216,MATCH($S488&amp;"/"&amp;Q$348,$128:$128,0),FALSE),"")</f>
        <v/>
      </c>
      <c r="R488" s="6"/>
      <c r="S488" s="9" t="s">
        <v>14</v>
      </c>
    </row>
    <row r="489" spans="1:19" ht="14">
      <c r="A489" s="2"/>
      <c r="B489" s="16">
        <f>SUM(B485:B488)</f>
        <v>0</v>
      </c>
      <c r="C489" s="16">
        <f t="shared" ref="C489:M489" si="23">SUM(C485:C488)</f>
        <v>0</v>
      </c>
      <c r="D489" s="16">
        <f t="shared" si="23"/>
        <v>0</v>
      </c>
      <c r="E489" s="16">
        <f t="shared" si="23"/>
        <v>0</v>
      </c>
      <c r="F489" s="16">
        <f t="shared" si="23"/>
        <v>0</v>
      </c>
      <c r="G489" s="16">
        <f t="shared" si="23"/>
        <v>0</v>
      </c>
      <c r="H489" s="16">
        <f t="shared" si="23"/>
        <v>0</v>
      </c>
      <c r="I489" s="16">
        <f t="shared" si="23"/>
        <v>0</v>
      </c>
      <c r="J489" s="16">
        <f t="shared" si="23"/>
        <v>0</v>
      </c>
      <c r="K489" s="16">
        <f t="shared" si="23"/>
        <v>0</v>
      </c>
      <c r="L489" s="16">
        <f t="shared" si="23"/>
        <v>0</v>
      </c>
      <c r="M489" s="16">
        <f t="shared" si="23"/>
        <v>0</v>
      </c>
      <c r="N489" s="16">
        <f>IF(N486="",N485*4,IF(N487="",(N486+N485)*2,IF(N488="",((N487+N486+N485)/3)*4,SUM(N485:N488))))</f>
        <v>0</v>
      </c>
      <c r="O489" s="16" t="e">
        <f>IF(O486="",O485*4,IF(O487="",(O486+O485)*2,IF(O488="",((O487+O486+O485)/3)*4,SUM(O485:O488))))</f>
        <v>#VALUE!</v>
      </c>
      <c r="P489" s="16" t="e">
        <f>IF(P486="",P485*4,IF(P487="",(P486+P485)*2,IF(P488="",((P487+P486+P485)/3)*4,SUM(P485:P488))))</f>
        <v>#VALUE!</v>
      </c>
      <c r="Q489" s="18" t="str">
        <f>IFERROR(VLOOKUP($B$478,$130:$216,MATCH($S489&amp;"/"&amp;Q$348,$128:$128,0),FALSE),"")</f>
        <v/>
      </c>
      <c r="R489" s="6"/>
      <c r="S489" s="9" t="s">
        <v>19</v>
      </c>
    </row>
    <row r="490" spans="1:19" ht="14">
      <c r="B490" s="354" t="s">
        <v>21</v>
      </c>
      <c r="C490" s="354"/>
      <c r="D490" s="354"/>
      <c r="E490" s="354"/>
      <c r="F490" s="354"/>
      <c r="G490" s="354"/>
      <c r="H490" s="354"/>
      <c r="I490" s="354"/>
      <c r="J490" s="354"/>
      <c r="K490" s="354"/>
      <c r="L490" s="354"/>
      <c r="M490" s="354"/>
      <c r="N490" s="354"/>
      <c r="O490" s="117"/>
      <c r="P490" s="117"/>
      <c r="Q490" s="112" t="e">
        <f>IF(Q487="",Q486*4,IF(Q488="",(Q487+Q486)*2,IF(Q489="",((Q488+Q487+Q486)/3)*4,SUM(Q486:Q489))))</f>
        <v>#VALUE!</v>
      </c>
      <c r="R490" s="6"/>
      <c r="S490" s="9" t="s">
        <v>15</v>
      </c>
    </row>
    <row r="491" spans="1:19" s="2" customFormat="1" ht="14">
      <c r="A491" s="79"/>
      <c r="B491" s="355" t="s">
        <v>348</v>
      </c>
      <c r="C491" s="355"/>
      <c r="D491" s="355"/>
      <c r="E491" s="355"/>
      <c r="F491" s="355"/>
      <c r="G491" s="355"/>
      <c r="H491" s="355"/>
      <c r="I491" s="355"/>
      <c r="J491" s="355"/>
      <c r="K491" s="355"/>
      <c r="L491" s="355"/>
      <c r="M491" s="355"/>
      <c r="N491" s="355"/>
      <c r="O491" s="118"/>
      <c r="P491" s="118"/>
      <c r="Q491" s="115"/>
      <c r="R491" s="6"/>
      <c r="S491" s="9"/>
    </row>
    <row r="492" spans="1:19" s="2" customFormat="1" ht="14">
      <c r="A492" s="79"/>
      <c r="B492" s="7" t="str">
        <f>IFERROR(VLOOKUP($B$491,$130:$216,MATCH($S499&amp;"/"&amp;B$341,$128:$128,0),FALSE),"")</f>
        <v/>
      </c>
      <c r="C492" s="7" t="str">
        <f>IFERROR(VLOOKUP($B$491,$130:$216,MATCH($S499&amp;"/"&amp;C$341,$128:$128,0),FALSE),"")</f>
        <v/>
      </c>
      <c r="D492" s="7" t="str">
        <f>IFERROR(VLOOKUP($B$491,$130:$216,MATCH($S499&amp;"/"&amp;D$341,$128:$128,0),FALSE),"")</f>
        <v/>
      </c>
      <c r="E492" s="7" t="str">
        <f>IFERROR(VLOOKUP($B$491,$130:$216,MATCH($S499&amp;"/"&amp;E$341,$128:$128,0),FALSE),"")</f>
        <v/>
      </c>
      <c r="F492" s="7" t="str">
        <f>IFERROR(VLOOKUP($B$491,$130:$216,MATCH($S499&amp;"/"&amp;F$341,$128:$128,0),FALSE),"")</f>
        <v/>
      </c>
      <c r="G492" s="7" t="str">
        <f>IFERROR(VLOOKUP($B$491,$130:$216,MATCH($S499&amp;"/"&amp;G$341,$128:$128,0),FALSE),"")</f>
        <v/>
      </c>
      <c r="H492" s="7" t="str">
        <f>IFERROR(VLOOKUP($B$491,$130:$216,MATCH($S499&amp;"/"&amp;H$341,$128:$128,0),FALSE),"")</f>
        <v/>
      </c>
      <c r="I492" s="7" t="str">
        <f>IFERROR(VLOOKUP($B$491,$130:$216,MATCH($S499&amp;"/"&amp;I$341,$128:$128,0),FALSE),"")</f>
        <v/>
      </c>
      <c r="J492" s="7" t="str">
        <f>IFERROR(VLOOKUP($B$491,$130:$216,MATCH($S499&amp;"/"&amp;J$341,$128:$128,0),FALSE),"")</f>
        <v/>
      </c>
      <c r="K492" s="7" t="str">
        <f>IFERROR(VLOOKUP($B$491,$130:$216,MATCH($S499&amp;"/"&amp;K$341,$128:$128,0),FALSE),"")</f>
        <v/>
      </c>
      <c r="L492" s="7" t="str">
        <f>IFERROR(VLOOKUP($B$491,$130:$216,MATCH($S499&amp;"/"&amp;L$341,$128:$128,0),FALSE),"")</f>
        <v/>
      </c>
      <c r="M492" s="7">
        <f>IFERROR(VLOOKUP($B$491,$130:$216,MATCH($S499&amp;"/"&amp;M$341,$128:$128,0),FALSE),"")</f>
        <v>0</v>
      </c>
      <c r="N492" s="7">
        <f>IFERROR(VLOOKUP($B$491,$130:$216,MATCH($S499&amp;"/"&amp;N$341,$128:$128,0),FALSE),"")</f>
        <v>0</v>
      </c>
      <c r="O492" s="7" t="str">
        <f>IFERROR(VLOOKUP($B$491,$130:$216,MATCH($S499&amp;"/"&amp;O$341,$128:$128,0),FALSE),"")</f>
        <v/>
      </c>
      <c r="P492" s="7" t="str">
        <f>IFERROR(VLOOKUP($B$491,$130:$216,MATCH($S499&amp;"/"&amp;P$341,$128:$128,0),FALSE),"")</f>
        <v/>
      </c>
      <c r="Q492" s="7" t="str">
        <f>IFERROR(VLOOKUP($B$484,$130:$216,MATCH($S492&amp;"/"&amp;Q$348,$128:$128,0),FALSE),"")</f>
        <v/>
      </c>
      <c r="R492" s="6"/>
      <c r="S492" s="9" t="s">
        <v>12</v>
      </c>
    </row>
    <row r="493" spans="1:19" s="2" customFormat="1" ht="14">
      <c r="A493" s="79"/>
      <c r="B493" s="7" t="str">
        <f>IFERROR(VLOOKUP($B$491,$130:$216,MATCH($S500&amp;"/"&amp;B$341,$128:$128,0),FALSE),"")</f>
        <v/>
      </c>
      <c r="C493" s="7" t="str">
        <f>IFERROR(VLOOKUP($B$491,$130:$216,MATCH($S500&amp;"/"&amp;C$341,$128:$128,0),FALSE),"")</f>
        <v/>
      </c>
      <c r="D493" s="7" t="str">
        <f>IFERROR(VLOOKUP($B$491,$130:$216,MATCH($S500&amp;"/"&amp;D$341,$128:$128,0),FALSE),"")</f>
        <v/>
      </c>
      <c r="E493" s="7" t="str">
        <f>IFERROR(VLOOKUP($B$491,$130:$216,MATCH($S500&amp;"/"&amp;E$341,$128:$128,0),FALSE),"")</f>
        <v/>
      </c>
      <c r="F493" s="7" t="str">
        <f>IFERROR(VLOOKUP($B$491,$130:$216,MATCH($S500&amp;"/"&amp;F$341,$128:$128,0),FALSE),"")</f>
        <v/>
      </c>
      <c r="G493" s="7" t="str">
        <f>IFERROR(VLOOKUP($B$491,$130:$216,MATCH($S500&amp;"/"&amp;G$341,$128:$128,0),FALSE),"")</f>
        <v/>
      </c>
      <c r="H493" s="7" t="str">
        <f>IFERROR(VLOOKUP($B$491,$130:$216,MATCH($S500&amp;"/"&amp;H$341,$128:$128,0),FALSE),"")</f>
        <v/>
      </c>
      <c r="I493" s="7" t="str">
        <f>IFERROR(VLOOKUP($B$491,$130:$216,MATCH($S500&amp;"/"&amp;I$341,$128:$128,0),FALSE),"")</f>
        <v/>
      </c>
      <c r="J493" s="7" t="str">
        <f>IFERROR(VLOOKUP($B$491,$130:$216,MATCH($S500&amp;"/"&amp;J$341,$128:$128,0),FALSE),"")</f>
        <v/>
      </c>
      <c r="K493" s="7" t="str">
        <f>IFERROR(VLOOKUP($B$491,$130:$216,MATCH($S500&amp;"/"&amp;K$341,$128:$128,0),FALSE),"")</f>
        <v/>
      </c>
      <c r="L493" s="7" t="str">
        <f>IFERROR(VLOOKUP($B$491,$130:$216,MATCH($S500&amp;"/"&amp;L$341,$128:$128,0),FALSE),"")</f>
        <v/>
      </c>
      <c r="M493" s="7">
        <f>IFERROR(VLOOKUP($B$491,$130:$216,MATCH($S500&amp;"/"&amp;M$341,$128:$128,0),FALSE),"")</f>
        <v>0</v>
      </c>
      <c r="N493" s="7">
        <f>IFERROR(VLOOKUP($B$491,$130:$216,MATCH($S500&amp;"/"&amp;N$341,$128:$128,0),FALSE),"")</f>
        <v>0</v>
      </c>
      <c r="O493" s="7" t="str">
        <f>IFERROR(VLOOKUP($B$491,$130:$216,MATCH($S500&amp;"/"&amp;O$341,$128:$128,0),FALSE),"")</f>
        <v/>
      </c>
      <c r="P493" s="7" t="str">
        <f>IFERROR(VLOOKUP($B$491,$130:$216,MATCH($S500&amp;"/"&amp;P$341,$128:$128,0),FALSE),"")</f>
        <v/>
      </c>
      <c r="Q493" s="7" t="str">
        <f>IFERROR(VLOOKUP($B$484,$130:$216,MATCH($S493&amp;"/"&amp;Q$348,$128:$128,0),FALSE),"")</f>
        <v/>
      </c>
      <c r="R493" s="6"/>
      <c r="S493" s="9" t="s">
        <v>13</v>
      </c>
    </row>
    <row r="494" spans="1:19" s="2" customFormat="1" ht="14">
      <c r="A494" s="79"/>
      <c r="B494" s="7" t="str">
        <f>IFERROR(VLOOKUP($B$491,$130:$216,MATCH($S501&amp;"/"&amp;B$341,$128:$128,0),FALSE),"")</f>
        <v/>
      </c>
      <c r="C494" s="7" t="str">
        <f>IFERROR(VLOOKUP($B$491,$130:$216,MATCH($S501&amp;"/"&amp;C$341,$128:$128,0),FALSE),"")</f>
        <v/>
      </c>
      <c r="D494" s="7" t="str">
        <f>IFERROR(VLOOKUP($B$491,$130:$216,MATCH($S501&amp;"/"&amp;D$341,$128:$128,0),FALSE),"")</f>
        <v/>
      </c>
      <c r="E494" s="7" t="str">
        <f>IFERROR(VLOOKUP($B$491,$130:$216,MATCH($S501&amp;"/"&amp;E$341,$128:$128,0),FALSE),"")</f>
        <v/>
      </c>
      <c r="F494" s="7" t="str">
        <f>IFERROR(VLOOKUP($B$491,$130:$216,MATCH($S501&amp;"/"&amp;F$341,$128:$128,0),FALSE),"")</f>
        <v/>
      </c>
      <c r="G494" s="7" t="str">
        <f>IFERROR(VLOOKUP($B$491,$130:$216,MATCH($S501&amp;"/"&amp;G$341,$128:$128,0),FALSE),"")</f>
        <v/>
      </c>
      <c r="H494" s="7" t="str">
        <f>IFERROR(VLOOKUP($B$491,$130:$216,MATCH($S501&amp;"/"&amp;H$341,$128:$128,0),FALSE),"")</f>
        <v/>
      </c>
      <c r="I494" s="7" t="str">
        <f>IFERROR(VLOOKUP($B$491,$130:$216,MATCH($S501&amp;"/"&amp;I$341,$128:$128,0),FALSE),"")</f>
        <v/>
      </c>
      <c r="J494" s="7" t="str">
        <f>IFERROR(VLOOKUP($B$491,$130:$216,MATCH($S501&amp;"/"&amp;J$341,$128:$128,0),FALSE),"")</f>
        <v/>
      </c>
      <c r="K494" s="7" t="str">
        <f>IFERROR(VLOOKUP($B$491,$130:$216,MATCH($S501&amp;"/"&amp;K$341,$128:$128,0),FALSE),"")</f>
        <v/>
      </c>
      <c r="L494" s="7" t="str">
        <f>IFERROR(VLOOKUP($B$491,$130:$216,MATCH($S501&amp;"/"&amp;L$341,$128:$128,0),FALSE),"")</f>
        <v/>
      </c>
      <c r="M494" s="7">
        <f>IFERROR(VLOOKUP($B$491,$130:$216,MATCH($S501&amp;"/"&amp;M$341,$128:$128,0),FALSE),"")</f>
        <v>0</v>
      </c>
      <c r="N494" s="7" t="str">
        <f>IFERROR(VLOOKUP($B$491,$130:$216,MATCH($S501&amp;"/"&amp;N$341,$128:$128,0),FALSE),"")</f>
        <v/>
      </c>
      <c r="O494" s="7" t="str">
        <f>IFERROR(VLOOKUP($B$491,$130:$216,MATCH($S501&amp;"/"&amp;O$341,$128:$128,0),FALSE),"")</f>
        <v/>
      </c>
      <c r="P494" s="7" t="str">
        <f>IFERROR(VLOOKUP($B$491,$130:$216,MATCH($S501&amp;"/"&amp;P$341,$128:$128,0),FALSE),"")</f>
        <v/>
      </c>
      <c r="Q494" s="7" t="str">
        <f>IFERROR(VLOOKUP($B$484,$130:$216,MATCH($S494&amp;"/"&amp;Q$348,$128:$128,0),FALSE),"")</f>
        <v/>
      </c>
      <c r="R494" s="6"/>
      <c r="S494" s="9" t="s">
        <v>14</v>
      </c>
    </row>
    <row r="495" spans="1:19" s="2" customFormat="1" ht="14">
      <c r="A495" s="79"/>
      <c r="B495" s="18" t="str">
        <f>IFERROR(VLOOKUP($B$491,$130:$216,MATCH($S502&amp;"/"&amp;B$341,$128:$128,0),FALSE),"")</f>
        <v/>
      </c>
      <c r="C495" s="18" t="str">
        <f>IFERROR(VLOOKUP($B$491,$130:$216,MATCH($S502&amp;"/"&amp;C$341,$128:$128,0),FALSE),"")</f>
        <v/>
      </c>
      <c r="D495" s="18" t="str">
        <f>IFERROR(VLOOKUP($B$491,$130:$216,MATCH($S502&amp;"/"&amp;D$341,$128:$128,0),FALSE),"")</f>
        <v/>
      </c>
      <c r="E495" s="18" t="str">
        <f>IFERROR(VLOOKUP($B$491,$130:$216,MATCH($S502&amp;"/"&amp;E$341,$128:$128,0),FALSE),"")</f>
        <v/>
      </c>
      <c r="F495" s="18" t="str">
        <f>IFERROR(VLOOKUP($B$491,$130:$216,MATCH($S502&amp;"/"&amp;F$341,$128:$128,0),FALSE),"")</f>
        <v/>
      </c>
      <c r="G495" s="18" t="str">
        <f>IFERROR(VLOOKUP($B$491,$130:$216,MATCH($S502&amp;"/"&amp;G$341,$128:$128,0),FALSE),"")</f>
        <v/>
      </c>
      <c r="H495" s="18" t="str">
        <f>IFERROR(VLOOKUP($B$491,$130:$216,MATCH($S502&amp;"/"&amp;H$341,$128:$128,0),FALSE),"")</f>
        <v/>
      </c>
      <c r="I495" s="18" t="str">
        <f>IFERROR(VLOOKUP($B$491,$130:$216,MATCH($S502&amp;"/"&amp;I$341,$128:$128,0),FALSE),"")</f>
        <v/>
      </c>
      <c r="J495" s="18" t="str">
        <f>IFERROR(VLOOKUP($B$491,$130:$216,MATCH($S502&amp;"/"&amp;J$341,$128:$128,0),FALSE),"")</f>
        <v/>
      </c>
      <c r="K495" s="18" t="str">
        <f>IFERROR(VLOOKUP($B$491,$130:$216,MATCH($S502&amp;"/"&amp;K$341,$128:$128,0),FALSE),"")</f>
        <v/>
      </c>
      <c r="L495" s="18" t="str">
        <f>IFERROR(VLOOKUP($B$491,$130:$216,MATCH($S502&amp;"/"&amp;L$341,$128:$128,0),FALSE),"")</f>
        <v/>
      </c>
      <c r="M495" s="18">
        <f>IFERROR(VLOOKUP($B$491,$130:$216,MATCH($S502&amp;"/"&amp;M$341,$128:$128,0),FALSE),"")</f>
        <v>0</v>
      </c>
      <c r="N495" s="18" t="str">
        <f>IFERROR(VLOOKUP($B$491,$130:$216,MATCH($S502&amp;"/"&amp;N$341,$128:$128,0),FALSE),"")</f>
        <v/>
      </c>
      <c r="O495" s="18" t="str">
        <f>IFERROR(VLOOKUP($B$491,$130:$216,MATCH($S502&amp;"/"&amp;O$341,$128:$128,0),FALSE),"")</f>
        <v/>
      </c>
      <c r="P495" s="18" t="str">
        <f>IFERROR(VLOOKUP($B$491,$130:$216,MATCH($S502&amp;"/"&amp;P$341,$128:$128,0),FALSE),"")</f>
        <v/>
      </c>
      <c r="Q495" s="7" t="str">
        <f>IFERROR(VLOOKUP($B$484,$130:$216,MATCH($S495&amp;"/"&amp;Q$348,$128:$128,0),FALSE),"")</f>
        <v/>
      </c>
      <c r="R495" s="6"/>
      <c r="S495" s="9" t="s">
        <v>19</v>
      </c>
    </row>
    <row r="496" spans="1:19" s="2" customFormat="1" ht="14">
      <c r="A496" s="79"/>
      <c r="B496" s="18">
        <f>SUM(B492:B495)</f>
        <v>0</v>
      </c>
      <c r="C496" s="18">
        <f t="shared" ref="C496:M496" si="24">SUM(C492:C495)</f>
        <v>0</v>
      </c>
      <c r="D496" s="18">
        <f t="shared" si="24"/>
        <v>0</v>
      </c>
      <c r="E496" s="18">
        <f t="shared" si="24"/>
        <v>0</v>
      </c>
      <c r="F496" s="18">
        <f t="shared" si="24"/>
        <v>0</v>
      </c>
      <c r="G496" s="18">
        <f t="shared" si="24"/>
        <v>0</v>
      </c>
      <c r="H496" s="18">
        <f t="shared" si="24"/>
        <v>0</v>
      </c>
      <c r="I496" s="18">
        <f t="shared" si="24"/>
        <v>0</v>
      </c>
      <c r="J496" s="18">
        <f t="shared" si="24"/>
        <v>0</v>
      </c>
      <c r="K496" s="18">
        <f t="shared" si="24"/>
        <v>0</v>
      </c>
      <c r="L496" s="18">
        <f t="shared" si="24"/>
        <v>0</v>
      </c>
      <c r="M496" s="18">
        <f t="shared" si="24"/>
        <v>0</v>
      </c>
      <c r="N496" s="18">
        <f>IF(N493="",N492*4,IF(N494="",(N493+N492)*2,IF(N495="",((N494+N493+N492)/3)*4,SUM(N492:N495))))</f>
        <v>0</v>
      </c>
      <c r="O496" s="18" t="e">
        <f>IF(O493="",O492*4,IF(O494="",(O493+O492)*2,IF(O495="",((O494+O493+O492)/3)*4,SUM(O492:O495))))</f>
        <v>#VALUE!</v>
      </c>
      <c r="P496" s="18" t="e">
        <f>IF(P493="",P492*4,IF(P494="",(P493+P492)*2,IF(P495="",((P494+P493+P492)/3)*4,SUM(P492:P495))))</f>
        <v>#VALUE!</v>
      </c>
      <c r="Q496" s="16" t="e">
        <f>IF(Q493="",Q492*4,IF(Q494="",(Q493+Q492)*2,IF(Q495="",((Q494+Q493+Q492)/3)*4,SUM(Q492:Q495))))</f>
        <v>#VALUE!</v>
      </c>
      <c r="R496" s="6"/>
      <c r="S496" s="9" t="s">
        <v>15</v>
      </c>
    </row>
    <row r="497" spans="1:19" ht="14">
      <c r="B497" s="21" t="e">
        <f>B496/B$458</f>
        <v>#DIV/0!</v>
      </c>
      <c r="C497" s="22" t="e">
        <f>C496/C$458</f>
        <v>#DIV/0!</v>
      </c>
      <c r="D497" s="22" t="e">
        <f>D496/D$458</f>
        <v>#DIV/0!</v>
      </c>
      <c r="E497" s="22" t="e">
        <f>E496/E$458</f>
        <v>#DIV/0!</v>
      </c>
      <c r="F497" s="22" t="e">
        <f>F496/F$458</f>
        <v>#DIV/0!</v>
      </c>
      <c r="G497" s="22" t="e">
        <f>G496/G$458</f>
        <v>#DIV/0!</v>
      </c>
      <c r="H497" s="22" t="e">
        <f>H496/H$458</f>
        <v>#DIV/0!</v>
      </c>
      <c r="I497" s="22" t="e">
        <f>I496/I$458</f>
        <v>#DIV/0!</v>
      </c>
      <c r="J497" s="22" t="e">
        <f>J496/J$458</f>
        <v>#DIV/0!</v>
      </c>
      <c r="K497" s="22" t="e">
        <f>K496/K$458</f>
        <v>#DIV/0!</v>
      </c>
      <c r="L497" s="22" t="e">
        <f>L496/L$458</f>
        <v>#DIV/0!</v>
      </c>
      <c r="M497" s="22" t="e">
        <f>M496/M$458</f>
        <v>#DIV/0!</v>
      </c>
      <c r="N497" s="23" t="e">
        <f>N496/N$458</f>
        <v>#VALUE!</v>
      </c>
      <c r="O497" s="23" t="e">
        <f>O496/O$458</f>
        <v>#VALUE!</v>
      </c>
      <c r="P497" s="23" t="e">
        <f>P496/P$458</f>
        <v>#VALUE!</v>
      </c>
      <c r="Q497" s="117"/>
      <c r="R497" s="6"/>
      <c r="S497" s="9"/>
    </row>
    <row r="498" spans="1:19" ht="14">
      <c r="A498" s="86"/>
      <c r="B498" s="19"/>
      <c r="C498" s="10" t="e">
        <f t="shared" ref="C498:M498" si="25">C496/B496-1</f>
        <v>#DIV/0!</v>
      </c>
      <c r="D498" s="10" t="e">
        <f t="shared" si="25"/>
        <v>#DIV/0!</v>
      </c>
      <c r="E498" s="10" t="e">
        <f t="shared" si="25"/>
        <v>#DIV/0!</v>
      </c>
      <c r="F498" s="10" t="e">
        <f t="shared" si="25"/>
        <v>#DIV/0!</v>
      </c>
      <c r="G498" s="10" t="e">
        <f t="shared" si="25"/>
        <v>#DIV/0!</v>
      </c>
      <c r="H498" s="10" t="e">
        <f t="shared" si="25"/>
        <v>#DIV/0!</v>
      </c>
      <c r="I498" s="10" t="e">
        <f t="shared" si="25"/>
        <v>#DIV/0!</v>
      </c>
      <c r="J498" s="10" t="e">
        <f t="shared" si="25"/>
        <v>#DIV/0!</v>
      </c>
      <c r="K498" s="10" t="e">
        <f t="shared" si="25"/>
        <v>#DIV/0!</v>
      </c>
      <c r="L498" s="10" t="e">
        <f t="shared" si="25"/>
        <v>#DIV/0!</v>
      </c>
      <c r="M498" s="10" t="e">
        <f t="shared" si="25"/>
        <v>#DIV/0!</v>
      </c>
      <c r="N498" s="10" t="e">
        <f>N496/M496-1</f>
        <v>#DIV/0!</v>
      </c>
      <c r="O498" s="10" t="e">
        <f>O496/N496-1</f>
        <v>#VALUE!</v>
      </c>
      <c r="P498" s="10" t="e">
        <f>P496/O496-1</f>
        <v>#VALUE!</v>
      </c>
      <c r="Q498" s="118"/>
      <c r="R498" s="6"/>
      <c r="S498" s="9"/>
    </row>
    <row r="499" spans="1:19" ht="14">
      <c r="B499" s="357" t="s">
        <v>22</v>
      </c>
      <c r="C499" s="357"/>
      <c r="D499" s="357"/>
      <c r="E499" s="357"/>
      <c r="F499" s="357"/>
      <c r="G499" s="357"/>
      <c r="H499" s="357"/>
      <c r="I499" s="357"/>
      <c r="J499" s="357"/>
      <c r="K499" s="357"/>
      <c r="L499" s="357"/>
      <c r="M499" s="357"/>
      <c r="N499" s="357"/>
      <c r="O499" s="120"/>
      <c r="P499" s="120"/>
      <c r="Q499" s="7" t="str">
        <f>IFERROR(VLOOKUP($B$491,$130:$216,MATCH($S499&amp;"/"&amp;Q$348,$128:$128,0),FALSE),"")</f>
        <v/>
      </c>
      <c r="R499" s="6"/>
      <c r="S499" s="9" t="s">
        <v>12</v>
      </c>
    </row>
    <row r="500" spans="1:19" ht="14">
      <c r="B500" s="16" t="str">
        <f t="shared" ref="B500:O504" si="26">IFERROR(B454-B492,"")</f>
        <v/>
      </c>
      <c r="C500" s="16" t="str">
        <f t="shared" si="26"/>
        <v/>
      </c>
      <c r="D500" s="16" t="str">
        <f t="shared" si="26"/>
        <v/>
      </c>
      <c r="E500" s="16" t="str">
        <f t="shared" si="26"/>
        <v/>
      </c>
      <c r="F500" s="16" t="str">
        <f t="shared" si="26"/>
        <v/>
      </c>
      <c r="G500" s="16" t="str">
        <f t="shared" si="26"/>
        <v/>
      </c>
      <c r="H500" s="16" t="str">
        <f t="shared" si="26"/>
        <v/>
      </c>
      <c r="I500" s="16" t="str">
        <f t="shared" si="26"/>
        <v/>
      </c>
      <c r="J500" s="16" t="str">
        <f t="shared" si="26"/>
        <v/>
      </c>
      <c r="K500" s="16" t="str">
        <f t="shared" si="26"/>
        <v/>
      </c>
      <c r="L500" s="16" t="str">
        <f t="shared" si="26"/>
        <v/>
      </c>
      <c r="M500" s="16" t="str">
        <f t="shared" si="26"/>
        <v/>
      </c>
      <c r="N500" s="16" t="str">
        <f t="shared" si="26"/>
        <v/>
      </c>
      <c r="O500" s="16" t="str">
        <f t="shared" si="26"/>
        <v/>
      </c>
      <c r="P500" s="16" t="str">
        <f t="shared" ref="P500:Q507" si="27">IFERROR(P454-P492,"")</f>
        <v/>
      </c>
      <c r="Q500" s="7" t="str">
        <f>IFERROR(VLOOKUP($B$491,$130:$216,MATCH($S500&amp;"/"&amp;Q$348,$128:$128,0),FALSE),"")</f>
        <v/>
      </c>
      <c r="R500" s="6"/>
      <c r="S500" s="9" t="s">
        <v>13</v>
      </c>
    </row>
    <row r="501" spans="1:19" ht="14">
      <c r="B501" s="7" t="str">
        <f t="shared" si="26"/>
        <v/>
      </c>
      <c r="C501" s="7" t="str">
        <f t="shared" si="26"/>
        <v/>
      </c>
      <c r="D501" s="7" t="str">
        <f t="shared" si="26"/>
        <v/>
      </c>
      <c r="E501" s="7" t="str">
        <f t="shared" si="26"/>
        <v/>
      </c>
      <c r="F501" s="7" t="str">
        <f t="shared" si="26"/>
        <v/>
      </c>
      <c r="G501" s="7" t="str">
        <f t="shared" si="26"/>
        <v/>
      </c>
      <c r="H501" s="7" t="str">
        <f t="shared" si="26"/>
        <v/>
      </c>
      <c r="I501" s="7" t="str">
        <f t="shared" si="26"/>
        <v/>
      </c>
      <c r="J501" s="7" t="str">
        <f t="shared" si="26"/>
        <v/>
      </c>
      <c r="K501" s="7" t="str">
        <f t="shared" si="26"/>
        <v/>
      </c>
      <c r="L501" s="7" t="str">
        <f t="shared" si="26"/>
        <v/>
      </c>
      <c r="M501" s="7" t="str">
        <f t="shared" si="26"/>
        <v/>
      </c>
      <c r="N501" s="7" t="str">
        <f t="shared" si="26"/>
        <v/>
      </c>
      <c r="O501" s="7" t="str">
        <f t="shared" si="26"/>
        <v/>
      </c>
      <c r="P501" s="7" t="str">
        <f t="shared" ref="P501:Q508" si="28">IFERROR(P455-P493,"")</f>
        <v/>
      </c>
      <c r="Q501" s="7" t="str">
        <f>IFERROR(VLOOKUP($B$491,$130:$216,MATCH($S501&amp;"/"&amp;Q$348,$128:$128,0),FALSE),"")</f>
        <v/>
      </c>
      <c r="R501" s="6"/>
      <c r="S501" s="9" t="s">
        <v>14</v>
      </c>
    </row>
    <row r="502" spans="1:19" ht="14">
      <c r="B502" s="7" t="str">
        <f t="shared" si="26"/>
        <v/>
      </c>
      <c r="C502" s="7" t="str">
        <f t="shared" si="26"/>
        <v/>
      </c>
      <c r="D502" s="7" t="str">
        <f t="shared" si="26"/>
        <v/>
      </c>
      <c r="E502" s="7" t="str">
        <f t="shared" si="26"/>
        <v/>
      </c>
      <c r="F502" s="7" t="str">
        <f t="shared" si="26"/>
        <v/>
      </c>
      <c r="G502" s="7" t="str">
        <f t="shared" si="26"/>
        <v/>
      </c>
      <c r="H502" s="7" t="str">
        <f t="shared" si="26"/>
        <v/>
      </c>
      <c r="I502" s="7" t="str">
        <f t="shared" si="26"/>
        <v/>
      </c>
      <c r="J502" s="7" t="str">
        <f t="shared" si="26"/>
        <v/>
      </c>
      <c r="K502" s="7" t="str">
        <f t="shared" si="26"/>
        <v/>
      </c>
      <c r="L502" s="7" t="str">
        <f t="shared" si="26"/>
        <v/>
      </c>
      <c r="M502" s="7" t="str">
        <f t="shared" si="26"/>
        <v/>
      </c>
      <c r="N502" s="7" t="str">
        <f t="shared" si="26"/>
        <v/>
      </c>
      <c r="O502" s="7" t="str">
        <f t="shared" si="26"/>
        <v/>
      </c>
      <c r="P502" s="7" t="str">
        <f t="shared" ref="P502:Q509" si="29">IFERROR(P456-P494,"")</f>
        <v/>
      </c>
      <c r="Q502" s="18" t="str">
        <f>IFERROR(VLOOKUP($B$491,$130:$216,MATCH($S502&amp;"/"&amp;Q$348,$128:$128,0),FALSE),"")</f>
        <v/>
      </c>
      <c r="R502" s="6"/>
      <c r="S502" s="9" t="s">
        <v>19</v>
      </c>
    </row>
    <row r="503" spans="1:19" ht="14">
      <c r="B503" s="18" t="str">
        <f t="shared" si="26"/>
        <v/>
      </c>
      <c r="C503" s="18" t="str">
        <f t="shared" si="26"/>
        <v/>
      </c>
      <c r="D503" s="18" t="str">
        <f t="shared" si="26"/>
        <v/>
      </c>
      <c r="E503" s="18" t="str">
        <f t="shared" si="26"/>
        <v/>
      </c>
      <c r="F503" s="18" t="str">
        <f t="shared" si="26"/>
        <v/>
      </c>
      <c r="G503" s="18" t="str">
        <f t="shared" si="26"/>
        <v/>
      </c>
      <c r="H503" s="18" t="str">
        <f t="shared" si="26"/>
        <v/>
      </c>
      <c r="I503" s="18" t="str">
        <f t="shared" si="26"/>
        <v/>
      </c>
      <c r="J503" s="18" t="str">
        <f t="shared" si="26"/>
        <v/>
      </c>
      <c r="K503" s="18" t="str">
        <f t="shared" si="26"/>
        <v/>
      </c>
      <c r="L503" s="18" t="str">
        <f t="shared" si="26"/>
        <v/>
      </c>
      <c r="M503" s="18" t="str">
        <f t="shared" si="26"/>
        <v/>
      </c>
      <c r="N503" s="18" t="str">
        <f t="shared" si="26"/>
        <v/>
      </c>
      <c r="O503" s="18" t="str">
        <f t="shared" si="26"/>
        <v/>
      </c>
      <c r="P503" s="18" t="str">
        <f t="shared" ref="P503:Q510" si="30">IFERROR(P457-P495,"")</f>
        <v/>
      </c>
      <c r="Q503" s="18" t="e">
        <f>IF(Q500="",Q499*4,IF(Q501="",(Q500+Q499)*2,IF(Q502="",((Q501+Q500+Q499)/3)*4,SUM(Q499:Q502))))</f>
        <v>#VALUE!</v>
      </c>
      <c r="R503" s="6"/>
      <c r="S503" s="9" t="s">
        <v>15</v>
      </c>
    </row>
    <row r="504" spans="1:19" ht="14">
      <c r="B504" s="16">
        <f t="shared" si="26"/>
        <v>0</v>
      </c>
      <c r="C504" s="16">
        <f t="shared" si="26"/>
        <v>0</v>
      </c>
      <c r="D504" s="16">
        <f t="shared" si="26"/>
        <v>0</v>
      </c>
      <c r="E504" s="16">
        <f t="shared" si="26"/>
        <v>0</v>
      </c>
      <c r="F504" s="16">
        <f t="shared" si="26"/>
        <v>0</v>
      </c>
      <c r="G504" s="16">
        <f t="shared" si="26"/>
        <v>0</v>
      </c>
      <c r="H504" s="16">
        <f t="shared" si="26"/>
        <v>0</v>
      </c>
      <c r="I504" s="16">
        <f t="shared" si="26"/>
        <v>0</v>
      </c>
      <c r="J504" s="16">
        <f t="shared" si="26"/>
        <v>0</v>
      </c>
      <c r="K504" s="16">
        <f t="shared" si="26"/>
        <v>0</v>
      </c>
      <c r="L504" s="16">
        <f t="shared" si="26"/>
        <v>0</v>
      </c>
      <c r="M504" s="16">
        <f t="shared" si="26"/>
        <v>0</v>
      </c>
      <c r="N504" s="16" t="str">
        <f t="shared" si="26"/>
        <v/>
      </c>
      <c r="O504" s="16" t="str">
        <f t="shared" si="26"/>
        <v/>
      </c>
      <c r="P504" s="16" t="str">
        <f t="shared" ref="P504:Q511" si="31">IFERROR(P458-P496,"")</f>
        <v/>
      </c>
      <c r="Q504" s="23" t="e">
        <f t="shared" ref="Q504" si="32">Q503/Q$465</f>
        <v>#VALUE!</v>
      </c>
      <c r="R504" s="6"/>
      <c r="S504" s="11" t="s">
        <v>377</v>
      </c>
    </row>
    <row r="505" spans="1:19" s="87" customFormat="1" ht="14">
      <c r="A505" s="79"/>
      <c r="B505" s="10" t="e">
        <f>B504/B$458</f>
        <v>#DIV/0!</v>
      </c>
      <c r="C505" s="10" t="e">
        <f>C504/C$458</f>
        <v>#DIV/0!</v>
      </c>
      <c r="D505" s="10" t="e">
        <f>D504/D$458</f>
        <v>#DIV/0!</v>
      </c>
      <c r="E505" s="10" t="e">
        <f>E504/E$458</f>
        <v>#DIV/0!</v>
      </c>
      <c r="F505" s="10" t="e">
        <f>F504/F$458</f>
        <v>#DIV/0!</v>
      </c>
      <c r="G505" s="10" t="e">
        <f>G504/G$458</f>
        <v>#DIV/0!</v>
      </c>
      <c r="H505" s="10" t="e">
        <f>H504/H$458</f>
        <v>#DIV/0!</v>
      </c>
      <c r="I505" s="10" t="e">
        <f>I504/I$458</f>
        <v>#DIV/0!</v>
      </c>
      <c r="J505" s="10" t="e">
        <f>J504/J$458</f>
        <v>#DIV/0!</v>
      </c>
      <c r="K505" s="10" t="e">
        <f>K504/K$458</f>
        <v>#DIV/0!</v>
      </c>
      <c r="L505" s="10" t="e">
        <f>L504/L$458</f>
        <v>#DIV/0!</v>
      </c>
      <c r="M505" s="10" t="e">
        <f>M504/M$458</f>
        <v>#DIV/0!</v>
      </c>
      <c r="N505" s="10" t="e">
        <f>N504/N$458</f>
        <v>#VALUE!</v>
      </c>
      <c r="O505" s="10" t="e">
        <f>O504/O$458</f>
        <v>#VALUE!</v>
      </c>
      <c r="P505" s="10" t="e">
        <f>P504/P$458</f>
        <v>#VALUE!</v>
      </c>
      <c r="Q505" s="10" t="e">
        <f>Q503/P496-1</f>
        <v>#VALUE!</v>
      </c>
      <c r="R505" s="17"/>
      <c r="S505" s="14" t="s">
        <v>20</v>
      </c>
    </row>
    <row r="506" spans="1:19" ht="14">
      <c r="A506" s="86"/>
      <c r="B506" s="19"/>
      <c r="C506" s="10" t="e">
        <f t="shared" ref="C506:M506" si="33">C504/B504-1</f>
        <v>#DIV/0!</v>
      </c>
      <c r="D506" s="10" t="e">
        <f t="shared" si="33"/>
        <v>#DIV/0!</v>
      </c>
      <c r="E506" s="10" t="e">
        <f t="shared" si="33"/>
        <v>#DIV/0!</v>
      </c>
      <c r="F506" s="10" t="e">
        <f t="shared" si="33"/>
        <v>#DIV/0!</v>
      </c>
      <c r="G506" s="10" t="e">
        <f t="shared" si="33"/>
        <v>#DIV/0!</v>
      </c>
      <c r="H506" s="10" t="e">
        <f t="shared" si="33"/>
        <v>#DIV/0!</v>
      </c>
      <c r="I506" s="10" t="e">
        <f t="shared" si="33"/>
        <v>#DIV/0!</v>
      </c>
      <c r="J506" s="10" t="e">
        <f t="shared" si="33"/>
        <v>#DIV/0!</v>
      </c>
      <c r="K506" s="10" t="e">
        <f t="shared" si="33"/>
        <v>#DIV/0!</v>
      </c>
      <c r="L506" s="10" t="e">
        <f t="shared" si="33"/>
        <v>#DIV/0!</v>
      </c>
      <c r="M506" s="10" t="e">
        <f t="shared" si="33"/>
        <v>#DIV/0!</v>
      </c>
      <c r="N506" s="10" t="e">
        <f>N504/M504-1</f>
        <v>#VALUE!</v>
      </c>
      <c r="O506" s="10" t="e">
        <f>O504/N504-1</f>
        <v>#VALUE!</v>
      </c>
      <c r="P506" s="10" t="e">
        <f>P504/O504-1</f>
        <v>#VALUE!</v>
      </c>
      <c r="Q506" s="120"/>
      <c r="R506" s="6"/>
      <c r="S506" s="9"/>
    </row>
    <row r="507" spans="1:19" ht="14">
      <c r="B507" s="354" t="s">
        <v>24</v>
      </c>
      <c r="C507" s="354"/>
      <c r="D507" s="354"/>
      <c r="E507" s="354"/>
      <c r="F507" s="354"/>
      <c r="G507" s="354"/>
      <c r="H507" s="354"/>
      <c r="I507" s="354"/>
      <c r="J507" s="354"/>
      <c r="K507" s="354"/>
      <c r="L507" s="354"/>
      <c r="M507" s="354"/>
      <c r="N507" s="354"/>
      <c r="O507" s="117"/>
      <c r="P507" s="117"/>
      <c r="Q507" s="16" t="str">
        <f t="shared" si="27"/>
        <v/>
      </c>
      <c r="R507" s="6"/>
      <c r="S507" s="9" t="s">
        <v>12</v>
      </c>
    </row>
    <row r="508" spans="1:19" ht="14">
      <c r="B508" s="355" t="s">
        <v>350</v>
      </c>
      <c r="C508" s="355"/>
      <c r="D508" s="355"/>
      <c r="E508" s="355"/>
      <c r="F508" s="355"/>
      <c r="G508" s="355"/>
      <c r="H508" s="355"/>
      <c r="I508" s="355"/>
      <c r="J508" s="355"/>
      <c r="K508" s="355"/>
      <c r="L508" s="355"/>
      <c r="M508" s="355"/>
      <c r="N508" s="355"/>
      <c r="O508" s="118"/>
      <c r="P508" s="118"/>
      <c r="Q508" s="7" t="str">
        <f t="shared" si="28"/>
        <v/>
      </c>
      <c r="R508" s="6"/>
      <c r="S508" s="9" t="s">
        <v>13</v>
      </c>
    </row>
    <row r="509" spans="1:19" ht="14">
      <c r="B509" s="16" t="str">
        <f>IFERROR(VLOOKUP($B$508,$130:$216,MATCH($S516&amp;"/"&amp;B$341,$128:$128,0),FALSE),"")</f>
        <v/>
      </c>
      <c r="C509" s="16" t="str">
        <f>IFERROR(VLOOKUP($B$508,$130:$216,MATCH($S516&amp;"/"&amp;C$341,$128:$128,0),FALSE),"")</f>
        <v/>
      </c>
      <c r="D509" s="16" t="str">
        <f>IFERROR(VLOOKUP($B$508,$130:$216,MATCH($S516&amp;"/"&amp;D$341,$128:$128,0),FALSE),"")</f>
        <v/>
      </c>
      <c r="E509" s="16" t="str">
        <f>IFERROR(VLOOKUP($B$508,$130:$216,MATCH($S516&amp;"/"&amp;E$341,$128:$128,0),FALSE),"")</f>
        <v/>
      </c>
      <c r="F509" s="16" t="str">
        <f>IFERROR(VLOOKUP($B$508,$130:$216,MATCH($S516&amp;"/"&amp;F$341,$128:$128,0),FALSE),"")</f>
        <v/>
      </c>
      <c r="G509" s="16" t="str">
        <f>IFERROR(VLOOKUP($B$508,$130:$216,MATCH($S516&amp;"/"&amp;G$341,$128:$128,0),FALSE),"")</f>
        <v/>
      </c>
      <c r="H509" s="16" t="str">
        <f>IFERROR(VLOOKUP($B$508,$130:$216,MATCH($S516&amp;"/"&amp;H$341,$128:$128,0),FALSE),"")</f>
        <v/>
      </c>
      <c r="I509" s="16" t="str">
        <f>IFERROR(VLOOKUP($B$508,$130:$216,MATCH($S516&amp;"/"&amp;I$341,$128:$128,0),FALSE),"")</f>
        <v/>
      </c>
      <c r="J509" s="16" t="str">
        <f>IFERROR(VLOOKUP($B$508,$130:$216,MATCH($S516&amp;"/"&amp;J$341,$128:$128,0),FALSE),"")</f>
        <v/>
      </c>
      <c r="K509" s="16" t="str">
        <f>IFERROR(VLOOKUP($B$508,$130:$216,MATCH($S516&amp;"/"&amp;K$341,$128:$128,0),FALSE),"")</f>
        <v/>
      </c>
      <c r="L509" s="16" t="str">
        <f>IFERROR(VLOOKUP($B$508,$130:$216,MATCH($S516&amp;"/"&amp;L$341,$128:$128,0),FALSE),"")</f>
        <v/>
      </c>
      <c r="M509" s="16">
        <f>IFERROR(VLOOKUP($B$508,$130:$216,MATCH($S516&amp;"/"&amp;M$341,$128:$128,0),FALSE),"")</f>
        <v>1742</v>
      </c>
      <c r="N509" s="16">
        <f>IFERROR(VLOOKUP($B$508,$130:$216,MATCH($S516&amp;"/"&amp;N$341,$128:$128,0),FALSE),"")</f>
        <v>1030</v>
      </c>
      <c r="O509" s="16" t="str">
        <f>IFERROR(VLOOKUP($B$508,$130:$216,MATCH($S516&amp;"/"&amp;O$341,$128:$128,0),FALSE),"")</f>
        <v/>
      </c>
      <c r="P509" s="16" t="str">
        <f>IFERROR(VLOOKUP($B$508,$130:$216,MATCH($S516&amp;"/"&amp;P$341,$128:$128,0),FALSE),"")</f>
        <v/>
      </c>
      <c r="Q509" s="7" t="str">
        <f t="shared" si="29"/>
        <v/>
      </c>
      <c r="R509" s="6"/>
      <c r="S509" s="9" t="s">
        <v>14</v>
      </c>
    </row>
    <row r="510" spans="1:19" ht="14">
      <c r="B510" s="7" t="str">
        <f>IFERROR(VLOOKUP($B$508,$130:$216,MATCH($S517&amp;"/"&amp;B$341,$128:$128,0),FALSE),"")</f>
        <v/>
      </c>
      <c r="C510" s="7" t="str">
        <f>IFERROR(VLOOKUP($B$508,$130:$216,MATCH($S517&amp;"/"&amp;C$341,$128:$128,0),FALSE),"")</f>
        <v/>
      </c>
      <c r="D510" s="7" t="str">
        <f>IFERROR(VLOOKUP($B$508,$130:$216,MATCH($S517&amp;"/"&amp;D$341,$128:$128,0),FALSE),"")</f>
        <v/>
      </c>
      <c r="E510" s="7" t="str">
        <f>IFERROR(VLOOKUP($B$508,$130:$216,MATCH($S517&amp;"/"&amp;E$341,$128:$128,0),FALSE),"")</f>
        <v/>
      </c>
      <c r="F510" s="7" t="str">
        <f>IFERROR(VLOOKUP($B$508,$130:$216,MATCH($S517&amp;"/"&amp;F$341,$128:$128,0),FALSE),"")</f>
        <v/>
      </c>
      <c r="G510" s="7" t="str">
        <f>IFERROR(VLOOKUP($B$508,$130:$216,MATCH($S517&amp;"/"&amp;G$341,$128:$128,0),FALSE),"")</f>
        <v/>
      </c>
      <c r="H510" s="7" t="str">
        <f>IFERROR(VLOOKUP($B$508,$130:$216,MATCH($S517&amp;"/"&amp;H$341,$128:$128,0),FALSE),"")</f>
        <v/>
      </c>
      <c r="I510" s="7" t="str">
        <f>IFERROR(VLOOKUP($B$508,$130:$216,MATCH($S517&amp;"/"&amp;I$341,$128:$128,0),FALSE),"")</f>
        <v/>
      </c>
      <c r="J510" s="7" t="str">
        <f>IFERROR(VLOOKUP($B$508,$130:$216,MATCH($S517&amp;"/"&amp;J$341,$128:$128,0),FALSE),"")</f>
        <v/>
      </c>
      <c r="K510" s="7" t="str">
        <f>IFERROR(VLOOKUP($B$508,$130:$216,MATCH($S517&amp;"/"&amp;K$341,$128:$128,0),FALSE),"")</f>
        <v/>
      </c>
      <c r="L510" s="7" t="str">
        <f>IFERROR(VLOOKUP($B$508,$130:$216,MATCH($S517&amp;"/"&amp;L$341,$128:$128,0),FALSE),"")</f>
        <v/>
      </c>
      <c r="M510" s="7">
        <f>IFERROR(VLOOKUP($B$508,$130:$216,MATCH($S517&amp;"/"&amp;M$341,$128:$128,0),FALSE),"")</f>
        <v>2162</v>
      </c>
      <c r="N510" s="7">
        <f>IFERROR(VLOOKUP($B$508,$130:$216,MATCH($S517&amp;"/"&amp;N$341,$128:$128,0),FALSE),"")</f>
        <v>804</v>
      </c>
      <c r="O510" s="7" t="str">
        <f>IFERROR(VLOOKUP($B$508,$130:$216,MATCH($S517&amp;"/"&amp;O$341,$128:$128,0),FALSE),"")</f>
        <v/>
      </c>
      <c r="P510" s="7" t="str">
        <f>IFERROR(VLOOKUP($B$508,$130:$216,MATCH($S517&amp;"/"&amp;P$341,$128:$128,0),FALSE),"")</f>
        <v/>
      </c>
      <c r="Q510" s="18" t="str">
        <f t="shared" si="30"/>
        <v/>
      </c>
      <c r="R510" s="6"/>
      <c r="S510" s="9" t="s">
        <v>19</v>
      </c>
    </row>
    <row r="511" spans="1:19" ht="14">
      <c r="B511" s="7" t="str">
        <f>IFERROR(VLOOKUP($B$508,$130:$216,MATCH($S518&amp;"/"&amp;B$341,$128:$128,0),FALSE),"")</f>
        <v/>
      </c>
      <c r="C511" s="7" t="str">
        <f>IFERROR(VLOOKUP($B$508,$130:$216,MATCH($S518&amp;"/"&amp;C$341,$128:$128,0),FALSE),"")</f>
        <v/>
      </c>
      <c r="D511" s="7" t="str">
        <f>IFERROR(VLOOKUP($B$508,$130:$216,MATCH($S518&amp;"/"&amp;D$341,$128:$128,0),FALSE),"")</f>
        <v/>
      </c>
      <c r="E511" s="7" t="str">
        <f>IFERROR(VLOOKUP($B$508,$130:$216,MATCH($S518&amp;"/"&amp;E$341,$128:$128,0),FALSE),"")</f>
        <v/>
      </c>
      <c r="F511" s="7" t="str">
        <f>IFERROR(VLOOKUP($B$508,$130:$216,MATCH($S518&amp;"/"&amp;F$341,$128:$128,0),FALSE),"")</f>
        <v/>
      </c>
      <c r="G511" s="7" t="str">
        <f>IFERROR(VLOOKUP($B$508,$130:$216,MATCH($S518&amp;"/"&amp;G$341,$128:$128,0),FALSE),"")</f>
        <v/>
      </c>
      <c r="H511" s="7" t="str">
        <f>IFERROR(VLOOKUP($B$508,$130:$216,MATCH($S518&amp;"/"&amp;H$341,$128:$128,0),FALSE),"")</f>
        <v/>
      </c>
      <c r="I511" s="7" t="str">
        <f>IFERROR(VLOOKUP($B$508,$130:$216,MATCH($S518&amp;"/"&amp;I$341,$128:$128,0),FALSE),"")</f>
        <v/>
      </c>
      <c r="J511" s="7" t="str">
        <f>IFERROR(VLOOKUP($B$508,$130:$216,MATCH($S518&amp;"/"&amp;J$341,$128:$128,0),FALSE),"")</f>
        <v/>
      </c>
      <c r="K511" s="7" t="str">
        <f>IFERROR(VLOOKUP($B$508,$130:$216,MATCH($S518&amp;"/"&amp;K$341,$128:$128,0),FALSE),"")</f>
        <v/>
      </c>
      <c r="L511" s="7" t="str">
        <f>IFERROR(VLOOKUP($B$508,$130:$216,MATCH($S518&amp;"/"&amp;L$341,$128:$128,0),FALSE),"")</f>
        <v/>
      </c>
      <c r="M511" s="7">
        <f>IFERROR(VLOOKUP($B$508,$130:$216,MATCH($S518&amp;"/"&amp;M$341,$128:$128,0),FALSE),"")</f>
        <v>0</v>
      </c>
      <c r="N511" s="7" t="str">
        <f>IFERROR(VLOOKUP($B$508,$130:$216,MATCH($S518&amp;"/"&amp;N$341,$128:$128,0),FALSE),"")</f>
        <v/>
      </c>
      <c r="O511" s="7" t="str">
        <f>IFERROR(VLOOKUP($B$508,$130:$216,MATCH($S518&amp;"/"&amp;O$341,$128:$128,0),FALSE),"")</f>
        <v/>
      </c>
      <c r="P511" s="7" t="str">
        <f>IFERROR(VLOOKUP($B$508,$130:$216,MATCH($S518&amp;"/"&amp;P$341,$128:$128,0),FALSE),"")</f>
        <v/>
      </c>
      <c r="Q511" s="16" t="str">
        <f t="shared" si="31"/>
        <v/>
      </c>
      <c r="R511" s="6"/>
      <c r="S511" s="9" t="s">
        <v>15</v>
      </c>
    </row>
    <row r="512" spans="1:19" ht="14">
      <c r="B512" s="18" t="str">
        <f>IFERROR(VLOOKUP($B$508,$130:$216,MATCH($S519&amp;"/"&amp;B$341,$128:$128,0),FALSE),"")</f>
        <v/>
      </c>
      <c r="C512" s="18" t="str">
        <f>IFERROR(VLOOKUP($B$508,$130:$216,MATCH($S519&amp;"/"&amp;C$341,$128:$128,0),FALSE),"")</f>
        <v/>
      </c>
      <c r="D512" s="18" t="str">
        <f>IFERROR(VLOOKUP($B$508,$130:$216,MATCH($S519&amp;"/"&amp;D$341,$128:$128,0),FALSE),"")</f>
        <v/>
      </c>
      <c r="E512" s="18" t="str">
        <f>IFERROR(VLOOKUP($B$508,$130:$216,MATCH($S519&amp;"/"&amp;E$341,$128:$128,0),FALSE),"")</f>
        <v/>
      </c>
      <c r="F512" s="18" t="str">
        <f>IFERROR(VLOOKUP($B$508,$130:$216,MATCH($S519&amp;"/"&amp;F$341,$128:$128,0),FALSE),"")</f>
        <v/>
      </c>
      <c r="G512" s="18" t="str">
        <f>IFERROR(VLOOKUP($B$508,$130:$216,MATCH($S519&amp;"/"&amp;G$341,$128:$128,0),FALSE),"")</f>
        <v/>
      </c>
      <c r="H512" s="18" t="str">
        <f>IFERROR(VLOOKUP($B$508,$130:$216,MATCH($S519&amp;"/"&amp;H$341,$128:$128,0),FALSE),"")</f>
        <v/>
      </c>
      <c r="I512" s="18" t="str">
        <f>IFERROR(VLOOKUP($B$508,$130:$216,MATCH($S519&amp;"/"&amp;I$341,$128:$128,0),FALSE),"")</f>
        <v/>
      </c>
      <c r="J512" s="18" t="str">
        <f>IFERROR(VLOOKUP($B$508,$130:$216,MATCH($S519&amp;"/"&amp;J$341,$128:$128,0),FALSE),"")</f>
        <v/>
      </c>
      <c r="K512" s="18" t="str">
        <f>IFERROR(VLOOKUP($B$508,$130:$216,MATCH($S519&amp;"/"&amp;K$341,$128:$128,0),FALSE),"")</f>
        <v/>
      </c>
      <c r="L512" s="18" t="str">
        <f>IFERROR(VLOOKUP($B$508,$130:$216,MATCH($S519&amp;"/"&amp;L$341,$128:$128,0),FALSE),"")</f>
        <v/>
      </c>
      <c r="M512" s="18">
        <f>IFERROR(VLOOKUP($B$508,$130:$216,MATCH($S519&amp;"/"&amp;M$341,$128:$128,0),FALSE),"")</f>
        <v>0</v>
      </c>
      <c r="N512" s="18" t="str">
        <f>IFERROR(VLOOKUP($B$508,$130:$216,MATCH($S519&amp;"/"&amp;N$341,$128:$128,0),FALSE),"")</f>
        <v/>
      </c>
      <c r="O512" s="18" t="str">
        <f>IFERROR(VLOOKUP($B$508,$130:$216,MATCH($S519&amp;"/"&amp;O$341,$128:$128,0),FALSE),"")</f>
        <v/>
      </c>
      <c r="P512" s="18" t="str">
        <f>IFERROR(VLOOKUP($B$508,$130:$216,MATCH($S519&amp;"/"&amp;P$341,$128:$128,0),FALSE),"")</f>
        <v/>
      </c>
      <c r="Q512" s="10" t="e">
        <f t="shared" ref="Q512" si="34">Q511/Q$465</f>
        <v>#VALUE!</v>
      </c>
      <c r="R512" s="6"/>
      <c r="S512" s="24" t="s">
        <v>23</v>
      </c>
    </row>
    <row r="513" spans="1:19" s="87" customFormat="1" ht="14">
      <c r="A513" s="79"/>
      <c r="B513" s="18">
        <f>SUM(B509:B512)</f>
        <v>0</v>
      </c>
      <c r="C513" s="18">
        <f t="shared" ref="C513:M513" si="35">SUM(C509:C512)</f>
        <v>0</v>
      </c>
      <c r="D513" s="18">
        <f t="shared" si="35"/>
        <v>0</v>
      </c>
      <c r="E513" s="18">
        <f t="shared" si="35"/>
        <v>0</v>
      </c>
      <c r="F513" s="18">
        <f t="shared" si="35"/>
        <v>0</v>
      </c>
      <c r="G513" s="18">
        <f t="shared" si="35"/>
        <v>0</v>
      </c>
      <c r="H513" s="18">
        <f t="shared" si="35"/>
        <v>0</v>
      </c>
      <c r="I513" s="18">
        <f t="shared" si="35"/>
        <v>0</v>
      </c>
      <c r="J513" s="18">
        <f t="shared" si="35"/>
        <v>0</v>
      </c>
      <c r="K513" s="18">
        <f t="shared" si="35"/>
        <v>0</v>
      </c>
      <c r="L513" s="18">
        <f t="shared" si="35"/>
        <v>0</v>
      </c>
      <c r="M513" s="18">
        <f t="shared" si="35"/>
        <v>3904</v>
      </c>
      <c r="N513" s="18">
        <f>IF(N510="",N509*4,IF(N511="",(N510+N509)*2,IF(N512="",((N511+N510+N509)/3)*4,SUM(N509:N512))))</f>
        <v>3668</v>
      </c>
      <c r="O513" s="18" t="e">
        <f>IF(O510="",O509*4,IF(O511="",(O510+O509)*2,IF(O512="",((O511+O510+O509)/3)*4,SUM(O509:O512))))</f>
        <v>#VALUE!</v>
      </c>
      <c r="P513" s="18" t="e">
        <f>IF(P510="",P509*4,IF(P511="",(P510+P509)*2,IF(P512="",((P511+P510+P509)/3)*4,SUM(P509:P512))))</f>
        <v>#VALUE!</v>
      </c>
      <c r="Q513" s="10" t="e">
        <f>Q511/P504-1</f>
        <v>#VALUE!</v>
      </c>
      <c r="R513" s="17"/>
      <c r="S513" s="14" t="s">
        <v>20</v>
      </c>
    </row>
    <row r="514" spans="1:19" ht="14">
      <c r="B514" s="10" t="e">
        <f>+B513/(B$458+B$465)</f>
        <v>#DIV/0!</v>
      </c>
      <c r="C514" s="10" t="e">
        <f>+C513/(C$458+C$465)</f>
        <v>#DIV/0!</v>
      </c>
      <c r="D514" s="10" t="e">
        <f>+D513/(D$458+D$465)</f>
        <v>#DIV/0!</v>
      </c>
      <c r="E514" s="10" t="e">
        <f>+E513/(E$458+E$465)</f>
        <v>#DIV/0!</v>
      </c>
      <c r="F514" s="10" t="e">
        <f>+F513/(F$458+F$465)</f>
        <v>#DIV/0!</v>
      </c>
      <c r="G514" s="10" t="e">
        <f>+G513/(G$458+G$465)</f>
        <v>#DIV/0!</v>
      </c>
      <c r="H514" s="10" t="e">
        <f>+H513/(H$458+H$465)</f>
        <v>#DIV/0!</v>
      </c>
      <c r="I514" s="10" t="e">
        <f>+I513/(I$458+I$465)</f>
        <v>#DIV/0!</v>
      </c>
      <c r="J514" s="10" t="e">
        <f>+J513/(J$458+J$465)</f>
        <v>#DIV/0!</v>
      </c>
      <c r="K514" s="10" t="e">
        <f>+K513/(K$458+K$465)</f>
        <v>#DIV/0!</v>
      </c>
      <c r="L514" s="10" t="e">
        <f>+L513/(L$458+L$465)</f>
        <v>#DIV/0!</v>
      </c>
      <c r="M514" s="10" t="e">
        <f>+M513/(M$458+M$465)</f>
        <v>#DIV/0!</v>
      </c>
      <c r="N514" s="10" t="e">
        <f>+N513/(N$458+N$465)</f>
        <v>#VALUE!</v>
      </c>
      <c r="O514" s="10" t="e">
        <f>+O513/(O$458+O$465)</f>
        <v>#VALUE!</v>
      </c>
      <c r="P514" s="10" t="e">
        <f>+P513/(P$458+P$465)</f>
        <v>#VALUE!</v>
      </c>
      <c r="Q514" s="117"/>
      <c r="R514" s="6"/>
      <c r="S514" s="3"/>
    </row>
    <row r="515" spans="1:19" ht="14">
      <c r="A515" s="86"/>
      <c r="B515" s="19"/>
      <c r="C515" s="10" t="e">
        <f t="shared" ref="C515:M515" si="36">C513/B513-1</f>
        <v>#DIV/0!</v>
      </c>
      <c r="D515" s="10" t="e">
        <f t="shared" si="36"/>
        <v>#DIV/0!</v>
      </c>
      <c r="E515" s="10" t="e">
        <f t="shared" si="36"/>
        <v>#DIV/0!</v>
      </c>
      <c r="F515" s="10" t="e">
        <f t="shared" si="36"/>
        <v>#DIV/0!</v>
      </c>
      <c r="G515" s="10" t="e">
        <f t="shared" si="36"/>
        <v>#DIV/0!</v>
      </c>
      <c r="H515" s="10" t="e">
        <f t="shared" si="36"/>
        <v>#DIV/0!</v>
      </c>
      <c r="I515" s="10" t="e">
        <f t="shared" si="36"/>
        <v>#DIV/0!</v>
      </c>
      <c r="J515" s="10" t="e">
        <f t="shared" si="36"/>
        <v>#DIV/0!</v>
      </c>
      <c r="K515" s="10" t="e">
        <f t="shared" si="36"/>
        <v>#DIV/0!</v>
      </c>
      <c r="L515" s="10" t="e">
        <f t="shared" si="36"/>
        <v>#DIV/0!</v>
      </c>
      <c r="M515" s="10" t="e">
        <f t="shared" si="36"/>
        <v>#DIV/0!</v>
      </c>
      <c r="N515" s="10">
        <f>N513/M513-1</f>
        <v>-6.0450819672131173E-2</v>
      </c>
      <c r="O515" s="10" t="e">
        <f>O513/N513-1</f>
        <v>#VALUE!</v>
      </c>
      <c r="P515" s="10" t="e">
        <f>P513/O513-1</f>
        <v>#VALUE!</v>
      </c>
      <c r="Q515" s="118"/>
      <c r="R515" s="6"/>
      <c r="S515" s="3"/>
    </row>
    <row r="516" spans="1:19" ht="14">
      <c r="B516" s="355" t="s">
        <v>351</v>
      </c>
      <c r="C516" s="355"/>
      <c r="D516" s="355"/>
      <c r="E516" s="355"/>
      <c r="F516" s="355"/>
      <c r="G516" s="355"/>
      <c r="H516" s="355"/>
      <c r="I516" s="355"/>
      <c r="J516" s="355"/>
      <c r="K516" s="355"/>
      <c r="L516" s="355"/>
      <c r="M516" s="355"/>
      <c r="N516" s="355"/>
      <c r="O516" s="118"/>
      <c r="P516" s="118"/>
      <c r="Q516" s="16" t="str">
        <f>IFERROR(VLOOKUP($B$508,$130:$216,MATCH($S516&amp;"/"&amp;Q$348,$128:$128,0),FALSE),"")</f>
        <v/>
      </c>
      <c r="R516" s="6"/>
      <c r="S516" s="9" t="s">
        <v>12</v>
      </c>
    </row>
    <row r="517" spans="1:19" ht="14">
      <c r="B517" s="16" t="str">
        <f>IFERROR(VLOOKUP($B$516,$130:$216,MATCH($S524&amp;"/"&amp;B$341,$128:$128,0),FALSE),"")</f>
        <v/>
      </c>
      <c r="C517" s="16" t="str">
        <f>IFERROR(VLOOKUP($B$516,$130:$216,MATCH($S524&amp;"/"&amp;C$341,$128:$128,0),FALSE),"")</f>
        <v/>
      </c>
      <c r="D517" s="16" t="str">
        <f>IFERROR(VLOOKUP($B$516,$130:$216,MATCH($S524&amp;"/"&amp;D$341,$128:$128,0),FALSE),"")</f>
        <v/>
      </c>
      <c r="E517" s="16" t="str">
        <f>IFERROR(VLOOKUP($B$516,$130:$216,MATCH($S524&amp;"/"&amp;E$341,$128:$128,0),FALSE),"")</f>
        <v/>
      </c>
      <c r="F517" s="16" t="str">
        <f>IFERROR(VLOOKUP($B$516,$130:$216,MATCH($S524&amp;"/"&amp;F$341,$128:$128,0),FALSE),"")</f>
        <v/>
      </c>
      <c r="G517" s="16" t="str">
        <f>IFERROR(VLOOKUP($B$516,$130:$216,MATCH($S524&amp;"/"&amp;G$341,$128:$128,0),FALSE),"")</f>
        <v/>
      </c>
      <c r="H517" s="16" t="str">
        <f>IFERROR(VLOOKUP($B$516,$130:$216,MATCH($S524&amp;"/"&amp;H$341,$128:$128,0),FALSE),"")</f>
        <v/>
      </c>
      <c r="I517" s="16" t="str">
        <f>IFERROR(VLOOKUP($B$516,$130:$216,MATCH($S524&amp;"/"&amp;I$341,$128:$128,0),FALSE),"")</f>
        <v/>
      </c>
      <c r="J517" s="16" t="str">
        <f>IFERROR(VLOOKUP($B$516,$130:$216,MATCH($S524&amp;"/"&amp;J$341,$128:$128,0),FALSE),"")</f>
        <v/>
      </c>
      <c r="K517" s="16" t="str">
        <f>IFERROR(VLOOKUP($B$516,$130:$216,MATCH($S524&amp;"/"&amp;K$341,$128:$128,0),FALSE),"")</f>
        <v/>
      </c>
      <c r="L517" s="16" t="str">
        <f>IFERROR(VLOOKUP($B$516,$130:$216,MATCH($S524&amp;"/"&amp;L$341,$128:$128,0),FALSE),"")</f>
        <v/>
      </c>
      <c r="M517" s="16">
        <f>IFERROR(VLOOKUP($B$516,$130:$216,MATCH($S524&amp;"/"&amp;M$341,$128:$128,0),FALSE),"")</f>
        <v>4603</v>
      </c>
      <c r="N517" s="16">
        <f>IFERROR(VLOOKUP($B$516,$130:$216,MATCH($S524&amp;"/"&amp;N$341,$128:$128,0),FALSE),"")</f>
        <v>3838</v>
      </c>
      <c r="O517" s="16" t="str">
        <f>IFERROR(VLOOKUP($B$516,$130:$216,MATCH($S524&amp;"/"&amp;O$341,$128:$128,0),FALSE),"")</f>
        <v/>
      </c>
      <c r="P517" s="16" t="str">
        <f>IFERROR(VLOOKUP($B$516,$130:$216,MATCH($S524&amp;"/"&amp;P$341,$128:$128,0),FALSE),"")</f>
        <v/>
      </c>
      <c r="Q517" s="7" t="str">
        <f>IFERROR(VLOOKUP($B$508,$130:$216,MATCH($S517&amp;"/"&amp;Q$348,$128:$128,0),FALSE),"")</f>
        <v/>
      </c>
      <c r="R517" s="6"/>
      <c r="S517" s="9" t="s">
        <v>13</v>
      </c>
    </row>
    <row r="518" spans="1:19" ht="14">
      <c r="B518" s="7" t="str">
        <f>IFERROR(VLOOKUP($B$516,$130:$216,MATCH($S525&amp;"/"&amp;B$341,$128:$128,0),FALSE),"")</f>
        <v/>
      </c>
      <c r="C518" s="7" t="str">
        <f>IFERROR(VLOOKUP($B$516,$130:$216,MATCH($S525&amp;"/"&amp;C$341,$128:$128,0),FALSE),"")</f>
        <v/>
      </c>
      <c r="D518" s="7" t="str">
        <f>IFERROR(VLOOKUP($B$516,$130:$216,MATCH($S525&amp;"/"&amp;D$341,$128:$128,0),FALSE),"")</f>
        <v/>
      </c>
      <c r="E518" s="7" t="str">
        <f>IFERROR(VLOOKUP($B$516,$130:$216,MATCH($S525&amp;"/"&amp;E$341,$128:$128,0),FALSE),"")</f>
        <v/>
      </c>
      <c r="F518" s="7" t="str">
        <f>IFERROR(VLOOKUP($B$516,$130:$216,MATCH($S525&amp;"/"&amp;F$341,$128:$128,0),FALSE),"")</f>
        <v/>
      </c>
      <c r="G518" s="7" t="str">
        <f>IFERROR(VLOOKUP($B$516,$130:$216,MATCH($S525&amp;"/"&amp;G$341,$128:$128,0),FALSE),"")</f>
        <v/>
      </c>
      <c r="H518" s="7" t="str">
        <f>IFERROR(VLOOKUP($B$516,$130:$216,MATCH($S525&amp;"/"&amp;H$341,$128:$128,0),FALSE),"")</f>
        <v/>
      </c>
      <c r="I518" s="7" t="str">
        <f>IFERROR(VLOOKUP($B$516,$130:$216,MATCH($S525&amp;"/"&amp;I$341,$128:$128,0),FALSE),"")</f>
        <v/>
      </c>
      <c r="J518" s="7" t="str">
        <f>IFERROR(VLOOKUP($B$516,$130:$216,MATCH($S525&amp;"/"&amp;J$341,$128:$128,0),FALSE),"")</f>
        <v/>
      </c>
      <c r="K518" s="7" t="str">
        <f>IFERROR(VLOOKUP($B$516,$130:$216,MATCH($S525&amp;"/"&amp;K$341,$128:$128,0),FALSE),"")</f>
        <v/>
      </c>
      <c r="L518" s="7" t="str">
        <f>IFERROR(VLOOKUP($B$516,$130:$216,MATCH($S525&amp;"/"&amp;L$341,$128:$128,0),FALSE),"")</f>
        <v/>
      </c>
      <c r="M518" s="7">
        <f>IFERROR(VLOOKUP($B$516,$130:$216,MATCH($S525&amp;"/"&amp;M$341,$128:$128,0),FALSE),"")</f>
        <v>3121</v>
      </c>
      <c r="N518" s="7">
        <f>IFERROR(VLOOKUP($B$516,$130:$216,MATCH($S525&amp;"/"&amp;N$341,$128:$128,0),FALSE),"")</f>
        <v>2137</v>
      </c>
      <c r="O518" s="7" t="str">
        <f>IFERROR(VLOOKUP($B$516,$130:$216,MATCH($S525&amp;"/"&amp;O$341,$128:$128,0),FALSE),"")</f>
        <v/>
      </c>
      <c r="P518" s="7" t="str">
        <f>IFERROR(VLOOKUP($B$516,$130:$216,MATCH($S525&amp;"/"&amp;P$341,$128:$128,0),FALSE),"")</f>
        <v/>
      </c>
      <c r="Q518" s="7" t="str">
        <f>IFERROR(VLOOKUP($B$508,$130:$216,MATCH($S518&amp;"/"&amp;Q$348,$128:$128,0),FALSE),"")</f>
        <v/>
      </c>
      <c r="R518" s="6"/>
      <c r="S518" s="9" t="s">
        <v>14</v>
      </c>
    </row>
    <row r="519" spans="1:19" ht="14">
      <c r="B519" s="7" t="str">
        <f>IFERROR(VLOOKUP($B$516,$130:$216,MATCH($S526&amp;"/"&amp;B$341,$128:$128,0),FALSE),"")</f>
        <v/>
      </c>
      <c r="C519" s="7" t="str">
        <f>IFERROR(VLOOKUP($B$516,$130:$216,MATCH($S526&amp;"/"&amp;C$341,$128:$128,0),FALSE),"")</f>
        <v/>
      </c>
      <c r="D519" s="7" t="str">
        <f>IFERROR(VLOOKUP($B$516,$130:$216,MATCH($S526&amp;"/"&amp;D$341,$128:$128,0),FALSE),"")</f>
        <v/>
      </c>
      <c r="E519" s="7" t="str">
        <f>IFERROR(VLOOKUP($B$516,$130:$216,MATCH($S526&amp;"/"&amp;E$341,$128:$128,0),FALSE),"")</f>
        <v/>
      </c>
      <c r="F519" s="7" t="str">
        <f>IFERROR(VLOOKUP($B$516,$130:$216,MATCH($S526&amp;"/"&amp;F$341,$128:$128,0),FALSE),"")</f>
        <v/>
      </c>
      <c r="G519" s="7" t="str">
        <f>IFERROR(VLOOKUP($B$516,$130:$216,MATCH($S526&amp;"/"&amp;G$341,$128:$128,0),FALSE),"")</f>
        <v/>
      </c>
      <c r="H519" s="7" t="str">
        <f>IFERROR(VLOOKUP($B$516,$130:$216,MATCH($S526&amp;"/"&amp;H$341,$128:$128,0),FALSE),"")</f>
        <v/>
      </c>
      <c r="I519" s="7" t="str">
        <f>IFERROR(VLOOKUP($B$516,$130:$216,MATCH($S526&amp;"/"&amp;I$341,$128:$128,0),FALSE),"")</f>
        <v/>
      </c>
      <c r="J519" s="7" t="str">
        <f>IFERROR(VLOOKUP($B$516,$130:$216,MATCH($S526&amp;"/"&amp;J$341,$128:$128,0),FALSE),"")</f>
        <v/>
      </c>
      <c r="K519" s="7" t="str">
        <f>IFERROR(VLOOKUP($B$516,$130:$216,MATCH($S526&amp;"/"&amp;K$341,$128:$128,0),FALSE),"")</f>
        <v/>
      </c>
      <c r="L519" s="7" t="str">
        <f>IFERROR(VLOOKUP($B$516,$130:$216,MATCH($S526&amp;"/"&amp;L$341,$128:$128,0),FALSE),"")</f>
        <v/>
      </c>
      <c r="M519" s="7">
        <f>IFERROR(VLOOKUP($B$516,$130:$216,MATCH($S526&amp;"/"&amp;M$341,$128:$128,0),FALSE),"")</f>
        <v>3989</v>
      </c>
      <c r="N519" s="7" t="str">
        <f>IFERROR(VLOOKUP($B$516,$130:$216,MATCH($S526&amp;"/"&amp;N$341,$128:$128,0),FALSE),"")</f>
        <v/>
      </c>
      <c r="O519" s="7" t="str">
        <f>IFERROR(VLOOKUP($B$516,$130:$216,MATCH($S526&amp;"/"&amp;O$341,$128:$128,0),FALSE),"")</f>
        <v/>
      </c>
      <c r="P519" s="7" t="str">
        <f>IFERROR(VLOOKUP($B$516,$130:$216,MATCH($S526&amp;"/"&amp;P$341,$128:$128,0),FALSE),"")</f>
        <v/>
      </c>
      <c r="Q519" s="18" t="str">
        <f>IFERROR(VLOOKUP($B$508,$130:$216,MATCH($S519&amp;"/"&amp;Q$348,$128:$128,0),FALSE),"")</f>
        <v/>
      </c>
      <c r="R519" s="6"/>
      <c r="S519" s="9" t="s">
        <v>19</v>
      </c>
    </row>
    <row r="520" spans="1:19" ht="14">
      <c r="B520" s="18" t="str">
        <f>IFERROR(VLOOKUP($B$516,$130:$216,MATCH($S527&amp;"/"&amp;B$341,$128:$128,0),FALSE),"")</f>
        <v/>
      </c>
      <c r="C520" s="18" t="str">
        <f>IFERROR(VLOOKUP($B$516,$130:$216,MATCH($S527&amp;"/"&amp;C$341,$128:$128,0),FALSE),"")</f>
        <v/>
      </c>
      <c r="D520" s="18" t="str">
        <f>IFERROR(VLOOKUP($B$516,$130:$216,MATCH($S527&amp;"/"&amp;D$341,$128:$128,0),FALSE),"")</f>
        <v/>
      </c>
      <c r="E520" s="18" t="str">
        <f>IFERROR(VLOOKUP($B$516,$130:$216,MATCH($S527&amp;"/"&amp;E$341,$128:$128,0),FALSE),"")</f>
        <v/>
      </c>
      <c r="F520" s="18" t="str">
        <f>IFERROR(VLOOKUP($B$516,$130:$216,MATCH($S527&amp;"/"&amp;F$341,$128:$128,0),FALSE),"")</f>
        <v/>
      </c>
      <c r="G520" s="18" t="str">
        <f>IFERROR(VLOOKUP($B$516,$130:$216,MATCH($S527&amp;"/"&amp;G$341,$128:$128,0),FALSE),"")</f>
        <v/>
      </c>
      <c r="H520" s="18" t="str">
        <f>IFERROR(VLOOKUP($B$516,$130:$216,MATCH($S527&amp;"/"&amp;H$341,$128:$128,0),FALSE),"")</f>
        <v/>
      </c>
      <c r="I520" s="18" t="str">
        <f>IFERROR(VLOOKUP($B$516,$130:$216,MATCH($S527&amp;"/"&amp;I$341,$128:$128,0),FALSE),"")</f>
        <v/>
      </c>
      <c r="J520" s="18" t="str">
        <f>IFERROR(VLOOKUP($B$516,$130:$216,MATCH($S527&amp;"/"&amp;J$341,$128:$128,0),FALSE),"")</f>
        <v/>
      </c>
      <c r="K520" s="18" t="str">
        <f>IFERROR(VLOOKUP($B$516,$130:$216,MATCH($S527&amp;"/"&amp;K$341,$128:$128,0),FALSE),"")</f>
        <v/>
      </c>
      <c r="L520" s="18" t="str">
        <f>IFERROR(VLOOKUP($B$516,$130:$216,MATCH($S527&amp;"/"&amp;L$341,$128:$128,0),FALSE),"")</f>
        <v/>
      </c>
      <c r="M520" s="18">
        <f>IFERROR(VLOOKUP($B$516,$130:$216,MATCH($S527&amp;"/"&amp;M$341,$128:$128,0),FALSE),"")</f>
        <v>9306.7999999999993</v>
      </c>
      <c r="N520" s="18" t="str">
        <f>IFERROR(VLOOKUP($B$516,$130:$216,MATCH($S527&amp;"/"&amp;N$341,$128:$128,0),FALSE),"")</f>
        <v/>
      </c>
      <c r="O520" s="18" t="str">
        <f>IFERROR(VLOOKUP($B$516,$130:$216,MATCH($S527&amp;"/"&amp;O$341,$128:$128,0),FALSE),"")</f>
        <v/>
      </c>
      <c r="P520" s="18" t="str">
        <f>IFERROR(VLOOKUP($B$516,$130:$216,MATCH($S527&amp;"/"&amp;P$341,$128:$128,0),FALSE),"")</f>
        <v/>
      </c>
      <c r="Q520" s="18" t="e">
        <f>IF(Q517="",Q516*4,IF(Q518="",(Q517+Q516)*2,IF(Q519="",((Q518+Q517+Q516)/3)*4,SUM(Q516:Q519))))</f>
        <v>#VALUE!</v>
      </c>
      <c r="R520" s="6"/>
      <c r="S520" s="9" t="s">
        <v>15</v>
      </c>
    </row>
    <row r="521" spans="1:19" ht="14">
      <c r="B521" s="18">
        <f>SUM(B517:B520)</f>
        <v>0</v>
      </c>
      <c r="C521" s="18">
        <f t="shared" ref="C521:M521" si="37">SUM(C517:C520)</f>
        <v>0</v>
      </c>
      <c r="D521" s="18">
        <f t="shared" si="37"/>
        <v>0</v>
      </c>
      <c r="E521" s="18">
        <f t="shared" si="37"/>
        <v>0</v>
      </c>
      <c r="F521" s="18">
        <f t="shared" si="37"/>
        <v>0</v>
      </c>
      <c r="G521" s="18">
        <f t="shared" si="37"/>
        <v>0</v>
      </c>
      <c r="H521" s="18">
        <f t="shared" si="37"/>
        <v>0</v>
      </c>
      <c r="I521" s="18">
        <f t="shared" si="37"/>
        <v>0</v>
      </c>
      <c r="J521" s="18">
        <f t="shared" si="37"/>
        <v>0</v>
      </c>
      <c r="K521" s="18">
        <f t="shared" si="37"/>
        <v>0</v>
      </c>
      <c r="L521" s="18">
        <f t="shared" si="37"/>
        <v>0</v>
      </c>
      <c r="M521" s="18">
        <f t="shared" si="37"/>
        <v>21019.8</v>
      </c>
      <c r="N521" s="18">
        <f>IF(N518="",N517*4,IF(N519="",(N518+N517)*2,IF(N520="",((N519+N518+N517)/3)*4,SUM(N517:N520))))</f>
        <v>11950</v>
      </c>
      <c r="O521" s="18" t="e">
        <f>IF(O518="",O517*4,IF(O519="",(O518+O517)*2,IF(O520="",((O519+O518+O517)/3)*4,SUM(O517:O520))))</f>
        <v>#VALUE!</v>
      </c>
      <c r="P521" s="18" t="e">
        <f>IF(P518="",P517*4,IF(P519="",(P518+P517)*2,IF(P520="",((P519+P518+P517)/3)*4,SUM(P517:P520))))</f>
        <v>#VALUE!</v>
      </c>
      <c r="Q521" s="10" t="e">
        <f>+Q520/(Q$465+Q$472)</f>
        <v>#VALUE!</v>
      </c>
      <c r="R521" s="6"/>
      <c r="S521" s="11" t="s">
        <v>377</v>
      </c>
    </row>
    <row r="522" spans="1:19" s="87" customFormat="1" ht="14">
      <c r="A522" s="79"/>
      <c r="B522" s="10" t="e">
        <f>+B521/(B$458+B$465)</f>
        <v>#DIV/0!</v>
      </c>
      <c r="C522" s="10" t="e">
        <f>+C521/(C$458+C$465)</f>
        <v>#DIV/0!</v>
      </c>
      <c r="D522" s="10" t="e">
        <f>+D521/(D$458+D$465)</f>
        <v>#DIV/0!</v>
      </c>
      <c r="E522" s="10" t="e">
        <f>+E521/(E$458+E$465)</f>
        <v>#DIV/0!</v>
      </c>
      <c r="F522" s="10" t="e">
        <f>+F521/(F$458+F$465)</f>
        <v>#DIV/0!</v>
      </c>
      <c r="G522" s="10" t="e">
        <f>+G521/(G$458+G$465)</f>
        <v>#DIV/0!</v>
      </c>
      <c r="H522" s="10" t="e">
        <f>+H521/(H$458+H$465)</f>
        <v>#DIV/0!</v>
      </c>
      <c r="I522" s="10" t="e">
        <f>+I521/(I$458+I$465)</f>
        <v>#DIV/0!</v>
      </c>
      <c r="J522" s="10" t="e">
        <f>+J521/(J$458+J$465)</f>
        <v>#DIV/0!</v>
      </c>
      <c r="K522" s="10" t="e">
        <f>+K521/(K$458+K$465)</f>
        <v>#DIV/0!</v>
      </c>
      <c r="L522" s="10" t="e">
        <f>+L521/(L$458+L$465)</f>
        <v>#DIV/0!</v>
      </c>
      <c r="M522" s="10" t="e">
        <f>+M521/(M$458+M$465)</f>
        <v>#DIV/0!</v>
      </c>
      <c r="N522" s="10" t="e">
        <f>+N521/(N$458+N$465)</f>
        <v>#VALUE!</v>
      </c>
      <c r="O522" s="10" t="e">
        <f>+O521/(O$458+O$465)</f>
        <v>#VALUE!</v>
      </c>
      <c r="P522" s="10" t="e">
        <f>+P521/(P$458+P$465)</f>
        <v>#VALUE!</v>
      </c>
      <c r="Q522" s="10" t="e">
        <f>Q520/P513-1</f>
        <v>#VALUE!</v>
      </c>
      <c r="R522" s="17"/>
      <c r="S522" s="14" t="s">
        <v>20</v>
      </c>
    </row>
    <row r="523" spans="1:19" ht="14">
      <c r="A523" s="86"/>
      <c r="B523" s="19"/>
      <c r="C523" s="10" t="e">
        <f t="shared" ref="C523:M523" si="38">C521/B521-1</f>
        <v>#DIV/0!</v>
      </c>
      <c r="D523" s="10" t="e">
        <f t="shared" si="38"/>
        <v>#DIV/0!</v>
      </c>
      <c r="E523" s="10" t="e">
        <f t="shared" si="38"/>
        <v>#DIV/0!</v>
      </c>
      <c r="F523" s="10" t="e">
        <f t="shared" si="38"/>
        <v>#DIV/0!</v>
      </c>
      <c r="G523" s="10" t="e">
        <f t="shared" si="38"/>
        <v>#DIV/0!</v>
      </c>
      <c r="H523" s="10" t="e">
        <f t="shared" si="38"/>
        <v>#DIV/0!</v>
      </c>
      <c r="I523" s="10" t="e">
        <f t="shared" si="38"/>
        <v>#DIV/0!</v>
      </c>
      <c r="J523" s="10" t="e">
        <f t="shared" si="38"/>
        <v>#DIV/0!</v>
      </c>
      <c r="K523" s="10" t="e">
        <f t="shared" si="38"/>
        <v>#DIV/0!</v>
      </c>
      <c r="L523" s="10" t="e">
        <f t="shared" si="38"/>
        <v>#DIV/0!</v>
      </c>
      <c r="M523" s="10" t="e">
        <f t="shared" si="38"/>
        <v>#DIV/0!</v>
      </c>
      <c r="N523" s="10">
        <f>N521/M521-1</f>
        <v>-0.43148840616942119</v>
      </c>
      <c r="O523" s="10" t="e">
        <f>O521/N521-1</f>
        <v>#VALUE!</v>
      </c>
      <c r="P523" s="10" t="e">
        <f>P521/O521-1</f>
        <v>#VALUE!</v>
      </c>
      <c r="Q523" s="118"/>
      <c r="R523" s="6"/>
      <c r="S523" s="3"/>
    </row>
    <row r="524" spans="1:19" ht="14">
      <c r="B524" s="354" t="s">
        <v>349</v>
      </c>
      <c r="C524" s="354"/>
      <c r="D524" s="354"/>
      <c r="E524" s="354"/>
      <c r="F524" s="354"/>
      <c r="G524" s="354"/>
      <c r="H524" s="354"/>
      <c r="I524" s="354"/>
      <c r="J524" s="354"/>
      <c r="K524" s="354"/>
      <c r="L524" s="354"/>
      <c r="M524" s="354"/>
      <c r="N524" s="354"/>
      <c r="O524" s="117"/>
      <c r="P524" s="117"/>
      <c r="Q524" s="16" t="str">
        <f>IFERROR(VLOOKUP($B$516,$130:$216,MATCH($S524&amp;"/"&amp;Q$348,$128:$128,0),FALSE),"")</f>
        <v/>
      </c>
      <c r="R524" s="6"/>
      <c r="S524" s="9" t="s">
        <v>12</v>
      </c>
    </row>
    <row r="525" spans="1:19" ht="14">
      <c r="B525" s="16" t="str">
        <f>IFERROR(VLOOKUP($B$524,$130:$216,MATCH($S532&amp;"/"&amp;B$341,$128:$128,0),FALSE),"")</f>
        <v/>
      </c>
      <c r="C525" s="16" t="str">
        <f>IFERROR(VLOOKUP($B$524,$130:$216,MATCH($S532&amp;"/"&amp;C$341,$128:$128,0),FALSE),"")</f>
        <v/>
      </c>
      <c r="D525" s="16" t="str">
        <f>IFERROR(VLOOKUP($B$524,$130:$216,MATCH($S532&amp;"/"&amp;D$341,$128:$128,0),FALSE),"")</f>
        <v/>
      </c>
      <c r="E525" s="16" t="str">
        <f>IFERROR(VLOOKUP($B$524,$130:$216,MATCH($S532&amp;"/"&amp;E$341,$128:$128,0),FALSE),"")</f>
        <v/>
      </c>
      <c r="F525" s="16" t="str">
        <f>IFERROR(VLOOKUP($B$524,$130:$216,MATCH($S532&amp;"/"&amp;F$341,$128:$128,0),FALSE),"")</f>
        <v/>
      </c>
      <c r="G525" s="16" t="str">
        <f>IFERROR(VLOOKUP($B$524,$130:$216,MATCH($S532&amp;"/"&amp;G$341,$128:$128,0),FALSE),"")</f>
        <v/>
      </c>
      <c r="H525" s="16" t="str">
        <f>IFERROR(VLOOKUP($B$524,$130:$216,MATCH($S532&amp;"/"&amp;H$341,$128:$128,0),FALSE),"")</f>
        <v/>
      </c>
      <c r="I525" s="16" t="str">
        <f>IFERROR(VLOOKUP($B$524,$130:$216,MATCH($S532&amp;"/"&amp;I$341,$128:$128,0),FALSE),"")</f>
        <v/>
      </c>
      <c r="J525" s="16" t="str">
        <f>IFERROR(VLOOKUP($B$524,$130:$216,MATCH($S532&amp;"/"&amp;J$341,$128:$128,0),FALSE),"")</f>
        <v/>
      </c>
      <c r="K525" s="16" t="str">
        <f>IFERROR(VLOOKUP($B$524,$130:$216,MATCH($S532&amp;"/"&amp;K$341,$128:$128,0),FALSE),"")</f>
        <v/>
      </c>
      <c r="L525" s="16" t="str">
        <f>IFERROR(VLOOKUP($B$524,$130:$216,MATCH($S532&amp;"/"&amp;L$341,$128:$128,0),FALSE),"")</f>
        <v/>
      </c>
      <c r="M525" s="16">
        <f>IFERROR(VLOOKUP($B$524,$130:$216,MATCH($S532&amp;"/"&amp;M$341,$128:$128,0),FALSE),"")</f>
        <v>1742</v>
      </c>
      <c r="N525" s="16">
        <f>IFERROR(VLOOKUP($B$524,$130:$216,MATCH($S532&amp;"/"&amp;N$341,$128:$128,0),FALSE),"")</f>
        <v>1030</v>
      </c>
      <c r="O525" s="16" t="str">
        <f>IFERROR(VLOOKUP($B$524,$130:$216,MATCH($S532&amp;"/"&amp;O$341,$128:$128,0),FALSE),"")</f>
        <v/>
      </c>
      <c r="P525" s="16" t="str">
        <f>IFERROR(VLOOKUP($B$524,$130:$216,MATCH($S532&amp;"/"&amp;P$341,$128:$128,0),FALSE),"")</f>
        <v/>
      </c>
      <c r="Q525" s="7" t="str">
        <f>IFERROR(VLOOKUP($B$516,$130:$216,MATCH($S525&amp;"/"&amp;Q$348,$128:$128,0),FALSE),"")</f>
        <v/>
      </c>
      <c r="R525" s="6"/>
      <c r="S525" s="9" t="s">
        <v>13</v>
      </c>
    </row>
    <row r="526" spans="1:19" ht="14">
      <c r="B526" s="7" t="str">
        <f>IFERROR(VLOOKUP($B$524,$130:$216,MATCH($S533&amp;"/"&amp;B$341,$128:$128,0),FALSE),"")</f>
        <v/>
      </c>
      <c r="C526" s="7" t="str">
        <f>IFERROR(VLOOKUP($B$524,$130:$216,MATCH($S533&amp;"/"&amp;C$341,$128:$128,0),FALSE),"")</f>
        <v/>
      </c>
      <c r="D526" s="7" t="str">
        <f>IFERROR(VLOOKUP($B$524,$130:$216,MATCH($S533&amp;"/"&amp;D$341,$128:$128,0),FALSE),"")</f>
        <v/>
      </c>
      <c r="E526" s="7" t="str">
        <f>IFERROR(VLOOKUP($B$524,$130:$216,MATCH($S533&amp;"/"&amp;E$341,$128:$128,0),FALSE),"")</f>
        <v/>
      </c>
      <c r="F526" s="7" t="str">
        <f>IFERROR(VLOOKUP($B$524,$130:$216,MATCH($S533&amp;"/"&amp;F$341,$128:$128,0),FALSE),"")</f>
        <v/>
      </c>
      <c r="G526" s="7" t="str">
        <f>IFERROR(VLOOKUP($B$524,$130:$216,MATCH($S533&amp;"/"&amp;G$341,$128:$128,0),FALSE),"")</f>
        <v/>
      </c>
      <c r="H526" s="7" t="str">
        <f>IFERROR(VLOOKUP($B$524,$130:$216,MATCH($S533&amp;"/"&amp;H$341,$128:$128,0),FALSE),"")</f>
        <v/>
      </c>
      <c r="I526" s="7" t="str">
        <f>IFERROR(VLOOKUP($B$524,$130:$216,MATCH($S533&amp;"/"&amp;I$341,$128:$128,0),FALSE),"")</f>
        <v/>
      </c>
      <c r="J526" s="7" t="str">
        <f>IFERROR(VLOOKUP($B$524,$130:$216,MATCH($S533&amp;"/"&amp;J$341,$128:$128,0),FALSE),"")</f>
        <v/>
      </c>
      <c r="K526" s="7" t="str">
        <f>IFERROR(VLOOKUP($B$524,$130:$216,MATCH($S533&amp;"/"&amp;K$341,$128:$128,0),FALSE),"")</f>
        <v/>
      </c>
      <c r="L526" s="7" t="str">
        <f>IFERROR(VLOOKUP($B$524,$130:$216,MATCH($S533&amp;"/"&amp;L$341,$128:$128,0),FALSE),"")</f>
        <v/>
      </c>
      <c r="M526" s="7">
        <f>IFERROR(VLOOKUP($B$524,$130:$216,MATCH($S533&amp;"/"&amp;M$341,$128:$128,0),FALSE),"")</f>
        <v>2162</v>
      </c>
      <c r="N526" s="7">
        <f>IFERROR(VLOOKUP($B$524,$130:$216,MATCH($S533&amp;"/"&amp;N$341,$128:$128,0),FALSE),"")</f>
        <v>804</v>
      </c>
      <c r="O526" s="7" t="str">
        <f>IFERROR(VLOOKUP($B$524,$130:$216,MATCH($S533&amp;"/"&amp;O$341,$128:$128,0),FALSE),"")</f>
        <v/>
      </c>
      <c r="P526" s="7" t="str">
        <f>IFERROR(VLOOKUP($B$524,$130:$216,MATCH($S533&amp;"/"&amp;P$341,$128:$128,0),FALSE),"")</f>
        <v/>
      </c>
      <c r="Q526" s="7" t="str">
        <f>IFERROR(VLOOKUP($B$516,$130:$216,MATCH($S526&amp;"/"&amp;Q$348,$128:$128,0),FALSE),"")</f>
        <v/>
      </c>
      <c r="R526" s="6"/>
      <c r="S526" s="9" t="s">
        <v>14</v>
      </c>
    </row>
    <row r="527" spans="1:19" ht="14">
      <c r="B527" s="7" t="str">
        <f>IFERROR(VLOOKUP($B$524,$130:$216,MATCH($S534&amp;"/"&amp;B$341,$128:$128,0),FALSE),"")</f>
        <v/>
      </c>
      <c r="C527" s="7" t="str">
        <f>IFERROR(VLOOKUP($B$524,$130:$216,MATCH($S534&amp;"/"&amp;C$341,$128:$128,0),FALSE),"")</f>
        <v/>
      </c>
      <c r="D527" s="7" t="str">
        <f>IFERROR(VLOOKUP($B$524,$130:$216,MATCH($S534&amp;"/"&amp;D$341,$128:$128,0),FALSE),"")</f>
        <v/>
      </c>
      <c r="E527" s="7" t="str">
        <f>IFERROR(VLOOKUP($B$524,$130:$216,MATCH($S534&amp;"/"&amp;E$341,$128:$128,0),FALSE),"")</f>
        <v/>
      </c>
      <c r="F527" s="7" t="str">
        <f>IFERROR(VLOOKUP($B$524,$130:$216,MATCH($S534&amp;"/"&amp;F$341,$128:$128,0),FALSE),"")</f>
        <v/>
      </c>
      <c r="G527" s="7" t="str">
        <f>IFERROR(VLOOKUP($B$524,$130:$216,MATCH($S534&amp;"/"&amp;G$341,$128:$128,0),FALSE),"")</f>
        <v/>
      </c>
      <c r="H527" s="7" t="str">
        <f>IFERROR(VLOOKUP($B$524,$130:$216,MATCH($S534&amp;"/"&amp;H$341,$128:$128,0),FALSE),"")</f>
        <v/>
      </c>
      <c r="I527" s="7" t="str">
        <f>IFERROR(VLOOKUP($B$524,$130:$216,MATCH($S534&amp;"/"&amp;I$341,$128:$128,0),FALSE),"")</f>
        <v/>
      </c>
      <c r="J527" s="7" t="str">
        <f>IFERROR(VLOOKUP($B$524,$130:$216,MATCH($S534&amp;"/"&amp;J$341,$128:$128,0),FALSE),"")</f>
        <v/>
      </c>
      <c r="K527" s="7" t="str">
        <f>IFERROR(VLOOKUP($B$524,$130:$216,MATCH($S534&amp;"/"&amp;K$341,$128:$128,0),FALSE),"")</f>
        <v/>
      </c>
      <c r="L527" s="7" t="str">
        <f>IFERROR(VLOOKUP($B$524,$130:$216,MATCH($S534&amp;"/"&amp;L$341,$128:$128,0),FALSE),"")</f>
        <v/>
      </c>
      <c r="M527" s="7">
        <f>IFERROR(VLOOKUP($B$524,$130:$216,MATCH($S534&amp;"/"&amp;M$341,$128:$128,0),FALSE),"")</f>
        <v>0</v>
      </c>
      <c r="N527" s="7" t="str">
        <f>IFERROR(VLOOKUP($B$524,$130:$216,MATCH($S534&amp;"/"&amp;N$341,$128:$128,0),FALSE),"")</f>
        <v/>
      </c>
      <c r="O527" s="7" t="str">
        <f>IFERROR(VLOOKUP($B$524,$130:$216,MATCH($S534&amp;"/"&amp;O$341,$128:$128,0),FALSE),"")</f>
        <v/>
      </c>
      <c r="P527" s="7" t="str">
        <f>IFERROR(VLOOKUP($B$524,$130:$216,MATCH($S534&amp;"/"&amp;P$341,$128:$128,0),FALSE),"")</f>
        <v/>
      </c>
      <c r="Q527" s="18" t="str">
        <f>IFERROR(VLOOKUP($B$516,$130:$216,MATCH($S527&amp;"/"&amp;Q$348,$128:$128,0),FALSE),"")</f>
        <v/>
      </c>
      <c r="R527" s="6"/>
      <c r="S527" s="9" t="s">
        <v>19</v>
      </c>
    </row>
    <row r="528" spans="1:19" ht="14">
      <c r="B528" s="18" t="str">
        <f>IFERROR(VLOOKUP($B$524,$130:$216,MATCH($S535&amp;"/"&amp;B$341,$128:$128,0),FALSE),"")</f>
        <v/>
      </c>
      <c r="C528" s="18" t="str">
        <f>IFERROR(VLOOKUP($B$524,$130:$216,MATCH($S535&amp;"/"&amp;C$341,$128:$128,0),FALSE),"")</f>
        <v/>
      </c>
      <c r="D528" s="18" t="str">
        <f>IFERROR(VLOOKUP($B$524,$130:$216,MATCH($S535&amp;"/"&amp;D$341,$128:$128,0),FALSE),"")</f>
        <v/>
      </c>
      <c r="E528" s="18" t="str">
        <f>IFERROR(VLOOKUP($B$524,$130:$216,MATCH($S535&amp;"/"&amp;E$341,$128:$128,0),FALSE),"")</f>
        <v/>
      </c>
      <c r="F528" s="18" t="str">
        <f>IFERROR(VLOOKUP($B$524,$130:$216,MATCH($S535&amp;"/"&amp;F$341,$128:$128,0),FALSE),"")</f>
        <v/>
      </c>
      <c r="G528" s="18" t="str">
        <f>IFERROR(VLOOKUP($B$524,$130:$216,MATCH($S535&amp;"/"&amp;G$341,$128:$128,0),FALSE),"")</f>
        <v/>
      </c>
      <c r="H528" s="18" t="str">
        <f>IFERROR(VLOOKUP($B$524,$130:$216,MATCH($S535&amp;"/"&amp;H$341,$128:$128,0),FALSE),"")</f>
        <v/>
      </c>
      <c r="I528" s="18" t="str">
        <f>IFERROR(VLOOKUP($B$524,$130:$216,MATCH($S535&amp;"/"&amp;I$341,$128:$128,0),FALSE),"")</f>
        <v/>
      </c>
      <c r="J528" s="18" t="str">
        <f>IFERROR(VLOOKUP($B$524,$130:$216,MATCH($S535&amp;"/"&amp;J$341,$128:$128,0),FALSE),"")</f>
        <v/>
      </c>
      <c r="K528" s="18" t="str">
        <f>IFERROR(VLOOKUP($B$524,$130:$216,MATCH($S535&amp;"/"&amp;K$341,$128:$128,0),FALSE),"")</f>
        <v/>
      </c>
      <c r="L528" s="18" t="str">
        <f>IFERROR(VLOOKUP($B$524,$130:$216,MATCH($S535&amp;"/"&amp;L$341,$128:$128,0),FALSE),"")</f>
        <v/>
      </c>
      <c r="M528" s="18">
        <f>IFERROR(VLOOKUP($B$524,$130:$216,MATCH($S535&amp;"/"&amp;M$341,$128:$128,0),FALSE),"")</f>
        <v>0</v>
      </c>
      <c r="N528" s="18" t="str">
        <f>IFERROR(VLOOKUP($B$524,$130:$216,MATCH($S535&amp;"/"&amp;N$341,$128:$128,0),FALSE),"")</f>
        <v/>
      </c>
      <c r="O528" s="18" t="str">
        <f>IFERROR(VLOOKUP($B$524,$130:$216,MATCH($S535&amp;"/"&amp;O$341,$128:$128,0),FALSE),"")</f>
        <v/>
      </c>
      <c r="P528" s="18" t="str">
        <f>IFERROR(VLOOKUP($B$524,$130:$216,MATCH($S535&amp;"/"&amp;P$341,$128:$128,0),FALSE),"")</f>
        <v/>
      </c>
      <c r="Q528" s="18" t="e">
        <f>IF(Q525="",Q524*4,IF(Q526="",(Q525+Q524)*2,IF(Q527="",((Q526+Q525+Q524)/3)*4,SUM(Q524:Q527))))</f>
        <v>#VALUE!</v>
      </c>
      <c r="R528" s="6"/>
      <c r="S528" s="9" t="s">
        <v>15</v>
      </c>
    </row>
    <row r="529" spans="1:19" ht="14">
      <c r="B529" s="25">
        <f t="shared" ref="B529:M529" si="39">SUM(B525:B528)</f>
        <v>0</v>
      </c>
      <c r="C529" s="25">
        <f t="shared" si="39"/>
        <v>0</v>
      </c>
      <c r="D529" s="25">
        <f t="shared" si="39"/>
        <v>0</v>
      </c>
      <c r="E529" s="25">
        <f t="shared" si="39"/>
        <v>0</v>
      </c>
      <c r="F529" s="25">
        <f t="shared" si="39"/>
        <v>0</v>
      </c>
      <c r="G529" s="25">
        <f t="shared" si="39"/>
        <v>0</v>
      </c>
      <c r="H529" s="25">
        <f t="shared" si="39"/>
        <v>0</v>
      </c>
      <c r="I529" s="25">
        <f t="shared" si="39"/>
        <v>0</v>
      </c>
      <c r="J529" s="25">
        <f t="shared" si="39"/>
        <v>0</v>
      </c>
      <c r="K529" s="25">
        <f t="shared" si="39"/>
        <v>0</v>
      </c>
      <c r="L529" s="25">
        <f t="shared" si="39"/>
        <v>0</v>
      </c>
      <c r="M529" s="25">
        <f t="shared" si="39"/>
        <v>3904</v>
      </c>
      <c r="N529" s="25">
        <f>IF(N526="",N525*4,IF(N527="",(N526+N525)*2,IF(N528="",((N527+N526+N525)/3)*4,SUM(N525:N528))))</f>
        <v>3668</v>
      </c>
      <c r="O529" s="25" t="e">
        <f>IF(O526="",O525*4,IF(O527="",(O526+O525)*2,IF(O528="",((O527+O526+O525)/3)*4,SUM(O525:O528))))</f>
        <v>#VALUE!</v>
      </c>
      <c r="P529" s="25" t="e">
        <f>IF(P526="",P525*4,IF(P527="",(P526+P525)*2,IF(P528="",((P527+P526+P525)/3)*4,SUM(P525:P528))))</f>
        <v>#VALUE!</v>
      </c>
      <c r="Q529" s="10" t="e">
        <f t="shared" ref="Q529" si="40">+Q528/(Q$465+Q$472)</f>
        <v>#VALUE!</v>
      </c>
      <c r="R529" s="6"/>
      <c r="S529" s="11" t="s">
        <v>377</v>
      </c>
    </row>
    <row r="530" spans="1:19" s="87" customFormat="1" ht="14">
      <c r="A530" s="79"/>
      <c r="B530" s="21" t="e">
        <f>+B529/(B$458+B$465)</f>
        <v>#DIV/0!</v>
      </c>
      <c r="C530" s="10" t="e">
        <f>+C529/(C$458+C$465)</f>
        <v>#DIV/0!</v>
      </c>
      <c r="D530" s="10" t="e">
        <f>+D529/(D$458+D$465)</f>
        <v>#DIV/0!</v>
      </c>
      <c r="E530" s="10" t="e">
        <f>+E529/(E$458+E$465)</f>
        <v>#DIV/0!</v>
      </c>
      <c r="F530" s="10" t="e">
        <f>+F529/(F$458+F$465)</f>
        <v>#DIV/0!</v>
      </c>
      <c r="G530" s="10" t="e">
        <f>+G529/(G$458+G$465)</f>
        <v>#DIV/0!</v>
      </c>
      <c r="H530" s="10" t="e">
        <f>+H529/(H$458+H$465)</f>
        <v>#DIV/0!</v>
      </c>
      <c r="I530" s="10" t="e">
        <f>+I529/(I$458+I$465)</f>
        <v>#DIV/0!</v>
      </c>
      <c r="J530" s="10" t="e">
        <f>+J529/(J$458+J$465)</f>
        <v>#DIV/0!</v>
      </c>
      <c r="K530" s="10" t="e">
        <f>+K529/(K$458+K$465)</f>
        <v>#DIV/0!</v>
      </c>
      <c r="L530" s="10" t="e">
        <f>+L529/(L$458+L$465)</f>
        <v>#DIV/0!</v>
      </c>
      <c r="M530" s="10" t="e">
        <f>+M529/(M$458+M$465)</f>
        <v>#DIV/0!</v>
      </c>
      <c r="N530" s="10" t="e">
        <f>+N529/(N$458+N$465)</f>
        <v>#VALUE!</v>
      </c>
      <c r="O530" s="10" t="e">
        <f>+O529/(O$458+O$465)</f>
        <v>#VALUE!</v>
      </c>
      <c r="P530" s="10" t="e">
        <f>+P529/(P$458+P$465)</f>
        <v>#VALUE!</v>
      </c>
      <c r="Q530" s="10" t="e">
        <f>Q528/P521-1</f>
        <v>#VALUE!</v>
      </c>
      <c r="R530" s="17"/>
      <c r="S530" s="14" t="s">
        <v>20</v>
      </c>
    </row>
    <row r="531" spans="1:19" ht="14">
      <c r="A531" s="86"/>
      <c r="B531" s="19"/>
      <c r="C531" s="10" t="e">
        <f t="shared" ref="C531:M531" si="41">C529/B529-1</f>
        <v>#DIV/0!</v>
      </c>
      <c r="D531" s="10" t="e">
        <f t="shared" si="41"/>
        <v>#DIV/0!</v>
      </c>
      <c r="E531" s="10" t="e">
        <f t="shared" si="41"/>
        <v>#DIV/0!</v>
      </c>
      <c r="F531" s="10" t="e">
        <f t="shared" si="41"/>
        <v>#DIV/0!</v>
      </c>
      <c r="G531" s="10" t="e">
        <f t="shared" si="41"/>
        <v>#DIV/0!</v>
      </c>
      <c r="H531" s="10" t="e">
        <f t="shared" si="41"/>
        <v>#DIV/0!</v>
      </c>
      <c r="I531" s="10" t="e">
        <f t="shared" si="41"/>
        <v>#DIV/0!</v>
      </c>
      <c r="J531" s="10" t="e">
        <f t="shared" si="41"/>
        <v>#DIV/0!</v>
      </c>
      <c r="K531" s="10" t="e">
        <f t="shared" si="41"/>
        <v>#DIV/0!</v>
      </c>
      <c r="L531" s="10" t="e">
        <f t="shared" si="41"/>
        <v>#DIV/0!</v>
      </c>
      <c r="M531" s="10" t="e">
        <f t="shared" si="41"/>
        <v>#DIV/0!</v>
      </c>
      <c r="N531" s="10">
        <f>N529/M529-1</f>
        <v>-6.0450819672131173E-2</v>
      </c>
      <c r="O531" s="10" t="e">
        <f>O529/N529-1</f>
        <v>#VALUE!</v>
      </c>
      <c r="P531" s="10" t="e">
        <f>P529/O529-1</f>
        <v>#VALUE!</v>
      </c>
      <c r="Q531" s="117"/>
      <c r="R531" s="6"/>
      <c r="S531" s="3"/>
    </row>
    <row r="532" spans="1:19" ht="14">
      <c r="B532" s="355" t="s">
        <v>7</v>
      </c>
      <c r="C532" s="355"/>
      <c r="D532" s="355"/>
      <c r="E532" s="355"/>
      <c r="F532" s="355"/>
      <c r="G532" s="355"/>
      <c r="H532" s="355"/>
      <c r="I532" s="355"/>
      <c r="J532" s="355"/>
      <c r="K532" s="355"/>
      <c r="L532" s="355"/>
      <c r="M532" s="355"/>
      <c r="N532" s="355"/>
      <c r="O532" s="118"/>
      <c r="P532" s="118"/>
      <c r="Q532" s="16" t="str">
        <f>IFERROR(VLOOKUP($B$524,$130:$216,MATCH($S532&amp;"/"&amp;Q$348,$128:$128,0),FALSE),"")</f>
        <v/>
      </c>
      <c r="R532" s="6"/>
      <c r="S532" s="9" t="s">
        <v>12</v>
      </c>
    </row>
    <row r="533" spans="1:19" ht="14">
      <c r="B533" s="16" t="str">
        <f>IFERROR(VLOOKUP($B$532,$130:$216,MATCH($S540&amp;"/"&amp;B$341,$128:$128,0),FALSE),"")</f>
        <v/>
      </c>
      <c r="C533" s="16" t="str">
        <f>IFERROR(VLOOKUP($B$532,$130:$216,MATCH($S540&amp;"/"&amp;C$341,$128:$128,0),FALSE),"")</f>
        <v/>
      </c>
      <c r="D533" s="16" t="str">
        <f>IFERROR(VLOOKUP($B$532,$130:$216,MATCH($S540&amp;"/"&amp;D$341,$128:$128,0),FALSE),"")</f>
        <v/>
      </c>
      <c r="E533" s="16" t="str">
        <f>IFERROR(VLOOKUP($B$532,$130:$216,MATCH($S540&amp;"/"&amp;E$341,$128:$128,0),FALSE),"")</f>
        <v/>
      </c>
      <c r="F533" s="16" t="str">
        <f>IFERROR(VLOOKUP($B$532,$130:$216,MATCH($S540&amp;"/"&amp;F$341,$128:$128,0),FALSE),"")</f>
        <v/>
      </c>
      <c r="G533" s="16" t="str">
        <f>IFERROR(VLOOKUP($B$532,$130:$216,MATCH($S540&amp;"/"&amp;G$341,$128:$128,0),FALSE),"")</f>
        <v/>
      </c>
      <c r="H533" s="16" t="str">
        <f>IFERROR(VLOOKUP($B$532,$130:$216,MATCH($S540&amp;"/"&amp;H$341,$128:$128,0),FALSE),"")</f>
        <v/>
      </c>
      <c r="I533" s="16" t="str">
        <f>IFERROR(VLOOKUP($B$532,$130:$216,MATCH($S540&amp;"/"&amp;I$341,$128:$128,0),FALSE),"")</f>
        <v/>
      </c>
      <c r="J533" s="16" t="str">
        <f>IFERROR(VLOOKUP($B$532,$130:$216,MATCH($S540&amp;"/"&amp;J$341,$128:$128,0),FALSE),"")</f>
        <v/>
      </c>
      <c r="K533" s="16" t="str">
        <f>IFERROR(VLOOKUP($B$532,$130:$216,MATCH($S540&amp;"/"&amp;K$341,$128:$128,0),FALSE),"")</f>
        <v/>
      </c>
      <c r="L533" s="16" t="str">
        <f>IFERROR(VLOOKUP($B$532,$130:$216,MATCH($S540&amp;"/"&amp;L$341,$128:$128,0),FALSE),"")</f>
        <v/>
      </c>
      <c r="M533" s="16">
        <f>IFERROR(VLOOKUP($B$532,$130:$216,MATCH($S540&amp;"/"&amp;M$341,$128:$128,0),FALSE),"")</f>
        <v>0</v>
      </c>
      <c r="N533" s="16">
        <f>IFERROR(VLOOKUP($B$532,$130:$216,MATCH($S540&amp;"/"&amp;N$341,$128:$128,0),FALSE),"")</f>
        <v>0</v>
      </c>
      <c r="O533" s="16" t="str">
        <f>IFERROR(VLOOKUP($B$532,$130:$216,MATCH($S540&amp;"/"&amp;O$341,$128:$128,0),FALSE),"")</f>
        <v/>
      </c>
      <c r="P533" s="16" t="str">
        <f>IFERROR(VLOOKUP($B$532,$130:$216,MATCH($S540&amp;"/"&amp;P$341,$128:$128,0),FALSE),"")</f>
        <v/>
      </c>
      <c r="Q533" s="7" t="str">
        <f>IFERROR(VLOOKUP($B$524,$130:$216,MATCH($S533&amp;"/"&amp;Q$348,$128:$128,0),FALSE),"")</f>
        <v/>
      </c>
      <c r="R533" s="6"/>
      <c r="S533" s="9" t="s">
        <v>13</v>
      </c>
    </row>
    <row r="534" spans="1:19" ht="14">
      <c r="B534" s="7" t="str">
        <f>IFERROR(VLOOKUP($B$532,$130:$216,MATCH($S541&amp;"/"&amp;B$341,$128:$128,0),FALSE),"")</f>
        <v/>
      </c>
      <c r="C534" s="7" t="str">
        <f>IFERROR(VLOOKUP($B$532,$130:$216,MATCH($S541&amp;"/"&amp;C$341,$128:$128,0),FALSE),"")</f>
        <v/>
      </c>
      <c r="D534" s="7" t="str">
        <f>IFERROR(VLOOKUP($B$532,$130:$216,MATCH($S541&amp;"/"&amp;D$341,$128:$128,0),FALSE),"")</f>
        <v/>
      </c>
      <c r="E534" s="7" t="str">
        <f>IFERROR(VLOOKUP($B$532,$130:$216,MATCH($S541&amp;"/"&amp;E$341,$128:$128,0),FALSE),"")</f>
        <v/>
      </c>
      <c r="F534" s="7" t="str">
        <f>IFERROR(VLOOKUP($B$532,$130:$216,MATCH($S541&amp;"/"&amp;F$341,$128:$128,0),FALSE),"")</f>
        <v/>
      </c>
      <c r="G534" s="7" t="str">
        <f>IFERROR(VLOOKUP($B$532,$130:$216,MATCH($S541&amp;"/"&amp;G$341,$128:$128,0),FALSE),"")</f>
        <v/>
      </c>
      <c r="H534" s="7" t="str">
        <f>IFERROR(VLOOKUP($B$532,$130:$216,MATCH($S541&amp;"/"&amp;H$341,$128:$128,0),FALSE),"")</f>
        <v/>
      </c>
      <c r="I534" s="7" t="str">
        <f>IFERROR(VLOOKUP($B$532,$130:$216,MATCH($S541&amp;"/"&amp;I$341,$128:$128,0),FALSE),"")</f>
        <v/>
      </c>
      <c r="J534" s="7" t="str">
        <f>IFERROR(VLOOKUP($B$532,$130:$216,MATCH($S541&amp;"/"&amp;J$341,$128:$128,0),FALSE),"")</f>
        <v/>
      </c>
      <c r="K534" s="7" t="str">
        <f>IFERROR(VLOOKUP($B$532,$130:$216,MATCH($S541&amp;"/"&amp;K$341,$128:$128,0),FALSE),"")</f>
        <v/>
      </c>
      <c r="L534" s="7" t="str">
        <f>IFERROR(VLOOKUP($B$532,$130:$216,MATCH($S541&amp;"/"&amp;L$341,$128:$128,0),FALSE),"")</f>
        <v/>
      </c>
      <c r="M534" s="7">
        <f>IFERROR(VLOOKUP($B$532,$130:$216,MATCH($S541&amp;"/"&amp;M$341,$128:$128,0),FALSE),"")</f>
        <v>0</v>
      </c>
      <c r="N534" s="7">
        <f>IFERROR(VLOOKUP($B$532,$130:$216,MATCH($S541&amp;"/"&amp;N$341,$128:$128,0),FALSE),"")</f>
        <v>0</v>
      </c>
      <c r="O534" s="7" t="str">
        <f>IFERROR(VLOOKUP($B$532,$130:$216,MATCH($S541&amp;"/"&amp;O$341,$128:$128,0),FALSE),"")</f>
        <v/>
      </c>
      <c r="P534" s="7" t="str">
        <f>IFERROR(VLOOKUP($B$532,$130:$216,MATCH($S541&amp;"/"&amp;P$341,$128:$128,0),FALSE),"")</f>
        <v/>
      </c>
      <c r="Q534" s="7" t="str">
        <f>IFERROR(VLOOKUP($B$524,$130:$216,MATCH($S534&amp;"/"&amp;Q$348,$128:$128,0),FALSE),"")</f>
        <v/>
      </c>
      <c r="R534" s="6"/>
      <c r="S534" s="9" t="s">
        <v>14</v>
      </c>
    </row>
    <row r="535" spans="1:19" ht="14">
      <c r="B535" s="7" t="str">
        <f>IFERROR(VLOOKUP($B$532,$130:$216,MATCH($S542&amp;"/"&amp;B$341,$128:$128,0),FALSE),"")</f>
        <v/>
      </c>
      <c r="C535" s="7" t="str">
        <f>IFERROR(VLOOKUP($B$532,$130:$216,MATCH($S542&amp;"/"&amp;C$341,$128:$128,0),FALSE),"")</f>
        <v/>
      </c>
      <c r="D535" s="7" t="str">
        <f>IFERROR(VLOOKUP($B$532,$130:$216,MATCH($S542&amp;"/"&amp;D$341,$128:$128,0),FALSE),"")</f>
        <v/>
      </c>
      <c r="E535" s="7" t="str">
        <f>IFERROR(VLOOKUP($B$532,$130:$216,MATCH($S542&amp;"/"&amp;E$341,$128:$128,0),FALSE),"")</f>
        <v/>
      </c>
      <c r="F535" s="7" t="str">
        <f>IFERROR(VLOOKUP($B$532,$130:$216,MATCH($S542&amp;"/"&amp;F$341,$128:$128,0),FALSE),"")</f>
        <v/>
      </c>
      <c r="G535" s="7" t="str">
        <f>IFERROR(VLOOKUP($B$532,$130:$216,MATCH($S542&amp;"/"&amp;G$341,$128:$128,0),FALSE),"")</f>
        <v/>
      </c>
      <c r="H535" s="7" t="str">
        <f>IFERROR(VLOOKUP($B$532,$130:$216,MATCH($S542&amp;"/"&amp;H$341,$128:$128,0),FALSE),"")</f>
        <v/>
      </c>
      <c r="I535" s="7" t="str">
        <f>IFERROR(VLOOKUP($B$532,$130:$216,MATCH($S542&amp;"/"&amp;I$341,$128:$128,0),FALSE),"")</f>
        <v/>
      </c>
      <c r="J535" s="7" t="str">
        <f>IFERROR(VLOOKUP($B$532,$130:$216,MATCH($S542&amp;"/"&amp;J$341,$128:$128,0),FALSE),"")</f>
        <v/>
      </c>
      <c r="K535" s="7" t="str">
        <f>IFERROR(VLOOKUP($B$532,$130:$216,MATCH($S542&amp;"/"&amp;K$341,$128:$128,0),FALSE),"")</f>
        <v/>
      </c>
      <c r="L535" s="7" t="str">
        <f>IFERROR(VLOOKUP($B$532,$130:$216,MATCH($S542&amp;"/"&amp;L$341,$128:$128,0),FALSE),"")</f>
        <v/>
      </c>
      <c r="M535" s="7">
        <f>IFERROR(VLOOKUP($B$532,$130:$216,MATCH($S542&amp;"/"&amp;M$341,$128:$128,0),FALSE),"")</f>
        <v>0</v>
      </c>
      <c r="N535" s="7" t="str">
        <f>IFERROR(VLOOKUP($B$532,$130:$216,MATCH($S542&amp;"/"&amp;N$341,$128:$128,0),FALSE),"")</f>
        <v/>
      </c>
      <c r="O535" s="7" t="str">
        <f>IFERROR(VLOOKUP($B$532,$130:$216,MATCH($S542&amp;"/"&amp;O$341,$128:$128,0),FALSE),"")</f>
        <v/>
      </c>
      <c r="P535" s="7" t="str">
        <f>IFERROR(VLOOKUP($B$532,$130:$216,MATCH($S542&amp;"/"&amp;P$341,$128:$128,0),FALSE),"")</f>
        <v/>
      </c>
      <c r="Q535" s="18" t="str">
        <f>IFERROR(VLOOKUP($B$524,$130:$216,MATCH($S535&amp;"/"&amp;Q$348,$128:$128,0),FALSE),"")</f>
        <v/>
      </c>
      <c r="R535" s="6"/>
      <c r="S535" s="9" t="s">
        <v>19</v>
      </c>
    </row>
    <row r="536" spans="1:19" ht="14">
      <c r="B536" s="18" t="str">
        <f>IFERROR(VLOOKUP($B$532,$130:$216,MATCH($S543&amp;"/"&amp;B$341,$128:$128,0),FALSE),"")</f>
        <v/>
      </c>
      <c r="C536" s="18" t="str">
        <f>IFERROR(VLOOKUP($B$532,$130:$216,MATCH($S543&amp;"/"&amp;C$341,$128:$128,0),FALSE),"")</f>
        <v/>
      </c>
      <c r="D536" s="18" t="str">
        <f>IFERROR(VLOOKUP($B$532,$130:$216,MATCH($S543&amp;"/"&amp;D$341,$128:$128,0),FALSE),"")</f>
        <v/>
      </c>
      <c r="E536" s="18" t="str">
        <f>IFERROR(VLOOKUP($B$532,$130:$216,MATCH($S543&amp;"/"&amp;E$341,$128:$128,0),FALSE),"")</f>
        <v/>
      </c>
      <c r="F536" s="18" t="str">
        <f>IFERROR(VLOOKUP($B$532,$130:$216,MATCH($S543&amp;"/"&amp;F$341,$128:$128,0),FALSE),"")</f>
        <v/>
      </c>
      <c r="G536" s="18" t="str">
        <f>IFERROR(VLOOKUP($B$532,$130:$216,MATCH($S543&amp;"/"&amp;G$341,$128:$128,0),FALSE),"")</f>
        <v/>
      </c>
      <c r="H536" s="18" t="str">
        <f>IFERROR(VLOOKUP($B$532,$130:$216,MATCH($S543&amp;"/"&amp;H$341,$128:$128,0),FALSE),"")</f>
        <v/>
      </c>
      <c r="I536" s="18" t="str">
        <f>IFERROR(VLOOKUP($B$532,$130:$216,MATCH($S543&amp;"/"&amp;I$341,$128:$128,0),FALSE),"")</f>
        <v/>
      </c>
      <c r="J536" s="18" t="str">
        <f>IFERROR(VLOOKUP($B$532,$130:$216,MATCH($S543&amp;"/"&amp;J$341,$128:$128,0),FALSE),"")</f>
        <v/>
      </c>
      <c r="K536" s="18" t="str">
        <f>IFERROR(VLOOKUP($B$532,$130:$216,MATCH($S543&amp;"/"&amp;K$341,$128:$128,0),FALSE),"")</f>
        <v/>
      </c>
      <c r="L536" s="18" t="str">
        <f>IFERROR(VLOOKUP($B$532,$130:$216,MATCH($S543&amp;"/"&amp;L$341,$128:$128,0),FALSE),"")</f>
        <v/>
      </c>
      <c r="M536" s="18">
        <f>IFERROR(VLOOKUP($B$532,$130:$216,MATCH($S543&amp;"/"&amp;M$341,$128:$128,0),FALSE),"")</f>
        <v>0</v>
      </c>
      <c r="N536" s="18" t="str">
        <f>IFERROR(VLOOKUP($B$532,$130:$216,MATCH($S543&amp;"/"&amp;N$341,$128:$128,0),FALSE),"")</f>
        <v/>
      </c>
      <c r="O536" s="18" t="str">
        <f>IFERROR(VLOOKUP($B$532,$130:$216,MATCH($S543&amp;"/"&amp;O$341,$128:$128,0),FALSE),"")</f>
        <v/>
      </c>
      <c r="P536" s="18" t="str">
        <f>IFERROR(VLOOKUP($B$532,$130:$216,MATCH($S543&amp;"/"&amp;P$341,$128:$128,0),FALSE),"")</f>
        <v/>
      </c>
      <c r="Q536" s="25" t="e">
        <f>IF(Q533="",Q532*4,IF(Q534="",(Q533+Q532)*2,IF(Q535="",((Q534+Q533+Q532)/3)*4,SUM(Q532:Q535))))</f>
        <v>#VALUE!</v>
      </c>
      <c r="R536" s="6"/>
      <c r="S536" s="9" t="s">
        <v>15</v>
      </c>
    </row>
    <row r="537" spans="1:19" ht="14">
      <c r="B537" s="18">
        <f>SUM(B533:B536)</f>
        <v>0</v>
      </c>
      <c r="C537" s="18">
        <f t="shared" ref="C537:M537" si="42">SUM(C533:C536)</f>
        <v>0</v>
      </c>
      <c r="D537" s="18">
        <f t="shared" si="42"/>
        <v>0</v>
      </c>
      <c r="E537" s="18">
        <f t="shared" si="42"/>
        <v>0</v>
      </c>
      <c r="F537" s="18">
        <f t="shared" si="42"/>
        <v>0</v>
      </c>
      <c r="G537" s="18">
        <f t="shared" si="42"/>
        <v>0</v>
      </c>
      <c r="H537" s="18">
        <f t="shared" si="42"/>
        <v>0</v>
      </c>
      <c r="I537" s="18">
        <f t="shared" si="42"/>
        <v>0</v>
      </c>
      <c r="J537" s="18">
        <f t="shared" si="42"/>
        <v>0</v>
      </c>
      <c r="K537" s="18">
        <f t="shared" si="42"/>
        <v>0</v>
      </c>
      <c r="L537" s="18">
        <f t="shared" si="42"/>
        <v>0</v>
      </c>
      <c r="M537" s="18">
        <f t="shared" si="42"/>
        <v>0</v>
      </c>
      <c r="N537" s="18">
        <f>IF(N534="",N533*4,IF(N535="",(N534+N533)*2,IF(N536="",((N535+N534+N533)/3)*4,SUM(N533:N536))))</f>
        <v>0</v>
      </c>
      <c r="O537" s="18" t="e">
        <f>IF(O534="",O533*4,IF(O535="",(O534+O533)*2,IF(O536="",((O535+O534+O533)/3)*4,SUM(O533:O536))))</f>
        <v>#VALUE!</v>
      </c>
      <c r="P537" s="18" t="e">
        <f>IF(P534="",P533*4,IF(P535="",(P534+P533)*2,IF(P536="",((P535+P534+P533)/3)*4,SUM(P533:P536))))</f>
        <v>#VALUE!</v>
      </c>
      <c r="Q537" s="10" t="e">
        <f t="shared" ref="Q537" si="43">+Q536/(Q$465+Q$472)</f>
        <v>#VALUE!</v>
      </c>
      <c r="R537" s="6"/>
      <c r="S537" s="11" t="s">
        <v>377</v>
      </c>
    </row>
    <row r="538" spans="1:19" s="87" customFormat="1" ht="14">
      <c r="A538" s="79"/>
      <c r="B538" s="21" t="e">
        <f>+B537/(B$458+B$465)</f>
        <v>#DIV/0!</v>
      </c>
      <c r="C538" s="22" t="e">
        <f>+C537/(C$458+C$465)</f>
        <v>#DIV/0!</v>
      </c>
      <c r="D538" s="22" t="e">
        <f>+D537/(D$458+D$465)</f>
        <v>#DIV/0!</v>
      </c>
      <c r="E538" s="22" t="e">
        <f>+E537/(E$458+E$465)</f>
        <v>#DIV/0!</v>
      </c>
      <c r="F538" s="22" t="e">
        <f>+F537/(F$458+F$465)</f>
        <v>#DIV/0!</v>
      </c>
      <c r="G538" s="22" t="e">
        <f>+G537/(G$458+G$465)</f>
        <v>#DIV/0!</v>
      </c>
      <c r="H538" s="22" t="e">
        <f>+H537/(H$458+H$465)</f>
        <v>#DIV/0!</v>
      </c>
      <c r="I538" s="22" t="e">
        <f>+I537/(I$458+I$465)</f>
        <v>#DIV/0!</v>
      </c>
      <c r="J538" s="22" t="e">
        <f>+J537/(J$458+J$465)</f>
        <v>#DIV/0!</v>
      </c>
      <c r="K538" s="22" t="e">
        <f>+K537/(K$458+K$465)</f>
        <v>#DIV/0!</v>
      </c>
      <c r="L538" s="22" t="e">
        <f>+L537/(L$458+L$465)</f>
        <v>#DIV/0!</v>
      </c>
      <c r="M538" s="22" t="e">
        <f>+M537/(M$458+M$465)</f>
        <v>#DIV/0!</v>
      </c>
      <c r="N538" s="23" t="e">
        <f>+N537/(N$458+N$465)</f>
        <v>#VALUE!</v>
      </c>
      <c r="O538" s="23" t="e">
        <f>+O537/(O$458+O$465)</f>
        <v>#VALUE!</v>
      </c>
      <c r="P538" s="23" t="e">
        <f>+P537/(P$458+P$465)</f>
        <v>#VALUE!</v>
      </c>
      <c r="Q538" s="10" t="e">
        <f>Q536/P529-1</f>
        <v>#VALUE!</v>
      </c>
      <c r="R538" s="17"/>
      <c r="S538" s="14" t="s">
        <v>20</v>
      </c>
    </row>
    <row r="539" spans="1:19" ht="14">
      <c r="B539" s="357" t="s">
        <v>25</v>
      </c>
      <c r="C539" s="357"/>
      <c r="D539" s="357"/>
      <c r="E539" s="357"/>
      <c r="F539" s="357"/>
      <c r="G539" s="357"/>
      <c r="H539" s="357"/>
      <c r="I539" s="357"/>
      <c r="J539" s="357"/>
      <c r="K539" s="357"/>
      <c r="L539" s="357"/>
      <c r="M539" s="357"/>
      <c r="N539" s="357"/>
      <c r="O539" s="120"/>
      <c r="P539" s="120"/>
      <c r="Q539" s="118"/>
      <c r="R539" s="6"/>
      <c r="S539" s="3"/>
    </row>
    <row r="540" spans="1:19" ht="14">
      <c r="B540" s="16" t="str">
        <f t="shared" ref="B540:O544" si="44">IFERROR(B500+B461-B525-B533,"")</f>
        <v/>
      </c>
      <c r="C540" s="16" t="str">
        <f t="shared" si="44"/>
        <v/>
      </c>
      <c r="D540" s="16" t="str">
        <f t="shared" si="44"/>
        <v/>
      </c>
      <c r="E540" s="16" t="str">
        <f t="shared" si="44"/>
        <v/>
      </c>
      <c r="F540" s="16" t="str">
        <f t="shared" si="44"/>
        <v/>
      </c>
      <c r="G540" s="16" t="str">
        <f t="shared" si="44"/>
        <v/>
      </c>
      <c r="H540" s="16" t="str">
        <f t="shared" si="44"/>
        <v/>
      </c>
      <c r="I540" s="16" t="str">
        <f t="shared" si="44"/>
        <v/>
      </c>
      <c r="J540" s="16" t="str">
        <f t="shared" si="44"/>
        <v/>
      </c>
      <c r="K540" s="16" t="str">
        <f t="shared" si="44"/>
        <v/>
      </c>
      <c r="L540" s="16" t="str">
        <f t="shared" si="44"/>
        <v/>
      </c>
      <c r="M540" s="16" t="str">
        <f t="shared" si="44"/>
        <v/>
      </c>
      <c r="N540" s="16" t="str">
        <f t="shared" si="44"/>
        <v/>
      </c>
      <c r="O540" s="16" t="str">
        <f t="shared" si="44"/>
        <v/>
      </c>
      <c r="P540" s="16" t="str">
        <f t="shared" ref="P540:Q547" si="45">IFERROR(P500+P461-P525-P533,"")</f>
        <v/>
      </c>
      <c r="Q540" s="16" t="str">
        <f>IFERROR(VLOOKUP($B$532,$130:$216,MATCH($S540&amp;"/"&amp;Q$348,$128:$128,0),FALSE),"")</f>
        <v/>
      </c>
      <c r="R540" s="6"/>
      <c r="S540" s="9" t="s">
        <v>12</v>
      </c>
    </row>
    <row r="541" spans="1:19" ht="14">
      <c r="B541" s="7" t="str">
        <f t="shared" si="44"/>
        <v/>
      </c>
      <c r="C541" s="7" t="str">
        <f t="shared" si="44"/>
        <v/>
      </c>
      <c r="D541" s="7" t="str">
        <f t="shared" si="44"/>
        <v/>
      </c>
      <c r="E541" s="7" t="str">
        <f t="shared" si="44"/>
        <v/>
      </c>
      <c r="F541" s="7" t="str">
        <f t="shared" si="44"/>
        <v/>
      </c>
      <c r="G541" s="7" t="str">
        <f t="shared" si="44"/>
        <v/>
      </c>
      <c r="H541" s="7" t="str">
        <f t="shared" si="44"/>
        <v/>
      </c>
      <c r="I541" s="7" t="str">
        <f t="shared" si="44"/>
        <v/>
      </c>
      <c r="J541" s="7" t="str">
        <f t="shared" si="44"/>
        <v/>
      </c>
      <c r="K541" s="7" t="str">
        <f t="shared" si="44"/>
        <v/>
      </c>
      <c r="L541" s="7" t="str">
        <f t="shared" si="44"/>
        <v/>
      </c>
      <c r="M541" s="7" t="str">
        <f t="shared" si="44"/>
        <v/>
      </c>
      <c r="N541" s="7" t="str">
        <f t="shared" si="44"/>
        <v/>
      </c>
      <c r="O541" s="7" t="str">
        <f t="shared" si="44"/>
        <v/>
      </c>
      <c r="P541" s="7" t="str">
        <f t="shared" ref="P541:Q548" si="46">IFERROR(P501+P462-P526-P534,"")</f>
        <v/>
      </c>
      <c r="Q541" s="7" t="str">
        <f>IFERROR(VLOOKUP($B$532,$130:$216,MATCH($S541&amp;"/"&amp;Q$348,$128:$128,0),FALSE),"")</f>
        <v/>
      </c>
      <c r="R541" s="6"/>
      <c r="S541" s="9" t="s">
        <v>13</v>
      </c>
    </row>
    <row r="542" spans="1:19" ht="14">
      <c r="B542" s="7" t="str">
        <f t="shared" si="44"/>
        <v/>
      </c>
      <c r="C542" s="7" t="str">
        <f t="shared" si="44"/>
        <v/>
      </c>
      <c r="D542" s="7" t="str">
        <f t="shared" si="44"/>
        <v/>
      </c>
      <c r="E542" s="7" t="str">
        <f t="shared" si="44"/>
        <v/>
      </c>
      <c r="F542" s="7" t="str">
        <f t="shared" si="44"/>
        <v/>
      </c>
      <c r="G542" s="7" t="str">
        <f t="shared" si="44"/>
        <v/>
      </c>
      <c r="H542" s="7" t="str">
        <f t="shared" si="44"/>
        <v/>
      </c>
      <c r="I542" s="7" t="str">
        <f t="shared" si="44"/>
        <v/>
      </c>
      <c r="J542" s="7" t="str">
        <f t="shared" si="44"/>
        <v/>
      </c>
      <c r="K542" s="7" t="str">
        <f t="shared" si="44"/>
        <v/>
      </c>
      <c r="L542" s="7" t="str">
        <f t="shared" si="44"/>
        <v/>
      </c>
      <c r="M542" s="7" t="str">
        <f t="shared" si="44"/>
        <v/>
      </c>
      <c r="N542" s="7" t="str">
        <f t="shared" si="44"/>
        <v/>
      </c>
      <c r="O542" s="7" t="str">
        <f t="shared" si="44"/>
        <v/>
      </c>
      <c r="P542" s="7" t="str">
        <f t="shared" ref="P542:Q549" si="47">IFERROR(P502+P463-P527-P535,"")</f>
        <v/>
      </c>
      <c r="Q542" s="7" t="str">
        <f>IFERROR(VLOOKUP($B$532,$130:$216,MATCH($S542&amp;"/"&amp;Q$348,$128:$128,0),FALSE),"")</f>
        <v/>
      </c>
      <c r="R542" s="6"/>
      <c r="S542" s="9" t="s">
        <v>14</v>
      </c>
    </row>
    <row r="543" spans="1:19" ht="14">
      <c r="B543" s="18" t="str">
        <f t="shared" si="44"/>
        <v/>
      </c>
      <c r="C543" s="18" t="str">
        <f t="shared" si="44"/>
        <v/>
      </c>
      <c r="D543" s="18" t="str">
        <f t="shared" si="44"/>
        <v/>
      </c>
      <c r="E543" s="18" t="str">
        <f t="shared" si="44"/>
        <v/>
      </c>
      <c r="F543" s="18" t="str">
        <f t="shared" si="44"/>
        <v/>
      </c>
      <c r="G543" s="18" t="str">
        <f t="shared" si="44"/>
        <v/>
      </c>
      <c r="H543" s="18" t="str">
        <f t="shared" si="44"/>
        <v/>
      </c>
      <c r="I543" s="18" t="str">
        <f t="shared" si="44"/>
        <v/>
      </c>
      <c r="J543" s="18" t="str">
        <f t="shared" si="44"/>
        <v/>
      </c>
      <c r="K543" s="18" t="str">
        <f t="shared" si="44"/>
        <v/>
      </c>
      <c r="L543" s="18" t="str">
        <f t="shared" si="44"/>
        <v/>
      </c>
      <c r="M543" s="18" t="str">
        <f t="shared" si="44"/>
        <v/>
      </c>
      <c r="N543" s="18" t="str">
        <f t="shared" si="44"/>
        <v/>
      </c>
      <c r="O543" s="18" t="str">
        <f t="shared" si="44"/>
        <v/>
      </c>
      <c r="P543" s="18" t="str">
        <f t="shared" ref="P543:Q550" si="48">IFERROR(P503+P464-P528-P536,"")</f>
        <v/>
      </c>
      <c r="Q543" s="18" t="str">
        <f>IFERROR(VLOOKUP($B$532,$130:$216,MATCH($S543&amp;"/"&amp;Q$348,$128:$128,0),FALSE),"")</f>
        <v/>
      </c>
      <c r="R543" s="6"/>
      <c r="S543" s="9" t="s">
        <v>19</v>
      </c>
    </row>
    <row r="544" spans="1:19" ht="14">
      <c r="B544" s="25">
        <f t="shared" si="44"/>
        <v>0</v>
      </c>
      <c r="C544" s="18">
        <f t="shared" si="44"/>
        <v>0</v>
      </c>
      <c r="D544" s="18">
        <f t="shared" si="44"/>
        <v>0</v>
      </c>
      <c r="E544" s="18">
        <f t="shared" si="44"/>
        <v>0</v>
      </c>
      <c r="F544" s="18">
        <f t="shared" si="44"/>
        <v>0</v>
      </c>
      <c r="G544" s="18">
        <f t="shared" si="44"/>
        <v>0</v>
      </c>
      <c r="H544" s="18">
        <f t="shared" si="44"/>
        <v>0</v>
      </c>
      <c r="I544" s="18">
        <f t="shared" si="44"/>
        <v>0</v>
      </c>
      <c r="J544" s="18">
        <f t="shared" si="44"/>
        <v>0</v>
      </c>
      <c r="K544" s="18">
        <f t="shared" si="44"/>
        <v>0</v>
      </c>
      <c r="L544" s="18">
        <f t="shared" si="44"/>
        <v>0</v>
      </c>
      <c r="M544" s="18">
        <f t="shared" si="44"/>
        <v>-3904</v>
      </c>
      <c r="N544" s="18" t="str">
        <f t="shared" si="44"/>
        <v/>
      </c>
      <c r="O544" s="18" t="str">
        <f t="shared" si="44"/>
        <v/>
      </c>
      <c r="P544" s="18" t="str">
        <f t="shared" ref="P544:Q551" si="49">IFERROR(P504+P465-P529-P537,"")</f>
        <v/>
      </c>
      <c r="Q544" s="18" t="e">
        <f>IF(Q541="",Q540*4,IF(Q542="",(Q541+Q540)*2,IF(Q543="",((Q542+Q541+Q540)/3)*4,SUM(Q540:Q543))))</f>
        <v>#VALUE!</v>
      </c>
      <c r="R544" s="6"/>
      <c r="S544" s="9" t="s">
        <v>15</v>
      </c>
    </row>
    <row r="545" spans="1:19" ht="14">
      <c r="B545" s="10" t="e">
        <f>+B544/(B$458+B$465)</f>
        <v>#DIV/0!</v>
      </c>
      <c r="C545" s="10" t="e">
        <f>+C544/(C$458+C$465)</f>
        <v>#DIV/0!</v>
      </c>
      <c r="D545" s="10" t="e">
        <f>+D544/(D$458+D$465)</f>
        <v>#DIV/0!</v>
      </c>
      <c r="E545" s="10" t="e">
        <f>+E544/(E$458+E$465)</f>
        <v>#DIV/0!</v>
      </c>
      <c r="F545" s="10" t="e">
        <f>+F544/(F$458+F$465)</f>
        <v>#DIV/0!</v>
      </c>
      <c r="G545" s="10" t="e">
        <f>+G544/(G$458+G$465)</f>
        <v>#DIV/0!</v>
      </c>
      <c r="H545" s="10" t="e">
        <f>+H544/(H$458+H$465)</f>
        <v>#DIV/0!</v>
      </c>
      <c r="I545" s="10" t="e">
        <f>+I544/(I$458+I$465)</f>
        <v>#DIV/0!</v>
      </c>
      <c r="J545" s="10" t="e">
        <f>+J544/(J$458+J$465)</f>
        <v>#DIV/0!</v>
      </c>
      <c r="K545" s="10" t="e">
        <f>+K544/(K$458+K$465)</f>
        <v>#DIV/0!</v>
      </c>
      <c r="L545" s="10" t="e">
        <f>+L544/(L$458+L$465)</f>
        <v>#DIV/0!</v>
      </c>
      <c r="M545" s="10" t="e">
        <f>+M544/(M$458+M$465)</f>
        <v>#DIV/0!</v>
      </c>
      <c r="N545" s="10" t="e">
        <f>+N544/(N$458+N$465)</f>
        <v>#VALUE!</v>
      </c>
      <c r="O545" s="10" t="e">
        <f>+O544/(O$458+O$465)</f>
        <v>#VALUE!</v>
      </c>
      <c r="P545" s="10" t="e">
        <f>+P544/(P$458+P$465)</f>
        <v>#VALUE!</v>
      </c>
      <c r="Q545" s="23" t="e">
        <f t="shared" ref="Q545" si="50">+Q544/(Q$465+Q$472)</f>
        <v>#VALUE!</v>
      </c>
      <c r="R545" s="6"/>
      <c r="S545" s="11" t="s">
        <v>377</v>
      </c>
    </row>
    <row r="546" spans="1:19" ht="14">
      <c r="A546" s="86"/>
      <c r="B546" s="19"/>
      <c r="C546" s="10" t="e">
        <f t="shared" ref="C546:M546" si="51">C544/B544-1</f>
        <v>#DIV/0!</v>
      </c>
      <c r="D546" s="10" t="e">
        <f t="shared" si="51"/>
        <v>#DIV/0!</v>
      </c>
      <c r="E546" s="10" t="e">
        <f t="shared" si="51"/>
        <v>#DIV/0!</v>
      </c>
      <c r="F546" s="10" t="e">
        <f t="shared" si="51"/>
        <v>#DIV/0!</v>
      </c>
      <c r="G546" s="10" t="e">
        <f t="shared" si="51"/>
        <v>#DIV/0!</v>
      </c>
      <c r="H546" s="10" t="e">
        <f t="shared" si="51"/>
        <v>#DIV/0!</v>
      </c>
      <c r="I546" s="10" t="e">
        <f t="shared" si="51"/>
        <v>#DIV/0!</v>
      </c>
      <c r="J546" s="10" t="e">
        <f t="shared" si="51"/>
        <v>#DIV/0!</v>
      </c>
      <c r="K546" s="10" t="e">
        <f t="shared" si="51"/>
        <v>#DIV/0!</v>
      </c>
      <c r="L546" s="10" t="e">
        <f t="shared" si="51"/>
        <v>#DIV/0!</v>
      </c>
      <c r="M546" s="10" t="e">
        <f t="shared" si="51"/>
        <v>#DIV/0!</v>
      </c>
      <c r="N546" s="10" t="e">
        <f>N544/M544-1</f>
        <v>#VALUE!</v>
      </c>
      <c r="O546" s="10" t="e">
        <f>O544/N544-1</f>
        <v>#VALUE!</v>
      </c>
      <c r="P546" s="10" t="e">
        <f>P544/O544-1</f>
        <v>#VALUE!</v>
      </c>
      <c r="Q546" s="120"/>
      <c r="R546" s="6"/>
      <c r="S546" s="3"/>
    </row>
    <row r="547" spans="1:19" ht="14">
      <c r="B547" s="357" t="s">
        <v>27</v>
      </c>
      <c r="C547" s="357"/>
      <c r="D547" s="357"/>
      <c r="E547" s="357"/>
      <c r="F547" s="357"/>
      <c r="G547" s="357"/>
      <c r="H547" s="357"/>
      <c r="I547" s="357"/>
      <c r="J547" s="357"/>
      <c r="K547" s="357"/>
      <c r="L547" s="357"/>
      <c r="M547" s="357"/>
      <c r="N547" s="357"/>
      <c r="O547" s="120"/>
      <c r="P547" s="120"/>
      <c r="Q547" s="16" t="str">
        <f t="shared" si="45"/>
        <v/>
      </c>
      <c r="R547" s="6"/>
      <c r="S547" s="9" t="s">
        <v>12</v>
      </c>
    </row>
    <row r="548" spans="1:19" ht="14">
      <c r="B548" s="16" t="str">
        <f t="shared" ref="B548:O548" si="52">IFERROR(B540+B586,"")</f>
        <v/>
      </c>
      <c r="C548" s="16" t="str">
        <f t="shared" si="52"/>
        <v/>
      </c>
      <c r="D548" s="16" t="str">
        <f t="shared" si="52"/>
        <v/>
      </c>
      <c r="E548" s="16" t="str">
        <f t="shared" si="52"/>
        <v/>
      </c>
      <c r="F548" s="16" t="str">
        <f t="shared" si="52"/>
        <v/>
      </c>
      <c r="G548" s="16" t="str">
        <f t="shared" si="52"/>
        <v/>
      </c>
      <c r="H548" s="16" t="str">
        <f t="shared" si="52"/>
        <v/>
      </c>
      <c r="I548" s="16" t="str">
        <f t="shared" si="52"/>
        <v/>
      </c>
      <c r="J548" s="16" t="str">
        <f t="shared" si="52"/>
        <v/>
      </c>
      <c r="K548" s="16" t="str">
        <f t="shared" si="52"/>
        <v/>
      </c>
      <c r="L548" s="16" t="str">
        <f t="shared" si="52"/>
        <v/>
      </c>
      <c r="M548" s="16" t="str">
        <f t="shared" si="52"/>
        <v/>
      </c>
      <c r="N548" s="16" t="str">
        <f t="shared" si="52"/>
        <v/>
      </c>
      <c r="O548" s="16" t="str">
        <f t="shared" si="52"/>
        <v/>
      </c>
      <c r="P548" s="16" t="str">
        <f t="shared" ref="P548:Q555" si="53">IFERROR(P540+P586,"")</f>
        <v/>
      </c>
      <c r="Q548" s="7" t="str">
        <f t="shared" si="46"/>
        <v/>
      </c>
      <c r="R548" s="6"/>
      <c r="S548" s="9" t="s">
        <v>13</v>
      </c>
    </row>
    <row r="549" spans="1:19" ht="14">
      <c r="B549" s="7" t="str">
        <f t="shared" ref="B549:O551" si="54">IFERROR(B541+B587-B586,"")</f>
        <v/>
      </c>
      <c r="C549" s="7" t="str">
        <f t="shared" si="54"/>
        <v/>
      </c>
      <c r="D549" s="7" t="str">
        <f t="shared" si="54"/>
        <v/>
      </c>
      <c r="E549" s="7" t="str">
        <f t="shared" si="54"/>
        <v/>
      </c>
      <c r="F549" s="7" t="str">
        <f t="shared" si="54"/>
        <v/>
      </c>
      <c r="G549" s="7" t="str">
        <f t="shared" si="54"/>
        <v/>
      </c>
      <c r="H549" s="7" t="str">
        <f t="shared" si="54"/>
        <v/>
      </c>
      <c r="I549" s="7" t="str">
        <f t="shared" si="54"/>
        <v/>
      </c>
      <c r="J549" s="7" t="str">
        <f t="shared" si="54"/>
        <v/>
      </c>
      <c r="K549" s="7" t="str">
        <f t="shared" si="54"/>
        <v/>
      </c>
      <c r="L549" s="7" t="str">
        <f t="shared" si="54"/>
        <v/>
      </c>
      <c r="M549" s="7" t="str">
        <f t="shared" si="54"/>
        <v/>
      </c>
      <c r="N549" s="7" t="str">
        <f t="shared" si="54"/>
        <v/>
      </c>
      <c r="O549" s="7" t="str">
        <f t="shared" si="54"/>
        <v/>
      </c>
      <c r="P549" s="7" t="str">
        <f t="shared" ref="P549:Q556" si="55">IFERROR(P541+P587-P586,"")</f>
        <v/>
      </c>
      <c r="Q549" s="7" t="str">
        <f t="shared" si="47"/>
        <v/>
      </c>
      <c r="R549" s="6"/>
      <c r="S549" s="9" t="s">
        <v>14</v>
      </c>
    </row>
    <row r="550" spans="1:19" ht="14">
      <c r="B550" s="7" t="str">
        <f t="shared" si="54"/>
        <v/>
      </c>
      <c r="C550" s="7" t="str">
        <f t="shared" si="54"/>
        <v/>
      </c>
      <c r="D550" s="7" t="str">
        <f t="shared" si="54"/>
        <v/>
      </c>
      <c r="E550" s="7" t="str">
        <f t="shared" si="54"/>
        <v/>
      </c>
      <c r="F550" s="7" t="str">
        <f t="shared" si="54"/>
        <v/>
      </c>
      <c r="G550" s="7" t="str">
        <f t="shared" si="54"/>
        <v/>
      </c>
      <c r="H550" s="7" t="str">
        <f t="shared" si="54"/>
        <v/>
      </c>
      <c r="I550" s="7" t="str">
        <f t="shared" si="54"/>
        <v/>
      </c>
      <c r="J550" s="7" t="str">
        <f t="shared" si="54"/>
        <v/>
      </c>
      <c r="K550" s="7" t="str">
        <f t="shared" si="54"/>
        <v/>
      </c>
      <c r="L550" s="7" t="str">
        <f t="shared" si="54"/>
        <v/>
      </c>
      <c r="M550" s="7" t="str">
        <f t="shared" si="54"/>
        <v/>
      </c>
      <c r="N550" s="7" t="str">
        <f t="shared" si="54"/>
        <v/>
      </c>
      <c r="O550" s="7" t="str">
        <f t="shared" si="54"/>
        <v/>
      </c>
      <c r="P550" s="7" t="str">
        <f t="shared" ref="P550:Q557" si="56">IFERROR(P542+P588-P587,"")</f>
        <v/>
      </c>
      <c r="Q550" s="18" t="str">
        <f t="shared" si="48"/>
        <v/>
      </c>
      <c r="R550" s="6"/>
      <c r="S550" s="9" t="s">
        <v>19</v>
      </c>
    </row>
    <row r="551" spans="1:19" ht="14">
      <c r="B551" s="18" t="str">
        <f t="shared" si="54"/>
        <v/>
      </c>
      <c r="C551" s="18" t="str">
        <f t="shared" si="54"/>
        <v/>
      </c>
      <c r="D551" s="18" t="str">
        <f t="shared" si="54"/>
        <v/>
      </c>
      <c r="E551" s="18" t="str">
        <f t="shared" si="54"/>
        <v/>
      </c>
      <c r="F551" s="18" t="str">
        <f t="shared" si="54"/>
        <v/>
      </c>
      <c r="G551" s="18" t="str">
        <f t="shared" si="54"/>
        <v/>
      </c>
      <c r="H551" s="18" t="str">
        <f t="shared" si="54"/>
        <v/>
      </c>
      <c r="I551" s="18" t="str">
        <f t="shared" si="54"/>
        <v/>
      </c>
      <c r="J551" s="18" t="str">
        <f t="shared" si="54"/>
        <v/>
      </c>
      <c r="K551" s="18" t="str">
        <f t="shared" si="54"/>
        <v/>
      </c>
      <c r="L551" s="18" t="str">
        <f t="shared" si="54"/>
        <v/>
      </c>
      <c r="M551" s="18" t="str">
        <f t="shared" si="54"/>
        <v/>
      </c>
      <c r="N551" s="18" t="str">
        <f t="shared" si="54"/>
        <v/>
      </c>
      <c r="O551" s="18" t="str">
        <f t="shared" si="54"/>
        <v/>
      </c>
      <c r="P551" s="18" t="str">
        <f t="shared" ref="P551:Q558" si="57">IFERROR(P543+P589-P588,"")</f>
        <v/>
      </c>
      <c r="Q551" s="18" t="str">
        <f t="shared" si="49"/>
        <v/>
      </c>
      <c r="R551" s="6"/>
      <c r="S551" s="9" t="s">
        <v>15</v>
      </c>
    </row>
    <row r="552" spans="1:19" ht="14">
      <c r="B552" s="25" t="str">
        <f t="shared" ref="B552:O552" si="58">IFERROR(B544+B589,"")</f>
        <v/>
      </c>
      <c r="C552" s="18" t="str">
        <f t="shared" si="58"/>
        <v/>
      </c>
      <c r="D552" s="18" t="str">
        <f t="shared" si="58"/>
        <v/>
      </c>
      <c r="E552" s="18" t="str">
        <f t="shared" si="58"/>
        <v/>
      </c>
      <c r="F552" s="18" t="str">
        <f t="shared" si="58"/>
        <v/>
      </c>
      <c r="G552" s="18" t="str">
        <f t="shared" si="58"/>
        <v/>
      </c>
      <c r="H552" s="18" t="str">
        <f t="shared" si="58"/>
        <v/>
      </c>
      <c r="I552" s="18" t="str">
        <f t="shared" si="58"/>
        <v/>
      </c>
      <c r="J552" s="18" t="str">
        <f t="shared" si="58"/>
        <v/>
      </c>
      <c r="K552" s="18" t="str">
        <f t="shared" si="58"/>
        <v/>
      </c>
      <c r="L552" s="18" t="str">
        <f t="shared" si="58"/>
        <v/>
      </c>
      <c r="M552" s="18" t="str">
        <f t="shared" si="58"/>
        <v/>
      </c>
      <c r="N552" s="18" t="str">
        <f t="shared" si="58"/>
        <v/>
      </c>
      <c r="O552" s="18" t="str">
        <f t="shared" si="58"/>
        <v/>
      </c>
      <c r="P552" s="18" t="str">
        <f t="shared" ref="P552:Q559" si="59">IFERROR(P544+P589,"")</f>
        <v/>
      </c>
      <c r="Q552" s="10" t="e">
        <f t="shared" ref="Q552" si="60">+Q551/(Q$465+Q$472)</f>
        <v>#VALUE!</v>
      </c>
      <c r="R552" s="6"/>
      <c r="S552" s="11" t="s">
        <v>26</v>
      </c>
    </row>
    <row r="553" spans="1:19" s="87" customFormat="1" ht="14">
      <c r="A553" s="79"/>
      <c r="B553" s="10" t="e">
        <f>+B552/(B$458+B$465)</f>
        <v>#VALUE!</v>
      </c>
      <c r="C553" s="10" t="e">
        <f>+C552/(C$458+C$465)</f>
        <v>#VALUE!</v>
      </c>
      <c r="D553" s="10" t="e">
        <f>+D552/(D$458+D$465)</f>
        <v>#VALUE!</v>
      </c>
      <c r="E553" s="10" t="e">
        <f>+E552/(E$458+E$465)</f>
        <v>#VALUE!</v>
      </c>
      <c r="F553" s="10" t="e">
        <f>+F552/(F$458+F$465)</f>
        <v>#VALUE!</v>
      </c>
      <c r="G553" s="10" t="e">
        <f>+G552/(G$458+G$465)</f>
        <v>#VALUE!</v>
      </c>
      <c r="H553" s="10" t="e">
        <f>+H552/(H$458+H$465)</f>
        <v>#VALUE!</v>
      </c>
      <c r="I553" s="10" t="e">
        <f>+I552/(I$458+I$465)</f>
        <v>#VALUE!</v>
      </c>
      <c r="J553" s="10" t="e">
        <f>+J552/(J$458+J$465)</f>
        <v>#VALUE!</v>
      </c>
      <c r="K553" s="10" t="e">
        <f>+K552/(K$458+K$465)</f>
        <v>#VALUE!</v>
      </c>
      <c r="L553" s="10" t="e">
        <f>+L552/(L$458+L$465)</f>
        <v>#VALUE!</v>
      </c>
      <c r="M553" s="10" t="e">
        <f>+M552/(M$458+M$465)</f>
        <v>#VALUE!</v>
      </c>
      <c r="N553" s="10" t="e">
        <f>+N552/(N$458+N$465)</f>
        <v>#VALUE!</v>
      </c>
      <c r="O553" s="10" t="e">
        <f>+O552/(O$458+O$465)</f>
        <v>#VALUE!</v>
      </c>
      <c r="P553" s="10" t="e">
        <f>+P552/(P$458+P$465)</f>
        <v>#VALUE!</v>
      </c>
      <c r="Q553" s="10" t="e">
        <f>Q551/P544-1</f>
        <v>#VALUE!</v>
      </c>
      <c r="R553" s="17"/>
      <c r="S553" s="14" t="s">
        <v>20</v>
      </c>
    </row>
    <row r="554" spans="1:19" ht="14">
      <c r="A554" s="86"/>
      <c r="B554" s="19"/>
      <c r="C554" s="10" t="e">
        <f t="shared" ref="C554:M554" si="61">C552/B552-1</f>
        <v>#VALUE!</v>
      </c>
      <c r="D554" s="10" t="e">
        <f t="shared" si="61"/>
        <v>#VALUE!</v>
      </c>
      <c r="E554" s="10" t="e">
        <f t="shared" si="61"/>
        <v>#VALUE!</v>
      </c>
      <c r="F554" s="10" t="e">
        <f t="shared" si="61"/>
        <v>#VALUE!</v>
      </c>
      <c r="G554" s="10" t="e">
        <f t="shared" si="61"/>
        <v>#VALUE!</v>
      </c>
      <c r="H554" s="10" t="e">
        <f t="shared" si="61"/>
        <v>#VALUE!</v>
      </c>
      <c r="I554" s="10" t="e">
        <f t="shared" si="61"/>
        <v>#VALUE!</v>
      </c>
      <c r="J554" s="10" t="e">
        <f t="shared" si="61"/>
        <v>#VALUE!</v>
      </c>
      <c r="K554" s="10" t="e">
        <f t="shared" si="61"/>
        <v>#VALUE!</v>
      </c>
      <c r="L554" s="10" t="e">
        <f t="shared" si="61"/>
        <v>#VALUE!</v>
      </c>
      <c r="M554" s="10" t="e">
        <f t="shared" si="61"/>
        <v>#VALUE!</v>
      </c>
      <c r="N554" s="10" t="e">
        <f>N552/M552-1</f>
        <v>#VALUE!</v>
      </c>
      <c r="O554" s="10" t="e">
        <f>O552/N552-1</f>
        <v>#VALUE!</v>
      </c>
      <c r="P554" s="10" t="e">
        <f>P552/O552-1</f>
        <v>#VALUE!</v>
      </c>
      <c r="Q554" s="120"/>
      <c r="R554" s="6"/>
      <c r="S554" s="11"/>
    </row>
    <row r="555" spans="1:19" ht="14">
      <c r="B555" s="355" t="s">
        <v>355</v>
      </c>
      <c r="C555" s="355"/>
      <c r="D555" s="355"/>
      <c r="E555" s="355"/>
      <c r="F555" s="355"/>
      <c r="G555" s="355"/>
      <c r="H555" s="355"/>
      <c r="I555" s="355"/>
      <c r="J555" s="355"/>
      <c r="K555" s="355"/>
      <c r="L555" s="355"/>
      <c r="M555" s="355"/>
      <c r="N555" s="355"/>
      <c r="O555" s="118"/>
      <c r="P555" s="118"/>
      <c r="Q555" s="16" t="str">
        <f t="shared" si="53"/>
        <v/>
      </c>
      <c r="R555" s="6"/>
      <c r="S555" s="9" t="s">
        <v>12</v>
      </c>
    </row>
    <row r="556" spans="1:19" ht="14">
      <c r="B556" s="16" t="str">
        <f>IFERROR(VLOOKUP($B$555,$130:$216,MATCH($S563&amp;"/"&amp;B$341,$128:$128,0),FALSE),"")</f>
        <v/>
      </c>
      <c r="C556" s="16" t="str">
        <f>IFERROR(VLOOKUP($B$555,$130:$216,MATCH($S563&amp;"/"&amp;C$341,$128:$128,0),FALSE),"")</f>
        <v/>
      </c>
      <c r="D556" s="16" t="str">
        <f>IFERROR(VLOOKUP($B$555,$130:$216,MATCH($S563&amp;"/"&amp;D$341,$128:$128,0),FALSE),"")</f>
        <v/>
      </c>
      <c r="E556" s="16" t="str">
        <f>IFERROR(VLOOKUP($B$555,$130:$216,MATCH($S563&amp;"/"&amp;E$341,$128:$128,0),FALSE),"")</f>
        <v/>
      </c>
      <c r="F556" s="16" t="str">
        <f>IFERROR(VLOOKUP($B$555,$130:$216,MATCH($S563&amp;"/"&amp;F$341,$128:$128,0),FALSE),"")</f>
        <v/>
      </c>
      <c r="G556" s="16" t="str">
        <f>IFERROR(VLOOKUP($B$555,$130:$216,MATCH($S563&amp;"/"&amp;G$341,$128:$128,0),FALSE),"")</f>
        <v/>
      </c>
      <c r="H556" s="16" t="str">
        <f>IFERROR(VLOOKUP($B$555,$130:$216,MATCH($S563&amp;"/"&amp;H$341,$128:$128,0),FALSE),"")</f>
        <v/>
      </c>
      <c r="I556" s="16" t="str">
        <f>IFERROR(VLOOKUP($B$555,$130:$216,MATCH($S563&amp;"/"&amp;I$341,$128:$128,0),FALSE),"")</f>
        <v/>
      </c>
      <c r="J556" s="16" t="str">
        <f>IFERROR(VLOOKUP($B$555,$130:$216,MATCH($S563&amp;"/"&amp;J$341,$128:$128,0),FALSE),"")</f>
        <v/>
      </c>
      <c r="K556" s="16" t="str">
        <f>IFERROR(VLOOKUP($B$555,$130:$216,MATCH($S563&amp;"/"&amp;K$341,$128:$128,0),FALSE),"")</f>
        <v/>
      </c>
      <c r="L556" s="16" t="str">
        <f>IFERROR(VLOOKUP($B$555,$130:$216,MATCH($S563&amp;"/"&amp;L$341,$128:$128,0),FALSE),"")</f>
        <v/>
      </c>
      <c r="M556" s="16">
        <f>IFERROR(VLOOKUP($B$555,$130:$216,MATCH($S563&amp;"/"&amp;M$341,$128:$128,0),FALSE),"")</f>
        <v>8896</v>
      </c>
      <c r="N556" s="16">
        <f>IFERROR(VLOOKUP($B$555,$130:$216,MATCH($S563&amp;"/"&amp;N$341,$128:$128,0),FALSE),"")</f>
        <v>9695</v>
      </c>
      <c r="O556" s="16" t="str">
        <f>IFERROR(VLOOKUP($B$555,$130:$216,MATCH($S563&amp;"/"&amp;O$341,$128:$128,0),FALSE),"")</f>
        <v/>
      </c>
      <c r="P556" s="16" t="str">
        <f>IFERROR(VLOOKUP($B$555,$130:$216,MATCH($S563&amp;"/"&amp;P$341,$128:$128,0),FALSE),"")</f>
        <v/>
      </c>
      <c r="Q556" s="7" t="str">
        <f t="shared" si="55"/>
        <v/>
      </c>
      <c r="R556" s="6"/>
      <c r="S556" s="9" t="s">
        <v>13</v>
      </c>
    </row>
    <row r="557" spans="1:19" ht="14">
      <c r="B557" s="7" t="str">
        <f>IFERROR(VLOOKUP($B$555,$130:$216,MATCH($S564&amp;"/"&amp;B$341,$128:$128,0),FALSE),"")</f>
        <v/>
      </c>
      <c r="C557" s="7" t="str">
        <f>IFERROR(VLOOKUP($B$555,$130:$216,MATCH($S564&amp;"/"&amp;C$341,$128:$128,0),FALSE),"")</f>
        <v/>
      </c>
      <c r="D557" s="7" t="str">
        <f>IFERROR(VLOOKUP($B$555,$130:$216,MATCH($S564&amp;"/"&amp;D$341,$128:$128,0),FALSE),"")</f>
        <v/>
      </c>
      <c r="E557" s="7" t="str">
        <f>IFERROR(VLOOKUP($B$555,$130:$216,MATCH($S564&amp;"/"&amp;E$341,$128:$128,0),FALSE),"")</f>
        <v/>
      </c>
      <c r="F557" s="7" t="str">
        <f>IFERROR(VLOOKUP($B$555,$130:$216,MATCH($S564&amp;"/"&amp;F$341,$128:$128,0),FALSE),"")</f>
        <v/>
      </c>
      <c r="G557" s="7" t="str">
        <f>IFERROR(VLOOKUP($B$555,$130:$216,MATCH($S564&amp;"/"&amp;G$341,$128:$128,0),FALSE),"")</f>
        <v/>
      </c>
      <c r="H557" s="7" t="str">
        <f>IFERROR(VLOOKUP($B$555,$130:$216,MATCH($S564&amp;"/"&amp;H$341,$128:$128,0),FALSE),"")</f>
        <v/>
      </c>
      <c r="I557" s="7" t="str">
        <f>IFERROR(VLOOKUP($B$555,$130:$216,MATCH($S564&amp;"/"&amp;I$341,$128:$128,0),FALSE),"")</f>
        <v/>
      </c>
      <c r="J557" s="7" t="str">
        <f>IFERROR(VLOOKUP($B$555,$130:$216,MATCH($S564&amp;"/"&amp;J$341,$128:$128,0),FALSE),"")</f>
        <v/>
      </c>
      <c r="K557" s="7" t="str">
        <f>IFERROR(VLOOKUP($B$555,$130:$216,MATCH($S564&amp;"/"&amp;K$341,$128:$128,0),FALSE),"")</f>
        <v/>
      </c>
      <c r="L557" s="7" t="str">
        <f>IFERROR(VLOOKUP($B$555,$130:$216,MATCH($S564&amp;"/"&amp;L$341,$128:$128,0),FALSE),"")</f>
        <v/>
      </c>
      <c r="M557" s="7">
        <f>IFERROR(VLOOKUP($B$555,$130:$216,MATCH($S564&amp;"/"&amp;M$341,$128:$128,0),FALSE),"")</f>
        <v>13082</v>
      </c>
      <c r="N557" s="7">
        <f>IFERROR(VLOOKUP($B$555,$130:$216,MATCH($S564&amp;"/"&amp;N$341,$128:$128,0),FALSE),"")</f>
        <v>1667</v>
      </c>
      <c r="O557" s="7" t="str">
        <f>IFERROR(VLOOKUP($B$555,$130:$216,MATCH($S564&amp;"/"&amp;O$341,$128:$128,0),FALSE),"")</f>
        <v/>
      </c>
      <c r="P557" s="7" t="str">
        <f>IFERROR(VLOOKUP($B$555,$130:$216,MATCH($S564&amp;"/"&amp;P$341,$128:$128,0),FALSE),"")</f>
        <v/>
      </c>
      <c r="Q557" s="7" t="str">
        <f t="shared" si="56"/>
        <v/>
      </c>
      <c r="R557" s="6"/>
      <c r="S557" s="9" t="s">
        <v>14</v>
      </c>
    </row>
    <row r="558" spans="1:19" ht="14">
      <c r="B558" s="7" t="str">
        <f>IFERROR(VLOOKUP($B$555,$130:$216,MATCH($S565&amp;"/"&amp;B$341,$128:$128,0),FALSE),"")</f>
        <v/>
      </c>
      <c r="C558" s="7" t="str">
        <f>IFERROR(VLOOKUP($B$555,$130:$216,MATCH($S565&amp;"/"&amp;C$341,$128:$128,0),FALSE),"")</f>
        <v/>
      </c>
      <c r="D558" s="7" t="str">
        <f>IFERROR(VLOOKUP($B$555,$130:$216,MATCH($S565&amp;"/"&amp;D$341,$128:$128,0),FALSE),"")</f>
        <v/>
      </c>
      <c r="E558" s="7" t="str">
        <f>IFERROR(VLOOKUP($B$555,$130:$216,MATCH($S565&amp;"/"&amp;E$341,$128:$128,0),FALSE),"")</f>
        <v/>
      </c>
      <c r="F558" s="7" t="str">
        <f>IFERROR(VLOOKUP($B$555,$130:$216,MATCH($S565&amp;"/"&amp;F$341,$128:$128,0),FALSE),"")</f>
        <v/>
      </c>
      <c r="G558" s="7" t="str">
        <f>IFERROR(VLOOKUP($B$555,$130:$216,MATCH($S565&amp;"/"&amp;G$341,$128:$128,0),FALSE),"")</f>
        <v/>
      </c>
      <c r="H558" s="7" t="str">
        <f>IFERROR(VLOOKUP($B$555,$130:$216,MATCH($S565&amp;"/"&amp;H$341,$128:$128,0),FALSE),"")</f>
        <v/>
      </c>
      <c r="I558" s="7" t="str">
        <f>IFERROR(VLOOKUP($B$555,$130:$216,MATCH($S565&amp;"/"&amp;I$341,$128:$128,0),FALSE),"")</f>
        <v/>
      </c>
      <c r="J558" s="7" t="str">
        <f>IFERROR(VLOOKUP($B$555,$130:$216,MATCH($S565&amp;"/"&amp;J$341,$128:$128,0),FALSE),"")</f>
        <v/>
      </c>
      <c r="K558" s="7" t="str">
        <f>IFERROR(VLOOKUP($B$555,$130:$216,MATCH($S565&amp;"/"&amp;K$341,$128:$128,0),FALSE),"")</f>
        <v/>
      </c>
      <c r="L558" s="7" t="str">
        <f>IFERROR(VLOOKUP($B$555,$130:$216,MATCH($S565&amp;"/"&amp;L$341,$128:$128,0),FALSE),"")</f>
        <v/>
      </c>
      <c r="M558" s="7">
        <f>IFERROR(VLOOKUP($B$555,$130:$216,MATCH($S565&amp;"/"&amp;M$341,$128:$128,0),FALSE),"")</f>
        <v>0</v>
      </c>
      <c r="N558" s="7" t="str">
        <f>IFERROR(VLOOKUP($B$555,$130:$216,MATCH($S565&amp;"/"&amp;N$341,$128:$128,0),FALSE),"")</f>
        <v/>
      </c>
      <c r="O558" s="7" t="str">
        <f>IFERROR(VLOOKUP($B$555,$130:$216,MATCH($S565&amp;"/"&amp;O$341,$128:$128,0),FALSE),"")</f>
        <v/>
      </c>
      <c r="P558" s="7" t="str">
        <f>IFERROR(VLOOKUP($B$555,$130:$216,MATCH($S565&amp;"/"&amp;P$341,$128:$128,0),FALSE),"")</f>
        <v/>
      </c>
      <c r="Q558" s="18" t="str">
        <f t="shared" si="57"/>
        <v/>
      </c>
      <c r="R558" s="6"/>
      <c r="S558" s="9" t="s">
        <v>19</v>
      </c>
    </row>
    <row r="559" spans="1:19" ht="14">
      <c r="B559" s="18" t="str">
        <f>IFERROR(VLOOKUP($B$555,$130:$216,MATCH($S566&amp;"/"&amp;B$341,$128:$128,0),FALSE),"")</f>
        <v/>
      </c>
      <c r="C559" s="18" t="str">
        <f>IFERROR(VLOOKUP($B$555,$130:$216,MATCH($S566&amp;"/"&amp;C$341,$128:$128,0),FALSE),"")</f>
        <v/>
      </c>
      <c r="D559" s="18" t="str">
        <f>IFERROR(VLOOKUP($B$555,$130:$216,MATCH($S566&amp;"/"&amp;D$341,$128:$128,0),FALSE),"")</f>
        <v/>
      </c>
      <c r="E559" s="18" t="str">
        <f>IFERROR(VLOOKUP($B$555,$130:$216,MATCH($S566&amp;"/"&amp;E$341,$128:$128,0),FALSE),"")</f>
        <v/>
      </c>
      <c r="F559" s="18" t="str">
        <f>IFERROR(VLOOKUP($B$555,$130:$216,MATCH($S566&amp;"/"&amp;F$341,$128:$128,0),FALSE),"")</f>
        <v/>
      </c>
      <c r="G559" s="18" t="str">
        <f>IFERROR(VLOOKUP($B$555,$130:$216,MATCH($S566&amp;"/"&amp;G$341,$128:$128,0),FALSE),"")</f>
        <v/>
      </c>
      <c r="H559" s="18" t="str">
        <f>IFERROR(VLOOKUP($B$555,$130:$216,MATCH($S566&amp;"/"&amp;H$341,$128:$128,0),FALSE),"")</f>
        <v/>
      </c>
      <c r="I559" s="18" t="str">
        <f>IFERROR(VLOOKUP($B$555,$130:$216,MATCH($S566&amp;"/"&amp;I$341,$128:$128,0),FALSE),"")</f>
        <v/>
      </c>
      <c r="J559" s="18" t="str">
        <f>IFERROR(VLOOKUP($B$555,$130:$216,MATCH($S566&amp;"/"&amp;J$341,$128:$128,0),FALSE),"")</f>
        <v/>
      </c>
      <c r="K559" s="18" t="str">
        <f>IFERROR(VLOOKUP($B$555,$130:$216,MATCH($S566&amp;"/"&amp;K$341,$128:$128,0),FALSE),"")</f>
        <v/>
      </c>
      <c r="L559" s="18" t="str">
        <f>IFERROR(VLOOKUP($B$555,$130:$216,MATCH($S566&amp;"/"&amp;L$341,$128:$128,0),FALSE),"")</f>
        <v/>
      </c>
      <c r="M559" s="18">
        <f>IFERROR(VLOOKUP($B$555,$130:$216,MATCH($S566&amp;"/"&amp;M$341,$128:$128,0),FALSE),"")</f>
        <v>0</v>
      </c>
      <c r="N559" s="18" t="str">
        <f>IFERROR(VLOOKUP($B$555,$130:$216,MATCH($S566&amp;"/"&amp;N$341,$128:$128,0),FALSE),"")</f>
        <v/>
      </c>
      <c r="O559" s="18" t="str">
        <f>IFERROR(VLOOKUP($B$555,$130:$216,MATCH($S566&amp;"/"&amp;O$341,$128:$128,0),FALSE),"")</f>
        <v/>
      </c>
      <c r="P559" s="18" t="str">
        <f>IFERROR(VLOOKUP($B$555,$130:$216,MATCH($S566&amp;"/"&amp;P$341,$128:$128,0),FALSE),"")</f>
        <v/>
      </c>
      <c r="Q559" s="18" t="str">
        <f t="shared" si="59"/>
        <v/>
      </c>
      <c r="R559" s="6"/>
      <c r="S559" s="9" t="s">
        <v>15</v>
      </c>
    </row>
    <row r="560" spans="1:19" ht="14">
      <c r="B560" s="18">
        <f>SUM(B556:B559)</f>
        <v>0</v>
      </c>
      <c r="C560" s="18">
        <f t="shared" ref="C560:M560" si="62">SUM(C556:C559)</f>
        <v>0</v>
      </c>
      <c r="D560" s="18">
        <f t="shared" si="62"/>
        <v>0</v>
      </c>
      <c r="E560" s="18">
        <f t="shared" si="62"/>
        <v>0</v>
      </c>
      <c r="F560" s="18">
        <f t="shared" si="62"/>
        <v>0</v>
      </c>
      <c r="G560" s="18">
        <f t="shared" si="62"/>
        <v>0</v>
      </c>
      <c r="H560" s="18">
        <f t="shared" si="62"/>
        <v>0</v>
      </c>
      <c r="I560" s="18">
        <f t="shared" si="62"/>
        <v>0</v>
      </c>
      <c r="J560" s="18">
        <f t="shared" si="62"/>
        <v>0</v>
      </c>
      <c r="K560" s="18">
        <f t="shared" si="62"/>
        <v>0</v>
      </c>
      <c r="L560" s="18">
        <f t="shared" si="62"/>
        <v>0</v>
      </c>
      <c r="M560" s="18">
        <f t="shared" si="62"/>
        <v>21978</v>
      </c>
      <c r="N560" s="18">
        <f>IF(N557="",N556*4,IF(N558="",(N557+N556)*2,IF(N559="",((N558+N557+N556)/3)*4,SUM(N556:N559))))</f>
        <v>22724</v>
      </c>
      <c r="O560" s="18" t="e">
        <f>IF(O557="",O556*4,IF(O558="",(O557+O556)*2,IF(O559="",((O558+O557+O556)/3)*4,SUM(O556:O559))))</f>
        <v>#VALUE!</v>
      </c>
      <c r="P560" s="18" t="e">
        <f>IF(P557="",P556*4,IF(P558="",(P557+P556)*2,IF(P559="",((P558+P557+P556)/3)*4,SUM(P556:P559))))</f>
        <v>#VALUE!</v>
      </c>
      <c r="Q560" s="10" t="e">
        <f t="shared" ref="Q560" si="63">+Q559/(Q$465+Q$472)</f>
        <v>#VALUE!</v>
      </c>
      <c r="R560" s="6"/>
      <c r="S560" s="11" t="s">
        <v>28</v>
      </c>
    </row>
    <row r="561" spans="1:19" s="87" customFormat="1" ht="14">
      <c r="A561" s="79"/>
      <c r="B561" s="10" t="e">
        <f>+B560/(B$458+B$465)</f>
        <v>#DIV/0!</v>
      </c>
      <c r="C561" s="10" t="e">
        <f>+C560/(C$458+C$465)</f>
        <v>#DIV/0!</v>
      </c>
      <c r="D561" s="10" t="e">
        <f>+D560/(D$458+D$465)</f>
        <v>#DIV/0!</v>
      </c>
      <c r="E561" s="10" t="e">
        <f>+E560/(E$458+E$465)</f>
        <v>#DIV/0!</v>
      </c>
      <c r="F561" s="10" t="e">
        <f>+F560/(F$458+F$465)</f>
        <v>#DIV/0!</v>
      </c>
      <c r="G561" s="10" t="e">
        <f>+G560/(G$458+G$465)</f>
        <v>#DIV/0!</v>
      </c>
      <c r="H561" s="10" t="e">
        <f>+H560/(H$458+H$465)</f>
        <v>#DIV/0!</v>
      </c>
      <c r="I561" s="10" t="e">
        <f>+I560/(I$458+I$465)</f>
        <v>#DIV/0!</v>
      </c>
      <c r="J561" s="10" t="e">
        <f>+J560/(J$458+J$465)</f>
        <v>#DIV/0!</v>
      </c>
      <c r="K561" s="10" t="e">
        <f>+K560/(K$458+K$465)</f>
        <v>#DIV/0!</v>
      </c>
      <c r="L561" s="10" t="e">
        <f>+L560/(L$458+L$465)</f>
        <v>#DIV/0!</v>
      </c>
      <c r="M561" s="10" t="e">
        <f>+M560/(M$458+M$465)</f>
        <v>#DIV/0!</v>
      </c>
      <c r="N561" s="10" t="e">
        <f>+N560/(N$458+N$465)</f>
        <v>#VALUE!</v>
      </c>
      <c r="O561" s="10" t="e">
        <f>+O560/(O$458+O$465)</f>
        <v>#VALUE!</v>
      </c>
      <c r="P561" s="10" t="e">
        <f>+P560/(P$458+P$465)</f>
        <v>#VALUE!</v>
      </c>
      <c r="Q561" s="10" t="e">
        <f>Q559/P552-1</f>
        <v>#VALUE!</v>
      </c>
      <c r="R561" s="17"/>
      <c r="S561" s="14" t="s">
        <v>20</v>
      </c>
    </row>
    <row r="562" spans="1:19" ht="14">
      <c r="B562" s="357" t="s">
        <v>29</v>
      </c>
      <c r="C562" s="357"/>
      <c r="D562" s="357"/>
      <c r="E562" s="357"/>
      <c r="F562" s="357"/>
      <c r="G562" s="357"/>
      <c r="H562" s="357"/>
      <c r="I562" s="357"/>
      <c r="J562" s="357"/>
      <c r="K562" s="357"/>
      <c r="L562" s="357"/>
      <c r="M562" s="357"/>
      <c r="N562" s="357"/>
      <c r="O562" s="120"/>
      <c r="P562" s="120"/>
      <c r="Q562" s="118"/>
      <c r="R562" s="6"/>
      <c r="S562" s="3"/>
    </row>
    <row r="563" spans="1:19" ht="14">
      <c r="B563" s="16" t="str">
        <f t="shared" ref="B563:O566" si="64">IFERROR(B540-B556,"")</f>
        <v/>
      </c>
      <c r="C563" s="16" t="str">
        <f t="shared" si="64"/>
        <v/>
      </c>
      <c r="D563" s="16" t="str">
        <f t="shared" si="64"/>
        <v/>
      </c>
      <c r="E563" s="16" t="str">
        <f t="shared" si="64"/>
        <v/>
      </c>
      <c r="F563" s="16" t="str">
        <f t="shared" si="64"/>
        <v/>
      </c>
      <c r="G563" s="16" t="str">
        <f t="shared" si="64"/>
        <v/>
      </c>
      <c r="H563" s="16" t="str">
        <f t="shared" si="64"/>
        <v/>
      </c>
      <c r="I563" s="16" t="str">
        <f t="shared" si="64"/>
        <v/>
      </c>
      <c r="J563" s="16" t="str">
        <f t="shared" si="64"/>
        <v/>
      </c>
      <c r="K563" s="16" t="str">
        <f t="shared" si="64"/>
        <v/>
      </c>
      <c r="L563" s="16" t="str">
        <f t="shared" si="64"/>
        <v/>
      </c>
      <c r="M563" s="16" t="str">
        <f t="shared" si="64"/>
        <v/>
      </c>
      <c r="N563" s="16" t="str">
        <f t="shared" si="64"/>
        <v/>
      </c>
      <c r="O563" s="16" t="str">
        <f t="shared" si="64"/>
        <v/>
      </c>
      <c r="P563" s="16" t="str">
        <f t="shared" ref="P563:Q570" si="65">IFERROR(P540-P556,"")</f>
        <v/>
      </c>
      <c r="Q563" s="16" t="str">
        <f>IFERROR(VLOOKUP($B$555,$130:$216,MATCH($S563&amp;"/"&amp;Q$348,$128:$128,0),FALSE),"")</f>
        <v/>
      </c>
      <c r="R563" s="6"/>
      <c r="S563" s="9" t="s">
        <v>12</v>
      </c>
    </row>
    <row r="564" spans="1:19" ht="14">
      <c r="B564" s="7" t="str">
        <f t="shared" si="64"/>
        <v/>
      </c>
      <c r="C564" s="7" t="str">
        <f t="shared" si="64"/>
        <v/>
      </c>
      <c r="D564" s="7" t="str">
        <f t="shared" si="64"/>
        <v/>
      </c>
      <c r="E564" s="7" t="str">
        <f t="shared" si="64"/>
        <v/>
      </c>
      <c r="F564" s="7" t="str">
        <f t="shared" si="64"/>
        <v/>
      </c>
      <c r="G564" s="7" t="str">
        <f t="shared" si="64"/>
        <v/>
      </c>
      <c r="H564" s="7" t="str">
        <f t="shared" si="64"/>
        <v/>
      </c>
      <c r="I564" s="7" t="str">
        <f t="shared" si="64"/>
        <v/>
      </c>
      <c r="J564" s="7" t="str">
        <f t="shared" si="64"/>
        <v/>
      </c>
      <c r="K564" s="7" t="str">
        <f t="shared" si="64"/>
        <v/>
      </c>
      <c r="L564" s="7" t="str">
        <f t="shared" si="64"/>
        <v/>
      </c>
      <c r="M564" s="7" t="str">
        <f t="shared" si="64"/>
        <v/>
      </c>
      <c r="N564" s="7" t="str">
        <f t="shared" si="64"/>
        <v/>
      </c>
      <c r="O564" s="7" t="str">
        <f t="shared" si="64"/>
        <v/>
      </c>
      <c r="P564" s="7" t="str">
        <f t="shared" ref="P564:Q571" si="66">IFERROR(P541-P557,"")</f>
        <v/>
      </c>
      <c r="Q564" s="7" t="str">
        <f>IFERROR(VLOOKUP($B$555,$130:$216,MATCH($S564&amp;"/"&amp;Q$348,$128:$128,0),FALSE),"")</f>
        <v/>
      </c>
      <c r="R564" s="6"/>
      <c r="S564" s="9" t="s">
        <v>13</v>
      </c>
    </row>
    <row r="565" spans="1:19" ht="14">
      <c r="B565" s="7" t="str">
        <f t="shared" si="64"/>
        <v/>
      </c>
      <c r="C565" s="7" t="str">
        <f t="shared" si="64"/>
        <v/>
      </c>
      <c r="D565" s="7" t="str">
        <f t="shared" si="64"/>
        <v/>
      </c>
      <c r="E565" s="7" t="str">
        <f t="shared" si="64"/>
        <v/>
      </c>
      <c r="F565" s="7" t="str">
        <f t="shared" si="64"/>
        <v/>
      </c>
      <c r="G565" s="7" t="str">
        <f t="shared" si="64"/>
        <v/>
      </c>
      <c r="H565" s="7" t="str">
        <f t="shared" si="64"/>
        <v/>
      </c>
      <c r="I565" s="7" t="str">
        <f t="shared" si="64"/>
        <v/>
      </c>
      <c r="J565" s="7" t="str">
        <f t="shared" si="64"/>
        <v/>
      </c>
      <c r="K565" s="7" t="str">
        <f t="shared" si="64"/>
        <v/>
      </c>
      <c r="L565" s="7" t="str">
        <f t="shared" si="64"/>
        <v/>
      </c>
      <c r="M565" s="7" t="str">
        <f t="shared" si="64"/>
        <v/>
      </c>
      <c r="N565" s="7" t="str">
        <f t="shared" si="64"/>
        <v/>
      </c>
      <c r="O565" s="7" t="str">
        <f t="shared" si="64"/>
        <v/>
      </c>
      <c r="P565" s="7" t="str">
        <f t="shared" ref="P565:Q572" si="67">IFERROR(P542-P558,"")</f>
        <v/>
      </c>
      <c r="Q565" s="7" t="str">
        <f>IFERROR(VLOOKUP($B$555,$130:$216,MATCH($S565&amp;"/"&amp;Q$348,$128:$128,0),FALSE),"")</f>
        <v/>
      </c>
      <c r="R565" s="6"/>
      <c r="S565" s="9" t="s">
        <v>14</v>
      </c>
    </row>
    <row r="566" spans="1:19" ht="14">
      <c r="B566" s="7" t="str">
        <f t="shared" si="64"/>
        <v/>
      </c>
      <c r="C566" s="18" t="str">
        <f t="shared" si="64"/>
        <v/>
      </c>
      <c r="D566" s="18" t="str">
        <f t="shared" si="64"/>
        <v/>
      </c>
      <c r="E566" s="18" t="str">
        <f t="shared" si="64"/>
        <v/>
      </c>
      <c r="F566" s="18" t="str">
        <f t="shared" si="64"/>
        <v/>
      </c>
      <c r="G566" s="18" t="str">
        <f t="shared" si="64"/>
        <v/>
      </c>
      <c r="H566" s="18" t="str">
        <f t="shared" si="64"/>
        <v/>
      </c>
      <c r="I566" s="18" t="str">
        <f t="shared" si="64"/>
        <v/>
      </c>
      <c r="J566" s="18" t="str">
        <f t="shared" si="64"/>
        <v/>
      </c>
      <c r="K566" s="18" t="str">
        <f t="shared" si="64"/>
        <v/>
      </c>
      <c r="L566" s="18" t="str">
        <f t="shared" si="64"/>
        <v/>
      </c>
      <c r="M566" s="18" t="str">
        <f t="shared" si="64"/>
        <v/>
      </c>
      <c r="N566" s="18" t="str">
        <f t="shared" si="64"/>
        <v/>
      </c>
      <c r="O566" s="18" t="str">
        <f t="shared" si="64"/>
        <v/>
      </c>
      <c r="P566" s="18" t="str">
        <f t="shared" ref="P566:Q573" si="68">IFERROR(P543-P559,"")</f>
        <v/>
      </c>
      <c r="Q566" s="18" t="str">
        <f>IFERROR(VLOOKUP($B$555,$130:$216,MATCH($S566&amp;"/"&amp;Q$348,$128:$128,0),FALSE),"")</f>
        <v/>
      </c>
      <c r="R566" s="6"/>
      <c r="S566" s="9" t="s">
        <v>19</v>
      </c>
    </row>
    <row r="567" spans="1:19" ht="14">
      <c r="B567" s="25">
        <f t="shared" ref="B567:M567" si="69">B544-B560</f>
        <v>0</v>
      </c>
      <c r="C567" s="18">
        <f t="shared" si="69"/>
        <v>0</v>
      </c>
      <c r="D567" s="18">
        <f t="shared" si="69"/>
        <v>0</v>
      </c>
      <c r="E567" s="18">
        <f t="shared" si="69"/>
        <v>0</v>
      </c>
      <c r="F567" s="18">
        <f t="shared" si="69"/>
        <v>0</v>
      </c>
      <c r="G567" s="18">
        <f t="shared" si="69"/>
        <v>0</v>
      </c>
      <c r="H567" s="18">
        <f t="shared" si="69"/>
        <v>0</v>
      </c>
      <c r="I567" s="18">
        <f t="shared" si="69"/>
        <v>0</v>
      </c>
      <c r="J567" s="18">
        <f t="shared" si="69"/>
        <v>0</v>
      </c>
      <c r="K567" s="18">
        <f t="shared" si="69"/>
        <v>0</v>
      </c>
      <c r="L567" s="18">
        <f t="shared" si="69"/>
        <v>0</v>
      </c>
      <c r="M567" s="18">
        <f t="shared" si="69"/>
        <v>-25882</v>
      </c>
      <c r="N567" s="18" t="str">
        <f>IFERROR(N544-N560,"")</f>
        <v/>
      </c>
      <c r="O567" s="18" t="str">
        <f>IFERROR(O544-O560,"")</f>
        <v/>
      </c>
      <c r="P567" s="18" t="str">
        <f>IFERROR(P544-P560,"")</f>
        <v/>
      </c>
      <c r="Q567" s="18" t="e">
        <f>IF(Q564="",Q563*4,IF(Q565="",(Q564+Q563)*2,IF(Q566="",((Q565+Q564+Q563)/3)*4,SUM(Q563:Q566))))</f>
        <v>#VALUE!</v>
      </c>
      <c r="R567" s="6"/>
      <c r="S567" s="9" t="s">
        <v>15</v>
      </c>
    </row>
    <row r="568" spans="1:19" ht="14">
      <c r="B568" s="10" t="e">
        <f>+B567/(B$458+B$465)</f>
        <v>#DIV/0!</v>
      </c>
      <c r="C568" s="10" t="e">
        <f>+C567/(C$458+C$465)</f>
        <v>#DIV/0!</v>
      </c>
      <c r="D568" s="10" t="e">
        <f>+D567/(D$458+D$465)</f>
        <v>#DIV/0!</v>
      </c>
      <c r="E568" s="10" t="e">
        <f>+E567/(E$458+E$465)</f>
        <v>#DIV/0!</v>
      </c>
      <c r="F568" s="10" t="e">
        <f>+F567/(F$458+F$465)</f>
        <v>#DIV/0!</v>
      </c>
      <c r="G568" s="10" t="e">
        <f>+G567/(G$458+G$465)</f>
        <v>#DIV/0!</v>
      </c>
      <c r="H568" s="10" t="e">
        <f>+H567/(H$458+H$465)</f>
        <v>#DIV/0!</v>
      </c>
      <c r="I568" s="10" t="e">
        <f>+I567/(I$458+I$465)</f>
        <v>#DIV/0!</v>
      </c>
      <c r="J568" s="10" t="e">
        <f>+J567/(J$458+J$465)</f>
        <v>#DIV/0!</v>
      </c>
      <c r="K568" s="10" t="e">
        <f>+K567/(K$458+K$465)</f>
        <v>#DIV/0!</v>
      </c>
      <c r="L568" s="10" t="e">
        <f>+L567/(L$458+L$465)</f>
        <v>#DIV/0!</v>
      </c>
      <c r="M568" s="10" t="e">
        <f>+M567/(M$458+M$465)</f>
        <v>#DIV/0!</v>
      </c>
      <c r="N568" s="10" t="e">
        <f>+N567/(N$458+N$465)</f>
        <v>#VALUE!</v>
      </c>
      <c r="O568" s="10" t="e">
        <f>+O567/(O$458+O$465)</f>
        <v>#VALUE!</v>
      </c>
      <c r="P568" s="10" t="e">
        <f>+P567/(P$458+P$465)</f>
        <v>#VALUE!</v>
      </c>
      <c r="Q568" s="10" t="e">
        <f t="shared" ref="Q568" si="70">+Q567/(Q$465+Q$472)</f>
        <v>#VALUE!</v>
      </c>
      <c r="R568" s="6"/>
      <c r="S568" s="11" t="s">
        <v>377</v>
      </c>
    </row>
    <row r="569" spans="1:19" ht="14">
      <c r="B569" s="359" t="s">
        <v>356</v>
      </c>
      <c r="C569" s="359"/>
      <c r="D569" s="359"/>
      <c r="E569" s="359"/>
      <c r="F569" s="359"/>
      <c r="G569" s="359"/>
      <c r="H569" s="359"/>
      <c r="I569" s="359"/>
      <c r="J569" s="359"/>
      <c r="K569" s="359"/>
      <c r="L569" s="359"/>
      <c r="M569" s="359"/>
      <c r="N569" s="359"/>
      <c r="O569" s="122"/>
      <c r="P569" s="122"/>
      <c r="Q569" s="120"/>
      <c r="R569" s="6"/>
      <c r="S569" s="3"/>
    </row>
    <row r="570" spans="1:19" ht="14">
      <c r="B570" s="16" t="str">
        <f>IFERROR(VLOOKUP($B$569,$130:$216,MATCH($S577&amp;"/"&amp;B$341,$128:$128,0),FALSE),"")</f>
        <v/>
      </c>
      <c r="C570" s="16" t="str">
        <f>IFERROR(VLOOKUP($B$569,$130:$216,MATCH($S577&amp;"/"&amp;C$341,$128:$128,0),FALSE),"")</f>
        <v/>
      </c>
      <c r="D570" s="16" t="str">
        <f>IFERROR(VLOOKUP($B$569,$130:$216,MATCH($S577&amp;"/"&amp;D$341,$128:$128,0),FALSE),"")</f>
        <v/>
      </c>
      <c r="E570" s="16" t="str">
        <f>IFERROR(VLOOKUP($B$569,$130:$216,MATCH($S577&amp;"/"&amp;E$341,$128:$128,0),FALSE),"")</f>
        <v/>
      </c>
      <c r="F570" s="16" t="str">
        <f>IFERROR(VLOOKUP($B$569,$130:$216,MATCH($S577&amp;"/"&amp;F$341,$128:$128,0),FALSE),"")</f>
        <v/>
      </c>
      <c r="G570" s="16" t="str">
        <f>IFERROR(VLOOKUP($B$569,$130:$216,MATCH($S577&amp;"/"&amp;G$341,$128:$128,0),FALSE),"")</f>
        <v/>
      </c>
      <c r="H570" s="16" t="str">
        <f>IFERROR(VLOOKUP($B$569,$130:$216,MATCH($S577&amp;"/"&amp;H$341,$128:$128,0),FALSE),"")</f>
        <v/>
      </c>
      <c r="I570" s="16" t="str">
        <f>IFERROR(VLOOKUP($B$569,$130:$216,MATCH($S577&amp;"/"&amp;I$341,$128:$128,0),FALSE),"")</f>
        <v/>
      </c>
      <c r="J570" s="16" t="str">
        <f>IFERROR(VLOOKUP($B$569,$130:$216,MATCH($S577&amp;"/"&amp;J$341,$128:$128,0),FALSE),"")</f>
        <v/>
      </c>
      <c r="K570" s="16" t="str">
        <f>IFERROR(VLOOKUP($B$569,$130:$216,MATCH($S577&amp;"/"&amp;K$341,$128:$128,0),FALSE),"")</f>
        <v/>
      </c>
      <c r="L570" s="16" t="str">
        <f>IFERROR(VLOOKUP($B$569,$130:$216,MATCH($S577&amp;"/"&amp;L$341,$128:$128,0),FALSE),"")</f>
        <v/>
      </c>
      <c r="M570" s="16">
        <f>IFERROR(VLOOKUP($B$569,$130:$216,MATCH($S577&amp;"/"&amp;M$341,$128:$128,0),FALSE),"")</f>
        <v>32131</v>
      </c>
      <c r="N570" s="16">
        <f>IFERROR(VLOOKUP($B$569,$130:$216,MATCH($S577&amp;"/"&amp;N$341,$128:$128,0),FALSE),"")</f>
        <v>37107</v>
      </c>
      <c r="O570" s="16" t="str">
        <f>IFERROR(VLOOKUP($B$569,$130:$216,MATCH($S577&amp;"/"&amp;O$341,$128:$128,0),FALSE),"")</f>
        <v/>
      </c>
      <c r="P570" s="16" t="str">
        <f>IFERROR(VLOOKUP($B$569,$130:$216,MATCH($S577&amp;"/"&amp;P$341,$128:$128,0),FALSE),"")</f>
        <v/>
      </c>
      <c r="Q570" s="16" t="str">
        <f t="shared" si="65"/>
        <v/>
      </c>
      <c r="R570" s="6"/>
      <c r="S570" s="9" t="s">
        <v>12</v>
      </c>
    </row>
    <row r="571" spans="1:19" ht="14">
      <c r="B571" s="7" t="str">
        <f>IFERROR(VLOOKUP($B$569,$130:$216,MATCH($S578&amp;"/"&amp;B$341,$128:$128,0),FALSE),"")</f>
        <v/>
      </c>
      <c r="C571" s="7" t="str">
        <f>IFERROR(VLOOKUP($B$569,$130:$216,MATCH($S578&amp;"/"&amp;C$341,$128:$128,0),FALSE),"")</f>
        <v/>
      </c>
      <c r="D571" s="7" t="str">
        <f>IFERROR(VLOOKUP($B$569,$130:$216,MATCH($S578&amp;"/"&amp;D$341,$128:$128,0),FALSE),"")</f>
        <v/>
      </c>
      <c r="E571" s="7" t="str">
        <f>IFERROR(VLOOKUP($B$569,$130:$216,MATCH($S578&amp;"/"&amp;E$341,$128:$128,0),FALSE),"")</f>
        <v/>
      </c>
      <c r="F571" s="7" t="str">
        <f>IFERROR(VLOOKUP($B$569,$130:$216,MATCH($S578&amp;"/"&amp;F$341,$128:$128,0),FALSE),"")</f>
        <v/>
      </c>
      <c r="G571" s="7" t="str">
        <f>IFERROR(VLOOKUP($B$569,$130:$216,MATCH($S578&amp;"/"&amp;G$341,$128:$128,0),FALSE),"")</f>
        <v/>
      </c>
      <c r="H571" s="7" t="str">
        <f>IFERROR(VLOOKUP($B$569,$130:$216,MATCH($S578&amp;"/"&amp;H$341,$128:$128,0),FALSE),"")</f>
        <v/>
      </c>
      <c r="I571" s="7" t="str">
        <f>IFERROR(VLOOKUP($B$569,$130:$216,MATCH($S578&amp;"/"&amp;I$341,$128:$128,0),FALSE),"")</f>
        <v/>
      </c>
      <c r="J571" s="7" t="str">
        <f>IFERROR(VLOOKUP($B$569,$130:$216,MATCH($S578&amp;"/"&amp;J$341,$128:$128,0),FALSE),"")</f>
        <v/>
      </c>
      <c r="K571" s="7" t="str">
        <f>IFERROR(VLOOKUP($B$569,$130:$216,MATCH($S578&amp;"/"&amp;K$341,$128:$128,0),FALSE),"")</f>
        <v/>
      </c>
      <c r="L571" s="7" t="str">
        <f>IFERROR(VLOOKUP($B$569,$130:$216,MATCH($S578&amp;"/"&amp;L$341,$128:$128,0),FALSE),"")</f>
        <v/>
      </c>
      <c r="M571" s="7">
        <f>IFERROR(VLOOKUP($B$569,$130:$216,MATCH($S578&amp;"/"&amp;M$341,$128:$128,0),FALSE),"")</f>
        <v>34246</v>
      </c>
      <c r="N571" s="7">
        <f>IFERROR(VLOOKUP($B$569,$130:$216,MATCH($S578&amp;"/"&amp;N$341,$128:$128,0),FALSE),"")</f>
        <v>23156</v>
      </c>
      <c r="O571" s="7" t="str">
        <f>IFERROR(VLOOKUP($B$569,$130:$216,MATCH($S578&amp;"/"&amp;O$341,$128:$128,0),FALSE),"")</f>
        <v/>
      </c>
      <c r="P571" s="7" t="str">
        <f>IFERROR(VLOOKUP($B$569,$130:$216,MATCH($S578&amp;"/"&amp;P$341,$128:$128,0),FALSE),"")</f>
        <v/>
      </c>
      <c r="Q571" s="7" t="str">
        <f t="shared" si="66"/>
        <v/>
      </c>
      <c r="R571" s="6"/>
      <c r="S571" s="9" t="s">
        <v>13</v>
      </c>
    </row>
    <row r="572" spans="1:19" ht="14">
      <c r="B572" s="7" t="str">
        <f>IFERROR(VLOOKUP($B$569,$130:$216,MATCH($S579&amp;"/"&amp;B$341,$128:$128,0),FALSE),"")</f>
        <v/>
      </c>
      <c r="C572" s="7" t="str">
        <f>IFERROR(VLOOKUP($B$569,$130:$216,MATCH($S579&amp;"/"&amp;C$341,$128:$128,0),FALSE),"")</f>
        <v/>
      </c>
      <c r="D572" s="7" t="str">
        <f>IFERROR(VLOOKUP($B$569,$130:$216,MATCH($S579&amp;"/"&amp;D$341,$128:$128,0),FALSE),"")</f>
        <v/>
      </c>
      <c r="E572" s="7" t="str">
        <f>IFERROR(VLOOKUP($B$569,$130:$216,MATCH($S579&amp;"/"&amp;E$341,$128:$128,0),FALSE),"")</f>
        <v/>
      </c>
      <c r="F572" s="7" t="str">
        <f>IFERROR(VLOOKUP($B$569,$130:$216,MATCH($S579&amp;"/"&amp;F$341,$128:$128,0),FALSE),"")</f>
        <v/>
      </c>
      <c r="G572" s="7" t="str">
        <f>IFERROR(VLOOKUP($B$569,$130:$216,MATCH($S579&amp;"/"&amp;G$341,$128:$128,0),FALSE),"")</f>
        <v/>
      </c>
      <c r="H572" s="7" t="str">
        <f>IFERROR(VLOOKUP($B$569,$130:$216,MATCH($S579&amp;"/"&amp;H$341,$128:$128,0),FALSE),"")</f>
        <v/>
      </c>
      <c r="I572" s="7" t="str">
        <f>IFERROR(VLOOKUP($B$569,$130:$216,MATCH($S579&amp;"/"&amp;I$341,$128:$128,0),FALSE),"")</f>
        <v/>
      </c>
      <c r="J572" s="7" t="str">
        <f>IFERROR(VLOOKUP($B$569,$130:$216,MATCH($S579&amp;"/"&amp;J$341,$128:$128,0),FALSE),"")</f>
        <v/>
      </c>
      <c r="K572" s="7" t="str">
        <f>IFERROR(VLOOKUP($B$569,$130:$216,MATCH($S579&amp;"/"&amp;K$341,$128:$128,0),FALSE),"")</f>
        <v/>
      </c>
      <c r="L572" s="7" t="str">
        <f>IFERROR(VLOOKUP($B$569,$130:$216,MATCH($S579&amp;"/"&amp;L$341,$128:$128,0),FALSE),"")</f>
        <v/>
      </c>
      <c r="M572" s="7">
        <f>IFERROR(VLOOKUP($B$569,$130:$216,MATCH($S579&amp;"/"&amp;M$341,$128:$128,0),FALSE),"")</f>
        <v>52741</v>
      </c>
      <c r="N572" s="7" t="str">
        <f>IFERROR(VLOOKUP($B$569,$130:$216,MATCH($S579&amp;"/"&amp;N$341,$128:$128,0),FALSE),"")</f>
        <v/>
      </c>
      <c r="O572" s="7" t="str">
        <f>IFERROR(VLOOKUP($B$569,$130:$216,MATCH($S579&amp;"/"&amp;O$341,$128:$128,0),FALSE),"")</f>
        <v/>
      </c>
      <c r="P572" s="7" t="str">
        <f>IFERROR(VLOOKUP($B$569,$130:$216,MATCH($S579&amp;"/"&amp;P$341,$128:$128,0),FALSE),"")</f>
        <v/>
      </c>
      <c r="Q572" s="7" t="str">
        <f t="shared" si="67"/>
        <v/>
      </c>
      <c r="R572" s="6"/>
      <c r="S572" s="9" t="s">
        <v>14</v>
      </c>
    </row>
    <row r="573" spans="1:19" ht="14">
      <c r="B573" s="18" t="str">
        <f>IFERROR(VLOOKUP($B$569,$130:$216,MATCH($S580&amp;"/"&amp;B$341,$128:$128,0),FALSE),"")</f>
        <v/>
      </c>
      <c r="C573" s="18" t="str">
        <f>IFERROR(VLOOKUP($B$569,$130:$216,MATCH($S580&amp;"/"&amp;C$341,$128:$128,0),FALSE),"")</f>
        <v/>
      </c>
      <c r="D573" s="18" t="str">
        <f>IFERROR(VLOOKUP($B$569,$130:$216,MATCH($S580&amp;"/"&amp;D$341,$128:$128,0),FALSE),"")</f>
        <v/>
      </c>
      <c r="E573" s="18" t="str">
        <f>IFERROR(VLOOKUP($B$569,$130:$216,MATCH($S580&amp;"/"&amp;E$341,$128:$128,0),FALSE),"")</f>
        <v/>
      </c>
      <c r="F573" s="18" t="str">
        <f>IFERROR(VLOOKUP($B$569,$130:$216,MATCH($S580&amp;"/"&amp;F$341,$128:$128,0),FALSE),"")</f>
        <v/>
      </c>
      <c r="G573" s="18" t="str">
        <f>IFERROR(VLOOKUP($B$569,$130:$216,MATCH($S580&amp;"/"&amp;G$341,$128:$128,0),FALSE),"")</f>
        <v/>
      </c>
      <c r="H573" s="18" t="str">
        <f>IFERROR(VLOOKUP($B$569,$130:$216,MATCH($S580&amp;"/"&amp;H$341,$128:$128,0),FALSE),"")</f>
        <v/>
      </c>
      <c r="I573" s="18" t="str">
        <f>IFERROR(VLOOKUP($B$569,$130:$216,MATCH($S580&amp;"/"&amp;I$341,$128:$128,0),FALSE),"")</f>
        <v/>
      </c>
      <c r="J573" s="18" t="str">
        <f>IFERROR(VLOOKUP($B$569,$130:$216,MATCH($S580&amp;"/"&amp;J$341,$128:$128,0),FALSE),"")</f>
        <v/>
      </c>
      <c r="K573" s="18" t="str">
        <f>IFERROR(VLOOKUP($B$569,$130:$216,MATCH($S580&amp;"/"&amp;K$341,$128:$128,0),FALSE),"")</f>
        <v/>
      </c>
      <c r="L573" s="18" t="str">
        <f>IFERROR(VLOOKUP($B$569,$130:$216,MATCH($S580&amp;"/"&amp;L$341,$128:$128,0),FALSE),"")</f>
        <v/>
      </c>
      <c r="M573" s="18">
        <f>IFERROR(VLOOKUP($B$569,$130:$216,MATCH($S580&amp;"/"&amp;M$341,$128:$128,0),FALSE),"")</f>
        <v>53947.06</v>
      </c>
      <c r="N573" s="18" t="str">
        <f>IFERROR(VLOOKUP($B$569,$130:$216,MATCH($S580&amp;"/"&amp;N$341,$128:$128,0),FALSE),"")</f>
        <v/>
      </c>
      <c r="O573" s="18" t="str">
        <f>IFERROR(VLOOKUP($B$569,$130:$216,MATCH($S580&amp;"/"&amp;O$341,$128:$128,0),FALSE),"")</f>
        <v/>
      </c>
      <c r="P573" s="18" t="str">
        <f>IFERROR(VLOOKUP($B$569,$130:$216,MATCH($S580&amp;"/"&amp;P$341,$128:$128,0),FALSE),"")</f>
        <v/>
      </c>
      <c r="Q573" s="18" t="str">
        <f t="shared" si="68"/>
        <v/>
      </c>
      <c r="R573" s="6"/>
      <c r="S573" s="9" t="s">
        <v>19</v>
      </c>
    </row>
    <row r="574" spans="1:19" ht="14">
      <c r="B574" s="18">
        <f>SUM(B570:B573)</f>
        <v>0</v>
      </c>
      <c r="C574" s="18">
        <f t="shared" ref="C574:M574" si="71">SUM(C570:C573)</f>
        <v>0</v>
      </c>
      <c r="D574" s="18">
        <f t="shared" si="71"/>
        <v>0</v>
      </c>
      <c r="E574" s="18">
        <f t="shared" si="71"/>
        <v>0</v>
      </c>
      <c r="F574" s="18">
        <f t="shared" si="71"/>
        <v>0</v>
      </c>
      <c r="G574" s="18">
        <f t="shared" si="71"/>
        <v>0</v>
      </c>
      <c r="H574" s="18">
        <f t="shared" si="71"/>
        <v>0</v>
      </c>
      <c r="I574" s="18">
        <f t="shared" si="71"/>
        <v>0</v>
      </c>
      <c r="J574" s="18">
        <f t="shared" si="71"/>
        <v>0</v>
      </c>
      <c r="K574" s="18">
        <f t="shared" si="71"/>
        <v>0</v>
      </c>
      <c r="L574" s="18">
        <f t="shared" si="71"/>
        <v>0</v>
      </c>
      <c r="M574" s="18">
        <f t="shared" si="71"/>
        <v>173065.06</v>
      </c>
      <c r="N574" s="18">
        <f>IF(N571="",N570*4,IF(N572="",(N571+N570)*2,IF(N573="",((N572+N571+N570)/3)*4,SUM(N570:N573))))</f>
        <v>120526</v>
      </c>
      <c r="O574" s="18" t="e">
        <f>IF(O571="",O570*4,IF(O572="",(O571+O570)*2,IF(O573="",((O572+O571+O570)/3)*4,SUM(O570:O573))))</f>
        <v>#VALUE!</v>
      </c>
      <c r="P574" s="18" t="e">
        <f>IF(P571="",P570*4,IF(P572="",(P571+P570)*2,IF(P573="",((P572+P571+P570)/3)*4,SUM(P570:P573))))</f>
        <v>#VALUE!</v>
      </c>
      <c r="Q574" s="18" t="str">
        <f>IFERROR(Q551-Q567,"")</f>
        <v/>
      </c>
      <c r="R574" s="6"/>
      <c r="S574" s="9" t="s">
        <v>15</v>
      </c>
    </row>
    <row r="575" spans="1:19" ht="14">
      <c r="B575" s="10" t="e">
        <f>+B574/B$567</f>
        <v>#DIV/0!</v>
      </c>
      <c r="C575" s="10" t="e">
        <f>+C574/C$567</f>
        <v>#DIV/0!</v>
      </c>
      <c r="D575" s="10" t="e">
        <f>+D574/D$567</f>
        <v>#DIV/0!</v>
      </c>
      <c r="E575" s="10" t="e">
        <f>+E574/E$567</f>
        <v>#DIV/0!</v>
      </c>
      <c r="F575" s="10" t="e">
        <f>+F574/F$567</f>
        <v>#DIV/0!</v>
      </c>
      <c r="G575" s="10" t="e">
        <f>+G574/G$567</f>
        <v>#DIV/0!</v>
      </c>
      <c r="H575" s="10" t="e">
        <f>+H574/H$567</f>
        <v>#DIV/0!</v>
      </c>
      <c r="I575" s="10" t="e">
        <f>+I574/I$567</f>
        <v>#DIV/0!</v>
      </c>
      <c r="J575" s="10" t="e">
        <f>+J574/J$567</f>
        <v>#DIV/0!</v>
      </c>
      <c r="K575" s="10" t="e">
        <f>+K574/K$567</f>
        <v>#DIV/0!</v>
      </c>
      <c r="L575" s="10" t="e">
        <f>+L574/L$567</f>
        <v>#DIV/0!</v>
      </c>
      <c r="M575" s="10">
        <f>+M574/M$567</f>
        <v>-6.6866957731241792</v>
      </c>
      <c r="N575" s="10" t="e">
        <f>+N574/N$567</f>
        <v>#VALUE!</v>
      </c>
      <c r="O575" s="10" t="e">
        <f>+O574/O$567</f>
        <v>#VALUE!</v>
      </c>
      <c r="P575" s="10" t="e">
        <f>+P574/P$567</f>
        <v>#VALUE!</v>
      </c>
      <c r="Q575" s="10" t="e">
        <f t="shared" ref="Q575" si="72">+Q574/(Q$465+Q$472)</f>
        <v>#VALUE!</v>
      </c>
      <c r="R575" s="6"/>
      <c r="S575" s="11" t="s">
        <v>30</v>
      </c>
    </row>
    <row r="576" spans="1:19" ht="14">
      <c r="B576" s="357" t="s">
        <v>693</v>
      </c>
      <c r="C576" s="357"/>
      <c r="D576" s="357"/>
      <c r="E576" s="357"/>
      <c r="F576" s="357"/>
      <c r="G576" s="357"/>
      <c r="H576" s="357"/>
      <c r="I576" s="357"/>
      <c r="J576" s="357"/>
      <c r="K576" s="357"/>
      <c r="L576" s="357"/>
      <c r="M576" s="357"/>
      <c r="N576" s="357"/>
      <c r="O576" s="120"/>
      <c r="P576" s="120"/>
      <c r="Q576" s="122"/>
      <c r="R576" s="6"/>
      <c r="S576" s="3"/>
    </row>
    <row r="577" spans="1:19" ht="14">
      <c r="B577" s="16" t="str">
        <f>IFERROR(VLOOKUP($B$576,$130:$216,MATCH($S584&amp;"/"&amp;B$341,$128:$128,0),FALSE),"")</f>
        <v/>
      </c>
      <c r="C577" s="16" t="str">
        <f>IFERROR(VLOOKUP($B$576,$130:$216,MATCH($S584&amp;"/"&amp;C$341,$128:$128,0),FALSE),"")</f>
        <v/>
      </c>
      <c r="D577" s="16" t="str">
        <f>IFERROR(VLOOKUP($B$576,$130:$216,MATCH($S584&amp;"/"&amp;D$341,$128:$128,0),FALSE),"")</f>
        <v/>
      </c>
      <c r="E577" s="16" t="str">
        <f>IFERROR(VLOOKUP($B$576,$130:$216,MATCH($S584&amp;"/"&amp;E$341,$128:$128,0),FALSE),"")</f>
        <v/>
      </c>
      <c r="F577" s="16" t="str">
        <f>IFERROR(VLOOKUP($B$576,$130:$216,MATCH($S584&amp;"/"&amp;F$341,$128:$128,0),FALSE),"")</f>
        <v/>
      </c>
      <c r="G577" s="16" t="str">
        <f>IFERROR(VLOOKUP($B$576,$130:$216,MATCH($S584&amp;"/"&amp;G$341,$128:$128,0),FALSE),"")</f>
        <v/>
      </c>
      <c r="H577" s="16" t="str">
        <f>IFERROR(VLOOKUP($B$576,$130:$216,MATCH($S584&amp;"/"&amp;H$341,$128:$128,0),FALSE),"")</f>
        <v/>
      </c>
      <c r="I577" s="16" t="str">
        <f>IFERROR(VLOOKUP($B$576,$130:$216,MATCH($S584&amp;"/"&amp;I$341,$128:$128,0),FALSE),"")</f>
        <v/>
      </c>
      <c r="J577" s="16" t="str">
        <f>IFERROR(VLOOKUP($B$576,$130:$216,MATCH($S584&amp;"/"&amp;J$341,$128:$128,0),FALSE),"")</f>
        <v/>
      </c>
      <c r="K577" s="16" t="str">
        <f>IFERROR(VLOOKUP($B$576,$130:$216,MATCH($S584&amp;"/"&amp;K$341,$128:$128,0),FALSE),"")</f>
        <v/>
      </c>
      <c r="L577" s="16" t="str">
        <f>IFERROR(VLOOKUP($B$576,$130:$216,MATCH($S584&amp;"/"&amp;L$341,$128:$128,0),FALSE),"")</f>
        <v/>
      </c>
      <c r="M577" s="16">
        <f>IFERROR(VLOOKUP($B$576,$130:$216,MATCH($S584&amp;"/"&amp;M$341,$128:$128,0),FALSE),"")</f>
        <v>93</v>
      </c>
      <c r="N577" s="16">
        <f>IFERROR(VLOOKUP($B$576,$130:$216,MATCH($S584&amp;"/"&amp;N$341,$128:$128,0),FALSE),"")</f>
        <v>0</v>
      </c>
      <c r="O577" s="16" t="str">
        <f>IFERROR(VLOOKUP($B$576,$130:$216,MATCH($S584&amp;"/"&amp;O$341,$128:$128,0),FALSE),"")</f>
        <v/>
      </c>
      <c r="P577" s="16" t="str">
        <f>IFERROR(VLOOKUP($B$576,$130:$216,MATCH($S584&amp;"/"&amp;P$341,$128:$128,0),FALSE),"")</f>
        <v/>
      </c>
      <c r="Q577" s="16" t="str">
        <f>IFERROR(VLOOKUP($B$569,$130:$216,MATCH($S577&amp;"/"&amp;Q$348,$128:$128,0),FALSE),"")</f>
        <v/>
      </c>
      <c r="R577" s="6"/>
      <c r="S577" s="9" t="s">
        <v>12</v>
      </c>
    </row>
    <row r="578" spans="1:19" ht="14">
      <c r="B578" s="7" t="str">
        <f>IFERROR(VLOOKUP($B$576,$130:$216,MATCH($S585&amp;"/"&amp;B$341,$128:$128,0),FALSE),"")</f>
        <v/>
      </c>
      <c r="C578" s="7" t="str">
        <f>IFERROR(VLOOKUP($B$576,$130:$216,MATCH($S585&amp;"/"&amp;C$341,$128:$128,0),FALSE),"")</f>
        <v/>
      </c>
      <c r="D578" s="7" t="str">
        <f>IFERROR(VLOOKUP($B$576,$130:$216,MATCH($S585&amp;"/"&amp;D$341,$128:$128,0),FALSE),"")</f>
        <v/>
      </c>
      <c r="E578" s="7" t="str">
        <f>IFERROR(VLOOKUP($B$576,$130:$216,MATCH($S585&amp;"/"&amp;E$341,$128:$128,0),FALSE),"")</f>
        <v/>
      </c>
      <c r="F578" s="7" t="str">
        <f>IFERROR(VLOOKUP($B$576,$130:$216,MATCH($S585&amp;"/"&amp;F$341,$128:$128,0),FALSE),"")</f>
        <v/>
      </c>
      <c r="G578" s="7" t="str">
        <f>IFERROR(VLOOKUP($B$576,$130:$216,MATCH($S585&amp;"/"&amp;G$341,$128:$128,0),FALSE),"")</f>
        <v/>
      </c>
      <c r="H578" s="7" t="str">
        <f>IFERROR(VLOOKUP($B$576,$130:$216,MATCH($S585&amp;"/"&amp;H$341,$128:$128,0),FALSE),"")</f>
        <v/>
      </c>
      <c r="I578" s="7" t="str">
        <f>IFERROR(VLOOKUP($B$576,$130:$216,MATCH($S585&amp;"/"&amp;I$341,$128:$128,0),FALSE),"")</f>
        <v/>
      </c>
      <c r="J578" s="7" t="str">
        <f>IFERROR(VLOOKUP($B$576,$130:$216,MATCH($S585&amp;"/"&amp;J$341,$128:$128,0),FALSE),"")</f>
        <v/>
      </c>
      <c r="K578" s="7" t="str">
        <f>IFERROR(VLOOKUP($B$576,$130:$216,MATCH($S585&amp;"/"&amp;K$341,$128:$128,0),FALSE),"")</f>
        <v/>
      </c>
      <c r="L578" s="7" t="str">
        <f>IFERROR(VLOOKUP($B$576,$130:$216,MATCH($S585&amp;"/"&amp;L$341,$128:$128,0),FALSE),"")</f>
        <v/>
      </c>
      <c r="M578" s="7">
        <f>IFERROR(VLOOKUP($B$576,$130:$216,MATCH($S585&amp;"/"&amp;M$341,$128:$128,0),FALSE),"")</f>
        <v>0</v>
      </c>
      <c r="N578" s="7">
        <f>IFERROR(VLOOKUP($B$576,$130:$216,MATCH($S585&amp;"/"&amp;N$341,$128:$128,0),FALSE),"")</f>
        <v>0</v>
      </c>
      <c r="O578" s="7" t="str">
        <f>IFERROR(VLOOKUP($B$576,$130:$216,MATCH($S585&amp;"/"&amp;O$341,$128:$128,0),FALSE),"")</f>
        <v/>
      </c>
      <c r="P578" s="7" t="str">
        <f>IFERROR(VLOOKUP($B$576,$130:$216,MATCH($S585&amp;"/"&amp;P$341,$128:$128,0),FALSE),"")</f>
        <v/>
      </c>
      <c r="Q578" s="7" t="str">
        <f>IFERROR(VLOOKUP($B$569,$130:$216,MATCH($S578&amp;"/"&amp;Q$348,$128:$128,0),FALSE),"")</f>
        <v/>
      </c>
      <c r="R578" s="6"/>
      <c r="S578" s="9" t="s">
        <v>13</v>
      </c>
    </row>
    <row r="579" spans="1:19" ht="14">
      <c r="B579" s="7" t="str">
        <f>IFERROR(VLOOKUP($B$576,$130:$216,MATCH($S586&amp;"/"&amp;B$341,$128:$128,0),FALSE),"")</f>
        <v/>
      </c>
      <c r="C579" s="7" t="str">
        <f>IFERROR(VLOOKUP($B$576,$130:$216,MATCH($S586&amp;"/"&amp;C$341,$128:$128,0),FALSE),"")</f>
        <v/>
      </c>
      <c r="D579" s="7" t="str">
        <f>IFERROR(VLOOKUP($B$576,$130:$216,MATCH($S586&amp;"/"&amp;D$341,$128:$128,0),FALSE),"")</f>
        <v/>
      </c>
      <c r="E579" s="7" t="str">
        <f>IFERROR(VLOOKUP($B$576,$130:$216,MATCH($S586&amp;"/"&amp;E$341,$128:$128,0),FALSE),"")</f>
        <v/>
      </c>
      <c r="F579" s="7" t="str">
        <f>IFERROR(VLOOKUP($B$576,$130:$216,MATCH($S586&amp;"/"&amp;F$341,$128:$128,0),FALSE),"")</f>
        <v/>
      </c>
      <c r="G579" s="7" t="str">
        <f>IFERROR(VLOOKUP($B$576,$130:$216,MATCH($S586&amp;"/"&amp;G$341,$128:$128,0),FALSE),"")</f>
        <v/>
      </c>
      <c r="H579" s="7" t="str">
        <f>IFERROR(VLOOKUP($B$576,$130:$216,MATCH($S586&amp;"/"&amp;H$341,$128:$128,0),FALSE),"")</f>
        <v/>
      </c>
      <c r="I579" s="7" t="str">
        <f>IFERROR(VLOOKUP($B$576,$130:$216,MATCH($S586&amp;"/"&amp;I$341,$128:$128,0),FALSE),"")</f>
        <v/>
      </c>
      <c r="J579" s="7" t="str">
        <f>IFERROR(VLOOKUP($B$576,$130:$216,MATCH($S586&amp;"/"&amp;J$341,$128:$128,0),FALSE),"")</f>
        <v/>
      </c>
      <c r="K579" s="7" t="str">
        <f>IFERROR(VLOOKUP($B$576,$130:$216,MATCH($S586&amp;"/"&amp;K$341,$128:$128,0),FALSE),"")</f>
        <v/>
      </c>
      <c r="L579" s="7" t="str">
        <f>IFERROR(VLOOKUP($B$576,$130:$216,MATCH($S586&amp;"/"&amp;L$341,$128:$128,0),FALSE),"")</f>
        <v/>
      </c>
      <c r="M579" s="7">
        <f>IFERROR(VLOOKUP($B$576,$130:$216,MATCH($S586&amp;"/"&amp;M$341,$128:$128,0),FALSE),"")</f>
        <v>75</v>
      </c>
      <c r="N579" s="7" t="str">
        <f>IFERROR(VLOOKUP($B$576,$130:$216,MATCH($S586&amp;"/"&amp;N$341,$128:$128,0),FALSE),"")</f>
        <v/>
      </c>
      <c r="O579" s="7" t="str">
        <f>IFERROR(VLOOKUP($B$576,$130:$216,MATCH($S586&amp;"/"&amp;O$341,$128:$128,0),FALSE),"")</f>
        <v/>
      </c>
      <c r="P579" s="7" t="str">
        <f>IFERROR(VLOOKUP($B$576,$130:$216,MATCH($S586&amp;"/"&amp;P$341,$128:$128,0),FALSE),"")</f>
        <v/>
      </c>
      <c r="Q579" s="7" t="str">
        <f>IFERROR(VLOOKUP($B$569,$130:$216,MATCH($S579&amp;"/"&amp;Q$348,$128:$128,0),FALSE),"")</f>
        <v/>
      </c>
      <c r="R579" s="6"/>
      <c r="S579" s="9" t="s">
        <v>14</v>
      </c>
    </row>
    <row r="580" spans="1:19" ht="14">
      <c r="B580" s="7" t="str">
        <f>IFERROR(VLOOKUP($B$576,$130:$216,MATCH($S587&amp;"/"&amp;B$341,$128:$128,0),FALSE),"")</f>
        <v/>
      </c>
      <c r="C580" s="18" t="str">
        <f>IFERROR(VLOOKUP($B$576,$130:$216,MATCH($S587&amp;"/"&amp;C$341,$128:$128,0),FALSE),"")</f>
        <v/>
      </c>
      <c r="D580" s="18" t="str">
        <f>IFERROR(VLOOKUP($B$576,$130:$216,MATCH($S587&amp;"/"&amp;D$341,$128:$128,0),FALSE),"")</f>
        <v/>
      </c>
      <c r="E580" s="18" t="str">
        <f>IFERROR(VLOOKUP($B$576,$130:$216,MATCH($S587&amp;"/"&amp;E$341,$128:$128,0),FALSE),"")</f>
        <v/>
      </c>
      <c r="F580" s="18" t="str">
        <f>IFERROR(VLOOKUP($B$576,$130:$216,MATCH($S587&amp;"/"&amp;F$341,$128:$128,0),FALSE),"")</f>
        <v/>
      </c>
      <c r="G580" s="18" t="str">
        <f>IFERROR(VLOOKUP($B$576,$130:$216,MATCH($S587&amp;"/"&amp;G$341,$128:$128,0),FALSE),"")</f>
        <v/>
      </c>
      <c r="H580" s="18" t="str">
        <f>IFERROR(VLOOKUP($B$576,$130:$216,MATCH($S587&amp;"/"&amp;H$341,$128:$128,0),FALSE),"")</f>
        <v/>
      </c>
      <c r="I580" s="18" t="str">
        <f>IFERROR(VLOOKUP($B$576,$130:$216,MATCH($S587&amp;"/"&amp;I$341,$128:$128,0),FALSE),"")</f>
        <v/>
      </c>
      <c r="J580" s="18" t="str">
        <f>IFERROR(VLOOKUP($B$576,$130:$216,MATCH($S587&amp;"/"&amp;J$341,$128:$128,0),FALSE),"")</f>
        <v/>
      </c>
      <c r="K580" s="18" t="str">
        <f>IFERROR(VLOOKUP($B$576,$130:$216,MATCH($S587&amp;"/"&amp;K$341,$128:$128,0),FALSE),"")</f>
        <v/>
      </c>
      <c r="L580" s="18" t="str">
        <f>IFERROR(VLOOKUP($B$576,$130:$216,MATCH($S587&amp;"/"&amp;L$341,$128:$128,0),FALSE),"")</f>
        <v/>
      </c>
      <c r="M580" s="18">
        <f>IFERROR(VLOOKUP($B$576,$130:$216,MATCH($S587&amp;"/"&amp;M$341,$128:$128,0),FALSE),"")</f>
        <v>39.89</v>
      </c>
      <c r="N580" s="18" t="str">
        <f>IFERROR(VLOOKUP($B$576,$130:$216,MATCH($S587&amp;"/"&amp;N$341,$128:$128,0),FALSE),"")</f>
        <v/>
      </c>
      <c r="O580" s="18" t="str">
        <f>IFERROR(VLOOKUP($B$576,$130:$216,MATCH($S587&amp;"/"&amp;O$341,$128:$128,0),FALSE),"")</f>
        <v/>
      </c>
      <c r="P580" s="18" t="str">
        <f>IFERROR(VLOOKUP($B$576,$130:$216,MATCH($S587&amp;"/"&amp;P$341,$128:$128,0),FALSE),"")</f>
        <v/>
      </c>
      <c r="Q580" s="18" t="str">
        <f>IFERROR(VLOOKUP($B$569,$130:$216,MATCH($S580&amp;"/"&amp;Q$348,$128:$128,0),FALSE),"")</f>
        <v/>
      </c>
      <c r="R580" s="6"/>
      <c r="S580" s="9" t="s">
        <v>19</v>
      </c>
    </row>
    <row r="581" spans="1:19" ht="14">
      <c r="B581" s="26">
        <f>SUM(B577:B580)</f>
        <v>0</v>
      </c>
      <c r="C581" s="18">
        <f t="shared" ref="C581:M581" si="73">SUM(C577:C580)</f>
        <v>0</v>
      </c>
      <c r="D581" s="18">
        <f t="shared" si="73"/>
        <v>0</v>
      </c>
      <c r="E581" s="18">
        <f t="shared" si="73"/>
        <v>0</v>
      </c>
      <c r="F581" s="18">
        <f t="shared" si="73"/>
        <v>0</v>
      </c>
      <c r="G581" s="18">
        <f t="shared" si="73"/>
        <v>0</v>
      </c>
      <c r="H581" s="18">
        <f t="shared" si="73"/>
        <v>0</v>
      </c>
      <c r="I581" s="18">
        <f t="shared" si="73"/>
        <v>0</v>
      </c>
      <c r="J581" s="18">
        <f t="shared" si="73"/>
        <v>0</v>
      </c>
      <c r="K581" s="18">
        <f t="shared" si="73"/>
        <v>0</v>
      </c>
      <c r="L581" s="18">
        <f t="shared" si="73"/>
        <v>0</v>
      </c>
      <c r="M581" s="18">
        <f t="shared" si="73"/>
        <v>207.89</v>
      </c>
      <c r="N581" s="18">
        <f>IF(N578="",N577*4,IF(N579="",(N578+N577)*2,IF(N580="",((N579+N578+N577)/3)*4,SUM(N577:N580))))</f>
        <v>0</v>
      </c>
      <c r="O581" s="18" t="e">
        <f>IF(O578="",O577*4,IF(O579="",(O578+O577)*2,IF(O580="",((O579+O578+O577)/3)*4,SUM(O577:O580))))</f>
        <v>#VALUE!</v>
      </c>
      <c r="P581" s="18" t="e">
        <f>IF(P578="",P577*4,IF(P579="",(P578+P577)*2,IF(P580="",((P579+P578+P577)/3)*4,SUM(P577:P580))))</f>
        <v>#VALUE!</v>
      </c>
      <c r="Q581" s="18" t="e">
        <f>IF(Q578="",Q577*4,IF(Q579="",(Q578+Q577)*2,IF(Q580="",((Q579+Q578+Q577)/3)*4,SUM(Q577:Q580))))</f>
        <v>#VALUE!</v>
      </c>
      <c r="R581" s="6"/>
      <c r="S581" s="9" t="s">
        <v>15</v>
      </c>
    </row>
    <row r="582" spans="1:19" ht="14">
      <c r="B582" s="10" t="e">
        <f>+B581/(B$458+B$465)</f>
        <v>#DIV/0!</v>
      </c>
      <c r="C582" s="10" t="e">
        <f>+C581/(C$458+C$465)</f>
        <v>#DIV/0!</v>
      </c>
      <c r="D582" s="10" t="e">
        <f>+D581/(D$458+D$465)</f>
        <v>#DIV/0!</v>
      </c>
      <c r="E582" s="10" t="e">
        <f>+E581/(E$458+E$465)</f>
        <v>#DIV/0!</v>
      </c>
      <c r="F582" s="10" t="e">
        <f>+F581/(F$458+F$465)</f>
        <v>#DIV/0!</v>
      </c>
      <c r="G582" s="10" t="e">
        <f>+G581/(G$458+G$465)</f>
        <v>#DIV/0!</v>
      </c>
      <c r="H582" s="10" t="e">
        <f>+H581/(H$458+H$465)</f>
        <v>#DIV/0!</v>
      </c>
      <c r="I582" s="10" t="e">
        <f>+I581/(I$458+I$465)</f>
        <v>#DIV/0!</v>
      </c>
      <c r="J582" s="10" t="e">
        <f>+J581/(J$458+J$465)</f>
        <v>#DIV/0!</v>
      </c>
      <c r="K582" s="10" t="e">
        <f>+K581/(K$458+K$465)</f>
        <v>#DIV/0!</v>
      </c>
      <c r="L582" s="10" t="e">
        <f>+L581/(L$458+L$465)</f>
        <v>#DIV/0!</v>
      </c>
      <c r="M582" s="10" t="e">
        <f>+M581/(M$458+M$465)</f>
        <v>#DIV/0!</v>
      </c>
      <c r="N582" s="10" t="e">
        <f>+N581/(N$458+N$465)</f>
        <v>#VALUE!</v>
      </c>
      <c r="O582" s="10" t="e">
        <f>+O581/(O$458+O$465)</f>
        <v>#VALUE!</v>
      </c>
      <c r="P582" s="10" t="e">
        <f>+P581/(P$458+P$465)</f>
        <v>#VALUE!</v>
      </c>
      <c r="Q582" s="10" t="e">
        <f>+Q581/Q$574</f>
        <v>#VALUE!</v>
      </c>
      <c r="R582" s="6"/>
      <c r="S582" s="11" t="s">
        <v>31</v>
      </c>
    </row>
    <row r="583" spans="1:19" ht="14">
      <c r="A583" s="86"/>
      <c r="B583" s="19"/>
      <c r="C583" s="10" t="e">
        <f t="shared" ref="C583:M583" si="74">C581/B581-1</f>
        <v>#DIV/0!</v>
      </c>
      <c r="D583" s="10" t="e">
        <f t="shared" si="74"/>
        <v>#DIV/0!</v>
      </c>
      <c r="E583" s="10" t="e">
        <f t="shared" si="74"/>
        <v>#DIV/0!</v>
      </c>
      <c r="F583" s="10" t="e">
        <f t="shared" si="74"/>
        <v>#DIV/0!</v>
      </c>
      <c r="G583" s="10" t="e">
        <f t="shared" si="74"/>
        <v>#DIV/0!</v>
      </c>
      <c r="H583" s="10" t="e">
        <f t="shared" si="74"/>
        <v>#DIV/0!</v>
      </c>
      <c r="I583" s="10" t="e">
        <f t="shared" si="74"/>
        <v>#DIV/0!</v>
      </c>
      <c r="J583" s="10" t="e">
        <f t="shared" si="74"/>
        <v>#DIV/0!</v>
      </c>
      <c r="K583" s="10" t="e">
        <f t="shared" si="74"/>
        <v>#DIV/0!</v>
      </c>
      <c r="L583" s="10" t="e">
        <f t="shared" si="74"/>
        <v>#DIV/0!</v>
      </c>
      <c r="M583" s="10" t="e">
        <f t="shared" si="74"/>
        <v>#DIV/0!</v>
      </c>
      <c r="N583" s="10">
        <f>N581/M581-1</f>
        <v>-1</v>
      </c>
      <c r="O583" s="10" t="e">
        <f>O581/N581-1</f>
        <v>#VALUE!</v>
      </c>
      <c r="P583" s="10" t="e">
        <f>P581/O581-1</f>
        <v>#VALUE!</v>
      </c>
      <c r="Q583" s="120"/>
      <c r="R583" s="6"/>
      <c r="S583" s="3"/>
    </row>
    <row r="584" spans="1:19" ht="14">
      <c r="B584" s="352" t="s">
        <v>9</v>
      </c>
      <c r="C584" s="352"/>
      <c r="D584" s="352"/>
      <c r="E584" s="352"/>
      <c r="F584" s="352"/>
      <c r="G584" s="352"/>
      <c r="H584" s="352"/>
      <c r="I584" s="352"/>
      <c r="J584" s="352"/>
      <c r="K584" s="352"/>
      <c r="L584" s="352"/>
      <c r="M584" s="352"/>
      <c r="N584" s="352"/>
      <c r="O584" s="115"/>
      <c r="P584" s="115"/>
      <c r="Q584" s="16" t="str">
        <f>IFERROR(VLOOKUP($B$576,$130:$216,MATCH($S584&amp;"/"&amp;Q$348,$128:$128,0),FALSE),"")</f>
        <v/>
      </c>
      <c r="R584" s="6"/>
      <c r="S584" s="9" t="s">
        <v>12</v>
      </c>
    </row>
    <row r="585" spans="1:19" ht="14">
      <c r="B585" s="362" t="s">
        <v>357</v>
      </c>
      <c r="C585" s="362"/>
      <c r="D585" s="362"/>
      <c r="E585" s="362"/>
      <c r="F585" s="362"/>
      <c r="G585" s="362"/>
      <c r="H585" s="362"/>
      <c r="I585" s="362"/>
      <c r="J585" s="362"/>
      <c r="K585" s="362"/>
      <c r="L585" s="362"/>
      <c r="M585" s="362"/>
      <c r="N585" s="362"/>
      <c r="O585" s="123"/>
      <c r="P585" s="123"/>
      <c r="Q585" s="7" t="str">
        <f>IFERROR(VLOOKUP($B$576,$130:$216,MATCH($S585&amp;"/"&amp;Q$348,$128:$128,0),FALSE),"")</f>
        <v/>
      </c>
      <c r="R585" s="6"/>
      <c r="S585" s="9" t="s">
        <v>13</v>
      </c>
    </row>
    <row r="586" spans="1:19" ht="14">
      <c r="B586" s="7" t="str">
        <f>IFERROR(VLOOKUP($B$585,$221:$343,MATCH($S593&amp;"/"&amp;B$341,$219:$219,0),FALSE),"")</f>
        <v/>
      </c>
      <c r="C586" s="7" t="str">
        <f>IFERROR(VLOOKUP($B$585,$221:$343,MATCH($S593&amp;"/"&amp;C$341,$219:$219,0),FALSE),"")</f>
        <v/>
      </c>
      <c r="D586" s="7" t="str">
        <f>IFERROR(VLOOKUP($B$585,$221:$343,MATCH($S593&amp;"/"&amp;D$341,$219:$219,0),FALSE),"")</f>
        <v/>
      </c>
      <c r="E586" s="7" t="str">
        <f>IFERROR(VLOOKUP($B$585,$221:$343,MATCH($S593&amp;"/"&amp;E$341,$219:$219,0),FALSE),"")</f>
        <v/>
      </c>
      <c r="F586" s="7" t="str">
        <f>IFERROR(VLOOKUP($B$585,$221:$343,MATCH($S593&amp;"/"&amp;F$341,$219:$219,0),FALSE),"")</f>
        <v/>
      </c>
      <c r="G586" s="7" t="str">
        <f>IFERROR(VLOOKUP($B$585,$221:$343,MATCH($S593&amp;"/"&amp;G$341,$219:$219,0),FALSE),"")</f>
        <v/>
      </c>
      <c r="H586" s="7" t="str">
        <f>IFERROR(VLOOKUP($B$585,$221:$343,MATCH($S593&amp;"/"&amp;H$341,$219:$219,0),FALSE),"")</f>
        <v/>
      </c>
      <c r="I586" s="7" t="str">
        <f>IFERROR(VLOOKUP($B$585,$221:$343,MATCH($S593&amp;"/"&amp;I$341,$219:$219,0),FALSE),"")</f>
        <v/>
      </c>
      <c r="J586" s="7" t="str">
        <f>IFERROR(VLOOKUP($B$585,$221:$343,MATCH($S593&amp;"/"&amp;J$341,$219:$219,0),FALSE),"")</f>
        <v/>
      </c>
      <c r="K586" s="7" t="str">
        <f>IFERROR(VLOOKUP($B$585,$221:$343,MATCH($S593&amp;"/"&amp;K$341,$219:$219,0),FALSE),"")</f>
        <v/>
      </c>
      <c r="L586" s="7" t="str">
        <f>IFERROR(VLOOKUP($B$585,$221:$343,MATCH($S593&amp;"/"&amp;L$341,$219:$219,0),FALSE),"")</f>
        <v/>
      </c>
      <c r="M586" s="7" t="str">
        <f>IFERROR(VLOOKUP($B$585,$221:$343,MATCH($S593&amp;"/"&amp;M$341,$219:$219,0),FALSE),"")</f>
        <v/>
      </c>
      <c r="N586" s="8" t="str">
        <f>IFERROR(VLOOKUP($B$585,$221:$343,MATCH($S593&amp;"/"&amp;N$341,$219:$219,0),FALSE),"")</f>
        <v/>
      </c>
      <c r="O586" s="8" t="str">
        <f>IFERROR(VLOOKUP($B$585,$221:$343,MATCH($S593&amp;"/"&amp;O$341,$219:$219,0),FALSE),"")</f>
        <v/>
      </c>
      <c r="P586" s="8" t="str">
        <f>IFERROR(VLOOKUP($B$585,$221:$343,MATCH($S593&amp;"/"&amp;P$341,$219:$219,0),FALSE),"")</f>
        <v/>
      </c>
      <c r="Q586" s="7" t="str">
        <f>IFERROR(VLOOKUP($B$576,$130:$216,MATCH($S586&amp;"/"&amp;Q$348,$128:$128,0),FALSE),"")</f>
        <v/>
      </c>
      <c r="R586" s="6"/>
      <c r="S586" s="9" t="s">
        <v>14</v>
      </c>
    </row>
    <row r="587" spans="1:19" ht="14">
      <c r="B587" s="7" t="str">
        <f>IFERROR(VLOOKUP($B$585,$221:$343,MATCH($S594&amp;"/"&amp;B$341,$219:$219,0),FALSE),"")</f>
        <v/>
      </c>
      <c r="C587" s="7" t="str">
        <f>IFERROR(VLOOKUP($B$585,$221:$343,MATCH($S594&amp;"/"&amp;C$341,$219:$219,0),FALSE),"")</f>
        <v/>
      </c>
      <c r="D587" s="7" t="str">
        <f>IFERROR(VLOOKUP($B$585,$221:$343,MATCH($S594&amp;"/"&amp;D$341,$219:$219,0),FALSE),"")</f>
        <v/>
      </c>
      <c r="E587" s="7" t="str">
        <f>IFERROR(VLOOKUP($B$585,$221:$343,MATCH($S594&amp;"/"&amp;E$341,$219:$219,0),FALSE),"")</f>
        <v/>
      </c>
      <c r="F587" s="7" t="str">
        <f>IFERROR(VLOOKUP($B$585,$221:$343,MATCH($S594&amp;"/"&amp;F$341,$219:$219,0),FALSE),"")</f>
        <v/>
      </c>
      <c r="G587" s="7" t="str">
        <f>IFERROR(VLOOKUP($B$585,$221:$343,MATCH($S594&amp;"/"&amp;G$341,$219:$219,0),FALSE),"")</f>
        <v/>
      </c>
      <c r="H587" s="7" t="str">
        <f>IFERROR(VLOOKUP($B$585,$221:$343,MATCH($S594&amp;"/"&amp;H$341,$219:$219,0),FALSE),"")</f>
        <v/>
      </c>
      <c r="I587" s="7" t="str">
        <f>IFERROR(VLOOKUP($B$585,$221:$343,MATCH($S594&amp;"/"&amp;I$341,$219:$219,0),FALSE),"")</f>
        <v/>
      </c>
      <c r="J587" s="7" t="str">
        <f>IFERROR(VLOOKUP($B$585,$221:$343,MATCH($S594&amp;"/"&amp;J$341,$219:$219,0),FALSE),"")</f>
        <v/>
      </c>
      <c r="K587" s="7" t="str">
        <f>IFERROR(VLOOKUP($B$585,$221:$343,MATCH($S594&amp;"/"&amp;K$341,$219:$219,0),FALSE),"")</f>
        <v/>
      </c>
      <c r="L587" s="7" t="str">
        <f>IFERROR(VLOOKUP($B$585,$221:$343,MATCH($S594&amp;"/"&amp;L$341,$219:$219,0),FALSE),"")</f>
        <v/>
      </c>
      <c r="M587" s="7" t="str">
        <f>IFERROR(VLOOKUP($B$585,$221:$343,MATCH($S594&amp;"/"&amp;M$341,$219:$219,0),FALSE),"")</f>
        <v/>
      </c>
      <c r="N587" s="8" t="str">
        <f>IFERROR(VLOOKUP($B$585,$221:$343,MATCH($S594&amp;"/"&amp;N$341,$219:$219,0),FALSE),"")</f>
        <v/>
      </c>
      <c r="O587" s="8" t="str">
        <f>IFERROR(VLOOKUP($B$585,$221:$343,MATCH($S594&amp;"/"&amp;O$341,$219:$219,0),FALSE),"")</f>
        <v/>
      </c>
      <c r="P587" s="8" t="str">
        <f>IFERROR(VLOOKUP($B$585,$221:$343,MATCH($S594&amp;"/"&amp;P$341,$219:$219,0),FALSE),"")</f>
        <v/>
      </c>
      <c r="Q587" s="18" t="str">
        <f>IFERROR(VLOOKUP($B$576,$130:$216,MATCH($S587&amp;"/"&amp;Q$348,$128:$128,0),FALSE),"")</f>
        <v/>
      </c>
      <c r="R587" s="6"/>
      <c r="S587" s="9" t="s">
        <v>19</v>
      </c>
    </row>
    <row r="588" spans="1:19" ht="14">
      <c r="B588" s="7" t="str">
        <f>IFERROR(VLOOKUP($B$585,$221:$343,MATCH($S595&amp;"/"&amp;B$341,$219:$219,0),FALSE),"")</f>
        <v/>
      </c>
      <c r="C588" s="7" t="str">
        <f>IFERROR(VLOOKUP($B$585,$221:$343,MATCH($S595&amp;"/"&amp;C$341,$219:$219,0),FALSE),"")</f>
        <v/>
      </c>
      <c r="D588" s="7" t="str">
        <f>IFERROR(VLOOKUP($B$585,$221:$343,MATCH($S595&amp;"/"&amp;D$341,$219:$219,0),FALSE),"")</f>
        <v/>
      </c>
      <c r="E588" s="7" t="str">
        <f>IFERROR(VLOOKUP($B$585,$221:$343,MATCH($S595&amp;"/"&amp;E$341,$219:$219,0),FALSE),"")</f>
        <v/>
      </c>
      <c r="F588" s="7" t="str">
        <f>IFERROR(VLOOKUP($B$585,$221:$343,MATCH($S595&amp;"/"&amp;F$341,$219:$219,0),FALSE),"")</f>
        <v/>
      </c>
      <c r="G588" s="7" t="str">
        <f>IFERROR(VLOOKUP($B$585,$221:$343,MATCH($S595&amp;"/"&amp;G$341,$219:$219,0),FALSE),"")</f>
        <v/>
      </c>
      <c r="H588" s="7" t="str">
        <f>IFERROR(VLOOKUP($B$585,$221:$343,MATCH($S595&amp;"/"&amp;H$341,$219:$219,0),FALSE),"")</f>
        <v/>
      </c>
      <c r="I588" s="7" t="str">
        <f>IFERROR(VLOOKUP($B$585,$221:$343,MATCH($S595&amp;"/"&amp;I$341,$219:$219,0),FALSE),"")</f>
        <v/>
      </c>
      <c r="J588" s="7" t="str">
        <f>IFERROR(VLOOKUP($B$585,$221:$343,MATCH($S595&amp;"/"&amp;J$341,$219:$219,0),FALSE),"")</f>
        <v/>
      </c>
      <c r="K588" s="7" t="str">
        <f>IFERROR(VLOOKUP($B$585,$221:$343,MATCH($S595&amp;"/"&amp;K$341,$219:$219,0),FALSE),"")</f>
        <v/>
      </c>
      <c r="L588" s="7" t="str">
        <f>IFERROR(VLOOKUP($B$585,$221:$343,MATCH($S595&amp;"/"&amp;L$341,$219:$219,0),FALSE),"")</f>
        <v/>
      </c>
      <c r="M588" s="7" t="str">
        <f>IFERROR(VLOOKUP($B$585,$221:$343,MATCH($S595&amp;"/"&amp;M$341,$219:$219,0),FALSE),"")</f>
        <v/>
      </c>
      <c r="N588" s="8" t="str">
        <f>IFERROR(VLOOKUP($B$585,$221:$343,MATCH($S595&amp;"/"&amp;N$341,$219:$219,0),FALSE),"")</f>
        <v/>
      </c>
      <c r="O588" s="8" t="str">
        <f>IFERROR(VLOOKUP($B$585,$221:$343,MATCH($S595&amp;"/"&amp;O$341,$219:$219,0),FALSE),"")</f>
        <v/>
      </c>
      <c r="P588" s="8" t="str">
        <f>IFERROR(VLOOKUP($B$585,$221:$343,MATCH($S595&amp;"/"&amp;P$341,$219:$219,0),FALSE),"")</f>
        <v/>
      </c>
      <c r="Q588" s="18" t="e">
        <f>IF(Q585="",Q584*4,IF(Q586="",(Q585+Q584)*2,IF(Q587="",((Q586+Q585+Q584)/3)*4,SUM(Q584:Q587))))</f>
        <v>#VALUE!</v>
      </c>
      <c r="R588" s="6"/>
      <c r="S588" s="9" t="s">
        <v>15</v>
      </c>
    </row>
    <row r="589" spans="1:19" ht="14">
      <c r="B589" s="7" t="str">
        <f>IFERROR(VLOOKUP($B$585,$221:$343,MATCH($S596&amp;"/"&amp;B$341,$219:$219,0),FALSE),"")</f>
        <v/>
      </c>
      <c r="C589" s="7" t="str">
        <f>IFERROR(VLOOKUP($B$585,$221:$343,MATCH($S596&amp;"/"&amp;C$341,$219:$219,0),FALSE),"")</f>
        <v/>
      </c>
      <c r="D589" s="7" t="str">
        <f>IFERROR(VLOOKUP($B$585,$221:$343,MATCH($S596&amp;"/"&amp;D$341,$219:$219,0),FALSE),"")</f>
        <v/>
      </c>
      <c r="E589" s="7" t="str">
        <f>IFERROR(VLOOKUP($B$585,$221:$343,MATCH($S596&amp;"/"&amp;E$341,$219:$219,0),FALSE),"")</f>
        <v/>
      </c>
      <c r="F589" s="7" t="str">
        <f>IFERROR(VLOOKUP($B$585,$221:$343,MATCH($S596&amp;"/"&amp;F$341,$219:$219,0),FALSE),"")</f>
        <v/>
      </c>
      <c r="G589" s="7" t="str">
        <f>IFERROR(VLOOKUP($B$585,$221:$343,MATCH($S596&amp;"/"&amp;G$341,$219:$219,0),FALSE),"")</f>
        <v/>
      </c>
      <c r="H589" s="7" t="str">
        <f>IFERROR(VLOOKUP($B$585,$221:$343,MATCH($S596&amp;"/"&amp;H$341,$219:$219,0),FALSE),"")</f>
        <v/>
      </c>
      <c r="I589" s="7" t="str">
        <f>IFERROR(VLOOKUP($B$585,$221:$343,MATCH($S596&amp;"/"&amp;I$341,$219:$219,0),FALSE),"")</f>
        <v/>
      </c>
      <c r="J589" s="7" t="str">
        <f>IFERROR(VLOOKUP($B$585,$221:$343,MATCH($S596&amp;"/"&amp;J$341,$219:$219,0),FALSE),"")</f>
        <v/>
      </c>
      <c r="K589" s="7" t="str">
        <f>IFERROR(VLOOKUP($B$585,$221:$343,MATCH($S596&amp;"/"&amp;K$341,$219:$219,0),FALSE),"")</f>
        <v/>
      </c>
      <c r="L589" s="7" t="str">
        <f>IFERROR(VLOOKUP($B$585,$221:$343,MATCH($S596&amp;"/"&amp;L$341,$219:$219,0),FALSE),"")</f>
        <v/>
      </c>
      <c r="M589" s="7" t="str">
        <f>IFERROR(VLOOKUP($B$585,$221:$343,MATCH($S596&amp;"/"&amp;M$341,$219:$219,0),FALSE),"")</f>
        <v/>
      </c>
      <c r="N589" s="8" t="str">
        <f>IFERROR(VLOOKUP($B$585,$221:$343,MATCH($S596&amp;"/"&amp;N$341,$219:$219,0),FALSE),IFERROR((VLOOKUP($B$585,$221:$343,MATCH($S595&amp;"/"&amp;N$341,$219:$219,0),FALSE)/3)*4,IFERROR(VLOOKUP($B$585,$221:$343,MATCH($S594&amp;"/"&amp;N$341,$219:$219,0),FALSE)*2,IFERROR(VLOOKUP($B$585,$221:$343,MATCH($S593&amp;"/"&amp;N$341,$219:$219,0),FALSE)*4,""))))</f>
        <v/>
      </c>
      <c r="O589" s="8" t="str">
        <f>IFERROR(VLOOKUP($B$585,$221:$343,MATCH($S596&amp;"/"&amp;O$341,$219:$219,0),FALSE),IFERROR((VLOOKUP($B$585,$221:$343,MATCH($S595&amp;"/"&amp;O$341,$219:$219,0),FALSE)/3)*4,IFERROR(VLOOKUP($B$585,$221:$343,MATCH($S594&amp;"/"&amp;O$341,$219:$219,0),FALSE)*2,IFERROR(VLOOKUP($B$585,$221:$343,MATCH($S593&amp;"/"&amp;O$341,$219:$219,0),FALSE)*4,""))))</f>
        <v/>
      </c>
      <c r="P589" s="8" t="str">
        <f>IFERROR(VLOOKUP($B$585,$221:$343,MATCH($S596&amp;"/"&amp;P$341,$219:$219,0),FALSE),IFERROR((VLOOKUP($B$585,$221:$343,MATCH($S595&amp;"/"&amp;P$341,$219:$219,0),FALSE)/3)*4,IFERROR(VLOOKUP($B$585,$221:$343,MATCH($S594&amp;"/"&amp;P$341,$219:$219,0),FALSE)*2,IFERROR(VLOOKUP($B$585,$221:$343,MATCH($S593&amp;"/"&amp;P$341,$219:$219,0),FALSE)*4,""))))</f>
        <v/>
      </c>
      <c r="Q589" s="10" t="e">
        <f t="shared" ref="Q589" si="75">+Q588/(Q$465+Q$472)</f>
        <v>#VALUE!</v>
      </c>
      <c r="R589" s="6"/>
      <c r="S589" s="11" t="s">
        <v>32</v>
      </c>
    </row>
    <row r="590" spans="1:19" s="87" customFormat="1" ht="14">
      <c r="A590" s="79"/>
      <c r="B590" s="10" t="e">
        <f>B589/(B$458+B465)</f>
        <v>#VALUE!</v>
      </c>
      <c r="C590" s="10" t="e">
        <f>C589/(C$458+C465)</f>
        <v>#VALUE!</v>
      </c>
      <c r="D590" s="10" t="e">
        <f>D589/(D$458+D465)</f>
        <v>#VALUE!</v>
      </c>
      <c r="E590" s="10" t="e">
        <f>E589/(E$458+E465)</f>
        <v>#VALUE!</v>
      </c>
      <c r="F590" s="10" t="e">
        <f>F589/(F$458+F465)</f>
        <v>#VALUE!</v>
      </c>
      <c r="G590" s="10" t="e">
        <f>G589/(G$458+G465)</f>
        <v>#VALUE!</v>
      </c>
      <c r="H590" s="10" t="e">
        <f>H589/(H$458+H465)</f>
        <v>#VALUE!</v>
      </c>
      <c r="I590" s="10" t="e">
        <f>I589/(I$458+I465)</f>
        <v>#VALUE!</v>
      </c>
      <c r="J590" s="10" t="e">
        <f>J589/(J$458+J465)</f>
        <v>#VALUE!</v>
      </c>
      <c r="K590" s="10" t="e">
        <f>K589/(K$458+K465)</f>
        <v>#VALUE!</v>
      </c>
      <c r="L590" s="10" t="e">
        <f>L589/(L$458+L465)</f>
        <v>#VALUE!</v>
      </c>
      <c r="M590" s="10" t="e">
        <f>M589/(M$458+M465)</f>
        <v>#VALUE!</v>
      </c>
      <c r="N590" s="10" t="e">
        <f>N589/(N$458+N465)</f>
        <v>#VALUE!</v>
      </c>
      <c r="O590" s="10" t="e">
        <f>O589/(O$458+O465)</f>
        <v>#VALUE!</v>
      </c>
      <c r="P590" s="10" t="e">
        <f>P589/(P$458+P465)</f>
        <v>#VALUE!</v>
      </c>
      <c r="Q590" s="10" t="e">
        <f>Q588/P581-1</f>
        <v>#VALUE!</v>
      </c>
      <c r="R590" s="17"/>
      <c r="S590" s="14" t="s">
        <v>20</v>
      </c>
    </row>
    <row r="591" spans="1:19" ht="14">
      <c r="B591" s="363" t="s">
        <v>359</v>
      </c>
      <c r="C591" s="364"/>
      <c r="D591" s="364"/>
      <c r="E591" s="364"/>
      <c r="F591" s="364"/>
      <c r="G591" s="364"/>
      <c r="H591" s="364"/>
      <c r="I591" s="364"/>
      <c r="J591" s="364"/>
      <c r="K591" s="364"/>
      <c r="L591" s="364"/>
      <c r="M591" s="364"/>
      <c r="N591" s="364"/>
      <c r="O591" s="115"/>
      <c r="P591" s="115"/>
      <c r="Q591" s="115"/>
    </row>
    <row r="592" spans="1:19" ht="14">
      <c r="B592" s="7" t="str">
        <f>IFERROR(VLOOKUP($B$591,$221:$343,MATCH($S599&amp;"/"&amp;B$341,$219:$219,0),FALSE),"")</f>
        <v/>
      </c>
      <c r="C592" s="7" t="str">
        <f>IFERROR(VLOOKUP($B$591,$221:$343,MATCH($S599&amp;"/"&amp;C$341,$219:$219,0),FALSE),"")</f>
        <v/>
      </c>
      <c r="D592" s="7" t="str">
        <f>IFERROR(VLOOKUP($B$591,$221:$343,MATCH($S599&amp;"/"&amp;D$341,$219:$219,0),FALSE),"")</f>
        <v/>
      </c>
      <c r="E592" s="7" t="str">
        <f>IFERROR(VLOOKUP($B$591,$221:$343,MATCH($S599&amp;"/"&amp;E$341,$219:$219,0),FALSE),"")</f>
        <v/>
      </c>
      <c r="F592" s="7" t="str">
        <f>IFERROR(VLOOKUP($B$591,$221:$343,MATCH($S599&amp;"/"&amp;F$341,$219:$219,0),FALSE),"")</f>
        <v/>
      </c>
      <c r="G592" s="7" t="str">
        <f>IFERROR(VLOOKUP($B$591,$221:$343,MATCH($S599&amp;"/"&amp;G$341,$219:$219,0),FALSE),"")</f>
        <v/>
      </c>
      <c r="H592" s="7" t="str">
        <f>IFERROR(VLOOKUP($B$591,$221:$343,MATCH($S599&amp;"/"&amp;H$341,$219:$219,0),FALSE),"")</f>
        <v/>
      </c>
      <c r="I592" s="7" t="str">
        <f>IFERROR(VLOOKUP($B$591,$221:$343,MATCH($S599&amp;"/"&amp;I$341,$219:$219,0),FALSE),"")</f>
        <v/>
      </c>
      <c r="J592" s="7" t="str">
        <f>IFERROR(VLOOKUP($B$591,$221:$343,MATCH($S599&amp;"/"&amp;J$341,$219:$219,0),FALSE),"")</f>
        <v/>
      </c>
      <c r="K592" s="7" t="str">
        <f>IFERROR(VLOOKUP($B$591,$221:$343,MATCH($S599&amp;"/"&amp;K$341,$219:$219,0),FALSE),"")</f>
        <v/>
      </c>
      <c r="L592" s="7" t="str">
        <f>IFERROR(VLOOKUP($B$591,$221:$343,MATCH($S599&amp;"/"&amp;L$341,$219:$219,0),FALSE),"")</f>
        <v/>
      </c>
      <c r="M592" s="7">
        <f>IFERROR(VLOOKUP($B$591,$221:$343,MATCH($S599&amp;"/"&amp;M$341,$219:$219,0),FALSE),"")</f>
        <v>20230</v>
      </c>
      <c r="N592" s="8">
        <f>IFERROR(VLOOKUP($B$591,$221:$343,MATCH($S599&amp;"/"&amp;N$341,$219:$219,0),FALSE),"")</f>
        <v>-11744</v>
      </c>
      <c r="O592" s="8" t="str">
        <f>IFERROR(VLOOKUP($B$591,$221:$343,MATCH($S599&amp;"/"&amp;O$341,$219:$219,0),FALSE),"")</f>
        <v/>
      </c>
      <c r="P592" s="8" t="str">
        <f>IFERROR(VLOOKUP($B$591,$221:$343,MATCH($S599&amp;"/"&amp;P$341,$219:$219,0),FALSE),"")</f>
        <v/>
      </c>
      <c r="Q592" s="123"/>
    </row>
    <row r="593" spans="2:19" ht="14">
      <c r="B593" s="7" t="str">
        <f>IFERROR(VLOOKUP($B$591,$221:$343,MATCH($S600&amp;"/"&amp;B$341,$219:$219,0),FALSE),"")</f>
        <v/>
      </c>
      <c r="C593" s="7" t="str">
        <f>IFERROR(VLOOKUP($B$591,$221:$343,MATCH($S600&amp;"/"&amp;C$341,$219:$219,0),FALSE),"")</f>
        <v/>
      </c>
      <c r="D593" s="7" t="str">
        <f>IFERROR(VLOOKUP($B$591,$221:$343,MATCH($S600&amp;"/"&amp;D$341,$219:$219,0),FALSE),"")</f>
        <v/>
      </c>
      <c r="E593" s="7" t="str">
        <f>IFERROR(VLOOKUP($B$591,$221:$343,MATCH($S600&amp;"/"&amp;E$341,$219:$219,0),FALSE),"")</f>
        <v/>
      </c>
      <c r="F593" s="7" t="str">
        <f>IFERROR(VLOOKUP($B$591,$221:$343,MATCH($S600&amp;"/"&amp;F$341,$219:$219,0),FALSE),"")</f>
        <v/>
      </c>
      <c r="G593" s="7" t="str">
        <f>IFERROR(VLOOKUP($B$591,$221:$343,MATCH($S600&amp;"/"&amp;G$341,$219:$219,0),FALSE),"")</f>
        <v/>
      </c>
      <c r="H593" s="7" t="str">
        <f>IFERROR(VLOOKUP($B$591,$221:$343,MATCH($S600&amp;"/"&amp;H$341,$219:$219,0),FALSE),"")</f>
        <v/>
      </c>
      <c r="I593" s="7" t="str">
        <f>IFERROR(VLOOKUP($B$591,$221:$343,MATCH($S600&amp;"/"&amp;I$341,$219:$219,0),FALSE),"")</f>
        <v/>
      </c>
      <c r="J593" s="7" t="str">
        <f>IFERROR(VLOOKUP($B$591,$221:$343,MATCH($S600&amp;"/"&amp;J$341,$219:$219,0),FALSE),"")</f>
        <v/>
      </c>
      <c r="K593" s="7" t="str">
        <f>IFERROR(VLOOKUP($B$591,$221:$343,MATCH($S600&amp;"/"&amp;K$341,$219:$219,0),FALSE),"")</f>
        <v/>
      </c>
      <c r="L593" s="7" t="str">
        <f>IFERROR(VLOOKUP($B$591,$221:$343,MATCH($S600&amp;"/"&amp;L$341,$219:$219,0),FALSE),"")</f>
        <v/>
      </c>
      <c r="M593" s="7">
        <f>IFERROR(VLOOKUP($B$591,$221:$343,MATCH($S600&amp;"/"&amp;M$341,$219:$219,0),FALSE),"")</f>
        <v>41390</v>
      </c>
      <c r="N593" s="8">
        <f>IFERROR(VLOOKUP($B$591,$221:$343,MATCH($S600&amp;"/"&amp;N$341,$219:$219,0),FALSE),"")</f>
        <v>-26343</v>
      </c>
      <c r="O593" s="8" t="str">
        <f>IFERROR(VLOOKUP($B$591,$221:$343,MATCH($S600&amp;"/"&amp;O$341,$219:$219,0),FALSE),"")</f>
        <v/>
      </c>
      <c r="P593" s="8" t="str">
        <f>IFERROR(VLOOKUP($B$591,$221:$343,MATCH($S600&amp;"/"&amp;P$341,$219:$219,0),FALSE),"")</f>
        <v/>
      </c>
      <c r="Q593" s="8" t="str">
        <f>IFERROR(VLOOKUP($B$585,$221:$343,MATCH($S593&amp;"/"&amp;Q$348,$219:$219,0),FALSE),"")</f>
        <v/>
      </c>
      <c r="R593" s="6"/>
      <c r="S593" s="9" t="s">
        <v>12</v>
      </c>
    </row>
    <row r="594" spans="2:19" ht="14">
      <c r="B594" s="7" t="str">
        <f>IFERROR(VLOOKUP($B$591,$221:$343,MATCH($S601&amp;"/"&amp;B$341,$219:$219,0),FALSE),"")</f>
        <v/>
      </c>
      <c r="C594" s="7" t="str">
        <f>IFERROR(VLOOKUP($B$591,$221:$343,MATCH($S601&amp;"/"&amp;C$341,$219:$219,0),FALSE),"")</f>
        <v/>
      </c>
      <c r="D594" s="7" t="str">
        <f>IFERROR(VLOOKUP($B$591,$221:$343,MATCH($S601&amp;"/"&amp;D$341,$219:$219,0),FALSE),"")</f>
        <v/>
      </c>
      <c r="E594" s="7" t="str">
        <f>IFERROR(VLOOKUP($B$591,$221:$343,MATCH($S601&amp;"/"&amp;E$341,$219:$219,0),FALSE),"")</f>
        <v/>
      </c>
      <c r="F594" s="7" t="str">
        <f>IFERROR(VLOOKUP($B$591,$221:$343,MATCH($S601&amp;"/"&amp;F$341,$219:$219,0),FALSE),"")</f>
        <v/>
      </c>
      <c r="G594" s="7" t="str">
        <f>IFERROR(VLOOKUP($B$591,$221:$343,MATCH($S601&amp;"/"&amp;G$341,$219:$219,0),FALSE),"")</f>
        <v/>
      </c>
      <c r="H594" s="7" t="str">
        <f>IFERROR(VLOOKUP($B$591,$221:$343,MATCH($S601&amp;"/"&amp;H$341,$219:$219,0),FALSE),"")</f>
        <v/>
      </c>
      <c r="I594" s="7" t="str">
        <f>IFERROR(VLOOKUP($B$591,$221:$343,MATCH($S601&amp;"/"&amp;I$341,$219:$219,0),FALSE),"")</f>
        <v/>
      </c>
      <c r="J594" s="7" t="str">
        <f>IFERROR(VLOOKUP($B$591,$221:$343,MATCH($S601&amp;"/"&amp;J$341,$219:$219,0),FALSE),"")</f>
        <v/>
      </c>
      <c r="K594" s="7" t="str">
        <f>IFERROR(VLOOKUP($B$591,$221:$343,MATCH($S601&amp;"/"&amp;K$341,$219:$219,0),FALSE),"")</f>
        <v/>
      </c>
      <c r="L594" s="7" t="str">
        <f>IFERROR(VLOOKUP($B$591,$221:$343,MATCH($S601&amp;"/"&amp;L$341,$219:$219,0),FALSE),"")</f>
        <v/>
      </c>
      <c r="M594" s="7">
        <f>IFERROR(VLOOKUP($B$591,$221:$343,MATCH($S601&amp;"/"&amp;M$341,$219:$219,0),FALSE),"")</f>
        <v>35108</v>
      </c>
      <c r="N594" s="8" t="str">
        <f>IFERROR(VLOOKUP($B$591,$221:$343,MATCH($S601&amp;"/"&amp;N$341,$219:$219,0),FALSE),"")</f>
        <v/>
      </c>
      <c r="O594" s="8" t="str">
        <f>IFERROR(VLOOKUP($B$591,$221:$343,MATCH($S601&amp;"/"&amp;O$341,$219:$219,0),FALSE),"")</f>
        <v/>
      </c>
      <c r="P594" s="8" t="str">
        <f>IFERROR(VLOOKUP($B$591,$221:$343,MATCH($S601&amp;"/"&amp;P$341,$219:$219,0),FALSE),"")</f>
        <v/>
      </c>
      <c r="Q594" s="8" t="str">
        <f>IFERROR(VLOOKUP($B$585,$221:$343,MATCH($S594&amp;"/"&amp;Q$348,$219:$219,0),FALSE),"")</f>
        <v/>
      </c>
      <c r="R594" s="6"/>
      <c r="S594" s="9" t="s">
        <v>13</v>
      </c>
    </row>
    <row r="595" spans="2:19" ht="14">
      <c r="B595" s="7" t="str">
        <f>IFERROR(VLOOKUP($B$591,$221:$343,MATCH($S602&amp;"/"&amp;B$341,$219:$219,0),FALSE),"")</f>
        <v/>
      </c>
      <c r="C595" s="7" t="str">
        <f>IFERROR(VLOOKUP($B$591,$221:$343,MATCH($S602&amp;"/"&amp;C$341,$219:$219,0),FALSE),"")</f>
        <v/>
      </c>
      <c r="D595" s="7" t="str">
        <f>IFERROR(VLOOKUP($B$591,$221:$343,MATCH($S602&amp;"/"&amp;D$341,$219:$219,0),FALSE),"")</f>
        <v/>
      </c>
      <c r="E595" s="7" t="str">
        <f>IFERROR(VLOOKUP($B$591,$221:$343,MATCH($S602&amp;"/"&amp;E$341,$219:$219,0),FALSE),"")</f>
        <v/>
      </c>
      <c r="F595" s="7" t="str">
        <f>IFERROR(VLOOKUP($B$591,$221:$343,MATCH($S602&amp;"/"&amp;F$341,$219:$219,0),FALSE),"")</f>
        <v/>
      </c>
      <c r="G595" s="7" t="str">
        <f>IFERROR(VLOOKUP($B$591,$221:$343,MATCH($S602&amp;"/"&amp;G$341,$219:$219,0),FALSE),"")</f>
        <v/>
      </c>
      <c r="H595" s="7" t="str">
        <f>IFERROR(VLOOKUP($B$591,$221:$343,MATCH($S602&amp;"/"&amp;H$341,$219:$219,0),FALSE),"")</f>
        <v/>
      </c>
      <c r="I595" s="7" t="str">
        <f>IFERROR(VLOOKUP($B$591,$221:$343,MATCH($S602&amp;"/"&amp;I$341,$219:$219,0),FALSE),"")</f>
        <v/>
      </c>
      <c r="J595" s="7" t="str">
        <f>IFERROR(VLOOKUP($B$591,$221:$343,MATCH($S602&amp;"/"&amp;J$341,$219:$219,0),FALSE),"")</f>
        <v/>
      </c>
      <c r="K595" s="7" t="str">
        <f>IFERROR(VLOOKUP($B$591,$221:$343,MATCH($S602&amp;"/"&amp;K$341,$219:$219,0),FALSE),"")</f>
        <v/>
      </c>
      <c r="L595" s="7" t="str">
        <f>IFERROR(VLOOKUP($B$591,$221:$343,MATCH($S602&amp;"/"&amp;L$341,$219:$219,0),FALSE),"")</f>
        <v/>
      </c>
      <c r="M595" s="7">
        <f>IFERROR(VLOOKUP($B$591,$221:$343,MATCH($S602&amp;"/"&amp;M$341,$219:$219,0),FALSE),"")</f>
        <v>7674.35</v>
      </c>
      <c r="N595" s="8" t="str">
        <f>IFERROR(VLOOKUP($B$591,$221:$343,MATCH($S602&amp;"/"&amp;N$341,$219:$219,0),FALSE),"")</f>
        <v/>
      </c>
      <c r="O595" s="8" t="str">
        <f>IFERROR(VLOOKUP($B$591,$221:$343,MATCH($S602&amp;"/"&amp;O$341,$219:$219,0),FALSE),"")</f>
        <v/>
      </c>
      <c r="P595" s="8" t="str">
        <f>IFERROR(VLOOKUP($B$591,$221:$343,MATCH($S602&amp;"/"&amp;P$341,$219:$219,0),FALSE),"")</f>
        <v/>
      </c>
      <c r="Q595" s="8" t="str">
        <f>IFERROR(VLOOKUP($B$585,$221:$343,MATCH($S595&amp;"/"&amp;Q$348,$219:$219,0),FALSE),"")</f>
        <v/>
      </c>
      <c r="R595" s="6"/>
      <c r="S595" s="9" t="s">
        <v>14</v>
      </c>
    </row>
    <row r="596" spans="2:19" ht="14">
      <c r="B596" s="111" t="e">
        <f>B595/B$581</f>
        <v>#VALUE!</v>
      </c>
      <c r="C596" s="111" t="e">
        <f>C595/C$581</f>
        <v>#VALUE!</v>
      </c>
      <c r="D596" s="111" t="e">
        <f>D595/D$581</f>
        <v>#VALUE!</v>
      </c>
      <c r="E596" s="111" t="e">
        <f>E595/E$581</f>
        <v>#VALUE!</v>
      </c>
      <c r="F596" s="111" t="e">
        <f>F595/F$581</f>
        <v>#VALUE!</v>
      </c>
      <c r="G596" s="111" t="e">
        <f>G595/G$581</f>
        <v>#VALUE!</v>
      </c>
      <c r="H596" s="111" t="e">
        <f>H595/H$581</f>
        <v>#VALUE!</v>
      </c>
      <c r="I596" s="111" t="e">
        <f>I595/I$581</f>
        <v>#VALUE!</v>
      </c>
      <c r="J596" s="111" t="e">
        <f>J595/J$581</f>
        <v>#VALUE!</v>
      </c>
      <c r="K596" s="111" t="e">
        <f>K595/K$581</f>
        <v>#VALUE!</v>
      </c>
      <c r="L596" s="111" t="e">
        <f>L595/L$581</f>
        <v>#VALUE!</v>
      </c>
      <c r="M596" s="111">
        <f>M595/M$581</f>
        <v>36.915436047909957</v>
      </c>
      <c r="N596" s="111" t="e">
        <f>IFERROR(N595/N$581,IFERROR(N594/N$581,IFERROR(N593/N$581,N592/N$581)))</f>
        <v>#DIV/0!</v>
      </c>
      <c r="O596" s="111" t="e">
        <f>IFERROR(O595/O$581,IFERROR(O594/O$581,IFERROR(O593/O$581,O592/O$581)))</f>
        <v>#VALUE!</v>
      </c>
      <c r="P596" s="111" t="e">
        <f>IFERROR(P595/P$581,IFERROR(P594/P$581,IFERROR(P593/P$581,P592/P$581)))</f>
        <v>#VALUE!</v>
      </c>
      <c r="Q596" s="8" t="str">
        <f>IFERROR(VLOOKUP($B$585,$221:$343,MATCH($S596&amp;"/"&amp;Q$348,$219:$219,0),FALSE),IFERROR((VLOOKUP($B$585,$221:$343,MATCH($S595&amp;"/"&amp;Q$348,$219:$219,0),FALSE)/3)*4,IFERROR(VLOOKUP($B$585,$221:$343,MATCH($S594&amp;"/"&amp;Q$348,$219:$219,0),FALSE)*2,IFERROR(VLOOKUP($B$585,$221:$343,MATCH($S593&amp;"/"&amp;Q$348,$219:$219,0),FALSE)*4,""))))</f>
        <v/>
      </c>
      <c r="R596" s="6"/>
      <c r="S596" s="9" t="s">
        <v>15</v>
      </c>
    </row>
    <row r="597" spans="2:19" ht="14">
      <c r="B597" s="365" t="s">
        <v>34</v>
      </c>
      <c r="C597" s="366"/>
      <c r="D597" s="366"/>
      <c r="E597" s="366"/>
      <c r="F597" s="366"/>
      <c r="G597" s="366"/>
      <c r="H597" s="366"/>
      <c r="I597" s="366"/>
      <c r="J597" s="366"/>
      <c r="K597" s="366"/>
      <c r="L597" s="366"/>
      <c r="M597" s="366"/>
      <c r="N597" s="366"/>
      <c r="O597" s="120"/>
      <c r="P597" s="120"/>
      <c r="Q597" s="10" t="e">
        <f t="shared" ref="Q597" si="76">Q596/(Q$465+Q472)</f>
        <v>#VALUE!</v>
      </c>
      <c r="R597" s="6"/>
      <c r="S597" s="11" t="s">
        <v>377</v>
      </c>
    </row>
    <row r="598" spans="2:19" ht="14">
      <c r="B598" s="7" t="str">
        <f>IFERROR(B592+B604,"")</f>
        <v/>
      </c>
      <c r="C598" s="7" t="str">
        <f t="shared" ref="C598:O601" si="77">IFERROR(C592+C604,"")</f>
        <v/>
      </c>
      <c r="D598" s="7" t="str">
        <f t="shared" si="77"/>
        <v/>
      </c>
      <c r="E598" s="7" t="str">
        <f t="shared" si="77"/>
        <v/>
      </c>
      <c r="F598" s="7" t="str">
        <f t="shared" si="77"/>
        <v/>
      </c>
      <c r="G598" s="7" t="str">
        <f t="shared" si="77"/>
        <v/>
      </c>
      <c r="H598" s="7" t="str">
        <f t="shared" si="77"/>
        <v/>
      </c>
      <c r="I598" s="7" t="str">
        <f t="shared" si="77"/>
        <v/>
      </c>
      <c r="J598" s="7" t="str">
        <f t="shared" si="77"/>
        <v/>
      </c>
      <c r="K598" s="7" t="str">
        <f t="shared" si="77"/>
        <v/>
      </c>
      <c r="L598" s="7" t="str">
        <f t="shared" si="77"/>
        <v/>
      </c>
      <c r="M598" s="7">
        <f t="shared" si="77"/>
        <v>20230</v>
      </c>
      <c r="N598" s="8">
        <f t="shared" si="77"/>
        <v>9624</v>
      </c>
      <c r="O598" s="8" t="str">
        <f t="shared" si="77"/>
        <v/>
      </c>
      <c r="P598" s="8" t="str">
        <f t="shared" ref="P598:Q605" si="78">IFERROR(P592+P604,"")</f>
        <v/>
      </c>
      <c r="Q598" s="115"/>
    </row>
    <row r="599" spans="2:19" ht="14">
      <c r="B599" s="7" t="str">
        <f t="shared" ref="B599:N601" si="79">IFERROR(B593+B605,"")</f>
        <v/>
      </c>
      <c r="C599" s="7" t="str">
        <f t="shared" si="79"/>
        <v/>
      </c>
      <c r="D599" s="7" t="str">
        <f t="shared" si="79"/>
        <v/>
      </c>
      <c r="E599" s="7" t="str">
        <f t="shared" si="79"/>
        <v/>
      </c>
      <c r="F599" s="7" t="str">
        <f t="shared" si="79"/>
        <v/>
      </c>
      <c r="G599" s="7" t="str">
        <f t="shared" si="79"/>
        <v/>
      </c>
      <c r="H599" s="7" t="str">
        <f t="shared" si="79"/>
        <v/>
      </c>
      <c r="I599" s="7" t="str">
        <f t="shared" si="79"/>
        <v/>
      </c>
      <c r="J599" s="7" t="str">
        <f t="shared" si="79"/>
        <v/>
      </c>
      <c r="K599" s="7" t="str">
        <f t="shared" si="79"/>
        <v/>
      </c>
      <c r="L599" s="7" t="str">
        <f t="shared" si="79"/>
        <v/>
      </c>
      <c r="M599" s="7">
        <f t="shared" si="79"/>
        <v>45325</v>
      </c>
      <c r="N599" s="8">
        <f t="shared" si="79"/>
        <v>-4785</v>
      </c>
      <c r="O599" s="8" t="str">
        <f t="shared" si="77"/>
        <v/>
      </c>
      <c r="P599" s="8" t="str">
        <f t="shared" ref="P599:Q606" si="80">IFERROR(P593+P605,"")</f>
        <v/>
      </c>
      <c r="Q599" s="8" t="str">
        <f>IFERROR(VLOOKUP($B$591,$221:$343,MATCH($S599&amp;"/"&amp;Q$348,$219:$219,0),FALSE),"")</f>
        <v/>
      </c>
      <c r="R599" s="6"/>
      <c r="S599" s="9" t="s">
        <v>12</v>
      </c>
    </row>
    <row r="600" spans="2:19" ht="14">
      <c r="B600" s="7" t="str">
        <f t="shared" si="79"/>
        <v/>
      </c>
      <c r="C600" s="7" t="str">
        <f t="shared" si="79"/>
        <v/>
      </c>
      <c r="D600" s="7" t="str">
        <f t="shared" si="79"/>
        <v/>
      </c>
      <c r="E600" s="7" t="str">
        <f t="shared" si="79"/>
        <v/>
      </c>
      <c r="F600" s="7" t="str">
        <f t="shared" si="79"/>
        <v/>
      </c>
      <c r="G600" s="7" t="str">
        <f t="shared" si="79"/>
        <v/>
      </c>
      <c r="H600" s="7" t="str">
        <f t="shared" si="79"/>
        <v/>
      </c>
      <c r="I600" s="7" t="str">
        <f t="shared" si="79"/>
        <v/>
      </c>
      <c r="J600" s="7" t="str">
        <f t="shared" si="79"/>
        <v/>
      </c>
      <c r="K600" s="7" t="str">
        <f t="shared" si="79"/>
        <v/>
      </c>
      <c r="L600" s="7" t="str">
        <f t="shared" si="79"/>
        <v/>
      </c>
      <c r="M600" s="7">
        <f t="shared" si="79"/>
        <v>35108</v>
      </c>
      <c r="N600" s="8" t="str">
        <f t="shared" si="79"/>
        <v/>
      </c>
      <c r="O600" s="8" t="str">
        <f t="shared" si="77"/>
        <v/>
      </c>
      <c r="P600" s="8" t="str">
        <f t="shared" ref="P600:Q607" si="81">IFERROR(P594+P606,"")</f>
        <v/>
      </c>
      <c r="Q600" s="8" t="str">
        <f>IFERROR(VLOOKUP($B$591,$221:$343,MATCH($S600&amp;"/"&amp;Q$348,$219:$219,0),FALSE),"")</f>
        <v/>
      </c>
      <c r="R600" s="6"/>
      <c r="S600" s="9" t="s">
        <v>13</v>
      </c>
    </row>
    <row r="601" spans="2:19" ht="14">
      <c r="B601" s="7" t="str">
        <f t="shared" si="79"/>
        <v/>
      </c>
      <c r="C601" s="18" t="str">
        <f t="shared" si="79"/>
        <v/>
      </c>
      <c r="D601" s="18" t="str">
        <f t="shared" si="79"/>
        <v/>
      </c>
      <c r="E601" s="18" t="str">
        <f t="shared" si="79"/>
        <v/>
      </c>
      <c r="F601" s="18" t="str">
        <f t="shared" si="79"/>
        <v/>
      </c>
      <c r="G601" s="18" t="str">
        <f t="shared" si="79"/>
        <v/>
      </c>
      <c r="H601" s="18" t="str">
        <f t="shared" si="79"/>
        <v/>
      </c>
      <c r="I601" s="18" t="str">
        <f t="shared" si="79"/>
        <v/>
      </c>
      <c r="J601" s="18" t="str">
        <f t="shared" si="79"/>
        <v/>
      </c>
      <c r="K601" s="18" t="str">
        <f t="shared" si="79"/>
        <v/>
      </c>
      <c r="L601" s="18" t="str">
        <f t="shared" si="79"/>
        <v/>
      </c>
      <c r="M601" s="18">
        <f t="shared" si="79"/>
        <v>48611.51</v>
      </c>
      <c r="N601" s="18" t="str">
        <f t="shared" si="79"/>
        <v/>
      </c>
      <c r="O601" s="18" t="str">
        <f t="shared" si="77"/>
        <v/>
      </c>
      <c r="P601" s="18" t="str">
        <f t="shared" ref="P601:Q608" si="82">IFERROR(P595+P607,"")</f>
        <v/>
      </c>
      <c r="Q601" s="8" t="str">
        <f>IFERROR(VLOOKUP($B$591,$221:$343,MATCH($S601&amp;"/"&amp;Q$348,$219:$219,0),FALSE),"")</f>
        <v/>
      </c>
      <c r="R601" s="6"/>
      <c r="S601" s="9" t="s">
        <v>14</v>
      </c>
    </row>
    <row r="602" spans="2:19" ht="14">
      <c r="B602" s="367" t="s">
        <v>10</v>
      </c>
      <c r="C602" s="368"/>
      <c r="D602" s="368"/>
      <c r="E602" s="368"/>
      <c r="F602" s="368"/>
      <c r="G602" s="368"/>
      <c r="H602" s="368"/>
      <c r="I602" s="368"/>
      <c r="J602" s="368"/>
      <c r="K602" s="368"/>
      <c r="L602" s="368"/>
      <c r="M602" s="368"/>
      <c r="N602" s="368"/>
      <c r="O602" s="124"/>
      <c r="P602" s="124"/>
      <c r="Q602" s="8" t="str">
        <f>IFERROR(VLOOKUP($B$591,$221:$343,MATCH($S602&amp;"/"&amp;Q$348,$219:$219,0),FALSE),"")</f>
        <v/>
      </c>
      <c r="R602" s="6"/>
      <c r="S602" s="9" t="s">
        <v>15</v>
      </c>
    </row>
    <row r="603" spans="2:19" ht="14">
      <c r="B603" s="369" t="s">
        <v>360</v>
      </c>
      <c r="C603" s="370"/>
      <c r="D603" s="370"/>
      <c r="E603" s="370"/>
      <c r="F603" s="370"/>
      <c r="G603" s="370"/>
      <c r="H603" s="370"/>
      <c r="I603" s="370"/>
      <c r="J603" s="370"/>
      <c r="K603" s="370"/>
      <c r="L603" s="370"/>
      <c r="M603" s="370"/>
      <c r="N603" s="370"/>
      <c r="O603" s="118"/>
      <c r="P603" s="118"/>
      <c r="Q603" s="111" t="e">
        <f>IFERROR(Q602/Q$588,IFERROR(Q601/Q$588,IFERROR(Q600/Q$588,Q599/Q$588)))</f>
        <v>#VALUE!</v>
      </c>
      <c r="R603" s="6"/>
      <c r="S603" s="11" t="s">
        <v>33</v>
      </c>
    </row>
    <row r="604" spans="2:19" ht="14">
      <c r="B604" s="7" t="str">
        <f>IFERROR(VLOOKUP($B$603,$221:$343,MATCH($S611&amp;"/"&amp;B$341,$219:$219,0),FALSE),"")</f>
        <v/>
      </c>
      <c r="C604" s="7" t="str">
        <f>IFERROR(VLOOKUP($B$603,$221:$343,MATCH($S611&amp;"/"&amp;C$341,$219:$219,0),FALSE),"")</f>
        <v/>
      </c>
      <c r="D604" s="7" t="str">
        <f>IFERROR(VLOOKUP($B$603,$221:$343,MATCH($S611&amp;"/"&amp;D$341,$219:$219,0),FALSE),"")</f>
        <v/>
      </c>
      <c r="E604" s="7" t="str">
        <f>IFERROR(VLOOKUP($B$603,$221:$343,MATCH($S611&amp;"/"&amp;E$341,$219:$219,0),FALSE),"")</f>
        <v/>
      </c>
      <c r="F604" s="7" t="str">
        <f>IFERROR(VLOOKUP($B$603,$221:$343,MATCH($S611&amp;"/"&amp;F$341,$219:$219,0),FALSE),"")</f>
        <v/>
      </c>
      <c r="G604" s="7" t="str">
        <f>IFERROR(VLOOKUP($B$603,$221:$343,MATCH($S611&amp;"/"&amp;G$341,$219:$219,0),FALSE),"")</f>
        <v/>
      </c>
      <c r="H604" s="7" t="str">
        <f>IFERROR(VLOOKUP($B$603,$221:$343,MATCH($S611&amp;"/"&amp;H$341,$219:$219,0),FALSE),"")</f>
        <v/>
      </c>
      <c r="I604" s="7" t="str">
        <f>IFERROR(VLOOKUP($B$603,$221:$343,MATCH($S611&amp;"/"&amp;I$341,$219:$219,0),FALSE),"")</f>
        <v/>
      </c>
      <c r="J604" s="7" t="str">
        <f>IFERROR(VLOOKUP($B$603,$221:$343,MATCH($S611&amp;"/"&amp;J$341,$219:$219,0),FALSE),"")</f>
        <v/>
      </c>
      <c r="K604" s="7" t="str">
        <f>IFERROR(VLOOKUP($B$603,$221:$343,MATCH($S611&amp;"/"&amp;K$341,$219:$219,0),FALSE),"")</f>
        <v/>
      </c>
      <c r="L604" s="7" t="str">
        <f>IFERROR(VLOOKUP($B$603,$221:$343,MATCH($S611&amp;"/"&amp;L$341,$219:$219,0),FALSE),"")</f>
        <v/>
      </c>
      <c r="M604" s="7">
        <f>IFERROR(VLOOKUP($B$603,$221:$343,MATCH($S611&amp;"/"&amp;M$341,$219:$219,0),FALSE),"")</f>
        <v>0</v>
      </c>
      <c r="N604" s="8">
        <f>IFERROR(VLOOKUP($B$603,$221:$343,MATCH($S611&amp;"/"&amp;N$341,$219:$219,0),FALSE),"")</f>
        <v>21368</v>
      </c>
      <c r="O604" s="8" t="str">
        <f>IFERROR(VLOOKUP($B$603,$221:$343,MATCH($S611&amp;"/"&amp;O$341,$219:$219,0),FALSE),"")</f>
        <v/>
      </c>
      <c r="P604" s="8" t="str">
        <f>IFERROR(VLOOKUP($B$603,$221:$343,MATCH($S611&amp;"/"&amp;P$341,$219:$219,0),FALSE),"")</f>
        <v/>
      </c>
      <c r="Q604" s="120"/>
    </row>
    <row r="605" spans="2:19" ht="14">
      <c r="B605" s="7" t="str">
        <f>IFERROR(VLOOKUP($B$603,$221:$343,MATCH($S612&amp;"/"&amp;B$341,$219:$219,0),FALSE),"")</f>
        <v/>
      </c>
      <c r="C605" s="7" t="str">
        <f>IFERROR(VLOOKUP($B$603,$221:$343,MATCH($S612&amp;"/"&amp;C$341,$219:$219,0),FALSE),"")</f>
        <v/>
      </c>
      <c r="D605" s="7" t="str">
        <f>IFERROR(VLOOKUP($B$603,$221:$343,MATCH($S612&amp;"/"&amp;D$341,$219:$219,0),FALSE),"")</f>
        <v/>
      </c>
      <c r="E605" s="7" t="str">
        <f>IFERROR(VLOOKUP($B$603,$221:$343,MATCH($S612&amp;"/"&amp;E$341,$219:$219,0),FALSE),"")</f>
        <v/>
      </c>
      <c r="F605" s="7" t="str">
        <f>IFERROR(VLOOKUP($B$603,$221:$343,MATCH($S612&amp;"/"&amp;F$341,$219:$219,0),FALSE),"")</f>
        <v/>
      </c>
      <c r="G605" s="7" t="str">
        <f>IFERROR(VLOOKUP($B$603,$221:$343,MATCH($S612&amp;"/"&amp;G$341,$219:$219,0),FALSE),"")</f>
        <v/>
      </c>
      <c r="H605" s="7" t="str">
        <f>IFERROR(VLOOKUP($B$603,$221:$343,MATCH($S612&amp;"/"&amp;H$341,$219:$219,0),FALSE),"")</f>
        <v/>
      </c>
      <c r="I605" s="7" t="str">
        <f>IFERROR(VLOOKUP($B$603,$221:$343,MATCH($S612&amp;"/"&amp;I$341,$219:$219,0),FALSE),"")</f>
        <v/>
      </c>
      <c r="J605" s="7" t="str">
        <f>IFERROR(VLOOKUP($B$603,$221:$343,MATCH($S612&amp;"/"&amp;J$341,$219:$219,0),FALSE),"")</f>
        <v/>
      </c>
      <c r="K605" s="7" t="str">
        <f>IFERROR(VLOOKUP($B$603,$221:$343,MATCH($S612&amp;"/"&amp;K$341,$219:$219,0),FALSE),"")</f>
        <v/>
      </c>
      <c r="L605" s="7" t="str">
        <f>IFERROR(VLOOKUP($B$603,$221:$343,MATCH($S612&amp;"/"&amp;L$341,$219:$219,0),FALSE),"")</f>
        <v/>
      </c>
      <c r="M605" s="7">
        <f>IFERROR(VLOOKUP($B$603,$221:$343,MATCH($S612&amp;"/"&amp;M$341,$219:$219,0),FALSE),"")</f>
        <v>3935</v>
      </c>
      <c r="N605" s="8">
        <f>IFERROR(VLOOKUP($B$603,$221:$343,MATCH($S612&amp;"/"&amp;N$341,$219:$219,0),FALSE),"")</f>
        <v>21558</v>
      </c>
      <c r="O605" s="8" t="str">
        <f>IFERROR(VLOOKUP($B$603,$221:$343,MATCH($S612&amp;"/"&amp;O$341,$219:$219,0),FALSE),"")</f>
        <v/>
      </c>
      <c r="P605" s="8" t="str">
        <f>IFERROR(VLOOKUP($B$603,$221:$343,MATCH($S612&amp;"/"&amp;P$341,$219:$219,0),FALSE),"")</f>
        <v/>
      </c>
      <c r="Q605" s="8" t="str">
        <f t="shared" si="78"/>
        <v/>
      </c>
      <c r="R605" s="6"/>
      <c r="S605" s="9" t="s">
        <v>12</v>
      </c>
    </row>
    <row r="606" spans="2:19" ht="14">
      <c r="B606" s="7" t="str">
        <f>IFERROR(VLOOKUP($B$603,$221:$343,MATCH($S613&amp;"/"&amp;B$341,$219:$219,0),FALSE),"")</f>
        <v/>
      </c>
      <c r="C606" s="7" t="str">
        <f>IFERROR(VLOOKUP($B$603,$221:$343,MATCH($S613&amp;"/"&amp;C$341,$219:$219,0),FALSE),"")</f>
        <v/>
      </c>
      <c r="D606" s="7" t="str">
        <f>IFERROR(VLOOKUP($B$603,$221:$343,MATCH($S613&amp;"/"&amp;D$341,$219:$219,0),FALSE),"")</f>
        <v/>
      </c>
      <c r="E606" s="7" t="str">
        <f>IFERROR(VLOOKUP($B$603,$221:$343,MATCH($S613&amp;"/"&amp;E$341,$219:$219,0),FALSE),"")</f>
        <v/>
      </c>
      <c r="F606" s="7" t="str">
        <f>IFERROR(VLOOKUP($B$603,$221:$343,MATCH($S613&amp;"/"&amp;F$341,$219:$219,0),FALSE),"")</f>
        <v/>
      </c>
      <c r="G606" s="7" t="str">
        <f>IFERROR(VLOOKUP($B$603,$221:$343,MATCH($S613&amp;"/"&amp;G$341,$219:$219,0),FALSE),"")</f>
        <v/>
      </c>
      <c r="H606" s="7" t="str">
        <f>IFERROR(VLOOKUP($B$603,$221:$343,MATCH($S613&amp;"/"&amp;H$341,$219:$219,0),FALSE),"")</f>
        <v/>
      </c>
      <c r="I606" s="7" t="str">
        <f>IFERROR(VLOOKUP($B$603,$221:$343,MATCH($S613&amp;"/"&amp;I$341,$219:$219,0),FALSE),"")</f>
        <v/>
      </c>
      <c r="J606" s="7" t="str">
        <f>IFERROR(VLOOKUP($B$603,$221:$343,MATCH($S613&amp;"/"&amp;J$341,$219:$219,0),FALSE),"")</f>
        <v/>
      </c>
      <c r="K606" s="7" t="str">
        <f>IFERROR(VLOOKUP($B$603,$221:$343,MATCH($S613&amp;"/"&amp;K$341,$219:$219,0),FALSE),"")</f>
        <v/>
      </c>
      <c r="L606" s="7" t="str">
        <f>IFERROR(VLOOKUP($B$603,$221:$343,MATCH($S613&amp;"/"&amp;L$341,$219:$219,0),FALSE),"")</f>
        <v/>
      </c>
      <c r="M606" s="7">
        <f>IFERROR(VLOOKUP($B$603,$221:$343,MATCH($S613&amp;"/"&amp;M$341,$219:$219,0),FALSE),"")</f>
        <v>0</v>
      </c>
      <c r="N606" s="8" t="str">
        <f>IFERROR(VLOOKUP($B$603,$221:$343,MATCH($S613&amp;"/"&amp;N$341,$219:$219,0),FALSE),"")</f>
        <v/>
      </c>
      <c r="O606" s="8" t="str">
        <f>IFERROR(VLOOKUP($B$603,$221:$343,MATCH($S613&amp;"/"&amp;O$341,$219:$219,0),FALSE),"")</f>
        <v/>
      </c>
      <c r="P606" s="8" t="str">
        <f>IFERROR(VLOOKUP($B$603,$221:$343,MATCH($S613&amp;"/"&amp;P$341,$219:$219,0),FALSE),"")</f>
        <v/>
      </c>
      <c r="Q606" s="8" t="str">
        <f t="shared" si="80"/>
        <v/>
      </c>
      <c r="R606" s="6"/>
      <c r="S606" s="9" t="s">
        <v>13</v>
      </c>
    </row>
    <row r="607" spans="2:19" ht="14">
      <c r="B607" s="7" t="str">
        <f>IFERROR(VLOOKUP($B$603,$221:$343,MATCH($S614&amp;"/"&amp;B$341,$219:$219,0),FALSE),"")</f>
        <v/>
      </c>
      <c r="C607" s="7" t="str">
        <f>IFERROR(VLOOKUP($B$603,$221:$343,MATCH($S614&amp;"/"&amp;C$341,$219:$219,0),FALSE),"")</f>
        <v/>
      </c>
      <c r="D607" s="7" t="str">
        <f>IFERROR(VLOOKUP($B$603,$221:$343,MATCH($S614&amp;"/"&amp;D$341,$219:$219,0),FALSE),"")</f>
        <v/>
      </c>
      <c r="E607" s="7" t="str">
        <f>IFERROR(VLOOKUP($B$603,$221:$343,MATCH($S614&amp;"/"&amp;E$341,$219:$219,0),FALSE),"")</f>
        <v/>
      </c>
      <c r="F607" s="7" t="str">
        <f>IFERROR(VLOOKUP($B$603,$221:$343,MATCH($S614&amp;"/"&amp;F$341,$219:$219,0),FALSE),"")</f>
        <v/>
      </c>
      <c r="G607" s="7" t="str">
        <f>IFERROR(VLOOKUP($B$603,$221:$343,MATCH($S614&amp;"/"&amp;G$341,$219:$219,0),FALSE),"")</f>
        <v/>
      </c>
      <c r="H607" s="7" t="str">
        <f>IFERROR(VLOOKUP($B$603,$221:$343,MATCH($S614&amp;"/"&amp;H$341,$219:$219,0),FALSE),"")</f>
        <v/>
      </c>
      <c r="I607" s="7" t="str">
        <f>IFERROR(VLOOKUP($B$603,$221:$343,MATCH($S614&amp;"/"&amp;I$341,$219:$219,0),FALSE),"")</f>
        <v/>
      </c>
      <c r="J607" s="7" t="str">
        <f>IFERROR(VLOOKUP($B$603,$221:$343,MATCH($S614&amp;"/"&amp;J$341,$219:$219,0),FALSE),"")</f>
        <v/>
      </c>
      <c r="K607" s="7" t="str">
        <f>IFERROR(VLOOKUP($B$603,$221:$343,MATCH($S614&amp;"/"&amp;K$341,$219:$219,0),FALSE),"")</f>
        <v/>
      </c>
      <c r="L607" s="7" t="str">
        <f>IFERROR(VLOOKUP($B$603,$221:$343,MATCH($S614&amp;"/"&amp;L$341,$219:$219,0),FALSE),"")</f>
        <v/>
      </c>
      <c r="M607" s="7">
        <f>IFERROR(VLOOKUP($B$603,$221:$343,MATCH($S614&amp;"/"&amp;M$341,$219:$219,0),FALSE),"")</f>
        <v>40937.160000000003</v>
      </c>
      <c r="N607" s="8" t="str">
        <f>IFERROR(VLOOKUP($B$603,$221:$343,MATCH($S614&amp;"/"&amp;N$341,$219:$219,0),FALSE),"")</f>
        <v/>
      </c>
      <c r="O607" s="8" t="str">
        <f>IFERROR(VLOOKUP($B$603,$221:$343,MATCH($S614&amp;"/"&amp;O$341,$219:$219,0),FALSE),"")</f>
        <v/>
      </c>
      <c r="P607" s="8" t="str">
        <f>IFERROR(VLOOKUP($B$603,$221:$343,MATCH($S614&amp;"/"&amp;P$341,$219:$219,0),FALSE),"")</f>
        <v/>
      </c>
      <c r="Q607" s="8" t="str">
        <f t="shared" si="81"/>
        <v/>
      </c>
      <c r="R607" s="6"/>
      <c r="S607" s="9" t="s">
        <v>14</v>
      </c>
    </row>
    <row r="608" spans="2:19" ht="14">
      <c r="B608" s="371" t="s">
        <v>361</v>
      </c>
      <c r="C608" s="372"/>
      <c r="D608" s="372"/>
      <c r="E608" s="372"/>
      <c r="F608" s="372"/>
      <c r="G608" s="372"/>
      <c r="H608" s="372"/>
      <c r="I608" s="372"/>
      <c r="J608" s="372"/>
      <c r="K608" s="372"/>
      <c r="L608" s="372"/>
      <c r="M608" s="372"/>
      <c r="N608" s="372"/>
      <c r="O608" s="122"/>
      <c r="P608" s="122"/>
      <c r="Q608" s="18" t="str">
        <f t="shared" si="82"/>
        <v/>
      </c>
      <c r="R608" s="6"/>
      <c r="S608" s="9" t="s">
        <v>15</v>
      </c>
    </row>
    <row r="609" spans="2:19" ht="14">
      <c r="B609" s="7" t="str">
        <f>IFERROR(VLOOKUP($B$608,$221:$343,MATCH($S616&amp;"/"&amp;B$341,$219:$219,0),FALSE),"")</f>
        <v/>
      </c>
      <c r="C609" s="7" t="str">
        <f>IFERROR(VLOOKUP($B$608,$221:$343,MATCH($S616&amp;"/"&amp;C$341,$219:$219,0),FALSE),"")</f>
        <v/>
      </c>
      <c r="D609" s="7" t="str">
        <f>IFERROR(VLOOKUP($B$608,$221:$343,MATCH($S616&amp;"/"&amp;D$341,$219:$219,0),FALSE),"")</f>
        <v/>
      </c>
      <c r="E609" s="7" t="str">
        <f>IFERROR(VLOOKUP($B$608,$221:$343,MATCH($S616&amp;"/"&amp;E$341,$219:$219,0),FALSE),"")</f>
        <v/>
      </c>
      <c r="F609" s="7" t="str">
        <f>IFERROR(VLOOKUP($B$608,$221:$343,MATCH($S616&amp;"/"&amp;F$341,$219:$219,0),FALSE),"")</f>
        <v/>
      </c>
      <c r="G609" s="7" t="str">
        <f>IFERROR(VLOOKUP($B$608,$221:$343,MATCH($S616&amp;"/"&amp;G$341,$219:$219,0),FALSE),"")</f>
        <v/>
      </c>
      <c r="H609" s="7" t="str">
        <f>IFERROR(VLOOKUP($B$608,$221:$343,MATCH($S616&amp;"/"&amp;H$341,$219:$219,0),FALSE),"")</f>
        <v/>
      </c>
      <c r="I609" s="7" t="str">
        <f>IFERROR(VLOOKUP($B$608,$221:$343,MATCH($S616&amp;"/"&amp;I$341,$219:$219,0),FALSE),"")</f>
        <v/>
      </c>
      <c r="J609" s="7" t="str">
        <f>IFERROR(VLOOKUP($B$608,$221:$343,MATCH($S616&amp;"/"&amp;J$341,$219:$219,0),FALSE),"")</f>
        <v/>
      </c>
      <c r="K609" s="7" t="str">
        <f>IFERROR(VLOOKUP($B$608,$221:$343,MATCH($S616&amp;"/"&amp;K$341,$219:$219,0),FALSE),"")</f>
        <v/>
      </c>
      <c r="L609" s="7" t="str">
        <f>IFERROR(VLOOKUP($B$608,$221:$343,MATCH($S616&amp;"/"&amp;L$341,$219:$219,0),FALSE),"")</f>
        <v/>
      </c>
      <c r="M609" s="7">
        <f>IFERROR(VLOOKUP($B$608,$221:$343,MATCH($S616&amp;"/"&amp;M$341,$219:$219,0),FALSE),"")</f>
        <v>-62720</v>
      </c>
      <c r="N609" s="8">
        <f>IFERROR(VLOOKUP($B$608,$221:$343,MATCH($S616&amp;"/"&amp;N$341,$219:$219,0),FALSE),"")</f>
        <v>-8465</v>
      </c>
      <c r="O609" s="8" t="str">
        <f>IFERROR(VLOOKUP($B$608,$221:$343,MATCH($S616&amp;"/"&amp;O$341,$219:$219,0),FALSE),"")</f>
        <v/>
      </c>
      <c r="P609" s="8" t="str">
        <f>IFERROR(VLOOKUP($B$608,$221:$343,MATCH($S616&amp;"/"&amp;P$341,$219:$219,0),FALSE),"")</f>
        <v/>
      </c>
      <c r="Q609" s="124"/>
      <c r="R609" s="6"/>
      <c r="S609" s="9"/>
    </row>
    <row r="610" spans="2:19" ht="14">
      <c r="B610" s="7" t="str">
        <f>IFERROR(VLOOKUP($B$608,$221:$343,MATCH($S617&amp;"/"&amp;B$341,$219:$219,0),FALSE),"")</f>
        <v/>
      </c>
      <c r="C610" s="7" t="str">
        <f>IFERROR(VLOOKUP($B$608,$221:$343,MATCH($S617&amp;"/"&amp;C$341,$219:$219,0),FALSE),"")</f>
        <v/>
      </c>
      <c r="D610" s="7" t="str">
        <f>IFERROR(VLOOKUP($B$608,$221:$343,MATCH($S617&amp;"/"&amp;D$341,$219:$219,0),FALSE),"")</f>
        <v/>
      </c>
      <c r="E610" s="7" t="str">
        <f>IFERROR(VLOOKUP($B$608,$221:$343,MATCH($S617&amp;"/"&amp;E$341,$219:$219,0),FALSE),"")</f>
        <v/>
      </c>
      <c r="F610" s="7" t="str">
        <f>IFERROR(VLOOKUP($B$608,$221:$343,MATCH($S617&amp;"/"&amp;F$341,$219:$219,0),FALSE),"")</f>
        <v/>
      </c>
      <c r="G610" s="7" t="str">
        <f>IFERROR(VLOOKUP($B$608,$221:$343,MATCH($S617&amp;"/"&amp;G$341,$219:$219,0),FALSE),"")</f>
        <v/>
      </c>
      <c r="H610" s="7" t="str">
        <f>IFERROR(VLOOKUP($B$608,$221:$343,MATCH($S617&amp;"/"&amp;H$341,$219:$219,0),FALSE),"")</f>
        <v/>
      </c>
      <c r="I610" s="7" t="str">
        <f>IFERROR(VLOOKUP($B$608,$221:$343,MATCH($S617&amp;"/"&amp;I$341,$219:$219,0),FALSE),"")</f>
        <v/>
      </c>
      <c r="J610" s="7" t="str">
        <f>IFERROR(VLOOKUP($B$608,$221:$343,MATCH($S617&amp;"/"&amp;J$341,$219:$219,0),FALSE),"")</f>
        <v/>
      </c>
      <c r="K610" s="7" t="str">
        <f>IFERROR(VLOOKUP($B$608,$221:$343,MATCH($S617&amp;"/"&amp;K$341,$219:$219,0),FALSE),"")</f>
        <v/>
      </c>
      <c r="L610" s="7" t="str">
        <f>IFERROR(VLOOKUP($B$608,$221:$343,MATCH($S617&amp;"/"&amp;L$341,$219:$219,0),FALSE),"")</f>
        <v/>
      </c>
      <c r="M610" s="7">
        <f>IFERROR(VLOOKUP($B$608,$221:$343,MATCH($S617&amp;"/"&amp;M$341,$219:$219,0),FALSE),"")</f>
        <v>-127198</v>
      </c>
      <c r="N610" s="8">
        <f>IFERROR(VLOOKUP($B$608,$221:$343,MATCH($S617&amp;"/"&amp;N$341,$219:$219,0),FALSE),"")</f>
        <v>-29615</v>
      </c>
      <c r="O610" s="8" t="str">
        <f>IFERROR(VLOOKUP($B$608,$221:$343,MATCH($S617&amp;"/"&amp;O$341,$219:$219,0),FALSE),"")</f>
        <v/>
      </c>
      <c r="P610" s="8" t="str">
        <f>IFERROR(VLOOKUP($B$608,$221:$343,MATCH($S617&amp;"/"&amp;P$341,$219:$219,0),FALSE),"")</f>
        <v/>
      </c>
      <c r="Q610" s="118"/>
    </row>
    <row r="611" spans="2:19" ht="14">
      <c r="B611" s="7" t="str">
        <f>IFERROR(VLOOKUP($B$608,$221:$343,MATCH($S618&amp;"/"&amp;B$341,$219:$219,0),FALSE),"")</f>
        <v/>
      </c>
      <c r="C611" s="7" t="str">
        <f>IFERROR(VLOOKUP($B$608,$221:$343,MATCH($S618&amp;"/"&amp;C$341,$219:$219,0),FALSE),"")</f>
        <v/>
      </c>
      <c r="D611" s="7" t="str">
        <f>IFERROR(VLOOKUP($B$608,$221:$343,MATCH($S618&amp;"/"&amp;D$341,$219:$219,0),FALSE),"")</f>
        <v/>
      </c>
      <c r="E611" s="7" t="str">
        <f>IFERROR(VLOOKUP($B$608,$221:$343,MATCH($S618&amp;"/"&amp;E$341,$219:$219,0),FALSE),"")</f>
        <v/>
      </c>
      <c r="F611" s="7" t="str">
        <f>IFERROR(VLOOKUP($B$608,$221:$343,MATCH($S618&amp;"/"&amp;F$341,$219:$219,0),FALSE),"")</f>
        <v/>
      </c>
      <c r="G611" s="7" t="str">
        <f>IFERROR(VLOOKUP($B$608,$221:$343,MATCH($S618&amp;"/"&amp;G$341,$219:$219,0),FALSE),"")</f>
        <v/>
      </c>
      <c r="H611" s="7" t="str">
        <f>IFERROR(VLOOKUP($B$608,$221:$343,MATCH($S618&amp;"/"&amp;H$341,$219:$219,0),FALSE),"")</f>
        <v/>
      </c>
      <c r="I611" s="7" t="str">
        <f>IFERROR(VLOOKUP($B$608,$221:$343,MATCH($S618&amp;"/"&amp;I$341,$219:$219,0),FALSE),"")</f>
        <v/>
      </c>
      <c r="J611" s="7" t="str">
        <f>IFERROR(VLOOKUP($B$608,$221:$343,MATCH($S618&amp;"/"&amp;J$341,$219:$219,0),FALSE),"")</f>
        <v/>
      </c>
      <c r="K611" s="7" t="str">
        <f>IFERROR(VLOOKUP($B$608,$221:$343,MATCH($S618&amp;"/"&amp;K$341,$219:$219,0),FALSE),"")</f>
        <v/>
      </c>
      <c r="L611" s="7" t="str">
        <f>IFERROR(VLOOKUP($B$608,$221:$343,MATCH($S618&amp;"/"&amp;L$341,$219:$219,0),FALSE),"")</f>
        <v/>
      </c>
      <c r="M611" s="7">
        <f>IFERROR(VLOOKUP($B$608,$221:$343,MATCH($S618&amp;"/"&amp;M$341,$219:$219,0),FALSE),"")</f>
        <v>-169977</v>
      </c>
      <c r="N611" s="8" t="str">
        <f>IFERROR(VLOOKUP($B$608,$221:$343,MATCH($S618&amp;"/"&amp;N$341,$219:$219,0),FALSE),"")</f>
        <v/>
      </c>
      <c r="O611" s="8" t="str">
        <f>IFERROR(VLOOKUP($B$608,$221:$343,MATCH($S618&amp;"/"&amp;O$341,$219:$219,0),FALSE),"")</f>
        <v/>
      </c>
      <c r="P611" s="8" t="str">
        <f>IFERROR(VLOOKUP($B$608,$221:$343,MATCH($S618&amp;"/"&amp;P$341,$219:$219,0),FALSE),"")</f>
        <v/>
      </c>
      <c r="Q611" s="8" t="str">
        <f>IFERROR(VLOOKUP($B$603,$221:$343,MATCH($S611&amp;"/"&amp;Q$348,$219:$219,0),FALSE),"")</f>
        <v/>
      </c>
      <c r="R611" s="6"/>
      <c r="S611" s="9" t="s">
        <v>12</v>
      </c>
    </row>
    <row r="612" spans="2:19" ht="14">
      <c r="B612" s="7" t="str">
        <f>IFERROR(VLOOKUP($B$608,$221:$343,MATCH($S619&amp;"/"&amp;B$341,$219:$219,0),FALSE),"")</f>
        <v/>
      </c>
      <c r="C612" s="7" t="str">
        <f>IFERROR(VLOOKUP($B$608,$221:$343,MATCH($S619&amp;"/"&amp;C$341,$219:$219,0),FALSE),"")</f>
        <v/>
      </c>
      <c r="D612" s="7" t="str">
        <f>IFERROR(VLOOKUP($B$608,$221:$343,MATCH($S619&amp;"/"&amp;D$341,$219:$219,0),FALSE),"")</f>
        <v/>
      </c>
      <c r="E612" s="7" t="str">
        <f>IFERROR(VLOOKUP($B$608,$221:$343,MATCH($S619&amp;"/"&amp;E$341,$219:$219,0),FALSE),"")</f>
        <v/>
      </c>
      <c r="F612" s="7" t="str">
        <f>IFERROR(VLOOKUP($B$608,$221:$343,MATCH($S619&amp;"/"&amp;F$341,$219:$219,0),FALSE),"")</f>
        <v/>
      </c>
      <c r="G612" s="7" t="str">
        <f>IFERROR(VLOOKUP($B$608,$221:$343,MATCH($S619&amp;"/"&amp;G$341,$219:$219,0),FALSE),"")</f>
        <v/>
      </c>
      <c r="H612" s="7" t="str">
        <f>IFERROR(VLOOKUP($B$608,$221:$343,MATCH($S619&amp;"/"&amp;H$341,$219:$219,0),FALSE),"")</f>
        <v/>
      </c>
      <c r="I612" s="7" t="str">
        <f>IFERROR(VLOOKUP($B$608,$221:$343,MATCH($S619&amp;"/"&amp;I$341,$219:$219,0),FALSE),"")</f>
        <v/>
      </c>
      <c r="J612" s="7" t="str">
        <f>IFERROR(VLOOKUP($B$608,$221:$343,MATCH($S619&amp;"/"&amp;J$341,$219:$219,0),FALSE),"")</f>
        <v/>
      </c>
      <c r="K612" s="7" t="str">
        <f>IFERROR(VLOOKUP($B$608,$221:$343,MATCH($S619&amp;"/"&amp;K$341,$219:$219,0),FALSE),"")</f>
        <v/>
      </c>
      <c r="L612" s="7" t="str">
        <f>IFERROR(VLOOKUP($B$608,$221:$343,MATCH($S619&amp;"/"&amp;L$341,$219:$219,0),FALSE),"")</f>
        <v/>
      </c>
      <c r="M612" s="7">
        <f>IFERROR(VLOOKUP($B$608,$221:$343,MATCH($S619&amp;"/"&amp;M$341,$219:$219,0),FALSE),"")</f>
        <v>-221023.69</v>
      </c>
      <c r="N612" s="8" t="str">
        <f>IFERROR(VLOOKUP($B$608,$221:$343,MATCH($S619&amp;"/"&amp;N$341,$219:$219,0),FALSE),"")</f>
        <v/>
      </c>
      <c r="O612" s="8" t="str">
        <f>IFERROR(VLOOKUP($B$608,$221:$343,MATCH($S619&amp;"/"&amp;O$341,$219:$219,0),FALSE),"")</f>
        <v/>
      </c>
      <c r="P612" s="8" t="str">
        <f>IFERROR(VLOOKUP($B$608,$221:$343,MATCH($S619&amp;"/"&amp;P$341,$219:$219,0),FALSE),"")</f>
        <v/>
      </c>
      <c r="Q612" s="8" t="str">
        <f>IFERROR(VLOOKUP($B$603,$221:$343,MATCH($S612&amp;"/"&amp;Q$348,$219:$219,0),FALSE),"")</f>
        <v/>
      </c>
      <c r="R612" s="6"/>
      <c r="S612" s="9" t="s">
        <v>13</v>
      </c>
    </row>
    <row r="613" spans="2:19" ht="14">
      <c r="B613" s="365" t="s">
        <v>362</v>
      </c>
      <c r="C613" s="366"/>
      <c r="D613" s="366"/>
      <c r="E613" s="366"/>
      <c r="F613" s="366"/>
      <c r="G613" s="366"/>
      <c r="H613" s="366"/>
      <c r="I613" s="366"/>
      <c r="J613" s="366"/>
      <c r="K613" s="366"/>
      <c r="L613" s="366"/>
      <c r="M613" s="366"/>
      <c r="N613" s="366"/>
      <c r="O613" s="120"/>
      <c r="P613" s="120"/>
      <c r="Q613" s="8" t="str">
        <f>IFERROR(VLOOKUP($B$603,$221:$343,MATCH($S613&amp;"/"&amp;Q$348,$219:$219,0),FALSE),"")</f>
        <v/>
      </c>
      <c r="R613" s="6"/>
      <c r="S613" s="9" t="s">
        <v>14</v>
      </c>
    </row>
    <row r="614" spans="2:19" ht="14">
      <c r="B614" s="7" t="str">
        <f>IFERROR(VLOOKUP($B$613,$221:$343,MATCH($S621&amp;"/"&amp;B$341,$219:$219,0),FALSE),"")</f>
        <v/>
      </c>
      <c r="C614" s="7" t="str">
        <f>IFERROR(VLOOKUP($B$613,$221:$343,MATCH($S621&amp;"/"&amp;C$341,$219:$219,0),FALSE),"")</f>
        <v/>
      </c>
      <c r="D614" s="7" t="str">
        <f>IFERROR(VLOOKUP($B$613,$221:$343,MATCH($S621&amp;"/"&amp;D$341,$219:$219,0),FALSE),"")</f>
        <v/>
      </c>
      <c r="E614" s="7" t="str">
        <f>IFERROR(VLOOKUP($B$613,$221:$343,MATCH($S621&amp;"/"&amp;E$341,$219:$219,0),FALSE),"")</f>
        <v/>
      </c>
      <c r="F614" s="7" t="str">
        <f>IFERROR(VLOOKUP($B$613,$221:$343,MATCH($S621&amp;"/"&amp;F$341,$219:$219,0),FALSE),"")</f>
        <v/>
      </c>
      <c r="G614" s="7" t="str">
        <f>IFERROR(VLOOKUP($B$613,$221:$343,MATCH($S621&amp;"/"&amp;G$341,$219:$219,0),FALSE),"")</f>
        <v/>
      </c>
      <c r="H614" s="7" t="str">
        <f>IFERROR(VLOOKUP($B$613,$221:$343,MATCH($S621&amp;"/"&amp;H$341,$219:$219,0),FALSE),"")</f>
        <v/>
      </c>
      <c r="I614" s="7" t="str">
        <f>IFERROR(VLOOKUP($B$613,$221:$343,MATCH($S621&amp;"/"&amp;I$341,$219:$219,0),FALSE),"")</f>
        <v/>
      </c>
      <c r="J614" s="7" t="str">
        <f>IFERROR(VLOOKUP($B$613,$221:$343,MATCH($S621&amp;"/"&amp;J$341,$219:$219,0),FALSE),"")</f>
        <v/>
      </c>
      <c r="K614" s="7" t="str">
        <f>IFERROR(VLOOKUP($B$613,$221:$343,MATCH($S621&amp;"/"&amp;K$341,$219:$219,0),FALSE),"")</f>
        <v/>
      </c>
      <c r="L614" s="7" t="str">
        <f>IFERROR(VLOOKUP($B$613,$221:$343,MATCH($S621&amp;"/"&amp;L$341,$219:$219,0),FALSE),"")</f>
        <v/>
      </c>
      <c r="M614" s="7">
        <f>IFERROR(VLOOKUP($B$613,$221:$343,MATCH($S621&amp;"/"&amp;M$341,$219:$219,0),FALSE),"")</f>
        <v>0</v>
      </c>
      <c r="N614" s="7">
        <f>IFERROR(VLOOKUP($B$613,$221:$343,MATCH($S621&amp;"/"&amp;N$341,$219:$219,0),FALSE),"")</f>
        <v>-1238</v>
      </c>
      <c r="O614" s="7" t="str">
        <f>IFERROR(VLOOKUP($B$613,$221:$343,MATCH($S621&amp;"/"&amp;O$341,$219:$219,0),FALSE),"")</f>
        <v/>
      </c>
      <c r="P614" s="7" t="str">
        <f>IFERROR(VLOOKUP($B$613,$221:$343,MATCH($S621&amp;"/"&amp;P$341,$219:$219,0),FALSE),"")</f>
        <v/>
      </c>
      <c r="Q614" s="8" t="str">
        <f>IFERROR(VLOOKUP($B$603,$221:$343,MATCH($S614&amp;"/"&amp;Q$348,$219:$219,0),FALSE),"")</f>
        <v/>
      </c>
      <c r="R614" s="6"/>
      <c r="S614" s="9" t="s">
        <v>15</v>
      </c>
    </row>
    <row r="615" spans="2:19" ht="14">
      <c r="B615" s="7" t="str">
        <f>IFERROR(VLOOKUP($B$613,$221:$343,MATCH($S622&amp;"/"&amp;B$341,$219:$219,0),FALSE),"")</f>
        <v/>
      </c>
      <c r="C615" s="7" t="str">
        <f>IFERROR(VLOOKUP($B$613,$221:$343,MATCH($S622&amp;"/"&amp;C$341,$219:$219,0),FALSE),"")</f>
        <v/>
      </c>
      <c r="D615" s="7" t="str">
        <f>IFERROR(VLOOKUP($B$613,$221:$343,MATCH($S622&amp;"/"&amp;D$341,$219:$219,0),FALSE),"")</f>
        <v/>
      </c>
      <c r="E615" s="7" t="str">
        <f>IFERROR(VLOOKUP($B$613,$221:$343,MATCH($S622&amp;"/"&amp;E$341,$219:$219,0),FALSE),"")</f>
        <v/>
      </c>
      <c r="F615" s="7" t="str">
        <f>IFERROR(VLOOKUP($B$613,$221:$343,MATCH($S622&amp;"/"&amp;F$341,$219:$219,0),FALSE),"")</f>
        <v/>
      </c>
      <c r="G615" s="7" t="str">
        <f>IFERROR(VLOOKUP($B$613,$221:$343,MATCH($S622&amp;"/"&amp;G$341,$219:$219,0),FALSE),"")</f>
        <v/>
      </c>
      <c r="H615" s="7" t="str">
        <f>IFERROR(VLOOKUP($B$613,$221:$343,MATCH($S622&amp;"/"&amp;H$341,$219:$219,0),FALSE),"")</f>
        <v/>
      </c>
      <c r="I615" s="7" t="str">
        <f>IFERROR(VLOOKUP($B$613,$221:$343,MATCH($S622&amp;"/"&amp;I$341,$219:$219,0),FALSE),"")</f>
        <v/>
      </c>
      <c r="J615" s="7" t="str">
        <f>IFERROR(VLOOKUP($B$613,$221:$343,MATCH($S622&amp;"/"&amp;J$341,$219:$219,0),FALSE),"")</f>
        <v/>
      </c>
      <c r="K615" s="7" t="str">
        <f>IFERROR(VLOOKUP($B$613,$221:$343,MATCH($S622&amp;"/"&amp;K$341,$219:$219,0),FALSE),"")</f>
        <v/>
      </c>
      <c r="L615" s="7" t="str">
        <f>IFERROR(VLOOKUP($B$613,$221:$343,MATCH($S622&amp;"/"&amp;L$341,$219:$219,0),FALSE),"")</f>
        <v/>
      </c>
      <c r="M615" s="7">
        <f>IFERROR(VLOOKUP($B$613,$221:$343,MATCH($S622&amp;"/"&amp;M$341,$219:$219,0),FALSE),"")</f>
        <v>0</v>
      </c>
      <c r="N615" s="7">
        <f>IFERROR(VLOOKUP($B$613,$221:$343,MATCH($S622&amp;"/"&amp;N$341,$219:$219,0),FALSE),"")</f>
        <v>-2300</v>
      </c>
      <c r="O615" s="7" t="str">
        <f>IFERROR(VLOOKUP($B$613,$221:$343,MATCH($S622&amp;"/"&amp;O$341,$219:$219,0),FALSE),"")</f>
        <v/>
      </c>
      <c r="P615" s="7" t="str">
        <f>IFERROR(VLOOKUP($B$613,$221:$343,MATCH($S622&amp;"/"&amp;P$341,$219:$219,0),FALSE),"")</f>
        <v/>
      </c>
      <c r="Q615" s="122"/>
    </row>
    <row r="616" spans="2:19" ht="14">
      <c r="B616" s="7" t="str">
        <f>IFERROR(VLOOKUP($B$613,$221:$343,MATCH($S623&amp;"/"&amp;B$341,$219:$219,0),FALSE),"")</f>
        <v/>
      </c>
      <c r="C616" s="7" t="str">
        <f>IFERROR(VLOOKUP($B$613,$221:$343,MATCH($S623&amp;"/"&amp;C$341,$219:$219,0),FALSE),"")</f>
        <v/>
      </c>
      <c r="D616" s="7" t="str">
        <f>IFERROR(VLOOKUP($B$613,$221:$343,MATCH($S623&amp;"/"&amp;D$341,$219:$219,0),FALSE),"")</f>
        <v/>
      </c>
      <c r="E616" s="7" t="str">
        <f>IFERROR(VLOOKUP($B$613,$221:$343,MATCH($S623&amp;"/"&amp;E$341,$219:$219,0),FALSE),"")</f>
        <v/>
      </c>
      <c r="F616" s="7" t="str">
        <f>IFERROR(VLOOKUP($B$613,$221:$343,MATCH($S623&amp;"/"&amp;F$341,$219:$219,0),FALSE),"")</f>
        <v/>
      </c>
      <c r="G616" s="7" t="str">
        <f>IFERROR(VLOOKUP($B$613,$221:$343,MATCH($S623&amp;"/"&amp;G$341,$219:$219,0),FALSE),"")</f>
        <v/>
      </c>
      <c r="H616" s="7" t="str">
        <f>IFERROR(VLOOKUP($B$613,$221:$343,MATCH($S623&amp;"/"&amp;H$341,$219:$219,0),FALSE),"")</f>
        <v/>
      </c>
      <c r="I616" s="7" t="str">
        <f>IFERROR(VLOOKUP($B$613,$221:$343,MATCH($S623&amp;"/"&amp;I$341,$219:$219,0),FALSE),"")</f>
        <v/>
      </c>
      <c r="J616" s="7" t="str">
        <f>IFERROR(VLOOKUP($B$613,$221:$343,MATCH($S623&amp;"/"&amp;J$341,$219:$219,0),FALSE),"")</f>
        <v/>
      </c>
      <c r="K616" s="7" t="str">
        <f>IFERROR(VLOOKUP($B$613,$221:$343,MATCH($S623&amp;"/"&amp;K$341,$219:$219,0),FALSE),"")</f>
        <v/>
      </c>
      <c r="L616" s="7" t="str">
        <f>IFERROR(VLOOKUP($B$613,$221:$343,MATCH($S623&amp;"/"&amp;L$341,$219:$219,0),FALSE),"")</f>
        <v/>
      </c>
      <c r="M616" s="7">
        <f>IFERROR(VLOOKUP($B$613,$221:$343,MATCH($S623&amp;"/"&amp;M$341,$219:$219,0),FALSE),"")</f>
        <v>0</v>
      </c>
      <c r="N616" s="7" t="str">
        <f>IFERROR(VLOOKUP($B$613,$221:$343,MATCH($S623&amp;"/"&amp;N$341,$219:$219,0),FALSE),"")</f>
        <v/>
      </c>
      <c r="O616" s="7" t="str">
        <f>IFERROR(VLOOKUP($B$613,$221:$343,MATCH($S623&amp;"/"&amp;O$341,$219:$219,0),FALSE),"")</f>
        <v/>
      </c>
      <c r="P616" s="7" t="str">
        <f>IFERROR(VLOOKUP($B$613,$221:$343,MATCH($S623&amp;"/"&amp;P$341,$219:$219,0),FALSE),"")</f>
        <v/>
      </c>
      <c r="Q616" s="8" t="str">
        <f>IFERROR(VLOOKUP($B$608,$221:$343,MATCH($S616&amp;"/"&amp;Q$348,$219:$219,0),FALSE),"")</f>
        <v/>
      </c>
      <c r="R616" s="6"/>
      <c r="S616" s="9" t="s">
        <v>12</v>
      </c>
    </row>
    <row r="617" spans="2:19" ht="14">
      <c r="B617" s="7" t="str">
        <f>IFERROR(VLOOKUP($B$613,$221:$343,MATCH($S624&amp;"/"&amp;B$341,$219:$219,0),FALSE),"")</f>
        <v/>
      </c>
      <c r="C617" s="7" t="str">
        <f>IFERROR(VLOOKUP($B$613,$221:$343,MATCH($S624&amp;"/"&amp;C$341,$219:$219,0),FALSE),"")</f>
        <v/>
      </c>
      <c r="D617" s="7" t="str">
        <f>IFERROR(VLOOKUP($B$613,$221:$343,MATCH($S624&amp;"/"&amp;D$341,$219:$219,0),FALSE),"")</f>
        <v/>
      </c>
      <c r="E617" s="7" t="str">
        <f>IFERROR(VLOOKUP($B$613,$221:$343,MATCH($S624&amp;"/"&amp;E$341,$219:$219,0),FALSE),"")</f>
        <v/>
      </c>
      <c r="F617" s="7" t="str">
        <f>IFERROR(VLOOKUP($B$613,$221:$343,MATCH($S624&amp;"/"&amp;F$341,$219:$219,0),FALSE),"")</f>
        <v/>
      </c>
      <c r="G617" s="7" t="str">
        <f>IFERROR(VLOOKUP($B$613,$221:$343,MATCH($S624&amp;"/"&amp;G$341,$219:$219,0),FALSE),"")</f>
        <v/>
      </c>
      <c r="H617" s="7" t="str">
        <f>IFERROR(VLOOKUP($B$613,$221:$343,MATCH($S624&amp;"/"&amp;H$341,$219:$219,0),FALSE),"")</f>
        <v/>
      </c>
      <c r="I617" s="7" t="str">
        <f>IFERROR(VLOOKUP($B$613,$221:$343,MATCH($S624&amp;"/"&amp;I$341,$219:$219,0),FALSE),"")</f>
        <v/>
      </c>
      <c r="J617" s="7" t="str">
        <f>IFERROR(VLOOKUP($B$613,$221:$343,MATCH($S624&amp;"/"&amp;J$341,$219:$219,0),FALSE),"")</f>
        <v/>
      </c>
      <c r="K617" s="7" t="str">
        <f>IFERROR(VLOOKUP($B$613,$221:$343,MATCH($S624&amp;"/"&amp;K$341,$219:$219,0),FALSE),"")</f>
        <v/>
      </c>
      <c r="L617" s="7" t="str">
        <f>IFERROR(VLOOKUP($B$613,$221:$343,MATCH($S624&amp;"/"&amp;L$341,$219:$219,0),FALSE),"")</f>
        <v/>
      </c>
      <c r="M617" s="7">
        <f>IFERROR(VLOOKUP($B$613,$221:$343,MATCH($S624&amp;"/"&amp;M$341,$219:$219,0),FALSE),"")</f>
        <v>0</v>
      </c>
      <c r="N617" s="7" t="str">
        <f>IFERROR(VLOOKUP($B$613,$221:$343,MATCH($S624&amp;"/"&amp;N$341,$219:$219,0),FALSE),"")</f>
        <v/>
      </c>
      <c r="O617" s="7" t="str">
        <f>IFERROR(VLOOKUP($B$613,$221:$343,MATCH($S624&amp;"/"&amp;O$341,$219:$219,0),FALSE),"")</f>
        <v/>
      </c>
      <c r="P617" s="7" t="str">
        <f>IFERROR(VLOOKUP($B$613,$221:$343,MATCH($S624&amp;"/"&amp;P$341,$219:$219,0),FALSE),"")</f>
        <v/>
      </c>
      <c r="Q617" s="8" t="str">
        <f>IFERROR(VLOOKUP($B$608,$221:$343,MATCH($S617&amp;"/"&amp;Q$348,$219:$219,0),FALSE),"")</f>
        <v/>
      </c>
      <c r="R617" s="6"/>
      <c r="S617" s="9" t="s">
        <v>13</v>
      </c>
    </row>
    <row r="618" spans="2:19" ht="14">
      <c r="B618" s="373" t="s">
        <v>363</v>
      </c>
      <c r="C618" s="374"/>
      <c r="D618" s="374"/>
      <c r="E618" s="374"/>
      <c r="F618" s="374"/>
      <c r="G618" s="374"/>
      <c r="H618" s="374"/>
      <c r="I618" s="374"/>
      <c r="J618" s="374"/>
      <c r="K618" s="374"/>
      <c r="L618" s="374"/>
      <c r="M618" s="374"/>
      <c r="N618" s="374"/>
      <c r="O618" s="136"/>
      <c r="P618" s="136"/>
      <c r="Q618" s="8" t="str">
        <f>IFERROR(VLOOKUP($B$608,$221:$343,MATCH($S618&amp;"/"&amp;Q$348,$219:$219,0),FALSE),"")</f>
        <v/>
      </c>
      <c r="R618" s="6"/>
      <c r="S618" s="9" t="s">
        <v>14</v>
      </c>
    </row>
    <row r="619" spans="2:19" ht="14">
      <c r="B619" s="7" t="str">
        <f>IFERROR(VLOOKUP($B$618,$221:$343,MATCH($S626&amp;"/"&amp;B$341,$219:$219,0),FALSE),"")</f>
        <v/>
      </c>
      <c r="C619" s="7" t="str">
        <f>IFERROR(VLOOKUP($B$618,$221:$343,MATCH($S626&amp;"/"&amp;C$341,$219:$219,0),FALSE),"")</f>
        <v/>
      </c>
      <c r="D619" s="7" t="str">
        <f>IFERROR(VLOOKUP($B$618,$221:$343,MATCH($S626&amp;"/"&amp;D$341,$219:$219,0),FALSE),"")</f>
        <v/>
      </c>
      <c r="E619" s="7" t="str">
        <f>IFERROR(VLOOKUP($B$618,$221:$343,MATCH($S626&amp;"/"&amp;E$341,$219:$219,0),FALSE),"")</f>
        <v/>
      </c>
      <c r="F619" s="7" t="str">
        <f>IFERROR(VLOOKUP($B$618,$221:$343,MATCH($S626&amp;"/"&amp;F$341,$219:$219,0),FALSE),"")</f>
        <v/>
      </c>
      <c r="G619" s="7" t="str">
        <f>IFERROR(VLOOKUP($B$618,$221:$343,MATCH($S626&amp;"/"&amp;G$341,$219:$219,0),FALSE),"")</f>
        <v/>
      </c>
      <c r="H619" s="7" t="str">
        <f>IFERROR(VLOOKUP($B$618,$221:$343,MATCH($S626&amp;"/"&amp;H$341,$219:$219,0),FALSE),"")</f>
        <v/>
      </c>
      <c r="I619" s="7" t="str">
        <f>IFERROR(VLOOKUP($B$618,$221:$343,MATCH($S626&amp;"/"&amp;I$341,$219:$219,0),FALSE),"")</f>
        <v/>
      </c>
      <c r="J619" s="7" t="str">
        <f>IFERROR(VLOOKUP($B$618,$221:$343,MATCH($S626&amp;"/"&amp;J$341,$219:$219,0),FALSE),"")</f>
        <v/>
      </c>
      <c r="K619" s="7" t="str">
        <f>IFERROR(VLOOKUP($B$618,$221:$343,MATCH($S626&amp;"/"&amp;K$341,$219:$219,0),FALSE),"")</f>
        <v/>
      </c>
      <c r="L619" s="7" t="str">
        <f>IFERROR(VLOOKUP($B$618,$221:$343,MATCH($S626&amp;"/"&amp;L$341,$219:$219,0),FALSE),"")</f>
        <v/>
      </c>
      <c r="M619" s="7">
        <f>IFERROR(VLOOKUP($B$618,$221:$343,MATCH($S626&amp;"/"&amp;M$341,$219:$219,0),FALSE),"")</f>
        <v>0</v>
      </c>
      <c r="N619" s="8">
        <f>IFERROR(VLOOKUP($B$618,$221:$343,MATCH($S626&amp;"/"&amp;N$341,$219:$219,0),FALSE),"")</f>
        <v>0</v>
      </c>
      <c r="O619" s="8" t="str">
        <f>IFERROR(VLOOKUP($B$618,$221:$343,MATCH($S626&amp;"/"&amp;O$341,$219:$219,0),FALSE),"")</f>
        <v/>
      </c>
      <c r="P619" s="8" t="str">
        <f>IFERROR(VLOOKUP($B$618,$221:$343,MATCH($S626&amp;"/"&amp;P$341,$219:$219,0),FALSE),"")</f>
        <v/>
      </c>
      <c r="Q619" s="8" t="str">
        <f>IFERROR(VLOOKUP($B$608,$221:$343,MATCH($S619&amp;"/"&amp;Q$348,$219:$219,0),FALSE),"")</f>
        <v/>
      </c>
      <c r="R619" s="6"/>
      <c r="S619" s="9" t="s">
        <v>15</v>
      </c>
    </row>
    <row r="620" spans="2:19" ht="14">
      <c r="B620" s="7" t="str">
        <f>IFERROR(VLOOKUP($B$618,$221:$343,MATCH($S627&amp;"/"&amp;B$341,$219:$219,0),FALSE),"")</f>
        <v/>
      </c>
      <c r="C620" s="7" t="str">
        <f>IFERROR(VLOOKUP($B$618,$221:$343,MATCH($S627&amp;"/"&amp;C$341,$219:$219,0),FALSE),"")</f>
        <v/>
      </c>
      <c r="D620" s="7" t="str">
        <f>IFERROR(VLOOKUP($B$618,$221:$343,MATCH($S627&amp;"/"&amp;D$341,$219:$219,0),FALSE),"")</f>
        <v/>
      </c>
      <c r="E620" s="7" t="str">
        <f>IFERROR(VLOOKUP($B$618,$221:$343,MATCH($S627&amp;"/"&amp;E$341,$219:$219,0),FALSE),"")</f>
        <v/>
      </c>
      <c r="F620" s="7" t="str">
        <f>IFERROR(VLOOKUP($B$618,$221:$343,MATCH($S627&amp;"/"&amp;F$341,$219:$219,0),FALSE),"")</f>
        <v/>
      </c>
      <c r="G620" s="7" t="str">
        <f>IFERROR(VLOOKUP($B$618,$221:$343,MATCH($S627&amp;"/"&amp;G$341,$219:$219,0),FALSE),"")</f>
        <v/>
      </c>
      <c r="H620" s="7" t="str">
        <f>IFERROR(VLOOKUP($B$618,$221:$343,MATCH($S627&amp;"/"&amp;H$341,$219:$219,0),FALSE),"")</f>
        <v/>
      </c>
      <c r="I620" s="7" t="str">
        <f>IFERROR(VLOOKUP($B$618,$221:$343,MATCH($S627&amp;"/"&amp;I$341,$219:$219,0),FALSE),"")</f>
        <v/>
      </c>
      <c r="J620" s="7" t="str">
        <f>IFERROR(VLOOKUP($B$618,$221:$343,MATCH($S627&amp;"/"&amp;J$341,$219:$219,0),FALSE),"")</f>
        <v/>
      </c>
      <c r="K620" s="7" t="str">
        <f>IFERROR(VLOOKUP($B$618,$221:$343,MATCH($S627&amp;"/"&amp;K$341,$219:$219,0),FALSE),"")</f>
        <v/>
      </c>
      <c r="L620" s="7" t="str">
        <f>IFERROR(VLOOKUP($B$618,$221:$343,MATCH($S627&amp;"/"&amp;L$341,$219:$219,0),FALSE),"")</f>
        <v/>
      </c>
      <c r="M620" s="7">
        <f>IFERROR(VLOOKUP($B$618,$221:$343,MATCH($S627&amp;"/"&amp;M$341,$219:$219,0),FALSE),"")</f>
        <v>0</v>
      </c>
      <c r="N620" s="8">
        <f>IFERROR(VLOOKUP($B$618,$221:$343,MATCH($S627&amp;"/"&amp;N$341,$219:$219,0),FALSE),"")</f>
        <v>0</v>
      </c>
      <c r="O620" s="8" t="str">
        <f>IFERROR(VLOOKUP($B$618,$221:$343,MATCH($S627&amp;"/"&amp;O$341,$219:$219,0),FALSE),"")</f>
        <v/>
      </c>
      <c r="P620" s="8" t="str">
        <f>IFERROR(VLOOKUP($B$618,$221:$343,MATCH($S627&amp;"/"&amp;P$341,$219:$219,0),FALSE),"")</f>
        <v/>
      </c>
      <c r="Q620" s="120"/>
    </row>
    <row r="621" spans="2:19" ht="14">
      <c r="B621" s="7" t="str">
        <f>IFERROR(VLOOKUP($B$618,$221:$343,MATCH($S628&amp;"/"&amp;B$341,$219:$219,0),FALSE),"")</f>
        <v/>
      </c>
      <c r="C621" s="7" t="str">
        <f>IFERROR(VLOOKUP($B$618,$221:$343,MATCH($S628&amp;"/"&amp;C$341,$219:$219,0),FALSE),"")</f>
        <v/>
      </c>
      <c r="D621" s="7" t="str">
        <f>IFERROR(VLOOKUP($B$618,$221:$343,MATCH($S628&amp;"/"&amp;D$341,$219:$219,0),FALSE),"")</f>
        <v/>
      </c>
      <c r="E621" s="7" t="str">
        <f>IFERROR(VLOOKUP($B$618,$221:$343,MATCH($S628&amp;"/"&amp;E$341,$219:$219,0),FALSE),"")</f>
        <v/>
      </c>
      <c r="F621" s="7" t="str">
        <f>IFERROR(VLOOKUP($B$618,$221:$343,MATCH($S628&amp;"/"&amp;F$341,$219:$219,0),FALSE),"")</f>
        <v/>
      </c>
      <c r="G621" s="7" t="str">
        <f>IFERROR(VLOOKUP($B$618,$221:$343,MATCH($S628&amp;"/"&amp;G$341,$219:$219,0),FALSE),"")</f>
        <v/>
      </c>
      <c r="H621" s="7" t="str">
        <f>IFERROR(VLOOKUP($B$618,$221:$343,MATCH($S628&amp;"/"&amp;H$341,$219:$219,0),FALSE),"")</f>
        <v/>
      </c>
      <c r="I621" s="7" t="str">
        <f>IFERROR(VLOOKUP($B$618,$221:$343,MATCH($S628&amp;"/"&amp;I$341,$219:$219,0),FALSE),"")</f>
        <v/>
      </c>
      <c r="J621" s="7" t="str">
        <f>IFERROR(VLOOKUP($B$618,$221:$343,MATCH($S628&amp;"/"&amp;J$341,$219:$219,0),FALSE),"")</f>
        <v/>
      </c>
      <c r="K621" s="7" t="str">
        <f>IFERROR(VLOOKUP($B$618,$221:$343,MATCH($S628&amp;"/"&amp;K$341,$219:$219,0),FALSE),"")</f>
        <v/>
      </c>
      <c r="L621" s="7" t="str">
        <f>IFERROR(VLOOKUP($B$618,$221:$343,MATCH($S628&amp;"/"&amp;L$341,$219:$219,0),FALSE),"")</f>
        <v/>
      </c>
      <c r="M621" s="7">
        <f>IFERROR(VLOOKUP($B$618,$221:$343,MATCH($S628&amp;"/"&amp;M$341,$219:$219,0),FALSE),"")</f>
        <v>0</v>
      </c>
      <c r="N621" s="8" t="str">
        <f>IFERROR(VLOOKUP($B$618,$221:$343,MATCH($S628&amp;"/"&amp;N$341,$219:$219,0),FALSE),"")</f>
        <v/>
      </c>
      <c r="O621" s="8" t="str">
        <f>IFERROR(VLOOKUP($B$618,$221:$343,MATCH($S628&amp;"/"&amp;O$341,$219:$219,0),FALSE),"")</f>
        <v/>
      </c>
      <c r="P621" s="8" t="str">
        <f>IFERROR(VLOOKUP($B$618,$221:$343,MATCH($S628&amp;"/"&amp;P$341,$219:$219,0),FALSE),"")</f>
        <v/>
      </c>
      <c r="Q621" s="7" t="str">
        <f>IFERROR(VLOOKUP($B$613,$221:$343,MATCH($S621&amp;"/"&amp;Q$348,$219:$219,0),FALSE),"")</f>
        <v/>
      </c>
      <c r="R621" s="6"/>
      <c r="S621" s="9" t="s">
        <v>12</v>
      </c>
    </row>
    <row r="622" spans="2:19" ht="14">
      <c r="B622" s="7" t="str">
        <f>IFERROR(VLOOKUP($B$618,$221:$343,MATCH($S629&amp;"/"&amp;B$341,$219:$219,0),FALSE),"")</f>
        <v/>
      </c>
      <c r="C622" s="7" t="str">
        <f>IFERROR(VLOOKUP($B$618,$221:$343,MATCH($S629&amp;"/"&amp;C$341,$219:$219,0),FALSE),"")</f>
        <v/>
      </c>
      <c r="D622" s="7" t="str">
        <f>IFERROR(VLOOKUP($B$618,$221:$343,MATCH($S629&amp;"/"&amp;D$341,$219:$219,0),FALSE),"")</f>
        <v/>
      </c>
      <c r="E622" s="7" t="str">
        <f>IFERROR(VLOOKUP($B$618,$221:$343,MATCH($S629&amp;"/"&amp;E$341,$219:$219,0),FALSE),"")</f>
        <v/>
      </c>
      <c r="F622" s="7" t="str">
        <f>IFERROR(VLOOKUP($B$618,$221:$343,MATCH($S629&amp;"/"&amp;F$341,$219:$219,0),FALSE),"")</f>
        <v/>
      </c>
      <c r="G622" s="7" t="str">
        <f>IFERROR(VLOOKUP($B$618,$221:$343,MATCH($S629&amp;"/"&amp;G$341,$219:$219,0),FALSE),"")</f>
        <v/>
      </c>
      <c r="H622" s="7" t="str">
        <f>IFERROR(VLOOKUP($B$618,$221:$343,MATCH($S629&amp;"/"&amp;H$341,$219:$219,0),FALSE),"")</f>
        <v/>
      </c>
      <c r="I622" s="7" t="str">
        <f>IFERROR(VLOOKUP($B$618,$221:$343,MATCH($S629&amp;"/"&amp;I$341,$219:$219,0),FALSE),"")</f>
        <v/>
      </c>
      <c r="J622" s="7" t="str">
        <f>IFERROR(VLOOKUP($B$618,$221:$343,MATCH($S629&amp;"/"&amp;J$341,$219:$219,0),FALSE),"")</f>
        <v/>
      </c>
      <c r="K622" s="7" t="str">
        <f>IFERROR(VLOOKUP($B$618,$221:$343,MATCH($S629&amp;"/"&amp;K$341,$219:$219,0),FALSE),"")</f>
        <v/>
      </c>
      <c r="L622" s="7" t="str">
        <f>IFERROR(VLOOKUP($B$618,$221:$343,MATCH($S629&amp;"/"&amp;L$341,$219:$219,0),FALSE),"")</f>
        <v/>
      </c>
      <c r="M622" s="7">
        <f>IFERROR(VLOOKUP($B$618,$221:$343,MATCH($S629&amp;"/"&amp;M$341,$219:$219,0),FALSE),"")</f>
        <v>19952.939999999999</v>
      </c>
      <c r="N622" s="8" t="str">
        <f>IFERROR(VLOOKUP($B$618,$221:$343,MATCH($S629&amp;"/"&amp;N$341,$219:$219,0),FALSE),"")</f>
        <v/>
      </c>
      <c r="O622" s="8" t="str">
        <f>IFERROR(VLOOKUP($B$618,$221:$343,MATCH($S629&amp;"/"&amp;O$341,$219:$219,0),FALSE),"")</f>
        <v/>
      </c>
      <c r="P622" s="8" t="str">
        <f>IFERROR(VLOOKUP($B$618,$221:$343,MATCH($S629&amp;"/"&amp;P$341,$219:$219,0),FALSE),"")</f>
        <v/>
      </c>
      <c r="Q622" s="7" t="str">
        <f>IFERROR(VLOOKUP($B$613,$221:$343,MATCH($S622&amp;"/"&amp;Q$348,$219:$219,0),FALSE),"")</f>
        <v/>
      </c>
      <c r="R622" s="6"/>
      <c r="S622" s="9" t="s">
        <v>13</v>
      </c>
    </row>
    <row r="623" spans="2:19" ht="14">
      <c r="B623" s="375" t="s">
        <v>35</v>
      </c>
      <c r="C623" s="376"/>
      <c r="D623" s="376"/>
      <c r="E623" s="376"/>
      <c r="F623" s="376"/>
      <c r="G623" s="376"/>
      <c r="H623" s="376"/>
      <c r="I623" s="376"/>
      <c r="J623" s="376"/>
      <c r="K623" s="376"/>
      <c r="L623" s="376"/>
      <c r="M623" s="376"/>
      <c r="N623" s="376"/>
      <c r="O623" s="125"/>
      <c r="P623" s="125"/>
      <c r="Q623" s="7" t="str">
        <f>IFERROR(VLOOKUP($B$613,$221:$343,MATCH($S623&amp;"/"&amp;Q$348,$219:$219,0),FALSE),"")</f>
        <v/>
      </c>
      <c r="R623" s="6"/>
      <c r="S623" s="9" t="s">
        <v>14</v>
      </c>
    </row>
    <row r="624" spans="2:19" ht="14">
      <c r="B624" s="360" t="s">
        <v>36</v>
      </c>
      <c r="C624" s="361"/>
      <c r="D624" s="361"/>
      <c r="E624" s="361"/>
      <c r="F624" s="361"/>
      <c r="G624" s="361"/>
      <c r="H624" s="361"/>
      <c r="I624" s="361"/>
      <c r="J624" s="361"/>
      <c r="K624" s="361"/>
      <c r="L624" s="361"/>
      <c r="M624" s="361"/>
      <c r="N624" s="361"/>
      <c r="O624" s="126"/>
      <c r="P624" s="126"/>
      <c r="Q624" s="7" t="str">
        <f>IFERROR(VLOOKUP($B$613,$221:$343,MATCH($S624&amp;"/"&amp;Q$348,$219:$219,0),FALSE),"")</f>
        <v/>
      </c>
      <c r="R624" s="6"/>
      <c r="S624" s="9" t="s">
        <v>15</v>
      </c>
    </row>
    <row r="625" spans="1:23" ht="15">
      <c r="B625" s="336" t="str">
        <f t="shared" ref="B625:Q636" si="83">IFERROR(B500/B454,"")</f>
        <v/>
      </c>
      <c r="C625" s="336" t="str">
        <f t="shared" si="83"/>
        <v/>
      </c>
      <c r="D625" s="336" t="str">
        <f t="shared" si="83"/>
        <v/>
      </c>
      <c r="E625" s="336" t="str">
        <f t="shared" si="83"/>
        <v/>
      </c>
      <c r="F625" s="336" t="str">
        <f t="shared" si="83"/>
        <v/>
      </c>
      <c r="G625" s="336" t="str">
        <f t="shared" si="83"/>
        <v/>
      </c>
      <c r="H625" s="336" t="str">
        <f t="shared" si="83"/>
        <v/>
      </c>
      <c r="I625" s="336" t="str">
        <f t="shared" si="83"/>
        <v/>
      </c>
      <c r="J625" s="336" t="str">
        <f t="shared" si="83"/>
        <v/>
      </c>
      <c r="K625" s="336" t="str">
        <f t="shared" si="83"/>
        <v/>
      </c>
      <c r="L625" s="336" t="str">
        <f t="shared" si="83"/>
        <v/>
      </c>
      <c r="M625" s="336" t="str">
        <f t="shared" si="83"/>
        <v/>
      </c>
      <c r="N625" s="336" t="str">
        <f t="shared" si="83"/>
        <v/>
      </c>
      <c r="O625" s="336" t="str">
        <f t="shared" si="83"/>
        <v/>
      </c>
      <c r="P625" s="336" t="str">
        <f t="shared" si="83"/>
        <v/>
      </c>
      <c r="Q625" s="136"/>
    </row>
    <row r="626" spans="1:23" ht="15">
      <c r="B626" s="336" t="str">
        <f t="shared" si="83"/>
        <v/>
      </c>
      <c r="C626" s="336" t="str">
        <f t="shared" si="83"/>
        <v/>
      </c>
      <c r="D626" s="336" t="str">
        <f t="shared" si="83"/>
        <v/>
      </c>
      <c r="E626" s="336" t="str">
        <f t="shared" si="83"/>
        <v/>
      </c>
      <c r="F626" s="336" t="str">
        <f t="shared" si="83"/>
        <v/>
      </c>
      <c r="G626" s="336" t="str">
        <f t="shared" si="83"/>
        <v/>
      </c>
      <c r="H626" s="336" t="str">
        <f t="shared" si="83"/>
        <v/>
      </c>
      <c r="I626" s="336" t="str">
        <f t="shared" si="83"/>
        <v/>
      </c>
      <c r="J626" s="336" t="str">
        <f t="shared" si="83"/>
        <v/>
      </c>
      <c r="K626" s="336" t="str">
        <f t="shared" si="83"/>
        <v/>
      </c>
      <c r="L626" s="336" t="str">
        <f t="shared" si="83"/>
        <v/>
      </c>
      <c r="M626" s="336" t="str">
        <f t="shared" si="83"/>
        <v/>
      </c>
      <c r="N626" s="336" t="str">
        <f t="shared" si="83"/>
        <v/>
      </c>
      <c r="O626" s="336" t="str">
        <f t="shared" si="83"/>
        <v/>
      </c>
      <c r="P626" s="336" t="str">
        <f t="shared" si="83"/>
        <v/>
      </c>
      <c r="Q626" s="8" t="str">
        <f>IFERROR(VLOOKUP($B$618,$221:$343,MATCH($S626&amp;"/"&amp;Q$348,$219:$219,0),FALSE),"")</f>
        <v/>
      </c>
      <c r="R626" s="6"/>
      <c r="S626" s="9" t="s">
        <v>12</v>
      </c>
    </row>
    <row r="627" spans="1:23" ht="15">
      <c r="B627" s="336" t="str">
        <f t="shared" si="83"/>
        <v/>
      </c>
      <c r="C627" s="336" t="str">
        <f t="shared" si="83"/>
        <v/>
      </c>
      <c r="D627" s="336" t="str">
        <f t="shared" si="83"/>
        <v/>
      </c>
      <c r="E627" s="336" t="str">
        <f t="shared" si="83"/>
        <v/>
      </c>
      <c r="F627" s="336" t="str">
        <f t="shared" si="83"/>
        <v/>
      </c>
      <c r="G627" s="336" t="str">
        <f t="shared" si="83"/>
        <v/>
      </c>
      <c r="H627" s="336" t="str">
        <f t="shared" si="83"/>
        <v/>
      </c>
      <c r="I627" s="336" t="str">
        <f t="shared" si="83"/>
        <v/>
      </c>
      <c r="J627" s="336" t="str">
        <f t="shared" si="83"/>
        <v/>
      </c>
      <c r="K627" s="336" t="str">
        <f t="shared" si="83"/>
        <v/>
      </c>
      <c r="L627" s="336" t="str">
        <f t="shared" si="83"/>
        <v/>
      </c>
      <c r="M627" s="336" t="str">
        <f t="shared" si="83"/>
        <v/>
      </c>
      <c r="N627" s="336" t="str">
        <f t="shared" si="83"/>
        <v/>
      </c>
      <c r="O627" s="336" t="str">
        <f t="shared" si="83"/>
        <v/>
      </c>
      <c r="P627" s="336" t="str">
        <f t="shared" si="83"/>
        <v/>
      </c>
      <c r="Q627" s="8" t="str">
        <f>IFERROR(VLOOKUP($B$618,$221:$343,MATCH($S627&amp;"/"&amp;Q$348,$219:$219,0),FALSE),"")</f>
        <v/>
      </c>
      <c r="R627" s="6"/>
      <c r="S627" s="9" t="s">
        <v>13</v>
      </c>
    </row>
    <row r="628" spans="1:23" ht="15">
      <c r="B628" s="336" t="str">
        <f t="shared" si="83"/>
        <v/>
      </c>
      <c r="C628" s="336" t="str">
        <f t="shared" si="83"/>
        <v/>
      </c>
      <c r="D628" s="336" t="str">
        <f t="shared" si="83"/>
        <v/>
      </c>
      <c r="E628" s="336" t="str">
        <f t="shared" si="83"/>
        <v/>
      </c>
      <c r="F628" s="336" t="str">
        <f t="shared" si="83"/>
        <v/>
      </c>
      <c r="G628" s="336" t="str">
        <f t="shared" si="83"/>
        <v/>
      </c>
      <c r="H628" s="336" t="str">
        <f t="shared" si="83"/>
        <v/>
      </c>
      <c r="I628" s="336" t="str">
        <f t="shared" si="83"/>
        <v/>
      </c>
      <c r="J628" s="336" t="str">
        <f t="shared" si="83"/>
        <v/>
      </c>
      <c r="K628" s="336" t="str">
        <f t="shared" si="83"/>
        <v/>
      </c>
      <c r="L628" s="336" t="str">
        <f t="shared" si="83"/>
        <v/>
      </c>
      <c r="M628" s="336" t="str">
        <f t="shared" si="83"/>
        <v/>
      </c>
      <c r="N628" s="336" t="str">
        <f t="shared" si="83"/>
        <v/>
      </c>
      <c r="O628" s="336" t="str">
        <f t="shared" si="83"/>
        <v/>
      </c>
      <c r="P628" s="336" t="str">
        <f t="shared" si="83"/>
        <v/>
      </c>
      <c r="Q628" s="8" t="str">
        <f>IFERROR(VLOOKUP($B$618,$221:$343,MATCH($S628&amp;"/"&amp;Q$348,$219:$219,0),FALSE),"")</f>
        <v/>
      </c>
      <c r="R628" s="6"/>
      <c r="S628" s="9" t="s">
        <v>14</v>
      </c>
    </row>
    <row r="629" spans="1:23" ht="15">
      <c r="B629" s="336" t="str">
        <f t="shared" si="83"/>
        <v/>
      </c>
      <c r="C629" s="336" t="str">
        <f t="shared" si="83"/>
        <v/>
      </c>
      <c r="D629" s="336" t="str">
        <f t="shared" si="83"/>
        <v/>
      </c>
      <c r="E629" s="336" t="str">
        <f t="shared" si="83"/>
        <v/>
      </c>
      <c r="F629" s="336" t="str">
        <f t="shared" si="83"/>
        <v/>
      </c>
      <c r="G629" s="336" t="str">
        <f t="shared" si="83"/>
        <v/>
      </c>
      <c r="H629" s="336" t="str">
        <f t="shared" si="83"/>
        <v/>
      </c>
      <c r="I629" s="336" t="str">
        <f t="shared" si="83"/>
        <v/>
      </c>
      <c r="J629" s="336" t="str">
        <f t="shared" si="83"/>
        <v/>
      </c>
      <c r="K629" s="336" t="str">
        <f t="shared" si="83"/>
        <v/>
      </c>
      <c r="L629" s="336" t="str">
        <f t="shared" si="83"/>
        <v/>
      </c>
      <c r="M629" s="336" t="str">
        <f t="shared" si="83"/>
        <v/>
      </c>
      <c r="N629" s="336" t="str">
        <f t="shared" si="83"/>
        <v/>
      </c>
      <c r="O629" s="336" t="str">
        <f t="shared" si="83"/>
        <v/>
      </c>
      <c r="P629" s="336" t="str">
        <f t="shared" si="83"/>
        <v/>
      </c>
      <c r="Q629" s="8" t="str">
        <f>IFERROR(VLOOKUP($B$618,$221:$343,MATCH($S629&amp;"/"&amp;Q$348,$219:$219,0),FALSE),"")</f>
        <v/>
      </c>
      <c r="R629" s="6"/>
      <c r="S629" s="9" t="s">
        <v>15</v>
      </c>
    </row>
    <row r="630" spans="1:23" ht="14">
      <c r="B630" s="347" t="str">
        <f t="shared" ref="B630:Q641" si="84">IFERROR(B509/B454,"")</f>
        <v/>
      </c>
      <c r="C630" s="347" t="str">
        <f t="shared" si="84"/>
        <v/>
      </c>
      <c r="D630" s="347" t="str">
        <f t="shared" si="84"/>
        <v/>
      </c>
      <c r="E630" s="347" t="str">
        <f t="shared" si="84"/>
        <v/>
      </c>
      <c r="F630" s="347" t="str">
        <f t="shared" si="84"/>
        <v/>
      </c>
      <c r="G630" s="347" t="str">
        <f t="shared" si="84"/>
        <v/>
      </c>
      <c r="H630" s="347" t="str">
        <f t="shared" si="84"/>
        <v/>
      </c>
      <c r="I630" s="347" t="str">
        <f t="shared" si="84"/>
        <v/>
      </c>
      <c r="J630" s="347" t="str">
        <f t="shared" si="84"/>
        <v/>
      </c>
      <c r="K630" s="347" t="str">
        <f t="shared" si="84"/>
        <v/>
      </c>
      <c r="L630" s="347" t="str">
        <f t="shared" si="84"/>
        <v/>
      </c>
      <c r="M630" s="347" t="str">
        <f t="shared" si="84"/>
        <v/>
      </c>
      <c r="N630" s="347" t="str">
        <f t="shared" si="84"/>
        <v/>
      </c>
      <c r="O630" s="347" t="str">
        <f t="shared" si="84"/>
        <v/>
      </c>
      <c r="P630" s="347" t="str">
        <f t="shared" si="84"/>
        <v/>
      </c>
      <c r="Q630" s="125"/>
      <c r="R630" s="28"/>
      <c r="S630" s="89"/>
    </row>
    <row r="631" spans="1:23" ht="14">
      <c r="B631" s="347" t="str">
        <f t="shared" si="84"/>
        <v/>
      </c>
      <c r="C631" s="347" t="str">
        <f t="shared" si="84"/>
        <v/>
      </c>
      <c r="D631" s="347" t="str">
        <f t="shared" si="84"/>
        <v/>
      </c>
      <c r="E631" s="347" t="str">
        <f t="shared" si="84"/>
        <v/>
      </c>
      <c r="F631" s="347" t="str">
        <f t="shared" si="84"/>
        <v/>
      </c>
      <c r="G631" s="347" t="str">
        <f t="shared" si="84"/>
        <v/>
      </c>
      <c r="H631" s="347" t="str">
        <f t="shared" si="84"/>
        <v/>
      </c>
      <c r="I631" s="347" t="str">
        <f t="shared" si="84"/>
        <v/>
      </c>
      <c r="J631" s="347" t="str">
        <f t="shared" si="84"/>
        <v/>
      </c>
      <c r="K631" s="347" t="str">
        <f t="shared" si="84"/>
        <v/>
      </c>
      <c r="L631" s="347" t="str">
        <f t="shared" si="84"/>
        <v/>
      </c>
      <c r="M631" s="347" t="str">
        <f t="shared" si="84"/>
        <v/>
      </c>
      <c r="N631" s="347" t="str">
        <f t="shared" si="84"/>
        <v/>
      </c>
      <c r="O631" s="347" t="str">
        <f t="shared" si="84"/>
        <v/>
      </c>
      <c r="P631" s="347" t="str">
        <f t="shared" si="84"/>
        <v/>
      </c>
      <c r="Q631" s="126"/>
      <c r="R631" s="28"/>
      <c r="S631" s="89"/>
    </row>
    <row r="632" spans="1:23" s="339" customFormat="1" ht="15">
      <c r="A632" s="79"/>
      <c r="B632" s="347" t="str">
        <f t="shared" si="84"/>
        <v/>
      </c>
      <c r="C632" s="347" t="str">
        <f t="shared" si="84"/>
        <v/>
      </c>
      <c r="D632" s="347" t="str">
        <f t="shared" si="84"/>
        <v/>
      </c>
      <c r="E632" s="347" t="str">
        <f t="shared" si="84"/>
        <v/>
      </c>
      <c r="F632" s="347" t="str">
        <f t="shared" si="84"/>
        <v/>
      </c>
      <c r="G632" s="347" t="str">
        <f t="shared" si="84"/>
        <v/>
      </c>
      <c r="H632" s="347" t="str">
        <f t="shared" si="84"/>
        <v/>
      </c>
      <c r="I632" s="347" t="str">
        <f t="shared" si="84"/>
        <v/>
      </c>
      <c r="J632" s="347" t="str">
        <f t="shared" si="84"/>
        <v/>
      </c>
      <c r="K632" s="347" t="str">
        <f t="shared" si="84"/>
        <v/>
      </c>
      <c r="L632" s="347" t="str">
        <f t="shared" si="84"/>
        <v/>
      </c>
      <c r="M632" s="347" t="str">
        <f t="shared" si="84"/>
        <v/>
      </c>
      <c r="N632" s="347" t="str">
        <f t="shared" si="84"/>
        <v/>
      </c>
      <c r="O632" s="347" t="str">
        <f t="shared" si="84"/>
        <v/>
      </c>
      <c r="P632" s="347" t="str">
        <f t="shared" si="84"/>
        <v/>
      </c>
      <c r="Q632" s="336" t="str">
        <f>IFERROR(Q507/Q461,"")</f>
        <v/>
      </c>
      <c r="R632" s="337"/>
      <c r="S632" s="338" t="s">
        <v>1870</v>
      </c>
      <c r="V632" s="340"/>
      <c r="W632" s="340"/>
    </row>
    <row r="633" spans="1:23" s="339" customFormat="1" ht="15">
      <c r="A633" s="79"/>
      <c r="B633" s="347" t="str">
        <f t="shared" si="84"/>
        <v/>
      </c>
      <c r="C633" s="347" t="str">
        <f t="shared" si="84"/>
        <v/>
      </c>
      <c r="D633" s="347" t="str">
        <f t="shared" si="84"/>
        <v/>
      </c>
      <c r="E633" s="347" t="str">
        <f t="shared" si="84"/>
        <v/>
      </c>
      <c r="F633" s="347" t="str">
        <f t="shared" si="84"/>
        <v/>
      </c>
      <c r="G633" s="347" t="str">
        <f t="shared" si="84"/>
        <v/>
      </c>
      <c r="H633" s="347" t="str">
        <f t="shared" si="84"/>
        <v/>
      </c>
      <c r="I633" s="347" t="str">
        <f t="shared" si="84"/>
        <v/>
      </c>
      <c r="J633" s="347" t="str">
        <f t="shared" si="84"/>
        <v/>
      </c>
      <c r="K633" s="347" t="str">
        <f t="shared" si="84"/>
        <v/>
      </c>
      <c r="L633" s="347" t="str">
        <f t="shared" si="84"/>
        <v/>
      </c>
      <c r="M633" s="347" t="str">
        <f t="shared" si="84"/>
        <v/>
      </c>
      <c r="N633" s="347" t="str">
        <f t="shared" si="84"/>
        <v/>
      </c>
      <c r="O633" s="347" t="str">
        <f t="shared" si="84"/>
        <v/>
      </c>
      <c r="P633" s="347" t="str">
        <f t="shared" si="84"/>
        <v/>
      </c>
      <c r="Q633" s="336" t="str">
        <f t="shared" si="83"/>
        <v/>
      </c>
      <c r="R633" s="337"/>
      <c r="S633" s="338" t="s">
        <v>1871</v>
      </c>
      <c r="V633" s="340"/>
      <c r="W633" s="340"/>
    </row>
    <row r="634" spans="1:23" s="339" customFormat="1" ht="15">
      <c r="A634" s="79"/>
      <c r="B634" s="347" t="str">
        <f t="shared" si="84"/>
        <v/>
      </c>
      <c r="C634" s="347" t="str">
        <f t="shared" si="84"/>
        <v/>
      </c>
      <c r="D634" s="347" t="str">
        <f t="shared" si="84"/>
        <v/>
      </c>
      <c r="E634" s="347" t="str">
        <f t="shared" si="84"/>
        <v/>
      </c>
      <c r="F634" s="347" t="str">
        <f t="shared" si="84"/>
        <v/>
      </c>
      <c r="G634" s="347" t="str">
        <f t="shared" si="84"/>
        <v/>
      </c>
      <c r="H634" s="347" t="str">
        <f t="shared" si="84"/>
        <v/>
      </c>
      <c r="I634" s="347" t="str">
        <f t="shared" si="84"/>
        <v/>
      </c>
      <c r="J634" s="347" t="str">
        <f t="shared" si="84"/>
        <v/>
      </c>
      <c r="K634" s="347" t="str">
        <f t="shared" si="84"/>
        <v/>
      </c>
      <c r="L634" s="347" t="str">
        <f t="shared" si="84"/>
        <v/>
      </c>
      <c r="M634" s="347" t="str">
        <f t="shared" si="84"/>
        <v/>
      </c>
      <c r="N634" s="347" t="str">
        <f t="shared" si="84"/>
        <v/>
      </c>
      <c r="O634" s="347" t="str">
        <f t="shared" si="84"/>
        <v/>
      </c>
      <c r="P634" s="347" t="str">
        <f t="shared" si="84"/>
        <v/>
      </c>
      <c r="Q634" s="336" t="str">
        <f t="shared" si="83"/>
        <v/>
      </c>
      <c r="R634" s="337"/>
      <c r="S634" s="338" t="s">
        <v>1872</v>
      </c>
      <c r="V634" s="340"/>
      <c r="W634" s="340"/>
    </row>
    <row r="635" spans="1:23" s="339" customFormat="1" ht="15">
      <c r="A635" s="79"/>
      <c r="B635" s="347" t="str">
        <f t="shared" ref="B635:Q646" si="85">IFERROR(B517/B454,"")</f>
        <v/>
      </c>
      <c r="C635" s="347" t="str">
        <f t="shared" si="85"/>
        <v/>
      </c>
      <c r="D635" s="347" t="str">
        <f t="shared" si="85"/>
        <v/>
      </c>
      <c r="E635" s="347" t="str">
        <f t="shared" si="85"/>
        <v/>
      </c>
      <c r="F635" s="347" t="str">
        <f t="shared" si="85"/>
        <v/>
      </c>
      <c r="G635" s="347" t="str">
        <f t="shared" si="85"/>
        <v/>
      </c>
      <c r="H635" s="347" t="str">
        <f t="shared" si="85"/>
        <v/>
      </c>
      <c r="I635" s="347" t="str">
        <f t="shared" si="85"/>
        <v/>
      </c>
      <c r="J635" s="347" t="str">
        <f t="shared" si="85"/>
        <v/>
      </c>
      <c r="K635" s="347" t="str">
        <f t="shared" si="85"/>
        <v/>
      </c>
      <c r="L635" s="347" t="str">
        <f t="shared" si="85"/>
        <v/>
      </c>
      <c r="M635" s="347" t="str">
        <f t="shared" si="85"/>
        <v/>
      </c>
      <c r="N635" s="347" t="str">
        <f t="shared" si="85"/>
        <v/>
      </c>
      <c r="O635" s="347" t="str">
        <f t="shared" si="85"/>
        <v/>
      </c>
      <c r="P635" s="347" t="str">
        <f t="shared" si="85"/>
        <v/>
      </c>
      <c r="Q635" s="336" t="str">
        <f t="shared" si="83"/>
        <v/>
      </c>
      <c r="R635" s="337"/>
      <c r="S635" s="338" t="s">
        <v>1873</v>
      </c>
      <c r="V635" s="340"/>
      <c r="W635" s="340"/>
    </row>
    <row r="636" spans="1:23" s="339" customFormat="1" ht="15">
      <c r="A636" s="79"/>
      <c r="B636" s="347" t="str">
        <f t="shared" si="85"/>
        <v/>
      </c>
      <c r="C636" s="347" t="str">
        <f t="shared" si="85"/>
        <v/>
      </c>
      <c r="D636" s="347" t="str">
        <f t="shared" si="85"/>
        <v/>
      </c>
      <c r="E636" s="347" t="str">
        <f t="shared" si="85"/>
        <v/>
      </c>
      <c r="F636" s="347" t="str">
        <f t="shared" si="85"/>
        <v/>
      </c>
      <c r="G636" s="347" t="str">
        <f t="shared" si="85"/>
        <v/>
      </c>
      <c r="H636" s="347" t="str">
        <f t="shared" si="85"/>
        <v/>
      </c>
      <c r="I636" s="347" t="str">
        <f t="shared" si="85"/>
        <v/>
      </c>
      <c r="J636" s="347" t="str">
        <f t="shared" si="85"/>
        <v/>
      </c>
      <c r="K636" s="347" t="str">
        <f t="shared" si="85"/>
        <v/>
      </c>
      <c r="L636" s="347" t="str">
        <f t="shared" si="85"/>
        <v/>
      </c>
      <c r="M636" s="347" t="str">
        <f t="shared" si="85"/>
        <v/>
      </c>
      <c r="N636" s="347" t="str">
        <f t="shared" si="85"/>
        <v/>
      </c>
      <c r="O636" s="347" t="str">
        <f t="shared" si="85"/>
        <v/>
      </c>
      <c r="P636" s="347" t="str">
        <f t="shared" si="85"/>
        <v/>
      </c>
      <c r="Q636" s="336" t="str">
        <f t="shared" si="83"/>
        <v/>
      </c>
      <c r="R636" s="337"/>
      <c r="S636" s="338" t="s">
        <v>1874</v>
      </c>
      <c r="V636" s="340"/>
      <c r="W636" s="340"/>
    </row>
    <row r="637" spans="1:23" s="339" customFormat="1" ht="15">
      <c r="A637" s="79"/>
      <c r="B637" s="347" t="str">
        <f t="shared" si="85"/>
        <v/>
      </c>
      <c r="C637" s="347" t="str">
        <f t="shared" si="85"/>
        <v/>
      </c>
      <c r="D637" s="347" t="str">
        <f t="shared" si="85"/>
        <v/>
      </c>
      <c r="E637" s="347" t="str">
        <f t="shared" si="85"/>
        <v/>
      </c>
      <c r="F637" s="347" t="str">
        <f t="shared" si="85"/>
        <v/>
      </c>
      <c r="G637" s="347" t="str">
        <f t="shared" si="85"/>
        <v/>
      </c>
      <c r="H637" s="347" t="str">
        <f t="shared" si="85"/>
        <v/>
      </c>
      <c r="I637" s="347" t="str">
        <f t="shared" si="85"/>
        <v/>
      </c>
      <c r="J637" s="347" t="str">
        <f t="shared" si="85"/>
        <v/>
      </c>
      <c r="K637" s="347" t="str">
        <f t="shared" si="85"/>
        <v/>
      </c>
      <c r="L637" s="347" t="str">
        <f t="shared" si="85"/>
        <v/>
      </c>
      <c r="M637" s="347" t="str">
        <f t="shared" si="85"/>
        <v/>
      </c>
      <c r="N637" s="347" t="str">
        <f t="shared" si="85"/>
        <v/>
      </c>
      <c r="O637" s="347" t="str">
        <f t="shared" si="85"/>
        <v/>
      </c>
      <c r="P637" s="347" t="str">
        <f t="shared" si="85"/>
        <v/>
      </c>
      <c r="Q637" s="347" t="str">
        <f>IFERROR(Q516/Q461,"")</f>
        <v/>
      </c>
      <c r="R637" s="337"/>
      <c r="S637" s="338" t="s">
        <v>1875</v>
      </c>
      <c r="V637" s="340"/>
      <c r="W637" s="340"/>
    </row>
    <row r="638" spans="1:23" s="339" customFormat="1" ht="15">
      <c r="A638" s="79"/>
      <c r="B638" s="347" t="str">
        <f t="shared" si="85"/>
        <v/>
      </c>
      <c r="C638" s="347" t="str">
        <f t="shared" si="85"/>
        <v/>
      </c>
      <c r="D638" s="347" t="str">
        <f t="shared" si="85"/>
        <v/>
      </c>
      <c r="E638" s="347" t="str">
        <f t="shared" si="85"/>
        <v/>
      </c>
      <c r="F638" s="347" t="str">
        <f t="shared" si="85"/>
        <v/>
      </c>
      <c r="G638" s="347" t="str">
        <f t="shared" si="85"/>
        <v/>
      </c>
      <c r="H638" s="347" t="str">
        <f t="shared" si="85"/>
        <v/>
      </c>
      <c r="I638" s="347" t="str">
        <f t="shared" si="85"/>
        <v/>
      </c>
      <c r="J638" s="347" t="str">
        <f t="shared" si="85"/>
        <v/>
      </c>
      <c r="K638" s="347" t="str">
        <f t="shared" si="85"/>
        <v/>
      </c>
      <c r="L638" s="347" t="str">
        <f t="shared" si="85"/>
        <v/>
      </c>
      <c r="M638" s="347" t="str">
        <f t="shared" si="85"/>
        <v/>
      </c>
      <c r="N638" s="347" t="str">
        <f t="shared" si="85"/>
        <v/>
      </c>
      <c r="O638" s="347" t="str">
        <f t="shared" si="85"/>
        <v/>
      </c>
      <c r="P638" s="347" t="str">
        <f t="shared" si="85"/>
        <v/>
      </c>
      <c r="Q638" s="347" t="str">
        <f t="shared" si="84"/>
        <v/>
      </c>
      <c r="R638" s="337"/>
      <c r="S638" s="338" t="s">
        <v>1876</v>
      </c>
      <c r="V638" s="340"/>
      <c r="W638" s="340"/>
    </row>
    <row r="639" spans="1:23" s="339" customFormat="1" ht="15">
      <c r="A639" s="79"/>
      <c r="B639" s="347" t="str">
        <f t="shared" si="85"/>
        <v/>
      </c>
      <c r="C639" s="347" t="str">
        <f t="shared" si="85"/>
        <v/>
      </c>
      <c r="D639" s="347" t="str">
        <f t="shared" si="85"/>
        <v/>
      </c>
      <c r="E639" s="347" t="str">
        <f t="shared" si="85"/>
        <v/>
      </c>
      <c r="F639" s="347" t="str">
        <f t="shared" si="85"/>
        <v/>
      </c>
      <c r="G639" s="347" t="str">
        <f t="shared" si="85"/>
        <v/>
      </c>
      <c r="H639" s="347" t="str">
        <f t="shared" si="85"/>
        <v/>
      </c>
      <c r="I639" s="347" t="str">
        <f t="shared" si="85"/>
        <v/>
      </c>
      <c r="J639" s="347" t="str">
        <f t="shared" si="85"/>
        <v/>
      </c>
      <c r="K639" s="347" t="str">
        <f t="shared" si="85"/>
        <v/>
      </c>
      <c r="L639" s="347" t="str">
        <f t="shared" si="85"/>
        <v/>
      </c>
      <c r="M639" s="347" t="str">
        <f t="shared" si="85"/>
        <v/>
      </c>
      <c r="N639" s="347" t="str">
        <f t="shared" si="85"/>
        <v/>
      </c>
      <c r="O639" s="347" t="str">
        <f t="shared" si="85"/>
        <v/>
      </c>
      <c r="P639" s="347" t="str">
        <f t="shared" si="85"/>
        <v/>
      </c>
      <c r="Q639" s="347" t="str">
        <f t="shared" si="84"/>
        <v/>
      </c>
      <c r="R639" s="337"/>
      <c r="S639" s="338" t="s">
        <v>1877</v>
      </c>
      <c r="V639" s="340"/>
      <c r="W639" s="340"/>
    </row>
    <row r="640" spans="1:23" s="339" customFormat="1" ht="15">
      <c r="A640" s="79"/>
      <c r="B640" s="347" t="str">
        <f t="shared" ref="B640:Q651" si="86">IFERROR(B525/B454,"")</f>
        <v/>
      </c>
      <c r="C640" s="347" t="str">
        <f t="shared" si="86"/>
        <v/>
      </c>
      <c r="D640" s="347" t="str">
        <f t="shared" si="86"/>
        <v/>
      </c>
      <c r="E640" s="347" t="str">
        <f t="shared" si="86"/>
        <v/>
      </c>
      <c r="F640" s="347" t="str">
        <f t="shared" si="86"/>
        <v/>
      </c>
      <c r="G640" s="347" t="str">
        <f t="shared" si="86"/>
        <v/>
      </c>
      <c r="H640" s="347" t="str">
        <f t="shared" si="86"/>
        <v/>
      </c>
      <c r="I640" s="347" t="str">
        <f t="shared" si="86"/>
        <v/>
      </c>
      <c r="J640" s="347" t="str">
        <f t="shared" si="86"/>
        <v/>
      </c>
      <c r="K640" s="347" t="str">
        <f t="shared" si="86"/>
        <v/>
      </c>
      <c r="L640" s="347" t="str">
        <f t="shared" si="86"/>
        <v/>
      </c>
      <c r="M640" s="347" t="str">
        <f t="shared" si="86"/>
        <v/>
      </c>
      <c r="N640" s="347" t="str">
        <f t="shared" si="86"/>
        <v/>
      </c>
      <c r="O640" s="347" t="str">
        <f t="shared" si="86"/>
        <v/>
      </c>
      <c r="P640" s="347" t="str">
        <f t="shared" si="86"/>
        <v/>
      </c>
      <c r="Q640" s="347" t="str">
        <f t="shared" si="84"/>
        <v/>
      </c>
      <c r="R640" s="337"/>
      <c r="S640" s="338" t="s">
        <v>1878</v>
      </c>
      <c r="V640" s="340"/>
      <c r="W640" s="340"/>
    </row>
    <row r="641" spans="1:23" s="339" customFormat="1" ht="15">
      <c r="A641" s="79"/>
      <c r="B641" s="347" t="str">
        <f t="shared" si="86"/>
        <v/>
      </c>
      <c r="C641" s="347" t="str">
        <f t="shared" si="86"/>
        <v/>
      </c>
      <c r="D641" s="347" t="str">
        <f t="shared" si="86"/>
        <v/>
      </c>
      <c r="E641" s="347" t="str">
        <f t="shared" si="86"/>
        <v/>
      </c>
      <c r="F641" s="347" t="str">
        <f t="shared" si="86"/>
        <v/>
      </c>
      <c r="G641" s="347" t="str">
        <f t="shared" si="86"/>
        <v/>
      </c>
      <c r="H641" s="347" t="str">
        <f t="shared" si="86"/>
        <v/>
      </c>
      <c r="I641" s="347" t="str">
        <f t="shared" si="86"/>
        <v/>
      </c>
      <c r="J641" s="347" t="str">
        <f t="shared" si="86"/>
        <v/>
      </c>
      <c r="K641" s="347" t="str">
        <f t="shared" si="86"/>
        <v/>
      </c>
      <c r="L641" s="347" t="str">
        <f t="shared" si="86"/>
        <v/>
      </c>
      <c r="M641" s="347" t="str">
        <f t="shared" si="86"/>
        <v/>
      </c>
      <c r="N641" s="347" t="str">
        <f t="shared" si="86"/>
        <v/>
      </c>
      <c r="O641" s="347" t="str">
        <f t="shared" si="86"/>
        <v/>
      </c>
      <c r="P641" s="347" t="str">
        <f t="shared" si="86"/>
        <v/>
      </c>
      <c r="Q641" s="347" t="str">
        <f t="shared" si="84"/>
        <v/>
      </c>
      <c r="R641" s="337"/>
      <c r="S641" s="338" t="s">
        <v>1879</v>
      </c>
      <c r="V641" s="340"/>
      <c r="W641" s="340"/>
    </row>
    <row r="642" spans="1:23" s="339" customFormat="1" ht="15">
      <c r="A642" s="79"/>
      <c r="B642" s="347" t="str">
        <f t="shared" si="86"/>
        <v/>
      </c>
      <c r="C642" s="347" t="str">
        <f t="shared" si="86"/>
        <v/>
      </c>
      <c r="D642" s="347" t="str">
        <f t="shared" si="86"/>
        <v/>
      </c>
      <c r="E642" s="347" t="str">
        <f t="shared" si="86"/>
        <v/>
      </c>
      <c r="F642" s="347" t="str">
        <f t="shared" si="86"/>
        <v/>
      </c>
      <c r="G642" s="347" t="str">
        <f t="shared" si="86"/>
        <v/>
      </c>
      <c r="H642" s="347" t="str">
        <f t="shared" si="86"/>
        <v/>
      </c>
      <c r="I642" s="347" t="str">
        <f t="shared" si="86"/>
        <v/>
      </c>
      <c r="J642" s="347" t="str">
        <f t="shared" si="86"/>
        <v/>
      </c>
      <c r="K642" s="347" t="str">
        <f t="shared" si="86"/>
        <v/>
      </c>
      <c r="L642" s="347" t="str">
        <f t="shared" si="86"/>
        <v/>
      </c>
      <c r="M642" s="347" t="str">
        <f t="shared" si="86"/>
        <v/>
      </c>
      <c r="N642" s="347" t="str">
        <f t="shared" si="86"/>
        <v/>
      </c>
      <c r="O642" s="347" t="str">
        <f t="shared" si="86"/>
        <v/>
      </c>
      <c r="P642" s="347" t="str">
        <f t="shared" si="86"/>
        <v/>
      </c>
      <c r="Q642" s="347" t="str">
        <f>IFERROR(Q524/Q461,"")</f>
        <v/>
      </c>
      <c r="R642" s="337"/>
      <c r="S642" s="338" t="s">
        <v>1880</v>
      </c>
      <c r="V642" s="340"/>
      <c r="W642" s="340"/>
    </row>
    <row r="643" spans="1:23" s="339" customFormat="1" ht="15">
      <c r="A643" s="79"/>
      <c r="B643" s="347" t="str">
        <f t="shared" si="86"/>
        <v/>
      </c>
      <c r="C643" s="347" t="str">
        <f t="shared" si="86"/>
        <v/>
      </c>
      <c r="D643" s="347" t="str">
        <f t="shared" si="86"/>
        <v/>
      </c>
      <c r="E643" s="347" t="str">
        <f t="shared" si="86"/>
        <v/>
      </c>
      <c r="F643" s="347" t="str">
        <f t="shared" si="86"/>
        <v/>
      </c>
      <c r="G643" s="347" t="str">
        <f t="shared" si="86"/>
        <v/>
      </c>
      <c r="H643" s="347" t="str">
        <f t="shared" si="86"/>
        <v/>
      </c>
      <c r="I643" s="347" t="str">
        <f t="shared" si="86"/>
        <v/>
      </c>
      <c r="J643" s="347" t="str">
        <f t="shared" si="86"/>
        <v/>
      </c>
      <c r="K643" s="347" t="str">
        <f t="shared" si="86"/>
        <v/>
      </c>
      <c r="L643" s="347" t="str">
        <f t="shared" si="86"/>
        <v/>
      </c>
      <c r="M643" s="347" t="str">
        <f t="shared" si="86"/>
        <v/>
      </c>
      <c r="N643" s="347" t="str">
        <f t="shared" si="86"/>
        <v/>
      </c>
      <c r="O643" s="347" t="str">
        <f t="shared" si="86"/>
        <v/>
      </c>
      <c r="P643" s="347" t="str">
        <f t="shared" si="86"/>
        <v/>
      </c>
      <c r="Q643" s="347" t="str">
        <f t="shared" si="85"/>
        <v/>
      </c>
      <c r="R643" s="337"/>
      <c r="S643" s="338" t="s">
        <v>1881</v>
      </c>
      <c r="V643" s="340"/>
      <c r="W643" s="340"/>
    </row>
    <row r="644" spans="1:23" s="339" customFormat="1" ht="15">
      <c r="A644" s="99"/>
      <c r="B644" s="347" t="str">
        <f t="shared" si="86"/>
        <v/>
      </c>
      <c r="C644" s="347" t="str">
        <f t="shared" si="86"/>
        <v/>
      </c>
      <c r="D644" s="347" t="str">
        <f t="shared" si="86"/>
        <v/>
      </c>
      <c r="E644" s="347" t="str">
        <f t="shared" si="86"/>
        <v/>
      </c>
      <c r="F644" s="347" t="str">
        <f t="shared" si="86"/>
        <v/>
      </c>
      <c r="G644" s="347" t="str">
        <f t="shared" si="86"/>
        <v/>
      </c>
      <c r="H644" s="347" t="str">
        <f t="shared" si="86"/>
        <v/>
      </c>
      <c r="I644" s="347" t="str">
        <f t="shared" si="86"/>
        <v/>
      </c>
      <c r="J644" s="347" t="str">
        <f t="shared" si="86"/>
        <v/>
      </c>
      <c r="K644" s="347" t="str">
        <f t="shared" si="86"/>
        <v/>
      </c>
      <c r="L644" s="347" t="str">
        <f t="shared" si="86"/>
        <v/>
      </c>
      <c r="M644" s="347" t="str">
        <f t="shared" si="86"/>
        <v/>
      </c>
      <c r="N644" s="347" t="str">
        <f t="shared" si="86"/>
        <v/>
      </c>
      <c r="O644" s="347" t="str">
        <f t="shared" si="86"/>
        <v/>
      </c>
      <c r="P644" s="347" t="str">
        <f t="shared" si="86"/>
        <v/>
      </c>
      <c r="Q644" s="347" t="str">
        <f t="shared" si="85"/>
        <v/>
      </c>
      <c r="R644" s="337"/>
      <c r="S644" s="338" t="s">
        <v>1882</v>
      </c>
      <c r="V644" s="340"/>
      <c r="W644" s="340"/>
    </row>
    <row r="645" spans="1:23" s="339" customFormat="1" ht="15">
      <c r="A645" s="100"/>
      <c r="B645" s="336" t="str">
        <f t="shared" ref="B645:P649" si="87">IFERROR(B577/B485,"")</f>
        <v/>
      </c>
      <c r="C645" s="336" t="str">
        <f t="shared" si="87"/>
        <v/>
      </c>
      <c r="D645" s="336" t="str">
        <f t="shared" si="87"/>
        <v/>
      </c>
      <c r="E645" s="336" t="str">
        <f t="shared" si="87"/>
        <v/>
      </c>
      <c r="F645" s="336" t="str">
        <f t="shared" si="87"/>
        <v/>
      </c>
      <c r="G645" s="336" t="str">
        <f t="shared" si="87"/>
        <v/>
      </c>
      <c r="H645" s="336" t="str">
        <f t="shared" si="87"/>
        <v/>
      </c>
      <c r="I645" s="336" t="str">
        <f t="shared" si="87"/>
        <v/>
      </c>
      <c r="J645" s="336" t="str">
        <f t="shared" si="87"/>
        <v/>
      </c>
      <c r="K645" s="336" t="str">
        <f t="shared" si="87"/>
        <v/>
      </c>
      <c r="L645" s="336" t="str">
        <f t="shared" si="87"/>
        <v/>
      </c>
      <c r="M645" s="336" t="str">
        <f t="shared" si="87"/>
        <v/>
      </c>
      <c r="N645" s="336" t="str">
        <f t="shared" si="87"/>
        <v/>
      </c>
      <c r="O645" s="336" t="str">
        <f t="shared" si="87"/>
        <v/>
      </c>
      <c r="P645" s="336" t="str">
        <f t="shared" si="87"/>
        <v/>
      </c>
      <c r="Q645" s="347" t="str">
        <f t="shared" si="85"/>
        <v/>
      </c>
      <c r="R645" s="337"/>
      <c r="S645" s="338" t="s">
        <v>1883</v>
      </c>
      <c r="V645" s="340"/>
      <c r="W645" s="340"/>
    </row>
    <row r="646" spans="1:23" s="339" customFormat="1" ht="15">
      <c r="A646" s="101"/>
      <c r="B646" s="336" t="str">
        <f t="shared" si="87"/>
        <v/>
      </c>
      <c r="C646" s="336" t="str">
        <f t="shared" si="87"/>
        <v/>
      </c>
      <c r="D646" s="336" t="str">
        <f t="shared" si="87"/>
        <v/>
      </c>
      <c r="E646" s="336" t="str">
        <f t="shared" si="87"/>
        <v/>
      </c>
      <c r="F646" s="336" t="str">
        <f t="shared" si="87"/>
        <v/>
      </c>
      <c r="G646" s="336" t="str">
        <f t="shared" si="87"/>
        <v/>
      </c>
      <c r="H646" s="336" t="str">
        <f t="shared" si="87"/>
        <v/>
      </c>
      <c r="I646" s="336" t="str">
        <f t="shared" si="87"/>
        <v/>
      </c>
      <c r="J646" s="336" t="str">
        <f t="shared" si="87"/>
        <v/>
      </c>
      <c r="K646" s="336" t="str">
        <f t="shared" si="87"/>
        <v/>
      </c>
      <c r="L646" s="336" t="str">
        <f t="shared" si="87"/>
        <v/>
      </c>
      <c r="M646" s="336" t="str">
        <f t="shared" si="87"/>
        <v/>
      </c>
      <c r="N646" s="336" t="str">
        <f t="shared" si="87"/>
        <v/>
      </c>
      <c r="O646" s="336" t="str">
        <f t="shared" si="87"/>
        <v/>
      </c>
      <c r="P646" s="336" t="str">
        <f t="shared" si="87"/>
        <v/>
      </c>
      <c r="Q646" s="347" t="str">
        <f t="shared" si="85"/>
        <v/>
      </c>
      <c r="R646" s="337"/>
      <c r="S646" s="338" t="s">
        <v>1884</v>
      </c>
      <c r="V646" s="340"/>
      <c r="W646" s="340"/>
    </row>
    <row r="647" spans="1:23" s="339" customFormat="1" ht="15">
      <c r="A647" s="79"/>
      <c r="B647" s="336" t="str">
        <f t="shared" si="87"/>
        <v/>
      </c>
      <c r="C647" s="336" t="str">
        <f t="shared" si="87"/>
        <v/>
      </c>
      <c r="D647" s="336" t="str">
        <f t="shared" si="87"/>
        <v/>
      </c>
      <c r="E647" s="336" t="str">
        <f t="shared" si="87"/>
        <v/>
      </c>
      <c r="F647" s="336" t="str">
        <f t="shared" si="87"/>
        <v/>
      </c>
      <c r="G647" s="336" t="str">
        <f t="shared" si="87"/>
        <v/>
      </c>
      <c r="H647" s="336" t="str">
        <f t="shared" si="87"/>
        <v/>
      </c>
      <c r="I647" s="336" t="str">
        <f t="shared" si="87"/>
        <v/>
      </c>
      <c r="J647" s="336" t="str">
        <f t="shared" si="87"/>
        <v/>
      </c>
      <c r="K647" s="336" t="str">
        <f t="shared" si="87"/>
        <v/>
      </c>
      <c r="L647" s="336" t="str">
        <f t="shared" si="87"/>
        <v/>
      </c>
      <c r="M647" s="336" t="str">
        <f t="shared" si="87"/>
        <v/>
      </c>
      <c r="N647" s="336" t="str">
        <f t="shared" si="87"/>
        <v/>
      </c>
      <c r="O647" s="336" t="str">
        <f t="shared" si="87"/>
        <v/>
      </c>
      <c r="P647" s="336" t="str">
        <f t="shared" si="87"/>
        <v/>
      </c>
      <c r="Q647" s="347" t="str">
        <f>IFERROR(Q532/Q461,"")</f>
        <v/>
      </c>
      <c r="R647" s="337"/>
      <c r="S647" s="338" t="s">
        <v>1885</v>
      </c>
      <c r="V647" s="340"/>
      <c r="W647" s="340"/>
    </row>
    <row r="648" spans="1:23" s="339" customFormat="1" ht="15">
      <c r="A648" s="79"/>
      <c r="B648" s="336" t="str">
        <f t="shared" si="87"/>
        <v/>
      </c>
      <c r="C648" s="336" t="str">
        <f t="shared" si="87"/>
        <v/>
      </c>
      <c r="D648" s="336" t="str">
        <f t="shared" si="87"/>
        <v/>
      </c>
      <c r="E648" s="336" t="str">
        <f t="shared" si="87"/>
        <v/>
      </c>
      <c r="F648" s="336" t="str">
        <f t="shared" si="87"/>
        <v/>
      </c>
      <c r="G648" s="336" t="str">
        <f t="shared" si="87"/>
        <v/>
      </c>
      <c r="H648" s="336" t="str">
        <f t="shared" si="87"/>
        <v/>
      </c>
      <c r="I648" s="336" t="str">
        <f t="shared" si="87"/>
        <v/>
      </c>
      <c r="J648" s="336" t="str">
        <f t="shared" si="87"/>
        <v/>
      </c>
      <c r="K648" s="336" t="str">
        <f t="shared" si="87"/>
        <v/>
      </c>
      <c r="L648" s="336" t="str">
        <f t="shared" si="87"/>
        <v/>
      </c>
      <c r="M648" s="336" t="str">
        <f t="shared" si="87"/>
        <v/>
      </c>
      <c r="N648" s="336" t="str">
        <f t="shared" si="87"/>
        <v/>
      </c>
      <c r="O648" s="336" t="str">
        <f t="shared" si="87"/>
        <v/>
      </c>
      <c r="P648" s="336" t="str">
        <f t="shared" si="87"/>
        <v/>
      </c>
      <c r="Q648" s="347" t="str">
        <f t="shared" si="86"/>
        <v/>
      </c>
      <c r="R648" s="337"/>
      <c r="S648" s="338" t="s">
        <v>1886</v>
      </c>
      <c r="V648" s="340"/>
      <c r="W648" s="340"/>
    </row>
    <row r="649" spans="1:23" s="339" customFormat="1" ht="15">
      <c r="A649" s="79"/>
      <c r="B649" s="336" t="str">
        <f t="shared" si="87"/>
        <v/>
      </c>
      <c r="C649" s="336" t="str">
        <f t="shared" si="87"/>
        <v/>
      </c>
      <c r="D649" s="336" t="str">
        <f t="shared" si="87"/>
        <v/>
      </c>
      <c r="E649" s="336" t="str">
        <f t="shared" si="87"/>
        <v/>
      </c>
      <c r="F649" s="336" t="str">
        <f t="shared" si="87"/>
        <v/>
      </c>
      <c r="G649" s="336" t="str">
        <f t="shared" si="87"/>
        <v/>
      </c>
      <c r="H649" s="336" t="str">
        <f t="shared" si="87"/>
        <v/>
      </c>
      <c r="I649" s="336" t="str">
        <f t="shared" si="87"/>
        <v/>
      </c>
      <c r="J649" s="336" t="str">
        <f t="shared" si="87"/>
        <v/>
      </c>
      <c r="K649" s="336" t="str">
        <f t="shared" si="87"/>
        <v/>
      </c>
      <c r="L649" s="336" t="str">
        <f t="shared" si="87"/>
        <v/>
      </c>
      <c r="M649" s="336" t="str">
        <f t="shared" si="87"/>
        <v/>
      </c>
      <c r="N649" s="336" t="str">
        <f t="shared" si="87"/>
        <v/>
      </c>
      <c r="O649" s="336" t="str">
        <f t="shared" si="87"/>
        <v/>
      </c>
      <c r="P649" s="336" t="str">
        <f t="shared" si="87"/>
        <v/>
      </c>
      <c r="Q649" s="347" t="str">
        <f t="shared" si="86"/>
        <v/>
      </c>
      <c r="R649" s="337"/>
      <c r="S649" s="338" t="s">
        <v>1887</v>
      </c>
      <c r="V649" s="340"/>
      <c r="W649" s="340"/>
    </row>
    <row r="650" spans="1:23" s="339" customFormat="1" ht="15">
      <c r="A650" s="79"/>
      <c r="B650" s="29" t="e">
        <f t="shared" ref="B650:O650" si="88">B581/B395</f>
        <v>#VALUE!</v>
      </c>
      <c r="C650" s="29" t="e">
        <f t="shared" si="88"/>
        <v>#VALUE!</v>
      </c>
      <c r="D650" s="29" t="e">
        <f t="shared" si="88"/>
        <v>#VALUE!</v>
      </c>
      <c r="E650" s="29" t="e">
        <f t="shared" si="88"/>
        <v>#VALUE!</v>
      </c>
      <c r="F650" s="29" t="e">
        <f t="shared" si="88"/>
        <v>#VALUE!</v>
      </c>
      <c r="G650" s="29" t="e">
        <f t="shared" si="88"/>
        <v>#VALUE!</v>
      </c>
      <c r="H650" s="29" t="e">
        <f t="shared" si="88"/>
        <v>#VALUE!</v>
      </c>
      <c r="I650" s="29" t="e">
        <f t="shared" si="88"/>
        <v>#VALUE!</v>
      </c>
      <c r="J650" s="29" t="e">
        <f t="shared" si="88"/>
        <v>#VALUE!</v>
      </c>
      <c r="K650" s="29" t="e">
        <f t="shared" si="88"/>
        <v>#VALUE!</v>
      </c>
      <c r="L650" s="29" t="e">
        <f t="shared" si="88"/>
        <v>#VALUE!</v>
      </c>
      <c r="M650" s="29">
        <f t="shared" si="88"/>
        <v>1.9012196888112438E-4</v>
      </c>
      <c r="N650" s="29">
        <f t="shared" si="88"/>
        <v>0</v>
      </c>
      <c r="O650" s="29" t="e">
        <f t="shared" si="88"/>
        <v>#VALUE!</v>
      </c>
      <c r="P650" s="29" t="e">
        <f t="shared" ref="P650:Q657" si="89">P581/P395</f>
        <v>#VALUE!</v>
      </c>
      <c r="Q650" s="347" t="str">
        <f t="shared" si="86"/>
        <v/>
      </c>
      <c r="R650" s="337"/>
      <c r="S650" s="338" t="s">
        <v>1888</v>
      </c>
      <c r="V650" s="340"/>
      <c r="W650" s="340"/>
    </row>
    <row r="651" spans="1:23" s="339" customFormat="1" ht="15">
      <c r="A651" s="79"/>
      <c r="B651" s="29" t="e">
        <f t="shared" ref="B651:O651" si="90">((B544*(1-B575))/(B450+B425))</f>
        <v>#DIV/0!</v>
      </c>
      <c r="C651" s="29" t="e">
        <f t="shared" si="90"/>
        <v>#DIV/0!</v>
      </c>
      <c r="D651" s="29" t="e">
        <f t="shared" si="90"/>
        <v>#DIV/0!</v>
      </c>
      <c r="E651" s="29" t="e">
        <f t="shared" si="90"/>
        <v>#DIV/0!</v>
      </c>
      <c r="F651" s="29" t="e">
        <f t="shared" si="90"/>
        <v>#DIV/0!</v>
      </c>
      <c r="G651" s="29" t="e">
        <f t="shared" si="90"/>
        <v>#DIV/0!</v>
      </c>
      <c r="H651" s="29" t="e">
        <f t="shared" si="90"/>
        <v>#DIV/0!</v>
      </c>
      <c r="I651" s="29" t="e">
        <f t="shared" si="90"/>
        <v>#DIV/0!</v>
      </c>
      <c r="J651" s="29" t="e">
        <f t="shared" si="90"/>
        <v>#DIV/0!</v>
      </c>
      <c r="K651" s="29" t="e">
        <f t="shared" si="90"/>
        <v>#DIV/0!</v>
      </c>
      <c r="L651" s="29" t="e">
        <f t="shared" si="90"/>
        <v>#DIV/0!</v>
      </c>
      <c r="M651" s="29">
        <f t="shared" si="90"/>
        <v>-3.293836704217553E-2</v>
      </c>
      <c r="N651" s="29" t="e">
        <f t="shared" si="90"/>
        <v>#VALUE!</v>
      </c>
      <c r="O651" s="29" t="e">
        <f t="shared" si="90"/>
        <v>#VALUE!</v>
      </c>
      <c r="P651" s="29" t="e">
        <f t="shared" ref="P651:Q658" si="91">((P544*(1-P575))/(P450+P425))</f>
        <v>#VALUE!</v>
      </c>
      <c r="Q651" s="347" t="str">
        <f t="shared" si="86"/>
        <v/>
      </c>
      <c r="R651" s="337"/>
      <c r="S651" s="338" t="s">
        <v>24</v>
      </c>
      <c r="V651" s="340"/>
      <c r="W651" s="340"/>
    </row>
    <row r="652" spans="1:23" s="339" customFormat="1" ht="15">
      <c r="A652" s="79"/>
      <c r="B652" s="29" t="e">
        <f t="shared" ref="B652:O652" si="92">B581/B450</f>
        <v>#VALUE!</v>
      </c>
      <c r="C652" s="29" t="e">
        <f t="shared" si="92"/>
        <v>#VALUE!</v>
      </c>
      <c r="D652" s="29" t="e">
        <f t="shared" si="92"/>
        <v>#VALUE!</v>
      </c>
      <c r="E652" s="29" t="e">
        <f t="shared" si="92"/>
        <v>#VALUE!</v>
      </c>
      <c r="F652" s="29" t="e">
        <f t="shared" si="92"/>
        <v>#VALUE!</v>
      </c>
      <c r="G652" s="29" t="e">
        <f t="shared" si="92"/>
        <v>#VALUE!</v>
      </c>
      <c r="H652" s="29" t="e">
        <f t="shared" si="92"/>
        <v>#VALUE!</v>
      </c>
      <c r="I652" s="29" t="e">
        <f t="shared" si="92"/>
        <v>#VALUE!</v>
      </c>
      <c r="J652" s="29" t="e">
        <f t="shared" si="92"/>
        <v>#VALUE!</v>
      </c>
      <c r="K652" s="29" t="e">
        <f t="shared" si="92"/>
        <v>#VALUE!</v>
      </c>
      <c r="L652" s="29" t="e">
        <f t="shared" si="92"/>
        <v>#VALUE!</v>
      </c>
      <c r="M652" s="29">
        <f t="shared" si="92"/>
        <v>2.2818451138549499E-4</v>
      </c>
      <c r="N652" s="29">
        <f t="shared" si="92"/>
        <v>0</v>
      </c>
      <c r="O652" s="29" t="e">
        <f t="shared" si="92"/>
        <v>#VALUE!</v>
      </c>
      <c r="P652" s="29" t="e">
        <f t="shared" ref="P652:Q659" si="93">P581/P450</f>
        <v>#VALUE!</v>
      </c>
      <c r="Q652" s="336" t="str">
        <f>IFERROR(Q584/Q492,"")</f>
        <v/>
      </c>
      <c r="R652" s="337"/>
      <c r="S652" s="338" t="s">
        <v>1889</v>
      </c>
      <c r="V652" s="340"/>
      <c r="W652" s="340"/>
    </row>
    <row r="653" spans="1:23" s="339" customFormat="1" ht="15">
      <c r="A653" s="79"/>
      <c r="B653" s="360" t="s">
        <v>59</v>
      </c>
      <c r="C653" s="361"/>
      <c r="D653" s="361"/>
      <c r="E653" s="361"/>
      <c r="F653" s="361"/>
      <c r="G653" s="361"/>
      <c r="H653" s="361"/>
      <c r="I653" s="361"/>
      <c r="J653" s="361"/>
      <c r="K653" s="361"/>
      <c r="L653" s="361"/>
      <c r="M653" s="361"/>
      <c r="N653" s="361"/>
      <c r="O653" s="126"/>
      <c r="P653" s="126"/>
      <c r="Q653" s="336" t="str">
        <f t="shared" ref="Q653:Q656" si="94">IFERROR(Q585/Q493,"")</f>
        <v/>
      </c>
      <c r="R653" s="337"/>
      <c r="S653" s="338" t="s">
        <v>1890</v>
      </c>
      <c r="V653" s="340"/>
      <c r="W653" s="340"/>
    </row>
    <row r="654" spans="1:23" s="339" customFormat="1" ht="15">
      <c r="A654" s="79"/>
      <c r="B654" s="27" t="e">
        <f t="shared" ref="B654:N654" si="95">B371/B407</f>
        <v>#VALUE!</v>
      </c>
      <c r="C654" s="27" t="e">
        <f t="shared" si="95"/>
        <v>#VALUE!</v>
      </c>
      <c r="D654" s="27" t="e">
        <f t="shared" si="95"/>
        <v>#VALUE!</v>
      </c>
      <c r="E654" s="27" t="e">
        <f t="shared" si="95"/>
        <v>#VALUE!</v>
      </c>
      <c r="F654" s="27" t="e">
        <f t="shared" si="95"/>
        <v>#VALUE!</v>
      </c>
      <c r="G654" s="27" t="e">
        <f t="shared" si="95"/>
        <v>#VALUE!</v>
      </c>
      <c r="H654" s="27" t="e">
        <f t="shared" si="95"/>
        <v>#VALUE!</v>
      </c>
      <c r="I654" s="27" t="e">
        <f t="shared" si="95"/>
        <v>#VALUE!</v>
      </c>
      <c r="J654" s="27" t="e">
        <f t="shared" si="95"/>
        <v>#VALUE!</v>
      </c>
      <c r="K654" s="27" t="e">
        <f t="shared" si="95"/>
        <v>#VALUE!</v>
      </c>
      <c r="L654" s="27" t="e">
        <f t="shared" si="95"/>
        <v>#VALUE!</v>
      </c>
      <c r="M654" s="27">
        <f t="shared" si="95"/>
        <v>3.1419328291078035</v>
      </c>
      <c r="N654" s="27">
        <f t="shared" si="95"/>
        <v>2.6484297655734479</v>
      </c>
      <c r="O654" s="27">
        <f>O371/O407</f>
        <v>2.4367578074141223</v>
      </c>
      <c r="P654" s="27">
        <f>P371/P407</f>
        <v>4.6324840921073136</v>
      </c>
      <c r="Q654" s="336" t="str">
        <f t="shared" si="94"/>
        <v/>
      </c>
      <c r="R654" s="337"/>
      <c r="S654" s="338" t="s">
        <v>1891</v>
      </c>
      <c r="V654" s="340"/>
      <c r="W654" s="340"/>
    </row>
    <row r="655" spans="1:23" s="339" customFormat="1" ht="15">
      <c r="A655" s="79"/>
      <c r="B655" s="27" t="e">
        <f t="shared" ref="B655:N655" si="96">(B371-B365)/B407</f>
        <v>#VALUE!</v>
      </c>
      <c r="C655" s="27" t="e">
        <f t="shared" si="96"/>
        <v>#VALUE!</v>
      </c>
      <c r="D655" s="27" t="e">
        <f t="shared" si="96"/>
        <v>#VALUE!</v>
      </c>
      <c r="E655" s="27" t="e">
        <f t="shared" si="96"/>
        <v>#VALUE!</v>
      </c>
      <c r="F655" s="27" t="e">
        <f t="shared" si="96"/>
        <v>#VALUE!</v>
      </c>
      <c r="G655" s="27" t="e">
        <f t="shared" si="96"/>
        <v>#VALUE!</v>
      </c>
      <c r="H655" s="27" t="e">
        <f t="shared" si="96"/>
        <v>#VALUE!</v>
      </c>
      <c r="I655" s="27" t="e">
        <f t="shared" si="96"/>
        <v>#VALUE!</v>
      </c>
      <c r="J655" s="27" t="e">
        <f t="shared" si="96"/>
        <v>#VALUE!</v>
      </c>
      <c r="K655" s="27" t="e">
        <f t="shared" si="96"/>
        <v>#VALUE!</v>
      </c>
      <c r="L655" s="27" t="e">
        <f t="shared" si="96"/>
        <v>#VALUE!</v>
      </c>
      <c r="M655" s="27">
        <f t="shared" si="96"/>
        <v>2.9545006160603271</v>
      </c>
      <c r="N655" s="27">
        <f t="shared" si="96"/>
        <v>2.370475325440724</v>
      </c>
      <c r="O655" s="27">
        <f>(O371-O365)/O407</f>
        <v>2.2610205926046181</v>
      </c>
      <c r="P655" s="27">
        <f>(P371-P365)/P407</f>
        <v>4.4731914940157891</v>
      </c>
      <c r="Q655" s="336" t="str">
        <f t="shared" si="94"/>
        <v/>
      </c>
      <c r="R655" s="337"/>
      <c r="S655" s="338" t="s">
        <v>1892</v>
      </c>
      <c r="V655" s="340"/>
      <c r="W655" s="340"/>
    </row>
    <row r="656" spans="1:23" s="339" customFormat="1" ht="15">
      <c r="A656" s="79"/>
      <c r="B656" s="360" t="s">
        <v>364</v>
      </c>
      <c r="C656" s="361"/>
      <c r="D656" s="361"/>
      <c r="E656" s="361"/>
      <c r="F656" s="361"/>
      <c r="G656" s="361"/>
      <c r="H656" s="361"/>
      <c r="I656" s="361"/>
      <c r="J656" s="361"/>
      <c r="K656" s="361"/>
      <c r="L656" s="361"/>
      <c r="M656" s="361"/>
      <c r="N656" s="361"/>
      <c r="O656" s="126"/>
      <c r="P656" s="126"/>
      <c r="Q656" s="336" t="str">
        <f t="shared" si="94"/>
        <v/>
      </c>
      <c r="R656" s="337"/>
      <c r="S656" s="338" t="s">
        <v>1893</v>
      </c>
      <c r="V656" s="340"/>
      <c r="W656" s="340"/>
    </row>
    <row r="657" spans="2:19" ht="14">
      <c r="B657" s="27" t="e">
        <f t="shared" ref="B657:N657" si="97">B425/B450</f>
        <v>#VALUE!</v>
      </c>
      <c r="C657" s="27" t="e">
        <f t="shared" si="97"/>
        <v>#VALUE!</v>
      </c>
      <c r="D657" s="27" t="e">
        <f t="shared" si="97"/>
        <v>#VALUE!</v>
      </c>
      <c r="E657" s="27" t="e">
        <f t="shared" si="97"/>
        <v>#VALUE!</v>
      </c>
      <c r="F657" s="27" t="e">
        <f t="shared" si="97"/>
        <v>#VALUE!</v>
      </c>
      <c r="G657" s="27" t="e">
        <f t="shared" si="97"/>
        <v>#VALUE!</v>
      </c>
      <c r="H657" s="27" t="e">
        <f t="shared" si="97"/>
        <v>#VALUE!</v>
      </c>
      <c r="I657" s="27" t="e">
        <f t="shared" si="97"/>
        <v>#VALUE!</v>
      </c>
      <c r="J657" s="27" t="e">
        <f t="shared" si="97"/>
        <v>#VALUE!</v>
      </c>
      <c r="K657" s="27" t="e">
        <f t="shared" si="97"/>
        <v>#VALUE!</v>
      </c>
      <c r="L657" s="27" t="e">
        <f t="shared" si="97"/>
        <v>#VALUE!</v>
      </c>
      <c r="M657" s="27">
        <f t="shared" si="97"/>
        <v>0</v>
      </c>
      <c r="N657" s="27">
        <f t="shared" si="97"/>
        <v>0</v>
      </c>
      <c r="O657" s="27">
        <f>O425/O450</f>
        <v>0</v>
      </c>
      <c r="P657" s="27">
        <f>P425/P450</f>
        <v>0</v>
      </c>
      <c r="Q657" s="29" t="e">
        <f t="shared" si="89"/>
        <v>#VALUE!</v>
      </c>
      <c r="R657" s="6"/>
      <c r="S657" s="89" t="s">
        <v>37</v>
      </c>
    </row>
    <row r="658" spans="2:19" ht="14">
      <c r="B658" s="27" t="e">
        <f t="shared" ref="B658:N658" si="98">B425/B581</f>
        <v>#VALUE!</v>
      </c>
      <c r="C658" s="27" t="e">
        <f t="shared" si="98"/>
        <v>#VALUE!</v>
      </c>
      <c r="D658" s="27" t="e">
        <f t="shared" si="98"/>
        <v>#VALUE!</v>
      </c>
      <c r="E658" s="27" t="e">
        <f t="shared" si="98"/>
        <v>#VALUE!</v>
      </c>
      <c r="F658" s="27" t="e">
        <f t="shared" si="98"/>
        <v>#VALUE!</v>
      </c>
      <c r="G658" s="27" t="e">
        <f t="shared" si="98"/>
        <v>#VALUE!</v>
      </c>
      <c r="H658" s="27" t="e">
        <f t="shared" si="98"/>
        <v>#VALUE!</v>
      </c>
      <c r="I658" s="27" t="e">
        <f t="shared" si="98"/>
        <v>#VALUE!</v>
      </c>
      <c r="J658" s="27" t="e">
        <f t="shared" si="98"/>
        <v>#VALUE!</v>
      </c>
      <c r="K658" s="27" t="e">
        <f t="shared" si="98"/>
        <v>#VALUE!</v>
      </c>
      <c r="L658" s="27" t="e">
        <f t="shared" si="98"/>
        <v>#VALUE!</v>
      </c>
      <c r="M658" s="27">
        <f t="shared" si="98"/>
        <v>0</v>
      </c>
      <c r="N658" s="27" t="e">
        <f t="shared" si="98"/>
        <v>#DIV/0!</v>
      </c>
      <c r="O658" s="27" t="e">
        <f>O425/O581</f>
        <v>#VALUE!</v>
      </c>
      <c r="P658" s="27" t="e">
        <f>P425/P581</f>
        <v>#VALUE!</v>
      </c>
      <c r="Q658" s="29" t="e">
        <f t="shared" si="91"/>
        <v>#VALUE!</v>
      </c>
      <c r="R658" s="6"/>
      <c r="S658" s="89" t="s">
        <v>38</v>
      </c>
    </row>
    <row r="659" spans="2:19" ht="14">
      <c r="B659" s="379" t="s">
        <v>378</v>
      </c>
      <c r="C659" s="380"/>
      <c r="D659" s="380"/>
      <c r="E659" s="380"/>
      <c r="F659" s="380"/>
      <c r="G659" s="380"/>
      <c r="H659" s="380"/>
      <c r="I659" s="380"/>
      <c r="J659" s="380"/>
      <c r="K659" s="380"/>
      <c r="L659" s="380"/>
      <c r="M659" s="380"/>
      <c r="N659" s="380"/>
      <c r="O659" s="127"/>
      <c r="P659" s="127"/>
      <c r="Q659" s="29" t="e">
        <f t="shared" si="93"/>
        <v>#VALUE!</v>
      </c>
      <c r="R659" s="6"/>
      <c r="S659" s="89" t="s">
        <v>39</v>
      </c>
    </row>
    <row r="660" spans="2:19" ht="14">
      <c r="B660" s="42"/>
      <c r="C660" s="43" t="e">
        <f t="shared" ref="C660:P660" si="99">365/(C458/((C359+B359)/2))</f>
        <v>#VALUE!</v>
      </c>
      <c r="D660" s="43" t="e">
        <f t="shared" si="99"/>
        <v>#VALUE!</v>
      </c>
      <c r="E660" s="43" t="e">
        <f t="shared" si="99"/>
        <v>#VALUE!</v>
      </c>
      <c r="F660" s="43" t="e">
        <f t="shared" si="99"/>
        <v>#VALUE!</v>
      </c>
      <c r="G660" s="43" t="e">
        <f t="shared" si="99"/>
        <v>#VALUE!</v>
      </c>
      <c r="H660" s="43" t="e">
        <f t="shared" si="99"/>
        <v>#VALUE!</v>
      </c>
      <c r="I660" s="43" t="e">
        <f t="shared" si="99"/>
        <v>#VALUE!</v>
      </c>
      <c r="J660" s="43" t="e">
        <f t="shared" si="99"/>
        <v>#VALUE!</v>
      </c>
      <c r="K660" s="43" t="e">
        <f t="shared" si="99"/>
        <v>#VALUE!</v>
      </c>
      <c r="L660" s="43" t="e">
        <f t="shared" si="99"/>
        <v>#VALUE!</v>
      </c>
      <c r="M660" s="43" t="e">
        <f t="shared" si="99"/>
        <v>#VALUE!</v>
      </c>
      <c r="N660" s="44" t="e">
        <f t="shared" si="99"/>
        <v>#VALUE!</v>
      </c>
      <c r="O660" s="44" t="e">
        <f t="shared" si="99"/>
        <v>#VALUE!</v>
      </c>
      <c r="P660" s="44" t="e">
        <f t="shared" si="99"/>
        <v>#VALUE!</v>
      </c>
      <c r="Q660" s="126"/>
      <c r="R660" s="28"/>
      <c r="S660" s="89"/>
    </row>
    <row r="661" spans="2:19" ht="14">
      <c r="B661" s="42"/>
      <c r="C661" s="43" t="e">
        <f t="shared" ref="C661:P661" si="100">365/(C496/((C365+B365)/2))</f>
        <v>#VALUE!</v>
      </c>
      <c r="D661" s="43" t="e">
        <f t="shared" si="100"/>
        <v>#VALUE!</v>
      </c>
      <c r="E661" s="43" t="e">
        <f t="shared" si="100"/>
        <v>#VALUE!</v>
      </c>
      <c r="F661" s="43" t="e">
        <f t="shared" si="100"/>
        <v>#VALUE!</v>
      </c>
      <c r="G661" s="43" t="e">
        <f t="shared" si="100"/>
        <v>#VALUE!</v>
      </c>
      <c r="H661" s="43" t="e">
        <f t="shared" si="100"/>
        <v>#VALUE!</v>
      </c>
      <c r="I661" s="43" t="e">
        <f t="shared" si="100"/>
        <v>#VALUE!</v>
      </c>
      <c r="J661" s="43" t="e">
        <f t="shared" si="100"/>
        <v>#VALUE!</v>
      </c>
      <c r="K661" s="43" t="e">
        <f t="shared" si="100"/>
        <v>#VALUE!</v>
      </c>
      <c r="L661" s="43" t="e">
        <f t="shared" si="100"/>
        <v>#VALUE!</v>
      </c>
      <c r="M661" s="43" t="e">
        <f t="shared" si="100"/>
        <v>#VALUE!</v>
      </c>
      <c r="N661" s="44" t="e">
        <f t="shared" si="100"/>
        <v>#DIV/0!</v>
      </c>
      <c r="O661" s="44" t="e">
        <f t="shared" si="100"/>
        <v>#VALUE!</v>
      </c>
      <c r="P661" s="44" t="e">
        <f t="shared" si="100"/>
        <v>#VALUE!</v>
      </c>
      <c r="Q661" s="27">
        <f>Q378/Q414</f>
        <v>5.5003017028762571</v>
      </c>
      <c r="R661" s="6"/>
      <c r="S661" s="89" t="s">
        <v>379</v>
      </c>
    </row>
    <row r="662" spans="2:19" ht="14">
      <c r="B662" s="42"/>
      <c r="C662" s="43" t="e">
        <f t="shared" ref="C662:P662" si="101">365/(C496/((C401+B401)/2))</f>
        <v>#VALUE!</v>
      </c>
      <c r="D662" s="43" t="e">
        <f t="shared" si="101"/>
        <v>#VALUE!</v>
      </c>
      <c r="E662" s="43" t="e">
        <f t="shared" si="101"/>
        <v>#VALUE!</v>
      </c>
      <c r="F662" s="43" t="e">
        <f t="shared" si="101"/>
        <v>#VALUE!</v>
      </c>
      <c r="G662" s="43" t="e">
        <f t="shared" si="101"/>
        <v>#VALUE!</v>
      </c>
      <c r="H662" s="43" t="e">
        <f t="shared" si="101"/>
        <v>#VALUE!</v>
      </c>
      <c r="I662" s="43" t="e">
        <f t="shared" si="101"/>
        <v>#VALUE!</v>
      </c>
      <c r="J662" s="43" t="e">
        <f t="shared" si="101"/>
        <v>#VALUE!</v>
      </c>
      <c r="K662" s="43" t="e">
        <f t="shared" si="101"/>
        <v>#VALUE!</v>
      </c>
      <c r="L662" s="43" t="e">
        <f t="shared" si="101"/>
        <v>#VALUE!</v>
      </c>
      <c r="M662" s="43" t="e">
        <f t="shared" si="101"/>
        <v>#VALUE!</v>
      </c>
      <c r="N662" s="44" t="e">
        <f t="shared" si="101"/>
        <v>#DIV/0!</v>
      </c>
      <c r="O662" s="44" t="e">
        <f t="shared" si="101"/>
        <v>#VALUE!</v>
      </c>
      <c r="P662" s="44" t="e">
        <f t="shared" si="101"/>
        <v>#VALUE!</v>
      </c>
      <c r="Q662" s="27">
        <f>(Q378-Q372)/Q414</f>
        <v>5.3420209267751675</v>
      </c>
      <c r="R662" s="6"/>
      <c r="S662" s="89" t="s">
        <v>380</v>
      </c>
    </row>
    <row r="663" spans="2:19" ht="14">
      <c r="B663" s="45"/>
      <c r="C663" s="46" t="e">
        <f t="shared" ref="C663:M663" si="102">C661+C660-C662</f>
        <v>#VALUE!</v>
      </c>
      <c r="D663" s="46" t="e">
        <f t="shared" si="102"/>
        <v>#VALUE!</v>
      </c>
      <c r="E663" s="46" t="e">
        <f t="shared" si="102"/>
        <v>#VALUE!</v>
      </c>
      <c r="F663" s="46" t="e">
        <f t="shared" si="102"/>
        <v>#VALUE!</v>
      </c>
      <c r="G663" s="46" t="e">
        <f t="shared" si="102"/>
        <v>#VALUE!</v>
      </c>
      <c r="H663" s="46" t="e">
        <f t="shared" si="102"/>
        <v>#VALUE!</v>
      </c>
      <c r="I663" s="46" t="e">
        <f t="shared" si="102"/>
        <v>#VALUE!</v>
      </c>
      <c r="J663" s="46" t="e">
        <f t="shared" si="102"/>
        <v>#VALUE!</v>
      </c>
      <c r="K663" s="46" t="e">
        <f t="shared" si="102"/>
        <v>#VALUE!</v>
      </c>
      <c r="L663" s="46" t="e">
        <f t="shared" si="102"/>
        <v>#VALUE!</v>
      </c>
      <c r="M663" s="46" t="e">
        <f t="shared" si="102"/>
        <v>#VALUE!</v>
      </c>
      <c r="N663" s="47" t="e">
        <f>N661+N660-N662</f>
        <v>#DIV/0!</v>
      </c>
      <c r="O663" s="47" t="e">
        <f>O661+O660-O662</f>
        <v>#VALUE!</v>
      </c>
      <c r="P663" s="47" t="e">
        <f>P661+P660-P662</f>
        <v>#VALUE!</v>
      </c>
      <c r="Q663" s="126"/>
      <c r="R663" s="28"/>
      <c r="S663" s="89"/>
    </row>
    <row r="664" spans="2:19" ht="14">
      <c r="B664" s="377" t="s">
        <v>42</v>
      </c>
      <c r="C664" s="378"/>
      <c r="D664" s="378"/>
      <c r="E664" s="378"/>
      <c r="F664" s="378"/>
      <c r="G664" s="378"/>
      <c r="H664" s="378"/>
      <c r="I664" s="378"/>
      <c r="J664" s="378"/>
      <c r="K664" s="378"/>
      <c r="L664" s="378"/>
      <c r="M664" s="378"/>
      <c r="N664" s="378"/>
      <c r="O664" s="126"/>
      <c r="P664" s="126"/>
      <c r="Q664" s="27">
        <f>Q432/Q457</f>
        <v>0</v>
      </c>
      <c r="R664" s="6"/>
      <c r="S664" s="89" t="s">
        <v>40</v>
      </c>
    </row>
    <row r="665" spans="2:19" ht="14">
      <c r="B665" s="139"/>
      <c r="C665" s="139"/>
      <c r="D665" s="139"/>
      <c r="E665" s="139"/>
      <c r="F665" s="139"/>
      <c r="G665" s="139"/>
      <c r="H665" s="139"/>
      <c r="I665" s="139"/>
      <c r="J665" s="139"/>
      <c r="K665" s="139"/>
      <c r="L665" s="139"/>
      <c r="M665" s="139"/>
      <c r="N665" s="140"/>
      <c r="O665" s="140"/>
      <c r="P665" s="140"/>
      <c r="Q665" s="27" t="e">
        <f>Q432/Q588</f>
        <v>#VALUE!</v>
      </c>
      <c r="R665" s="6"/>
      <c r="S665" s="89" t="s">
        <v>41</v>
      </c>
    </row>
    <row r="666" spans="2:19" ht="14">
      <c r="B666" s="13" t="e">
        <f t="shared" ref="B666:O666" si="103">B450/B665</f>
        <v>#VALUE!</v>
      </c>
      <c r="C666" s="13" t="e">
        <f t="shared" si="103"/>
        <v>#VALUE!</v>
      </c>
      <c r="D666" s="13" t="e">
        <f t="shared" si="103"/>
        <v>#VALUE!</v>
      </c>
      <c r="E666" s="13" t="e">
        <f t="shared" si="103"/>
        <v>#VALUE!</v>
      </c>
      <c r="F666" s="13" t="e">
        <f t="shared" si="103"/>
        <v>#VALUE!</v>
      </c>
      <c r="G666" s="13" t="e">
        <f t="shared" si="103"/>
        <v>#VALUE!</v>
      </c>
      <c r="H666" s="13" t="e">
        <f t="shared" si="103"/>
        <v>#VALUE!</v>
      </c>
      <c r="I666" s="13" t="e">
        <f t="shared" si="103"/>
        <v>#VALUE!</v>
      </c>
      <c r="J666" s="13" t="e">
        <f t="shared" si="103"/>
        <v>#VALUE!</v>
      </c>
      <c r="K666" s="13" t="e">
        <f t="shared" si="103"/>
        <v>#VALUE!</v>
      </c>
      <c r="L666" s="13" t="e">
        <f t="shared" si="103"/>
        <v>#VALUE!</v>
      </c>
      <c r="M666" s="13" t="e">
        <f t="shared" si="103"/>
        <v>#DIV/0!</v>
      </c>
      <c r="N666" s="13" t="e">
        <f t="shared" si="103"/>
        <v>#DIV/0!</v>
      </c>
      <c r="O666" s="13" t="e">
        <f t="shared" si="103"/>
        <v>#DIV/0!</v>
      </c>
      <c r="P666" s="13" t="e">
        <f t="shared" ref="P666:Q673" si="104">P450/P665</f>
        <v>#DIV/0!</v>
      </c>
      <c r="Q666" s="127"/>
      <c r="R666" s="40"/>
      <c r="S666" s="41"/>
    </row>
    <row r="667" spans="2:19" ht="14">
      <c r="B667" s="13" t="e">
        <f t="shared" ref="B667:O667" si="105">B581/B665</f>
        <v>#DIV/0!</v>
      </c>
      <c r="C667" s="13" t="e">
        <f t="shared" si="105"/>
        <v>#DIV/0!</v>
      </c>
      <c r="D667" s="13" t="e">
        <f t="shared" si="105"/>
        <v>#DIV/0!</v>
      </c>
      <c r="E667" s="13" t="e">
        <f t="shared" si="105"/>
        <v>#DIV/0!</v>
      </c>
      <c r="F667" s="13" t="e">
        <f t="shared" si="105"/>
        <v>#DIV/0!</v>
      </c>
      <c r="G667" s="13" t="e">
        <f t="shared" si="105"/>
        <v>#DIV/0!</v>
      </c>
      <c r="H667" s="13" t="e">
        <f t="shared" si="105"/>
        <v>#DIV/0!</v>
      </c>
      <c r="I667" s="13" t="e">
        <f t="shared" si="105"/>
        <v>#DIV/0!</v>
      </c>
      <c r="J667" s="13" t="e">
        <f t="shared" si="105"/>
        <v>#DIV/0!</v>
      </c>
      <c r="K667" s="13" t="e">
        <f t="shared" si="105"/>
        <v>#DIV/0!</v>
      </c>
      <c r="L667" s="13" t="e">
        <f t="shared" si="105"/>
        <v>#DIV/0!</v>
      </c>
      <c r="M667" s="13" t="e">
        <f t="shared" si="105"/>
        <v>#DIV/0!</v>
      </c>
      <c r="N667" s="13" t="e">
        <f t="shared" si="105"/>
        <v>#DIV/0!</v>
      </c>
      <c r="O667" s="13" t="e">
        <f t="shared" si="105"/>
        <v>#VALUE!</v>
      </c>
      <c r="P667" s="13" t="e">
        <f t="shared" ref="P667:Q674" si="106">P581/P665</f>
        <v>#VALUE!</v>
      </c>
      <c r="Q667" s="44" t="e">
        <f>365/(Q465/((Q366+P359)/2))</f>
        <v>#VALUE!</v>
      </c>
      <c r="R667" s="40"/>
      <c r="S667" s="41" t="s">
        <v>60</v>
      </c>
    </row>
    <row r="668" spans="2:19" ht="14">
      <c r="B668" s="91"/>
      <c r="C668" s="91" t="e">
        <f t="shared" ref="C668:M668" si="107">+C667/B667-1</f>
        <v>#DIV/0!</v>
      </c>
      <c r="D668" s="92" t="e">
        <f t="shared" si="107"/>
        <v>#DIV/0!</v>
      </c>
      <c r="E668" s="91" t="e">
        <f t="shared" si="107"/>
        <v>#DIV/0!</v>
      </c>
      <c r="F668" s="92" t="e">
        <f t="shared" si="107"/>
        <v>#DIV/0!</v>
      </c>
      <c r="G668" s="91" t="e">
        <f t="shared" si="107"/>
        <v>#DIV/0!</v>
      </c>
      <c r="H668" s="92" t="e">
        <f t="shared" si="107"/>
        <v>#DIV/0!</v>
      </c>
      <c r="I668" s="91" t="e">
        <f t="shared" si="107"/>
        <v>#DIV/0!</v>
      </c>
      <c r="J668" s="92" t="e">
        <f t="shared" si="107"/>
        <v>#DIV/0!</v>
      </c>
      <c r="K668" s="91" t="e">
        <f t="shared" si="107"/>
        <v>#DIV/0!</v>
      </c>
      <c r="L668" s="92" t="e">
        <f t="shared" si="107"/>
        <v>#DIV/0!</v>
      </c>
      <c r="M668" s="91" t="e">
        <f t="shared" si="107"/>
        <v>#DIV/0!</v>
      </c>
      <c r="N668" s="93" t="e">
        <f>+N667/M667-1</f>
        <v>#DIV/0!</v>
      </c>
      <c r="O668" s="93" t="e">
        <f>+O667/N667-1</f>
        <v>#VALUE!</v>
      </c>
      <c r="P668" s="93" t="e">
        <f>+P667/O667-1</f>
        <v>#VALUE!</v>
      </c>
      <c r="Q668" s="44" t="e">
        <f>365/(Q503/((Q372+P365)/2))</f>
        <v>#VALUE!</v>
      </c>
      <c r="R668" s="40"/>
      <c r="S668" s="41" t="s">
        <v>61</v>
      </c>
    </row>
    <row r="669" spans="2:19" ht="14">
      <c r="B669" s="138"/>
      <c r="C669" s="138"/>
      <c r="D669" s="138"/>
      <c r="E669" s="138"/>
      <c r="F669" s="138"/>
      <c r="G669" s="138"/>
      <c r="H669" s="138"/>
      <c r="I669" s="138"/>
      <c r="J669" s="138"/>
      <c r="K669" s="138"/>
      <c r="L669" s="138"/>
      <c r="M669" s="138"/>
      <c r="N669" s="138"/>
      <c r="O669" s="138"/>
      <c r="P669" s="138"/>
      <c r="Q669" s="44" t="e">
        <f>365/(Q503/((Q408+P401)/2))</f>
        <v>#VALUE!</v>
      </c>
      <c r="R669" s="40"/>
      <c r="S669" s="41" t="s">
        <v>62</v>
      </c>
    </row>
    <row r="670" spans="2:19" ht="14">
      <c r="B670" s="91" t="e">
        <f t="shared" ref="B670:O670" si="108">+B669/B679</f>
        <v>#DIV/0!</v>
      </c>
      <c r="C670" s="91" t="e">
        <f t="shared" si="108"/>
        <v>#DIV/0!</v>
      </c>
      <c r="D670" s="92" t="e">
        <f t="shared" si="108"/>
        <v>#DIV/0!</v>
      </c>
      <c r="E670" s="91" t="e">
        <f t="shared" si="108"/>
        <v>#DIV/0!</v>
      </c>
      <c r="F670" s="92" t="e">
        <f t="shared" si="108"/>
        <v>#DIV/0!</v>
      </c>
      <c r="G670" s="91" t="e">
        <f t="shared" si="108"/>
        <v>#DIV/0!</v>
      </c>
      <c r="H670" s="92" t="e">
        <f t="shared" si="108"/>
        <v>#DIV/0!</v>
      </c>
      <c r="I670" s="91" t="e">
        <f t="shared" si="108"/>
        <v>#DIV/0!</v>
      </c>
      <c r="J670" s="92" t="e">
        <f t="shared" si="108"/>
        <v>#DIV/0!</v>
      </c>
      <c r="K670" s="91" t="e">
        <f t="shared" si="108"/>
        <v>#DIV/0!</v>
      </c>
      <c r="L670" s="92" t="e">
        <f t="shared" si="108"/>
        <v>#DIV/0!</v>
      </c>
      <c r="M670" s="91" t="e">
        <f t="shared" si="108"/>
        <v>#DIV/0!</v>
      </c>
      <c r="N670" s="93" t="e">
        <f t="shared" si="108"/>
        <v>#DIV/0!</v>
      </c>
      <c r="O670" s="93" t="e">
        <f t="shared" si="108"/>
        <v>#DIV/0!</v>
      </c>
      <c r="P670" s="93" t="e">
        <f t="shared" ref="P670:Q677" si="109">+P669/P679</f>
        <v>#DIV/0!</v>
      </c>
      <c r="Q670" s="47" t="e">
        <f>Q668+Q667-Q669</f>
        <v>#VALUE!</v>
      </c>
      <c r="R670" s="40"/>
      <c r="S670" s="41" t="s">
        <v>63</v>
      </c>
    </row>
    <row r="671" spans="2:19" ht="14">
      <c r="B671" s="95" t="e">
        <f t="shared" ref="B671:M671" si="110">+B669/B667</f>
        <v>#DIV/0!</v>
      </c>
      <c r="C671" s="95" t="e">
        <f t="shared" si="110"/>
        <v>#DIV/0!</v>
      </c>
      <c r="D671" s="96" t="e">
        <f t="shared" si="110"/>
        <v>#DIV/0!</v>
      </c>
      <c r="E671" s="95" t="e">
        <f t="shared" si="110"/>
        <v>#DIV/0!</v>
      </c>
      <c r="F671" s="96" t="e">
        <f t="shared" si="110"/>
        <v>#DIV/0!</v>
      </c>
      <c r="G671" s="95" t="e">
        <f t="shared" si="110"/>
        <v>#DIV/0!</v>
      </c>
      <c r="H671" s="96" t="e">
        <f t="shared" si="110"/>
        <v>#DIV/0!</v>
      </c>
      <c r="I671" s="95" t="e">
        <f t="shared" si="110"/>
        <v>#DIV/0!</v>
      </c>
      <c r="J671" s="96" t="e">
        <f t="shared" si="110"/>
        <v>#DIV/0!</v>
      </c>
      <c r="K671" s="95" t="e">
        <f t="shared" si="110"/>
        <v>#DIV/0!</v>
      </c>
      <c r="L671" s="96" t="e">
        <f t="shared" si="110"/>
        <v>#DIV/0!</v>
      </c>
      <c r="M671" s="95" t="e">
        <f t="shared" si="110"/>
        <v>#DIV/0!</v>
      </c>
      <c r="N671" s="97" t="e">
        <f>+N669/N667</f>
        <v>#DIV/0!</v>
      </c>
      <c r="O671" s="97" t="e">
        <f>+O669/O667</f>
        <v>#VALUE!</v>
      </c>
      <c r="P671" s="97" t="e">
        <f>+P669/P667</f>
        <v>#VALUE!</v>
      </c>
      <c r="Q671" s="126"/>
      <c r="R671" s="28"/>
      <c r="S671" s="89"/>
    </row>
    <row r="672" spans="2:19" ht="14">
      <c r="B672" s="16">
        <f t="shared" ref="B672:M672" si="111">+B679*B665</f>
        <v>0</v>
      </c>
      <c r="C672" s="16">
        <f t="shared" si="111"/>
        <v>0</v>
      </c>
      <c r="D672" s="16">
        <f t="shared" si="111"/>
        <v>0</v>
      </c>
      <c r="E672" s="16">
        <f t="shared" si="111"/>
        <v>0</v>
      </c>
      <c r="F672" s="16">
        <f t="shared" si="111"/>
        <v>0</v>
      </c>
      <c r="G672" s="16">
        <f t="shared" si="111"/>
        <v>0</v>
      </c>
      <c r="H672" s="16">
        <f t="shared" si="111"/>
        <v>0</v>
      </c>
      <c r="I672" s="16">
        <f t="shared" si="111"/>
        <v>0</v>
      </c>
      <c r="J672" s="16">
        <f t="shared" si="111"/>
        <v>0</v>
      </c>
      <c r="K672" s="16">
        <f t="shared" si="111"/>
        <v>0</v>
      </c>
      <c r="L672" s="16">
        <f t="shared" si="111"/>
        <v>0</v>
      </c>
      <c r="M672">
        <v>600000</v>
      </c>
      <c r="N672">
        <v>600000</v>
      </c>
      <c r="O672">
        <v>600000</v>
      </c>
      <c r="P672">
        <v>674894.93500000006</v>
      </c>
      <c r="Q672">
        <v>710189.85499999998</v>
      </c>
      <c r="R672">
        <v>710189.85499999998</v>
      </c>
      <c r="S672" s="90" t="s">
        <v>43</v>
      </c>
    </row>
    <row r="673" spans="1:19" ht="14">
      <c r="B673" s="32" t="e">
        <f>+B679/B$666</f>
        <v>#VALUE!</v>
      </c>
      <c r="C673" s="32" t="e">
        <f>+C679/C$666</f>
        <v>#VALUE!</v>
      </c>
      <c r="D673" s="33" t="e">
        <f>+D679/D$666</f>
        <v>#VALUE!</v>
      </c>
      <c r="E673" s="32" t="e">
        <f>+E679/E$666</f>
        <v>#VALUE!</v>
      </c>
      <c r="F673" s="33" t="e">
        <f>+F679/F$666</f>
        <v>#VALUE!</v>
      </c>
      <c r="G673" s="32" t="e">
        <f>+G679/G$666</f>
        <v>#VALUE!</v>
      </c>
      <c r="H673" s="33" t="e">
        <f>+H679/H$666</f>
        <v>#VALUE!</v>
      </c>
      <c r="I673" s="32" t="e">
        <f>+I679/I$666</f>
        <v>#VALUE!</v>
      </c>
      <c r="J673" s="33" t="e">
        <f>+J679/J$666</f>
        <v>#VALUE!</v>
      </c>
      <c r="K673" s="32" t="e">
        <f>+K679/K$666</f>
        <v>#VALUE!</v>
      </c>
      <c r="L673" s="33" t="e">
        <f>+L679/L$666</f>
        <v>#VALUE!</v>
      </c>
      <c r="M673" s="32" t="e">
        <f>+M679/M$666</f>
        <v>#DIV/0!</v>
      </c>
      <c r="N673" s="34" t="e">
        <f>+N679/N$666</f>
        <v>#DIV/0!</v>
      </c>
      <c r="O673" s="34" t="e">
        <f>+O679/O$666</f>
        <v>#DIV/0!</v>
      </c>
      <c r="P673" s="34" t="e">
        <f>+P679/P$666</f>
        <v>#DIV/0!</v>
      </c>
      <c r="Q673" s="13">
        <f t="shared" si="104"/>
        <v>2.9583452864164048</v>
      </c>
      <c r="R673" s="6"/>
      <c r="S673" s="90" t="s">
        <v>44</v>
      </c>
    </row>
    <row r="674" spans="1:19" ht="14">
      <c r="B674" s="32" t="e">
        <f>+B679/B$667</f>
        <v>#DIV/0!</v>
      </c>
      <c r="C674" s="32" t="e">
        <f>+C679/C$667</f>
        <v>#DIV/0!</v>
      </c>
      <c r="D674" s="33" t="e">
        <f>+D679/D$667</f>
        <v>#DIV/0!</v>
      </c>
      <c r="E674" s="32" t="e">
        <f>+E679/E$667</f>
        <v>#DIV/0!</v>
      </c>
      <c r="F674" s="33" t="e">
        <f>+F679/F$667</f>
        <v>#DIV/0!</v>
      </c>
      <c r="G674" s="32" t="e">
        <f>+G679/G$667</f>
        <v>#DIV/0!</v>
      </c>
      <c r="H674" s="33" t="e">
        <f>+H679/H$667</f>
        <v>#DIV/0!</v>
      </c>
      <c r="I674" s="32" t="e">
        <f>+I679/I$667</f>
        <v>#DIV/0!</v>
      </c>
      <c r="J674" s="33" t="e">
        <f>+J679/J$667</f>
        <v>#DIV/0!</v>
      </c>
      <c r="K674" s="32" t="e">
        <f>+K679/K$667</f>
        <v>#DIV/0!</v>
      </c>
      <c r="L674" s="33" t="e">
        <f>+L679/L$667</f>
        <v>#DIV/0!</v>
      </c>
      <c r="M674" s="32" t="e">
        <f>+M679/M$667</f>
        <v>#DIV/0!</v>
      </c>
      <c r="N674" s="34" t="e">
        <f>+N679/N$667</f>
        <v>#DIV/0!</v>
      </c>
      <c r="O674" s="34" t="e">
        <f>+O679/O$667</f>
        <v>#VALUE!</v>
      </c>
      <c r="P674" s="34" t="e">
        <f>+P679/P$667</f>
        <v>#VALUE!</v>
      </c>
      <c r="Q674" s="13" t="e">
        <f t="shared" si="106"/>
        <v>#VALUE!</v>
      </c>
      <c r="R674" s="6"/>
      <c r="S674" s="89" t="s">
        <v>45</v>
      </c>
    </row>
    <row r="675" spans="1:19" ht="14">
      <c r="B675" s="32" t="e">
        <f t="shared" ref="B675:O675" si="112">+(B672+B425-B347-B353)/B552</f>
        <v>#VALUE!</v>
      </c>
      <c r="C675" s="32" t="e">
        <f t="shared" si="112"/>
        <v>#VALUE!</v>
      </c>
      <c r="D675" s="33" t="e">
        <f t="shared" si="112"/>
        <v>#VALUE!</v>
      </c>
      <c r="E675" s="32" t="e">
        <f t="shared" si="112"/>
        <v>#VALUE!</v>
      </c>
      <c r="F675" s="33" t="e">
        <f t="shared" si="112"/>
        <v>#VALUE!</v>
      </c>
      <c r="G675" s="32" t="e">
        <f t="shared" si="112"/>
        <v>#VALUE!</v>
      </c>
      <c r="H675" s="33" t="e">
        <f t="shared" si="112"/>
        <v>#VALUE!</v>
      </c>
      <c r="I675" s="32" t="e">
        <f t="shared" si="112"/>
        <v>#VALUE!</v>
      </c>
      <c r="J675" s="33" t="e">
        <f t="shared" si="112"/>
        <v>#VALUE!</v>
      </c>
      <c r="K675" s="32" t="e">
        <f t="shared" si="112"/>
        <v>#VALUE!</v>
      </c>
      <c r="L675" s="33" t="e">
        <f t="shared" si="112"/>
        <v>#VALUE!</v>
      </c>
      <c r="M675" s="32" t="e">
        <f t="shared" si="112"/>
        <v>#VALUE!</v>
      </c>
      <c r="N675" s="34" t="e">
        <f t="shared" si="112"/>
        <v>#VALUE!</v>
      </c>
      <c r="O675" s="34" t="e">
        <f t="shared" si="112"/>
        <v>#VALUE!</v>
      </c>
      <c r="P675" s="34" t="e">
        <f t="shared" ref="P675:Q682" si="113">+(P672+P425-P347-P353)/P552</f>
        <v>#VALUE!</v>
      </c>
      <c r="Q675" s="93" t="e">
        <f>+Q674/P667-1</f>
        <v>#VALUE!</v>
      </c>
      <c r="R675" s="31"/>
      <c r="S675" s="94" t="s">
        <v>46</v>
      </c>
    </row>
    <row r="676" spans="1:19" ht="14">
      <c r="B676" s="32" t="e">
        <f t="shared" ref="B676:O676" si="114">B672/B458</f>
        <v>#DIV/0!</v>
      </c>
      <c r="C676" s="32" t="e">
        <f t="shared" si="114"/>
        <v>#DIV/0!</v>
      </c>
      <c r="D676" s="33" t="e">
        <f t="shared" si="114"/>
        <v>#DIV/0!</v>
      </c>
      <c r="E676" s="32" t="e">
        <f t="shared" si="114"/>
        <v>#DIV/0!</v>
      </c>
      <c r="F676" s="33" t="e">
        <f t="shared" si="114"/>
        <v>#DIV/0!</v>
      </c>
      <c r="G676" s="32" t="e">
        <f t="shared" si="114"/>
        <v>#DIV/0!</v>
      </c>
      <c r="H676" s="33" t="e">
        <f t="shared" si="114"/>
        <v>#DIV/0!</v>
      </c>
      <c r="I676" s="32" t="e">
        <f t="shared" si="114"/>
        <v>#DIV/0!</v>
      </c>
      <c r="J676" s="33" t="e">
        <f t="shared" si="114"/>
        <v>#DIV/0!</v>
      </c>
      <c r="K676" s="32" t="e">
        <f t="shared" si="114"/>
        <v>#DIV/0!</v>
      </c>
      <c r="L676">
        <v>0.15099995437560004</v>
      </c>
      <c r="M676">
        <v>0.19218176011440002</v>
      </c>
      <c r="N676">
        <v>0.10066663625040001</v>
      </c>
      <c r="O676">
        <v>0.23355154543680004</v>
      </c>
      <c r="P676">
        <v>0.31219200000000003</v>
      </c>
      <c r="Q676">
        <v>0.3</v>
      </c>
      <c r="R676" s="6"/>
      <c r="S676" s="90" t="s">
        <v>47</v>
      </c>
    </row>
    <row r="677" spans="1:19" ht="14">
      <c r="A677" s="99"/>
      <c r="B677" s="138"/>
      <c r="C677" s="138"/>
      <c r="D677" s="138"/>
      <c r="E677" s="138"/>
      <c r="F677" s="138"/>
      <c r="G677" s="138"/>
      <c r="H677" s="138"/>
      <c r="I677" s="138"/>
      <c r="J677" s="138"/>
      <c r="K677" s="138"/>
      <c r="L677" s="138"/>
      <c r="M677" s="138"/>
      <c r="N677" s="145"/>
      <c r="O677" s="145"/>
      <c r="P677" s="145"/>
      <c r="Q677" s="93" t="e">
        <f t="shared" si="109"/>
        <v>#DIV/0!</v>
      </c>
      <c r="R677" s="6"/>
      <c r="S677" s="94" t="s">
        <v>48</v>
      </c>
    </row>
    <row r="678" spans="1:19" ht="14">
      <c r="A678" s="100"/>
      <c r="B678" s="138"/>
      <c r="C678" s="138"/>
      <c r="D678" s="138"/>
      <c r="E678" s="138"/>
      <c r="F678" s="138"/>
      <c r="G678" s="138"/>
      <c r="H678" s="138"/>
      <c r="I678" s="138"/>
      <c r="J678" s="138"/>
      <c r="K678" s="138"/>
      <c r="L678" s="138"/>
      <c r="M678" s="138"/>
      <c r="N678" s="145"/>
      <c r="O678" s="145"/>
      <c r="P678" s="145"/>
      <c r="Q678" s="97" t="e">
        <f>+Q676/Q674</f>
        <v>#VALUE!</v>
      </c>
      <c r="R678" s="28"/>
      <c r="S678" s="98" t="s">
        <v>49</v>
      </c>
    </row>
    <row r="679" spans="1:19" ht="14">
      <c r="A679" s="101"/>
      <c r="B679" s="146"/>
      <c r="C679" s="146"/>
      <c r="D679" s="146"/>
      <c r="E679" s="146"/>
      <c r="F679" s="146"/>
      <c r="G679" s="146"/>
      <c r="H679" s="146"/>
      <c r="I679" s="146"/>
      <c r="J679" s="146"/>
      <c r="K679" s="146"/>
      <c r="L679" s="146"/>
      <c r="M679" s="146"/>
      <c r="N679" s="147"/>
      <c r="O679" s="147"/>
      <c r="P679" s="147"/>
      <c r="Q679" s="16">
        <f>+Q686*Q672</f>
        <v>0</v>
      </c>
      <c r="R679" s="6"/>
      <c r="S679" s="89" t="s">
        <v>50</v>
      </c>
    </row>
    <row r="680" spans="1:19" ht="14">
      <c r="B680" s="381" t="s">
        <v>64</v>
      </c>
      <c r="C680" s="382"/>
      <c r="D680" s="382"/>
      <c r="E680" s="382"/>
      <c r="F680" s="382"/>
      <c r="G680" s="382"/>
      <c r="H680" s="382"/>
      <c r="I680" s="382"/>
      <c r="J680" s="382"/>
      <c r="K680" s="382"/>
      <c r="L680" s="382"/>
      <c r="M680" s="382"/>
      <c r="N680" s="382"/>
      <c r="O680" s="128"/>
      <c r="P680" s="128"/>
      <c r="Q680" s="34">
        <f>+Q686/Q$673</f>
        <v>0</v>
      </c>
      <c r="R680" s="35">
        <f>(SUM(INDEX($B680:$Q680,,$S$348-$B$341-$R$348+1):INDEX($B680:$Q680,$S$348-$B$341+1))-MAX(INDEX($B680:$Q680,,$S$348-$B$341-$R$348+1):INDEX($B680:$Q680,$S$348-$B$341+1))-MIN(INDEX($B680:$Q680,,$S$348-$B$341-$R$348+1):INDEX($B680:$Q680,$S$348-$B$341+1)))/(COUNT(INDEX($B680:$Q680,,$S$348-$B$341-$R$348+1):INDEX($B680:$Q680,$S$348-$B$341+1))-2)</f>
        <v>0</v>
      </c>
      <c r="S680" s="36" t="s">
        <v>51</v>
      </c>
    </row>
    <row r="681" spans="1:19" ht="14">
      <c r="B681" s="102"/>
      <c r="C681" s="103" t="e">
        <f t="shared" ref="C681:O681" si="115">+C674/C668/100</f>
        <v>#DIV/0!</v>
      </c>
      <c r="D681" s="102" t="e">
        <f t="shared" si="115"/>
        <v>#DIV/0!</v>
      </c>
      <c r="E681" s="103" t="e">
        <f t="shared" si="115"/>
        <v>#DIV/0!</v>
      </c>
      <c r="F681" s="102" t="e">
        <f t="shared" si="115"/>
        <v>#DIV/0!</v>
      </c>
      <c r="G681" s="103" t="e">
        <f t="shared" si="115"/>
        <v>#DIV/0!</v>
      </c>
      <c r="H681" s="102" t="e">
        <f t="shared" si="115"/>
        <v>#DIV/0!</v>
      </c>
      <c r="I681" s="103" t="e">
        <f t="shared" si="115"/>
        <v>#DIV/0!</v>
      </c>
      <c r="J681" s="102" t="e">
        <f t="shared" si="115"/>
        <v>#DIV/0!</v>
      </c>
      <c r="K681" s="103" t="e">
        <f t="shared" si="115"/>
        <v>#DIV/0!</v>
      </c>
      <c r="L681" s="102" t="e">
        <f t="shared" si="115"/>
        <v>#DIV/0!</v>
      </c>
      <c r="M681" s="103" t="e">
        <f t="shared" si="115"/>
        <v>#DIV/0!</v>
      </c>
      <c r="N681" s="104" t="e">
        <f t="shared" si="115"/>
        <v>#DIV/0!</v>
      </c>
      <c r="O681" s="104" t="e">
        <f t="shared" si="115"/>
        <v>#VALUE!</v>
      </c>
      <c r="P681" s="104" t="e">
        <f t="shared" ref="P681:Q688" si="116">+P674/P668/100</f>
        <v>#VALUE!</v>
      </c>
      <c r="Q681" s="34" t="e">
        <f>+Q686/Q$674</f>
        <v>#VALUE!</v>
      </c>
      <c r="R681" s="35" t="e">
        <f>(SUM(INDEX($B681:$Q681,,$S$348-$B$341-$R$348+1):INDEX($B681:$Q681,$S$348-$B$341+1))-MAX(INDEX($B681:$Q681,,$S$348-$B$341-$R$348+1):INDEX($B681:$Q681,$S$348-$B$341+1))-MIN(INDEX($B681:$Q681,,$S$348-$B$341-$R$348+1):INDEX($B681:$Q681,$S$348-$B$341+1)))/(COUNT(INDEX($B681:$Q681,,$S$348-$B$341-$R$348+1):INDEX($B681:$Q681,$S$348-$B$341+1))-2)</f>
        <v>#DIV/0!</v>
      </c>
      <c r="S681" s="36" t="s">
        <v>52</v>
      </c>
    </row>
    <row r="682" spans="1:19" ht="14">
      <c r="B682" s="105"/>
      <c r="D682" s="105"/>
      <c r="F682" s="105"/>
      <c r="H682" s="105"/>
      <c r="I682" s="106"/>
      <c r="J682" s="107"/>
      <c r="K682" s="106"/>
      <c r="L682" s="107"/>
      <c r="M682" s="106"/>
      <c r="N682" s="108"/>
      <c r="O682" s="135"/>
      <c r="P682" s="135"/>
      <c r="Q682" s="34" t="e">
        <f t="shared" si="113"/>
        <v>#VALUE!</v>
      </c>
      <c r="R682" s="35" t="e">
        <f>(SUM(INDEX($B682:$Q682,,$S$348-$B$341-$R$348+1):INDEX($B682:$Q682,$S$348-$B$341+1))-MAX(INDEX($B682:$Q682,,$S$348-$B$341-$R$348+1):INDEX($B682:$Q682,$S$348-$B$341+1))-MIN(INDEX($B682:$Q682,,$S$348-$B$341-$R$348+1):INDEX($B682:$Q682,$S$348-$B$341+1)))/(COUNT(INDEX($B682:$Q682,,$S$348-$B$341-$R$348+1):INDEX($B682:$Q682,$S$348-$B$341+1))-2)</f>
        <v>#VALUE!</v>
      </c>
      <c r="S682" s="36" t="s">
        <v>53</v>
      </c>
    </row>
    <row r="683" spans="1:19" ht="14">
      <c r="B683" s="48" t="e">
        <f>($R680-B673)/$R680</f>
        <v>#VALUE!</v>
      </c>
      <c r="C683" s="49" t="e">
        <f>($R680-C673)/$R680</f>
        <v>#VALUE!</v>
      </c>
      <c r="D683" s="48" t="e">
        <f>($R680-D673)/$R680</f>
        <v>#VALUE!</v>
      </c>
      <c r="E683" s="49" t="e">
        <f>($R680-E673)/$R680</f>
        <v>#VALUE!</v>
      </c>
      <c r="F683" s="48" t="e">
        <f>($R680-F673)/$R680</f>
        <v>#VALUE!</v>
      </c>
      <c r="G683" s="49" t="e">
        <f>($R680-G673)/$R680</f>
        <v>#VALUE!</v>
      </c>
      <c r="H683" s="48" t="e">
        <f>($R680-H673)/$R680</f>
        <v>#VALUE!</v>
      </c>
      <c r="I683" s="49" t="e">
        <f>($R680-I673)/$R680</f>
        <v>#VALUE!</v>
      </c>
      <c r="J683" s="48" t="e">
        <f>($R680-J673)/$R680</f>
        <v>#VALUE!</v>
      </c>
      <c r="K683" s="49" t="e">
        <f>($R680-K673)/$R680</f>
        <v>#VALUE!</v>
      </c>
      <c r="L683" s="48" t="e">
        <f>($R680-L673)/$R680</f>
        <v>#VALUE!</v>
      </c>
      <c r="M683" s="49" t="e">
        <f>($R680-M673)/$R680</f>
        <v>#DIV/0!</v>
      </c>
      <c r="N683" s="50" t="e">
        <f>($R680-N673)/$R680</f>
        <v>#DIV/0!</v>
      </c>
      <c r="O683" s="50" t="e">
        <f>($R680-O673)/$R680</f>
        <v>#DIV/0!</v>
      </c>
      <c r="P683" s="50" t="e">
        <f>($R680-P673)/$R680</f>
        <v>#DIV/0!</v>
      </c>
      <c r="Q683" s="34" t="e">
        <f t="shared" ref="P676:Q683" si="117">Q679/Q465</f>
        <v>#VALUE!</v>
      </c>
      <c r="R683" s="35" t="e">
        <f>(SUM(INDEX($B683:$Q683,,$S$348-$B$341-$R$348+1):INDEX($B683:$Q683,$S$348-$B$341+1))-MAX(INDEX($B683:$Q683,,$S$348-$B$341-$R$348+1):INDEX($B683:$Q683,$S$348-$B$341+1))-MIN(INDEX($B683:$Q683,,$S$348-$B$341-$R$348+1):INDEX($B683:$Q683,$S$348-$B$341+1)))/(COUNT(INDEX($B683:$Q683,,$S$348-$B$341-$R$348+1):INDEX($B683:$Q683,$S$348-$B$341+1))-2)</f>
        <v>#VALUE!</v>
      </c>
      <c r="S683" s="36" t="s">
        <v>54</v>
      </c>
    </row>
    <row r="684" spans="1:19" s="15" customFormat="1" ht="14">
      <c r="A684" s="79"/>
      <c r="B684" s="48" t="e">
        <f>($R681-B674)/$R681</f>
        <v>#DIV/0!</v>
      </c>
      <c r="C684" s="49" t="e">
        <f>($R681-C674)/$R681</f>
        <v>#DIV/0!</v>
      </c>
      <c r="D684" s="48" t="e">
        <f>($R681-D674)/$R681</f>
        <v>#DIV/0!</v>
      </c>
      <c r="E684" s="49" t="e">
        <f>($R681-E674)/$R681</f>
        <v>#DIV/0!</v>
      </c>
      <c r="F684" s="48" t="e">
        <f>($R681-F674)/$R681</f>
        <v>#DIV/0!</v>
      </c>
      <c r="G684" s="49" t="e">
        <f>($R681-G674)/$R681</f>
        <v>#DIV/0!</v>
      </c>
      <c r="H684" s="48" t="e">
        <f>($R681-H674)/$R681</f>
        <v>#DIV/0!</v>
      </c>
      <c r="I684" s="49" t="e">
        <f>($R681-I674)/$R681</f>
        <v>#DIV/0!</v>
      </c>
      <c r="J684" s="48" t="e">
        <f>($R681-J674)/$R681</f>
        <v>#DIV/0!</v>
      </c>
      <c r="K684" s="49" t="e">
        <f>($R681-K674)/$R681</f>
        <v>#DIV/0!</v>
      </c>
      <c r="L684" s="48" t="e">
        <f>($R681-L674)/$R681</f>
        <v>#DIV/0!</v>
      </c>
      <c r="M684">
        <v>7.6415128426440004</v>
      </c>
      <c r="N684">
        <v>6.2230284227520007</v>
      </c>
      <c r="O684">
        <v>7.8703006523040013</v>
      </c>
      <c r="P684">
        <v>8.5109065193520017</v>
      </c>
      <c r="Q684">
        <v>8.9468763840000012</v>
      </c>
      <c r="R684"/>
      <c r="S684" s="37" t="s">
        <v>55</v>
      </c>
    </row>
    <row r="685" spans="1:19" s="71" customFormat="1" ht="14">
      <c r="A685" s="79"/>
      <c r="B685" s="48" t="e">
        <f>($R682-B675)/$R682</f>
        <v>#VALUE!</v>
      </c>
      <c r="C685" s="49" t="e">
        <f>($R682-C675)/$R682</f>
        <v>#VALUE!</v>
      </c>
      <c r="D685" s="48" t="e">
        <f>($R682-D675)/$R682</f>
        <v>#VALUE!</v>
      </c>
      <c r="E685" s="49" t="e">
        <f>($R682-E675)/$R682</f>
        <v>#VALUE!</v>
      </c>
      <c r="F685" s="48" t="e">
        <f>($R682-F675)/$R682</f>
        <v>#VALUE!</v>
      </c>
      <c r="G685" s="49" t="e">
        <f>($R682-G675)/$R682</f>
        <v>#VALUE!</v>
      </c>
      <c r="H685" s="48" t="e">
        <f>($R682-H675)/$R682</f>
        <v>#VALUE!</v>
      </c>
      <c r="I685" s="49" t="e">
        <f>($R682-I675)/$R682</f>
        <v>#VALUE!</v>
      </c>
      <c r="J685" s="48" t="e">
        <f>($R682-J675)/$R682</f>
        <v>#VALUE!</v>
      </c>
      <c r="K685" s="49" t="e">
        <f>($R682-K675)/$R682</f>
        <v>#VALUE!</v>
      </c>
      <c r="L685" s="48" t="e">
        <f>($R682-L675)/$R682</f>
        <v>#VALUE!</v>
      </c>
      <c r="M685">
        <v>4.6672713170640003</v>
      </c>
      <c r="N685">
        <v>2.8186658150112005</v>
      </c>
      <c r="O685">
        <v>4.5025440941088011</v>
      </c>
      <c r="P685">
        <v>6.5890889182080015</v>
      </c>
      <c r="Q685">
        <v>6.9267599999999998</v>
      </c>
      <c r="R685"/>
      <c r="S685" s="39" t="s">
        <v>56</v>
      </c>
    </row>
    <row r="686" spans="1:19" s="3" customFormat="1" ht="14">
      <c r="A686" s="79"/>
      <c r="B686" s="48" t="e">
        <f>($R683-B676)/$R683</f>
        <v>#VALUE!</v>
      </c>
      <c r="C686" s="49" t="e">
        <f>($R683-C676)/$R683</f>
        <v>#VALUE!</v>
      </c>
      <c r="D686" s="48" t="e">
        <f>($R683-D676)/$R683</f>
        <v>#VALUE!</v>
      </c>
      <c r="E686" s="49" t="e">
        <f>($R683-E676)/$R683</f>
        <v>#VALUE!</v>
      </c>
      <c r="F686" s="48" t="e">
        <f>($R683-F676)/$R683</f>
        <v>#VALUE!</v>
      </c>
      <c r="G686" s="49" t="e">
        <f>($R683-G676)/$R683</f>
        <v>#VALUE!</v>
      </c>
      <c r="H686" s="48" t="e">
        <f>($R683-H676)/$R683</f>
        <v>#VALUE!</v>
      </c>
      <c r="I686" s="49" t="e">
        <f>($R683-I676)/$R683</f>
        <v>#VALUE!</v>
      </c>
      <c r="J686" s="48" t="e">
        <f>($R683-J676)/$R683</f>
        <v>#VALUE!</v>
      </c>
      <c r="K686" s="49" t="e">
        <f>($R683-K676)/$R683</f>
        <v>#VALUE!</v>
      </c>
      <c r="L686" s="48" t="e">
        <f>($R683-L676)/$R683</f>
        <v>#VALUE!</v>
      </c>
      <c r="M686">
        <v>6.4773872075867756</v>
      </c>
      <c r="N686">
        <v>4.2727949011392186</v>
      </c>
      <c r="O686">
        <v>6.4813417871934282</v>
      </c>
      <c r="P686">
        <v>7.545445768085675</v>
      </c>
      <c r="Q686"/>
      <c r="R686" s="148" t="s">
        <v>2103</v>
      </c>
      <c r="S686" s="36" t="s">
        <v>57</v>
      </c>
    </row>
    <row r="687" spans="1:19" ht="14">
      <c r="B687" s="105"/>
      <c r="D687" s="105"/>
      <c r="F687" s="105"/>
      <c r="H687" s="105"/>
      <c r="I687" s="96"/>
      <c r="J687" s="95"/>
      <c r="K687" s="96"/>
      <c r="L687" s="95"/>
      <c r="M687" s="96"/>
      <c r="N687" s="97" t="e">
        <f>N682/N679-1</f>
        <v>#DIV/0!</v>
      </c>
      <c r="O687" s="97" t="e">
        <f>O682/O679-1</f>
        <v>#DIV/0!</v>
      </c>
      <c r="P687" s="97" t="e">
        <f>P682/P679-1</f>
        <v>#DIV/0!</v>
      </c>
      <c r="Q687" s="128"/>
      <c r="R687" s="28"/>
      <c r="S687" s="89"/>
    </row>
    <row r="688" spans="1:19" ht="14">
      <c r="B688" s="109" t="e">
        <f t="shared" ref="B688:M688" si="118">AVERAGE(B683:B687)</f>
        <v>#VALUE!</v>
      </c>
      <c r="C688" s="110" t="e">
        <f t="shared" si="118"/>
        <v>#VALUE!</v>
      </c>
      <c r="D688" s="109" t="e">
        <f t="shared" si="118"/>
        <v>#VALUE!</v>
      </c>
      <c r="E688" s="110" t="e">
        <f t="shared" si="118"/>
        <v>#VALUE!</v>
      </c>
      <c r="F688" s="109" t="e">
        <f t="shared" si="118"/>
        <v>#VALUE!</v>
      </c>
      <c r="G688" s="110" t="e">
        <f t="shared" si="118"/>
        <v>#VALUE!</v>
      </c>
      <c r="H688" s="109" t="e">
        <f t="shared" si="118"/>
        <v>#VALUE!</v>
      </c>
      <c r="I688" s="110" t="e">
        <f t="shared" si="118"/>
        <v>#VALUE!</v>
      </c>
      <c r="J688" s="52" t="e">
        <f t="shared" si="118"/>
        <v>#VALUE!</v>
      </c>
      <c r="K688" s="53" t="e">
        <f t="shared" si="118"/>
        <v>#VALUE!</v>
      </c>
      <c r="L688" s="52" t="e">
        <f t="shared" si="118"/>
        <v>#VALUE!</v>
      </c>
      <c r="M688" s="53" t="e">
        <f t="shared" si="118"/>
        <v>#DIV/0!</v>
      </c>
      <c r="N688" s="54" t="e">
        <f>AVERAGE(N683:N687)</f>
        <v>#DIV/0!</v>
      </c>
      <c r="O688" s="54" t="e">
        <f>AVERAGE(O683:O687)</f>
        <v>#DIV/0!</v>
      </c>
      <c r="P688" s="54" t="e">
        <f>AVERAGE(P683:P687)</f>
        <v>#DIV/0!</v>
      </c>
      <c r="Q688" s="104" t="e">
        <f t="shared" si="116"/>
        <v>#VALUE!</v>
      </c>
      <c r="R688" s="28"/>
      <c r="S688" s="89" t="s">
        <v>65</v>
      </c>
    </row>
    <row r="689" spans="1:19" ht="14">
      <c r="B689" s="383" t="s">
        <v>73</v>
      </c>
      <c r="C689" s="384"/>
      <c r="D689" s="384"/>
      <c r="E689" s="384"/>
      <c r="F689" s="384"/>
      <c r="G689" s="384"/>
      <c r="H689" s="384"/>
      <c r="I689" s="384"/>
      <c r="J689" s="384"/>
      <c r="K689" s="384"/>
      <c r="L689" s="384"/>
      <c r="M689" s="384"/>
      <c r="N689" s="384"/>
      <c r="O689" s="129"/>
      <c r="P689" s="129"/>
      <c r="Q689" s="135"/>
      <c r="R689" s="30"/>
      <c r="S689" s="90" t="s">
        <v>66</v>
      </c>
    </row>
    <row r="690" spans="1:19" ht="14">
      <c r="A690" s="3"/>
      <c r="B690" s="55"/>
      <c r="C690" s="56">
        <f>+B$669+B690</f>
        <v>0</v>
      </c>
      <c r="D690" s="56">
        <f>+C$669+C690</f>
        <v>0</v>
      </c>
      <c r="E690" s="56">
        <f>+D$669+D690</f>
        <v>0</v>
      </c>
      <c r="F690" s="56">
        <f>+E$669+E690</f>
        <v>0</v>
      </c>
      <c r="G690" s="56">
        <f>+F$669+F690</f>
        <v>0</v>
      </c>
      <c r="H690" s="56">
        <f>+G$669+G690</f>
        <v>0</v>
      </c>
      <c r="I690" s="56">
        <f>+H$669+H690</f>
        <v>0</v>
      </c>
      <c r="J690" s="56">
        <f>+I$669+I690</f>
        <v>0</v>
      </c>
      <c r="K690" s="56">
        <f>+J$669+J690</f>
        <v>0</v>
      </c>
      <c r="L690" s="56">
        <f>+K$669+K690</f>
        <v>0</v>
      </c>
      <c r="M690" s="56">
        <f>+L$669+L690</f>
        <v>0</v>
      </c>
      <c r="N690" s="57">
        <f>+M$669+M690</f>
        <v>0</v>
      </c>
      <c r="O690" s="57">
        <f>+N$669+N690</f>
        <v>0</v>
      </c>
      <c r="P690" s="57">
        <f>+O$669+O690</f>
        <v>0</v>
      </c>
      <c r="Q690" s="50" t="e">
        <f t="shared" ref="Q690" si="119">($R680-Q680)/$R680</f>
        <v>#DIV/0!</v>
      </c>
      <c r="R690" s="31"/>
      <c r="S690" s="51" t="s">
        <v>67</v>
      </c>
    </row>
    <row r="691" spans="1:19" ht="14">
      <c r="A691" s="3"/>
      <c r="B691" s="58">
        <f>+B$679+B690</f>
        <v>0</v>
      </c>
      <c r="C691" s="59">
        <f>+C$679+C690</f>
        <v>0</v>
      </c>
      <c r="D691" s="59">
        <f>+D$679+D690</f>
        <v>0</v>
      </c>
      <c r="E691" s="59">
        <f>+E$679+E690</f>
        <v>0</v>
      </c>
      <c r="F691" s="59">
        <f>+F$679+F690</f>
        <v>0</v>
      </c>
      <c r="G691" s="59">
        <f>+G$679+G690</f>
        <v>0</v>
      </c>
      <c r="H691" s="59">
        <f>+H$679+H690</f>
        <v>0</v>
      </c>
      <c r="I691" s="59">
        <f>+I$679+I690</f>
        <v>0</v>
      </c>
      <c r="J691" s="59">
        <f>+J$679+J690</f>
        <v>0</v>
      </c>
      <c r="K691" s="59">
        <f>+K$679+K690</f>
        <v>0</v>
      </c>
      <c r="L691" s="59">
        <f>+L$679+L690</f>
        <v>0</v>
      </c>
      <c r="M691" s="59">
        <f>+M$679+M690</f>
        <v>0</v>
      </c>
      <c r="N691" s="60">
        <f>+N$679+N690</f>
        <v>0</v>
      </c>
      <c r="O691" s="60">
        <f>+O$679+O690</f>
        <v>0</v>
      </c>
      <c r="P691" s="60">
        <f>+P$679+P690</f>
        <v>0</v>
      </c>
      <c r="Q691" s="50" t="e">
        <f t="shared" ref="Q691" si="120">($R681-Q681)/$R681</f>
        <v>#DIV/0!</v>
      </c>
      <c r="R691" s="31"/>
      <c r="S691" s="51" t="s">
        <v>68</v>
      </c>
    </row>
    <row r="692" spans="1:19" ht="14">
      <c r="A692" s="3"/>
      <c r="B692" s="72"/>
      <c r="C692" s="3"/>
      <c r="D692" s="3"/>
      <c r="E692" s="3"/>
      <c r="F692" s="3"/>
      <c r="G692" s="3"/>
      <c r="H692" s="3"/>
      <c r="I692" s="61"/>
      <c r="J692" s="61"/>
      <c r="K692" s="61"/>
      <c r="L692" s="61"/>
      <c r="M692" s="61"/>
      <c r="N692" s="62"/>
      <c r="O692" s="62" t="e">
        <f>+O691/B691-1</f>
        <v>#DIV/0!</v>
      </c>
      <c r="P692" s="62" t="e">
        <f>+P691/C691-1</f>
        <v>#DIV/0!</v>
      </c>
      <c r="Q692" s="50" t="e">
        <f t="shared" ref="Q692" si="121">($R682-Q682)/$R682</f>
        <v>#VALUE!</v>
      </c>
      <c r="R692" s="31"/>
      <c r="S692" s="51" t="s">
        <v>69</v>
      </c>
    </row>
    <row r="693" spans="1:19" ht="14">
      <c r="A693" s="64"/>
      <c r="B693" s="65"/>
      <c r="C693" s="66" t="e">
        <f>RATE(C$341-$B$341,,-$B691,C691)</f>
        <v>#NUM!</v>
      </c>
      <c r="D693" s="66" t="e">
        <f>RATE(D$341-$B$341,,-$B691,D691)</f>
        <v>#NUM!</v>
      </c>
      <c r="E693" s="66" t="e">
        <f>RATE(E$341-$B$341,,-$B691,E691)</f>
        <v>#NUM!</v>
      </c>
      <c r="F693" s="66" t="e">
        <f>RATE(F$341-$B$341,,-$B691,F691)</f>
        <v>#NUM!</v>
      </c>
      <c r="G693" s="66" t="e">
        <f>RATE(G$341-$B$341,,-$B691,G691)</f>
        <v>#NUM!</v>
      </c>
      <c r="H693" s="66" t="e">
        <f>RATE(H$341-$B$341,,-$B691,H691)</f>
        <v>#NUM!</v>
      </c>
      <c r="I693" s="66" t="e">
        <f>RATE(I$341-$B$341,,-$B691,I691)</f>
        <v>#NUM!</v>
      </c>
      <c r="J693" s="66" t="e">
        <f>RATE(J$341-$B$341,,-$B691,J691)</f>
        <v>#NUM!</v>
      </c>
      <c r="K693" s="66" t="e">
        <f>RATE(K$341-$B$341,,-$B691,K691)</f>
        <v>#NUM!</v>
      </c>
      <c r="L693" s="66" t="e">
        <f>RATE(L$341-$B$341,,-$B691,L691)</f>
        <v>#NUM!</v>
      </c>
      <c r="M693" s="66" t="e">
        <f>RATE(M$341-$B$341,,-$B691,M691)</f>
        <v>#NUM!</v>
      </c>
      <c r="N693" s="67" t="e">
        <f>RATE(N$341-$B$341,,-$B691,N691)</f>
        <v>#NUM!</v>
      </c>
      <c r="O693" s="67" t="e">
        <f>RATE(O$341-$B$341,,-$B691,O691)</f>
        <v>#NUM!</v>
      </c>
      <c r="P693" s="67" t="e">
        <f>RATE(P$341-$B$341,,-$B691,P691)</f>
        <v>#NUM!</v>
      </c>
      <c r="Q693" s="50" t="e">
        <f t="shared" ref="Q693" si="122">($R683-Q683)/$R683</f>
        <v>#VALUE!</v>
      </c>
      <c r="R693" s="31"/>
      <c r="S693" s="51" t="s">
        <v>70</v>
      </c>
    </row>
    <row r="694" spans="1:19" ht="14">
      <c r="A694" s="3"/>
      <c r="B694" s="55"/>
      <c r="C694" s="56"/>
      <c r="D694" s="56">
        <f>+C$669+C694</f>
        <v>0</v>
      </c>
      <c r="E694" s="56">
        <f>+D$669+D694</f>
        <v>0</v>
      </c>
      <c r="F694" s="56">
        <f>+E$669+E694</f>
        <v>0</v>
      </c>
      <c r="G694" s="56">
        <f>+F$669+F694</f>
        <v>0</v>
      </c>
      <c r="H694" s="56">
        <f>+G$669+G694</f>
        <v>0</v>
      </c>
      <c r="I694" s="56">
        <f>+H$669+H694</f>
        <v>0</v>
      </c>
      <c r="J694" s="56">
        <f>+I$669+I694</f>
        <v>0</v>
      </c>
      <c r="K694" s="56">
        <f>+J$669+J694</f>
        <v>0</v>
      </c>
      <c r="L694" s="56">
        <f>+K$669+K694</f>
        <v>0</v>
      </c>
      <c r="M694" s="56">
        <f>+L$669+L694</f>
        <v>0</v>
      </c>
      <c r="N694" s="57">
        <f>+M$669+M694</f>
        <v>0</v>
      </c>
      <c r="O694" s="57">
        <f>+N$669+N694</f>
        <v>0</v>
      </c>
      <c r="P694" s="57">
        <f>+O$669+O694</f>
        <v>0</v>
      </c>
      <c r="Q694" s="97" t="e">
        <f>Q689/Q686-1</f>
        <v>#DIV/0!</v>
      </c>
      <c r="R694" s="28"/>
      <c r="S694" s="98" t="s">
        <v>71</v>
      </c>
    </row>
    <row r="695" spans="1:19" ht="14">
      <c r="A695" s="3"/>
      <c r="B695" s="58"/>
      <c r="C695" s="59">
        <f>+C$679+C694</f>
        <v>0</v>
      </c>
      <c r="D695" s="59">
        <f>+D$679+D694</f>
        <v>0</v>
      </c>
      <c r="E695" s="59">
        <f>+E$679+E694</f>
        <v>0</v>
      </c>
      <c r="F695" s="59">
        <f>+F$679+F694</f>
        <v>0</v>
      </c>
      <c r="G695" s="59">
        <f>+G$679+G694</f>
        <v>0</v>
      </c>
      <c r="H695" s="59">
        <f>+H$679+H694</f>
        <v>0</v>
      </c>
      <c r="I695" s="59">
        <f>+I$679+I694</f>
        <v>0</v>
      </c>
      <c r="J695" s="59">
        <f>+J$679+J694</f>
        <v>0</v>
      </c>
      <c r="K695" s="59">
        <f>+K$679+K694</f>
        <v>0</v>
      </c>
      <c r="L695" s="59">
        <f>+L$679+L694</f>
        <v>0</v>
      </c>
      <c r="M695" s="59">
        <f>+M$679+M694</f>
        <v>0</v>
      </c>
      <c r="N695" s="60">
        <f>+N$679+N694</f>
        <v>0</v>
      </c>
      <c r="O695" s="60">
        <f>+O$679+O694</f>
        <v>0</v>
      </c>
      <c r="P695" s="60">
        <f>+P$679+P694</f>
        <v>0</v>
      </c>
      <c r="Q695" s="54" t="e">
        <f>AVERAGE(Q690:Q694)</f>
        <v>#DIV/0!</v>
      </c>
      <c r="R695" s="31"/>
      <c r="S695" s="51" t="s">
        <v>72</v>
      </c>
    </row>
    <row r="696" spans="1:19" ht="14">
      <c r="A696" s="3"/>
      <c r="B696" s="72"/>
      <c r="C696" s="3"/>
      <c r="D696" s="3"/>
      <c r="E696" s="3"/>
      <c r="F696" s="3"/>
      <c r="G696" s="3"/>
      <c r="H696" s="3"/>
      <c r="I696" s="61"/>
      <c r="J696" s="61"/>
      <c r="K696" s="61"/>
      <c r="L696" s="61"/>
      <c r="M696" s="61"/>
      <c r="N696" s="62"/>
      <c r="O696" s="62" t="e">
        <f>+O695/C695-1</f>
        <v>#DIV/0!</v>
      </c>
      <c r="P696" s="62" t="e">
        <f>+P695/D695-1</f>
        <v>#DIV/0!</v>
      </c>
      <c r="Q696" s="129"/>
      <c r="R696" s="28"/>
      <c r="S696" s="89"/>
    </row>
    <row r="697" spans="1:19" s="3" customFormat="1" ht="14">
      <c r="A697" s="64"/>
      <c r="B697" s="65"/>
      <c r="C697" s="66"/>
      <c r="D697" s="66" t="e">
        <f>RATE(D$341-$C$341,,-$C695,D695)</f>
        <v>#NUM!</v>
      </c>
      <c r="E697" s="66" t="e">
        <f>RATE(E$341-$C$341,,-$C695,E695)</f>
        <v>#NUM!</v>
      </c>
      <c r="F697" s="66" t="e">
        <f>RATE(F$341-$C$341,,-$C695,F695)</f>
        <v>#NUM!</v>
      </c>
      <c r="G697" s="66" t="e">
        <f>RATE(G$341-$C$341,,-$C695,G695)</f>
        <v>#NUM!</v>
      </c>
      <c r="H697" s="66" t="e">
        <f>RATE(H$341-$C$341,,-$C695,H695)</f>
        <v>#NUM!</v>
      </c>
      <c r="I697" s="66" t="e">
        <f>RATE(I$341-$C$341,,-$C695,I695)</f>
        <v>#NUM!</v>
      </c>
      <c r="J697" s="66" t="e">
        <f>RATE(J$341-$C$341,,-$C695,J695)</f>
        <v>#NUM!</v>
      </c>
      <c r="K697" s="66" t="e">
        <f>RATE(K$341-$C$341,,-$C695,K695)</f>
        <v>#NUM!</v>
      </c>
      <c r="L697" s="66" t="e">
        <f>RATE(L$341-$C$341,,-$C695,L695)</f>
        <v>#NUM!</v>
      </c>
      <c r="M697" s="66" t="e">
        <f>RATE(M$341-$C$341,,-$C695,M695)</f>
        <v>#NUM!</v>
      </c>
      <c r="N697" s="67" t="e">
        <f>RATE(N$341-$C$341,,-$C695,N695)</f>
        <v>#NUM!</v>
      </c>
      <c r="O697" s="67" t="e">
        <f>RATE(O$341-$C$341,,-$C695,O695)</f>
        <v>#NUM!</v>
      </c>
      <c r="P697" s="67" t="e">
        <f>RATE(P$341-$C$341,,-$C695,P695)</f>
        <v>#NUM!</v>
      </c>
      <c r="Q697" s="57">
        <f>+P$669+P690</f>
        <v>0</v>
      </c>
      <c r="R697" s="31"/>
      <c r="S697" s="36" t="s">
        <v>74</v>
      </c>
    </row>
    <row r="698" spans="1:19" s="3" customFormat="1" ht="14">
      <c r="B698" s="55"/>
      <c r="C698" s="56"/>
      <c r="D698" s="56"/>
      <c r="E698" s="56">
        <f>+D$669+D698</f>
        <v>0</v>
      </c>
      <c r="F698" s="56">
        <f>+E$669+E698</f>
        <v>0</v>
      </c>
      <c r="G698" s="56">
        <f>+F$669+F698</f>
        <v>0</v>
      </c>
      <c r="H698" s="56">
        <f>+G$669+G698</f>
        <v>0</v>
      </c>
      <c r="I698" s="56">
        <f>+H$669+H698</f>
        <v>0</v>
      </c>
      <c r="J698" s="56">
        <f>+I$669+I698</f>
        <v>0</v>
      </c>
      <c r="K698" s="56">
        <f>+J$669+J698</f>
        <v>0</v>
      </c>
      <c r="L698" s="56">
        <f>+K$669+K698</f>
        <v>0</v>
      </c>
      <c r="M698" s="56">
        <f>+L$669+L698</f>
        <v>0</v>
      </c>
      <c r="N698" s="57">
        <f>+M$669+M698</f>
        <v>0</v>
      </c>
      <c r="O698" s="57">
        <f>+N$669+N698</f>
        <v>0</v>
      </c>
      <c r="P698" s="57">
        <f>+O$669+O698</f>
        <v>0</v>
      </c>
      <c r="Q698" s="60">
        <f t="shared" ref="Q698" si="123">+Q$686+Q697</f>
        <v>0</v>
      </c>
      <c r="R698" s="31"/>
      <c r="S698" s="36" t="s">
        <v>75</v>
      </c>
    </row>
    <row r="699" spans="1:19" s="3" customFormat="1" ht="14">
      <c r="B699" s="58"/>
      <c r="C699" s="59"/>
      <c r="D699" s="59">
        <f>+D$679+D698</f>
        <v>0</v>
      </c>
      <c r="E699" s="59">
        <f>+E$679+E698</f>
        <v>0</v>
      </c>
      <c r="F699" s="59">
        <f>+F$679+F698</f>
        <v>0</v>
      </c>
      <c r="G699" s="59">
        <f>+G$679+G698</f>
        <v>0</v>
      </c>
      <c r="H699" s="59">
        <f>+H$679+H698</f>
        <v>0</v>
      </c>
      <c r="I699" s="59">
        <f>+I$679+I698</f>
        <v>0</v>
      </c>
      <c r="J699" s="59">
        <f>+J$679+J698</f>
        <v>0</v>
      </c>
      <c r="K699" s="59">
        <f>+K$679+K698</f>
        <v>0</v>
      </c>
      <c r="L699" s="59">
        <f>+L$679+L698</f>
        <v>0</v>
      </c>
      <c r="M699" s="59">
        <f>+M$679+M698</f>
        <v>0</v>
      </c>
      <c r="N699" s="60">
        <f>+N$679+N698</f>
        <v>0</v>
      </c>
      <c r="O699" s="60">
        <f>+O$679+O698</f>
        <v>0</v>
      </c>
      <c r="P699" s="60">
        <f>+P$679+P698</f>
        <v>0</v>
      </c>
      <c r="Q699" s="62" t="e">
        <f>+Q698/D691-1</f>
        <v>#DIV/0!</v>
      </c>
      <c r="R699" s="31"/>
      <c r="S699" s="63" t="s">
        <v>76</v>
      </c>
    </row>
    <row r="700" spans="1:19" s="70" customFormat="1" ht="14">
      <c r="A700" s="3"/>
      <c r="B700" s="72"/>
      <c r="C700" s="3"/>
      <c r="D700" s="3"/>
      <c r="E700" s="3"/>
      <c r="F700" s="3"/>
      <c r="G700" s="3"/>
      <c r="H700" s="3"/>
      <c r="I700" s="61"/>
      <c r="J700" s="61"/>
      <c r="K700" s="61"/>
      <c r="L700" s="61"/>
      <c r="M700" s="61"/>
      <c r="N700" s="62"/>
      <c r="O700" s="62" t="e">
        <f>+O699/D699-1</f>
        <v>#DIV/0!</v>
      </c>
      <c r="P700" s="62" t="e">
        <f>+P699/E699-1</f>
        <v>#DIV/0!</v>
      </c>
      <c r="Q700" s="67" t="e">
        <f>RATE(Q$348-$B$341,,-$B691,Q698)</f>
        <v>#NUM!</v>
      </c>
      <c r="R700" s="68"/>
      <c r="S700" s="69" t="s">
        <v>77</v>
      </c>
    </row>
    <row r="701" spans="1:19" s="3" customFormat="1" ht="14">
      <c r="A701" s="64"/>
      <c r="B701" s="65"/>
      <c r="C701" s="66"/>
      <c r="D701" s="66"/>
      <c r="E701" s="66" t="e">
        <f>RATE(E$341-$D$341,,-$D699,E699)</f>
        <v>#NUM!</v>
      </c>
      <c r="F701" s="66" t="e">
        <f>RATE(F$341-$D$341,,-$D699,F699)</f>
        <v>#NUM!</v>
      </c>
      <c r="G701" s="66" t="e">
        <f>RATE(G$341-$D$341,,-$D699,G699)</f>
        <v>#NUM!</v>
      </c>
      <c r="H701" s="66" t="e">
        <f>RATE(H$341-$D$341,,-$D699,H699)</f>
        <v>#NUM!</v>
      </c>
      <c r="I701" s="66" t="e">
        <f>RATE(I$341-$D$341,,-$D699,I699)</f>
        <v>#NUM!</v>
      </c>
      <c r="J701" s="66" t="e">
        <f>RATE(J$341-$D$341,,-$D699,J699)</f>
        <v>#NUM!</v>
      </c>
      <c r="K701" s="66" t="e">
        <f>RATE(K$341-$D$341,,-$D699,K699)</f>
        <v>#NUM!</v>
      </c>
      <c r="L701" s="66" t="e">
        <f>RATE(L$341-$D$341,,-$D699,L699)</f>
        <v>#NUM!</v>
      </c>
      <c r="M701" s="66" t="e">
        <f>RATE(M$341-$D$341,,-$D699,M699)</f>
        <v>#NUM!</v>
      </c>
      <c r="N701" s="67" t="e">
        <f>RATE(N$341-$D$341,,-$D699,N699)</f>
        <v>#NUM!</v>
      </c>
      <c r="O701" s="67" t="e">
        <f>RATE(O$341-$D$341,,-$D699,O699)</f>
        <v>#NUM!</v>
      </c>
      <c r="P701" s="67" t="e">
        <f>RATE(P$341-$D$341,,-$D699,P699)</f>
        <v>#NUM!</v>
      </c>
      <c r="Q701" s="57">
        <f>+P$669+P694</f>
        <v>0</v>
      </c>
      <c r="R701" s="31"/>
      <c r="S701" s="36" t="s">
        <v>74</v>
      </c>
    </row>
    <row r="702" spans="1:19" s="3" customFormat="1" ht="14">
      <c r="B702" s="55"/>
      <c r="C702" s="56"/>
      <c r="D702" s="56"/>
      <c r="E702" s="56"/>
      <c r="F702" s="56">
        <f>+E$669+E702</f>
        <v>0</v>
      </c>
      <c r="G702" s="56">
        <f>+F$669+F702</f>
        <v>0</v>
      </c>
      <c r="H702" s="56">
        <f>+G$669+G702</f>
        <v>0</v>
      </c>
      <c r="I702" s="56">
        <f>+H$669+H702</f>
        <v>0</v>
      </c>
      <c r="J702" s="56">
        <f>+I$669+I702</f>
        <v>0</v>
      </c>
      <c r="K702" s="56">
        <f>+J$669+J702</f>
        <v>0</v>
      </c>
      <c r="L702" s="56">
        <f>+K$669+K702</f>
        <v>0</v>
      </c>
      <c r="M702" s="56">
        <f>+L$669+L702</f>
        <v>0</v>
      </c>
      <c r="N702" s="57">
        <f>+M$669+M702</f>
        <v>0</v>
      </c>
      <c r="O702" s="57">
        <f>+N$669+N702</f>
        <v>0</v>
      </c>
      <c r="P702" s="57">
        <f>+O$669+O702</f>
        <v>0</v>
      </c>
      <c r="Q702" s="60">
        <f t="shared" ref="Q702" si="124">+Q$686+Q701</f>
        <v>0</v>
      </c>
      <c r="R702" s="31"/>
      <c r="S702" s="36" t="s">
        <v>75</v>
      </c>
    </row>
    <row r="703" spans="1:19" s="3" customFormat="1" ht="14">
      <c r="B703" s="58"/>
      <c r="C703" s="59"/>
      <c r="D703" s="59"/>
      <c r="E703" s="59">
        <f>+E$679+E702</f>
        <v>0</v>
      </c>
      <c r="F703" s="59">
        <f>+F$679+F702</f>
        <v>0</v>
      </c>
      <c r="G703" s="59">
        <f>+G$679+G702</f>
        <v>0</v>
      </c>
      <c r="H703" s="59">
        <f>+H$679+H702</f>
        <v>0</v>
      </c>
      <c r="I703" s="59">
        <f>+I$679+I702</f>
        <v>0</v>
      </c>
      <c r="J703" s="59">
        <f>+J$679+J702</f>
        <v>0</v>
      </c>
      <c r="K703" s="59">
        <f>+K$679+K702</f>
        <v>0</v>
      </c>
      <c r="L703" s="59">
        <f>+L$679+L702</f>
        <v>0</v>
      </c>
      <c r="M703" s="59">
        <f>+M$679+M702</f>
        <v>0</v>
      </c>
      <c r="N703" s="60">
        <f>+N$679+N702</f>
        <v>0</v>
      </c>
      <c r="O703" s="60">
        <f>+O$679+O702</f>
        <v>0</v>
      </c>
      <c r="P703" s="60">
        <f>+P$679+P702</f>
        <v>0</v>
      </c>
      <c r="Q703" s="62" t="e">
        <f>+Q702/E695-1</f>
        <v>#DIV/0!</v>
      </c>
      <c r="R703" s="31"/>
      <c r="S703" s="63" t="s">
        <v>76</v>
      </c>
    </row>
    <row r="704" spans="1:19" s="70" customFormat="1" ht="14">
      <c r="A704" s="3"/>
      <c r="B704" s="72"/>
      <c r="C704" s="3"/>
      <c r="D704" s="3"/>
      <c r="E704" s="3"/>
      <c r="F704" s="3"/>
      <c r="G704" s="3"/>
      <c r="H704" s="3"/>
      <c r="I704" s="61"/>
      <c r="J704" s="61"/>
      <c r="K704" s="61"/>
      <c r="L704" s="61"/>
      <c r="M704" s="61"/>
      <c r="N704" s="62"/>
      <c r="O704" s="62" t="e">
        <f>+O703/E703-1</f>
        <v>#DIV/0!</v>
      </c>
      <c r="P704" s="62" t="e">
        <f>+P703/F703-1</f>
        <v>#DIV/0!</v>
      </c>
      <c r="Q704" s="67" t="e">
        <f>RATE(Q$348-$C$341,,-$C695,Q702)</f>
        <v>#NUM!</v>
      </c>
      <c r="R704" s="68"/>
      <c r="S704" s="69" t="s">
        <v>77</v>
      </c>
    </row>
    <row r="705" spans="1:19" s="3" customFormat="1" ht="14">
      <c r="A705" s="64"/>
      <c r="B705" s="65"/>
      <c r="C705" s="66"/>
      <c r="D705" s="66"/>
      <c r="E705" s="66"/>
      <c r="F705" s="66" t="e">
        <f>RATE(F$341-$E$341,,-$E703,F703)</f>
        <v>#NUM!</v>
      </c>
      <c r="G705" s="66" t="e">
        <f>RATE(G$341-$E$341,,-$E703,G703)</f>
        <v>#NUM!</v>
      </c>
      <c r="H705" s="66" t="e">
        <f>RATE(H$341-$E$341,,-$E703,H703)</f>
        <v>#NUM!</v>
      </c>
      <c r="I705" s="66" t="e">
        <f>RATE(I$341-$E$341,,-$E703,I703)</f>
        <v>#NUM!</v>
      </c>
      <c r="J705" s="66" t="e">
        <f>RATE(J$341-$E$341,,-$E703,J703)</f>
        <v>#NUM!</v>
      </c>
      <c r="K705" s="66" t="e">
        <f>RATE(K$341-$E$341,,-$E703,K703)</f>
        <v>#NUM!</v>
      </c>
      <c r="L705" s="66" t="e">
        <f>RATE(L$341-$E$341,,-$E703,L703)</f>
        <v>#NUM!</v>
      </c>
      <c r="M705" s="66" t="e">
        <f>RATE(M$341-$E$341,,-$E703,M703)</f>
        <v>#NUM!</v>
      </c>
      <c r="N705" s="67" t="e">
        <f>RATE(N$341-$E$341,,-$E703,N703)</f>
        <v>#NUM!</v>
      </c>
      <c r="O705" s="67" t="e">
        <f>RATE(O$341-$E$341,,-$E703,O703)</f>
        <v>#NUM!</v>
      </c>
      <c r="P705" s="67" t="e">
        <f>RATE(P$341-$E$341,,-$E703,P703)</f>
        <v>#NUM!</v>
      </c>
      <c r="Q705" s="57">
        <f>+P$669+P698</f>
        <v>0</v>
      </c>
      <c r="R705" s="31"/>
      <c r="S705" s="36" t="s">
        <v>74</v>
      </c>
    </row>
    <row r="706" spans="1:19" s="3" customFormat="1" ht="14">
      <c r="B706" s="55"/>
      <c r="C706" s="56"/>
      <c r="D706" s="56"/>
      <c r="E706" s="56"/>
      <c r="F706" s="56"/>
      <c r="G706" s="56">
        <f>+F$669+F706</f>
        <v>0</v>
      </c>
      <c r="H706" s="56">
        <f>+G$669+G706</f>
        <v>0</v>
      </c>
      <c r="I706" s="56">
        <f>+H$669+H706</f>
        <v>0</v>
      </c>
      <c r="J706" s="56">
        <f>+I$669+I706</f>
        <v>0</v>
      </c>
      <c r="K706" s="56">
        <f>+J$669+J706</f>
        <v>0</v>
      </c>
      <c r="L706" s="56">
        <f>+K$669+K706</f>
        <v>0</v>
      </c>
      <c r="M706" s="56">
        <f>+L$669+L706</f>
        <v>0</v>
      </c>
      <c r="N706" s="57">
        <f>+M$669+M706</f>
        <v>0</v>
      </c>
      <c r="O706" s="57">
        <f>+N$669+N706</f>
        <v>0</v>
      </c>
      <c r="P706" s="57">
        <f>+O$669+O706</f>
        <v>0</v>
      </c>
      <c r="Q706" s="60">
        <f t="shared" ref="Q706" si="125">+Q$686+Q705</f>
        <v>0</v>
      </c>
      <c r="R706" s="31"/>
      <c r="S706" s="36" t="s">
        <v>75</v>
      </c>
    </row>
    <row r="707" spans="1:19" s="3" customFormat="1" ht="14">
      <c r="B707" s="58"/>
      <c r="C707" s="59"/>
      <c r="D707" s="59"/>
      <c r="E707" s="59"/>
      <c r="F707" s="59">
        <f>+F$679+F706</f>
        <v>0</v>
      </c>
      <c r="G707" s="59">
        <f>+G$679+G706</f>
        <v>0</v>
      </c>
      <c r="H707" s="59">
        <f>+H$679+H706</f>
        <v>0</v>
      </c>
      <c r="I707" s="59">
        <f>+I$679+I706</f>
        <v>0</v>
      </c>
      <c r="J707" s="59">
        <f>+J$679+J706</f>
        <v>0</v>
      </c>
      <c r="K707" s="59">
        <f>+K$679+K706</f>
        <v>0</v>
      </c>
      <c r="L707" s="59">
        <f>+L$679+L706</f>
        <v>0</v>
      </c>
      <c r="M707" s="59">
        <f>+M$679+M706</f>
        <v>0</v>
      </c>
      <c r="N707" s="60">
        <f>+N$679+N706</f>
        <v>0</v>
      </c>
      <c r="O707" s="60">
        <f>+O$679+O706</f>
        <v>0</v>
      </c>
      <c r="P707" s="60">
        <f>+P$679+P706</f>
        <v>0</v>
      </c>
      <c r="Q707" s="62" t="e">
        <f>+Q706/F699-1</f>
        <v>#DIV/0!</v>
      </c>
      <c r="R707" s="31"/>
      <c r="S707" s="63" t="s">
        <v>76</v>
      </c>
    </row>
    <row r="708" spans="1:19" s="70" customFormat="1" ht="14">
      <c r="A708" s="3"/>
      <c r="B708" s="72"/>
      <c r="C708" s="3"/>
      <c r="D708" s="3"/>
      <c r="E708" s="3"/>
      <c r="F708" s="3"/>
      <c r="G708" s="3"/>
      <c r="H708" s="3"/>
      <c r="I708" s="61"/>
      <c r="J708" s="61"/>
      <c r="K708" s="61"/>
      <c r="L708" s="61"/>
      <c r="M708" s="61"/>
      <c r="N708" s="62"/>
      <c r="O708" s="62" t="e">
        <f>+O707/F707-1</f>
        <v>#DIV/0!</v>
      </c>
      <c r="P708" s="62" t="e">
        <f>+P707/G707-1</f>
        <v>#DIV/0!</v>
      </c>
      <c r="Q708" s="67" t="e">
        <f>RATE(Q$348-$D$341,,-$D699,Q706)</f>
        <v>#NUM!</v>
      </c>
      <c r="R708" s="68"/>
      <c r="S708" s="69" t="s">
        <v>77</v>
      </c>
    </row>
    <row r="709" spans="1:19" s="3" customFormat="1" ht="14">
      <c r="A709" s="64"/>
      <c r="B709" s="65"/>
      <c r="C709" s="66"/>
      <c r="D709" s="66"/>
      <c r="E709" s="66"/>
      <c r="F709" s="66"/>
      <c r="G709" s="66" t="e">
        <f>RATE(G$341-$F$341,,-$F707,G707)</f>
        <v>#NUM!</v>
      </c>
      <c r="H709" s="66" t="e">
        <f>RATE(H$341-$F$341,,-$F707,H707)</f>
        <v>#NUM!</v>
      </c>
      <c r="I709" s="66" t="e">
        <f>RATE(I$341-$F$341,,-$F707,I707)</f>
        <v>#NUM!</v>
      </c>
      <c r="J709" s="66" t="e">
        <f>RATE(J$341-$F$341,,-$F707,J707)</f>
        <v>#NUM!</v>
      </c>
      <c r="K709" s="66" t="e">
        <f>RATE(K$341-$F$341,,-$F707,K707)</f>
        <v>#NUM!</v>
      </c>
      <c r="L709" s="66" t="e">
        <f>RATE(L$341-$F$341,,-$F707,L707)</f>
        <v>#NUM!</v>
      </c>
      <c r="M709" s="66" t="e">
        <f>RATE(M$341-$F$341,,-$F707,M707)</f>
        <v>#NUM!</v>
      </c>
      <c r="N709" s="67" t="e">
        <f>RATE(N$341-$F$341,,-$F707,N707)</f>
        <v>#NUM!</v>
      </c>
      <c r="O709" s="67" t="e">
        <f>RATE(O$341-$F$341,,-$F707,O707)</f>
        <v>#NUM!</v>
      </c>
      <c r="P709" s="67" t="e">
        <f>RATE(P$341-$F$341,,-$F707,P707)</f>
        <v>#NUM!</v>
      </c>
      <c r="Q709" s="57">
        <f>+P$669+P702</f>
        <v>0</v>
      </c>
      <c r="R709" s="31"/>
      <c r="S709" s="36" t="s">
        <v>74</v>
      </c>
    </row>
    <row r="710" spans="1:19" s="3" customFormat="1" ht="14">
      <c r="B710" s="55"/>
      <c r="C710" s="56"/>
      <c r="D710" s="56"/>
      <c r="E710" s="56"/>
      <c r="F710" s="56"/>
      <c r="G710" s="56"/>
      <c r="H710" s="56">
        <f>+G$669+G710</f>
        <v>0</v>
      </c>
      <c r="I710" s="56">
        <f>+H$669+H710</f>
        <v>0</v>
      </c>
      <c r="J710" s="56">
        <f>+I$669+I710</f>
        <v>0</v>
      </c>
      <c r="K710" s="56">
        <f>+J$669+J710</f>
        <v>0</v>
      </c>
      <c r="L710" s="56">
        <f>+K$669+K710</f>
        <v>0</v>
      </c>
      <c r="M710" s="56">
        <f>+L$669+L710</f>
        <v>0</v>
      </c>
      <c r="N710" s="57">
        <f>+M$669+M710</f>
        <v>0</v>
      </c>
      <c r="O710" s="57">
        <f>+N$669+N710</f>
        <v>0</v>
      </c>
      <c r="P710" s="57">
        <f>+O$669+O710</f>
        <v>0</v>
      </c>
      <c r="Q710" s="60">
        <f t="shared" ref="Q710" si="126">+Q$686+Q709</f>
        <v>0</v>
      </c>
      <c r="R710" s="31"/>
      <c r="S710" s="36" t="s">
        <v>75</v>
      </c>
    </row>
    <row r="711" spans="1:19" s="3" customFormat="1" ht="14">
      <c r="B711" s="58"/>
      <c r="C711" s="59"/>
      <c r="D711" s="59"/>
      <c r="E711" s="59"/>
      <c r="F711" s="59"/>
      <c r="G711" s="59">
        <f>+G$679+G710</f>
        <v>0</v>
      </c>
      <c r="H711" s="59">
        <f>+H$679+H710</f>
        <v>0</v>
      </c>
      <c r="I711" s="59">
        <f>+I$679+I710</f>
        <v>0</v>
      </c>
      <c r="J711" s="59">
        <f>+J$679+J710</f>
        <v>0</v>
      </c>
      <c r="K711" s="59">
        <f>+K$679+K710</f>
        <v>0</v>
      </c>
      <c r="L711" s="59">
        <f>+L$679+L710</f>
        <v>0</v>
      </c>
      <c r="M711" s="59">
        <f>+M$679+M710</f>
        <v>0</v>
      </c>
      <c r="N711" s="60">
        <f>+N$679+N710</f>
        <v>0</v>
      </c>
      <c r="O711" s="60">
        <f>+O$679+O710</f>
        <v>0</v>
      </c>
      <c r="P711" s="60">
        <f>+P$679+P710</f>
        <v>0</v>
      </c>
      <c r="Q711" s="62" t="e">
        <f>+Q710/G703-1</f>
        <v>#DIV/0!</v>
      </c>
      <c r="R711" s="31"/>
      <c r="S711" s="63" t="s">
        <v>76</v>
      </c>
    </row>
    <row r="712" spans="1:19" s="70" customFormat="1" ht="14">
      <c r="A712" s="3"/>
      <c r="B712" s="72"/>
      <c r="C712" s="3"/>
      <c r="D712" s="3"/>
      <c r="E712" s="3"/>
      <c r="F712" s="3"/>
      <c r="G712" s="3"/>
      <c r="H712" s="3"/>
      <c r="I712" s="61"/>
      <c r="J712" s="61"/>
      <c r="K712" s="61"/>
      <c r="L712" s="61"/>
      <c r="M712" s="61"/>
      <c r="N712" s="62"/>
      <c r="O712" s="62" t="e">
        <f>+O711/G711-1</f>
        <v>#DIV/0!</v>
      </c>
      <c r="P712" s="62" t="e">
        <f>+P711/H711-1</f>
        <v>#DIV/0!</v>
      </c>
      <c r="Q712" s="67" t="e">
        <f>RATE(Q$348-$E$341,,-$E703,Q710)</f>
        <v>#NUM!</v>
      </c>
      <c r="R712" s="68"/>
      <c r="S712" s="69" t="s">
        <v>77</v>
      </c>
    </row>
    <row r="713" spans="1:19" s="3" customFormat="1" ht="14">
      <c r="A713" s="64"/>
      <c r="B713" s="65"/>
      <c r="C713" s="66"/>
      <c r="D713" s="66"/>
      <c r="E713" s="66"/>
      <c r="F713" s="66"/>
      <c r="G713" s="66"/>
      <c r="H713" s="66" t="e">
        <f>RATE(H$341-$G$341,,-$G711,H711)</f>
        <v>#NUM!</v>
      </c>
      <c r="I713" s="66" t="e">
        <f>RATE(I$341-$G$341,,-$G711,I711)</f>
        <v>#NUM!</v>
      </c>
      <c r="J713" s="66" t="e">
        <f>RATE(J$341-$G$341,,-$G711,J711)</f>
        <v>#NUM!</v>
      </c>
      <c r="K713" s="66" t="e">
        <f>RATE(K$341-$G$341,,-$G711,K711)</f>
        <v>#NUM!</v>
      </c>
      <c r="L713" s="66" t="e">
        <f>RATE(L$341-$G$341,,-$G711,L711)</f>
        <v>#NUM!</v>
      </c>
      <c r="M713" s="66" t="e">
        <f>RATE(M$341-$G$341,,-$G711,M711)</f>
        <v>#NUM!</v>
      </c>
      <c r="N713" s="67" t="e">
        <f>RATE(N$341-$G$341,,-$G711,N711)</f>
        <v>#NUM!</v>
      </c>
      <c r="O713" s="67" t="e">
        <f>RATE(O$341-$G$341,,-$G711,O711)</f>
        <v>#NUM!</v>
      </c>
      <c r="P713" s="67" t="e">
        <f>RATE(P$341-$G$341,,-$G711,P711)</f>
        <v>#NUM!</v>
      </c>
      <c r="Q713" s="57">
        <f>+P$669+P706</f>
        <v>0</v>
      </c>
      <c r="R713" s="31"/>
      <c r="S713" s="36" t="s">
        <v>74</v>
      </c>
    </row>
    <row r="714" spans="1:19" s="3" customFormat="1" ht="14">
      <c r="B714" s="55"/>
      <c r="C714" s="56"/>
      <c r="D714" s="56"/>
      <c r="E714" s="56"/>
      <c r="F714" s="56"/>
      <c r="G714" s="56"/>
      <c r="H714" s="56"/>
      <c r="I714" s="56">
        <f>+H$669+H714</f>
        <v>0</v>
      </c>
      <c r="J714" s="56">
        <f>+I$669+I714</f>
        <v>0</v>
      </c>
      <c r="K714" s="56">
        <f>+J$669+J714</f>
        <v>0</v>
      </c>
      <c r="L714" s="56">
        <f>+K$669+K714</f>
        <v>0</v>
      </c>
      <c r="M714" s="56">
        <f>+L$669+L714</f>
        <v>0</v>
      </c>
      <c r="N714" s="57">
        <f>+M$669+M714</f>
        <v>0</v>
      </c>
      <c r="O714" s="57">
        <f>+N$669+N714</f>
        <v>0</v>
      </c>
      <c r="P714" s="57">
        <f>+O$669+O714</f>
        <v>0</v>
      </c>
      <c r="Q714" s="60">
        <f t="shared" ref="Q714" si="127">+Q$686+Q713</f>
        <v>0</v>
      </c>
      <c r="R714" s="31"/>
      <c r="S714" s="36" t="s">
        <v>75</v>
      </c>
    </row>
    <row r="715" spans="1:19" s="3" customFormat="1" ht="14">
      <c r="B715" s="58"/>
      <c r="C715" s="59"/>
      <c r="D715" s="59"/>
      <c r="E715" s="59"/>
      <c r="F715" s="59"/>
      <c r="G715" s="59"/>
      <c r="H715" s="59">
        <f>+H$679+H714</f>
        <v>0</v>
      </c>
      <c r="I715" s="59">
        <f>+I$679+I714</f>
        <v>0</v>
      </c>
      <c r="J715" s="59">
        <f>+J$679+J714</f>
        <v>0</v>
      </c>
      <c r="K715" s="59">
        <f>+K$679+K714</f>
        <v>0</v>
      </c>
      <c r="L715" s="59">
        <f>+L$679+L714</f>
        <v>0</v>
      </c>
      <c r="M715" s="59">
        <f>+M$679+M714</f>
        <v>0</v>
      </c>
      <c r="N715" s="60">
        <f>+N$679+N714</f>
        <v>0</v>
      </c>
      <c r="O715" s="60">
        <f>+O$679+O714</f>
        <v>0</v>
      </c>
      <c r="P715" s="60">
        <f>+P$679+P714</f>
        <v>0</v>
      </c>
      <c r="Q715" s="62" t="e">
        <f>+Q714/H707-1</f>
        <v>#DIV/0!</v>
      </c>
      <c r="R715" s="31"/>
      <c r="S715" s="63" t="s">
        <v>76</v>
      </c>
    </row>
    <row r="716" spans="1:19" s="70" customFormat="1" ht="14">
      <c r="A716" s="3"/>
      <c r="B716" s="72"/>
      <c r="C716" s="3"/>
      <c r="D716" s="3"/>
      <c r="E716" s="3"/>
      <c r="F716" s="3"/>
      <c r="G716" s="3"/>
      <c r="H716" s="3"/>
      <c r="I716" s="61"/>
      <c r="J716" s="61"/>
      <c r="K716" s="61"/>
      <c r="L716" s="61"/>
      <c r="M716" s="61"/>
      <c r="N716" s="62"/>
      <c r="O716" s="62" t="e">
        <f>+O715/H715-1</f>
        <v>#DIV/0!</v>
      </c>
      <c r="P716" s="62" t="e">
        <f>+P715/I715-1</f>
        <v>#DIV/0!</v>
      </c>
      <c r="Q716" s="67" t="e">
        <f>RATE(Q$348-$F$341,,-$F707,Q714)</f>
        <v>#NUM!</v>
      </c>
      <c r="R716" s="68"/>
      <c r="S716" s="69" t="s">
        <v>77</v>
      </c>
    </row>
    <row r="717" spans="1:19" s="3" customFormat="1" ht="14">
      <c r="A717" s="64"/>
      <c r="B717" s="65"/>
      <c r="C717" s="66"/>
      <c r="D717" s="66"/>
      <c r="E717" s="66"/>
      <c r="F717" s="66"/>
      <c r="G717" s="66"/>
      <c r="H717" s="66"/>
      <c r="I717" s="66" t="e">
        <f>RATE(I$341-$H$341,,-$H715,I715)</f>
        <v>#NUM!</v>
      </c>
      <c r="J717" s="66" t="e">
        <f>RATE(J$341-$H$341,,-$H715,J715)</f>
        <v>#NUM!</v>
      </c>
      <c r="K717" s="66" t="e">
        <f>RATE(K$341-$H$341,,-$H715,K715)</f>
        <v>#NUM!</v>
      </c>
      <c r="L717" s="66" t="e">
        <f>RATE(L$341-$H$341,,-$H715,L715)</f>
        <v>#NUM!</v>
      </c>
      <c r="M717" s="66" t="e">
        <f>RATE(M$341-$H$341,,-$H715,M715)</f>
        <v>#NUM!</v>
      </c>
      <c r="N717" s="67" t="e">
        <f>RATE(N$341-$H$341,,-$H715,N715)</f>
        <v>#NUM!</v>
      </c>
      <c r="O717" s="67" t="e">
        <f>RATE(O$341-$H$341,,-$H715,O715)</f>
        <v>#NUM!</v>
      </c>
      <c r="P717" s="67" t="e">
        <f>RATE(P$341-$H$341,,-$H715,P715)</f>
        <v>#NUM!</v>
      </c>
      <c r="Q717" s="57">
        <f>+P$669+P710</f>
        <v>0</v>
      </c>
      <c r="R717" s="31"/>
      <c r="S717" s="36" t="s">
        <v>74</v>
      </c>
    </row>
    <row r="718" spans="1:19" s="3" customFormat="1" ht="14">
      <c r="B718" s="55"/>
      <c r="C718" s="56"/>
      <c r="D718" s="56"/>
      <c r="E718" s="56"/>
      <c r="F718" s="56"/>
      <c r="G718" s="56"/>
      <c r="H718" s="56"/>
      <c r="I718" s="56"/>
      <c r="J718" s="56">
        <f>+I$669+I718</f>
        <v>0</v>
      </c>
      <c r="K718" s="56">
        <f>+J$669+J718</f>
        <v>0</v>
      </c>
      <c r="L718" s="56">
        <f>+K$669+K718</f>
        <v>0</v>
      </c>
      <c r="M718" s="56">
        <f>+L$669+L718</f>
        <v>0</v>
      </c>
      <c r="N718" s="57">
        <f>+M$669+M718</f>
        <v>0</v>
      </c>
      <c r="O718" s="57">
        <f>+N$669+N718</f>
        <v>0</v>
      </c>
      <c r="P718" s="57">
        <f>+O$669+O718</f>
        <v>0</v>
      </c>
      <c r="Q718" s="60">
        <f t="shared" ref="Q718" si="128">+Q$686+Q717</f>
        <v>0</v>
      </c>
      <c r="R718" s="31"/>
      <c r="S718" s="36" t="s">
        <v>75</v>
      </c>
    </row>
    <row r="719" spans="1:19" s="3" customFormat="1" ht="14">
      <c r="B719" s="58"/>
      <c r="C719" s="59"/>
      <c r="D719" s="59"/>
      <c r="E719" s="59"/>
      <c r="F719" s="59"/>
      <c r="G719" s="59"/>
      <c r="H719" s="59"/>
      <c r="I719" s="59">
        <f>+I$679+I718</f>
        <v>0</v>
      </c>
      <c r="J719" s="59">
        <f>+J$679+J718</f>
        <v>0</v>
      </c>
      <c r="K719" s="59">
        <f>+K$679+K718</f>
        <v>0</v>
      </c>
      <c r="L719" s="59">
        <f>+L$679+L718</f>
        <v>0</v>
      </c>
      <c r="M719" s="59">
        <f>+M$679+M718</f>
        <v>0</v>
      </c>
      <c r="N719" s="60">
        <f>+N$679+N718</f>
        <v>0</v>
      </c>
      <c r="O719" s="60">
        <f>+O$679+O718</f>
        <v>0</v>
      </c>
      <c r="P719" s="60">
        <f>+P$679+P718</f>
        <v>0</v>
      </c>
      <c r="Q719" s="62" t="e">
        <f>+Q718/I711-1</f>
        <v>#DIV/0!</v>
      </c>
      <c r="R719" s="31"/>
      <c r="S719" s="63" t="s">
        <v>76</v>
      </c>
    </row>
    <row r="720" spans="1:19" s="70" customFormat="1" ht="14">
      <c r="A720" s="3"/>
      <c r="B720" s="72"/>
      <c r="C720" s="3"/>
      <c r="D720" s="3"/>
      <c r="E720" s="3"/>
      <c r="F720" s="3"/>
      <c r="G720" s="3"/>
      <c r="H720" s="3"/>
      <c r="I720" s="61"/>
      <c r="J720" s="61"/>
      <c r="K720" s="61"/>
      <c r="L720" s="61"/>
      <c r="M720" s="61"/>
      <c r="N720" s="62"/>
      <c r="O720" s="62" t="e">
        <f>+O719/I719-1</f>
        <v>#DIV/0!</v>
      </c>
      <c r="P720" s="62" t="e">
        <f>+P719/J719-1</f>
        <v>#DIV/0!</v>
      </c>
      <c r="Q720" s="67" t="e">
        <f>RATE(Q$348-$G$341,,-$G711,Q718)</f>
        <v>#NUM!</v>
      </c>
      <c r="R720" s="68"/>
      <c r="S720" s="69" t="s">
        <v>77</v>
      </c>
    </row>
    <row r="721" spans="1:19" s="3" customFormat="1" ht="14">
      <c r="A721" s="64"/>
      <c r="B721" s="65"/>
      <c r="C721" s="66"/>
      <c r="D721" s="66"/>
      <c r="E721" s="66"/>
      <c r="F721" s="66"/>
      <c r="G721" s="66"/>
      <c r="H721" s="66"/>
      <c r="I721" s="66"/>
      <c r="J721" s="66" t="e">
        <f>RATE(J$341-$I$341,,-$I719,J719)</f>
        <v>#NUM!</v>
      </c>
      <c r="K721" s="66" t="e">
        <f>RATE(K$341-$I$341,,-$I719,K719)</f>
        <v>#NUM!</v>
      </c>
      <c r="L721" s="66" t="e">
        <f>RATE(L$341-$I$341,,-$I719,L719)</f>
        <v>#NUM!</v>
      </c>
      <c r="M721" s="66" t="e">
        <f>RATE(M$341-$I$341,,-$I719,M719)</f>
        <v>#NUM!</v>
      </c>
      <c r="N721" s="67" t="e">
        <f>RATE(N$341-$I$341,,-$I719,N719)</f>
        <v>#NUM!</v>
      </c>
      <c r="O721" s="67" t="e">
        <f>RATE(O$341-$I$341,,-$I719,O719)</f>
        <v>#NUM!</v>
      </c>
      <c r="P721" s="67" t="e">
        <f>RATE(P$341-$I$341,,-$I719,P719)</f>
        <v>#NUM!</v>
      </c>
      <c r="Q721" s="57">
        <f>+P$669+P714</f>
        <v>0</v>
      </c>
      <c r="R721" s="31"/>
      <c r="S721" s="36" t="s">
        <v>74</v>
      </c>
    </row>
    <row r="722" spans="1:19" s="3" customFormat="1" ht="14">
      <c r="B722" s="55"/>
      <c r="C722" s="56"/>
      <c r="D722" s="56"/>
      <c r="E722" s="56"/>
      <c r="F722" s="56"/>
      <c r="G722" s="56"/>
      <c r="H722" s="56"/>
      <c r="I722" s="56"/>
      <c r="J722" s="56"/>
      <c r="K722" s="56">
        <f>+J$669+J722</f>
        <v>0</v>
      </c>
      <c r="L722" s="56">
        <f>+K$669+K722</f>
        <v>0</v>
      </c>
      <c r="M722" s="56">
        <f>+L$669+L722</f>
        <v>0</v>
      </c>
      <c r="N722" s="57">
        <f>+M$669+M722</f>
        <v>0</v>
      </c>
      <c r="O722" s="57">
        <f>+N$669+N722</f>
        <v>0</v>
      </c>
      <c r="P722" s="57">
        <f>+O$669+O722</f>
        <v>0</v>
      </c>
      <c r="Q722" s="60">
        <f t="shared" ref="Q722" si="129">+Q$686+Q721</f>
        <v>0</v>
      </c>
      <c r="R722" s="31"/>
      <c r="S722" s="36" t="s">
        <v>75</v>
      </c>
    </row>
    <row r="723" spans="1:19" s="3" customFormat="1" ht="14">
      <c r="B723" s="58"/>
      <c r="C723" s="59"/>
      <c r="D723" s="59"/>
      <c r="E723" s="59"/>
      <c r="F723" s="59"/>
      <c r="G723" s="59"/>
      <c r="H723" s="59"/>
      <c r="I723" s="59"/>
      <c r="J723" s="59">
        <f>+J$679+J722</f>
        <v>0</v>
      </c>
      <c r="K723" s="59">
        <f>+K$679+K722</f>
        <v>0</v>
      </c>
      <c r="L723" s="59">
        <f>+L$679+L722</f>
        <v>0</v>
      </c>
      <c r="M723" s="59">
        <f>+M$679+M722</f>
        <v>0</v>
      </c>
      <c r="N723" s="60">
        <f>+N$679+N722</f>
        <v>0</v>
      </c>
      <c r="O723" s="60">
        <f>+O$679+O722</f>
        <v>0</v>
      </c>
      <c r="P723" s="60">
        <f>+P$679+P722</f>
        <v>0</v>
      </c>
      <c r="Q723" s="62" t="e">
        <f>+Q722/J715-1</f>
        <v>#DIV/0!</v>
      </c>
      <c r="R723" s="31"/>
      <c r="S723" s="63" t="s">
        <v>76</v>
      </c>
    </row>
    <row r="724" spans="1:19" s="70" customFormat="1" ht="14">
      <c r="A724" s="3"/>
      <c r="B724" s="72"/>
      <c r="C724" s="3"/>
      <c r="D724" s="3"/>
      <c r="E724" s="3"/>
      <c r="F724" s="3"/>
      <c r="G724" s="3"/>
      <c r="H724" s="3"/>
      <c r="I724" s="61"/>
      <c r="J724" s="61"/>
      <c r="K724" s="61"/>
      <c r="L724" s="61"/>
      <c r="M724" s="61"/>
      <c r="N724" s="62"/>
      <c r="O724" s="62" t="e">
        <f>+O723/J723-1</f>
        <v>#DIV/0!</v>
      </c>
      <c r="P724" s="62" t="e">
        <f>+P723/K723-1</f>
        <v>#DIV/0!</v>
      </c>
      <c r="Q724" s="67" t="e">
        <f>RATE(Q$348-$H$341,,-$H715,Q722)</f>
        <v>#NUM!</v>
      </c>
      <c r="R724" s="68"/>
      <c r="S724" s="69" t="s">
        <v>77</v>
      </c>
    </row>
    <row r="725" spans="1:19" s="3" customFormat="1" ht="14">
      <c r="A725" s="64"/>
      <c r="B725" s="65"/>
      <c r="C725" s="66"/>
      <c r="D725" s="66"/>
      <c r="E725" s="66"/>
      <c r="F725" s="66"/>
      <c r="G725" s="66"/>
      <c r="H725" s="66"/>
      <c r="I725" s="66"/>
      <c r="J725" s="66"/>
      <c r="K725" s="66" t="e">
        <f>RATE(K$341-$J$341,,-$J723,K723)</f>
        <v>#NUM!</v>
      </c>
      <c r="L725" s="66" t="e">
        <f>RATE(L$341-$J$341,,-$J723,L723)</f>
        <v>#NUM!</v>
      </c>
      <c r="M725" s="66" t="e">
        <f>RATE(M$341-$J$341,,-$J723,M723)</f>
        <v>#NUM!</v>
      </c>
      <c r="N725" s="67" t="e">
        <f>RATE(N$341-$J$341,,-$J723,N723)</f>
        <v>#NUM!</v>
      </c>
      <c r="O725" s="67" t="e">
        <f>RATE(O$341-$J$341,,-$J723,O723)</f>
        <v>#NUM!</v>
      </c>
      <c r="P725" s="67" t="e">
        <f>RATE(P$341-$J$341,,-$J723,P723)</f>
        <v>#NUM!</v>
      </c>
      <c r="Q725" s="57">
        <f>+P$669+P718</f>
        <v>0</v>
      </c>
      <c r="R725" s="31"/>
      <c r="S725" s="36" t="s">
        <v>74</v>
      </c>
    </row>
    <row r="726" spans="1:19" s="3" customFormat="1" ht="14">
      <c r="B726" s="73"/>
      <c r="C726" s="74"/>
      <c r="D726" s="74"/>
      <c r="E726" s="74"/>
      <c r="F726" s="74"/>
      <c r="G726" s="74"/>
      <c r="H726" s="74"/>
      <c r="I726" s="74"/>
      <c r="J726" s="74"/>
      <c r="K726" s="74"/>
      <c r="L726" s="74">
        <f>+K$669+K726</f>
        <v>0</v>
      </c>
      <c r="M726" s="74">
        <f>+L$669+L726</f>
        <v>0</v>
      </c>
      <c r="N726" s="75">
        <f>+M$669+M726</f>
        <v>0</v>
      </c>
      <c r="O726" s="75">
        <f>+N$669+N726</f>
        <v>0</v>
      </c>
      <c r="P726" s="75">
        <f>+O$669+O726</f>
        <v>0</v>
      </c>
      <c r="Q726" s="60">
        <f t="shared" ref="Q726" si="130">+Q$686+Q725</f>
        <v>0</v>
      </c>
      <c r="R726" s="31"/>
      <c r="S726" s="36" t="s">
        <v>75</v>
      </c>
    </row>
    <row r="727" spans="1:19" s="3" customFormat="1" ht="14">
      <c r="B727" s="76"/>
      <c r="C727" s="77"/>
      <c r="D727" s="77"/>
      <c r="E727" s="77"/>
      <c r="F727" s="77"/>
      <c r="G727" s="77"/>
      <c r="H727" s="77"/>
      <c r="I727" s="77"/>
      <c r="J727" s="77"/>
      <c r="K727" s="77">
        <f>+K$679+K726</f>
        <v>0</v>
      </c>
      <c r="L727" s="77">
        <f>+L$679+L726</f>
        <v>0</v>
      </c>
      <c r="M727" s="77">
        <f>+M$679+M726</f>
        <v>0</v>
      </c>
      <c r="N727" s="78">
        <f>+N$679+N726</f>
        <v>0</v>
      </c>
      <c r="O727" s="78">
        <f>+O$679+O726</f>
        <v>0</v>
      </c>
      <c r="P727" s="78">
        <f>+P$679+P726</f>
        <v>0</v>
      </c>
      <c r="Q727" s="62" t="e">
        <f>+Q726/K719-1</f>
        <v>#DIV/0!</v>
      </c>
      <c r="R727" s="31"/>
      <c r="S727" s="63" t="s">
        <v>76</v>
      </c>
    </row>
    <row r="728" spans="1:19" s="70" customFormat="1" ht="14">
      <c r="A728" s="3"/>
      <c r="B728" s="72"/>
      <c r="C728" s="3"/>
      <c r="D728" s="3"/>
      <c r="E728" s="3"/>
      <c r="F728" s="3"/>
      <c r="G728" s="3"/>
      <c r="H728" s="3"/>
      <c r="I728" s="61"/>
      <c r="J728" s="61"/>
      <c r="K728" s="61"/>
      <c r="L728" s="61"/>
      <c r="M728" s="61"/>
      <c r="N728" s="62"/>
      <c r="O728" s="62" t="e">
        <f>+O727/K727-1</f>
        <v>#DIV/0!</v>
      </c>
      <c r="P728" s="62" t="e">
        <f>+P727/L727-1</f>
        <v>#DIV/0!</v>
      </c>
      <c r="Q728" s="67" t="e">
        <f>RATE(Q$348-$I$341,,-$I719,Q726)</f>
        <v>#NUM!</v>
      </c>
      <c r="R728" s="68"/>
      <c r="S728" s="69" t="s">
        <v>77</v>
      </c>
    </row>
    <row r="729" spans="1:19" s="3" customFormat="1" ht="14">
      <c r="A729" s="64"/>
      <c r="B729" s="65"/>
      <c r="C729" s="66"/>
      <c r="D729" s="66"/>
      <c r="E729" s="66"/>
      <c r="F729" s="66"/>
      <c r="G729" s="66"/>
      <c r="H729" s="66"/>
      <c r="I729" s="66"/>
      <c r="J729" s="66"/>
      <c r="K729" s="66"/>
      <c r="L729" s="66" t="e">
        <f>RATE(L$341-$K$341,,-$K727,L727)</f>
        <v>#NUM!</v>
      </c>
      <c r="M729" s="66" t="e">
        <f>RATE(M$341-$K$341,,-$K727,M727)</f>
        <v>#NUM!</v>
      </c>
      <c r="N729" s="67" t="e">
        <f>RATE(N$341-$K$341,,-$K727,N727)</f>
        <v>#NUM!</v>
      </c>
      <c r="O729" s="67" t="e">
        <f>RATE(O$341-$K$341,,-$K727,O727)</f>
        <v>#NUM!</v>
      </c>
      <c r="P729" s="67" t="e">
        <f>RATE(P$341-$K$341,,-$K727,P727)</f>
        <v>#NUM!</v>
      </c>
      <c r="Q729" s="57">
        <f>+P$669+P722</f>
        <v>0</v>
      </c>
      <c r="R729" s="31"/>
      <c r="S729" s="36" t="s">
        <v>74</v>
      </c>
    </row>
    <row r="730" spans="1:19" s="3" customFormat="1" ht="14">
      <c r="B730" s="73"/>
      <c r="C730" s="74"/>
      <c r="D730" s="74"/>
      <c r="E730" s="74"/>
      <c r="F730" s="74"/>
      <c r="G730" s="74"/>
      <c r="H730" s="74"/>
      <c r="I730" s="74"/>
      <c r="J730" s="74"/>
      <c r="K730" s="74"/>
      <c r="L730" s="74"/>
      <c r="M730" s="74">
        <f>+L$669+L730</f>
        <v>0</v>
      </c>
      <c r="N730" s="75">
        <f>+M$669+M730</f>
        <v>0</v>
      </c>
      <c r="O730" s="75">
        <f>+N$669+N730</f>
        <v>0</v>
      </c>
      <c r="P730" s="75">
        <f>+O$669+O730</f>
        <v>0</v>
      </c>
      <c r="Q730" s="60">
        <f t="shared" ref="Q730" si="131">+Q$686+Q729</f>
        <v>0</v>
      </c>
      <c r="R730" s="31"/>
      <c r="S730" s="36" t="s">
        <v>75</v>
      </c>
    </row>
    <row r="731" spans="1:19" s="3" customFormat="1" ht="14">
      <c r="B731" s="76"/>
      <c r="C731" s="77"/>
      <c r="D731" s="77"/>
      <c r="E731" s="77"/>
      <c r="F731" s="77"/>
      <c r="G731" s="77"/>
      <c r="H731" s="77"/>
      <c r="I731" s="77"/>
      <c r="J731" s="77"/>
      <c r="K731" s="77"/>
      <c r="L731" s="77">
        <f>+L$679+L730</f>
        <v>0</v>
      </c>
      <c r="M731" s="77">
        <f>+M$679+M730</f>
        <v>0</v>
      </c>
      <c r="N731" s="78">
        <f>+N$679+N730</f>
        <v>0</v>
      </c>
      <c r="O731" s="78">
        <f>+O$679+O730</f>
        <v>0</v>
      </c>
      <c r="P731" s="78">
        <f>+P$679+P730</f>
        <v>0</v>
      </c>
      <c r="Q731" s="62" t="e">
        <f>+Q730/L723-1</f>
        <v>#DIV/0!</v>
      </c>
      <c r="R731" s="31"/>
      <c r="S731" s="63" t="s">
        <v>76</v>
      </c>
    </row>
    <row r="732" spans="1:19" s="70" customFormat="1" ht="14">
      <c r="A732" s="3"/>
      <c r="B732" s="72"/>
      <c r="C732" s="3"/>
      <c r="D732" s="3"/>
      <c r="E732" s="3"/>
      <c r="F732" s="3"/>
      <c r="G732" s="3"/>
      <c r="H732" s="3"/>
      <c r="I732" s="61"/>
      <c r="J732" s="61"/>
      <c r="K732" s="61"/>
      <c r="L732" s="61"/>
      <c r="M732" s="61"/>
      <c r="N732" s="62"/>
      <c r="O732" s="62" t="e">
        <f>+O731/L731-1</f>
        <v>#DIV/0!</v>
      </c>
      <c r="P732" s="62" t="e">
        <f>+P731/M731-1</f>
        <v>#DIV/0!</v>
      </c>
      <c r="Q732" s="67" t="e">
        <f>RATE(Q$348-$J$341,,-$J723,Q730)</f>
        <v>#NUM!</v>
      </c>
      <c r="R732" s="68"/>
      <c r="S732" s="69" t="s">
        <v>77</v>
      </c>
    </row>
    <row r="733" spans="1:19" s="3" customFormat="1" ht="14">
      <c r="A733" s="64"/>
      <c r="B733" s="65"/>
      <c r="C733" s="66"/>
      <c r="D733" s="66"/>
      <c r="E733" s="66"/>
      <c r="F733" s="66"/>
      <c r="G733" s="66"/>
      <c r="H733" s="66"/>
      <c r="I733" s="66"/>
      <c r="J733" s="66"/>
      <c r="K733" s="66"/>
      <c r="L733" s="66"/>
      <c r="M733" s="66" t="e">
        <f>RATE(M$341-$L$341,,-$L731,M731)</f>
        <v>#NUM!</v>
      </c>
      <c r="N733" s="67" t="e">
        <f>RATE(N$341-$L$341,,-$L731,N731)</f>
        <v>#NUM!</v>
      </c>
      <c r="O733" s="67" t="e">
        <f>RATE(O$341-$L$341,,-$L731,O731)</f>
        <v>#NUM!</v>
      </c>
      <c r="P733" s="67" t="e">
        <f>RATE(P$341-$L$341,,-$L731,P731)</f>
        <v>#NUM!</v>
      </c>
      <c r="Q733" s="75">
        <f>+P$669+P726</f>
        <v>0</v>
      </c>
      <c r="R733" s="31"/>
      <c r="S733" s="36" t="s">
        <v>74</v>
      </c>
    </row>
    <row r="734" spans="1:19" s="3" customFormat="1" ht="14">
      <c r="B734" s="73"/>
      <c r="C734" s="74"/>
      <c r="D734" s="74"/>
      <c r="E734" s="74"/>
      <c r="F734" s="74"/>
      <c r="G734" s="74"/>
      <c r="H734" s="74"/>
      <c r="I734" s="74"/>
      <c r="J734" s="74"/>
      <c r="K734" s="74"/>
      <c r="L734" s="74"/>
      <c r="M734" s="74"/>
      <c r="N734" s="75">
        <f>+M$669+M734</f>
        <v>0</v>
      </c>
      <c r="O734" s="75">
        <f>+N$669+N734</f>
        <v>0</v>
      </c>
      <c r="P734" s="75">
        <f>+O$669+O734</f>
        <v>0</v>
      </c>
      <c r="Q734" s="78">
        <f t="shared" ref="Q734" si="132">+Q$686+Q733</f>
        <v>0</v>
      </c>
      <c r="R734" s="31"/>
      <c r="S734" s="36" t="s">
        <v>75</v>
      </c>
    </row>
    <row r="735" spans="1:19" s="3" customFormat="1" ht="14">
      <c r="B735" s="76"/>
      <c r="C735" s="77"/>
      <c r="D735" s="77"/>
      <c r="E735" s="77"/>
      <c r="F735" s="77"/>
      <c r="G735" s="77"/>
      <c r="H735" s="77"/>
      <c r="I735" s="77"/>
      <c r="J735" s="77"/>
      <c r="K735" s="77"/>
      <c r="L735" s="77"/>
      <c r="M735" s="77">
        <f>+M$679+M734</f>
        <v>0</v>
      </c>
      <c r="N735" s="78">
        <f>+N$679+N734</f>
        <v>0</v>
      </c>
      <c r="O735" s="78">
        <f>+O$679+O734</f>
        <v>0</v>
      </c>
      <c r="P735" s="78">
        <f>+P$679+P734</f>
        <v>0</v>
      </c>
      <c r="Q735" s="62" t="e">
        <f>+Q734/M727-1</f>
        <v>#DIV/0!</v>
      </c>
      <c r="R735" s="31"/>
      <c r="S735" s="63" t="s">
        <v>76</v>
      </c>
    </row>
    <row r="736" spans="1:19" s="70" customFormat="1" ht="14">
      <c r="A736" s="3"/>
      <c r="B736" s="72"/>
      <c r="C736" s="3"/>
      <c r="D736" s="3"/>
      <c r="E736" s="3"/>
      <c r="F736" s="3"/>
      <c r="G736" s="3"/>
      <c r="H736" s="3"/>
      <c r="I736" s="61"/>
      <c r="J736" s="61"/>
      <c r="K736" s="61"/>
      <c r="L736" s="61"/>
      <c r="M736" s="61"/>
      <c r="N736" s="62"/>
      <c r="O736" s="62" t="e">
        <f>+O735/M735-1</f>
        <v>#DIV/0!</v>
      </c>
      <c r="P736" s="62" t="e">
        <f>+P735/N735-1</f>
        <v>#DIV/0!</v>
      </c>
      <c r="Q736" s="67" t="e">
        <f>RATE(Q$348-$K$341,,-$K727,Q734)</f>
        <v>#NUM!</v>
      </c>
      <c r="R736" s="68"/>
      <c r="S736" s="69" t="s">
        <v>77</v>
      </c>
    </row>
    <row r="737" spans="1:19" s="3" customFormat="1" ht="14">
      <c r="A737" s="64"/>
      <c r="B737" s="65"/>
      <c r="C737" s="66"/>
      <c r="D737" s="66"/>
      <c r="E737" s="66"/>
      <c r="F737" s="66"/>
      <c r="G737" s="66"/>
      <c r="H737" s="66"/>
      <c r="I737" s="66"/>
      <c r="J737" s="66"/>
      <c r="K737" s="66"/>
      <c r="L737" s="66"/>
      <c r="M737" s="66"/>
      <c r="N737" s="67" t="e">
        <f>RATE(N$341-$M$341,,-$M735,N735)</f>
        <v>#NUM!</v>
      </c>
      <c r="O737" s="67" t="e">
        <f>RATE(O$341-$M$341,,-$M735,O735)</f>
        <v>#NUM!</v>
      </c>
      <c r="P737" s="67" t="e">
        <f>RATE(P$341-$M$341,,-$M735,P735)</f>
        <v>#NUM!</v>
      </c>
      <c r="Q737" s="75">
        <f>+P$669+P730</f>
        <v>0</v>
      </c>
      <c r="R737" s="31"/>
      <c r="S737" s="36" t="s">
        <v>74</v>
      </c>
    </row>
    <row r="738" spans="1:19" s="3" customFormat="1" ht="14">
      <c r="B738" s="73"/>
      <c r="C738" s="74"/>
      <c r="D738" s="74"/>
      <c r="E738" s="74"/>
      <c r="F738" s="74"/>
      <c r="G738" s="74"/>
      <c r="H738" s="74"/>
      <c r="I738" s="74"/>
      <c r="J738" s="74"/>
      <c r="K738" s="74"/>
      <c r="L738" s="74"/>
      <c r="M738" s="74"/>
      <c r="N738" s="75"/>
      <c r="O738" s="75">
        <f>+N$669+N738</f>
        <v>0</v>
      </c>
      <c r="P738" s="75">
        <f>+O$669+O738</f>
        <v>0</v>
      </c>
      <c r="Q738" s="78">
        <f t="shared" ref="Q738" si="133">+Q$686+Q737</f>
        <v>0</v>
      </c>
      <c r="R738" s="31"/>
      <c r="S738" s="36" t="s">
        <v>75</v>
      </c>
    </row>
    <row r="739" spans="1:19" s="3" customFormat="1" ht="14">
      <c r="B739" s="76"/>
      <c r="C739" s="77"/>
      <c r="D739" s="77"/>
      <c r="E739" s="77"/>
      <c r="F739" s="77"/>
      <c r="G739" s="77"/>
      <c r="H739" s="77"/>
      <c r="I739" s="77"/>
      <c r="J739" s="77"/>
      <c r="K739" s="77"/>
      <c r="L739" s="77"/>
      <c r="M739" s="77"/>
      <c r="N739" s="78">
        <f>+N$679+N738</f>
        <v>0</v>
      </c>
      <c r="O739" s="78">
        <f>+O$679+O738</f>
        <v>0</v>
      </c>
      <c r="P739" s="78">
        <f>+P$679+P738</f>
        <v>0</v>
      </c>
      <c r="Q739" s="62" t="e">
        <f>+Q738/N731-1</f>
        <v>#DIV/0!</v>
      </c>
      <c r="R739" s="31"/>
      <c r="S739" s="63" t="s">
        <v>76</v>
      </c>
    </row>
    <row r="740" spans="1:19" s="70" customFormat="1" ht="14">
      <c r="A740" s="3"/>
      <c r="B740" s="72"/>
      <c r="C740" s="3"/>
      <c r="D740" s="3"/>
      <c r="E740" s="3"/>
      <c r="F740" s="3"/>
      <c r="G740" s="3"/>
      <c r="H740" s="3"/>
      <c r="I740" s="61"/>
      <c r="J740" s="61"/>
      <c r="K740" s="61"/>
      <c r="L740" s="61"/>
      <c r="M740" s="61"/>
      <c r="N740" s="62"/>
      <c r="O740" s="62" t="e">
        <f>+O739/N739-1</f>
        <v>#DIV/0!</v>
      </c>
      <c r="P740" s="62" t="e">
        <f>+P739/O739-1</f>
        <v>#DIV/0!</v>
      </c>
      <c r="Q740" s="67" t="e">
        <f>RATE(Q$348-$L$341,,-$L731,Q738)</f>
        <v>#NUM!</v>
      </c>
      <c r="R740" s="68"/>
      <c r="S740" s="69" t="s">
        <v>77</v>
      </c>
    </row>
    <row r="741" spans="1:19" s="3" customFormat="1" ht="14">
      <c r="A741" s="64"/>
      <c r="B741" s="65"/>
      <c r="C741" s="66"/>
      <c r="D741" s="66"/>
      <c r="E741" s="66"/>
      <c r="F741" s="66"/>
      <c r="G741" s="66"/>
      <c r="H741" s="66"/>
      <c r="I741" s="66"/>
      <c r="J741" s="66"/>
      <c r="K741" s="66"/>
      <c r="L741" s="66"/>
      <c r="M741" s="66"/>
      <c r="N741" s="67"/>
      <c r="O741" s="67" t="e">
        <f>RATE(O$341-$N$341,,-$N739,O739)</f>
        <v>#NUM!</v>
      </c>
      <c r="P741" s="67" t="e">
        <f>RATE(P$341-$N$341,,-$N739,P739)</f>
        <v>#NUM!</v>
      </c>
      <c r="Q741" s="75">
        <f>+P$669+P734</f>
        <v>0</v>
      </c>
      <c r="R741" s="31"/>
      <c r="S741" s="36" t="s">
        <v>74</v>
      </c>
    </row>
    <row r="742" spans="1:19" s="3" customFormat="1" ht="14">
      <c r="A742" s="79"/>
      <c r="B742" s="79"/>
      <c r="C742" s="79"/>
      <c r="D742" s="79"/>
      <c r="E742" s="79"/>
      <c r="F742" s="79"/>
      <c r="G742" s="79"/>
      <c r="H742" s="79"/>
      <c r="I742" s="79"/>
      <c r="J742" s="79"/>
      <c r="K742" s="79"/>
      <c r="L742" s="79"/>
      <c r="M742" s="79"/>
      <c r="N742" s="79"/>
      <c r="O742" s="79"/>
      <c r="P742" s="79"/>
      <c r="Q742" s="78">
        <f>+Q$686+Q741</f>
        <v>0</v>
      </c>
      <c r="R742" s="31"/>
      <c r="S742" s="36" t="s">
        <v>75</v>
      </c>
    </row>
    <row r="743" spans="1:19" s="3" customFormat="1" ht="14">
      <c r="A743" s="79"/>
      <c r="B743" s="79"/>
      <c r="C743" s="79"/>
      <c r="D743" s="79"/>
      <c r="E743" s="79"/>
      <c r="F743" s="79"/>
      <c r="G743" s="79"/>
      <c r="H743" s="79"/>
      <c r="I743" s="79"/>
      <c r="J743" s="79"/>
      <c r="K743" s="79"/>
      <c r="L743" s="79"/>
      <c r="M743" s="79"/>
      <c r="N743" s="79"/>
      <c r="O743" s="79"/>
      <c r="P743" s="79"/>
      <c r="Q743" s="62" t="e">
        <f>+Q742/O735-1</f>
        <v>#DIV/0!</v>
      </c>
      <c r="R743" s="31"/>
      <c r="S743" s="63" t="s">
        <v>76</v>
      </c>
    </row>
    <row r="744" spans="1:19" s="70" customFormat="1" ht="14">
      <c r="A744" s="79"/>
      <c r="B744" s="79"/>
      <c r="C744" s="79"/>
      <c r="D744" s="79"/>
      <c r="E744" s="79"/>
      <c r="F744" s="79"/>
      <c r="G744" s="79"/>
      <c r="H744" s="79"/>
      <c r="I744" s="79"/>
      <c r="J744" s="79"/>
      <c r="K744" s="79"/>
      <c r="L744" s="79"/>
      <c r="M744" s="79"/>
      <c r="N744" s="79"/>
      <c r="O744" s="79"/>
      <c r="P744" s="79"/>
      <c r="Q744" s="67" t="e">
        <f>RATE(Q$348-$M$341,,-$M735,Q742)</f>
        <v>#NUM!</v>
      </c>
      <c r="R744" s="68"/>
      <c r="S744" s="69" t="s">
        <v>77</v>
      </c>
    </row>
    <row r="745" spans="1:19" s="3" customFormat="1" ht="14">
      <c r="A745" s="79"/>
      <c r="B745" s="79"/>
      <c r="C745" s="79"/>
      <c r="D745" s="79"/>
      <c r="E745" s="79"/>
      <c r="F745" s="79"/>
      <c r="G745" s="79"/>
      <c r="H745" s="79"/>
      <c r="I745" s="79"/>
      <c r="J745" s="79"/>
      <c r="K745" s="79"/>
      <c r="L745" s="79"/>
      <c r="M745" s="79"/>
      <c r="N745" s="79"/>
      <c r="O745" s="79"/>
      <c r="P745" s="79"/>
      <c r="Q745" s="75">
        <f>+P$669+P738</f>
        <v>0</v>
      </c>
      <c r="R745" s="31"/>
      <c r="S745" s="36" t="s">
        <v>74</v>
      </c>
    </row>
    <row r="746" spans="1:19" s="3" customFormat="1" ht="14">
      <c r="A746" s="79"/>
      <c r="B746" s="79"/>
      <c r="C746" s="79"/>
      <c r="D746" s="79"/>
      <c r="E746" s="79"/>
      <c r="F746" s="79"/>
      <c r="G746" s="79"/>
      <c r="H746" s="79"/>
      <c r="I746" s="79"/>
      <c r="J746" s="79"/>
      <c r="K746" s="79"/>
      <c r="L746" s="79"/>
      <c r="M746" s="79"/>
      <c r="N746" s="79"/>
      <c r="O746" s="79"/>
      <c r="P746" s="79"/>
      <c r="Q746" s="78">
        <f>+Q$686+Q745</f>
        <v>0</v>
      </c>
      <c r="R746" s="31"/>
      <c r="S746" s="36" t="s">
        <v>75</v>
      </c>
    </row>
    <row r="747" spans="1:19" s="3" customFormat="1" ht="14">
      <c r="A747" s="79"/>
      <c r="B747" s="79"/>
      <c r="C747" s="79"/>
      <c r="D747" s="79"/>
      <c r="E747" s="79"/>
      <c r="F747" s="79"/>
      <c r="G747" s="79"/>
      <c r="H747" s="79"/>
      <c r="I747" s="79"/>
      <c r="J747" s="79"/>
      <c r="K747" s="79"/>
      <c r="L747" s="79"/>
      <c r="M747" s="79"/>
      <c r="N747" s="79"/>
      <c r="O747" s="79"/>
      <c r="P747" s="79"/>
      <c r="Q747" s="62" t="e">
        <f>+Q746/P739-1</f>
        <v>#DIV/0!</v>
      </c>
      <c r="R747" s="31"/>
      <c r="S747" s="63" t="s">
        <v>76</v>
      </c>
    </row>
    <row r="748" spans="1:19" s="70" customFormat="1" ht="14">
      <c r="A748" s="79"/>
      <c r="B748" s="79"/>
      <c r="C748" s="79"/>
      <c r="D748" s="79"/>
      <c r="E748" s="79"/>
      <c r="F748" s="79"/>
      <c r="G748" s="79"/>
      <c r="H748" s="79"/>
      <c r="I748" s="79"/>
      <c r="J748" s="79"/>
      <c r="K748" s="79"/>
      <c r="L748" s="79"/>
      <c r="M748" s="79"/>
      <c r="N748" s="79"/>
      <c r="O748" s="79"/>
      <c r="P748" s="79"/>
      <c r="Q748" s="67" t="e">
        <f>RATE(Q$348-$N$341,,-$N739,Q746)</f>
        <v>#NUM!</v>
      </c>
      <c r="R748" s="68"/>
      <c r="S748" s="69" t="s">
        <v>77</v>
      </c>
    </row>
  </sheetData>
  <mergeCells count="59">
    <mergeCell ref="B656:N656"/>
    <mergeCell ref="B664:N664"/>
    <mergeCell ref="B659:N659"/>
    <mergeCell ref="B680:N680"/>
    <mergeCell ref="B689:N689"/>
    <mergeCell ref="B653:N653"/>
    <mergeCell ref="B584:N584"/>
    <mergeCell ref="B585:N585"/>
    <mergeCell ref="B591:N591"/>
    <mergeCell ref="B597:N597"/>
    <mergeCell ref="B602:N602"/>
    <mergeCell ref="B603:N603"/>
    <mergeCell ref="B608:N608"/>
    <mergeCell ref="B613:N613"/>
    <mergeCell ref="B618:N618"/>
    <mergeCell ref="B623:N623"/>
    <mergeCell ref="B624:N624"/>
    <mergeCell ref="B576:N576"/>
    <mergeCell ref="B499:N499"/>
    <mergeCell ref="B507:N507"/>
    <mergeCell ref="B508:N508"/>
    <mergeCell ref="B516:N516"/>
    <mergeCell ref="B524:N524"/>
    <mergeCell ref="B532:N532"/>
    <mergeCell ref="B539:N539"/>
    <mergeCell ref="B547:N547"/>
    <mergeCell ref="B555:N555"/>
    <mergeCell ref="B562:N562"/>
    <mergeCell ref="B569:N569"/>
    <mergeCell ref="B491:N491"/>
    <mergeCell ref="B439:N439"/>
    <mergeCell ref="B440:N440"/>
    <mergeCell ref="B446:N446"/>
    <mergeCell ref="B452:N452"/>
    <mergeCell ref="B453:N453"/>
    <mergeCell ref="B460:N460"/>
    <mergeCell ref="B466:N466"/>
    <mergeCell ref="B472:N472"/>
    <mergeCell ref="B478:N478"/>
    <mergeCell ref="B484:N484"/>
    <mergeCell ref="B490:N490"/>
    <mergeCell ref="B433:N433"/>
    <mergeCell ref="B373:N373"/>
    <mergeCell ref="B379:N379"/>
    <mergeCell ref="B385:N385"/>
    <mergeCell ref="B391:N391"/>
    <mergeCell ref="B396:N396"/>
    <mergeCell ref="B397:N397"/>
    <mergeCell ref="B403:N403"/>
    <mergeCell ref="B409:N409"/>
    <mergeCell ref="B415:N415"/>
    <mergeCell ref="B421:N421"/>
    <mergeCell ref="B427:N427"/>
    <mergeCell ref="B367:N367"/>
    <mergeCell ref="B342:N342"/>
    <mergeCell ref="B343:N343"/>
    <mergeCell ref="B349:N349"/>
    <mergeCell ref="B355:N355"/>
    <mergeCell ref="B361:N361"/>
  </mergeCells>
  <conditionalFormatting sqref="B342:B349 Q348 B341:P341 B350:P353 Q399:Q402 B392:P395 Q429:Q433 B422:P426 Q537 B530:P530 B575:P575 Q657:R659 B650:P652 Q673:R674 B665:P667 Q676 B669:P669 Q679:R679 B672:Q672 Q661:R662 B654:P655 Q664:R670 B657:P663 Q621:S624 B614:P617 Q351:Q355 C344:P348 Q357:Q361 C354:P354 Q363:Q367 C356:P360 Q369:Q373 C362:P366 Q375:Q379 C368:P372 Q381:Q385 C374:P378 Q605:Q608 C598:P601 Q593:S597 C586:P590 Q599:S603 C592:P596 Q611:S614 C604:P607 Q616:S619 C609:P612 Q626:S629 C619:P622 Q387:Q391 O380:P384 Q393:Q397 O386:P390 Q405:Q409 O398:P402 Q411:Q415 O404:P408 Q417:Q421 O410:P414 Q423:Q427 O416:P420 Q435:Q439 O428:P432 O434:P438 Q454:Q458 O447:P451 Q552 O545:P545 Q560 O553:P553 B568:P568 B582:Q582 Q504 B497:P497 Q574:Q575 O567:P568 Q588:Q589 O581:P582 Q448:S452 O441:Q445 Q637:Q651 B630:P644">
    <cfRule type="cellIs" dxfId="1673" priority="819" operator="lessThan">
      <formula>0</formula>
    </cfRule>
  </conditionalFormatting>
  <conditionalFormatting sqref="B354:B379">
    <cfRule type="cellIs" dxfId="1672" priority="842" operator="lessThan">
      <formula>0</formula>
    </cfRule>
  </conditionalFormatting>
  <conditionalFormatting sqref="B384:B385">
    <cfRule type="cellIs" dxfId="1671" priority="863" operator="lessThan">
      <formula>0</formula>
    </cfRule>
  </conditionalFormatting>
  <conditionalFormatting sqref="B390:B391">
    <cfRule type="cellIs" dxfId="1670" priority="864" operator="lessThan">
      <formula>0</formula>
    </cfRule>
  </conditionalFormatting>
  <conditionalFormatting sqref="B396:B397">
    <cfRule type="cellIs" dxfId="1669" priority="1093" operator="lessThan">
      <formula>0</formula>
    </cfRule>
  </conditionalFormatting>
  <conditionalFormatting sqref="B402:B403">
    <cfRule type="cellIs" dxfId="1668" priority="767" operator="lessThan">
      <formula>0</formula>
    </cfRule>
  </conditionalFormatting>
  <conditionalFormatting sqref="B408:B409">
    <cfRule type="cellIs" dxfId="1667" priority="751" operator="lessThan">
      <formula>0</formula>
    </cfRule>
  </conditionalFormatting>
  <conditionalFormatting sqref="B414:B415">
    <cfRule type="cellIs" dxfId="1666" priority="735" operator="lessThan">
      <formula>0</formula>
    </cfRule>
  </conditionalFormatting>
  <conditionalFormatting sqref="B420:B421">
    <cfRule type="cellIs" dxfId="1665" priority="719" operator="lessThan">
      <formula>0</formula>
    </cfRule>
  </conditionalFormatting>
  <conditionalFormatting sqref="B426:B427">
    <cfRule type="cellIs" dxfId="1664" priority="703" operator="lessThan">
      <formula>0</formula>
    </cfRule>
  </conditionalFormatting>
  <conditionalFormatting sqref="B432:B433">
    <cfRule type="cellIs" dxfId="1663" priority="689" operator="lessThan">
      <formula>0</formula>
    </cfRule>
  </conditionalFormatting>
  <conditionalFormatting sqref="B438:B440">
    <cfRule type="cellIs" dxfId="1662" priority="673" operator="lessThan">
      <formula>0</formula>
    </cfRule>
  </conditionalFormatting>
  <conditionalFormatting sqref="B445:B446">
    <cfRule type="cellIs" dxfId="1661" priority="657" operator="lessThan">
      <formula>0</formula>
    </cfRule>
  </conditionalFormatting>
  <conditionalFormatting sqref="B451:B458">
    <cfRule type="cellIs" dxfId="1660" priority="454" operator="lessThan">
      <formula>0</formula>
    </cfRule>
  </conditionalFormatting>
  <conditionalFormatting sqref="B454:B458">
    <cfRule type="expression" dxfId="1659" priority="452">
      <formula>B454/#REF!&gt;1</formula>
    </cfRule>
    <cfRule type="expression" dxfId="1658" priority="453">
      <formula>B454/#REF!&lt;1</formula>
    </cfRule>
  </conditionalFormatting>
  <conditionalFormatting sqref="B466">
    <cfRule type="cellIs" dxfId="1657" priority="333" operator="lessThan">
      <formula>0</formula>
    </cfRule>
  </conditionalFormatting>
  <conditionalFormatting sqref="B472">
    <cfRule type="cellIs" dxfId="1656" priority="329" operator="lessThan">
      <formula>0</formula>
    </cfRule>
  </conditionalFormatting>
  <conditionalFormatting sqref="B478">
    <cfRule type="cellIs" dxfId="1655" priority="325" operator="lessThan">
      <formula>0</formula>
    </cfRule>
  </conditionalFormatting>
  <conditionalFormatting sqref="B484">
    <cfRule type="cellIs" dxfId="1654" priority="23" operator="lessThan">
      <formula>0</formula>
    </cfRule>
  </conditionalFormatting>
  <conditionalFormatting sqref="B490:B491">
    <cfRule type="cellIs" dxfId="1653" priority="989" operator="lessThan">
      <formula>0</formula>
    </cfRule>
  </conditionalFormatting>
  <conditionalFormatting sqref="B499:B505">
    <cfRule type="cellIs" dxfId="1652" priority="445" operator="lessThan">
      <formula>0</formula>
    </cfRule>
  </conditionalFormatting>
  <conditionalFormatting sqref="B500:B504">
    <cfRule type="expression" dxfId="1651" priority="444">
      <formula>B500/#REF!&lt;1</formula>
    </cfRule>
  </conditionalFormatting>
  <conditionalFormatting sqref="B500:B505">
    <cfRule type="expression" dxfId="1650" priority="443">
      <formula>B500/#REF!&gt;1</formula>
    </cfRule>
  </conditionalFormatting>
  <conditionalFormatting sqref="B505">
    <cfRule type="expression" dxfId="1649" priority="620">
      <formula>B505/#REF!&lt;1</formula>
    </cfRule>
  </conditionalFormatting>
  <conditionalFormatting sqref="B507:B508">
    <cfRule type="cellIs" dxfId="1648" priority="1220" operator="lessThan">
      <formula>0</formula>
    </cfRule>
  </conditionalFormatting>
  <conditionalFormatting sqref="B514 B522">
    <cfRule type="expression" dxfId="1647" priority="440">
      <formula>B514/#REF!&gt;1</formula>
    </cfRule>
    <cfRule type="expression" dxfId="1646" priority="441">
      <formula>B514/#REF!&lt;1</formula>
    </cfRule>
    <cfRule type="cellIs" dxfId="1645" priority="442" operator="lessThan">
      <formula>0</formula>
    </cfRule>
  </conditionalFormatting>
  <conditionalFormatting sqref="B516">
    <cfRule type="cellIs" dxfId="1644" priority="1221" operator="lessThan">
      <formula>0</formula>
    </cfRule>
  </conditionalFormatting>
  <conditionalFormatting sqref="B524">
    <cfRule type="cellIs" dxfId="1643" priority="1219" operator="lessThan">
      <formula>0</formula>
    </cfRule>
  </conditionalFormatting>
  <conditionalFormatting sqref="B530 B561 B590">
    <cfRule type="expression" dxfId="1642" priority="1233">
      <formula>B530/#REF!&gt;1</formula>
    </cfRule>
    <cfRule type="expression" dxfId="1641" priority="1234">
      <formula>B530/#REF!&lt;1</formula>
    </cfRule>
  </conditionalFormatting>
  <conditionalFormatting sqref="B532">
    <cfRule type="cellIs" dxfId="1640" priority="1202" operator="lessThan">
      <formula>0</formula>
    </cfRule>
  </conditionalFormatting>
  <conditionalFormatting sqref="B539">
    <cfRule type="cellIs" dxfId="1639" priority="957" operator="lessThan">
      <formula>0</formula>
    </cfRule>
  </conditionalFormatting>
  <conditionalFormatting sqref="B545">
    <cfRule type="expression" dxfId="1638" priority="595">
      <formula>B545/#REF!&gt;1</formula>
    </cfRule>
    <cfRule type="expression" dxfId="1637" priority="596">
      <formula>B545/#REF!&lt;1</formula>
    </cfRule>
    <cfRule type="cellIs" dxfId="1636" priority="597" operator="lessThan">
      <formula>0</formula>
    </cfRule>
  </conditionalFormatting>
  <conditionalFormatting sqref="B553">
    <cfRule type="expression" dxfId="1635" priority="574">
      <formula>B553/#REF!&gt;1</formula>
    </cfRule>
    <cfRule type="expression" dxfId="1634" priority="575">
      <formula>B553/#REF!&lt;1</formula>
    </cfRule>
    <cfRule type="cellIs" dxfId="1633" priority="576" operator="lessThan">
      <formula>0</formula>
    </cfRule>
  </conditionalFormatting>
  <conditionalFormatting sqref="B561:B567">
    <cfRule type="cellIs" dxfId="1632" priority="831" operator="lessThan">
      <formula>0</formula>
    </cfRule>
  </conditionalFormatting>
  <conditionalFormatting sqref="B575">
    <cfRule type="expression" dxfId="1631" priority="411">
      <formula>B575/#REF!&gt;1</formula>
    </cfRule>
    <cfRule type="expression" dxfId="1630" priority="412">
      <formula>B575/#REF!&lt;1</formula>
    </cfRule>
  </conditionalFormatting>
  <conditionalFormatting sqref="B576:B582">
    <cfRule type="cellIs" dxfId="1629" priority="555" operator="lessThan">
      <formula>0</formula>
    </cfRule>
  </conditionalFormatting>
  <conditionalFormatting sqref="B582">
    <cfRule type="expression" dxfId="1628" priority="553">
      <formula>B582/#REF!&gt;1</formula>
    </cfRule>
    <cfRule type="expression" dxfId="1627" priority="554">
      <formula>B582/#REF!&lt;1</formula>
    </cfRule>
  </conditionalFormatting>
  <conditionalFormatting sqref="B584:B622">
    <cfRule type="cellIs" dxfId="1626" priority="825" operator="lessThan">
      <formula>0</formula>
    </cfRule>
  </conditionalFormatting>
  <conditionalFormatting sqref="B623:B624 Q667:Q670 C660:P663 Q675:R675 B668:P668 Q677:Q678 B670:P671 Q680:Q685 O673:P678 Q688 C681:P681 Q690:Q695 O683:P688 I712:P712 O690:P711 Q697:Q748 O713:P741">
    <cfRule type="cellIs" dxfId="1625" priority="915" operator="lessThan">
      <formula>0</formula>
    </cfRule>
  </conditionalFormatting>
  <conditionalFormatting sqref="B653">
    <cfRule type="cellIs" dxfId="1624" priority="914" operator="lessThan">
      <formula>0</formula>
    </cfRule>
  </conditionalFormatting>
  <conditionalFormatting sqref="B656">
    <cfRule type="cellIs" dxfId="1623" priority="30" operator="lessThan">
      <formula>0</formula>
    </cfRule>
  </conditionalFormatting>
  <conditionalFormatting sqref="B659:B664 B680:B681 B683:H686 B688:B689">
    <cfRule type="cellIs" dxfId="1622" priority="824" operator="lessThan">
      <formula>0</formula>
    </cfRule>
  </conditionalFormatting>
  <conditionalFormatting sqref="B380:N382">
    <cfRule type="cellIs" dxfId="1621" priority="806" operator="lessThan">
      <formula>0</formula>
    </cfRule>
  </conditionalFormatting>
  <conditionalFormatting sqref="B386:N388">
    <cfRule type="cellIs" dxfId="1620" priority="797" operator="lessThan">
      <formula>0</formula>
    </cfRule>
  </conditionalFormatting>
  <conditionalFormatting sqref="B398:N400">
    <cfRule type="cellIs" dxfId="1619" priority="759" operator="lessThan">
      <formula>0</formula>
    </cfRule>
  </conditionalFormatting>
  <conditionalFormatting sqref="B404:N406">
    <cfRule type="cellIs" dxfId="1618" priority="743" operator="lessThan">
      <formula>0</formula>
    </cfRule>
  </conditionalFormatting>
  <conditionalFormatting sqref="B410:N412">
    <cfRule type="cellIs" dxfId="1617" priority="727" operator="lessThan">
      <formula>0</formula>
    </cfRule>
  </conditionalFormatting>
  <conditionalFormatting sqref="B416:N418">
    <cfRule type="cellIs" dxfId="1616" priority="711" operator="lessThan">
      <formula>0</formula>
    </cfRule>
  </conditionalFormatting>
  <conditionalFormatting sqref="B428:N430">
    <cfRule type="cellIs" dxfId="1615" priority="681" operator="lessThan">
      <formula>0</formula>
    </cfRule>
  </conditionalFormatting>
  <conditionalFormatting sqref="B434:N436">
    <cfRule type="cellIs" dxfId="1614" priority="665" operator="lessThan">
      <formula>0</formula>
    </cfRule>
  </conditionalFormatting>
  <conditionalFormatting sqref="B441:N443">
    <cfRule type="cellIs" dxfId="1613" priority="649" operator="lessThan">
      <formula>0</formula>
    </cfRule>
  </conditionalFormatting>
  <conditionalFormatting sqref="B447:N449">
    <cfRule type="cellIs" dxfId="1612" priority="633" operator="lessThan">
      <formula>0</formula>
    </cfRule>
  </conditionalFormatting>
  <conditionalFormatting sqref="B545:N545 B553:N553 B568:N568 B582:N582 B383:M383 B389:M389 B401:M401 B407:M407 B413:M413 B419:M419 B431:M431 B437:M437 B444:M444 B450:M450 B460 B547 B555 B569 R576:S576 R583:S583">
    <cfRule type="cellIs" dxfId="1611" priority="1232" operator="lessThan">
      <formula>0</formula>
    </cfRule>
  </conditionalFormatting>
  <conditionalFormatting sqref="B545:N545 B553:N553 B568:N568 B582:N582">
    <cfRule type="expression" dxfId="1610" priority="623">
      <formula>B545/#REF!&lt;1</formula>
    </cfRule>
  </conditionalFormatting>
  <conditionalFormatting sqref="B545:N545 B553:N553 B582:N582 B568:N568">
    <cfRule type="expression" dxfId="1609" priority="622">
      <formula>B545/#REF!&gt;1</formula>
    </cfRule>
  </conditionalFormatting>
  <conditionalFormatting sqref="B673:N676">
    <cfRule type="cellIs" dxfId="1608" priority="821" operator="lessThan">
      <formula>0</formula>
    </cfRule>
  </conditionalFormatting>
  <conditionalFormatting sqref="B690:N741">
    <cfRule type="cellIs" dxfId="1607" priority="36" operator="lessThan">
      <formula>0</formula>
    </cfRule>
  </conditionalFormatting>
  <conditionalFormatting sqref="Q466 B459:P459 Q505 B498:P498 Q513 B506:P506 Q522 B515:P515 Q530 B523:P523 Q538 B531:P531 Q553 B546:P546 Q561 B554:P554 Q590 B583:P583">
    <cfRule type="cellIs" dxfId="1606" priority="48" operator="lessThan">
      <formula>0</formula>
    </cfRule>
  </conditionalFormatting>
  <conditionalFormatting sqref="B485:P489 C454:P458 C500:P505 C540:P545 C548:P553 C563:P567 C577:P581">
    <cfRule type="expression" dxfId="1605" priority="17">
      <formula>B454/A454&gt;1</formula>
    </cfRule>
    <cfRule type="expression" dxfId="1604" priority="18">
      <formula>B454/A454&lt;1</formula>
    </cfRule>
    <cfRule type="cellIs" dxfId="1603" priority="19" operator="lessThan">
      <formula>0</formula>
    </cfRule>
  </conditionalFormatting>
  <conditionalFormatting sqref="Q504 B497:P497">
    <cfRule type="expression" dxfId="1602" priority="317">
      <formula>B497/#REF!&gt;1</formula>
    </cfRule>
    <cfRule type="expression" dxfId="1601" priority="318">
      <formula>B497/#REF!&lt;1</formula>
    </cfRule>
  </conditionalFormatting>
  <conditionalFormatting sqref="B568:P568 B582:P582 C596:P596 C601:P601 C650:P652 C666:P667 C669:P669 C672:P672">
    <cfRule type="expression" dxfId="1600" priority="90">
      <formula>B568/A568&gt;1</formula>
    </cfRule>
    <cfRule type="expression" dxfId="1599" priority="91">
      <formula>B568/A568&lt;1</formula>
    </cfRule>
  </conditionalFormatting>
  <conditionalFormatting sqref="B654:P655 B657:P658 C530:P530 C575:P575 C590:P590 B630:P644">
    <cfRule type="expression" dxfId="1598" priority="437">
      <formula>B530/A530&gt;1</formula>
    </cfRule>
    <cfRule type="expression" dxfId="1597" priority="438">
      <formula>B530/A530&lt;1</formula>
    </cfRule>
  </conditionalFormatting>
  <conditionalFormatting sqref="C582:H582">
    <cfRule type="expression" dxfId="1596" priority="535">
      <formula>C582/B582&gt;1</formula>
    </cfRule>
    <cfRule type="expression" dxfId="1595" priority="536">
      <formula>C582/B582&lt;1</formula>
    </cfRule>
    <cfRule type="cellIs" dxfId="1594" priority="537" operator="lessThan">
      <formula>0</formula>
    </cfRule>
  </conditionalFormatting>
  <conditionalFormatting sqref="C605:J605">
    <cfRule type="cellIs" dxfId="1593" priority="929" operator="lessThan">
      <formula>0</formula>
    </cfRule>
  </conditionalFormatting>
  <conditionalFormatting sqref="C610:J610">
    <cfRule type="cellIs" dxfId="1592" priority="1020" operator="lessThan">
      <formula>0</formula>
    </cfRule>
  </conditionalFormatting>
  <conditionalFormatting sqref="C615:J615">
    <cfRule type="cellIs" dxfId="1591" priority="1008" operator="lessThan">
      <formula>0</formula>
    </cfRule>
  </conditionalFormatting>
  <conditionalFormatting sqref="C620:J620">
    <cfRule type="cellIs" dxfId="1590" priority="996" operator="lessThan">
      <formula>0</formula>
    </cfRule>
  </conditionalFormatting>
  <conditionalFormatting sqref="C384:M384">
    <cfRule type="cellIs" dxfId="1589" priority="1078" operator="lessThan">
      <formula>0</formula>
    </cfRule>
  </conditionalFormatting>
  <conditionalFormatting sqref="C390:M390">
    <cfRule type="cellIs" dxfId="1588" priority="1079" operator="lessThan">
      <formula>0</formula>
    </cfRule>
  </conditionalFormatting>
  <conditionalFormatting sqref="C402:M402">
    <cfRule type="cellIs" dxfId="1587" priority="769" operator="lessThan">
      <formula>0</formula>
    </cfRule>
  </conditionalFormatting>
  <conditionalFormatting sqref="C408:M408">
    <cfRule type="cellIs" dxfId="1586" priority="753" operator="lessThan">
      <formula>0</formula>
    </cfRule>
  </conditionalFormatting>
  <conditionalFormatting sqref="C414:M414">
    <cfRule type="cellIs" dxfId="1585" priority="737" operator="lessThan">
      <formula>0</formula>
    </cfRule>
  </conditionalFormatting>
  <conditionalFormatting sqref="C420:M420">
    <cfRule type="cellIs" dxfId="1584" priority="721" operator="lessThan">
      <formula>0</formula>
    </cfRule>
  </conditionalFormatting>
  <conditionalFormatting sqref="C432:M432">
    <cfRule type="cellIs" dxfId="1583" priority="691" operator="lessThan">
      <formula>0</formula>
    </cfRule>
  </conditionalFormatting>
  <conditionalFormatting sqref="C438:M438">
    <cfRule type="cellIs" dxfId="1582" priority="675" operator="lessThan">
      <formula>0</formula>
    </cfRule>
  </conditionalFormatting>
  <conditionalFormatting sqref="C445:M445">
    <cfRule type="cellIs" dxfId="1581" priority="659" operator="lessThan">
      <formula>0</formula>
    </cfRule>
  </conditionalFormatting>
  <conditionalFormatting sqref="C451:M451">
    <cfRule type="cellIs" dxfId="1580" priority="643" operator="lessThan">
      <formula>0</formula>
    </cfRule>
  </conditionalFormatting>
  <conditionalFormatting sqref="C514:P514 C522:P522 C561:P561">
    <cfRule type="expression" dxfId="1579" priority="108">
      <formula>C514/B514&gt;1</formula>
    </cfRule>
    <cfRule type="expression" dxfId="1578" priority="109">
      <formula>C514/B514&lt;1</formula>
    </cfRule>
    <cfRule type="cellIs" dxfId="1577" priority="110" operator="lessThan">
      <formula>0</formula>
    </cfRule>
  </conditionalFormatting>
  <conditionalFormatting sqref="Q686">
    <cfRule type="cellIs" dxfId="1576" priority="292" operator="lessThan">
      <formula>0</formula>
    </cfRule>
  </conditionalFormatting>
  <conditionalFormatting sqref="H365:H366">
    <cfRule type="cellIs" dxfId="1575" priority="1070" operator="lessThan">
      <formula>0</formula>
    </cfRule>
  </conditionalFormatting>
  <conditionalFormatting sqref="H371:H372">
    <cfRule type="cellIs" dxfId="1574" priority="1074" operator="lessThan">
      <formula>0</formula>
    </cfRule>
  </conditionalFormatting>
  <conditionalFormatting sqref="H377:H378">
    <cfRule type="cellIs" dxfId="1573" priority="1076" operator="lessThan">
      <formula>0</formula>
    </cfRule>
  </conditionalFormatting>
  <conditionalFormatting sqref="I604:I605">
    <cfRule type="cellIs" dxfId="1572" priority="930" operator="lessThan">
      <formula>0</formula>
    </cfRule>
  </conditionalFormatting>
  <conditionalFormatting sqref="I609:I610">
    <cfRule type="cellIs" dxfId="1571" priority="1021" operator="lessThan">
      <formula>0</formula>
    </cfRule>
  </conditionalFormatting>
  <conditionalFormatting sqref="I614:I615">
    <cfRule type="cellIs" dxfId="1570" priority="1009" operator="lessThan">
      <formula>0</formula>
    </cfRule>
  </conditionalFormatting>
  <conditionalFormatting sqref="I619:I620">
    <cfRule type="cellIs" dxfId="1569" priority="997" operator="lessThan">
      <formula>0</formula>
    </cfRule>
  </conditionalFormatting>
  <conditionalFormatting sqref="I692:N692">
    <cfRule type="cellIs" dxfId="1568" priority="910" operator="lessThan">
      <formula>0</formula>
    </cfRule>
  </conditionalFormatting>
  <conditionalFormatting sqref="I696:N696">
    <cfRule type="cellIs" dxfId="1567" priority="384" operator="lessThan">
      <formula>0</formula>
    </cfRule>
  </conditionalFormatting>
  <conditionalFormatting sqref="I700:N700">
    <cfRule type="cellIs" dxfId="1566" priority="382" operator="lessThan">
      <formula>0</formula>
    </cfRule>
  </conditionalFormatting>
  <conditionalFormatting sqref="I704:N704">
    <cfRule type="cellIs" dxfId="1565" priority="380" operator="lessThan">
      <formula>0</formula>
    </cfRule>
  </conditionalFormatting>
  <conditionalFormatting sqref="I708:N708">
    <cfRule type="cellIs" dxfId="1564" priority="378" operator="lessThan">
      <formula>0</formula>
    </cfRule>
  </conditionalFormatting>
  <conditionalFormatting sqref="I716:N716">
    <cfRule type="cellIs" dxfId="1563" priority="374" operator="lessThan">
      <formula>0</formula>
    </cfRule>
  </conditionalFormatting>
  <conditionalFormatting sqref="I720:N720">
    <cfRule type="cellIs" dxfId="1562" priority="372" operator="lessThan">
      <formula>0</formula>
    </cfRule>
  </conditionalFormatting>
  <conditionalFormatting sqref="I724:N724">
    <cfRule type="cellIs" dxfId="1561" priority="370" operator="lessThan">
      <formula>0</formula>
    </cfRule>
  </conditionalFormatting>
  <conditionalFormatting sqref="I728:N728">
    <cfRule type="cellIs" dxfId="1560" priority="488" operator="lessThan">
      <formula>0</formula>
    </cfRule>
  </conditionalFormatting>
  <conditionalFormatting sqref="I732:N732">
    <cfRule type="cellIs" dxfId="1559" priority="368" operator="lessThan">
      <formula>0</formula>
    </cfRule>
  </conditionalFormatting>
  <conditionalFormatting sqref="I736:N736">
    <cfRule type="cellIs" dxfId="1558" priority="366" operator="lessThan">
      <formula>0</formula>
    </cfRule>
  </conditionalFormatting>
  <conditionalFormatting sqref="J587">
    <cfRule type="cellIs" dxfId="1557" priority="1038" operator="lessThan">
      <formula>0</formula>
    </cfRule>
  </conditionalFormatting>
  <conditionalFormatting sqref="J599">
    <cfRule type="cellIs" dxfId="1556" priority="941" operator="lessThan">
      <formula>0</formula>
    </cfRule>
  </conditionalFormatting>
  <conditionalFormatting sqref="J358:M360">
    <cfRule type="cellIs" dxfId="1555" priority="1104" operator="lessThan">
      <formula>0</formula>
    </cfRule>
  </conditionalFormatting>
  <conditionalFormatting sqref="J356:N357">
    <cfRule type="cellIs" dxfId="1554" priority="1163" operator="lessThan">
      <formula>0</formula>
    </cfRule>
  </conditionalFormatting>
  <conditionalFormatting sqref="K586:N587">
    <cfRule type="cellIs" dxfId="1553" priority="1040" operator="lessThan">
      <formula>0</formula>
    </cfRule>
  </conditionalFormatting>
  <conditionalFormatting sqref="K598:N599">
    <cfRule type="cellIs" dxfId="1552" priority="943" operator="lessThan">
      <formula>0</formula>
    </cfRule>
  </conditionalFormatting>
  <conditionalFormatting sqref="K604:N605">
    <cfRule type="cellIs" dxfId="1551" priority="932" operator="lessThan">
      <formula>0</formula>
    </cfRule>
  </conditionalFormatting>
  <conditionalFormatting sqref="K609:N610">
    <cfRule type="cellIs" dxfId="1550" priority="1023" operator="lessThan">
      <formula>0</formula>
    </cfRule>
  </conditionalFormatting>
  <conditionalFormatting sqref="K614:N615">
    <cfRule type="cellIs" dxfId="1549" priority="1011" operator="lessThan">
      <formula>0</formula>
    </cfRule>
  </conditionalFormatting>
  <conditionalFormatting sqref="K619:N620">
    <cfRule type="cellIs" dxfId="1548" priority="999" operator="lessThan">
      <formula>0</formula>
    </cfRule>
  </conditionalFormatting>
  <conditionalFormatting sqref="N348">
    <cfRule type="cellIs" dxfId="1547" priority="786" operator="lessThan">
      <formula>0</formula>
    </cfRule>
  </conditionalFormatting>
  <conditionalFormatting sqref="N383:N384">
    <cfRule type="cellIs" dxfId="1546" priority="774" operator="lessThan">
      <formula>0</formula>
    </cfRule>
  </conditionalFormatting>
  <conditionalFormatting sqref="N389:N390">
    <cfRule type="cellIs" dxfId="1545" priority="772" operator="lessThan">
      <formula>0</formula>
    </cfRule>
  </conditionalFormatting>
  <conditionalFormatting sqref="N401:N402">
    <cfRule type="cellIs" dxfId="1544" priority="756" operator="lessThan">
      <formula>0</formula>
    </cfRule>
  </conditionalFormatting>
  <conditionalFormatting sqref="N407:N408">
    <cfRule type="cellIs" dxfId="1543" priority="740" operator="lessThan">
      <formula>0</formula>
    </cfRule>
  </conditionalFormatting>
  <conditionalFormatting sqref="N413:N414">
    <cfRule type="cellIs" dxfId="1542" priority="724" operator="lessThan">
      <formula>0</formula>
    </cfRule>
  </conditionalFormatting>
  <conditionalFormatting sqref="N419:N420">
    <cfRule type="cellIs" dxfId="1541" priority="708" operator="lessThan">
      <formula>0</formula>
    </cfRule>
  </conditionalFormatting>
  <conditionalFormatting sqref="N431:N432">
    <cfRule type="cellIs" dxfId="1540" priority="678" operator="lessThan">
      <formula>0</formula>
    </cfRule>
  </conditionalFormatting>
  <conditionalFormatting sqref="N437:N438">
    <cfRule type="cellIs" dxfId="1539" priority="662" operator="lessThan">
      <formula>0</formula>
    </cfRule>
  </conditionalFormatting>
  <conditionalFormatting sqref="N444:N445">
    <cfRule type="cellIs" dxfId="1538" priority="646" operator="lessThan">
      <formula>0</formula>
    </cfRule>
  </conditionalFormatting>
  <conditionalFormatting sqref="N450:N451">
    <cfRule type="cellIs" dxfId="1537" priority="630" operator="lessThan">
      <formula>0</formula>
    </cfRule>
  </conditionalFormatting>
  <conditionalFormatting sqref="Q552 O545:P545 Q560 O553:P553 Q575 O568:P568 Q589 O582:P582">
    <cfRule type="expression" dxfId="1536" priority="137">
      <formula>O545/#REF!&gt;1</formula>
    </cfRule>
    <cfRule type="expression" dxfId="1535" priority="138">
      <formula>O545/#REF!&lt;1</formula>
    </cfRule>
  </conditionalFormatting>
  <conditionalFormatting sqref="R349:R361">
    <cfRule type="cellIs" dxfId="1534" priority="528" operator="lessThan">
      <formula>0</formula>
    </cfRule>
  </conditionalFormatting>
  <conditionalFormatting sqref="R369:R402">
    <cfRule type="cellIs" dxfId="1533" priority="521" operator="lessThan">
      <formula>0</formula>
    </cfRule>
  </conditionalFormatting>
  <conditionalFormatting sqref="R404:R446">
    <cfRule type="cellIs" dxfId="1532" priority="514" operator="lessThan">
      <formula>0</formula>
    </cfRule>
  </conditionalFormatting>
  <conditionalFormatting sqref="R513:R553">
    <cfRule type="cellIs" dxfId="1531" priority="345" operator="lessThan">
      <formula>0</formula>
    </cfRule>
  </conditionalFormatting>
  <conditionalFormatting sqref="R561:R590">
    <cfRule type="cellIs" dxfId="1530" priority="339" operator="lessThan">
      <formula>0</formula>
    </cfRule>
  </conditionalFormatting>
  <conditionalFormatting sqref="R676:R677">
    <cfRule type="cellIs" dxfId="1529" priority="489" operator="lessThan">
      <formula>0</formula>
    </cfRule>
  </conditionalFormatting>
  <conditionalFormatting sqref="R680:R683">
    <cfRule type="cellIs" dxfId="1528" priority="32" operator="lessThan">
      <formula>0</formula>
    </cfRule>
  </conditionalFormatting>
  <conditionalFormatting sqref="R349:S350">
    <cfRule type="cellIs" dxfId="1527" priority="1192" operator="lessThan">
      <formula>0</formula>
    </cfRule>
  </conditionalFormatting>
  <conditionalFormatting sqref="R356:S356">
    <cfRule type="cellIs" dxfId="1526" priority="1180" operator="lessThan">
      <formula>0</formula>
    </cfRule>
  </conditionalFormatting>
  <conditionalFormatting sqref="R362:S368">
    <cfRule type="cellIs" dxfId="1525" priority="527" operator="lessThan">
      <formula>0</formula>
    </cfRule>
  </conditionalFormatting>
  <conditionalFormatting sqref="R374:S374">
    <cfRule type="cellIs" dxfId="1524" priority="1150" operator="lessThan">
      <formula>0</formula>
    </cfRule>
  </conditionalFormatting>
  <conditionalFormatting sqref="R380:S380">
    <cfRule type="cellIs" dxfId="1523" priority="1139" operator="lessThan">
      <formula>0</formula>
    </cfRule>
  </conditionalFormatting>
  <conditionalFormatting sqref="R386:S386">
    <cfRule type="cellIs" dxfId="1522" priority="1128" operator="lessThan">
      <formula>0</formula>
    </cfRule>
  </conditionalFormatting>
  <conditionalFormatting sqref="R392:S392">
    <cfRule type="cellIs" dxfId="1521" priority="1121" operator="lessThan">
      <formula>0</formula>
    </cfRule>
  </conditionalFormatting>
  <conditionalFormatting sqref="R398:S398">
    <cfRule type="cellIs" dxfId="1520" priority="1113" operator="lessThan">
      <formula>0</formula>
    </cfRule>
  </conditionalFormatting>
  <conditionalFormatting sqref="R404:S404">
    <cfRule type="cellIs" dxfId="1519" priority="1099" operator="lessThan">
      <formula>0</formula>
    </cfRule>
  </conditionalFormatting>
  <conditionalFormatting sqref="R410:S410">
    <cfRule type="cellIs" dxfId="1518" priority="1092" operator="lessThan">
      <formula>0</formula>
    </cfRule>
  </conditionalFormatting>
  <conditionalFormatting sqref="R416:S416">
    <cfRule type="cellIs" dxfId="1517" priority="901" operator="lessThan">
      <formula>0</formula>
    </cfRule>
  </conditionalFormatting>
  <conditionalFormatting sqref="R422:S422">
    <cfRule type="cellIs" dxfId="1516" priority="894" operator="lessThan">
      <formula>0</formula>
    </cfRule>
  </conditionalFormatting>
  <conditionalFormatting sqref="R428:S428">
    <cfRule type="cellIs" dxfId="1515" priority="1085" operator="lessThan">
      <formula>0</formula>
    </cfRule>
  </conditionalFormatting>
  <conditionalFormatting sqref="R434:S434">
    <cfRule type="cellIs" dxfId="1514" priority="1069" operator="lessThan">
      <formula>0</formula>
    </cfRule>
  </conditionalFormatting>
  <conditionalFormatting sqref="R440:S440">
    <cfRule type="cellIs" dxfId="1513" priority="1063" operator="lessThan">
      <formula>0</formula>
    </cfRule>
  </conditionalFormatting>
  <conditionalFormatting sqref="R454:S512">
    <cfRule type="cellIs" dxfId="1512" priority="322" operator="lessThan">
      <formula>0</formula>
    </cfRule>
  </conditionalFormatting>
  <conditionalFormatting sqref="R554:S560">
    <cfRule type="cellIs" dxfId="1511" priority="502" operator="lessThan">
      <formula>0</formula>
    </cfRule>
  </conditionalFormatting>
  <conditionalFormatting sqref="R605:S609">
    <cfRule type="cellIs" dxfId="1510" priority="495" operator="lessThan">
      <formula>0</formula>
    </cfRule>
  </conditionalFormatting>
  <conditionalFormatting sqref="R630:S631 S657:S659 R660:S660 S661:S662 R666:S672 S673:S677 R678:S678 S679:S683 I677:N679 I682:N688 C688:H688 O679:P679">
    <cfRule type="cellIs" dxfId="1509" priority="916" operator="lessThan">
      <formula>0</formula>
    </cfRule>
  </conditionalFormatting>
  <conditionalFormatting sqref="R663:S663 S664:S665">
    <cfRule type="cellIs" dxfId="1508" priority="31" operator="lessThan">
      <formula>0</formula>
    </cfRule>
  </conditionalFormatting>
  <conditionalFormatting sqref="R684:S748 I740:N740">
    <cfRule type="cellIs" dxfId="1507" priority="35" operator="lessThan">
      <formula>0</formula>
    </cfRule>
  </conditionalFormatting>
  <conditionalFormatting sqref="S351:S355">
    <cfRule type="cellIs" dxfId="1506" priority="1181" operator="lessThan">
      <formula>0</formula>
    </cfRule>
  </conditionalFormatting>
  <conditionalFormatting sqref="S357:S361">
    <cfRule type="cellIs" dxfId="1505" priority="1170" operator="lessThan">
      <formula>0</formula>
    </cfRule>
  </conditionalFormatting>
  <conditionalFormatting sqref="S369:S373">
    <cfRule type="cellIs" dxfId="1504" priority="1151" operator="lessThan">
      <formula>0</formula>
    </cfRule>
  </conditionalFormatting>
  <conditionalFormatting sqref="S375:S379">
    <cfRule type="cellIs" dxfId="1503" priority="1140" operator="lessThan">
      <formula>0</formula>
    </cfRule>
  </conditionalFormatting>
  <conditionalFormatting sqref="S381:S385">
    <cfRule type="cellIs" dxfId="1502" priority="1129" operator="lessThan">
      <formula>0</formula>
    </cfRule>
  </conditionalFormatting>
  <conditionalFormatting sqref="S387:S391">
    <cfRule type="cellIs" dxfId="1501" priority="1122" operator="lessThan">
      <formula>0</formula>
    </cfRule>
  </conditionalFormatting>
  <conditionalFormatting sqref="S393:S397">
    <cfRule type="cellIs" dxfId="1500" priority="1115" operator="lessThan">
      <formula>0</formula>
    </cfRule>
  </conditionalFormatting>
  <conditionalFormatting sqref="S399:S402">
    <cfRule type="cellIs" dxfId="1499" priority="1109" operator="lessThan">
      <formula>0</formula>
    </cfRule>
  </conditionalFormatting>
  <conditionalFormatting sqref="S405:S409">
    <cfRule type="cellIs" dxfId="1498" priority="1094" operator="lessThan">
      <formula>0</formula>
    </cfRule>
  </conditionalFormatting>
  <conditionalFormatting sqref="S411:S415">
    <cfRule type="cellIs" dxfId="1497" priority="1087" operator="lessThan">
      <formula>0</formula>
    </cfRule>
  </conditionalFormatting>
  <conditionalFormatting sqref="S417:S421">
    <cfRule type="cellIs" dxfId="1496" priority="896" operator="lessThan">
      <formula>0</formula>
    </cfRule>
  </conditionalFormatting>
  <conditionalFormatting sqref="S423:S427">
    <cfRule type="cellIs" dxfId="1495" priority="889" operator="lessThan">
      <formula>0</formula>
    </cfRule>
  </conditionalFormatting>
  <conditionalFormatting sqref="S429:S433">
    <cfRule type="cellIs" dxfId="1494" priority="1080" operator="lessThan">
      <formula>0</formula>
    </cfRule>
  </conditionalFormatting>
  <conditionalFormatting sqref="S435:S439">
    <cfRule type="cellIs" dxfId="1493" priority="1056" operator="lessThan">
      <formula>0</formula>
    </cfRule>
  </conditionalFormatting>
  <conditionalFormatting sqref="S441:S446">
    <cfRule type="cellIs" dxfId="1492" priority="1055" operator="lessThan">
      <formula>0</formula>
    </cfRule>
  </conditionalFormatting>
  <conditionalFormatting sqref="S513">
    <cfRule type="cellIs" dxfId="1491" priority="358" operator="lessThan">
      <formula>0</formula>
    </cfRule>
  </conditionalFormatting>
  <conditionalFormatting sqref="S516:S522">
    <cfRule type="cellIs" dxfId="1490" priority="355" operator="lessThan">
      <formula>0</formula>
    </cfRule>
  </conditionalFormatting>
  <conditionalFormatting sqref="S524:S530">
    <cfRule type="cellIs" dxfId="1489" priority="352" operator="lessThan">
      <formula>0</formula>
    </cfRule>
  </conditionalFormatting>
  <conditionalFormatting sqref="S532:S545">
    <cfRule type="cellIs" dxfId="1488" priority="349" operator="lessThan">
      <formula>0</formula>
    </cfRule>
  </conditionalFormatting>
  <conditionalFormatting sqref="S547:S553">
    <cfRule type="cellIs" dxfId="1487" priority="346" operator="lessThan">
      <formula>0</formula>
    </cfRule>
  </conditionalFormatting>
  <conditionalFormatting sqref="S561">
    <cfRule type="cellIs" dxfId="1486" priority="343" operator="lessThan">
      <formula>0</formula>
    </cfRule>
  </conditionalFormatting>
  <conditionalFormatting sqref="S563:S568">
    <cfRule type="cellIs" dxfId="1485" priority="1211" operator="lessThan">
      <formula>0</formula>
    </cfRule>
  </conditionalFormatting>
  <conditionalFormatting sqref="S570:S575">
    <cfRule type="cellIs" dxfId="1484" priority="953" operator="lessThan">
      <formula>0</formula>
    </cfRule>
  </conditionalFormatting>
  <conditionalFormatting sqref="S577:S582">
    <cfRule type="cellIs" dxfId="1483" priority="947" operator="lessThan">
      <formula>0</formula>
    </cfRule>
  </conditionalFormatting>
  <conditionalFormatting sqref="S584:S590">
    <cfRule type="cellIs" dxfId="1482" priority="340" operator="lessThan">
      <formula>0</formula>
    </cfRule>
  </conditionalFormatting>
  <conditionalFormatting sqref="B630:N649">
    <cfRule type="expression" dxfId="1481" priority="12">
      <formula>B630/#REF!&lt;1</formula>
    </cfRule>
    <cfRule type="expression" dxfId="1480" priority="13">
      <formula>B630/#REF!&gt;1</formula>
    </cfRule>
  </conditionalFormatting>
  <conditionalFormatting sqref="B630:P649">
    <cfRule type="expression" dxfId="1479" priority="14">
      <formula>B630/#REF!&lt;1</formula>
    </cfRule>
    <cfRule type="expression" dxfId="1478" priority="15">
      <formula>B630/#REF!&gt;1</formula>
    </cfRule>
  </conditionalFormatting>
  <conditionalFormatting sqref="B625:P629 B645:P649">
    <cfRule type="expression" dxfId="1477" priority="6">
      <formula>B625/A625&lt;1</formula>
    </cfRule>
    <cfRule type="expression" dxfId="1476" priority="7">
      <formula>B625/A625&gt;1</formula>
    </cfRule>
  </conditionalFormatting>
  <conditionalFormatting sqref="B625:O629">
    <cfRule type="expression" dxfId="1475" priority="8">
      <formula>B625/#REF!&lt;1</formula>
    </cfRule>
    <cfRule type="expression" dxfId="1474" priority="9">
      <formula>B625/#REF!&gt;1</formula>
    </cfRule>
  </conditionalFormatting>
  <conditionalFormatting sqref="B625:B629">
    <cfRule type="expression" dxfId="1473" priority="10">
      <formula>B625/A625&lt;1</formula>
    </cfRule>
    <cfRule type="expression" dxfId="1472" priority="11">
      <formula>B625/A625&gt;1</formula>
    </cfRule>
  </conditionalFormatting>
  <conditionalFormatting sqref="Q492:Q496 Q461:Q465 Q507:Q512 Q547:Q552 Q555:Q560 Q570:Q574 Q584:Q588">
    <cfRule type="expression" dxfId="1471" priority="1796">
      <formula>Q461/P454&gt;1</formula>
    </cfRule>
    <cfRule type="expression" dxfId="1470" priority="1797">
      <formula>Q461/P454&lt;1</formula>
    </cfRule>
    <cfRule type="cellIs" dxfId="1469" priority="1798" operator="lessThan">
      <formula>0</formula>
    </cfRule>
  </conditionalFormatting>
  <conditionalFormatting sqref="Q575 Q589 Q603 Q608 Q657:Q659 Q673:Q674 Q676 Q679">
    <cfRule type="expression" dxfId="1468" priority="1822">
      <formula>Q575/P568&gt;1</formula>
    </cfRule>
    <cfRule type="expression" dxfId="1467" priority="1823">
      <formula>Q575/P568&lt;1</formula>
    </cfRule>
  </conditionalFormatting>
  <conditionalFormatting sqref="Q661:Q662 Q664:Q665 Q537 Q582 Q597 Q637:Q651">
    <cfRule type="expression" dxfId="1466" priority="1834">
      <formula>Q537/P530&gt;1</formula>
    </cfRule>
    <cfRule type="expression" dxfId="1465" priority="1835">
      <formula>Q537/P530&lt;1</formula>
    </cfRule>
  </conditionalFormatting>
  <conditionalFormatting sqref="Q521 Q529 Q568">
    <cfRule type="expression" dxfId="1464" priority="1882">
      <formula>Q521/P514&gt;1</formula>
    </cfRule>
    <cfRule type="expression" dxfId="1463" priority="1883">
      <formula>Q521/P514&lt;1</formula>
    </cfRule>
    <cfRule type="cellIs" dxfId="1462" priority="1884" operator="lessThan">
      <formula>0</formula>
    </cfRule>
  </conditionalFormatting>
  <conditionalFormatting sqref="Q632:Q636 Q652:Q656">
    <cfRule type="expression" dxfId="1461" priority="2044">
      <formula>Q632/P625&lt;1</formula>
    </cfRule>
    <cfRule type="expression" dxfId="1460" priority="2045">
      <formula>Q632/P625&gt;1</formula>
    </cfRule>
  </conditionalFormatting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2AF202-3FFE-402B-B37E-4E07249A00A1}">
  <sheetPr>
    <tabColor rgb="FF00B0F0"/>
    <outlinePr summaryBelow="0" summaryRight="0"/>
  </sheetPr>
  <dimension ref="A1:DP686"/>
  <sheetViews>
    <sheetView topLeftCell="I576" zoomScaleNormal="100" workbookViewId="0">
      <selection activeCell="I595" sqref="A595:XFD609"/>
    </sheetView>
  </sheetViews>
  <sheetFormatPr defaultColWidth="12.58203125" defaultRowHeight="13.5"/>
  <cols>
    <col min="1" max="1" width="88.08203125" style="79" bestFit="1" customWidth="1"/>
    <col min="2" max="7" width="15" style="79" bestFit="1" customWidth="1"/>
    <col min="8" max="12" width="8.33203125" style="79" bestFit="1" customWidth="1"/>
    <col min="13" max="13" width="8.58203125" style="79" bestFit="1" customWidth="1"/>
    <col min="14" max="14" width="8.33203125" style="79" bestFit="1" customWidth="1"/>
    <col min="15" max="17" width="9.58203125" style="79" bestFit="1" customWidth="1"/>
    <col min="18" max="18" width="12.5" style="79" bestFit="1" customWidth="1"/>
    <col min="19" max="19" width="22" style="79" bestFit="1" customWidth="1"/>
    <col min="20" max="20" width="6.08203125" style="79" bestFit="1" customWidth="1"/>
    <col min="21" max="71" width="5.25" style="79" bestFit="1" customWidth="1"/>
    <col min="72" max="16384" width="12.58203125" style="79"/>
  </cols>
  <sheetData>
    <row r="1" spans="1:57" ht="14">
      <c r="A1" s="1" t="s">
        <v>0</v>
      </c>
    </row>
    <row r="2" spans="1:57" s="3" customFormat="1" ht="14">
      <c r="A2"/>
      <c r="B2"/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</row>
    <row r="3" spans="1:57">
      <c r="A3"/>
      <c r="B3"/>
      <c r="C3"/>
      <c r="D3"/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</row>
    <row r="4" spans="1:57" s="114" customFormat="1">
      <c r="A4"/>
      <c r="B4"/>
      <c r="C4"/>
      <c r="D4"/>
      <c r="E4"/>
      <c r="F4"/>
      <c r="G4"/>
      <c r="H4" s="113"/>
      <c r="I4" s="113"/>
      <c r="J4" s="113"/>
      <c r="K4" s="113"/>
      <c r="L4" s="113"/>
      <c r="M4" s="113"/>
      <c r="N4" s="113"/>
      <c r="O4" s="113"/>
      <c r="P4" s="113"/>
      <c r="Q4" s="113"/>
      <c r="R4" s="113"/>
      <c r="S4" s="113"/>
      <c r="T4" s="113"/>
      <c r="U4" s="113"/>
      <c r="V4" s="113"/>
      <c r="W4" s="113"/>
      <c r="X4" s="113"/>
      <c r="Y4" s="113"/>
      <c r="Z4" s="113"/>
      <c r="AA4" s="113"/>
      <c r="AB4" s="113"/>
      <c r="AC4" s="113"/>
      <c r="AD4" s="113"/>
      <c r="AE4" s="113"/>
      <c r="AF4" s="113"/>
      <c r="AG4" s="113"/>
      <c r="AH4" s="113"/>
      <c r="AI4" s="113"/>
      <c r="AJ4" s="113"/>
      <c r="AK4" s="113"/>
      <c r="AL4" s="113"/>
      <c r="AM4" s="113"/>
      <c r="AN4" s="113"/>
      <c r="AO4" s="113"/>
      <c r="AP4" s="113"/>
      <c r="AQ4" s="113"/>
      <c r="AR4" s="113"/>
      <c r="AS4" s="113"/>
      <c r="AT4" s="113"/>
      <c r="AU4" s="113"/>
      <c r="AV4" s="113"/>
      <c r="AW4" s="113"/>
      <c r="AX4" s="113"/>
      <c r="AY4" s="113"/>
      <c r="AZ4" s="113"/>
      <c r="BA4" s="113"/>
      <c r="BB4" s="113"/>
      <c r="BC4" s="113"/>
      <c r="BD4" s="113"/>
      <c r="BE4" s="113"/>
    </row>
    <row r="5" spans="1:57" s="114" customFormat="1">
      <c r="A5"/>
      <c r="B5"/>
      <c r="C5"/>
      <c r="D5"/>
      <c r="E5"/>
      <c r="F5"/>
      <c r="G5"/>
      <c r="H5" s="113"/>
      <c r="I5" s="113"/>
      <c r="J5" s="113"/>
      <c r="K5" s="113"/>
      <c r="L5" s="113"/>
      <c r="M5" s="113"/>
      <c r="N5" s="113"/>
      <c r="O5" s="113"/>
      <c r="P5" s="113"/>
      <c r="Q5" s="113"/>
      <c r="R5" s="113"/>
      <c r="S5" s="113"/>
      <c r="T5" s="113"/>
      <c r="U5" s="113"/>
      <c r="V5" s="113"/>
      <c r="W5" s="113"/>
      <c r="X5" s="113"/>
      <c r="Y5" s="113"/>
      <c r="Z5" s="113"/>
      <c r="AA5" s="113"/>
      <c r="AB5" s="113"/>
      <c r="AC5" s="113"/>
      <c r="AD5" s="113"/>
      <c r="AE5" s="113"/>
      <c r="AF5" s="113"/>
      <c r="AG5" s="113"/>
      <c r="AH5" s="113"/>
      <c r="AI5" s="113"/>
      <c r="AJ5" s="113"/>
      <c r="AK5" s="113"/>
      <c r="AL5" s="113"/>
      <c r="AM5" s="113"/>
      <c r="AN5" s="113"/>
      <c r="AO5" s="113"/>
      <c r="AP5" s="113"/>
      <c r="AQ5" s="113"/>
      <c r="AR5" s="113"/>
      <c r="AS5" s="113"/>
      <c r="AT5" s="113"/>
      <c r="AU5" s="113"/>
      <c r="AV5" s="113"/>
      <c r="AW5" s="113"/>
      <c r="AX5" s="113"/>
      <c r="AY5" s="113"/>
      <c r="AZ5" s="113"/>
      <c r="BA5" s="113"/>
      <c r="BB5" s="113"/>
      <c r="BC5" s="113"/>
      <c r="BD5" s="113"/>
      <c r="BE5" s="113"/>
    </row>
    <row r="6" spans="1:57" s="114" customFormat="1">
      <c r="A6" s="113"/>
      <c r="B6" s="113"/>
      <c r="C6" s="113"/>
      <c r="D6" s="113"/>
      <c r="E6" s="113"/>
      <c r="F6" s="113"/>
      <c r="G6" s="113"/>
      <c r="H6" s="113"/>
      <c r="I6" s="113"/>
      <c r="J6" s="113"/>
      <c r="K6" s="113"/>
      <c r="L6" s="113"/>
      <c r="M6" s="113"/>
      <c r="N6" s="113"/>
      <c r="O6" s="113"/>
      <c r="P6" s="113"/>
      <c r="Q6" s="113"/>
      <c r="R6" s="113"/>
      <c r="S6" s="113"/>
      <c r="T6" s="113"/>
      <c r="U6" s="113"/>
      <c r="V6" s="113"/>
      <c r="W6" s="113"/>
      <c r="X6" s="113"/>
      <c r="Y6" s="113"/>
      <c r="Z6" s="113"/>
      <c r="AA6" s="113"/>
      <c r="AB6" s="113"/>
      <c r="AC6" s="113"/>
      <c r="AD6" s="113"/>
      <c r="AE6" s="113"/>
      <c r="AF6" s="113"/>
      <c r="AG6" s="113"/>
      <c r="AH6" s="113"/>
      <c r="AI6" s="113"/>
      <c r="AJ6" s="113"/>
      <c r="AK6" s="113"/>
      <c r="AL6" s="113"/>
      <c r="AM6" s="113"/>
      <c r="AN6" s="113"/>
      <c r="AO6" s="113"/>
      <c r="AP6" s="113"/>
      <c r="AQ6" s="113"/>
      <c r="AR6" s="113"/>
      <c r="AS6" s="113"/>
      <c r="AT6" s="113"/>
      <c r="AU6" s="113"/>
      <c r="AV6" s="113"/>
      <c r="AW6" s="113"/>
      <c r="AX6" s="113"/>
      <c r="AY6" s="113"/>
      <c r="AZ6" s="113"/>
      <c r="BA6" s="113"/>
      <c r="BB6" s="113"/>
      <c r="BC6" s="113"/>
      <c r="BD6" s="113"/>
      <c r="BE6" s="113"/>
    </row>
    <row r="7" spans="1:57">
      <c r="A7"/>
      <c r="B7"/>
      <c r="C7"/>
      <c r="D7"/>
      <c r="E7"/>
      <c r="F7"/>
      <c r="G7"/>
      <c r="H7"/>
      <c r="I7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</row>
    <row r="8" spans="1:57">
      <c r="A8"/>
      <c r="B8"/>
      <c r="C8"/>
      <c r="D8"/>
      <c r="E8"/>
      <c r="F8"/>
      <c r="G8"/>
      <c r="H8"/>
      <c r="I8"/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</row>
    <row r="9" spans="1:57">
      <c r="A9"/>
      <c r="B9"/>
      <c r="C9"/>
      <c r="D9"/>
      <c r="E9"/>
      <c r="F9"/>
      <c r="G9"/>
      <c r="H9"/>
      <c r="I9"/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</row>
    <row r="10" spans="1:57" s="114" customFormat="1">
      <c r="A10"/>
      <c r="B10"/>
      <c r="C10"/>
      <c r="D10"/>
      <c r="E10"/>
      <c r="F10"/>
      <c r="G10"/>
      <c r="H10" s="113"/>
      <c r="I10" s="113"/>
      <c r="J10" s="113"/>
      <c r="K10" s="113"/>
      <c r="L10" s="113"/>
      <c r="M10" s="113"/>
      <c r="N10" s="113"/>
      <c r="O10" s="113"/>
      <c r="P10" s="113"/>
      <c r="Q10" s="113"/>
      <c r="R10" s="113"/>
      <c r="S10" s="113"/>
      <c r="T10" s="113"/>
      <c r="U10" s="113"/>
      <c r="V10" s="113"/>
      <c r="W10" s="113"/>
      <c r="X10" s="113"/>
      <c r="Y10" s="113"/>
      <c r="Z10" s="113"/>
      <c r="AA10" s="113"/>
      <c r="AB10" s="113"/>
      <c r="AC10" s="113"/>
      <c r="AD10" s="113"/>
      <c r="AE10" s="113"/>
      <c r="AF10" s="113"/>
      <c r="AG10" s="113"/>
      <c r="AH10" s="113"/>
      <c r="AI10" s="113"/>
      <c r="AJ10" s="113"/>
      <c r="AK10" s="113"/>
      <c r="AL10" s="113"/>
      <c r="AM10" s="113"/>
      <c r="AN10" s="113"/>
      <c r="AO10" s="113"/>
      <c r="AP10" s="113"/>
      <c r="AQ10" s="113"/>
      <c r="AR10" s="113"/>
      <c r="AS10" s="113"/>
      <c r="AT10" s="113"/>
      <c r="AU10" s="113"/>
      <c r="AV10" s="113"/>
      <c r="AW10" s="113"/>
      <c r="AX10" s="113"/>
      <c r="AY10" s="113"/>
      <c r="AZ10" s="113"/>
      <c r="BA10" s="113"/>
      <c r="BB10" s="113"/>
      <c r="BC10" s="113"/>
      <c r="BD10" s="113"/>
      <c r="BE10" s="113"/>
    </row>
    <row r="11" spans="1:57" s="114" customFormat="1">
      <c r="A11"/>
      <c r="B11"/>
      <c r="C11"/>
      <c r="D11"/>
      <c r="E11"/>
      <c r="F11"/>
      <c r="G11"/>
      <c r="H11" s="113"/>
      <c r="I11" s="113"/>
      <c r="J11" s="113"/>
      <c r="K11" s="113"/>
      <c r="L11" s="113"/>
      <c r="M11" s="113"/>
      <c r="N11" s="113"/>
      <c r="O11" s="113"/>
      <c r="P11" s="113"/>
      <c r="Q11" s="113"/>
      <c r="R11" s="113"/>
      <c r="S11" s="113"/>
      <c r="T11" s="113"/>
      <c r="U11" s="113"/>
      <c r="V11" s="113"/>
      <c r="W11" s="113"/>
      <c r="X11" s="113"/>
      <c r="Y11" s="113"/>
      <c r="Z11" s="113"/>
      <c r="AA11" s="113"/>
      <c r="AB11" s="113"/>
      <c r="AC11" s="113"/>
      <c r="AD11" s="113"/>
      <c r="AE11" s="113"/>
      <c r="AF11" s="113"/>
      <c r="AG11" s="113"/>
      <c r="AH11" s="113"/>
      <c r="AI11" s="113"/>
      <c r="AJ11" s="113"/>
      <c r="AK11" s="113"/>
      <c r="AL11" s="113"/>
      <c r="AM11" s="113"/>
      <c r="AN11" s="113"/>
      <c r="AO11" s="113"/>
      <c r="AP11" s="113"/>
      <c r="AQ11" s="113"/>
      <c r="AR11" s="113"/>
      <c r="AS11" s="113"/>
      <c r="AT11" s="113"/>
      <c r="AU11" s="113"/>
      <c r="AV11" s="113"/>
      <c r="AW11" s="113"/>
      <c r="AX11" s="113"/>
      <c r="AY11" s="113"/>
      <c r="AZ11" s="113"/>
      <c r="BA11" s="113"/>
      <c r="BB11" s="113"/>
      <c r="BC11" s="113"/>
      <c r="BD11" s="113"/>
      <c r="BE11" s="113"/>
    </row>
    <row r="12" spans="1:57">
      <c r="A12"/>
      <c r="B12"/>
      <c r="C12"/>
      <c r="D12"/>
      <c r="E12"/>
      <c r="F12"/>
      <c r="G12"/>
      <c r="H12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</row>
    <row r="13" spans="1:57" s="114" customFormat="1">
      <c r="A13"/>
      <c r="B13"/>
      <c r="C13"/>
      <c r="D13"/>
      <c r="E13"/>
      <c r="F13"/>
      <c r="G13"/>
      <c r="H13" s="113"/>
      <c r="I13" s="113"/>
      <c r="J13" s="113"/>
      <c r="K13" s="113"/>
      <c r="L13" s="113"/>
      <c r="M13" s="113"/>
      <c r="N13" s="113"/>
      <c r="O13" s="113"/>
      <c r="P13" s="113"/>
      <c r="Q13" s="113"/>
      <c r="R13" s="113"/>
      <c r="S13" s="113"/>
      <c r="T13" s="113"/>
      <c r="U13" s="113"/>
      <c r="V13" s="113"/>
      <c r="W13" s="113"/>
      <c r="X13" s="113"/>
      <c r="Y13" s="113"/>
      <c r="Z13" s="113"/>
      <c r="AA13" s="113"/>
      <c r="AB13" s="113"/>
      <c r="AC13" s="113"/>
      <c r="AD13" s="113"/>
      <c r="AE13" s="113"/>
      <c r="AF13" s="113"/>
      <c r="AG13" s="113"/>
      <c r="AH13" s="113"/>
      <c r="AI13" s="113"/>
      <c r="AJ13" s="113"/>
      <c r="AK13" s="113"/>
      <c r="AL13" s="113"/>
      <c r="AM13" s="113"/>
      <c r="AN13" s="113"/>
      <c r="AO13" s="113"/>
      <c r="AP13" s="113"/>
      <c r="AQ13" s="113"/>
      <c r="AR13" s="113"/>
      <c r="AS13" s="113"/>
      <c r="AT13" s="113"/>
      <c r="AU13" s="113"/>
      <c r="AV13" s="113"/>
      <c r="AW13" s="113"/>
      <c r="AX13" s="113"/>
      <c r="AY13" s="113"/>
      <c r="AZ13" s="113"/>
      <c r="BA13" s="113"/>
      <c r="BB13" s="113"/>
      <c r="BC13" s="113"/>
      <c r="BD13" s="113"/>
      <c r="BE13" s="113"/>
    </row>
    <row r="14" spans="1:57">
      <c r="A14"/>
      <c r="B14"/>
      <c r="C14"/>
      <c r="D14"/>
      <c r="E14"/>
      <c r="F14"/>
      <c r="G14"/>
      <c r="H14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</row>
    <row r="15" spans="1:57">
      <c r="A15"/>
      <c r="B15"/>
      <c r="C15"/>
      <c r="D15"/>
      <c r="E15"/>
      <c r="F15"/>
      <c r="G15"/>
      <c r="H15"/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</row>
    <row r="16" spans="1:57" s="114" customFormat="1">
      <c r="A16" s="113"/>
      <c r="B16" s="113"/>
      <c r="C16" s="113"/>
      <c r="D16" s="113"/>
      <c r="E16" s="113"/>
      <c r="F16" s="113"/>
      <c r="G16" s="113"/>
      <c r="H16" s="113"/>
      <c r="I16" s="113"/>
      <c r="J16" s="113"/>
      <c r="K16" s="113"/>
      <c r="L16" s="113"/>
      <c r="M16" s="113"/>
      <c r="N16" s="113"/>
      <c r="O16" s="113"/>
      <c r="P16" s="113"/>
      <c r="Q16" s="113"/>
      <c r="R16" s="113"/>
      <c r="S16" s="113"/>
      <c r="T16" s="113"/>
      <c r="U16" s="113"/>
      <c r="V16" s="113"/>
      <c r="W16" s="113"/>
      <c r="X16" s="113"/>
      <c r="Y16" s="113"/>
      <c r="Z16" s="113"/>
      <c r="AA16" s="113"/>
      <c r="AB16" s="113"/>
      <c r="AC16" s="113"/>
      <c r="AD16" s="113"/>
      <c r="AE16" s="113"/>
      <c r="AF16" s="113"/>
      <c r="AG16" s="113"/>
      <c r="AH16" s="113"/>
      <c r="AI16" s="113"/>
      <c r="AJ16" s="113"/>
      <c r="AK16" s="113"/>
      <c r="AL16" s="113"/>
      <c r="AM16" s="113"/>
      <c r="AN16" s="113"/>
      <c r="AO16" s="113"/>
      <c r="AP16" s="113"/>
      <c r="AQ16" s="113"/>
      <c r="AR16" s="113"/>
      <c r="AS16" s="113"/>
      <c r="AT16" s="113"/>
      <c r="AU16" s="113"/>
      <c r="AV16" s="113"/>
      <c r="AW16" s="113"/>
      <c r="AX16" s="113"/>
      <c r="AY16" s="113"/>
      <c r="AZ16" s="113"/>
      <c r="BA16" s="113"/>
      <c r="BB16" s="113"/>
      <c r="BC16" s="113"/>
      <c r="BD16" s="113"/>
      <c r="BE16" s="113"/>
    </row>
    <row r="17" spans="1:57">
      <c r="A17"/>
      <c r="B17"/>
      <c r="C17"/>
      <c r="D17"/>
      <c r="E17"/>
      <c r="F17"/>
      <c r="G17"/>
      <c r="H17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</row>
    <row r="18" spans="1:57" s="114" customFormat="1">
      <c r="A18"/>
      <c r="B18"/>
      <c r="C18"/>
      <c r="D18"/>
      <c r="E18"/>
      <c r="F18"/>
      <c r="G18"/>
      <c r="H18" s="113"/>
      <c r="I18" s="113"/>
      <c r="J18" s="113"/>
      <c r="K18" s="113"/>
      <c r="L18" s="113"/>
      <c r="M18" s="113"/>
      <c r="N18" s="113"/>
      <c r="O18" s="113"/>
      <c r="P18" s="113"/>
      <c r="Q18" s="113"/>
      <c r="R18" s="113"/>
      <c r="S18" s="113"/>
      <c r="T18" s="113"/>
      <c r="U18" s="113"/>
      <c r="V18" s="113"/>
      <c r="W18" s="113"/>
      <c r="X18" s="113"/>
      <c r="Y18" s="113"/>
      <c r="Z18" s="113"/>
      <c r="AA18" s="113"/>
      <c r="AB18" s="113"/>
      <c r="AC18" s="113"/>
      <c r="AD18" s="113"/>
      <c r="AE18" s="113"/>
      <c r="AF18" s="113"/>
      <c r="AG18" s="113"/>
      <c r="AH18" s="113"/>
      <c r="AI18" s="113"/>
      <c r="AJ18" s="113"/>
      <c r="AK18" s="113"/>
      <c r="AL18" s="113"/>
      <c r="AM18" s="113"/>
      <c r="AN18" s="113"/>
      <c r="AO18" s="113"/>
      <c r="AP18" s="113"/>
      <c r="AQ18" s="113"/>
      <c r="AR18" s="113"/>
      <c r="AS18" s="113"/>
      <c r="AT18" s="113"/>
      <c r="AU18" s="113"/>
      <c r="AV18" s="113"/>
      <c r="AW18" s="113"/>
      <c r="AX18" s="113"/>
      <c r="AY18" s="113"/>
      <c r="AZ18" s="113"/>
      <c r="BA18" s="113"/>
      <c r="BB18" s="113"/>
      <c r="BC18" s="113"/>
      <c r="BD18" s="113"/>
      <c r="BE18" s="113"/>
    </row>
    <row r="19" spans="1:57" s="114" customFormat="1">
      <c r="A19"/>
      <c r="B19"/>
      <c r="C19"/>
      <c r="D19"/>
      <c r="E19"/>
      <c r="F19"/>
      <c r="G19"/>
      <c r="H19" s="113"/>
      <c r="I19" s="113"/>
      <c r="J19" s="113"/>
      <c r="K19" s="113"/>
      <c r="L19" s="113"/>
      <c r="M19" s="113"/>
      <c r="N19" s="113"/>
      <c r="O19" s="113"/>
      <c r="P19" s="113"/>
      <c r="Q19" s="113"/>
      <c r="R19" s="113"/>
      <c r="S19" s="113"/>
      <c r="T19" s="113"/>
      <c r="U19" s="113"/>
      <c r="V19" s="113"/>
      <c r="W19" s="113"/>
      <c r="X19" s="113"/>
      <c r="Y19" s="113"/>
      <c r="Z19" s="113"/>
      <c r="AA19" s="113"/>
      <c r="AB19" s="113"/>
      <c r="AC19" s="113"/>
      <c r="AD19" s="113"/>
      <c r="AE19" s="113"/>
      <c r="AF19" s="113"/>
      <c r="AG19" s="113"/>
      <c r="AH19" s="113"/>
      <c r="AI19" s="113"/>
      <c r="AJ19" s="113"/>
      <c r="AK19" s="113"/>
      <c r="AL19" s="113"/>
      <c r="AM19" s="113"/>
      <c r="AN19" s="113"/>
      <c r="AO19" s="113"/>
      <c r="AP19" s="113"/>
      <c r="AQ19" s="113"/>
      <c r="AR19" s="113"/>
      <c r="AS19" s="113"/>
      <c r="AT19" s="113"/>
      <c r="AU19" s="113"/>
      <c r="AV19" s="113"/>
      <c r="AW19" s="113"/>
      <c r="AX19" s="113"/>
      <c r="AY19" s="113"/>
      <c r="AZ19" s="113"/>
      <c r="BA19" s="113"/>
      <c r="BB19" s="113"/>
      <c r="BC19" s="113"/>
      <c r="BD19" s="113"/>
      <c r="BE19" s="113"/>
    </row>
    <row r="20" spans="1:57">
      <c r="A20"/>
      <c r="B20"/>
      <c r="C20"/>
      <c r="D20"/>
      <c r="E20"/>
      <c r="F20"/>
      <c r="G20"/>
      <c r="H20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</row>
    <row r="21" spans="1:57">
      <c r="A21"/>
      <c r="B21"/>
      <c r="C21"/>
      <c r="D21"/>
      <c r="E21"/>
      <c r="F21"/>
      <c r="G21"/>
      <c r="H21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</row>
    <row r="22" spans="1:57">
      <c r="A22"/>
      <c r="B22"/>
      <c r="C22"/>
      <c r="D22"/>
      <c r="E22"/>
      <c r="F22"/>
      <c r="G22"/>
      <c r="H22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</row>
    <row r="23" spans="1:57">
      <c r="A23"/>
      <c r="B23"/>
      <c r="C23"/>
      <c r="D23"/>
      <c r="E23"/>
      <c r="F23"/>
      <c r="G23"/>
      <c r="H23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</row>
    <row r="24" spans="1:57" s="114" customFormat="1">
      <c r="A24"/>
      <c r="B24"/>
      <c r="C24"/>
      <c r="D24"/>
      <c r="E24"/>
      <c r="F24"/>
      <c r="G24"/>
      <c r="H24" s="113"/>
      <c r="I24" s="113"/>
      <c r="J24" s="113"/>
      <c r="K24" s="113"/>
      <c r="L24" s="113"/>
      <c r="M24" s="113"/>
      <c r="N24" s="113"/>
      <c r="O24" s="113"/>
      <c r="P24" s="113"/>
      <c r="Q24" s="113"/>
      <c r="R24" s="113"/>
      <c r="S24" s="113"/>
      <c r="T24" s="113"/>
      <c r="U24" s="113"/>
      <c r="V24" s="113"/>
      <c r="W24" s="113"/>
      <c r="X24" s="113"/>
      <c r="Y24" s="113"/>
      <c r="Z24" s="113"/>
      <c r="AA24" s="113"/>
      <c r="AB24" s="113"/>
      <c r="AC24" s="113"/>
      <c r="AD24" s="113"/>
      <c r="AE24" s="113"/>
      <c r="AF24" s="113"/>
      <c r="AG24" s="113"/>
      <c r="AH24" s="113"/>
      <c r="AI24" s="113"/>
      <c r="AJ24" s="113"/>
      <c r="AK24" s="113"/>
      <c r="AL24" s="113"/>
      <c r="AM24" s="113"/>
      <c r="AN24" s="113"/>
      <c r="AO24" s="113"/>
      <c r="AP24" s="113"/>
      <c r="AQ24" s="113"/>
      <c r="AR24" s="113"/>
      <c r="AS24" s="113"/>
      <c r="AT24" s="113"/>
      <c r="AU24" s="113"/>
      <c r="AV24" s="113"/>
      <c r="AW24" s="113"/>
      <c r="AX24" s="113"/>
      <c r="AY24" s="113"/>
      <c r="AZ24" s="113"/>
      <c r="BA24" s="113"/>
      <c r="BB24" s="113"/>
      <c r="BC24" s="113"/>
      <c r="BD24" s="113"/>
      <c r="BE24" s="113"/>
    </row>
    <row r="25" spans="1:57">
      <c r="A25"/>
      <c r="B25"/>
      <c r="C25"/>
      <c r="D25"/>
      <c r="E25"/>
      <c r="F25"/>
      <c r="G25"/>
      <c r="H25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</row>
    <row r="26" spans="1:57">
      <c r="A26"/>
      <c r="B26"/>
      <c r="C26"/>
      <c r="D26"/>
      <c r="E26"/>
      <c r="F26"/>
      <c r="G26"/>
      <c r="H26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</row>
    <row r="27" spans="1:57">
      <c r="A27"/>
      <c r="B27"/>
      <c r="C27"/>
      <c r="D27"/>
      <c r="E27"/>
      <c r="F27"/>
      <c r="G27"/>
      <c r="H27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</row>
    <row r="28" spans="1:57">
      <c r="A28"/>
      <c r="B28"/>
      <c r="C28"/>
      <c r="D28"/>
      <c r="E28"/>
      <c r="F28"/>
      <c r="G28"/>
      <c r="H28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</row>
    <row r="29" spans="1:57">
      <c r="A29"/>
      <c r="B29"/>
      <c r="C29"/>
      <c r="D29"/>
      <c r="E29"/>
      <c r="F29"/>
      <c r="G29"/>
      <c r="H2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</row>
    <row r="30" spans="1:57">
      <c r="A30"/>
      <c r="B30"/>
      <c r="C30"/>
      <c r="D30"/>
      <c r="E30"/>
      <c r="F30"/>
      <c r="G30"/>
      <c r="H30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</row>
    <row r="31" spans="1:57" s="114" customFormat="1">
      <c r="A31" s="113"/>
      <c r="B31" s="113"/>
      <c r="C31" s="113"/>
      <c r="D31" s="113"/>
      <c r="E31" s="113"/>
      <c r="F31" s="113"/>
      <c r="G31" s="113"/>
      <c r="H31" s="113"/>
      <c r="I31" s="113"/>
      <c r="J31" s="113"/>
      <c r="K31" s="113"/>
      <c r="L31" s="113"/>
      <c r="M31" s="113"/>
      <c r="N31" s="113"/>
      <c r="O31" s="113"/>
      <c r="P31" s="113"/>
      <c r="Q31" s="113"/>
      <c r="R31" s="113"/>
      <c r="S31" s="113"/>
      <c r="T31" s="113"/>
      <c r="U31" s="113"/>
      <c r="V31" s="113"/>
      <c r="W31" s="113"/>
      <c r="X31" s="113"/>
      <c r="Y31" s="113"/>
      <c r="Z31" s="113"/>
      <c r="AA31" s="113"/>
      <c r="AB31" s="113"/>
      <c r="AC31" s="113"/>
      <c r="AD31" s="113"/>
      <c r="AE31" s="113"/>
      <c r="AF31" s="113"/>
      <c r="AG31" s="113"/>
      <c r="AH31" s="113"/>
      <c r="AI31" s="113"/>
      <c r="AJ31" s="113"/>
      <c r="AK31" s="113"/>
      <c r="AL31" s="113"/>
      <c r="AM31" s="113"/>
      <c r="AN31" s="113"/>
      <c r="AO31" s="113"/>
      <c r="AP31" s="113"/>
      <c r="AQ31" s="113"/>
      <c r="AR31" s="113"/>
      <c r="AS31" s="113"/>
      <c r="AT31" s="113"/>
      <c r="AU31" s="113"/>
      <c r="AV31" s="113"/>
      <c r="AW31" s="113"/>
      <c r="AX31" s="113"/>
      <c r="AY31" s="113"/>
      <c r="AZ31" s="113"/>
      <c r="BA31" s="113"/>
      <c r="BB31" s="113"/>
      <c r="BC31" s="113"/>
      <c r="BD31" s="113"/>
      <c r="BE31" s="113"/>
    </row>
    <row r="32" spans="1:57" s="114" customFormat="1">
      <c r="A32"/>
      <c r="B32"/>
      <c r="C32"/>
      <c r="D32"/>
      <c r="E32"/>
      <c r="F32"/>
      <c r="G32"/>
      <c r="H32" s="113"/>
      <c r="I32" s="113"/>
      <c r="J32" s="113"/>
      <c r="K32" s="113"/>
      <c r="L32" s="113"/>
      <c r="M32" s="113"/>
      <c r="N32" s="113"/>
      <c r="O32" s="113"/>
      <c r="P32" s="113"/>
      <c r="Q32" s="113"/>
      <c r="R32" s="113"/>
      <c r="S32" s="113"/>
      <c r="T32" s="113"/>
      <c r="U32" s="113"/>
      <c r="V32" s="113"/>
      <c r="W32" s="113"/>
      <c r="X32" s="113"/>
      <c r="Y32" s="113"/>
      <c r="Z32" s="113"/>
      <c r="AA32" s="113"/>
      <c r="AB32" s="113"/>
      <c r="AC32" s="113"/>
      <c r="AD32" s="113"/>
      <c r="AE32" s="113"/>
      <c r="AF32" s="113"/>
      <c r="AG32" s="113"/>
      <c r="AH32" s="113"/>
      <c r="AI32" s="113"/>
      <c r="AJ32" s="113"/>
      <c r="AK32" s="113"/>
      <c r="AL32" s="113"/>
      <c r="AM32" s="113"/>
      <c r="AN32" s="113"/>
      <c r="AO32" s="113"/>
      <c r="AP32" s="113"/>
      <c r="AQ32" s="113"/>
      <c r="AR32" s="113"/>
      <c r="AS32" s="113"/>
      <c r="AT32" s="113"/>
      <c r="AU32" s="113"/>
      <c r="AV32" s="113"/>
      <c r="AW32" s="113"/>
      <c r="AX32" s="113"/>
      <c r="AY32" s="113"/>
      <c r="AZ32" s="113"/>
      <c r="BA32" s="113"/>
      <c r="BB32" s="113"/>
      <c r="BC32" s="113"/>
      <c r="BD32" s="113"/>
      <c r="BE32" s="113"/>
    </row>
    <row r="33" spans="1:57">
      <c r="A33"/>
      <c r="B33"/>
      <c r="C33"/>
      <c r="D33"/>
      <c r="E33"/>
      <c r="F33"/>
      <c r="G33"/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</row>
    <row r="34" spans="1:57" s="114" customFormat="1">
      <c r="A34" s="113"/>
      <c r="B34" s="113"/>
      <c r="C34" s="113"/>
      <c r="D34" s="113"/>
      <c r="E34" s="113"/>
      <c r="F34" s="113"/>
      <c r="G34" s="113"/>
      <c r="H34" s="113"/>
      <c r="I34" s="113"/>
      <c r="J34" s="113"/>
      <c r="K34" s="113"/>
      <c r="L34" s="113"/>
      <c r="M34" s="113"/>
      <c r="N34" s="113"/>
      <c r="O34" s="113"/>
      <c r="P34" s="113"/>
      <c r="Q34" s="113"/>
      <c r="R34" s="113"/>
      <c r="S34" s="113"/>
      <c r="T34" s="113"/>
      <c r="U34" s="113"/>
      <c r="V34" s="113"/>
      <c r="W34" s="113"/>
      <c r="X34" s="113"/>
      <c r="Y34" s="113"/>
      <c r="Z34" s="113"/>
      <c r="AA34" s="113"/>
      <c r="AB34" s="113"/>
      <c r="AC34" s="113"/>
      <c r="AD34" s="113"/>
      <c r="AE34" s="113"/>
      <c r="AF34" s="113"/>
      <c r="AG34" s="113"/>
      <c r="AH34" s="113"/>
      <c r="AI34" s="113"/>
      <c r="AJ34" s="113"/>
      <c r="AK34" s="113"/>
      <c r="AL34" s="113"/>
      <c r="AM34" s="113"/>
      <c r="AN34" s="113"/>
      <c r="AO34" s="113"/>
      <c r="AP34" s="113"/>
      <c r="AQ34" s="113"/>
      <c r="AR34" s="113"/>
      <c r="AS34" s="113"/>
      <c r="AT34" s="113"/>
      <c r="AU34" s="113"/>
      <c r="AV34" s="113"/>
      <c r="AW34" s="113"/>
      <c r="AX34" s="113"/>
      <c r="AY34" s="113"/>
      <c r="AZ34" s="113"/>
      <c r="BA34" s="113"/>
      <c r="BB34" s="113"/>
      <c r="BC34" s="113"/>
      <c r="BD34" s="113"/>
      <c r="BE34" s="113"/>
    </row>
    <row r="35" spans="1:57">
      <c r="A35"/>
      <c r="B35"/>
      <c r="C35"/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</row>
    <row r="36" spans="1:57">
      <c r="A36"/>
      <c r="B36"/>
      <c r="C36"/>
      <c r="D36"/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</row>
    <row r="37" spans="1:57">
      <c r="A37"/>
      <c r="B37"/>
      <c r="C37"/>
      <c r="D37"/>
      <c r="E37"/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</row>
    <row r="38" spans="1:57">
      <c r="A38"/>
      <c r="B38"/>
      <c r="C38"/>
      <c r="D38"/>
      <c r="E38"/>
      <c r="F38"/>
      <c r="G38"/>
      <c r="H38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</row>
    <row r="39" spans="1:57">
      <c r="A39"/>
      <c r="B39"/>
      <c r="C39"/>
      <c r="D39"/>
      <c r="E39"/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</row>
    <row r="40" spans="1:57">
      <c r="A40"/>
      <c r="B40"/>
      <c r="C40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</row>
    <row r="41" spans="1:57">
      <c r="A41"/>
      <c r="B41"/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</row>
    <row r="42" spans="1:57" s="114" customFormat="1">
      <c r="A42"/>
      <c r="B42"/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</row>
    <row r="43" spans="1:57">
      <c r="A43"/>
      <c r="B43"/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</row>
    <row r="44" spans="1:57" s="114" customFormat="1">
      <c r="A44" s="113"/>
      <c r="B44" s="113"/>
      <c r="C44" s="113"/>
      <c r="D44" s="113"/>
      <c r="E44" s="113"/>
      <c r="F44" s="113"/>
      <c r="G44" s="113"/>
      <c r="H44" s="113"/>
      <c r="I44" s="113"/>
      <c r="J44" s="113"/>
      <c r="K44" s="113"/>
      <c r="L44" s="113"/>
      <c r="M44" s="113"/>
      <c r="N44" s="113"/>
      <c r="O44" s="113"/>
      <c r="P44" s="113"/>
      <c r="Q44" s="113"/>
      <c r="R44" s="113"/>
      <c r="S44" s="113"/>
      <c r="T44" s="113"/>
      <c r="U44" s="113"/>
      <c r="V44" s="113"/>
      <c r="W44" s="113"/>
      <c r="X44" s="113"/>
      <c r="Y44" s="113"/>
      <c r="Z44" s="113"/>
      <c r="AA44" s="113"/>
      <c r="AB44" s="113"/>
      <c r="AC44" s="113"/>
      <c r="AD44" s="113"/>
      <c r="AE44" s="113"/>
      <c r="AF44" s="113"/>
      <c r="AG44" s="113"/>
      <c r="AH44" s="113"/>
      <c r="AI44" s="113"/>
      <c r="AJ44" s="113"/>
      <c r="AK44" s="113"/>
      <c r="AL44" s="113"/>
      <c r="AM44" s="113"/>
      <c r="AN44" s="113"/>
      <c r="AO44" s="113"/>
      <c r="AP44" s="113"/>
      <c r="AQ44" s="113"/>
      <c r="AR44" s="113"/>
      <c r="AS44" s="113"/>
      <c r="AT44" s="113"/>
      <c r="AU44" s="113"/>
      <c r="AV44" s="113"/>
      <c r="AW44" s="113"/>
      <c r="AX44" s="113"/>
      <c r="AY44" s="113"/>
      <c r="AZ44" s="113"/>
      <c r="BA44" s="113"/>
      <c r="BB44" s="113"/>
      <c r="BC44" s="113"/>
      <c r="BD44" s="113"/>
      <c r="BE44" s="113"/>
    </row>
    <row r="45" spans="1:57">
      <c r="A45"/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</row>
    <row r="46" spans="1:57" s="114" customFormat="1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</row>
    <row r="47" spans="1:57">
      <c r="A47"/>
      <c r="B47"/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</row>
    <row r="48" spans="1:57">
      <c r="A48"/>
      <c r="B48"/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</row>
    <row r="49" spans="1:57" s="114" customFormat="1">
      <c r="A49"/>
      <c r="B49"/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</row>
    <row r="50" spans="1:57">
      <c r="A50"/>
      <c r="B50"/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</row>
    <row r="51" spans="1:57">
      <c r="A51"/>
      <c r="B51"/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</row>
    <row r="52" spans="1:57">
      <c r="A52"/>
      <c r="B52"/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</row>
    <row r="53" spans="1:57">
      <c r="A53"/>
      <c r="B53"/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</row>
    <row r="54" spans="1:57">
      <c r="A54"/>
      <c r="B54"/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</row>
    <row r="55" spans="1:57">
      <c r="A55"/>
      <c r="B55"/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</row>
    <row r="56" spans="1:57">
      <c r="A56"/>
      <c r="B56"/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</row>
    <row r="57" spans="1:57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</row>
    <row r="58" spans="1:57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</row>
    <row r="59" spans="1:57">
      <c r="A59"/>
      <c r="B59"/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</row>
    <row r="60" spans="1:57">
      <c r="A60"/>
      <c r="B60"/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</row>
    <row r="61" spans="1:57">
      <c r="A61"/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</row>
    <row r="62" spans="1:57" s="114" customFormat="1">
      <c r="A62"/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</row>
    <row r="63" spans="1:57">
      <c r="A63"/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</row>
    <row r="64" spans="1:57">
      <c r="A64"/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</row>
    <row r="65" spans="1:57">
      <c r="A65"/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</row>
    <row r="66" spans="1:57">
      <c r="A66"/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</row>
    <row r="67" spans="1:57">
      <c r="A67"/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</row>
    <row r="68" spans="1:57">
      <c r="A68"/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</row>
    <row r="69" spans="1:57">
      <c r="A69"/>
      <c r="B69"/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</row>
    <row r="70" spans="1:57">
      <c r="A70"/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</row>
    <row r="71" spans="1:57">
      <c r="A71"/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</row>
    <row r="72" spans="1:57">
      <c r="A72"/>
      <c r="B72"/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</row>
    <row r="73" spans="1:57">
      <c r="A73"/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</row>
    <row r="74" spans="1:57">
      <c r="A74"/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</row>
    <row r="75" spans="1:57">
      <c r="A75"/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</row>
    <row r="76" spans="1:57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</row>
    <row r="77" spans="1:57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</row>
    <row r="78" spans="1:57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</row>
    <row r="79" spans="1:57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</row>
    <row r="80" spans="1:57">
      <c r="A80"/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</row>
    <row r="81" spans="1:57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</row>
    <row r="82" spans="1:57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</row>
    <row r="83" spans="1:57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</row>
    <row r="84" spans="1:57">
      <c r="A84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</row>
    <row r="85" spans="1:57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</row>
    <row r="86" spans="1:57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</row>
    <row r="87" spans="1:57">
      <c r="A87"/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</row>
    <row r="88" spans="1:57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</row>
    <row r="89" spans="1:57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</row>
    <row r="90" spans="1:57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</row>
    <row r="91" spans="1:57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</row>
    <row r="92" spans="1:57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</row>
    <row r="93" spans="1:57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</row>
    <row r="94" spans="1:57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</row>
    <row r="95" spans="1:57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</row>
    <row r="96" spans="1:57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</row>
    <row r="97" spans="1:57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</row>
    <row r="98" spans="1:57">
      <c r="BC98" s="80"/>
    </row>
    <row r="99" spans="1:57">
      <c r="BC99" s="80"/>
    </row>
    <row r="100" spans="1:57">
      <c r="BC100" s="80"/>
    </row>
    <row r="101" spans="1:57">
      <c r="BC101" s="80"/>
    </row>
    <row r="102" spans="1:57">
      <c r="BC102" s="80"/>
    </row>
    <row r="103" spans="1:57">
      <c r="BC103" s="80"/>
    </row>
    <row r="104" spans="1:57">
      <c r="BC104" s="80"/>
    </row>
    <row r="105" spans="1:57">
      <c r="BC105" s="80"/>
    </row>
    <row r="106" spans="1:57">
      <c r="BC106" s="80"/>
    </row>
    <row r="107" spans="1:57">
      <c r="BC107" s="80"/>
    </row>
    <row r="108" spans="1:57">
      <c r="BC108" s="80"/>
    </row>
    <row r="109" spans="1:57">
      <c r="BC109" s="80"/>
    </row>
    <row r="110" spans="1:57">
      <c r="BC110" s="80"/>
    </row>
    <row r="111" spans="1:57">
      <c r="BC111" s="80"/>
    </row>
    <row r="112" spans="1:57">
      <c r="BC112" s="80"/>
    </row>
    <row r="113" spans="1:71">
      <c r="A113" s="130" t="s">
        <v>317</v>
      </c>
      <c r="B113" s="131">
        <f>IFERROR(INDEX(B$3:B$112,MATCH($A$113,$A$3:$A$112,0),1),0)</f>
        <v>0</v>
      </c>
      <c r="C113" s="131">
        <f t="shared" ref="C113:BM113" si="0">IFERROR(INDEX(C$3:C$112,MATCH($A$113,$A$3:$A$112,0),1),0)</f>
        <v>0</v>
      </c>
      <c r="D113" s="131">
        <f t="shared" si="0"/>
        <v>0</v>
      </c>
      <c r="E113" s="131">
        <f t="shared" si="0"/>
        <v>0</v>
      </c>
      <c r="F113" s="131">
        <f t="shared" si="0"/>
        <v>0</v>
      </c>
      <c r="G113" s="131">
        <f t="shared" si="0"/>
        <v>0</v>
      </c>
      <c r="H113" s="131">
        <f t="shared" si="0"/>
        <v>0</v>
      </c>
      <c r="I113" s="131">
        <f t="shared" si="0"/>
        <v>0</v>
      </c>
      <c r="J113" s="131">
        <f t="shared" si="0"/>
        <v>0</v>
      </c>
      <c r="K113" s="131">
        <f t="shared" si="0"/>
        <v>0</v>
      </c>
      <c r="L113" s="131">
        <f t="shared" si="0"/>
        <v>0</v>
      </c>
      <c r="M113" s="131">
        <f t="shared" si="0"/>
        <v>0</v>
      </c>
      <c r="N113" s="131">
        <f t="shared" si="0"/>
        <v>0</v>
      </c>
      <c r="O113" s="131">
        <f t="shared" si="0"/>
        <v>0</v>
      </c>
      <c r="P113" s="131">
        <f t="shared" si="0"/>
        <v>0</v>
      </c>
      <c r="Q113" s="131">
        <f t="shared" si="0"/>
        <v>0</v>
      </c>
      <c r="R113" s="131">
        <f t="shared" si="0"/>
        <v>0</v>
      </c>
      <c r="S113" s="131">
        <f t="shared" si="0"/>
        <v>0</v>
      </c>
      <c r="T113" s="131">
        <f t="shared" si="0"/>
        <v>0</v>
      </c>
      <c r="U113" s="131">
        <f t="shared" si="0"/>
        <v>0</v>
      </c>
      <c r="V113" s="131">
        <f t="shared" si="0"/>
        <v>0</v>
      </c>
      <c r="W113" s="131">
        <f t="shared" si="0"/>
        <v>0</v>
      </c>
      <c r="X113" s="131">
        <f t="shared" si="0"/>
        <v>0</v>
      </c>
      <c r="Y113" s="131">
        <f t="shared" si="0"/>
        <v>0</v>
      </c>
      <c r="Z113" s="131">
        <f t="shared" si="0"/>
        <v>0</v>
      </c>
      <c r="AA113" s="131">
        <f t="shared" si="0"/>
        <v>0</v>
      </c>
      <c r="AB113" s="131">
        <f t="shared" si="0"/>
        <v>0</v>
      </c>
      <c r="AC113" s="131">
        <f t="shared" si="0"/>
        <v>0</v>
      </c>
      <c r="AD113" s="131">
        <f t="shared" si="0"/>
        <v>0</v>
      </c>
      <c r="AE113" s="131">
        <f t="shared" si="0"/>
        <v>0</v>
      </c>
      <c r="AF113" s="131">
        <f t="shared" si="0"/>
        <v>0</v>
      </c>
      <c r="AG113" s="131">
        <f t="shared" si="0"/>
        <v>0</v>
      </c>
      <c r="AH113" s="131">
        <f t="shared" si="0"/>
        <v>0</v>
      </c>
      <c r="AI113" s="131">
        <f t="shared" si="0"/>
        <v>0</v>
      </c>
      <c r="AJ113" s="131">
        <f t="shared" si="0"/>
        <v>0</v>
      </c>
      <c r="AK113" s="131">
        <f t="shared" si="0"/>
        <v>0</v>
      </c>
      <c r="AL113" s="131">
        <f t="shared" si="0"/>
        <v>0</v>
      </c>
      <c r="AM113" s="131">
        <f t="shared" si="0"/>
        <v>0</v>
      </c>
      <c r="AN113" s="131">
        <f t="shared" si="0"/>
        <v>0</v>
      </c>
      <c r="AO113" s="131">
        <f t="shared" si="0"/>
        <v>0</v>
      </c>
      <c r="AP113" s="131">
        <f t="shared" si="0"/>
        <v>0</v>
      </c>
      <c r="AQ113" s="131">
        <f t="shared" si="0"/>
        <v>0</v>
      </c>
      <c r="AR113" s="131">
        <f t="shared" si="0"/>
        <v>0</v>
      </c>
      <c r="AS113" s="131">
        <f t="shared" si="0"/>
        <v>0</v>
      </c>
      <c r="AT113" s="131">
        <f t="shared" si="0"/>
        <v>0</v>
      </c>
      <c r="AU113" s="131">
        <f t="shared" si="0"/>
        <v>0</v>
      </c>
      <c r="AV113" s="131">
        <f t="shared" si="0"/>
        <v>0</v>
      </c>
      <c r="AW113" s="131">
        <f t="shared" si="0"/>
        <v>0</v>
      </c>
      <c r="AX113" s="131">
        <f t="shared" si="0"/>
        <v>0</v>
      </c>
      <c r="AY113" s="131">
        <f t="shared" si="0"/>
        <v>0</v>
      </c>
      <c r="AZ113" s="131">
        <f t="shared" si="0"/>
        <v>0</v>
      </c>
      <c r="BA113" s="131">
        <f t="shared" si="0"/>
        <v>0</v>
      </c>
      <c r="BB113" s="131">
        <f t="shared" si="0"/>
        <v>0</v>
      </c>
      <c r="BC113" s="131">
        <f t="shared" si="0"/>
        <v>0</v>
      </c>
      <c r="BD113" s="131">
        <f t="shared" si="0"/>
        <v>0</v>
      </c>
      <c r="BE113" s="131">
        <f t="shared" si="0"/>
        <v>0</v>
      </c>
      <c r="BF113" s="131">
        <f t="shared" si="0"/>
        <v>0</v>
      </c>
      <c r="BG113" s="131">
        <f t="shared" si="0"/>
        <v>0</v>
      </c>
      <c r="BH113" s="131">
        <f t="shared" si="0"/>
        <v>0</v>
      </c>
      <c r="BI113" s="131">
        <f t="shared" si="0"/>
        <v>0</v>
      </c>
      <c r="BJ113" s="131">
        <f t="shared" si="0"/>
        <v>0</v>
      </c>
      <c r="BK113" s="131">
        <f t="shared" si="0"/>
        <v>0</v>
      </c>
      <c r="BL113" s="131">
        <f t="shared" si="0"/>
        <v>0</v>
      </c>
      <c r="BM113" s="131">
        <f t="shared" si="0"/>
        <v>0</v>
      </c>
    </row>
    <row r="114" spans="1:71">
      <c r="A114" s="130" t="s">
        <v>320</v>
      </c>
      <c r="B114" s="131">
        <f>IFERROR(INDEX(B$3:B$112,MATCH($A$114,$A$3:$A$112,0),1),0)</f>
        <v>0</v>
      </c>
      <c r="C114" s="131">
        <f t="shared" ref="C114:BM114" si="1">IFERROR(INDEX(C$3:C$112,MATCH($A$114,$A$3:$A$112,0),1),0)</f>
        <v>0</v>
      </c>
      <c r="D114" s="131">
        <f t="shared" si="1"/>
        <v>0</v>
      </c>
      <c r="E114" s="131">
        <f t="shared" si="1"/>
        <v>0</v>
      </c>
      <c r="F114" s="131">
        <f t="shared" si="1"/>
        <v>0</v>
      </c>
      <c r="G114" s="131">
        <f t="shared" si="1"/>
        <v>0</v>
      </c>
      <c r="H114" s="131">
        <f t="shared" si="1"/>
        <v>0</v>
      </c>
      <c r="I114" s="131">
        <f t="shared" si="1"/>
        <v>0</v>
      </c>
      <c r="J114" s="131">
        <f t="shared" si="1"/>
        <v>0</v>
      </c>
      <c r="K114" s="131">
        <f t="shared" si="1"/>
        <v>0</v>
      </c>
      <c r="L114" s="131">
        <f t="shared" si="1"/>
        <v>0</v>
      </c>
      <c r="M114" s="131">
        <f t="shared" si="1"/>
        <v>0</v>
      </c>
      <c r="N114" s="131">
        <f t="shared" si="1"/>
        <v>0</v>
      </c>
      <c r="O114" s="131">
        <f t="shared" si="1"/>
        <v>0</v>
      </c>
      <c r="P114" s="131">
        <f t="shared" si="1"/>
        <v>0</v>
      </c>
      <c r="Q114" s="131">
        <f t="shared" si="1"/>
        <v>0</v>
      </c>
      <c r="R114" s="131">
        <f t="shared" si="1"/>
        <v>0</v>
      </c>
      <c r="S114" s="131">
        <f t="shared" si="1"/>
        <v>0</v>
      </c>
      <c r="T114" s="131">
        <f t="shared" si="1"/>
        <v>0</v>
      </c>
      <c r="U114" s="131">
        <f t="shared" si="1"/>
        <v>0</v>
      </c>
      <c r="V114" s="131">
        <f t="shared" si="1"/>
        <v>0</v>
      </c>
      <c r="W114" s="131">
        <f t="shared" si="1"/>
        <v>0</v>
      </c>
      <c r="X114" s="131">
        <f t="shared" si="1"/>
        <v>0</v>
      </c>
      <c r="Y114" s="131">
        <f t="shared" si="1"/>
        <v>0</v>
      </c>
      <c r="Z114" s="131">
        <f t="shared" si="1"/>
        <v>0</v>
      </c>
      <c r="AA114" s="131">
        <f t="shared" si="1"/>
        <v>0</v>
      </c>
      <c r="AB114" s="131">
        <f t="shared" si="1"/>
        <v>0</v>
      </c>
      <c r="AC114" s="131">
        <f t="shared" si="1"/>
        <v>0</v>
      </c>
      <c r="AD114" s="131">
        <f t="shared" si="1"/>
        <v>0</v>
      </c>
      <c r="AE114" s="131">
        <f t="shared" si="1"/>
        <v>0</v>
      </c>
      <c r="AF114" s="131">
        <f t="shared" si="1"/>
        <v>0</v>
      </c>
      <c r="AG114" s="131">
        <f t="shared" si="1"/>
        <v>0</v>
      </c>
      <c r="AH114" s="131">
        <f t="shared" si="1"/>
        <v>0</v>
      </c>
      <c r="AI114" s="131">
        <f t="shared" si="1"/>
        <v>0</v>
      </c>
      <c r="AJ114" s="131">
        <f t="shared" si="1"/>
        <v>0</v>
      </c>
      <c r="AK114" s="131">
        <f t="shared" si="1"/>
        <v>0</v>
      </c>
      <c r="AL114" s="131">
        <f t="shared" si="1"/>
        <v>0</v>
      </c>
      <c r="AM114" s="131">
        <f t="shared" si="1"/>
        <v>0</v>
      </c>
      <c r="AN114" s="131">
        <f t="shared" si="1"/>
        <v>0</v>
      </c>
      <c r="AO114" s="131">
        <f t="shared" si="1"/>
        <v>0</v>
      </c>
      <c r="AP114" s="131">
        <f t="shared" si="1"/>
        <v>0</v>
      </c>
      <c r="AQ114" s="131">
        <f t="shared" si="1"/>
        <v>0</v>
      </c>
      <c r="AR114" s="131">
        <f t="shared" si="1"/>
        <v>0</v>
      </c>
      <c r="AS114" s="131">
        <f t="shared" si="1"/>
        <v>0</v>
      </c>
      <c r="AT114" s="131">
        <f t="shared" si="1"/>
        <v>0</v>
      </c>
      <c r="AU114" s="131">
        <f t="shared" si="1"/>
        <v>0</v>
      </c>
      <c r="AV114" s="131">
        <f t="shared" si="1"/>
        <v>0</v>
      </c>
      <c r="AW114" s="131">
        <f t="shared" si="1"/>
        <v>0</v>
      </c>
      <c r="AX114" s="131">
        <f t="shared" si="1"/>
        <v>0</v>
      </c>
      <c r="AY114" s="131">
        <f t="shared" si="1"/>
        <v>0</v>
      </c>
      <c r="AZ114" s="131">
        <f t="shared" si="1"/>
        <v>0</v>
      </c>
      <c r="BA114" s="131">
        <f t="shared" si="1"/>
        <v>0</v>
      </c>
      <c r="BB114" s="131">
        <f t="shared" si="1"/>
        <v>0</v>
      </c>
      <c r="BC114" s="131">
        <f t="shared" si="1"/>
        <v>0</v>
      </c>
      <c r="BD114" s="131">
        <f t="shared" si="1"/>
        <v>0</v>
      </c>
      <c r="BE114" s="131">
        <f t="shared" si="1"/>
        <v>0</v>
      </c>
      <c r="BF114" s="131">
        <f t="shared" si="1"/>
        <v>0</v>
      </c>
      <c r="BG114" s="131">
        <f t="shared" si="1"/>
        <v>0</v>
      </c>
      <c r="BH114" s="131">
        <f t="shared" si="1"/>
        <v>0</v>
      </c>
      <c r="BI114" s="131">
        <f t="shared" si="1"/>
        <v>0</v>
      </c>
      <c r="BJ114" s="131">
        <f t="shared" si="1"/>
        <v>0</v>
      </c>
      <c r="BK114" s="131">
        <f t="shared" si="1"/>
        <v>0</v>
      </c>
      <c r="BL114" s="131">
        <f t="shared" si="1"/>
        <v>0</v>
      </c>
      <c r="BM114" s="131">
        <f t="shared" si="1"/>
        <v>0</v>
      </c>
    </row>
    <row r="115" spans="1:71">
      <c r="A115" s="130" t="s">
        <v>322</v>
      </c>
      <c r="B115" s="131">
        <f>IFERROR(INDEX(B$3:B$112,MATCH($A$115,$A$3:$A$112,0),1),0)</f>
        <v>0</v>
      </c>
      <c r="C115" s="131">
        <f t="shared" ref="C115:BM115" si="2">IFERROR(INDEX(C$3:C$112,MATCH($A$115,$A$3:$A$112,0),1),0)</f>
        <v>0</v>
      </c>
      <c r="D115" s="131">
        <f t="shared" si="2"/>
        <v>0</v>
      </c>
      <c r="E115" s="131">
        <f t="shared" si="2"/>
        <v>0</v>
      </c>
      <c r="F115" s="131">
        <f t="shared" si="2"/>
        <v>0</v>
      </c>
      <c r="G115" s="131">
        <f t="shared" si="2"/>
        <v>0</v>
      </c>
      <c r="H115" s="131">
        <f t="shared" si="2"/>
        <v>0</v>
      </c>
      <c r="I115" s="131">
        <f t="shared" si="2"/>
        <v>0</v>
      </c>
      <c r="J115" s="131">
        <f t="shared" si="2"/>
        <v>0</v>
      </c>
      <c r="K115" s="131">
        <f t="shared" si="2"/>
        <v>0</v>
      </c>
      <c r="L115" s="131">
        <f t="shared" si="2"/>
        <v>0</v>
      </c>
      <c r="M115" s="131">
        <f t="shared" si="2"/>
        <v>0</v>
      </c>
      <c r="N115" s="131">
        <f t="shared" si="2"/>
        <v>0</v>
      </c>
      <c r="O115" s="131">
        <f t="shared" si="2"/>
        <v>0</v>
      </c>
      <c r="P115" s="131">
        <f t="shared" si="2"/>
        <v>0</v>
      </c>
      <c r="Q115" s="131">
        <f t="shared" si="2"/>
        <v>0</v>
      </c>
      <c r="R115" s="131">
        <f t="shared" si="2"/>
        <v>0</v>
      </c>
      <c r="S115" s="131">
        <f t="shared" si="2"/>
        <v>0</v>
      </c>
      <c r="T115" s="131">
        <f t="shared" si="2"/>
        <v>0</v>
      </c>
      <c r="U115" s="131">
        <f t="shared" si="2"/>
        <v>0</v>
      </c>
      <c r="V115" s="131">
        <f t="shared" si="2"/>
        <v>0</v>
      </c>
      <c r="W115" s="131">
        <f t="shared" si="2"/>
        <v>0</v>
      </c>
      <c r="X115" s="131">
        <f t="shared" si="2"/>
        <v>0</v>
      </c>
      <c r="Y115" s="131">
        <f t="shared" si="2"/>
        <v>0</v>
      </c>
      <c r="Z115" s="131">
        <f t="shared" si="2"/>
        <v>0</v>
      </c>
      <c r="AA115" s="131">
        <f t="shared" si="2"/>
        <v>0</v>
      </c>
      <c r="AB115" s="131">
        <f t="shared" si="2"/>
        <v>0</v>
      </c>
      <c r="AC115" s="131">
        <f t="shared" si="2"/>
        <v>0</v>
      </c>
      <c r="AD115" s="131">
        <f t="shared" si="2"/>
        <v>0</v>
      </c>
      <c r="AE115" s="131">
        <f t="shared" si="2"/>
        <v>0</v>
      </c>
      <c r="AF115" s="131">
        <f t="shared" si="2"/>
        <v>0</v>
      </c>
      <c r="AG115" s="131">
        <f t="shared" si="2"/>
        <v>0</v>
      </c>
      <c r="AH115" s="131">
        <f t="shared" si="2"/>
        <v>0</v>
      </c>
      <c r="AI115" s="131">
        <f t="shared" si="2"/>
        <v>0</v>
      </c>
      <c r="AJ115" s="131">
        <f t="shared" si="2"/>
        <v>0</v>
      </c>
      <c r="AK115" s="131">
        <f t="shared" si="2"/>
        <v>0</v>
      </c>
      <c r="AL115" s="131">
        <f t="shared" si="2"/>
        <v>0</v>
      </c>
      <c r="AM115" s="131">
        <f t="shared" si="2"/>
        <v>0</v>
      </c>
      <c r="AN115" s="131">
        <f t="shared" si="2"/>
        <v>0</v>
      </c>
      <c r="AO115" s="131">
        <f t="shared" si="2"/>
        <v>0</v>
      </c>
      <c r="AP115" s="131">
        <f t="shared" si="2"/>
        <v>0</v>
      </c>
      <c r="AQ115" s="131">
        <f t="shared" si="2"/>
        <v>0</v>
      </c>
      <c r="AR115" s="131">
        <f t="shared" si="2"/>
        <v>0</v>
      </c>
      <c r="AS115" s="131">
        <f t="shared" si="2"/>
        <v>0</v>
      </c>
      <c r="AT115" s="131">
        <f t="shared" si="2"/>
        <v>0</v>
      </c>
      <c r="AU115" s="131">
        <f t="shared" si="2"/>
        <v>0</v>
      </c>
      <c r="AV115" s="131">
        <f t="shared" si="2"/>
        <v>0</v>
      </c>
      <c r="AW115" s="131">
        <f t="shared" si="2"/>
        <v>0</v>
      </c>
      <c r="AX115" s="131">
        <f t="shared" si="2"/>
        <v>0</v>
      </c>
      <c r="AY115" s="131">
        <f t="shared" si="2"/>
        <v>0</v>
      </c>
      <c r="AZ115" s="131">
        <f t="shared" si="2"/>
        <v>0</v>
      </c>
      <c r="BA115" s="131">
        <f t="shared" si="2"/>
        <v>0</v>
      </c>
      <c r="BB115" s="131">
        <f t="shared" si="2"/>
        <v>0</v>
      </c>
      <c r="BC115" s="131">
        <f t="shared" si="2"/>
        <v>0</v>
      </c>
      <c r="BD115" s="131">
        <f t="shared" si="2"/>
        <v>0</v>
      </c>
      <c r="BE115" s="131">
        <f t="shared" si="2"/>
        <v>0</v>
      </c>
      <c r="BF115" s="131">
        <f t="shared" si="2"/>
        <v>0</v>
      </c>
      <c r="BG115" s="131">
        <f t="shared" si="2"/>
        <v>0</v>
      </c>
      <c r="BH115" s="131">
        <f t="shared" si="2"/>
        <v>0</v>
      </c>
      <c r="BI115" s="131">
        <f t="shared" si="2"/>
        <v>0</v>
      </c>
      <c r="BJ115" s="131">
        <f t="shared" si="2"/>
        <v>0</v>
      </c>
      <c r="BK115" s="131">
        <f t="shared" si="2"/>
        <v>0</v>
      </c>
      <c r="BL115" s="131">
        <f t="shared" si="2"/>
        <v>0</v>
      </c>
      <c r="BM115" s="131">
        <f t="shared" si="2"/>
        <v>0</v>
      </c>
    </row>
    <row r="116" spans="1:71" s="80" customFormat="1">
      <c r="A116" s="81" t="s">
        <v>2</v>
      </c>
      <c r="B116" s="80">
        <f>B113+B114</f>
        <v>0</v>
      </c>
      <c r="C116" s="80">
        <f t="shared" ref="C116:BM116" si="3">C113+C114</f>
        <v>0</v>
      </c>
      <c r="D116" s="80">
        <f t="shared" si="3"/>
        <v>0</v>
      </c>
      <c r="E116" s="80">
        <f t="shared" si="3"/>
        <v>0</v>
      </c>
      <c r="F116" s="80">
        <f t="shared" si="3"/>
        <v>0</v>
      </c>
      <c r="G116" s="80">
        <f t="shared" si="3"/>
        <v>0</v>
      </c>
      <c r="H116" s="80">
        <f t="shared" si="3"/>
        <v>0</v>
      </c>
      <c r="I116" s="80">
        <f t="shared" si="3"/>
        <v>0</v>
      </c>
      <c r="J116" s="80">
        <f t="shared" si="3"/>
        <v>0</v>
      </c>
      <c r="K116" s="80">
        <f t="shared" si="3"/>
        <v>0</v>
      </c>
      <c r="L116" s="80">
        <f t="shared" si="3"/>
        <v>0</v>
      </c>
      <c r="M116" s="80">
        <f t="shared" si="3"/>
        <v>0</v>
      </c>
      <c r="N116" s="80">
        <f t="shared" si="3"/>
        <v>0</v>
      </c>
      <c r="O116" s="80">
        <f t="shared" si="3"/>
        <v>0</v>
      </c>
      <c r="P116" s="80">
        <f t="shared" ref="P116:Q116" si="4">P113+P114</f>
        <v>0</v>
      </c>
      <c r="Q116" s="80">
        <f t="shared" si="4"/>
        <v>0</v>
      </c>
      <c r="R116" s="80">
        <f t="shared" si="3"/>
        <v>0</v>
      </c>
      <c r="S116" s="80">
        <f t="shared" si="3"/>
        <v>0</v>
      </c>
      <c r="T116" s="80">
        <f t="shared" si="3"/>
        <v>0</v>
      </c>
      <c r="U116" s="80">
        <f t="shared" si="3"/>
        <v>0</v>
      </c>
      <c r="V116" s="80">
        <f t="shared" si="3"/>
        <v>0</v>
      </c>
      <c r="W116" s="80">
        <f t="shared" si="3"/>
        <v>0</v>
      </c>
      <c r="X116" s="80">
        <f t="shared" si="3"/>
        <v>0</v>
      </c>
      <c r="Y116" s="80">
        <f t="shared" si="3"/>
        <v>0</v>
      </c>
      <c r="Z116" s="80">
        <f t="shared" si="3"/>
        <v>0</v>
      </c>
      <c r="AA116" s="80">
        <f t="shared" si="3"/>
        <v>0</v>
      </c>
      <c r="AB116" s="80">
        <f t="shared" si="3"/>
        <v>0</v>
      </c>
      <c r="AC116" s="80">
        <f t="shared" si="3"/>
        <v>0</v>
      </c>
      <c r="AD116" s="80">
        <f t="shared" si="3"/>
        <v>0</v>
      </c>
      <c r="AE116" s="80">
        <f t="shared" si="3"/>
        <v>0</v>
      </c>
      <c r="AF116" s="80">
        <f t="shared" si="3"/>
        <v>0</v>
      </c>
      <c r="AG116" s="80">
        <f t="shared" si="3"/>
        <v>0</v>
      </c>
      <c r="AH116" s="80">
        <f t="shared" si="3"/>
        <v>0</v>
      </c>
      <c r="AI116" s="80">
        <f t="shared" si="3"/>
        <v>0</v>
      </c>
      <c r="AJ116" s="80">
        <f t="shared" si="3"/>
        <v>0</v>
      </c>
      <c r="AK116" s="80">
        <f t="shared" si="3"/>
        <v>0</v>
      </c>
      <c r="AL116" s="80">
        <f t="shared" si="3"/>
        <v>0</v>
      </c>
      <c r="AM116" s="80">
        <f t="shared" si="3"/>
        <v>0</v>
      </c>
      <c r="AN116" s="80">
        <f t="shared" si="3"/>
        <v>0</v>
      </c>
      <c r="AO116" s="80">
        <f t="shared" si="3"/>
        <v>0</v>
      </c>
      <c r="AP116" s="80">
        <f t="shared" si="3"/>
        <v>0</v>
      </c>
      <c r="AQ116" s="80">
        <f t="shared" si="3"/>
        <v>0</v>
      </c>
      <c r="AR116" s="80">
        <f t="shared" si="3"/>
        <v>0</v>
      </c>
      <c r="AS116" s="80">
        <f t="shared" si="3"/>
        <v>0</v>
      </c>
      <c r="AT116" s="80">
        <f t="shared" si="3"/>
        <v>0</v>
      </c>
      <c r="AU116" s="80">
        <f t="shared" si="3"/>
        <v>0</v>
      </c>
      <c r="AV116" s="80">
        <f t="shared" si="3"/>
        <v>0</v>
      </c>
      <c r="AW116" s="80">
        <f t="shared" si="3"/>
        <v>0</v>
      </c>
      <c r="AX116" s="80">
        <f t="shared" si="3"/>
        <v>0</v>
      </c>
      <c r="AY116" s="80">
        <f t="shared" si="3"/>
        <v>0</v>
      </c>
      <c r="AZ116" s="80">
        <f t="shared" si="3"/>
        <v>0</v>
      </c>
      <c r="BA116" s="80">
        <f t="shared" si="3"/>
        <v>0</v>
      </c>
      <c r="BB116" s="80">
        <f t="shared" si="3"/>
        <v>0</v>
      </c>
      <c r="BC116" s="80">
        <f t="shared" si="3"/>
        <v>0</v>
      </c>
      <c r="BD116" s="80">
        <f t="shared" si="3"/>
        <v>0</v>
      </c>
      <c r="BE116" s="80">
        <f t="shared" si="3"/>
        <v>0</v>
      </c>
      <c r="BF116" s="80">
        <f t="shared" si="3"/>
        <v>0</v>
      </c>
      <c r="BG116" s="80">
        <f t="shared" si="3"/>
        <v>0</v>
      </c>
      <c r="BH116" s="80">
        <f t="shared" si="3"/>
        <v>0</v>
      </c>
      <c r="BI116" s="80">
        <f t="shared" si="3"/>
        <v>0</v>
      </c>
      <c r="BJ116" s="80">
        <f t="shared" si="3"/>
        <v>0</v>
      </c>
      <c r="BK116" s="80">
        <f t="shared" si="3"/>
        <v>0</v>
      </c>
      <c r="BL116" s="80">
        <f t="shared" si="3"/>
        <v>0</v>
      </c>
      <c r="BM116" s="80">
        <f t="shared" si="3"/>
        <v>0</v>
      </c>
    </row>
    <row r="117" spans="1:71" s="80" customFormat="1">
      <c r="A117" s="81" t="s">
        <v>3</v>
      </c>
      <c r="B117" s="80">
        <f>B115</f>
        <v>0</v>
      </c>
      <c r="C117" s="80">
        <f t="shared" ref="C117:BM117" si="5">C115</f>
        <v>0</v>
      </c>
      <c r="D117" s="80">
        <f t="shared" si="5"/>
        <v>0</v>
      </c>
      <c r="E117" s="80">
        <f t="shared" si="5"/>
        <v>0</v>
      </c>
      <c r="F117" s="80">
        <f t="shared" si="5"/>
        <v>0</v>
      </c>
      <c r="G117" s="80">
        <f t="shared" si="5"/>
        <v>0</v>
      </c>
      <c r="H117" s="80">
        <f t="shared" si="5"/>
        <v>0</v>
      </c>
      <c r="I117" s="80">
        <f t="shared" si="5"/>
        <v>0</v>
      </c>
      <c r="J117" s="80">
        <f t="shared" si="5"/>
        <v>0</v>
      </c>
      <c r="K117" s="80">
        <f t="shared" si="5"/>
        <v>0</v>
      </c>
      <c r="L117" s="80">
        <f t="shared" si="5"/>
        <v>0</v>
      </c>
      <c r="M117" s="80">
        <f t="shared" si="5"/>
        <v>0</v>
      </c>
      <c r="N117" s="80">
        <f t="shared" si="5"/>
        <v>0</v>
      </c>
      <c r="O117" s="80">
        <f t="shared" si="5"/>
        <v>0</v>
      </c>
      <c r="P117" s="80">
        <f t="shared" ref="P117:Q117" si="6">P115</f>
        <v>0</v>
      </c>
      <c r="Q117" s="80">
        <f t="shared" si="6"/>
        <v>0</v>
      </c>
      <c r="R117" s="80">
        <f t="shared" si="5"/>
        <v>0</v>
      </c>
      <c r="S117" s="80">
        <f t="shared" si="5"/>
        <v>0</v>
      </c>
      <c r="T117" s="80">
        <f t="shared" si="5"/>
        <v>0</v>
      </c>
      <c r="U117" s="80">
        <f t="shared" si="5"/>
        <v>0</v>
      </c>
      <c r="V117" s="80">
        <f t="shared" si="5"/>
        <v>0</v>
      </c>
      <c r="W117" s="80">
        <f t="shared" si="5"/>
        <v>0</v>
      </c>
      <c r="X117" s="80">
        <f t="shared" si="5"/>
        <v>0</v>
      </c>
      <c r="Y117" s="80">
        <f t="shared" si="5"/>
        <v>0</v>
      </c>
      <c r="Z117" s="80">
        <f t="shared" si="5"/>
        <v>0</v>
      </c>
      <c r="AA117" s="80">
        <f t="shared" si="5"/>
        <v>0</v>
      </c>
      <c r="AB117" s="80">
        <f t="shared" si="5"/>
        <v>0</v>
      </c>
      <c r="AC117" s="80">
        <f t="shared" si="5"/>
        <v>0</v>
      </c>
      <c r="AD117" s="80">
        <f t="shared" si="5"/>
        <v>0</v>
      </c>
      <c r="AE117" s="80">
        <f t="shared" si="5"/>
        <v>0</v>
      </c>
      <c r="AF117" s="80">
        <f t="shared" si="5"/>
        <v>0</v>
      </c>
      <c r="AG117" s="80">
        <f t="shared" si="5"/>
        <v>0</v>
      </c>
      <c r="AH117" s="80">
        <f t="shared" si="5"/>
        <v>0</v>
      </c>
      <c r="AI117" s="80">
        <f t="shared" si="5"/>
        <v>0</v>
      </c>
      <c r="AJ117" s="80">
        <f t="shared" si="5"/>
        <v>0</v>
      </c>
      <c r="AK117" s="80">
        <f t="shared" si="5"/>
        <v>0</v>
      </c>
      <c r="AL117" s="80">
        <f t="shared" si="5"/>
        <v>0</v>
      </c>
      <c r="AM117" s="80">
        <f t="shared" si="5"/>
        <v>0</v>
      </c>
      <c r="AN117" s="80">
        <f t="shared" si="5"/>
        <v>0</v>
      </c>
      <c r="AO117" s="80">
        <f t="shared" si="5"/>
        <v>0</v>
      </c>
      <c r="AP117" s="80">
        <f t="shared" si="5"/>
        <v>0</v>
      </c>
      <c r="AQ117" s="80">
        <f t="shared" si="5"/>
        <v>0</v>
      </c>
      <c r="AR117" s="80">
        <f t="shared" si="5"/>
        <v>0</v>
      </c>
      <c r="AS117" s="80">
        <f t="shared" si="5"/>
        <v>0</v>
      </c>
      <c r="AT117" s="80">
        <f t="shared" si="5"/>
        <v>0</v>
      </c>
      <c r="AU117" s="80">
        <f t="shared" si="5"/>
        <v>0</v>
      </c>
      <c r="AV117" s="80">
        <f t="shared" si="5"/>
        <v>0</v>
      </c>
      <c r="AW117" s="80">
        <f t="shared" si="5"/>
        <v>0</v>
      </c>
      <c r="AX117" s="80">
        <f t="shared" si="5"/>
        <v>0</v>
      </c>
      <c r="AY117" s="80">
        <f t="shared" si="5"/>
        <v>0</v>
      </c>
      <c r="AZ117" s="80">
        <f t="shared" si="5"/>
        <v>0</v>
      </c>
      <c r="BA117" s="80">
        <f t="shared" si="5"/>
        <v>0</v>
      </c>
      <c r="BB117" s="80">
        <f t="shared" si="5"/>
        <v>0</v>
      </c>
      <c r="BC117" s="80">
        <f t="shared" si="5"/>
        <v>0</v>
      </c>
      <c r="BD117" s="80">
        <f t="shared" si="5"/>
        <v>0</v>
      </c>
      <c r="BE117" s="80">
        <f t="shared" si="5"/>
        <v>0</v>
      </c>
      <c r="BF117" s="80">
        <f t="shared" si="5"/>
        <v>0</v>
      </c>
      <c r="BG117" s="80">
        <f t="shared" si="5"/>
        <v>0</v>
      </c>
      <c r="BH117" s="80">
        <f t="shared" si="5"/>
        <v>0</v>
      </c>
      <c r="BI117" s="80">
        <f t="shared" si="5"/>
        <v>0</v>
      </c>
      <c r="BJ117" s="80">
        <f t="shared" si="5"/>
        <v>0</v>
      </c>
      <c r="BK117" s="80">
        <f t="shared" si="5"/>
        <v>0</v>
      </c>
      <c r="BL117" s="80">
        <f t="shared" si="5"/>
        <v>0</v>
      </c>
      <c r="BM117" s="80">
        <f t="shared" si="5"/>
        <v>0</v>
      </c>
    </row>
    <row r="118" spans="1:71" s="82" customFormat="1">
      <c r="A118" s="81" t="s">
        <v>4</v>
      </c>
      <c r="B118" s="82">
        <f>SUM(B116:B117)</f>
        <v>0</v>
      </c>
      <c r="C118" s="82">
        <f t="shared" ref="C118:BM118" si="7">SUM(C116:C117)</f>
        <v>0</v>
      </c>
      <c r="D118" s="82">
        <f t="shared" si="7"/>
        <v>0</v>
      </c>
      <c r="E118" s="82">
        <f t="shared" si="7"/>
        <v>0</v>
      </c>
      <c r="F118" s="82">
        <f t="shared" si="7"/>
        <v>0</v>
      </c>
      <c r="G118" s="82">
        <f t="shared" si="7"/>
        <v>0</v>
      </c>
      <c r="H118" s="82">
        <f t="shared" si="7"/>
        <v>0</v>
      </c>
      <c r="I118" s="82">
        <f t="shared" si="7"/>
        <v>0</v>
      </c>
      <c r="J118" s="82">
        <f t="shared" si="7"/>
        <v>0</v>
      </c>
      <c r="K118" s="82">
        <f t="shared" si="7"/>
        <v>0</v>
      </c>
      <c r="L118" s="82">
        <f t="shared" si="7"/>
        <v>0</v>
      </c>
      <c r="M118" s="82">
        <f t="shared" si="7"/>
        <v>0</v>
      </c>
      <c r="N118" s="82">
        <f t="shared" si="7"/>
        <v>0</v>
      </c>
      <c r="O118" s="82">
        <f t="shared" si="7"/>
        <v>0</v>
      </c>
      <c r="P118" s="82">
        <f t="shared" ref="P118:Q118" si="8">SUM(P116:P117)</f>
        <v>0</v>
      </c>
      <c r="Q118" s="82">
        <f t="shared" si="8"/>
        <v>0</v>
      </c>
      <c r="R118" s="82">
        <f t="shared" si="7"/>
        <v>0</v>
      </c>
      <c r="S118" s="82">
        <f t="shared" si="7"/>
        <v>0</v>
      </c>
      <c r="T118" s="82">
        <f t="shared" si="7"/>
        <v>0</v>
      </c>
      <c r="U118" s="82">
        <f t="shared" si="7"/>
        <v>0</v>
      </c>
      <c r="V118" s="82">
        <f t="shared" si="7"/>
        <v>0</v>
      </c>
      <c r="W118" s="82">
        <f t="shared" si="7"/>
        <v>0</v>
      </c>
      <c r="X118" s="82">
        <f t="shared" si="7"/>
        <v>0</v>
      </c>
      <c r="Y118" s="82">
        <f t="shared" si="7"/>
        <v>0</v>
      </c>
      <c r="Z118" s="82">
        <f t="shared" si="7"/>
        <v>0</v>
      </c>
      <c r="AA118" s="82">
        <f t="shared" si="7"/>
        <v>0</v>
      </c>
      <c r="AB118" s="82">
        <f t="shared" si="7"/>
        <v>0</v>
      </c>
      <c r="AC118" s="82">
        <f t="shared" si="7"/>
        <v>0</v>
      </c>
      <c r="AD118" s="82">
        <f t="shared" si="7"/>
        <v>0</v>
      </c>
      <c r="AE118" s="82">
        <f t="shared" si="7"/>
        <v>0</v>
      </c>
      <c r="AF118" s="82">
        <f t="shared" si="7"/>
        <v>0</v>
      </c>
      <c r="AG118" s="82">
        <f t="shared" si="7"/>
        <v>0</v>
      </c>
      <c r="AH118" s="82">
        <f t="shared" si="7"/>
        <v>0</v>
      </c>
      <c r="AI118" s="82">
        <f t="shared" si="7"/>
        <v>0</v>
      </c>
      <c r="AJ118" s="82">
        <f t="shared" si="7"/>
        <v>0</v>
      </c>
      <c r="AK118" s="82">
        <f t="shared" si="7"/>
        <v>0</v>
      </c>
      <c r="AL118" s="82">
        <f t="shared" si="7"/>
        <v>0</v>
      </c>
      <c r="AM118" s="82">
        <f t="shared" si="7"/>
        <v>0</v>
      </c>
      <c r="AN118" s="82">
        <f t="shared" si="7"/>
        <v>0</v>
      </c>
      <c r="AO118" s="82">
        <f t="shared" si="7"/>
        <v>0</v>
      </c>
      <c r="AP118" s="82">
        <f t="shared" si="7"/>
        <v>0</v>
      </c>
      <c r="AQ118" s="82">
        <f t="shared" si="7"/>
        <v>0</v>
      </c>
      <c r="AR118" s="82">
        <f t="shared" si="7"/>
        <v>0</v>
      </c>
      <c r="AS118" s="82">
        <f t="shared" si="7"/>
        <v>0</v>
      </c>
      <c r="AT118" s="82">
        <f t="shared" si="7"/>
        <v>0</v>
      </c>
      <c r="AU118" s="82">
        <f t="shared" si="7"/>
        <v>0</v>
      </c>
      <c r="AV118" s="82">
        <f t="shared" si="7"/>
        <v>0</v>
      </c>
      <c r="AW118" s="82">
        <f t="shared" si="7"/>
        <v>0</v>
      </c>
      <c r="AX118" s="82">
        <f t="shared" si="7"/>
        <v>0</v>
      </c>
      <c r="AY118" s="82">
        <f t="shared" si="7"/>
        <v>0</v>
      </c>
      <c r="AZ118" s="82">
        <f t="shared" si="7"/>
        <v>0</v>
      </c>
      <c r="BA118" s="82">
        <f t="shared" si="7"/>
        <v>0</v>
      </c>
      <c r="BB118" s="82">
        <f t="shared" si="7"/>
        <v>0</v>
      </c>
      <c r="BC118" s="82">
        <f t="shared" si="7"/>
        <v>0</v>
      </c>
      <c r="BD118" s="82">
        <f t="shared" si="7"/>
        <v>0</v>
      </c>
      <c r="BE118" s="82">
        <f t="shared" si="7"/>
        <v>0</v>
      </c>
      <c r="BF118" s="82">
        <f t="shared" si="7"/>
        <v>0</v>
      </c>
      <c r="BG118" s="82">
        <f t="shared" si="7"/>
        <v>0</v>
      </c>
      <c r="BH118" s="82">
        <f t="shared" si="7"/>
        <v>0</v>
      </c>
      <c r="BI118" s="82">
        <f t="shared" si="7"/>
        <v>0</v>
      </c>
      <c r="BJ118" s="82">
        <f t="shared" si="7"/>
        <v>0</v>
      </c>
      <c r="BK118" s="82">
        <f t="shared" si="7"/>
        <v>0</v>
      </c>
      <c r="BL118" s="82">
        <f t="shared" si="7"/>
        <v>0</v>
      </c>
      <c r="BM118" s="82">
        <f t="shared" si="7"/>
        <v>0</v>
      </c>
    </row>
    <row r="119" spans="1:71">
      <c r="A119" t="s">
        <v>372</v>
      </c>
      <c r="B119" s="151">
        <f>IFERROR(INDEX(B$3:B$116,MATCH($A$119,$A$3:$A$116,0),1),0)</f>
        <v>0</v>
      </c>
      <c r="C119" s="151">
        <f t="shared" ref="C119:BB119" si="9">IFERROR(INDEX(C$3:C$116,MATCH($A$119,$A$3:$A$116,0),1),0)</f>
        <v>0</v>
      </c>
      <c r="D119" s="151">
        <f t="shared" si="9"/>
        <v>0</v>
      </c>
      <c r="E119" s="151">
        <f t="shared" si="9"/>
        <v>0</v>
      </c>
      <c r="F119" s="151">
        <f t="shared" si="9"/>
        <v>0</v>
      </c>
      <c r="G119" s="151">
        <f t="shared" si="9"/>
        <v>0</v>
      </c>
      <c r="H119" s="151">
        <f t="shared" si="9"/>
        <v>0</v>
      </c>
      <c r="I119" s="151">
        <f t="shared" si="9"/>
        <v>0</v>
      </c>
      <c r="J119" s="151">
        <f t="shared" si="9"/>
        <v>0</v>
      </c>
      <c r="K119" s="151">
        <f t="shared" si="9"/>
        <v>0</v>
      </c>
      <c r="L119" s="151">
        <f t="shared" si="9"/>
        <v>0</v>
      </c>
      <c r="M119" s="151">
        <f t="shared" si="9"/>
        <v>0</v>
      </c>
      <c r="N119" s="151">
        <f t="shared" si="9"/>
        <v>0</v>
      </c>
      <c r="O119" s="151">
        <f t="shared" si="9"/>
        <v>0</v>
      </c>
      <c r="P119" s="151">
        <f t="shared" si="9"/>
        <v>0</v>
      </c>
      <c r="Q119" s="151">
        <f t="shared" si="9"/>
        <v>0</v>
      </c>
      <c r="R119" s="151">
        <f t="shared" si="9"/>
        <v>0</v>
      </c>
      <c r="S119" s="151">
        <f t="shared" si="9"/>
        <v>0</v>
      </c>
      <c r="T119" s="151">
        <f t="shared" si="9"/>
        <v>0</v>
      </c>
      <c r="U119" s="151">
        <f t="shared" si="9"/>
        <v>0</v>
      </c>
      <c r="V119" s="151">
        <f t="shared" si="9"/>
        <v>0</v>
      </c>
      <c r="W119" s="151">
        <f t="shared" si="9"/>
        <v>0</v>
      </c>
      <c r="X119" s="151">
        <f t="shared" si="9"/>
        <v>0</v>
      </c>
      <c r="Y119" s="151">
        <f t="shared" si="9"/>
        <v>0</v>
      </c>
      <c r="Z119" s="151">
        <f t="shared" si="9"/>
        <v>0</v>
      </c>
      <c r="AA119" s="151">
        <f t="shared" si="9"/>
        <v>0</v>
      </c>
      <c r="AB119" s="151">
        <f t="shared" si="9"/>
        <v>0</v>
      </c>
      <c r="AC119" s="151">
        <f t="shared" si="9"/>
        <v>0</v>
      </c>
      <c r="AD119" s="151">
        <f t="shared" si="9"/>
        <v>0</v>
      </c>
      <c r="AE119" s="151">
        <f t="shared" si="9"/>
        <v>0</v>
      </c>
      <c r="AF119" s="151">
        <f t="shared" si="9"/>
        <v>0</v>
      </c>
      <c r="AG119" s="151">
        <f t="shared" si="9"/>
        <v>0</v>
      </c>
      <c r="AH119" s="151">
        <f t="shared" si="9"/>
        <v>0</v>
      </c>
      <c r="AI119" s="151">
        <f t="shared" si="9"/>
        <v>0</v>
      </c>
      <c r="AJ119" s="151">
        <f t="shared" si="9"/>
        <v>0</v>
      </c>
      <c r="AK119" s="151">
        <f t="shared" si="9"/>
        <v>0</v>
      </c>
      <c r="AL119" s="151">
        <f t="shared" si="9"/>
        <v>0</v>
      </c>
      <c r="AM119" s="151">
        <f t="shared" si="9"/>
        <v>0</v>
      </c>
      <c r="AN119" s="151">
        <f t="shared" si="9"/>
        <v>0</v>
      </c>
      <c r="AO119" s="151">
        <f t="shared" si="9"/>
        <v>0</v>
      </c>
      <c r="AP119" s="151">
        <f t="shared" si="9"/>
        <v>0</v>
      </c>
      <c r="AQ119" s="151">
        <f t="shared" si="9"/>
        <v>0</v>
      </c>
      <c r="AR119" s="151">
        <f t="shared" si="9"/>
        <v>0</v>
      </c>
      <c r="AS119" s="151">
        <f t="shared" si="9"/>
        <v>0</v>
      </c>
      <c r="AT119" s="151">
        <f t="shared" si="9"/>
        <v>0</v>
      </c>
      <c r="AU119" s="151">
        <f t="shared" si="9"/>
        <v>0</v>
      </c>
      <c r="AV119" s="151">
        <f t="shared" si="9"/>
        <v>0</v>
      </c>
      <c r="AW119" s="151">
        <f t="shared" si="9"/>
        <v>0</v>
      </c>
      <c r="AX119" s="151">
        <f t="shared" si="9"/>
        <v>0</v>
      </c>
      <c r="AY119" s="151">
        <f t="shared" si="9"/>
        <v>0</v>
      </c>
      <c r="AZ119" s="151">
        <f t="shared" si="9"/>
        <v>0</v>
      </c>
      <c r="BA119" s="151">
        <f t="shared" si="9"/>
        <v>0</v>
      </c>
      <c r="BB119" s="151">
        <f t="shared" si="9"/>
        <v>0</v>
      </c>
      <c r="BC119" s="80"/>
    </row>
    <row r="120" spans="1:71">
      <c r="A120" t="s">
        <v>373</v>
      </c>
      <c r="B120" s="151">
        <f>IFERROR(INDEX(B$3:B$116,MATCH($A$120,$A$3:$A$116,0),1),0)</f>
        <v>0</v>
      </c>
      <c r="C120" s="151">
        <f t="shared" ref="C120:BB120" si="10">IFERROR(INDEX(C$3:C$116,MATCH($A$120,$A$3:$A$116,0),1),0)</f>
        <v>0</v>
      </c>
      <c r="D120" s="151">
        <f t="shared" si="10"/>
        <v>0</v>
      </c>
      <c r="E120" s="151">
        <f t="shared" si="10"/>
        <v>0</v>
      </c>
      <c r="F120" s="151">
        <f t="shared" si="10"/>
        <v>0</v>
      </c>
      <c r="G120" s="151">
        <f t="shared" si="10"/>
        <v>0</v>
      </c>
      <c r="H120" s="151">
        <f t="shared" si="10"/>
        <v>0</v>
      </c>
      <c r="I120" s="151">
        <f t="shared" si="10"/>
        <v>0</v>
      </c>
      <c r="J120" s="151">
        <f t="shared" si="10"/>
        <v>0</v>
      </c>
      <c r="K120" s="151">
        <f t="shared" si="10"/>
        <v>0</v>
      </c>
      <c r="L120" s="151">
        <f t="shared" si="10"/>
        <v>0</v>
      </c>
      <c r="M120" s="151">
        <f t="shared" si="10"/>
        <v>0</v>
      </c>
      <c r="N120" s="151">
        <f t="shared" si="10"/>
        <v>0</v>
      </c>
      <c r="O120" s="151">
        <f t="shared" si="10"/>
        <v>0</v>
      </c>
      <c r="P120" s="151">
        <f t="shared" si="10"/>
        <v>0</v>
      </c>
      <c r="Q120" s="151">
        <f t="shared" si="10"/>
        <v>0</v>
      </c>
      <c r="R120" s="151">
        <f t="shared" si="10"/>
        <v>0</v>
      </c>
      <c r="S120" s="151">
        <f t="shared" si="10"/>
        <v>0</v>
      </c>
      <c r="T120" s="151">
        <f t="shared" si="10"/>
        <v>0</v>
      </c>
      <c r="U120" s="151">
        <f t="shared" si="10"/>
        <v>0</v>
      </c>
      <c r="V120" s="151">
        <f t="shared" si="10"/>
        <v>0</v>
      </c>
      <c r="W120" s="151">
        <f t="shared" si="10"/>
        <v>0</v>
      </c>
      <c r="X120" s="151">
        <f t="shared" si="10"/>
        <v>0</v>
      </c>
      <c r="Y120" s="151">
        <f t="shared" si="10"/>
        <v>0</v>
      </c>
      <c r="Z120" s="151">
        <f t="shared" si="10"/>
        <v>0</v>
      </c>
      <c r="AA120" s="151">
        <f t="shared" si="10"/>
        <v>0</v>
      </c>
      <c r="AB120" s="151">
        <f t="shared" si="10"/>
        <v>0</v>
      </c>
      <c r="AC120" s="151">
        <f t="shared" si="10"/>
        <v>0</v>
      </c>
      <c r="AD120" s="151">
        <f t="shared" si="10"/>
        <v>0</v>
      </c>
      <c r="AE120" s="151">
        <f t="shared" si="10"/>
        <v>0</v>
      </c>
      <c r="AF120" s="151">
        <f t="shared" si="10"/>
        <v>0</v>
      </c>
      <c r="AG120" s="151">
        <f t="shared" si="10"/>
        <v>0</v>
      </c>
      <c r="AH120" s="151">
        <f t="shared" si="10"/>
        <v>0</v>
      </c>
      <c r="AI120" s="151">
        <f t="shared" si="10"/>
        <v>0</v>
      </c>
      <c r="AJ120" s="151">
        <f t="shared" si="10"/>
        <v>0</v>
      </c>
      <c r="AK120" s="151">
        <f t="shared" si="10"/>
        <v>0</v>
      </c>
      <c r="AL120" s="151">
        <f t="shared" si="10"/>
        <v>0</v>
      </c>
      <c r="AM120" s="151">
        <f t="shared" si="10"/>
        <v>0</v>
      </c>
      <c r="AN120" s="151">
        <f t="shared" si="10"/>
        <v>0</v>
      </c>
      <c r="AO120" s="151">
        <f t="shared" si="10"/>
        <v>0</v>
      </c>
      <c r="AP120" s="151">
        <f t="shared" si="10"/>
        <v>0</v>
      </c>
      <c r="AQ120" s="151">
        <f t="shared" si="10"/>
        <v>0</v>
      </c>
      <c r="AR120" s="151">
        <f t="shared" si="10"/>
        <v>0</v>
      </c>
      <c r="AS120" s="151">
        <f t="shared" si="10"/>
        <v>0</v>
      </c>
      <c r="AT120" s="151">
        <f t="shared" si="10"/>
        <v>0</v>
      </c>
      <c r="AU120" s="151">
        <f t="shared" si="10"/>
        <v>0</v>
      </c>
      <c r="AV120" s="151">
        <f t="shared" si="10"/>
        <v>0</v>
      </c>
      <c r="AW120" s="151">
        <f t="shared" si="10"/>
        <v>0</v>
      </c>
      <c r="AX120" s="151">
        <f t="shared" si="10"/>
        <v>0</v>
      </c>
      <c r="AY120" s="151">
        <f t="shared" si="10"/>
        <v>0</v>
      </c>
      <c r="AZ120" s="151">
        <f t="shared" si="10"/>
        <v>0</v>
      </c>
      <c r="BA120" s="151">
        <f t="shared" si="10"/>
        <v>0</v>
      </c>
      <c r="BB120" s="151">
        <f t="shared" si="10"/>
        <v>0</v>
      </c>
      <c r="BC120" s="80"/>
    </row>
    <row r="121" spans="1:71" ht="14">
      <c r="A121" s="152" t="s">
        <v>376</v>
      </c>
      <c r="B121" s="80">
        <f>SUM(B119:B120)</f>
        <v>0</v>
      </c>
      <c r="C121" s="80">
        <f t="shared" ref="C121:BB121" si="11">SUM(C119:C120)</f>
        <v>0</v>
      </c>
      <c r="D121" s="80">
        <f t="shared" si="11"/>
        <v>0</v>
      </c>
      <c r="E121" s="80">
        <f t="shared" si="11"/>
        <v>0</v>
      </c>
      <c r="F121" s="80">
        <f t="shared" si="11"/>
        <v>0</v>
      </c>
      <c r="G121" s="80">
        <f t="shared" si="11"/>
        <v>0</v>
      </c>
      <c r="H121" s="80">
        <f t="shared" si="11"/>
        <v>0</v>
      </c>
      <c r="I121" s="80">
        <f t="shared" si="11"/>
        <v>0</v>
      </c>
      <c r="J121" s="80">
        <f t="shared" si="11"/>
        <v>0</v>
      </c>
      <c r="K121" s="80">
        <f t="shared" si="11"/>
        <v>0</v>
      </c>
      <c r="L121" s="80">
        <f t="shared" si="11"/>
        <v>0</v>
      </c>
      <c r="M121" s="80">
        <f t="shared" si="11"/>
        <v>0</v>
      </c>
      <c r="N121" s="80">
        <f t="shared" si="11"/>
        <v>0</v>
      </c>
      <c r="O121" s="80">
        <f t="shared" si="11"/>
        <v>0</v>
      </c>
      <c r="P121" s="80">
        <f t="shared" ref="P121:Q121" si="12">SUM(P119:P120)</f>
        <v>0</v>
      </c>
      <c r="Q121" s="80">
        <f t="shared" si="12"/>
        <v>0</v>
      </c>
      <c r="R121" s="80">
        <f t="shared" si="11"/>
        <v>0</v>
      </c>
      <c r="S121" s="80">
        <f t="shared" si="11"/>
        <v>0</v>
      </c>
      <c r="T121" s="80">
        <f t="shared" si="11"/>
        <v>0</v>
      </c>
      <c r="U121" s="80">
        <f t="shared" si="11"/>
        <v>0</v>
      </c>
      <c r="V121" s="80">
        <f t="shared" si="11"/>
        <v>0</v>
      </c>
      <c r="W121" s="80">
        <f t="shared" si="11"/>
        <v>0</v>
      </c>
      <c r="X121" s="80">
        <f t="shared" si="11"/>
        <v>0</v>
      </c>
      <c r="Y121" s="80">
        <f t="shared" si="11"/>
        <v>0</v>
      </c>
      <c r="Z121" s="80">
        <f t="shared" si="11"/>
        <v>0</v>
      </c>
      <c r="AA121" s="80">
        <f t="shared" si="11"/>
        <v>0</v>
      </c>
      <c r="AB121" s="80">
        <f t="shared" si="11"/>
        <v>0</v>
      </c>
      <c r="AC121" s="80">
        <f t="shared" si="11"/>
        <v>0</v>
      </c>
      <c r="AD121" s="80">
        <f t="shared" si="11"/>
        <v>0</v>
      </c>
      <c r="AE121" s="80">
        <f t="shared" si="11"/>
        <v>0</v>
      </c>
      <c r="AF121" s="80">
        <f t="shared" si="11"/>
        <v>0</v>
      </c>
      <c r="AG121" s="80">
        <f t="shared" si="11"/>
        <v>0</v>
      </c>
      <c r="AH121" s="80">
        <f t="shared" si="11"/>
        <v>0</v>
      </c>
      <c r="AI121" s="80">
        <f t="shared" si="11"/>
        <v>0</v>
      </c>
      <c r="AJ121" s="80">
        <f t="shared" si="11"/>
        <v>0</v>
      </c>
      <c r="AK121" s="80">
        <f t="shared" si="11"/>
        <v>0</v>
      </c>
      <c r="AL121" s="80">
        <f t="shared" si="11"/>
        <v>0</v>
      </c>
      <c r="AM121" s="80">
        <f t="shared" si="11"/>
        <v>0</v>
      </c>
      <c r="AN121" s="80">
        <f t="shared" si="11"/>
        <v>0</v>
      </c>
      <c r="AO121" s="80">
        <f t="shared" si="11"/>
        <v>0</v>
      </c>
      <c r="AP121" s="80">
        <f t="shared" si="11"/>
        <v>0</v>
      </c>
      <c r="AQ121" s="80">
        <f t="shared" si="11"/>
        <v>0</v>
      </c>
      <c r="AR121" s="80">
        <f t="shared" si="11"/>
        <v>0</v>
      </c>
      <c r="AS121" s="80">
        <f t="shared" si="11"/>
        <v>0</v>
      </c>
      <c r="AT121" s="80">
        <f t="shared" si="11"/>
        <v>0</v>
      </c>
      <c r="AU121" s="80">
        <f t="shared" si="11"/>
        <v>0</v>
      </c>
      <c r="AV121" s="80">
        <f t="shared" si="11"/>
        <v>0</v>
      </c>
      <c r="AW121" s="80">
        <f t="shared" si="11"/>
        <v>0</v>
      </c>
      <c r="AX121" s="80">
        <f t="shared" si="11"/>
        <v>0</v>
      </c>
      <c r="AY121" s="80">
        <f t="shared" si="11"/>
        <v>0</v>
      </c>
      <c r="AZ121" s="80">
        <f t="shared" si="11"/>
        <v>0</v>
      </c>
      <c r="BA121" s="80">
        <f t="shared" si="11"/>
        <v>0</v>
      </c>
      <c r="BB121" s="80">
        <f t="shared" si="11"/>
        <v>0</v>
      </c>
    </row>
    <row r="122" spans="1:71" s="80" customFormat="1">
      <c r="A122" s="81" t="s">
        <v>365</v>
      </c>
      <c r="B122" s="80">
        <f t="shared" ref="B122:AI122" si="13">+B10+B11</f>
        <v>0</v>
      </c>
      <c r="C122" s="80">
        <f t="shared" si="13"/>
        <v>0</v>
      </c>
      <c r="D122" s="80">
        <f t="shared" si="13"/>
        <v>0</v>
      </c>
      <c r="E122" s="80">
        <f t="shared" si="13"/>
        <v>0</v>
      </c>
      <c r="F122" s="80">
        <f t="shared" si="13"/>
        <v>0</v>
      </c>
      <c r="G122" s="80">
        <f t="shared" si="13"/>
        <v>0</v>
      </c>
      <c r="H122" s="80">
        <f t="shared" si="13"/>
        <v>0</v>
      </c>
      <c r="I122" s="80">
        <f t="shared" si="13"/>
        <v>0</v>
      </c>
      <c r="J122" s="80">
        <f t="shared" si="13"/>
        <v>0</v>
      </c>
      <c r="K122" s="80">
        <f t="shared" si="13"/>
        <v>0</v>
      </c>
      <c r="L122" s="80">
        <f t="shared" si="13"/>
        <v>0</v>
      </c>
      <c r="M122" s="80">
        <f t="shared" si="13"/>
        <v>0</v>
      </c>
      <c r="N122" s="80">
        <f t="shared" si="13"/>
        <v>0</v>
      </c>
      <c r="O122" s="80">
        <f t="shared" si="13"/>
        <v>0</v>
      </c>
      <c r="P122" s="80">
        <f t="shared" ref="P122:Q122" si="14">+P10+P11</f>
        <v>0</v>
      </c>
      <c r="Q122" s="80">
        <f t="shared" si="14"/>
        <v>0</v>
      </c>
      <c r="R122" s="80">
        <f t="shared" si="13"/>
        <v>0</v>
      </c>
      <c r="S122" s="80">
        <f t="shared" si="13"/>
        <v>0</v>
      </c>
      <c r="T122" s="80">
        <f t="shared" si="13"/>
        <v>0</v>
      </c>
      <c r="U122" s="80">
        <f t="shared" si="13"/>
        <v>0</v>
      </c>
      <c r="V122" s="80">
        <f t="shared" si="13"/>
        <v>0</v>
      </c>
      <c r="W122" s="80">
        <f t="shared" si="13"/>
        <v>0</v>
      </c>
      <c r="X122" s="80">
        <f t="shared" si="13"/>
        <v>0</v>
      </c>
      <c r="Y122" s="80">
        <f t="shared" si="13"/>
        <v>0</v>
      </c>
      <c r="Z122" s="80">
        <f t="shared" si="13"/>
        <v>0</v>
      </c>
      <c r="AA122" s="80">
        <f t="shared" si="13"/>
        <v>0</v>
      </c>
      <c r="AB122" s="80">
        <f t="shared" si="13"/>
        <v>0</v>
      </c>
      <c r="AC122" s="80">
        <f t="shared" si="13"/>
        <v>0</v>
      </c>
      <c r="AD122" s="80">
        <f t="shared" si="13"/>
        <v>0</v>
      </c>
      <c r="AE122" s="80">
        <f t="shared" si="13"/>
        <v>0</v>
      </c>
      <c r="AF122" s="80">
        <f t="shared" si="13"/>
        <v>0</v>
      </c>
      <c r="AG122" s="80">
        <f t="shared" si="13"/>
        <v>0</v>
      </c>
      <c r="AH122" s="80">
        <f t="shared" si="13"/>
        <v>0</v>
      </c>
      <c r="AI122" s="80">
        <f t="shared" si="13"/>
        <v>0</v>
      </c>
      <c r="AJ122" s="80">
        <f t="shared" ref="AJ122:BM122" si="15">+AJ10+AJ11</f>
        <v>0</v>
      </c>
      <c r="AK122" s="80">
        <f t="shared" si="15"/>
        <v>0</v>
      </c>
      <c r="AL122" s="80">
        <f t="shared" si="15"/>
        <v>0</v>
      </c>
      <c r="AM122" s="80">
        <f t="shared" si="15"/>
        <v>0</v>
      </c>
      <c r="AN122" s="80">
        <f t="shared" si="15"/>
        <v>0</v>
      </c>
      <c r="AO122" s="80">
        <f t="shared" si="15"/>
        <v>0</v>
      </c>
      <c r="AP122" s="80">
        <f t="shared" si="15"/>
        <v>0</v>
      </c>
      <c r="AQ122" s="80">
        <f t="shared" si="15"/>
        <v>0</v>
      </c>
      <c r="AR122" s="80">
        <f t="shared" si="15"/>
        <v>0</v>
      </c>
      <c r="AS122" s="80">
        <f t="shared" si="15"/>
        <v>0</v>
      </c>
      <c r="AT122" s="80">
        <f t="shared" si="15"/>
        <v>0</v>
      </c>
      <c r="AU122" s="80">
        <f t="shared" si="15"/>
        <v>0</v>
      </c>
      <c r="AV122" s="80">
        <f t="shared" si="15"/>
        <v>0</v>
      </c>
      <c r="AW122" s="80">
        <f t="shared" si="15"/>
        <v>0</v>
      </c>
      <c r="AX122" s="80">
        <f t="shared" si="15"/>
        <v>0</v>
      </c>
      <c r="AY122" s="80">
        <f t="shared" si="15"/>
        <v>0</v>
      </c>
      <c r="AZ122" s="80">
        <f t="shared" si="15"/>
        <v>0</v>
      </c>
      <c r="BA122" s="80">
        <f t="shared" si="15"/>
        <v>0</v>
      </c>
      <c r="BB122" s="80">
        <f t="shared" si="15"/>
        <v>0</v>
      </c>
      <c r="BC122" s="80">
        <f t="shared" si="15"/>
        <v>0</v>
      </c>
      <c r="BD122" s="80">
        <f t="shared" si="15"/>
        <v>0</v>
      </c>
      <c r="BE122" s="80">
        <f t="shared" si="15"/>
        <v>0</v>
      </c>
      <c r="BF122" s="80">
        <f t="shared" si="15"/>
        <v>0</v>
      </c>
      <c r="BG122" s="80">
        <f t="shared" si="15"/>
        <v>0</v>
      </c>
      <c r="BH122" s="80">
        <f t="shared" si="15"/>
        <v>0</v>
      </c>
      <c r="BI122" s="80">
        <f t="shared" si="15"/>
        <v>0</v>
      </c>
      <c r="BJ122" s="80">
        <f t="shared" si="15"/>
        <v>0</v>
      </c>
      <c r="BK122" s="80">
        <f t="shared" si="15"/>
        <v>0</v>
      </c>
      <c r="BL122" s="80">
        <f t="shared" si="15"/>
        <v>0</v>
      </c>
      <c r="BM122" s="80">
        <f t="shared" si="15"/>
        <v>0</v>
      </c>
    </row>
    <row r="123" spans="1:71">
      <c r="B123" s="80"/>
      <c r="C123" s="80"/>
      <c r="D123" s="80"/>
      <c r="E123" s="80"/>
      <c r="F123" s="80"/>
      <c r="G123" s="80"/>
      <c r="H123" s="80"/>
      <c r="I123" s="80"/>
      <c r="J123" s="80"/>
      <c r="K123" s="80"/>
      <c r="L123" s="80"/>
      <c r="M123" s="80"/>
      <c r="N123" s="80"/>
      <c r="O123" s="80"/>
      <c r="P123" s="80"/>
      <c r="Q123" s="80"/>
      <c r="R123" s="80"/>
      <c r="S123" s="80"/>
      <c r="T123" s="80"/>
      <c r="U123" s="80"/>
      <c r="V123" s="80"/>
      <c r="W123" s="80"/>
      <c r="X123" s="80"/>
      <c r="Y123" s="80"/>
      <c r="Z123" s="80"/>
      <c r="AA123" s="80"/>
      <c r="AB123" s="80"/>
      <c r="AC123" s="80"/>
      <c r="AD123" s="80"/>
      <c r="AE123" s="80"/>
      <c r="AF123" s="80"/>
      <c r="AG123" s="80"/>
      <c r="AH123" s="80"/>
      <c r="AI123" s="80"/>
      <c r="AJ123" s="80"/>
      <c r="AK123" s="80"/>
      <c r="AL123" s="80"/>
      <c r="AM123" s="80"/>
      <c r="AN123" s="80"/>
      <c r="AO123" s="80"/>
      <c r="AP123" s="80"/>
      <c r="AQ123" s="80"/>
      <c r="AR123" s="80"/>
      <c r="AS123" s="80"/>
      <c r="AT123" s="80"/>
      <c r="AU123" s="80"/>
      <c r="AV123" s="80"/>
      <c r="AW123" s="80"/>
      <c r="AX123" s="80"/>
      <c r="AY123" s="80"/>
      <c r="AZ123" s="80"/>
      <c r="BA123" s="80"/>
      <c r="BB123" s="80"/>
      <c r="BC123" s="80"/>
    </row>
    <row r="124" spans="1:71">
      <c r="A124" s="4" t="s">
        <v>5</v>
      </c>
    </row>
    <row r="125" spans="1:71" s="3" customFormat="1" ht="14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 s="79"/>
      <c r="BG125" s="79"/>
      <c r="BH125" s="79"/>
      <c r="BI125" s="79"/>
      <c r="BJ125" s="79"/>
      <c r="BK125" s="79"/>
      <c r="BL125" s="79"/>
      <c r="BM125" s="79"/>
      <c r="BN125" s="79"/>
      <c r="BO125" s="79"/>
      <c r="BP125" s="79"/>
      <c r="BQ125" s="79"/>
      <c r="BR125" s="79"/>
      <c r="BS125" s="79"/>
    </row>
    <row r="126" spans="1:71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</row>
    <row r="127" spans="1:71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</row>
    <row r="128" spans="1:71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 s="80"/>
      <c r="BG128" s="80"/>
      <c r="BH128" s="80"/>
      <c r="BI128" s="80"/>
      <c r="BJ128" s="80"/>
      <c r="BK128" s="80"/>
      <c r="BL128" s="80"/>
      <c r="BM128" s="80"/>
      <c r="BN128" s="80"/>
      <c r="BO128" s="80"/>
      <c r="BP128" s="80"/>
      <c r="BQ128" s="80"/>
      <c r="BR128" s="80"/>
      <c r="BS128" s="80"/>
    </row>
    <row r="129" spans="1:71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 s="80"/>
      <c r="BG129" s="80"/>
      <c r="BH129" s="80"/>
      <c r="BI129" s="80"/>
      <c r="BJ129" s="80"/>
      <c r="BK129" s="80"/>
      <c r="BL129" s="80"/>
      <c r="BM129" s="80"/>
      <c r="BN129" s="80"/>
      <c r="BO129" s="80"/>
      <c r="BP129" s="80"/>
      <c r="BQ129" s="80"/>
      <c r="BR129" s="80"/>
      <c r="BS129" s="80"/>
    </row>
    <row r="130" spans="1:71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 s="80"/>
      <c r="BG130" s="80"/>
      <c r="BH130" s="80"/>
      <c r="BI130" s="80"/>
      <c r="BJ130" s="80"/>
      <c r="BK130" s="80"/>
      <c r="BL130" s="80"/>
      <c r="BM130" s="80"/>
      <c r="BN130" s="80"/>
      <c r="BO130" s="80"/>
      <c r="BP130" s="80"/>
      <c r="BQ130" s="80"/>
      <c r="BR130" s="80"/>
      <c r="BS130" s="80"/>
    </row>
    <row r="131" spans="1:71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 s="80"/>
      <c r="BG131" s="80"/>
      <c r="BH131" s="80"/>
      <c r="BI131" s="80"/>
      <c r="BJ131" s="80"/>
      <c r="BK131" s="80"/>
      <c r="BL131" s="80"/>
      <c r="BM131" s="80"/>
      <c r="BN131" s="80"/>
      <c r="BO131" s="80"/>
      <c r="BP131" s="80"/>
      <c r="BQ131" s="80"/>
      <c r="BR131" s="80"/>
      <c r="BS131" s="80"/>
    </row>
    <row r="132" spans="1:71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 s="80"/>
      <c r="BG132" s="80"/>
      <c r="BH132" s="80"/>
      <c r="BI132" s="80"/>
      <c r="BJ132" s="80"/>
      <c r="BK132" s="80"/>
      <c r="BL132" s="80"/>
      <c r="BM132" s="80"/>
      <c r="BN132" s="80"/>
      <c r="BO132" s="80"/>
      <c r="BP132" s="80"/>
      <c r="BQ132" s="80"/>
      <c r="BR132" s="80"/>
      <c r="BS132" s="80"/>
    </row>
    <row r="133" spans="1:71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 s="80"/>
      <c r="BG133" s="80"/>
      <c r="BH133" s="80"/>
      <c r="BI133" s="80"/>
      <c r="BJ133" s="80"/>
      <c r="BK133" s="80"/>
      <c r="BL133" s="80"/>
      <c r="BM133" s="80"/>
      <c r="BN133" s="80"/>
      <c r="BO133" s="80"/>
      <c r="BP133" s="80"/>
      <c r="BQ133" s="80"/>
      <c r="BR133" s="80"/>
      <c r="BS133" s="80"/>
    </row>
    <row r="134" spans="1:71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 s="80"/>
      <c r="BG134" s="80"/>
      <c r="BH134" s="80"/>
      <c r="BI134" s="80"/>
      <c r="BJ134" s="80"/>
      <c r="BK134" s="80"/>
      <c r="BL134" s="80"/>
      <c r="BM134" s="80"/>
      <c r="BN134" s="80"/>
      <c r="BO134" s="80"/>
      <c r="BP134" s="80"/>
      <c r="BQ134" s="80"/>
      <c r="BR134" s="80"/>
      <c r="BS134" s="80"/>
    </row>
    <row r="135" spans="1:71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 s="80"/>
      <c r="BG135" s="80"/>
      <c r="BH135" s="80"/>
      <c r="BI135" s="80"/>
      <c r="BJ135" s="80"/>
      <c r="BK135" s="80"/>
      <c r="BL135" s="80"/>
      <c r="BM135" s="80"/>
      <c r="BN135" s="80"/>
      <c r="BO135" s="80"/>
      <c r="BP135" s="80"/>
      <c r="BQ135" s="80"/>
      <c r="BR135" s="80"/>
      <c r="BS135" s="80"/>
    </row>
    <row r="136" spans="1:71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 s="80"/>
      <c r="BG136" s="80"/>
      <c r="BH136" s="80"/>
      <c r="BI136" s="80"/>
      <c r="BJ136" s="80"/>
      <c r="BK136" s="80"/>
      <c r="BL136" s="80"/>
      <c r="BM136" s="80"/>
      <c r="BN136" s="80"/>
      <c r="BO136" s="80"/>
      <c r="BP136" s="80"/>
      <c r="BQ136" s="80"/>
      <c r="BR136" s="80"/>
      <c r="BS136" s="80"/>
    </row>
    <row r="137" spans="1:71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 s="80"/>
      <c r="BG137" s="80"/>
      <c r="BH137" s="80"/>
      <c r="BI137" s="80"/>
      <c r="BJ137" s="80"/>
      <c r="BK137" s="80"/>
      <c r="BL137" s="80"/>
      <c r="BM137" s="80"/>
      <c r="BN137" s="80"/>
      <c r="BO137" s="80"/>
      <c r="BP137" s="80"/>
      <c r="BQ137" s="80"/>
      <c r="BR137" s="80"/>
      <c r="BS137" s="80"/>
    </row>
    <row r="138" spans="1:71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 s="80"/>
      <c r="BG138" s="80"/>
      <c r="BH138" s="80"/>
      <c r="BI138" s="80"/>
      <c r="BJ138" s="80"/>
      <c r="BK138" s="80"/>
      <c r="BL138" s="80"/>
      <c r="BM138" s="80"/>
      <c r="BN138" s="80"/>
      <c r="BO138" s="80"/>
      <c r="BP138" s="80"/>
      <c r="BQ138" s="80"/>
      <c r="BR138" s="80"/>
      <c r="BS138" s="80"/>
    </row>
    <row r="139" spans="1:71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 s="80"/>
      <c r="BG139" s="80"/>
      <c r="BH139" s="80"/>
      <c r="BI139" s="80"/>
      <c r="BJ139" s="80"/>
      <c r="BK139" s="80"/>
      <c r="BL139" s="80"/>
      <c r="BM139" s="80"/>
      <c r="BN139" s="80"/>
      <c r="BO139" s="80"/>
      <c r="BP139" s="80"/>
      <c r="BQ139" s="80"/>
      <c r="BR139" s="80"/>
      <c r="BS139" s="80"/>
    </row>
    <row r="140" spans="1:71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 s="80"/>
      <c r="BG140" s="80"/>
      <c r="BH140" s="80"/>
      <c r="BI140" s="80"/>
      <c r="BJ140" s="80"/>
      <c r="BK140" s="80"/>
      <c r="BL140" s="80"/>
      <c r="BM140" s="80"/>
      <c r="BN140" s="80"/>
      <c r="BO140" s="80"/>
      <c r="BP140" s="80"/>
      <c r="BQ140" s="80"/>
      <c r="BR140" s="80"/>
      <c r="BS140" s="80"/>
    </row>
    <row r="141" spans="1:71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 s="80"/>
      <c r="BG141" s="80"/>
      <c r="BH141" s="80"/>
      <c r="BI141" s="80"/>
      <c r="BJ141" s="80"/>
      <c r="BK141" s="80"/>
      <c r="BL141" s="80"/>
      <c r="BM141" s="80"/>
      <c r="BN141" s="80"/>
      <c r="BO141" s="80"/>
      <c r="BP141" s="80"/>
      <c r="BQ141" s="80"/>
      <c r="BR141" s="80"/>
      <c r="BS141" s="80"/>
    </row>
    <row r="142" spans="1:71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 s="80"/>
      <c r="BG142" s="80"/>
      <c r="BH142" s="80"/>
      <c r="BI142" s="80"/>
      <c r="BJ142" s="80"/>
      <c r="BK142" s="80"/>
      <c r="BL142" s="80"/>
      <c r="BM142" s="80"/>
      <c r="BN142" s="80"/>
      <c r="BO142" s="80"/>
      <c r="BP142" s="80"/>
      <c r="BQ142" s="80"/>
      <c r="BR142" s="80"/>
      <c r="BS142" s="80"/>
    </row>
    <row r="143" spans="1:71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 s="80"/>
      <c r="BG143" s="80"/>
      <c r="BH143" s="80"/>
      <c r="BI143" s="80"/>
      <c r="BJ143" s="80"/>
      <c r="BK143" s="80"/>
      <c r="BL143" s="80"/>
      <c r="BM143" s="80"/>
      <c r="BN143" s="80"/>
      <c r="BO143" s="80"/>
      <c r="BP143" s="80"/>
      <c r="BQ143" s="80"/>
      <c r="BR143" s="80"/>
      <c r="BS143" s="80"/>
    </row>
    <row r="144" spans="1:71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 s="80"/>
      <c r="BG144" s="80"/>
      <c r="BH144" s="80"/>
      <c r="BI144" s="80"/>
      <c r="BJ144" s="80"/>
      <c r="BK144" s="80"/>
      <c r="BL144" s="80"/>
      <c r="BM144" s="80"/>
      <c r="BN144" s="80"/>
      <c r="BO144" s="80"/>
      <c r="BP144" s="80"/>
      <c r="BQ144" s="80"/>
      <c r="BR144" s="80"/>
      <c r="BS144" s="80"/>
    </row>
    <row r="145" spans="1:71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 s="80"/>
      <c r="BG145" s="80"/>
      <c r="BH145" s="80"/>
      <c r="BI145" s="80"/>
      <c r="BJ145" s="80"/>
      <c r="BK145" s="80"/>
      <c r="BL145" s="80"/>
      <c r="BM145" s="80"/>
      <c r="BN145" s="80"/>
      <c r="BO145" s="80"/>
      <c r="BP145" s="80"/>
      <c r="BQ145" s="80"/>
      <c r="BR145" s="80"/>
      <c r="BS145" s="80"/>
    </row>
    <row r="146" spans="1:71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 s="80"/>
      <c r="BG146" s="80"/>
      <c r="BH146" s="80"/>
      <c r="BI146" s="80"/>
      <c r="BJ146" s="80"/>
      <c r="BK146" s="80"/>
      <c r="BL146" s="80"/>
      <c r="BM146" s="80"/>
      <c r="BN146" s="80"/>
      <c r="BO146" s="80"/>
      <c r="BP146" s="80"/>
      <c r="BQ146" s="80"/>
      <c r="BR146" s="80"/>
      <c r="BS146" s="80"/>
    </row>
    <row r="147" spans="1:71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 s="80"/>
      <c r="BG147" s="80"/>
      <c r="BH147" s="80"/>
      <c r="BI147" s="80"/>
      <c r="BJ147" s="80"/>
      <c r="BK147" s="80"/>
      <c r="BL147" s="80"/>
      <c r="BM147" s="80"/>
      <c r="BN147" s="80"/>
      <c r="BO147" s="80"/>
      <c r="BP147" s="80"/>
      <c r="BQ147" s="80"/>
      <c r="BR147" s="80"/>
      <c r="BS147" s="80"/>
    </row>
    <row r="148" spans="1:71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 s="80"/>
      <c r="BG148" s="80"/>
      <c r="BH148" s="80"/>
      <c r="BI148" s="80"/>
      <c r="BJ148" s="80"/>
      <c r="BK148" s="80"/>
      <c r="BL148" s="80"/>
      <c r="BM148" s="80"/>
      <c r="BN148" s="80"/>
      <c r="BO148" s="80"/>
      <c r="BP148" s="80"/>
      <c r="BQ148" s="80"/>
      <c r="BR148" s="80"/>
      <c r="BS148" s="80"/>
    </row>
    <row r="149" spans="1:71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 s="80"/>
      <c r="BG149" s="80"/>
      <c r="BH149" s="80"/>
      <c r="BI149" s="80"/>
      <c r="BJ149" s="80"/>
      <c r="BK149" s="80"/>
      <c r="BL149" s="80"/>
      <c r="BM149" s="80"/>
      <c r="BN149" s="80"/>
      <c r="BO149" s="80"/>
      <c r="BP149" s="80"/>
      <c r="BQ149" s="80"/>
      <c r="BR149" s="80"/>
      <c r="BS149" s="80"/>
    </row>
    <row r="150" spans="1:71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 s="80"/>
      <c r="BG150" s="80"/>
      <c r="BH150" s="80"/>
      <c r="BI150" s="80"/>
      <c r="BJ150" s="80"/>
      <c r="BK150" s="80"/>
      <c r="BL150" s="80"/>
      <c r="BM150" s="80"/>
      <c r="BN150" s="80"/>
      <c r="BO150" s="80"/>
      <c r="BP150" s="80"/>
      <c r="BQ150" s="80"/>
      <c r="BR150" s="80"/>
      <c r="BS150" s="80"/>
    </row>
    <row r="151" spans="1:71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 s="80"/>
      <c r="BG151" s="80"/>
      <c r="BH151" s="80"/>
      <c r="BI151" s="80"/>
      <c r="BJ151" s="80"/>
      <c r="BK151" s="80"/>
      <c r="BL151" s="80"/>
      <c r="BM151" s="80"/>
      <c r="BN151" s="80"/>
      <c r="BO151" s="80"/>
      <c r="BP151" s="80"/>
      <c r="BQ151" s="80"/>
      <c r="BR151" s="80"/>
      <c r="BS151" s="80"/>
    </row>
    <row r="152" spans="1:71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 s="80"/>
      <c r="BG152" s="80"/>
      <c r="BH152" s="80"/>
      <c r="BI152" s="80"/>
      <c r="BJ152" s="80"/>
      <c r="BK152" s="80"/>
      <c r="BL152" s="80"/>
      <c r="BM152" s="80"/>
      <c r="BN152" s="80"/>
      <c r="BO152" s="80"/>
      <c r="BP152" s="80"/>
      <c r="BQ152" s="80"/>
      <c r="BR152" s="80"/>
      <c r="BS152" s="80"/>
    </row>
    <row r="153" spans="1:71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 s="80"/>
      <c r="BG153" s="80"/>
      <c r="BH153" s="80"/>
      <c r="BI153" s="80"/>
      <c r="BJ153" s="80"/>
      <c r="BK153" s="80"/>
      <c r="BL153" s="80"/>
      <c r="BM153" s="80"/>
      <c r="BN153" s="80"/>
      <c r="BO153" s="80"/>
      <c r="BP153" s="80"/>
      <c r="BQ153" s="80"/>
      <c r="BR153" s="80"/>
      <c r="BS153" s="80"/>
    </row>
    <row r="154" spans="1:71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 s="80"/>
      <c r="BG154" s="80"/>
      <c r="BH154" s="80"/>
      <c r="BI154" s="80"/>
      <c r="BJ154" s="80"/>
      <c r="BK154" s="80"/>
      <c r="BL154" s="80"/>
      <c r="BM154" s="80"/>
      <c r="BN154" s="80"/>
      <c r="BO154" s="80"/>
      <c r="BP154" s="80"/>
      <c r="BQ154" s="80"/>
      <c r="BR154" s="80"/>
      <c r="BS154" s="80"/>
    </row>
    <row r="155" spans="1:71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 s="80"/>
      <c r="BG155" s="80"/>
      <c r="BH155" s="80"/>
      <c r="BI155" s="80"/>
      <c r="BJ155" s="80"/>
      <c r="BK155" s="80"/>
      <c r="BL155" s="80"/>
      <c r="BM155" s="80"/>
      <c r="BN155" s="80"/>
      <c r="BO155" s="80"/>
      <c r="BP155" s="80"/>
      <c r="BQ155" s="80"/>
      <c r="BR155" s="80"/>
      <c r="BS155" s="80"/>
    </row>
    <row r="156" spans="1:71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 s="80"/>
      <c r="BG156" s="80"/>
      <c r="BH156" s="80"/>
      <c r="BI156" s="80"/>
      <c r="BJ156" s="80"/>
      <c r="BK156" s="80"/>
      <c r="BL156" s="80"/>
      <c r="BM156" s="80"/>
      <c r="BN156" s="80"/>
      <c r="BO156" s="80"/>
      <c r="BP156" s="80"/>
      <c r="BQ156" s="80"/>
      <c r="BR156" s="80"/>
      <c r="BS156" s="80"/>
    </row>
    <row r="157" spans="1:71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 s="80"/>
      <c r="BG157" s="80"/>
      <c r="BH157" s="80"/>
      <c r="BI157" s="80"/>
      <c r="BJ157" s="80"/>
      <c r="BK157" s="80"/>
      <c r="BL157" s="80"/>
      <c r="BM157" s="80"/>
      <c r="BN157" s="80"/>
      <c r="BO157" s="80"/>
      <c r="BP157" s="80"/>
      <c r="BQ157" s="80"/>
      <c r="BR157" s="80"/>
      <c r="BS157" s="80"/>
    </row>
    <row r="158" spans="1:71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 s="80"/>
      <c r="BG158" s="80"/>
      <c r="BH158" s="80"/>
      <c r="BI158" s="80"/>
      <c r="BJ158" s="80"/>
      <c r="BK158" s="80"/>
      <c r="BL158" s="80"/>
      <c r="BM158" s="80"/>
      <c r="BN158" s="80"/>
      <c r="BO158" s="80"/>
      <c r="BP158" s="80"/>
      <c r="BQ158" s="80"/>
      <c r="BR158" s="80"/>
      <c r="BS158" s="80"/>
    </row>
    <row r="159" spans="1:71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 s="80"/>
      <c r="BG159" s="80"/>
      <c r="BH159" s="80"/>
      <c r="BI159" s="80"/>
      <c r="BJ159" s="80"/>
      <c r="BK159" s="80"/>
      <c r="BL159" s="80"/>
      <c r="BM159" s="80"/>
      <c r="BN159" s="80"/>
      <c r="BO159" s="80"/>
      <c r="BP159" s="80"/>
      <c r="BQ159" s="80"/>
      <c r="BR159" s="80"/>
      <c r="BS159" s="80"/>
    </row>
    <row r="160" spans="1:71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 s="80"/>
      <c r="BG160" s="80"/>
      <c r="BH160" s="80"/>
      <c r="BI160" s="80"/>
      <c r="BJ160" s="80"/>
      <c r="BK160" s="80"/>
      <c r="BL160" s="80"/>
      <c r="BM160" s="80"/>
      <c r="BN160" s="80"/>
      <c r="BO160" s="80"/>
      <c r="BP160" s="80"/>
      <c r="BQ160" s="80"/>
      <c r="BR160" s="80"/>
      <c r="BS160" s="80"/>
    </row>
    <row r="161" spans="1:71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 s="80"/>
      <c r="BG161" s="80"/>
      <c r="BH161" s="80"/>
      <c r="BI161" s="80"/>
      <c r="BJ161" s="80"/>
      <c r="BK161" s="80"/>
      <c r="BL161" s="80"/>
      <c r="BM161" s="80"/>
      <c r="BN161" s="80"/>
      <c r="BO161" s="80"/>
      <c r="BP161" s="80"/>
      <c r="BQ161" s="80"/>
      <c r="BR161" s="80"/>
      <c r="BS161" s="80"/>
    </row>
    <row r="162" spans="1:71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 s="80"/>
      <c r="BG162" s="80"/>
      <c r="BH162" s="80"/>
      <c r="BI162" s="80"/>
      <c r="BJ162" s="80"/>
      <c r="BK162" s="80"/>
      <c r="BL162" s="80"/>
      <c r="BM162" s="80"/>
      <c r="BN162" s="80"/>
      <c r="BO162" s="80"/>
      <c r="BP162" s="80"/>
      <c r="BQ162" s="80"/>
      <c r="BR162" s="80"/>
      <c r="BS162" s="80"/>
    </row>
    <row r="163" spans="1:71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 s="80"/>
      <c r="BG163" s="80"/>
      <c r="BH163" s="80"/>
      <c r="BI163" s="80"/>
      <c r="BJ163" s="80"/>
      <c r="BK163" s="80"/>
      <c r="BL163" s="80"/>
      <c r="BM163" s="80"/>
      <c r="BN163" s="80"/>
      <c r="BO163" s="80"/>
      <c r="BP163" s="80"/>
      <c r="BQ163" s="80"/>
      <c r="BR163" s="80"/>
      <c r="BS163" s="80"/>
    </row>
    <row r="164" spans="1:71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 s="80"/>
      <c r="BG164" s="80"/>
      <c r="BH164" s="80"/>
      <c r="BI164" s="80"/>
      <c r="BJ164" s="80"/>
      <c r="BK164" s="80"/>
      <c r="BL164" s="80"/>
      <c r="BM164" s="80"/>
      <c r="BN164" s="80"/>
      <c r="BO164" s="80"/>
      <c r="BP164" s="80"/>
      <c r="BQ164" s="80"/>
      <c r="BR164" s="80"/>
      <c r="BS164" s="80"/>
    </row>
    <row r="165" spans="1:71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 s="80"/>
      <c r="BG165" s="80"/>
      <c r="BH165" s="80"/>
      <c r="BI165" s="80"/>
      <c r="BJ165" s="80"/>
      <c r="BK165" s="80"/>
      <c r="BL165" s="80"/>
      <c r="BM165" s="80"/>
      <c r="BN165" s="80"/>
      <c r="BO165" s="80"/>
      <c r="BP165" s="80"/>
      <c r="BQ165" s="80"/>
      <c r="BR165" s="80"/>
      <c r="BS165" s="80"/>
    </row>
    <row r="166" spans="1:71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 s="80"/>
      <c r="BG166" s="80"/>
      <c r="BH166" s="80"/>
      <c r="BI166" s="80"/>
      <c r="BJ166" s="80"/>
      <c r="BK166" s="80"/>
      <c r="BL166" s="80"/>
      <c r="BM166" s="80"/>
      <c r="BN166" s="80"/>
      <c r="BO166" s="80"/>
      <c r="BP166" s="80"/>
      <c r="BQ166" s="80"/>
      <c r="BR166" s="80"/>
      <c r="BS166" s="80"/>
    </row>
    <row r="167" spans="1:71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 s="80"/>
      <c r="BG167" s="80"/>
      <c r="BH167" s="80"/>
      <c r="BI167" s="80"/>
      <c r="BJ167" s="80"/>
      <c r="BK167" s="80"/>
      <c r="BL167" s="80"/>
      <c r="BM167" s="80"/>
      <c r="BN167" s="80"/>
      <c r="BO167" s="80"/>
      <c r="BP167" s="80"/>
      <c r="BQ167" s="80"/>
      <c r="BR167" s="80"/>
      <c r="BS167" s="80"/>
    </row>
    <row r="168" spans="1:71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 s="80"/>
      <c r="BG168" s="80"/>
      <c r="BH168" s="80"/>
      <c r="BI168" s="80"/>
      <c r="BJ168" s="80"/>
      <c r="BK168" s="80"/>
      <c r="BL168" s="80"/>
      <c r="BM168" s="80"/>
      <c r="BN168" s="80"/>
      <c r="BO168" s="80"/>
      <c r="BP168" s="80"/>
      <c r="BQ168" s="80"/>
      <c r="BR168" s="80"/>
      <c r="BS168" s="80"/>
    </row>
    <row r="169" spans="1:71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 s="80"/>
      <c r="BG169" s="80"/>
      <c r="BH169" s="80"/>
      <c r="BI169" s="80"/>
      <c r="BJ169" s="80"/>
      <c r="BK169" s="80"/>
      <c r="BL169" s="80"/>
      <c r="BM169" s="80"/>
      <c r="BN169" s="80"/>
      <c r="BO169" s="80"/>
      <c r="BP169" s="80"/>
      <c r="BQ169" s="80"/>
      <c r="BR169" s="80"/>
      <c r="BS169" s="80"/>
    </row>
    <row r="170" spans="1:71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 s="80"/>
      <c r="BG170" s="80"/>
      <c r="BH170" s="80"/>
      <c r="BI170" s="80"/>
      <c r="BJ170" s="80"/>
      <c r="BK170" s="80"/>
      <c r="BL170" s="80"/>
      <c r="BM170" s="80"/>
      <c r="BN170" s="80"/>
      <c r="BO170" s="80"/>
      <c r="BP170" s="80"/>
      <c r="BQ170" s="80"/>
      <c r="BR170" s="80"/>
      <c r="BS170" s="80"/>
    </row>
    <row r="171" spans="1:71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 s="80"/>
      <c r="BF171" s="80"/>
      <c r="BG171" s="80"/>
      <c r="BH171" s="80"/>
      <c r="BI171" s="80"/>
      <c r="BJ171" s="80"/>
      <c r="BK171" s="80"/>
      <c r="BL171" s="80"/>
      <c r="BM171" s="80"/>
      <c r="BN171" s="80"/>
      <c r="BO171" s="80"/>
      <c r="BP171" s="80"/>
      <c r="BQ171" s="80"/>
      <c r="BR171" s="80"/>
      <c r="BS171" s="80"/>
    </row>
    <row r="172" spans="1:71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 s="80"/>
      <c r="BF172" s="80"/>
      <c r="BG172" s="80"/>
      <c r="BH172" s="80"/>
      <c r="BI172" s="80"/>
      <c r="BJ172" s="80"/>
      <c r="BK172" s="80"/>
      <c r="BL172" s="80"/>
      <c r="BM172" s="80"/>
      <c r="BN172" s="80"/>
      <c r="BO172" s="80"/>
      <c r="BP172" s="80"/>
      <c r="BQ172" s="80"/>
      <c r="BR172" s="80"/>
      <c r="BS172" s="80"/>
    </row>
    <row r="173" spans="1:71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 s="80"/>
      <c r="BF173" s="80"/>
      <c r="BG173" s="80"/>
      <c r="BH173" s="80"/>
      <c r="BI173" s="80"/>
      <c r="BJ173" s="80"/>
      <c r="BK173" s="80"/>
      <c r="BL173" s="80"/>
      <c r="BM173" s="80"/>
      <c r="BN173" s="80"/>
      <c r="BO173" s="80"/>
      <c r="BP173" s="80"/>
      <c r="BQ173" s="80"/>
      <c r="BR173" s="80"/>
      <c r="BS173" s="80"/>
    </row>
    <row r="174" spans="1:71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 s="80"/>
      <c r="BF174" s="80"/>
      <c r="BG174" s="80"/>
      <c r="BH174" s="80"/>
      <c r="BI174" s="80"/>
      <c r="BJ174" s="80"/>
      <c r="BK174" s="80"/>
      <c r="BL174" s="80"/>
      <c r="BM174" s="80"/>
      <c r="BN174" s="80"/>
      <c r="BO174" s="80"/>
      <c r="BP174" s="80"/>
      <c r="BQ174" s="80"/>
      <c r="BR174" s="80"/>
      <c r="BS174" s="80"/>
    </row>
    <row r="175" spans="1:71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 s="80"/>
      <c r="BF175" s="80"/>
      <c r="BG175" s="80"/>
      <c r="BH175" s="80"/>
      <c r="BI175" s="80"/>
      <c r="BJ175" s="80"/>
      <c r="BK175" s="80"/>
      <c r="BL175" s="80"/>
      <c r="BM175" s="80"/>
      <c r="BN175" s="80"/>
      <c r="BO175" s="80"/>
      <c r="BP175" s="80"/>
      <c r="BQ175" s="80"/>
      <c r="BR175" s="80"/>
      <c r="BS175" s="80"/>
    </row>
    <row r="176" spans="1:71">
      <c r="B176" s="80"/>
      <c r="C176" s="80"/>
      <c r="D176" s="80"/>
      <c r="E176" s="80"/>
      <c r="F176" s="80"/>
      <c r="G176" s="80"/>
      <c r="H176" s="80"/>
      <c r="I176" s="80"/>
      <c r="J176" s="80"/>
      <c r="K176" s="80"/>
      <c r="L176" s="80"/>
      <c r="M176" s="80"/>
      <c r="N176" s="80"/>
      <c r="O176" s="80"/>
      <c r="P176" s="80"/>
      <c r="Q176" s="80"/>
      <c r="R176" s="80"/>
      <c r="U176" s="80"/>
      <c r="V176" s="80"/>
      <c r="W176" s="80"/>
      <c r="X176" s="80"/>
      <c r="Y176" s="80"/>
      <c r="Z176" s="80"/>
      <c r="AA176" s="80"/>
      <c r="AB176" s="80"/>
      <c r="AC176" s="80"/>
      <c r="AD176" s="80"/>
      <c r="AE176" s="80"/>
      <c r="AF176" s="80"/>
      <c r="AG176" s="80"/>
      <c r="AH176" s="80"/>
      <c r="AI176" s="80"/>
      <c r="AJ176" s="80"/>
      <c r="AK176" s="80"/>
      <c r="AL176" s="80"/>
      <c r="AM176" s="80"/>
      <c r="AN176" s="80"/>
      <c r="AO176" s="80"/>
      <c r="AP176" s="80"/>
      <c r="AQ176" s="80"/>
      <c r="AR176" s="80"/>
      <c r="AS176" s="80"/>
      <c r="AT176" s="80"/>
      <c r="AU176" s="80"/>
      <c r="AV176" s="80"/>
      <c r="AW176" s="80"/>
      <c r="AX176" s="80"/>
      <c r="AY176" s="80"/>
      <c r="AZ176" s="80"/>
      <c r="BA176" s="80"/>
      <c r="BB176" s="80"/>
      <c r="BC176" s="80"/>
      <c r="BD176" s="80"/>
      <c r="BE176" s="80"/>
      <c r="BF176" s="80"/>
      <c r="BG176" s="80"/>
      <c r="BH176" s="80"/>
      <c r="BI176" s="80"/>
      <c r="BJ176" s="80"/>
      <c r="BK176" s="80"/>
      <c r="BL176" s="80"/>
      <c r="BM176" s="80"/>
      <c r="BN176" s="80"/>
      <c r="BO176" s="80"/>
      <c r="BP176" s="80"/>
      <c r="BQ176" s="80"/>
      <c r="BR176" s="80"/>
      <c r="BS176" s="80"/>
    </row>
    <row r="177" spans="2:71">
      <c r="B177" s="80"/>
      <c r="C177" s="80"/>
      <c r="D177" s="80"/>
      <c r="E177" s="80"/>
      <c r="F177" s="80"/>
      <c r="G177" s="80"/>
      <c r="H177" s="80"/>
      <c r="I177" s="80"/>
      <c r="J177" s="80"/>
      <c r="K177" s="80"/>
      <c r="L177" s="80"/>
      <c r="M177" s="80"/>
      <c r="N177" s="80"/>
      <c r="O177" s="80"/>
      <c r="P177" s="80"/>
      <c r="Q177" s="80"/>
      <c r="R177" s="80"/>
      <c r="U177" s="80"/>
      <c r="V177" s="80"/>
      <c r="W177" s="80"/>
      <c r="X177" s="80"/>
      <c r="Y177" s="80"/>
      <c r="Z177" s="80"/>
      <c r="AA177" s="80"/>
      <c r="AB177" s="80"/>
      <c r="AC177" s="80"/>
      <c r="AD177" s="80"/>
      <c r="AE177" s="80"/>
      <c r="AF177" s="80"/>
      <c r="AG177" s="80"/>
      <c r="AH177" s="80"/>
      <c r="AI177" s="80"/>
      <c r="AJ177" s="80"/>
      <c r="AK177" s="80"/>
      <c r="AL177" s="80"/>
      <c r="AM177" s="80"/>
      <c r="AN177" s="80"/>
      <c r="AO177" s="80"/>
      <c r="AP177" s="80"/>
      <c r="AQ177" s="80"/>
      <c r="AR177" s="80"/>
      <c r="AS177" s="80"/>
      <c r="AT177" s="80"/>
      <c r="AU177" s="80"/>
      <c r="AV177" s="80"/>
      <c r="AW177" s="80"/>
      <c r="AX177" s="80"/>
      <c r="AY177" s="80"/>
      <c r="AZ177" s="80"/>
      <c r="BA177" s="80"/>
      <c r="BB177" s="80"/>
      <c r="BC177" s="80"/>
      <c r="BD177" s="80"/>
      <c r="BE177" s="80"/>
      <c r="BF177" s="80"/>
      <c r="BG177" s="80"/>
      <c r="BH177" s="80"/>
      <c r="BI177" s="80"/>
      <c r="BJ177" s="80"/>
      <c r="BK177" s="80"/>
      <c r="BL177" s="80"/>
      <c r="BM177" s="80"/>
      <c r="BN177" s="80"/>
      <c r="BO177" s="80"/>
      <c r="BP177" s="80"/>
      <c r="BQ177" s="80"/>
      <c r="BR177" s="80"/>
      <c r="BS177" s="80"/>
    </row>
    <row r="178" spans="2:71">
      <c r="B178" s="80"/>
      <c r="C178" s="80"/>
      <c r="D178" s="80"/>
      <c r="E178" s="80"/>
      <c r="F178" s="80"/>
      <c r="G178" s="80"/>
      <c r="H178" s="80"/>
      <c r="I178" s="80"/>
      <c r="J178" s="80"/>
      <c r="K178" s="80"/>
      <c r="L178" s="80"/>
      <c r="M178" s="80"/>
      <c r="N178" s="80"/>
      <c r="O178" s="80"/>
      <c r="P178" s="80"/>
      <c r="Q178" s="80"/>
      <c r="R178" s="80"/>
      <c r="U178" s="80"/>
      <c r="V178" s="80"/>
      <c r="W178" s="80"/>
      <c r="X178" s="80"/>
      <c r="Y178" s="80"/>
      <c r="Z178" s="80"/>
      <c r="AA178" s="80"/>
      <c r="AB178" s="80"/>
      <c r="AC178" s="80"/>
      <c r="AD178" s="80"/>
      <c r="AE178" s="80"/>
      <c r="AF178" s="80"/>
      <c r="AG178" s="80"/>
      <c r="AH178" s="80"/>
      <c r="AI178" s="80"/>
      <c r="AJ178" s="80"/>
      <c r="AK178" s="80"/>
      <c r="AL178" s="80"/>
      <c r="AM178" s="80"/>
      <c r="AN178" s="80"/>
      <c r="AO178" s="80"/>
      <c r="AP178" s="80"/>
      <c r="AQ178" s="80"/>
      <c r="AR178" s="80"/>
      <c r="AS178" s="80"/>
      <c r="AT178" s="80"/>
      <c r="AU178" s="80"/>
      <c r="AV178" s="80"/>
      <c r="AW178" s="80"/>
      <c r="AX178" s="80"/>
      <c r="AY178" s="80"/>
      <c r="AZ178" s="80"/>
      <c r="BA178" s="80"/>
      <c r="BB178" s="80"/>
      <c r="BC178" s="80"/>
      <c r="BD178" s="80"/>
      <c r="BE178" s="80"/>
      <c r="BF178" s="80"/>
      <c r="BG178" s="80"/>
      <c r="BH178" s="80"/>
      <c r="BI178" s="80"/>
      <c r="BJ178" s="80"/>
      <c r="BK178" s="80"/>
      <c r="BL178" s="80"/>
      <c r="BM178" s="80"/>
      <c r="BN178" s="80"/>
      <c r="BO178" s="80"/>
      <c r="BP178" s="80"/>
      <c r="BQ178" s="80"/>
      <c r="BR178" s="80"/>
      <c r="BS178" s="80"/>
    </row>
    <row r="179" spans="2:71">
      <c r="B179" s="80"/>
      <c r="C179" s="80"/>
      <c r="D179" s="80"/>
      <c r="E179" s="80"/>
      <c r="F179" s="80"/>
      <c r="G179" s="80"/>
      <c r="H179" s="80"/>
      <c r="I179" s="80"/>
      <c r="J179" s="80"/>
      <c r="K179" s="80"/>
      <c r="L179" s="80"/>
      <c r="M179" s="80"/>
      <c r="N179" s="80"/>
      <c r="O179" s="80"/>
      <c r="P179" s="80"/>
      <c r="Q179" s="80"/>
      <c r="R179" s="80"/>
      <c r="U179" s="80"/>
      <c r="V179" s="80"/>
      <c r="W179" s="80"/>
      <c r="X179" s="80"/>
      <c r="Y179" s="80"/>
      <c r="Z179" s="80"/>
      <c r="AA179" s="80"/>
      <c r="AB179" s="80"/>
      <c r="AC179" s="80"/>
      <c r="AD179" s="80"/>
      <c r="AE179" s="80"/>
      <c r="AF179" s="80"/>
      <c r="AG179" s="80"/>
      <c r="AH179" s="80"/>
      <c r="AI179" s="80"/>
      <c r="AJ179" s="80"/>
      <c r="AK179" s="80"/>
      <c r="AL179" s="80"/>
      <c r="AM179" s="80"/>
      <c r="AN179" s="80"/>
      <c r="AO179" s="80"/>
      <c r="AP179" s="80"/>
      <c r="AQ179" s="80"/>
      <c r="AR179" s="80"/>
      <c r="AS179" s="80"/>
      <c r="AT179" s="80"/>
      <c r="AU179" s="80"/>
      <c r="AV179" s="80"/>
      <c r="AW179" s="80"/>
      <c r="AX179" s="80"/>
      <c r="AY179" s="80"/>
      <c r="AZ179" s="80"/>
      <c r="BA179" s="80"/>
      <c r="BB179" s="80"/>
      <c r="BC179" s="80"/>
      <c r="BD179" s="80"/>
      <c r="BE179" s="80"/>
      <c r="BF179" s="80"/>
      <c r="BG179" s="80"/>
      <c r="BH179" s="80"/>
      <c r="BI179" s="80"/>
      <c r="BJ179" s="80"/>
      <c r="BK179" s="80"/>
      <c r="BL179" s="80"/>
      <c r="BM179" s="80"/>
      <c r="BN179" s="80"/>
      <c r="BO179" s="80"/>
      <c r="BP179" s="80"/>
      <c r="BQ179" s="80"/>
      <c r="BR179" s="80"/>
      <c r="BS179" s="80"/>
    </row>
    <row r="180" spans="2:71">
      <c r="B180" s="80"/>
      <c r="C180" s="80"/>
      <c r="D180" s="80"/>
      <c r="E180" s="80"/>
      <c r="F180" s="80"/>
      <c r="G180" s="80"/>
      <c r="H180" s="80"/>
      <c r="I180" s="80"/>
      <c r="J180" s="80"/>
      <c r="K180" s="80"/>
      <c r="L180" s="80"/>
      <c r="M180" s="80"/>
      <c r="N180" s="80"/>
      <c r="O180" s="80"/>
      <c r="P180" s="80"/>
      <c r="Q180" s="80"/>
      <c r="R180" s="80"/>
      <c r="U180" s="80"/>
      <c r="V180" s="80"/>
      <c r="W180" s="80"/>
      <c r="X180" s="80"/>
      <c r="Y180" s="80"/>
      <c r="Z180" s="80"/>
      <c r="AA180" s="80"/>
      <c r="AB180" s="80"/>
      <c r="AC180" s="80"/>
      <c r="AD180" s="80"/>
      <c r="AE180" s="80"/>
      <c r="AF180" s="80"/>
      <c r="AG180" s="80"/>
      <c r="AH180" s="80"/>
      <c r="AI180" s="80"/>
      <c r="AJ180" s="80"/>
      <c r="AK180" s="80"/>
      <c r="AL180" s="80"/>
      <c r="AM180" s="80"/>
      <c r="AN180" s="80"/>
      <c r="AO180" s="80"/>
      <c r="AP180" s="80"/>
      <c r="AQ180" s="80"/>
      <c r="AR180" s="80"/>
      <c r="AS180" s="80"/>
      <c r="AT180" s="80"/>
      <c r="AU180" s="80"/>
      <c r="AV180" s="80"/>
      <c r="AW180" s="80"/>
      <c r="AX180" s="80"/>
      <c r="AY180" s="80"/>
      <c r="AZ180" s="80"/>
      <c r="BA180" s="80"/>
      <c r="BB180" s="80"/>
      <c r="BC180" s="80"/>
      <c r="BD180" s="80"/>
      <c r="BE180" s="80"/>
      <c r="BF180" s="80"/>
      <c r="BG180" s="80"/>
      <c r="BH180" s="80"/>
      <c r="BI180" s="80"/>
      <c r="BJ180" s="80"/>
      <c r="BK180" s="80"/>
      <c r="BL180" s="80"/>
      <c r="BM180" s="80"/>
      <c r="BN180" s="80"/>
      <c r="BO180" s="80"/>
      <c r="BP180" s="80"/>
      <c r="BQ180" s="80"/>
      <c r="BR180" s="80"/>
      <c r="BS180" s="80"/>
    </row>
    <row r="181" spans="2:71">
      <c r="B181" s="80"/>
      <c r="C181" s="80"/>
      <c r="D181" s="80"/>
      <c r="E181" s="80"/>
      <c r="F181" s="80"/>
      <c r="G181" s="80"/>
      <c r="H181" s="80"/>
      <c r="I181" s="80"/>
      <c r="J181" s="80"/>
      <c r="K181" s="80"/>
      <c r="L181" s="80"/>
      <c r="M181" s="80"/>
      <c r="N181" s="80"/>
      <c r="O181" s="80"/>
      <c r="P181" s="80"/>
      <c r="Q181" s="80"/>
      <c r="R181" s="80"/>
      <c r="U181" s="80"/>
      <c r="V181" s="80"/>
      <c r="W181" s="80"/>
      <c r="X181" s="80"/>
      <c r="Y181" s="80"/>
      <c r="Z181" s="80"/>
      <c r="AA181" s="80"/>
      <c r="AB181" s="80"/>
      <c r="AC181" s="80"/>
      <c r="AD181" s="80"/>
      <c r="AE181" s="80"/>
      <c r="AF181" s="80"/>
      <c r="AG181" s="80"/>
      <c r="AH181" s="80"/>
      <c r="AI181" s="80"/>
      <c r="AJ181" s="80"/>
      <c r="AK181" s="80"/>
      <c r="AL181" s="80"/>
      <c r="AM181" s="80"/>
      <c r="AN181" s="80"/>
      <c r="AO181" s="80"/>
      <c r="AP181" s="80"/>
      <c r="AQ181" s="80"/>
      <c r="AR181" s="80"/>
      <c r="AS181" s="80"/>
      <c r="AT181" s="80"/>
      <c r="AU181" s="80"/>
      <c r="AV181" s="80"/>
      <c r="AW181" s="80"/>
      <c r="AX181" s="80"/>
      <c r="AY181" s="80"/>
      <c r="AZ181" s="80"/>
      <c r="BA181" s="80"/>
      <c r="BB181" s="80"/>
      <c r="BC181" s="80"/>
      <c r="BD181" s="80"/>
      <c r="BE181" s="80"/>
      <c r="BF181" s="80"/>
      <c r="BG181" s="80"/>
      <c r="BH181" s="80"/>
      <c r="BI181" s="80"/>
      <c r="BJ181" s="80"/>
      <c r="BK181" s="80"/>
      <c r="BL181" s="80"/>
      <c r="BM181" s="80"/>
      <c r="BN181" s="80"/>
      <c r="BO181" s="80"/>
      <c r="BP181" s="80"/>
      <c r="BQ181" s="80"/>
      <c r="BR181" s="80"/>
      <c r="BS181" s="80"/>
    </row>
    <row r="182" spans="2:71">
      <c r="B182" s="80"/>
      <c r="C182" s="80"/>
      <c r="D182" s="80"/>
      <c r="E182" s="80"/>
      <c r="F182" s="80"/>
      <c r="G182" s="80"/>
      <c r="H182" s="80"/>
      <c r="I182" s="80"/>
      <c r="J182" s="80"/>
      <c r="K182" s="80"/>
      <c r="L182" s="80"/>
      <c r="M182" s="80"/>
      <c r="N182" s="80"/>
      <c r="O182" s="80"/>
      <c r="P182" s="80"/>
      <c r="Q182" s="80"/>
      <c r="R182" s="80"/>
      <c r="U182" s="80"/>
      <c r="V182" s="80"/>
      <c r="W182" s="80"/>
      <c r="X182" s="80"/>
      <c r="Y182" s="80"/>
      <c r="Z182" s="80"/>
      <c r="AA182" s="80"/>
      <c r="AB182" s="80"/>
      <c r="AC182" s="80"/>
      <c r="AD182" s="80"/>
      <c r="AE182" s="80"/>
      <c r="AF182" s="80"/>
      <c r="AG182" s="80"/>
      <c r="AH182" s="80"/>
      <c r="AI182" s="80"/>
      <c r="AJ182" s="80"/>
      <c r="AK182" s="80"/>
      <c r="AL182" s="80"/>
      <c r="AM182" s="80"/>
      <c r="AN182" s="80"/>
      <c r="AO182" s="80"/>
      <c r="AP182" s="80"/>
      <c r="AQ182" s="80"/>
      <c r="AR182" s="80"/>
      <c r="AS182" s="80"/>
      <c r="AT182" s="80"/>
      <c r="AU182" s="80"/>
      <c r="AV182" s="80"/>
      <c r="AW182" s="80"/>
      <c r="AX182" s="80"/>
      <c r="AY182" s="80"/>
      <c r="AZ182" s="80"/>
      <c r="BA182" s="80"/>
      <c r="BB182" s="80"/>
      <c r="BC182" s="80"/>
      <c r="BD182" s="80"/>
      <c r="BE182" s="80"/>
      <c r="BF182" s="80"/>
      <c r="BG182" s="80"/>
      <c r="BH182" s="80"/>
      <c r="BI182" s="80"/>
      <c r="BJ182" s="80"/>
      <c r="BK182" s="80"/>
      <c r="BL182" s="80"/>
      <c r="BM182" s="80"/>
      <c r="BN182" s="80"/>
      <c r="BO182" s="80"/>
      <c r="BP182" s="80"/>
      <c r="BQ182" s="80"/>
      <c r="BR182" s="80"/>
      <c r="BS182" s="80"/>
    </row>
    <row r="183" spans="2:71">
      <c r="B183" s="80"/>
      <c r="C183" s="80"/>
      <c r="D183" s="80"/>
      <c r="E183" s="80"/>
      <c r="F183" s="80"/>
      <c r="G183" s="80"/>
      <c r="H183" s="80"/>
      <c r="I183" s="80"/>
      <c r="J183" s="80"/>
      <c r="K183" s="80"/>
      <c r="L183" s="80"/>
      <c r="M183" s="80"/>
      <c r="N183" s="80"/>
      <c r="O183" s="80"/>
      <c r="P183" s="80"/>
      <c r="Q183" s="80"/>
      <c r="R183" s="80"/>
      <c r="U183" s="80"/>
      <c r="V183" s="80"/>
      <c r="W183" s="80"/>
      <c r="X183" s="80"/>
      <c r="Y183" s="80"/>
      <c r="Z183" s="80"/>
      <c r="AA183" s="80"/>
      <c r="AB183" s="80"/>
      <c r="AC183" s="80"/>
      <c r="AD183" s="80"/>
      <c r="AE183" s="80"/>
      <c r="AF183" s="80"/>
      <c r="AG183" s="80"/>
      <c r="AH183" s="80"/>
      <c r="AI183" s="80"/>
      <c r="AJ183" s="80"/>
      <c r="AK183" s="80"/>
      <c r="AL183" s="80"/>
      <c r="AM183" s="80"/>
      <c r="AN183" s="80"/>
      <c r="AO183" s="80"/>
      <c r="AP183" s="80"/>
      <c r="AQ183" s="80"/>
      <c r="AR183" s="80"/>
      <c r="AS183" s="80"/>
      <c r="AT183" s="80"/>
      <c r="AU183" s="80"/>
      <c r="AV183" s="80"/>
      <c r="AW183" s="80"/>
      <c r="AX183" s="80"/>
      <c r="AY183" s="80"/>
      <c r="AZ183" s="80"/>
      <c r="BA183" s="80"/>
      <c r="BB183" s="80"/>
      <c r="BC183" s="80"/>
      <c r="BD183" s="80"/>
      <c r="BE183" s="80"/>
      <c r="BF183" s="80"/>
      <c r="BG183" s="80"/>
      <c r="BH183" s="80"/>
      <c r="BI183" s="80"/>
      <c r="BJ183" s="80"/>
      <c r="BK183" s="80"/>
      <c r="BL183" s="80"/>
      <c r="BM183" s="80"/>
      <c r="BN183" s="80"/>
      <c r="BO183" s="80"/>
      <c r="BP183" s="80"/>
      <c r="BQ183" s="80"/>
      <c r="BR183" s="80"/>
      <c r="BS183" s="80"/>
    </row>
    <row r="184" spans="2:71">
      <c r="B184" s="80"/>
      <c r="C184" s="80"/>
      <c r="D184" s="80"/>
      <c r="E184" s="80"/>
      <c r="F184" s="80"/>
      <c r="G184" s="80"/>
      <c r="H184" s="80"/>
      <c r="I184" s="80"/>
      <c r="J184" s="80"/>
      <c r="K184" s="80"/>
      <c r="L184" s="80"/>
      <c r="M184" s="80"/>
      <c r="N184" s="80"/>
      <c r="O184" s="80"/>
      <c r="P184" s="80"/>
      <c r="Q184" s="80"/>
      <c r="R184" s="80"/>
      <c r="U184" s="80"/>
      <c r="V184" s="80"/>
      <c r="W184" s="80"/>
      <c r="X184" s="80"/>
      <c r="Y184" s="80"/>
      <c r="Z184" s="80"/>
      <c r="AA184" s="80"/>
      <c r="AB184" s="80"/>
      <c r="AC184" s="80"/>
      <c r="AD184" s="80"/>
      <c r="AE184" s="80"/>
      <c r="AF184" s="80"/>
      <c r="AG184" s="80"/>
      <c r="AH184" s="80"/>
      <c r="AI184" s="80"/>
      <c r="AJ184" s="80"/>
      <c r="AK184" s="80"/>
      <c r="AL184" s="80"/>
      <c r="AM184" s="80"/>
      <c r="AN184" s="80"/>
      <c r="AO184" s="80"/>
      <c r="AP184" s="80"/>
      <c r="AQ184" s="80"/>
      <c r="AR184" s="80"/>
      <c r="AS184" s="80"/>
      <c r="AT184" s="80"/>
      <c r="AU184" s="80"/>
      <c r="AV184" s="80"/>
      <c r="AW184" s="80"/>
      <c r="AX184" s="80"/>
      <c r="AY184" s="80"/>
      <c r="AZ184" s="80"/>
      <c r="BA184" s="80"/>
      <c r="BB184" s="80"/>
      <c r="BC184" s="80"/>
      <c r="BD184" s="80"/>
      <c r="BE184" s="80"/>
      <c r="BF184" s="80"/>
      <c r="BG184" s="80"/>
      <c r="BH184" s="80"/>
      <c r="BI184" s="80"/>
      <c r="BJ184" s="80"/>
      <c r="BK184" s="80"/>
      <c r="BL184" s="80"/>
      <c r="BM184" s="80"/>
      <c r="BN184" s="80"/>
      <c r="BO184" s="80"/>
      <c r="BP184" s="80"/>
      <c r="BQ184" s="80"/>
      <c r="BR184" s="80"/>
      <c r="BS184" s="80"/>
    </row>
    <row r="185" spans="2:71">
      <c r="B185" s="80"/>
      <c r="C185" s="80"/>
      <c r="D185" s="80"/>
      <c r="E185" s="80"/>
      <c r="F185" s="80"/>
      <c r="G185" s="80"/>
      <c r="H185" s="80"/>
      <c r="I185" s="80"/>
      <c r="J185" s="80"/>
      <c r="K185" s="80"/>
      <c r="L185" s="80"/>
      <c r="M185" s="80"/>
      <c r="N185" s="80"/>
      <c r="O185" s="80"/>
      <c r="P185" s="80"/>
      <c r="Q185" s="80"/>
      <c r="R185" s="80"/>
      <c r="U185" s="80"/>
      <c r="V185" s="80"/>
      <c r="W185" s="80"/>
      <c r="X185" s="80"/>
      <c r="Y185" s="80"/>
      <c r="Z185" s="80"/>
      <c r="AA185" s="80"/>
      <c r="AB185" s="80"/>
      <c r="AC185" s="80"/>
      <c r="AD185" s="80"/>
      <c r="AE185" s="80"/>
      <c r="AF185" s="80"/>
      <c r="AG185" s="80"/>
      <c r="AH185" s="80"/>
      <c r="AI185" s="80"/>
      <c r="AJ185" s="80"/>
      <c r="AK185" s="80"/>
      <c r="AL185" s="80"/>
      <c r="AM185" s="80"/>
      <c r="AN185" s="80"/>
      <c r="AO185" s="80"/>
      <c r="AP185" s="80"/>
      <c r="AQ185" s="80"/>
      <c r="AR185" s="80"/>
      <c r="AS185" s="80"/>
      <c r="AT185" s="80"/>
      <c r="AU185" s="80"/>
      <c r="AV185" s="80"/>
      <c r="AW185" s="80"/>
      <c r="AX185" s="80"/>
      <c r="AY185" s="80"/>
      <c r="AZ185" s="80"/>
      <c r="BA185" s="80"/>
      <c r="BB185" s="80"/>
      <c r="BC185" s="80"/>
      <c r="BD185" s="80"/>
      <c r="BE185" s="80"/>
      <c r="BF185" s="80"/>
      <c r="BG185" s="80"/>
      <c r="BH185" s="80"/>
      <c r="BI185" s="80"/>
      <c r="BJ185" s="80"/>
      <c r="BK185" s="80"/>
      <c r="BL185" s="80"/>
      <c r="BM185" s="80"/>
      <c r="BN185" s="80"/>
      <c r="BO185" s="80"/>
      <c r="BP185" s="80"/>
      <c r="BQ185" s="80"/>
      <c r="BR185" s="80"/>
      <c r="BS185" s="80"/>
    </row>
    <row r="186" spans="2:71">
      <c r="B186" s="80"/>
      <c r="C186" s="80"/>
      <c r="D186" s="80"/>
      <c r="E186" s="80"/>
      <c r="F186" s="80"/>
      <c r="G186" s="80"/>
      <c r="H186" s="80"/>
      <c r="I186" s="80"/>
      <c r="J186" s="80"/>
      <c r="K186" s="80"/>
      <c r="L186" s="80"/>
      <c r="M186" s="80"/>
      <c r="N186" s="80"/>
      <c r="O186" s="80"/>
      <c r="P186" s="80"/>
      <c r="Q186" s="80"/>
      <c r="R186" s="80"/>
      <c r="U186" s="80"/>
      <c r="V186" s="80"/>
      <c r="W186" s="80"/>
      <c r="X186" s="80"/>
      <c r="Y186" s="80"/>
      <c r="Z186" s="80"/>
      <c r="AA186" s="80"/>
      <c r="AB186" s="80"/>
      <c r="AC186" s="80"/>
      <c r="AD186" s="80"/>
      <c r="AE186" s="80"/>
      <c r="AF186" s="80"/>
      <c r="AG186" s="80"/>
      <c r="AH186" s="80"/>
      <c r="AI186" s="80"/>
      <c r="AJ186" s="80"/>
      <c r="AK186" s="80"/>
      <c r="AL186" s="80"/>
      <c r="AM186" s="80"/>
      <c r="AN186" s="80"/>
      <c r="AO186" s="80"/>
      <c r="AP186" s="80"/>
      <c r="AQ186" s="80"/>
      <c r="AR186" s="80"/>
      <c r="AS186" s="80"/>
      <c r="AT186" s="80"/>
      <c r="AU186" s="80"/>
      <c r="AV186" s="80"/>
      <c r="AW186" s="80"/>
      <c r="AX186" s="80"/>
      <c r="AY186" s="80"/>
      <c r="AZ186" s="80"/>
      <c r="BA186" s="80"/>
      <c r="BB186" s="80"/>
      <c r="BC186" s="80"/>
      <c r="BD186" s="80"/>
      <c r="BE186" s="80"/>
      <c r="BF186" s="80"/>
      <c r="BG186" s="80"/>
      <c r="BH186" s="80"/>
      <c r="BI186" s="80"/>
      <c r="BJ186" s="80"/>
      <c r="BK186" s="80"/>
      <c r="BL186" s="80"/>
      <c r="BM186" s="80"/>
      <c r="BN186" s="80"/>
      <c r="BO186" s="80"/>
      <c r="BP186" s="80"/>
      <c r="BQ186" s="80"/>
      <c r="BR186" s="80"/>
      <c r="BS186" s="80"/>
    </row>
    <row r="187" spans="2:71">
      <c r="B187" s="80"/>
      <c r="C187" s="80"/>
      <c r="D187" s="80"/>
      <c r="E187" s="80"/>
      <c r="F187" s="80"/>
      <c r="G187" s="80"/>
      <c r="H187" s="80"/>
      <c r="I187" s="80"/>
      <c r="J187" s="80"/>
      <c r="K187" s="80"/>
      <c r="L187" s="80"/>
      <c r="M187" s="80"/>
      <c r="N187" s="80"/>
      <c r="O187" s="80"/>
      <c r="P187" s="80"/>
      <c r="Q187" s="80"/>
      <c r="R187" s="80"/>
      <c r="U187" s="80"/>
      <c r="V187" s="80"/>
      <c r="W187" s="80"/>
      <c r="X187" s="80"/>
      <c r="Y187" s="80"/>
      <c r="Z187" s="80"/>
      <c r="AA187" s="80"/>
      <c r="AB187" s="80"/>
      <c r="AC187" s="80"/>
      <c r="AD187" s="80"/>
      <c r="AE187" s="80"/>
      <c r="AF187" s="80"/>
      <c r="AG187" s="80"/>
      <c r="AH187" s="80"/>
      <c r="AI187" s="80"/>
      <c r="AJ187" s="80"/>
      <c r="AK187" s="80"/>
      <c r="AL187" s="80"/>
      <c r="AM187" s="80"/>
      <c r="AN187" s="80"/>
      <c r="AO187" s="80"/>
      <c r="AP187" s="80"/>
      <c r="AQ187" s="80"/>
      <c r="AR187" s="80"/>
      <c r="AS187" s="80"/>
      <c r="AT187" s="80"/>
      <c r="AU187" s="80"/>
      <c r="AV187" s="80"/>
      <c r="AW187" s="80"/>
      <c r="AX187" s="80"/>
      <c r="AY187" s="80"/>
      <c r="AZ187" s="80"/>
      <c r="BA187" s="80"/>
      <c r="BB187" s="80"/>
      <c r="BC187" s="80"/>
      <c r="BD187" s="80"/>
      <c r="BE187" s="80"/>
      <c r="BF187" s="80"/>
      <c r="BG187" s="80"/>
      <c r="BH187" s="80"/>
      <c r="BI187" s="80"/>
      <c r="BJ187" s="80"/>
      <c r="BK187" s="80"/>
      <c r="BL187" s="80"/>
      <c r="BM187" s="80"/>
      <c r="BN187" s="80"/>
      <c r="BO187" s="80"/>
      <c r="BP187" s="80"/>
      <c r="BQ187" s="80"/>
      <c r="BR187" s="80"/>
      <c r="BS187" s="80"/>
    </row>
    <row r="188" spans="2:71">
      <c r="B188" s="80"/>
      <c r="C188" s="80"/>
      <c r="D188" s="80"/>
      <c r="E188" s="80"/>
      <c r="F188" s="80"/>
      <c r="G188" s="80"/>
      <c r="H188" s="80"/>
      <c r="I188" s="80"/>
      <c r="J188" s="80"/>
      <c r="K188" s="80"/>
      <c r="L188" s="80"/>
      <c r="M188" s="80"/>
      <c r="N188" s="80"/>
      <c r="O188" s="80"/>
      <c r="P188" s="80"/>
      <c r="Q188" s="80"/>
      <c r="R188" s="80"/>
      <c r="U188" s="80"/>
      <c r="V188" s="80"/>
      <c r="W188" s="80"/>
      <c r="X188" s="80"/>
      <c r="Y188" s="80"/>
      <c r="Z188" s="80"/>
      <c r="AA188" s="80"/>
      <c r="AB188" s="80"/>
      <c r="AC188" s="80"/>
      <c r="AD188" s="80"/>
      <c r="AE188" s="80"/>
      <c r="AF188" s="80"/>
      <c r="AG188" s="80"/>
      <c r="AH188" s="80"/>
      <c r="AI188" s="80"/>
      <c r="AJ188" s="80"/>
      <c r="AK188" s="80"/>
      <c r="AL188" s="80"/>
      <c r="AM188" s="80"/>
      <c r="AN188" s="80"/>
      <c r="AO188" s="80"/>
      <c r="AP188" s="80"/>
      <c r="AQ188" s="80"/>
      <c r="AR188" s="80"/>
      <c r="AS188" s="80"/>
      <c r="AT188" s="80"/>
      <c r="AU188" s="80"/>
      <c r="AV188" s="80"/>
      <c r="AW188" s="80"/>
      <c r="AX188" s="80"/>
      <c r="AY188" s="80"/>
      <c r="AZ188" s="80"/>
      <c r="BA188" s="80"/>
      <c r="BB188" s="80"/>
      <c r="BC188" s="80"/>
      <c r="BD188" s="80"/>
      <c r="BE188" s="80"/>
      <c r="BF188" s="80"/>
      <c r="BG188" s="80"/>
      <c r="BH188" s="80"/>
      <c r="BI188" s="80"/>
      <c r="BJ188" s="80"/>
      <c r="BK188" s="80"/>
      <c r="BL188" s="80"/>
      <c r="BM188" s="80"/>
      <c r="BN188" s="80"/>
      <c r="BO188" s="80"/>
      <c r="BP188" s="80"/>
      <c r="BQ188" s="80"/>
      <c r="BR188" s="80"/>
      <c r="BS188" s="80"/>
    </row>
    <row r="189" spans="2:71">
      <c r="B189" s="80"/>
      <c r="C189" s="80"/>
      <c r="D189" s="80"/>
      <c r="E189" s="80"/>
      <c r="F189" s="80"/>
      <c r="G189" s="80"/>
      <c r="H189" s="80"/>
      <c r="I189" s="80"/>
      <c r="J189" s="80"/>
      <c r="K189" s="80"/>
      <c r="L189" s="80"/>
      <c r="M189" s="80"/>
      <c r="N189" s="80"/>
      <c r="O189" s="80"/>
      <c r="P189" s="80"/>
      <c r="Q189" s="80"/>
      <c r="R189" s="80"/>
      <c r="U189" s="80"/>
      <c r="V189" s="80"/>
      <c r="W189" s="80"/>
      <c r="X189" s="80"/>
      <c r="Y189" s="80"/>
      <c r="Z189" s="80"/>
      <c r="AA189" s="80"/>
      <c r="AB189" s="80"/>
      <c r="AC189" s="80"/>
      <c r="AD189" s="80"/>
      <c r="AE189" s="80"/>
      <c r="AF189" s="80"/>
      <c r="AG189" s="80"/>
      <c r="AH189" s="80"/>
      <c r="AI189" s="80"/>
      <c r="AJ189" s="80"/>
      <c r="AK189" s="80"/>
      <c r="AL189" s="80"/>
      <c r="AM189" s="80"/>
      <c r="AN189" s="80"/>
      <c r="AO189" s="80"/>
      <c r="AP189" s="80"/>
      <c r="AQ189" s="80"/>
      <c r="AR189" s="80"/>
      <c r="AS189" s="80"/>
      <c r="AT189" s="80"/>
      <c r="AU189" s="80"/>
      <c r="AV189" s="80"/>
      <c r="AW189" s="80"/>
      <c r="AX189" s="80"/>
      <c r="AY189" s="80"/>
      <c r="AZ189" s="80"/>
      <c r="BA189" s="80"/>
      <c r="BB189" s="80"/>
      <c r="BC189" s="80"/>
      <c r="BD189" s="80"/>
      <c r="BE189" s="80"/>
      <c r="BF189" s="80"/>
      <c r="BG189" s="80"/>
      <c r="BH189" s="80"/>
      <c r="BI189" s="80"/>
      <c r="BJ189" s="80"/>
      <c r="BK189" s="80"/>
      <c r="BL189" s="80"/>
      <c r="BM189" s="80"/>
      <c r="BN189" s="80"/>
      <c r="BO189" s="80"/>
      <c r="BP189" s="80"/>
      <c r="BQ189" s="80"/>
      <c r="BR189" s="80"/>
      <c r="BS189" s="80"/>
    </row>
    <row r="190" spans="2:71">
      <c r="B190" s="80"/>
      <c r="C190" s="80"/>
      <c r="D190" s="80"/>
      <c r="E190" s="80"/>
      <c r="F190" s="80"/>
      <c r="G190" s="80"/>
      <c r="H190" s="80"/>
      <c r="I190" s="80"/>
      <c r="J190" s="80"/>
      <c r="K190" s="80"/>
      <c r="L190" s="80"/>
      <c r="M190" s="80"/>
      <c r="N190" s="80"/>
      <c r="O190" s="80"/>
      <c r="P190" s="80"/>
      <c r="Q190" s="80"/>
      <c r="R190" s="80"/>
      <c r="U190" s="80"/>
      <c r="V190" s="80"/>
      <c r="W190" s="80"/>
      <c r="X190" s="80"/>
      <c r="Y190" s="80"/>
      <c r="Z190" s="80"/>
      <c r="AA190" s="80"/>
      <c r="AB190" s="80"/>
      <c r="AC190" s="80"/>
      <c r="AD190" s="80"/>
      <c r="AE190" s="80"/>
      <c r="AF190" s="80"/>
      <c r="AG190" s="80"/>
      <c r="AH190" s="80"/>
      <c r="AI190" s="80"/>
      <c r="AJ190" s="80"/>
      <c r="AK190" s="80"/>
      <c r="AL190" s="80"/>
      <c r="AM190" s="80"/>
      <c r="AN190" s="80"/>
      <c r="AO190" s="80"/>
      <c r="AP190" s="80"/>
      <c r="AQ190" s="80"/>
      <c r="AR190" s="80"/>
      <c r="AS190" s="80"/>
      <c r="AT190" s="80"/>
      <c r="AU190" s="80"/>
      <c r="AV190" s="80"/>
      <c r="AW190" s="80"/>
      <c r="AX190" s="80"/>
      <c r="AY190" s="80"/>
      <c r="AZ190" s="80"/>
      <c r="BA190" s="80"/>
      <c r="BB190" s="80"/>
      <c r="BC190" s="80"/>
      <c r="BD190" s="80"/>
      <c r="BE190" s="80"/>
      <c r="BF190" s="80"/>
      <c r="BG190" s="80"/>
      <c r="BH190" s="80"/>
      <c r="BI190" s="80"/>
      <c r="BJ190" s="80"/>
      <c r="BK190" s="80"/>
      <c r="BL190" s="80"/>
      <c r="BM190" s="80"/>
      <c r="BN190" s="80"/>
      <c r="BO190" s="80"/>
      <c r="BP190" s="80"/>
      <c r="BQ190" s="80"/>
      <c r="BR190" s="80"/>
      <c r="BS190" s="80"/>
    </row>
    <row r="191" spans="2:71">
      <c r="B191" s="80"/>
      <c r="C191" s="80"/>
      <c r="D191" s="80"/>
      <c r="E191" s="80"/>
      <c r="F191" s="80"/>
      <c r="G191" s="80"/>
      <c r="H191" s="80"/>
      <c r="I191" s="80"/>
      <c r="J191" s="80"/>
      <c r="K191" s="80"/>
      <c r="L191" s="80"/>
      <c r="M191" s="80"/>
      <c r="N191" s="80"/>
      <c r="O191" s="80"/>
      <c r="P191" s="80"/>
      <c r="Q191" s="80"/>
      <c r="R191" s="80"/>
      <c r="U191" s="80"/>
      <c r="V191" s="80"/>
      <c r="W191" s="80"/>
      <c r="X191" s="80"/>
      <c r="Y191" s="80"/>
      <c r="Z191" s="80"/>
      <c r="AA191" s="80"/>
      <c r="AB191" s="80"/>
      <c r="AC191" s="80"/>
      <c r="AD191" s="80"/>
      <c r="AE191" s="80"/>
      <c r="AF191" s="80"/>
      <c r="AG191" s="80"/>
      <c r="AH191" s="80"/>
      <c r="AI191" s="80"/>
      <c r="AJ191" s="80"/>
      <c r="AK191" s="80"/>
      <c r="AL191" s="80"/>
      <c r="AM191" s="80"/>
      <c r="AN191" s="80"/>
      <c r="AO191" s="80"/>
      <c r="AP191" s="80"/>
      <c r="AQ191" s="80"/>
      <c r="AR191" s="80"/>
      <c r="AS191" s="80"/>
      <c r="AT191" s="80"/>
      <c r="AU191" s="80"/>
      <c r="AV191" s="80"/>
      <c r="AW191" s="80"/>
      <c r="AX191" s="80"/>
      <c r="AY191" s="80"/>
      <c r="AZ191" s="80"/>
      <c r="BA191" s="80"/>
      <c r="BB191" s="80"/>
      <c r="BC191" s="80"/>
      <c r="BD191" s="80"/>
      <c r="BE191" s="80"/>
      <c r="BF191" s="80"/>
      <c r="BG191" s="80"/>
      <c r="BH191" s="80"/>
      <c r="BI191" s="80"/>
      <c r="BJ191" s="80"/>
      <c r="BK191" s="80"/>
      <c r="BL191" s="80"/>
      <c r="BM191" s="80"/>
      <c r="BN191" s="80"/>
      <c r="BO191" s="80"/>
      <c r="BP191" s="80"/>
      <c r="BQ191" s="80"/>
      <c r="BR191" s="80"/>
      <c r="BS191" s="80"/>
    </row>
    <row r="192" spans="2:71">
      <c r="B192" s="80"/>
      <c r="C192" s="80"/>
      <c r="D192" s="80"/>
      <c r="E192" s="80"/>
      <c r="F192" s="80"/>
      <c r="G192" s="80"/>
      <c r="H192" s="80"/>
      <c r="I192" s="80"/>
      <c r="J192" s="80"/>
      <c r="K192" s="80"/>
      <c r="L192" s="80"/>
      <c r="M192" s="80"/>
      <c r="N192" s="80"/>
      <c r="O192" s="80"/>
      <c r="P192" s="80"/>
      <c r="Q192" s="80"/>
      <c r="R192" s="80"/>
      <c r="U192" s="80"/>
      <c r="V192" s="80"/>
      <c r="W192" s="80"/>
      <c r="X192" s="80"/>
      <c r="Y192" s="80"/>
      <c r="Z192" s="80"/>
      <c r="AA192" s="80"/>
      <c r="AB192" s="80"/>
      <c r="AC192" s="80"/>
      <c r="AD192" s="80"/>
      <c r="AE192" s="80"/>
      <c r="AF192" s="80"/>
      <c r="AG192" s="80"/>
      <c r="AH192" s="80"/>
      <c r="AI192" s="80"/>
      <c r="AJ192" s="80"/>
      <c r="AK192" s="80"/>
      <c r="AL192" s="80"/>
      <c r="AM192" s="80"/>
      <c r="AN192" s="80"/>
      <c r="AO192" s="80"/>
      <c r="AP192" s="80"/>
      <c r="AQ192" s="80"/>
      <c r="AR192" s="80"/>
      <c r="AS192" s="80"/>
      <c r="AT192" s="80"/>
      <c r="AU192" s="80"/>
      <c r="AV192" s="80"/>
      <c r="AW192" s="80"/>
      <c r="AX192" s="80"/>
      <c r="AY192" s="80"/>
      <c r="AZ192" s="80"/>
      <c r="BA192" s="80"/>
      <c r="BB192" s="80"/>
      <c r="BC192" s="80"/>
      <c r="BD192" s="80"/>
      <c r="BE192" s="80"/>
      <c r="BF192" s="80"/>
      <c r="BG192" s="80"/>
      <c r="BH192" s="80"/>
      <c r="BI192" s="80"/>
      <c r="BJ192" s="80"/>
      <c r="BK192" s="80"/>
      <c r="BL192" s="80"/>
      <c r="BM192" s="80"/>
      <c r="BN192" s="80"/>
      <c r="BO192" s="80"/>
      <c r="BP192" s="80"/>
      <c r="BQ192" s="80"/>
      <c r="BR192" s="80"/>
      <c r="BS192" s="80"/>
    </row>
    <row r="193" spans="2:71">
      <c r="B193" s="80"/>
      <c r="C193" s="80"/>
      <c r="D193" s="80"/>
      <c r="E193" s="80"/>
      <c r="F193" s="80"/>
      <c r="G193" s="80"/>
      <c r="H193" s="80"/>
      <c r="I193" s="80"/>
      <c r="J193" s="80"/>
      <c r="K193" s="80"/>
      <c r="L193" s="80"/>
      <c r="M193" s="80"/>
      <c r="N193" s="80"/>
      <c r="O193" s="80"/>
      <c r="P193" s="80"/>
      <c r="Q193" s="80"/>
      <c r="R193" s="80"/>
      <c r="U193" s="80"/>
      <c r="V193" s="80"/>
      <c r="W193" s="80"/>
      <c r="X193" s="80"/>
      <c r="Y193" s="80"/>
      <c r="Z193" s="80"/>
      <c r="AA193" s="80"/>
      <c r="AB193" s="80"/>
      <c r="AC193" s="80"/>
      <c r="AD193" s="80"/>
      <c r="AE193" s="80"/>
      <c r="AF193" s="80"/>
      <c r="AG193" s="80"/>
      <c r="AH193" s="80"/>
      <c r="AI193" s="80"/>
      <c r="AJ193" s="80"/>
      <c r="AK193" s="80"/>
      <c r="AL193" s="80"/>
      <c r="AM193" s="80"/>
      <c r="AN193" s="80"/>
      <c r="AO193" s="80"/>
      <c r="AP193" s="80"/>
      <c r="AQ193" s="80"/>
      <c r="AR193" s="80"/>
      <c r="AS193" s="80"/>
      <c r="AT193" s="80"/>
      <c r="AU193" s="80"/>
      <c r="AV193" s="80"/>
      <c r="AW193" s="80"/>
      <c r="AX193" s="80"/>
      <c r="AY193" s="80"/>
      <c r="AZ193" s="80"/>
      <c r="BA193" s="80"/>
      <c r="BB193" s="80"/>
      <c r="BC193" s="80"/>
      <c r="BD193" s="80"/>
      <c r="BE193" s="80"/>
      <c r="BF193" s="80"/>
      <c r="BG193" s="80"/>
      <c r="BH193" s="80"/>
      <c r="BI193" s="80"/>
      <c r="BJ193" s="80"/>
      <c r="BK193" s="80"/>
      <c r="BL193" s="80"/>
      <c r="BM193" s="80"/>
      <c r="BN193" s="80"/>
      <c r="BO193" s="80"/>
      <c r="BP193" s="80"/>
      <c r="BQ193" s="80"/>
      <c r="BR193" s="80"/>
      <c r="BS193" s="80"/>
    </row>
    <row r="194" spans="2:71">
      <c r="B194" s="80"/>
      <c r="C194" s="80"/>
      <c r="D194" s="80"/>
      <c r="E194" s="80"/>
      <c r="F194" s="80"/>
      <c r="G194" s="80"/>
      <c r="H194" s="80"/>
      <c r="I194" s="80"/>
      <c r="J194" s="80"/>
      <c r="K194" s="80"/>
      <c r="L194" s="80"/>
      <c r="M194" s="80"/>
      <c r="N194" s="80"/>
      <c r="O194" s="80"/>
      <c r="P194" s="80"/>
      <c r="Q194" s="80"/>
      <c r="R194" s="80"/>
      <c r="U194" s="80"/>
      <c r="V194" s="80"/>
      <c r="W194" s="80"/>
      <c r="X194" s="80"/>
      <c r="Y194" s="80"/>
      <c r="Z194" s="80"/>
      <c r="AA194" s="80"/>
      <c r="AB194" s="80"/>
      <c r="AC194" s="80"/>
      <c r="AD194" s="80"/>
      <c r="AE194" s="80"/>
      <c r="AF194" s="80"/>
      <c r="AG194" s="80"/>
      <c r="AH194" s="80"/>
      <c r="AI194" s="80"/>
      <c r="AJ194" s="80"/>
      <c r="AK194" s="80"/>
      <c r="AL194" s="80"/>
      <c r="AM194" s="80"/>
      <c r="AN194" s="80"/>
      <c r="AO194" s="80"/>
      <c r="AP194" s="80"/>
      <c r="AQ194" s="80"/>
      <c r="AR194" s="80"/>
      <c r="AS194" s="80"/>
      <c r="AT194" s="80"/>
      <c r="AU194" s="80"/>
      <c r="AV194" s="80"/>
      <c r="AW194" s="80"/>
      <c r="AX194" s="80"/>
      <c r="AY194" s="80"/>
      <c r="AZ194" s="80"/>
      <c r="BA194" s="80"/>
      <c r="BB194" s="80"/>
      <c r="BC194" s="80"/>
      <c r="BD194" s="80"/>
      <c r="BE194" s="80"/>
      <c r="BF194" s="80"/>
      <c r="BG194" s="80"/>
      <c r="BH194" s="80"/>
      <c r="BI194" s="80"/>
      <c r="BJ194" s="80"/>
      <c r="BK194" s="80"/>
      <c r="BL194" s="80"/>
      <c r="BM194" s="80"/>
      <c r="BN194" s="80"/>
      <c r="BO194" s="80"/>
      <c r="BP194" s="80"/>
      <c r="BQ194" s="80"/>
      <c r="BR194" s="80"/>
      <c r="BS194" s="80"/>
    </row>
    <row r="195" spans="2:71">
      <c r="B195" s="80"/>
      <c r="C195" s="80"/>
      <c r="D195" s="80"/>
      <c r="E195" s="80"/>
      <c r="F195" s="80"/>
      <c r="G195" s="80"/>
      <c r="H195" s="80"/>
      <c r="I195" s="80"/>
      <c r="J195" s="80"/>
      <c r="K195" s="80"/>
      <c r="L195" s="80"/>
      <c r="M195" s="80"/>
      <c r="N195" s="80"/>
      <c r="O195" s="80"/>
      <c r="P195" s="80"/>
      <c r="Q195" s="80"/>
      <c r="R195" s="80"/>
      <c r="U195" s="80"/>
      <c r="V195" s="80"/>
      <c r="W195" s="80"/>
      <c r="X195" s="80"/>
      <c r="Y195" s="80"/>
      <c r="Z195" s="80"/>
      <c r="AA195" s="80"/>
      <c r="AB195" s="80"/>
      <c r="AC195" s="80"/>
      <c r="AD195" s="80"/>
      <c r="AE195" s="80"/>
      <c r="AF195" s="80"/>
      <c r="AG195" s="80"/>
      <c r="AH195" s="80"/>
      <c r="AI195" s="80"/>
      <c r="AJ195" s="80"/>
      <c r="AK195" s="80"/>
      <c r="AL195" s="80"/>
      <c r="AM195" s="80"/>
      <c r="AN195" s="80"/>
      <c r="AO195" s="80"/>
      <c r="AP195" s="80"/>
      <c r="AQ195" s="80"/>
      <c r="AR195" s="80"/>
      <c r="AS195" s="80"/>
      <c r="AT195" s="80"/>
      <c r="AU195" s="80"/>
      <c r="AV195" s="80"/>
      <c r="AW195" s="80"/>
      <c r="AX195" s="80"/>
      <c r="AY195" s="80"/>
      <c r="AZ195" s="80"/>
      <c r="BA195" s="80"/>
      <c r="BB195" s="80"/>
      <c r="BC195" s="80"/>
      <c r="BD195" s="80"/>
      <c r="BE195" s="80"/>
      <c r="BF195" s="80"/>
      <c r="BG195" s="80"/>
      <c r="BH195" s="80"/>
      <c r="BI195" s="80"/>
      <c r="BJ195" s="80"/>
      <c r="BK195" s="80"/>
      <c r="BL195" s="80"/>
      <c r="BM195" s="80"/>
      <c r="BN195" s="80"/>
      <c r="BO195" s="80"/>
      <c r="BP195" s="80"/>
      <c r="BQ195" s="80"/>
      <c r="BR195" s="80"/>
      <c r="BS195" s="80"/>
    </row>
    <row r="196" spans="2:71">
      <c r="B196" s="80"/>
      <c r="C196" s="80"/>
      <c r="D196" s="80"/>
      <c r="E196" s="80"/>
      <c r="F196" s="80"/>
      <c r="G196" s="80"/>
      <c r="H196" s="80"/>
      <c r="I196" s="80"/>
      <c r="J196" s="80"/>
      <c r="K196" s="80"/>
      <c r="L196" s="80"/>
      <c r="M196" s="80"/>
      <c r="N196" s="80"/>
      <c r="O196" s="80"/>
      <c r="P196" s="80"/>
      <c r="Q196" s="80"/>
      <c r="R196" s="80"/>
      <c r="U196" s="80"/>
      <c r="V196" s="80"/>
      <c r="W196" s="80"/>
      <c r="X196" s="80"/>
      <c r="Y196" s="80"/>
      <c r="Z196" s="80"/>
      <c r="AA196" s="80"/>
      <c r="AB196" s="80"/>
      <c r="AC196" s="80"/>
      <c r="AD196" s="80"/>
      <c r="AE196" s="80"/>
      <c r="AF196" s="80"/>
      <c r="AG196" s="80"/>
      <c r="AH196" s="80"/>
      <c r="AI196" s="80"/>
      <c r="AJ196" s="80"/>
      <c r="AK196" s="80"/>
      <c r="AL196" s="80"/>
      <c r="AM196" s="80"/>
      <c r="AN196" s="80"/>
      <c r="AO196" s="80"/>
      <c r="AP196" s="80"/>
      <c r="AQ196" s="80"/>
      <c r="AR196" s="80"/>
      <c r="AS196" s="80"/>
      <c r="AT196" s="80"/>
      <c r="AU196" s="80"/>
      <c r="AV196" s="80"/>
      <c r="AW196" s="80"/>
      <c r="AX196" s="80"/>
      <c r="AY196" s="80"/>
      <c r="AZ196" s="80"/>
      <c r="BA196" s="80"/>
      <c r="BB196" s="80"/>
      <c r="BC196" s="80"/>
      <c r="BD196" s="80"/>
      <c r="BE196" s="80"/>
      <c r="BF196" s="80"/>
      <c r="BG196" s="80"/>
      <c r="BH196" s="80"/>
      <c r="BI196" s="80"/>
      <c r="BJ196" s="80"/>
      <c r="BK196" s="80"/>
      <c r="BL196" s="80"/>
      <c r="BM196" s="80"/>
      <c r="BN196" s="80"/>
      <c r="BO196" s="80"/>
      <c r="BP196" s="80"/>
      <c r="BQ196" s="80"/>
      <c r="BR196" s="80"/>
      <c r="BS196" s="80"/>
    </row>
    <row r="197" spans="2:71">
      <c r="B197" s="80"/>
      <c r="C197" s="80"/>
      <c r="D197" s="80"/>
      <c r="E197" s="80"/>
      <c r="F197" s="80"/>
      <c r="G197" s="80"/>
      <c r="H197" s="80"/>
      <c r="I197" s="80"/>
      <c r="J197" s="80"/>
      <c r="K197" s="80"/>
      <c r="L197" s="80"/>
      <c r="M197" s="80"/>
      <c r="N197" s="80"/>
      <c r="O197" s="80"/>
      <c r="P197" s="80"/>
      <c r="Q197" s="80"/>
      <c r="R197" s="80"/>
      <c r="U197" s="80"/>
      <c r="V197" s="80"/>
      <c r="W197" s="80"/>
      <c r="X197" s="80"/>
      <c r="Y197" s="80"/>
      <c r="Z197" s="80"/>
      <c r="AA197" s="80"/>
      <c r="AB197" s="80"/>
      <c r="AC197" s="80"/>
      <c r="AD197" s="80"/>
      <c r="AE197" s="80"/>
      <c r="AF197" s="80"/>
      <c r="AG197" s="80"/>
      <c r="AH197" s="80"/>
      <c r="AI197" s="80"/>
      <c r="AJ197" s="80"/>
      <c r="AK197" s="80"/>
      <c r="AL197" s="80"/>
      <c r="AM197" s="80"/>
      <c r="AN197" s="80"/>
      <c r="AO197" s="80"/>
      <c r="AP197" s="80"/>
      <c r="AQ197" s="80"/>
      <c r="AR197" s="80"/>
      <c r="AS197" s="80"/>
      <c r="AT197" s="80"/>
      <c r="AU197" s="80"/>
      <c r="AV197" s="80"/>
      <c r="AW197" s="80"/>
      <c r="AX197" s="80"/>
      <c r="AY197" s="80"/>
      <c r="AZ197" s="80"/>
      <c r="BA197" s="80"/>
      <c r="BB197" s="80"/>
      <c r="BC197" s="80"/>
      <c r="BD197" s="80"/>
      <c r="BE197" s="80"/>
      <c r="BF197" s="80"/>
      <c r="BG197" s="80"/>
      <c r="BH197" s="80"/>
      <c r="BI197" s="80"/>
      <c r="BJ197" s="80"/>
      <c r="BK197" s="80"/>
      <c r="BL197" s="80"/>
      <c r="BM197" s="80"/>
      <c r="BN197" s="80"/>
      <c r="BO197" s="80"/>
      <c r="BP197" s="80"/>
      <c r="BQ197" s="80"/>
      <c r="BR197" s="80"/>
      <c r="BS197" s="80"/>
    </row>
    <row r="198" spans="2:71">
      <c r="B198" s="80"/>
      <c r="C198" s="80"/>
      <c r="D198" s="80"/>
      <c r="E198" s="80"/>
      <c r="F198" s="80"/>
      <c r="G198" s="80"/>
      <c r="H198" s="80"/>
      <c r="I198" s="80"/>
      <c r="J198" s="80"/>
      <c r="K198" s="80"/>
      <c r="L198" s="80"/>
      <c r="M198" s="80"/>
      <c r="N198" s="80"/>
      <c r="O198" s="80"/>
      <c r="P198" s="80"/>
      <c r="Q198" s="80"/>
      <c r="R198" s="80"/>
      <c r="U198" s="80"/>
      <c r="V198" s="80"/>
      <c r="W198" s="80"/>
      <c r="X198" s="80"/>
      <c r="Y198" s="80"/>
      <c r="Z198" s="80"/>
      <c r="AA198" s="80"/>
      <c r="AB198" s="80"/>
      <c r="AC198" s="80"/>
      <c r="AD198" s="80"/>
      <c r="AE198" s="80"/>
      <c r="AF198" s="80"/>
      <c r="AG198" s="80"/>
      <c r="AH198" s="80"/>
      <c r="AI198" s="80"/>
      <c r="AJ198" s="80"/>
      <c r="AK198" s="80"/>
      <c r="AL198" s="80"/>
      <c r="AM198" s="80"/>
      <c r="AN198" s="80"/>
      <c r="AO198" s="80"/>
      <c r="AP198" s="80"/>
      <c r="AQ198" s="80"/>
      <c r="AR198" s="80"/>
      <c r="AS198" s="80"/>
      <c r="AT198" s="80"/>
      <c r="AU198" s="80"/>
      <c r="AV198" s="80"/>
      <c r="AW198" s="80"/>
      <c r="AX198" s="80"/>
      <c r="AY198" s="80"/>
      <c r="AZ198" s="80"/>
      <c r="BA198" s="80"/>
      <c r="BB198" s="80"/>
      <c r="BC198" s="80"/>
      <c r="BD198" s="80"/>
      <c r="BE198" s="80"/>
      <c r="BF198" s="80"/>
      <c r="BG198" s="80"/>
      <c r="BH198" s="80"/>
      <c r="BI198" s="80"/>
      <c r="BJ198" s="80"/>
      <c r="BK198" s="80"/>
      <c r="BL198" s="80"/>
      <c r="BM198" s="80"/>
      <c r="BN198" s="80"/>
      <c r="BO198" s="80"/>
      <c r="BP198" s="80"/>
      <c r="BQ198" s="80"/>
      <c r="BR198" s="80"/>
      <c r="BS198" s="80"/>
    </row>
    <row r="199" spans="2:71">
      <c r="B199" s="80"/>
      <c r="C199" s="80"/>
      <c r="D199" s="80"/>
      <c r="E199" s="80"/>
      <c r="F199" s="80"/>
      <c r="G199" s="80"/>
      <c r="H199" s="80"/>
      <c r="I199" s="80"/>
      <c r="J199" s="80"/>
      <c r="K199" s="80"/>
      <c r="L199" s="80"/>
      <c r="M199" s="80"/>
      <c r="N199" s="80"/>
      <c r="O199" s="80"/>
      <c r="P199" s="80"/>
      <c r="Q199" s="80"/>
      <c r="R199" s="80"/>
      <c r="U199" s="80"/>
      <c r="V199" s="80"/>
      <c r="W199" s="80"/>
      <c r="X199" s="80"/>
      <c r="Y199" s="80"/>
      <c r="Z199" s="80"/>
      <c r="AA199" s="80"/>
      <c r="AB199" s="80"/>
      <c r="AC199" s="80"/>
      <c r="AD199" s="80"/>
      <c r="AE199" s="80"/>
      <c r="AF199" s="80"/>
      <c r="AG199" s="80"/>
      <c r="AH199" s="80"/>
      <c r="AI199" s="80"/>
      <c r="AJ199" s="80"/>
      <c r="AK199" s="80"/>
      <c r="AL199" s="80"/>
      <c r="AM199" s="80"/>
      <c r="AN199" s="80"/>
      <c r="AO199" s="80"/>
      <c r="AP199" s="80"/>
      <c r="AQ199" s="80"/>
      <c r="AR199" s="80"/>
      <c r="AS199" s="80"/>
      <c r="AT199" s="80"/>
      <c r="AU199" s="80"/>
      <c r="AV199" s="80"/>
      <c r="AW199" s="80"/>
      <c r="AX199" s="80"/>
      <c r="AY199" s="80"/>
      <c r="AZ199" s="80"/>
      <c r="BA199" s="80"/>
      <c r="BB199" s="80"/>
      <c r="BC199" s="80"/>
      <c r="BD199" s="80"/>
      <c r="BE199" s="80"/>
      <c r="BF199" s="80"/>
      <c r="BG199" s="80"/>
      <c r="BH199" s="80"/>
      <c r="BI199" s="80"/>
      <c r="BJ199" s="80"/>
      <c r="BK199" s="80"/>
      <c r="BL199" s="80"/>
      <c r="BM199" s="80"/>
      <c r="BN199" s="80"/>
      <c r="BO199" s="80"/>
      <c r="BP199" s="80"/>
      <c r="BQ199" s="80"/>
      <c r="BR199" s="80"/>
      <c r="BS199" s="80"/>
    </row>
    <row r="200" spans="2:71">
      <c r="B200" s="80"/>
      <c r="C200" s="80"/>
      <c r="D200" s="80"/>
      <c r="E200" s="80"/>
      <c r="F200" s="80"/>
      <c r="G200" s="80"/>
      <c r="H200" s="80"/>
      <c r="I200" s="80"/>
      <c r="J200" s="80"/>
      <c r="K200" s="80"/>
      <c r="L200" s="80"/>
      <c r="M200" s="80"/>
      <c r="N200" s="80"/>
      <c r="O200" s="80"/>
      <c r="P200" s="80"/>
      <c r="Q200" s="80"/>
      <c r="R200" s="80"/>
      <c r="U200" s="80"/>
      <c r="V200" s="80"/>
      <c r="W200" s="80"/>
      <c r="X200" s="80"/>
      <c r="Y200" s="80"/>
      <c r="Z200" s="80"/>
      <c r="AA200" s="80"/>
      <c r="AB200" s="80"/>
      <c r="AC200" s="80"/>
      <c r="AD200" s="80"/>
      <c r="AE200" s="80"/>
      <c r="AF200" s="80"/>
      <c r="AG200" s="80"/>
      <c r="AH200" s="80"/>
      <c r="AI200" s="80"/>
      <c r="AJ200" s="80"/>
      <c r="AK200" s="80"/>
      <c r="AL200" s="80"/>
      <c r="AM200" s="80"/>
      <c r="AN200" s="80"/>
      <c r="AO200" s="80"/>
      <c r="AP200" s="80"/>
      <c r="AQ200" s="80"/>
      <c r="AR200" s="80"/>
      <c r="AS200" s="80"/>
      <c r="AT200" s="80"/>
      <c r="AU200" s="80"/>
      <c r="AV200" s="80"/>
      <c r="AW200" s="80"/>
      <c r="AX200" s="80"/>
      <c r="AY200" s="80"/>
      <c r="AZ200" s="80"/>
      <c r="BA200" s="80"/>
      <c r="BB200" s="80"/>
      <c r="BC200" s="80"/>
      <c r="BD200" s="80"/>
      <c r="BE200" s="80"/>
      <c r="BF200" s="80"/>
      <c r="BG200" s="80"/>
      <c r="BH200" s="80"/>
      <c r="BI200" s="80"/>
      <c r="BJ200" s="80"/>
      <c r="BK200" s="80"/>
      <c r="BL200" s="80"/>
      <c r="BM200" s="80"/>
      <c r="BN200" s="80"/>
      <c r="BO200" s="80"/>
      <c r="BP200" s="80"/>
      <c r="BQ200" s="80"/>
      <c r="BR200" s="80"/>
      <c r="BS200" s="80"/>
    </row>
    <row r="201" spans="2:71">
      <c r="B201" s="80"/>
      <c r="C201" s="80"/>
      <c r="D201" s="80"/>
      <c r="E201" s="80"/>
      <c r="F201" s="80"/>
      <c r="G201" s="80"/>
      <c r="H201" s="80"/>
      <c r="I201" s="80"/>
      <c r="J201" s="80"/>
      <c r="K201" s="80"/>
      <c r="L201" s="80"/>
      <c r="M201" s="80"/>
      <c r="N201" s="80"/>
      <c r="O201" s="80"/>
      <c r="P201" s="80"/>
      <c r="Q201" s="80"/>
      <c r="R201" s="80"/>
      <c r="U201" s="80"/>
      <c r="V201" s="80"/>
      <c r="W201" s="80"/>
      <c r="X201" s="80"/>
      <c r="Y201" s="80"/>
      <c r="Z201" s="80"/>
      <c r="AA201" s="80"/>
      <c r="AB201" s="80"/>
      <c r="AC201" s="80"/>
      <c r="AD201" s="80"/>
      <c r="AE201" s="80"/>
      <c r="AF201" s="80"/>
      <c r="AG201" s="80"/>
      <c r="AH201" s="80"/>
      <c r="AI201" s="80"/>
      <c r="AJ201" s="80"/>
      <c r="AK201" s="80"/>
      <c r="AL201" s="80"/>
      <c r="AM201" s="80"/>
      <c r="AN201" s="80"/>
      <c r="AO201" s="80"/>
      <c r="AP201" s="80"/>
      <c r="AQ201" s="80"/>
      <c r="AR201" s="80"/>
      <c r="AS201" s="80"/>
      <c r="AT201" s="80"/>
      <c r="AU201" s="80"/>
      <c r="AV201" s="80"/>
      <c r="AW201" s="80"/>
      <c r="AX201" s="80"/>
      <c r="AY201" s="80"/>
      <c r="AZ201" s="80"/>
      <c r="BA201" s="80"/>
      <c r="BB201" s="80"/>
      <c r="BC201" s="80"/>
      <c r="BD201" s="80"/>
      <c r="BE201" s="80"/>
      <c r="BF201" s="80"/>
      <c r="BG201" s="80"/>
      <c r="BH201" s="80"/>
      <c r="BI201" s="80"/>
      <c r="BJ201" s="80"/>
      <c r="BK201" s="80"/>
      <c r="BL201" s="80"/>
      <c r="BM201" s="80"/>
      <c r="BN201" s="80"/>
      <c r="BO201" s="80"/>
      <c r="BP201" s="80"/>
      <c r="BQ201" s="80"/>
      <c r="BR201" s="80"/>
      <c r="BS201" s="80"/>
    </row>
    <row r="202" spans="2:71">
      <c r="B202" s="80"/>
      <c r="C202" s="80"/>
      <c r="D202" s="80"/>
      <c r="E202" s="80"/>
      <c r="F202" s="80"/>
      <c r="G202" s="80"/>
      <c r="H202" s="80"/>
      <c r="I202" s="80"/>
      <c r="J202" s="80"/>
      <c r="K202" s="80"/>
      <c r="L202" s="80"/>
      <c r="M202" s="80"/>
      <c r="N202" s="80"/>
      <c r="O202" s="80"/>
      <c r="P202" s="80"/>
      <c r="Q202" s="80"/>
      <c r="R202" s="80"/>
      <c r="U202" s="80"/>
      <c r="V202" s="80"/>
      <c r="W202" s="80"/>
      <c r="X202" s="80"/>
      <c r="Y202" s="80"/>
      <c r="Z202" s="80"/>
      <c r="AA202" s="80"/>
      <c r="AB202" s="80"/>
      <c r="AC202" s="80"/>
      <c r="AD202" s="80"/>
      <c r="AE202" s="80"/>
      <c r="AF202" s="80"/>
      <c r="AG202" s="80"/>
      <c r="AH202" s="80"/>
      <c r="AI202" s="80"/>
      <c r="AJ202" s="80"/>
      <c r="AK202" s="80"/>
      <c r="AL202" s="80"/>
      <c r="AM202" s="80"/>
      <c r="AN202" s="80"/>
      <c r="AO202" s="80"/>
      <c r="AP202" s="80"/>
      <c r="AQ202" s="80"/>
      <c r="AR202" s="80"/>
      <c r="AS202" s="80"/>
      <c r="AT202" s="80"/>
      <c r="AU202" s="80"/>
      <c r="AV202" s="80"/>
      <c r="AW202" s="80"/>
      <c r="AX202" s="80"/>
      <c r="AY202" s="80"/>
      <c r="AZ202" s="80"/>
      <c r="BA202" s="80"/>
      <c r="BB202" s="80"/>
      <c r="BC202" s="80"/>
      <c r="BD202" s="80"/>
      <c r="BE202" s="80"/>
      <c r="BF202" s="80"/>
      <c r="BG202" s="80"/>
      <c r="BH202" s="80"/>
      <c r="BI202" s="80"/>
      <c r="BJ202" s="80"/>
      <c r="BK202" s="80"/>
      <c r="BL202" s="80"/>
      <c r="BM202" s="80"/>
      <c r="BN202" s="80"/>
      <c r="BO202" s="80"/>
      <c r="BP202" s="80"/>
      <c r="BQ202" s="80"/>
      <c r="BR202" s="80"/>
      <c r="BS202" s="80"/>
    </row>
    <row r="203" spans="2:71">
      <c r="B203" s="80"/>
      <c r="C203" s="80"/>
      <c r="D203" s="80"/>
      <c r="E203" s="80"/>
      <c r="F203" s="80"/>
      <c r="G203" s="80"/>
      <c r="H203" s="80"/>
      <c r="I203" s="80"/>
      <c r="J203" s="80"/>
      <c r="K203" s="80"/>
      <c r="L203" s="80"/>
      <c r="M203" s="80"/>
      <c r="N203" s="80"/>
      <c r="O203" s="80"/>
      <c r="P203" s="80"/>
      <c r="Q203" s="80"/>
      <c r="R203" s="80"/>
      <c r="U203" s="80"/>
      <c r="V203" s="80"/>
      <c r="W203" s="80"/>
      <c r="X203" s="80"/>
      <c r="Y203" s="80"/>
      <c r="Z203" s="80"/>
      <c r="AA203" s="80"/>
      <c r="AB203" s="80"/>
      <c r="AC203" s="80"/>
      <c r="AD203" s="80"/>
      <c r="AE203" s="80"/>
      <c r="AF203" s="80"/>
      <c r="AG203" s="80"/>
      <c r="AH203" s="80"/>
      <c r="AI203" s="80"/>
      <c r="AJ203" s="80"/>
      <c r="AK203" s="80"/>
      <c r="AL203" s="80"/>
      <c r="AM203" s="80"/>
      <c r="AN203" s="80"/>
      <c r="AO203" s="80"/>
      <c r="AP203" s="80"/>
      <c r="AQ203" s="80"/>
      <c r="AR203" s="80"/>
      <c r="AS203" s="80"/>
      <c r="AT203" s="80"/>
      <c r="AU203" s="80"/>
      <c r="AV203" s="80"/>
      <c r="AW203" s="80"/>
      <c r="AX203" s="80"/>
      <c r="AY203" s="80"/>
      <c r="AZ203" s="80"/>
      <c r="BA203" s="80"/>
      <c r="BB203" s="80"/>
      <c r="BC203" s="80"/>
      <c r="BD203" s="80"/>
      <c r="BE203" s="80"/>
      <c r="BF203" s="80"/>
      <c r="BG203" s="80"/>
      <c r="BH203" s="80"/>
      <c r="BI203" s="80"/>
      <c r="BJ203" s="80"/>
      <c r="BK203" s="80"/>
      <c r="BL203" s="80"/>
      <c r="BM203" s="80"/>
      <c r="BN203" s="80"/>
      <c r="BO203" s="80"/>
      <c r="BP203" s="80"/>
      <c r="BQ203" s="80"/>
      <c r="BR203" s="80"/>
      <c r="BS203" s="80"/>
    </row>
    <row r="204" spans="2:71">
      <c r="B204" s="80"/>
      <c r="C204" s="80"/>
      <c r="D204" s="80"/>
      <c r="E204" s="80"/>
      <c r="F204" s="80"/>
      <c r="G204" s="80"/>
      <c r="H204" s="80"/>
      <c r="I204" s="80"/>
      <c r="J204" s="80"/>
      <c r="K204" s="80"/>
      <c r="L204" s="80"/>
      <c r="M204" s="80"/>
      <c r="N204" s="80"/>
      <c r="O204" s="80"/>
      <c r="P204" s="80"/>
      <c r="Q204" s="80"/>
      <c r="R204" s="80"/>
      <c r="U204" s="80"/>
      <c r="V204" s="80"/>
      <c r="W204" s="80"/>
      <c r="X204" s="80"/>
      <c r="Y204" s="80"/>
      <c r="Z204" s="80"/>
      <c r="AA204" s="80"/>
      <c r="AB204" s="80"/>
      <c r="AC204" s="80"/>
      <c r="AD204" s="80"/>
      <c r="AE204" s="80"/>
      <c r="AF204" s="80"/>
      <c r="AG204" s="80"/>
      <c r="AH204" s="80"/>
      <c r="AI204" s="80"/>
      <c r="AJ204" s="80"/>
      <c r="AK204" s="80"/>
      <c r="AL204" s="80"/>
      <c r="AM204" s="80"/>
      <c r="AN204" s="80"/>
      <c r="AO204" s="80"/>
      <c r="AP204" s="80"/>
      <c r="AQ204" s="80"/>
      <c r="AR204" s="80"/>
      <c r="AS204" s="80"/>
      <c r="AT204" s="80"/>
      <c r="AU204" s="80"/>
      <c r="AV204" s="80"/>
      <c r="AW204" s="80"/>
      <c r="AX204" s="80"/>
      <c r="AY204" s="80"/>
      <c r="AZ204" s="80"/>
      <c r="BA204" s="80"/>
      <c r="BB204" s="80"/>
      <c r="BC204" s="80"/>
      <c r="BD204" s="80"/>
      <c r="BE204" s="80"/>
      <c r="BF204" s="80"/>
      <c r="BG204" s="80"/>
      <c r="BH204" s="80"/>
      <c r="BI204" s="80"/>
      <c r="BJ204" s="80"/>
      <c r="BK204" s="80"/>
      <c r="BL204" s="80"/>
      <c r="BM204" s="80"/>
      <c r="BN204" s="80"/>
      <c r="BO204" s="80"/>
      <c r="BP204" s="80"/>
      <c r="BQ204" s="80"/>
      <c r="BR204" s="80"/>
      <c r="BS204" s="80"/>
    </row>
    <row r="205" spans="2:71">
      <c r="B205" s="80"/>
      <c r="C205" s="80"/>
      <c r="D205" s="80"/>
      <c r="E205" s="80"/>
      <c r="F205" s="80"/>
      <c r="G205" s="80"/>
      <c r="H205" s="80"/>
      <c r="I205" s="80"/>
      <c r="J205" s="80"/>
      <c r="K205" s="80"/>
      <c r="L205" s="80"/>
      <c r="M205" s="80"/>
      <c r="N205" s="80"/>
      <c r="O205" s="80"/>
      <c r="P205" s="80"/>
      <c r="Q205" s="80"/>
      <c r="R205" s="80"/>
      <c r="U205" s="80"/>
      <c r="V205" s="80"/>
      <c r="W205" s="80"/>
      <c r="X205" s="80"/>
      <c r="Y205" s="80"/>
      <c r="Z205" s="80"/>
      <c r="AA205" s="80"/>
      <c r="AB205" s="80"/>
      <c r="AC205" s="80"/>
      <c r="AD205" s="80"/>
      <c r="AE205" s="80"/>
      <c r="AF205" s="80"/>
      <c r="AG205" s="80"/>
      <c r="AH205" s="80"/>
      <c r="AI205" s="80"/>
      <c r="AJ205" s="80"/>
      <c r="AK205" s="80"/>
      <c r="AL205" s="80"/>
      <c r="AM205" s="80"/>
      <c r="AN205" s="80"/>
      <c r="AO205" s="80"/>
      <c r="AP205" s="80"/>
      <c r="AQ205" s="80"/>
      <c r="AR205" s="80"/>
      <c r="AS205" s="80"/>
      <c r="AT205" s="80"/>
      <c r="AU205" s="80"/>
      <c r="AV205" s="80"/>
      <c r="AW205" s="80"/>
      <c r="AX205" s="80"/>
      <c r="AY205" s="80"/>
      <c r="AZ205" s="80"/>
      <c r="BA205" s="80"/>
      <c r="BB205" s="80"/>
      <c r="BC205" s="80"/>
      <c r="BD205" s="80"/>
      <c r="BE205" s="80"/>
      <c r="BF205" s="80"/>
      <c r="BG205" s="80"/>
      <c r="BH205" s="80"/>
      <c r="BI205" s="80"/>
      <c r="BJ205" s="80"/>
      <c r="BK205" s="80"/>
      <c r="BL205" s="80"/>
      <c r="BM205" s="80"/>
      <c r="BN205" s="80"/>
      <c r="BO205" s="80"/>
      <c r="BP205" s="80"/>
      <c r="BQ205" s="80"/>
      <c r="BR205" s="80"/>
      <c r="BS205" s="80"/>
    </row>
    <row r="206" spans="2:71">
      <c r="B206" s="80"/>
      <c r="C206" s="80"/>
      <c r="D206" s="80"/>
      <c r="E206" s="80"/>
      <c r="F206" s="80"/>
      <c r="G206" s="80"/>
      <c r="H206" s="80"/>
      <c r="I206" s="80"/>
      <c r="J206" s="80"/>
      <c r="K206" s="80"/>
      <c r="L206" s="80"/>
      <c r="M206" s="80"/>
      <c r="N206" s="80"/>
      <c r="O206" s="80"/>
      <c r="P206" s="80"/>
      <c r="Q206" s="80"/>
      <c r="R206" s="80"/>
      <c r="U206" s="80"/>
      <c r="V206" s="80"/>
      <c r="W206" s="80"/>
      <c r="X206" s="80"/>
      <c r="Y206" s="80"/>
      <c r="Z206" s="80"/>
      <c r="AA206" s="80"/>
      <c r="AB206" s="80"/>
      <c r="AC206" s="80"/>
      <c r="AD206" s="80"/>
      <c r="AE206" s="80"/>
      <c r="AF206" s="80"/>
      <c r="AG206" s="80"/>
      <c r="AH206" s="80"/>
      <c r="AI206" s="80"/>
      <c r="AJ206" s="80"/>
      <c r="AK206" s="80"/>
      <c r="AL206" s="80"/>
      <c r="AM206" s="80"/>
      <c r="AN206" s="80"/>
      <c r="AO206" s="80"/>
      <c r="AP206" s="80"/>
      <c r="AQ206" s="80"/>
      <c r="AR206" s="80"/>
      <c r="AS206" s="80"/>
      <c r="AT206" s="80"/>
      <c r="AU206" s="80"/>
      <c r="AV206" s="80"/>
      <c r="AW206" s="80"/>
      <c r="AX206" s="80"/>
      <c r="AY206" s="80"/>
      <c r="AZ206" s="80"/>
      <c r="BA206" s="80"/>
      <c r="BB206" s="80"/>
      <c r="BC206" s="80"/>
      <c r="BD206" s="80"/>
      <c r="BE206" s="80"/>
      <c r="BF206" s="80"/>
      <c r="BG206" s="80"/>
      <c r="BH206" s="80"/>
      <c r="BI206" s="80"/>
      <c r="BJ206" s="80"/>
      <c r="BK206" s="80"/>
      <c r="BL206" s="80"/>
      <c r="BM206" s="80"/>
      <c r="BN206" s="80"/>
      <c r="BO206" s="80"/>
      <c r="BP206" s="80"/>
      <c r="BQ206" s="80"/>
      <c r="BR206" s="80"/>
      <c r="BS206" s="80"/>
    </row>
    <row r="207" spans="2:71">
      <c r="B207" s="80"/>
      <c r="C207" s="80"/>
      <c r="D207" s="80"/>
      <c r="E207" s="80"/>
      <c r="F207" s="80"/>
      <c r="G207" s="80"/>
      <c r="H207" s="80"/>
      <c r="I207" s="80"/>
      <c r="J207" s="80"/>
      <c r="K207" s="80"/>
      <c r="L207" s="80"/>
      <c r="M207" s="80"/>
      <c r="N207" s="80"/>
      <c r="O207" s="80"/>
      <c r="P207" s="80"/>
      <c r="Q207" s="80"/>
      <c r="R207" s="80"/>
      <c r="U207" s="80"/>
      <c r="V207" s="80"/>
      <c r="W207" s="80"/>
      <c r="X207" s="80"/>
      <c r="Y207" s="80"/>
      <c r="Z207" s="80"/>
      <c r="AA207" s="80"/>
      <c r="AB207" s="80"/>
      <c r="AC207" s="80"/>
      <c r="AD207" s="80"/>
      <c r="AE207" s="80"/>
      <c r="AF207" s="80"/>
      <c r="AG207" s="80"/>
      <c r="AH207" s="80"/>
      <c r="AI207" s="80"/>
      <c r="AJ207" s="80"/>
      <c r="AK207" s="80"/>
      <c r="AL207" s="80"/>
      <c r="AM207" s="80"/>
      <c r="AN207" s="80"/>
      <c r="AO207" s="80"/>
      <c r="AP207" s="80"/>
      <c r="AQ207" s="80"/>
      <c r="AR207" s="80"/>
      <c r="AS207" s="80"/>
      <c r="AT207" s="80"/>
      <c r="AU207" s="80"/>
      <c r="AV207" s="80"/>
      <c r="AW207" s="80"/>
      <c r="AX207" s="80"/>
      <c r="AY207" s="80"/>
      <c r="AZ207" s="80"/>
      <c r="BA207" s="80"/>
      <c r="BB207" s="80"/>
      <c r="BC207" s="80"/>
      <c r="BD207" s="80"/>
      <c r="BE207" s="80"/>
      <c r="BF207" s="80"/>
      <c r="BG207" s="80"/>
      <c r="BH207" s="80"/>
      <c r="BI207" s="80"/>
      <c r="BJ207" s="80"/>
      <c r="BK207" s="80"/>
      <c r="BL207" s="80"/>
      <c r="BM207" s="80"/>
      <c r="BN207" s="80"/>
      <c r="BO207" s="80"/>
      <c r="BP207" s="80"/>
      <c r="BQ207" s="80"/>
      <c r="BR207" s="80"/>
      <c r="BS207" s="80"/>
    </row>
    <row r="208" spans="2:71">
      <c r="B208" s="80"/>
      <c r="C208" s="80"/>
      <c r="D208" s="80"/>
      <c r="E208" s="80"/>
      <c r="F208" s="80"/>
      <c r="G208" s="80"/>
      <c r="H208" s="80"/>
      <c r="I208" s="80"/>
      <c r="J208" s="80"/>
      <c r="K208" s="80"/>
      <c r="L208" s="80"/>
      <c r="M208" s="80"/>
      <c r="N208" s="80"/>
      <c r="O208" s="80"/>
      <c r="P208" s="80"/>
      <c r="Q208" s="80"/>
      <c r="R208" s="80"/>
      <c r="U208" s="80"/>
      <c r="V208" s="80"/>
      <c r="W208" s="80"/>
      <c r="X208" s="80"/>
      <c r="Y208" s="80"/>
      <c r="Z208" s="80"/>
      <c r="AA208" s="80"/>
      <c r="AB208" s="80"/>
      <c r="AC208" s="80"/>
      <c r="AD208" s="80"/>
      <c r="AE208" s="80"/>
      <c r="AF208" s="80"/>
      <c r="AG208" s="80"/>
      <c r="AH208" s="80"/>
      <c r="AI208" s="80"/>
      <c r="AJ208" s="80"/>
      <c r="AK208" s="80"/>
      <c r="AL208" s="80"/>
      <c r="AM208" s="80"/>
      <c r="AN208" s="80"/>
      <c r="AO208" s="80"/>
      <c r="AP208" s="80"/>
      <c r="AQ208" s="80"/>
      <c r="AR208" s="80"/>
      <c r="AS208" s="80"/>
      <c r="AT208" s="80"/>
      <c r="AU208" s="80"/>
      <c r="AV208" s="80"/>
      <c r="AW208" s="80"/>
      <c r="AX208" s="80"/>
      <c r="AY208" s="80"/>
      <c r="AZ208" s="80"/>
      <c r="BA208" s="80"/>
      <c r="BB208" s="80"/>
      <c r="BC208" s="80"/>
      <c r="BD208" s="80"/>
      <c r="BE208" s="80"/>
      <c r="BF208" s="80"/>
      <c r="BG208" s="80"/>
      <c r="BH208" s="80"/>
      <c r="BI208" s="80"/>
      <c r="BJ208" s="80"/>
      <c r="BK208" s="80"/>
      <c r="BL208" s="80"/>
      <c r="BM208" s="80"/>
      <c r="BN208" s="80"/>
      <c r="BO208" s="80"/>
      <c r="BP208" s="80"/>
      <c r="BQ208" s="80"/>
      <c r="BR208" s="80"/>
      <c r="BS208" s="80"/>
    </row>
    <row r="209" spans="1:120">
      <c r="B209" s="80"/>
      <c r="C209" s="80"/>
      <c r="D209" s="80"/>
      <c r="E209" s="80"/>
      <c r="F209" s="80"/>
      <c r="G209" s="80"/>
      <c r="H209" s="80"/>
      <c r="I209" s="80"/>
      <c r="J209" s="80"/>
      <c r="K209" s="80"/>
      <c r="L209" s="80"/>
      <c r="M209" s="80"/>
      <c r="N209" s="80"/>
      <c r="O209" s="80"/>
      <c r="P209" s="80"/>
      <c r="Q209" s="80"/>
      <c r="R209" s="80"/>
      <c r="U209" s="80"/>
      <c r="V209" s="80"/>
      <c r="W209" s="80"/>
      <c r="X209" s="80"/>
      <c r="Y209" s="80"/>
      <c r="Z209" s="80"/>
      <c r="AA209" s="80"/>
      <c r="AB209" s="80"/>
      <c r="AC209" s="80"/>
      <c r="AD209" s="80"/>
      <c r="AE209" s="80"/>
      <c r="AF209" s="80"/>
      <c r="AG209" s="80"/>
      <c r="AH209" s="80"/>
      <c r="AI209" s="80"/>
      <c r="AJ209" s="80"/>
      <c r="AK209" s="80"/>
      <c r="AL209" s="80"/>
      <c r="AM209" s="80"/>
      <c r="AN209" s="80"/>
      <c r="AO209" s="80"/>
      <c r="AP209" s="80"/>
      <c r="AQ209" s="80"/>
      <c r="AR209" s="80"/>
      <c r="AS209" s="80"/>
      <c r="AT209" s="80"/>
      <c r="AU209" s="80"/>
      <c r="AV209" s="80"/>
      <c r="AW209" s="80"/>
      <c r="AX209" s="80"/>
      <c r="AY209" s="80"/>
      <c r="AZ209" s="80"/>
      <c r="BA209" s="80"/>
      <c r="BB209" s="80"/>
      <c r="BC209" s="80"/>
      <c r="BD209" s="80"/>
      <c r="BE209" s="80"/>
      <c r="BF209" s="80"/>
      <c r="BG209" s="80"/>
      <c r="BH209" s="80"/>
      <c r="BI209" s="80"/>
      <c r="BJ209" s="80"/>
      <c r="BK209" s="80"/>
      <c r="BL209" s="80"/>
      <c r="BM209" s="80"/>
      <c r="BN209" s="80"/>
      <c r="BO209" s="80"/>
      <c r="BP209" s="80"/>
      <c r="BQ209" s="80"/>
      <c r="BR209" s="80"/>
      <c r="BS209" s="80"/>
    </row>
    <row r="211" spans="1:120">
      <c r="B211" s="80"/>
      <c r="C211" s="80"/>
      <c r="D211" s="80"/>
      <c r="E211" s="80"/>
      <c r="F211" s="80"/>
      <c r="G211" s="80"/>
      <c r="H211" s="80"/>
      <c r="I211" s="80"/>
      <c r="J211" s="80"/>
      <c r="K211" s="80"/>
      <c r="L211" s="80"/>
      <c r="M211" s="80"/>
      <c r="N211" s="80"/>
      <c r="O211" s="80"/>
      <c r="P211" s="80"/>
      <c r="Q211" s="80"/>
      <c r="R211" s="80"/>
      <c r="S211" s="80"/>
      <c r="T211" s="80"/>
      <c r="U211" s="80"/>
      <c r="V211" s="80"/>
      <c r="W211" s="80"/>
      <c r="X211" s="80"/>
      <c r="Y211" s="80"/>
      <c r="Z211" s="80"/>
      <c r="AA211" s="80"/>
      <c r="AB211" s="80"/>
      <c r="AC211" s="80"/>
      <c r="AD211" s="80"/>
      <c r="AE211" s="80"/>
      <c r="AF211" s="80"/>
      <c r="AG211" s="80"/>
      <c r="AH211" s="80"/>
      <c r="AI211" s="80"/>
      <c r="AJ211" s="80"/>
      <c r="AK211" s="80"/>
      <c r="AL211" s="80"/>
      <c r="AM211" s="80"/>
      <c r="AN211" s="80"/>
      <c r="AO211" s="80"/>
      <c r="AP211" s="80"/>
      <c r="AQ211" s="80"/>
      <c r="AR211" s="80"/>
      <c r="AS211" s="80"/>
      <c r="AT211" s="80"/>
      <c r="AU211" s="80"/>
      <c r="AV211" s="80"/>
      <c r="AW211" s="80"/>
      <c r="AX211" s="80"/>
      <c r="AY211" s="80"/>
      <c r="AZ211" s="80"/>
      <c r="BA211" s="80"/>
      <c r="BB211" s="80"/>
      <c r="BC211" s="80"/>
      <c r="BD211" s="80"/>
      <c r="BE211" s="80"/>
      <c r="BF211" s="80"/>
      <c r="BG211" s="80"/>
      <c r="BH211" s="80"/>
      <c r="BI211" s="80"/>
      <c r="BJ211" s="80"/>
      <c r="BK211" s="80"/>
      <c r="BL211" s="80"/>
      <c r="BM211" s="80"/>
      <c r="BN211" s="80"/>
      <c r="BO211" s="80"/>
      <c r="BP211" s="80"/>
      <c r="BQ211" s="80"/>
      <c r="BR211" s="80"/>
      <c r="BS211" s="80"/>
    </row>
    <row r="212" spans="1:120">
      <c r="A212" s="81" t="s">
        <v>7</v>
      </c>
      <c r="B212" s="80">
        <v>0</v>
      </c>
      <c r="C212" s="80">
        <v>0</v>
      </c>
      <c r="D212" s="80">
        <v>0</v>
      </c>
      <c r="E212" s="80">
        <v>0</v>
      </c>
      <c r="F212" s="80">
        <v>0</v>
      </c>
      <c r="G212" s="80">
        <v>0</v>
      </c>
      <c r="H212" s="80">
        <v>0</v>
      </c>
      <c r="I212" s="80">
        <v>0</v>
      </c>
      <c r="J212" s="80">
        <v>0</v>
      </c>
      <c r="K212" s="80">
        <v>0</v>
      </c>
      <c r="L212" s="80">
        <v>0</v>
      </c>
      <c r="M212" s="80">
        <v>0</v>
      </c>
      <c r="N212" s="80">
        <v>0</v>
      </c>
      <c r="O212" s="80">
        <v>0</v>
      </c>
      <c r="P212" s="80">
        <v>0</v>
      </c>
      <c r="Q212" s="80">
        <v>0</v>
      </c>
      <c r="R212" s="80">
        <v>0</v>
      </c>
      <c r="S212" s="80">
        <v>0</v>
      </c>
      <c r="T212" s="80">
        <v>0</v>
      </c>
      <c r="U212" s="80">
        <v>0</v>
      </c>
      <c r="V212" s="80">
        <v>0</v>
      </c>
      <c r="W212" s="80">
        <v>0</v>
      </c>
      <c r="X212" s="80">
        <v>0</v>
      </c>
      <c r="Y212" s="80">
        <v>0</v>
      </c>
      <c r="Z212" s="80">
        <v>0</v>
      </c>
      <c r="AA212" s="80">
        <v>0</v>
      </c>
      <c r="AB212" s="80">
        <v>0</v>
      </c>
      <c r="AC212" s="80">
        <v>0</v>
      </c>
      <c r="AD212" s="80">
        <v>0</v>
      </c>
      <c r="AE212" s="80">
        <v>0</v>
      </c>
      <c r="AF212" s="80">
        <v>0</v>
      </c>
      <c r="AG212" s="80">
        <v>0</v>
      </c>
      <c r="AH212" s="80">
        <v>0</v>
      </c>
      <c r="AI212" s="80">
        <v>0</v>
      </c>
      <c r="AJ212" s="80">
        <v>0</v>
      </c>
      <c r="AK212" s="80">
        <v>0</v>
      </c>
      <c r="AL212" s="80">
        <v>0</v>
      </c>
      <c r="AM212" s="80">
        <v>0</v>
      </c>
      <c r="AN212" s="80">
        <v>0</v>
      </c>
      <c r="AO212" s="80">
        <v>0</v>
      </c>
      <c r="AP212" s="80">
        <v>0</v>
      </c>
      <c r="AQ212" s="80">
        <v>0</v>
      </c>
      <c r="AR212" s="80">
        <v>0</v>
      </c>
      <c r="AS212" s="80">
        <v>0</v>
      </c>
      <c r="AT212" s="80">
        <v>0</v>
      </c>
      <c r="AU212" s="80">
        <v>0</v>
      </c>
      <c r="AV212" s="80">
        <v>0</v>
      </c>
      <c r="AW212" s="80">
        <v>0</v>
      </c>
      <c r="AX212" s="80">
        <v>0</v>
      </c>
      <c r="AY212" s="80">
        <v>0</v>
      </c>
      <c r="AZ212" s="80">
        <v>0</v>
      </c>
      <c r="BA212" s="80">
        <v>0</v>
      </c>
      <c r="BB212" s="80">
        <v>0</v>
      </c>
      <c r="BC212" s="80">
        <v>0</v>
      </c>
      <c r="BD212" s="80">
        <v>0</v>
      </c>
      <c r="BE212" s="80">
        <v>0</v>
      </c>
      <c r="BF212" s="80">
        <v>0</v>
      </c>
      <c r="BG212" s="80">
        <v>0</v>
      </c>
      <c r="BH212" s="80">
        <v>0</v>
      </c>
      <c r="BI212" s="80">
        <v>0</v>
      </c>
      <c r="BJ212" s="80">
        <v>0</v>
      </c>
      <c r="BK212" s="80">
        <v>0</v>
      </c>
      <c r="BL212" s="80">
        <v>0</v>
      </c>
      <c r="BM212" s="80">
        <v>0</v>
      </c>
      <c r="BN212" s="80">
        <v>0</v>
      </c>
      <c r="BO212" s="80">
        <v>0</v>
      </c>
      <c r="BP212" s="80">
        <v>0</v>
      </c>
      <c r="BQ212" s="80">
        <v>0</v>
      </c>
      <c r="BR212" s="80">
        <v>0</v>
      </c>
      <c r="BS212" s="80">
        <v>0</v>
      </c>
    </row>
    <row r="213" spans="1:120">
      <c r="BT213" s="80"/>
      <c r="BU213" s="80"/>
      <c r="BV213" s="80"/>
      <c r="BW213" s="80"/>
      <c r="BX213" s="80"/>
      <c r="BY213" s="80"/>
      <c r="BZ213" s="80"/>
      <c r="CA213" s="80"/>
      <c r="CB213" s="80"/>
      <c r="CC213" s="80"/>
      <c r="CD213" s="80"/>
      <c r="CE213" s="80"/>
      <c r="CF213" s="80"/>
      <c r="CG213" s="80"/>
      <c r="CH213" s="80"/>
      <c r="CI213" s="80"/>
      <c r="CJ213" s="80"/>
      <c r="CK213" s="80"/>
      <c r="CL213" s="80"/>
      <c r="CM213" s="80"/>
      <c r="CN213" s="80"/>
      <c r="CO213" s="80"/>
      <c r="CP213" s="80"/>
      <c r="CQ213" s="80"/>
      <c r="CR213" s="80"/>
      <c r="CS213" s="80"/>
      <c r="CT213" s="80"/>
      <c r="CU213" s="80"/>
      <c r="CV213" s="80"/>
      <c r="CW213" s="80"/>
      <c r="CX213" s="80"/>
      <c r="CY213" s="80"/>
      <c r="CZ213" s="80"/>
      <c r="DA213" s="80"/>
      <c r="DB213" s="80"/>
      <c r="DC213" s="80"/>
      <c r="DD213" s="80"/>
      <c r="DE213" s="80"/>
      <c r="DF213" s="80"/>
      <c r="DG213" s="80"/>
      <c r="DH213" s="80"/>
      <c r="DI213" s="80"/>
      <c r="DJ213" s="80"/>
      <c r="DK213" s="80"/>
      <c r="DL213" s="80"/>
      <c r="DM213" s="80"/>
      <c r="DN213" s="80"/>
      <c r="DO213" s="80"/>
      <c r="DP213" s="80"/>
    </row>
    <row r="215" spans="1:120" ht="14">
      <c r="A215" s="1" t="s">
        <v>8</v>
      </c>
    </row>
    <row r="216" spans="1:120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</row>
    <row r="217" spans="1:120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</row>
    <row r="218" spans="1:120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</row>
    <row r="219" spans="1:120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</row>
    <row r="220" spans="1:120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</row>
    <row r="221" spans="1:120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</row>
    <row r="222" spans="1:120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</row>
    <row r="223" spans="1:120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</row>
    <row r="224" spans="1:120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</row>
    <row r="225" spans="1:57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</row>
    <row r="226" spans="1:57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</row>
    <row r="227" spans="1:57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</row>
    <row r="228" spans="1:57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</row>
    <row r="229" spans="1:57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</row>
    <row r="230" spans="1:57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</row>
    <row r="231" spans="1:57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</row>
    <row r="232" spans="1:57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</row>
    <row r="233" spans="1:57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</row>
    <row r="234" spans="1:57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</row>
    <row r="235" spans="1:57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</row>
    <row r="236" spans="1:57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</row>
    <row r="237" spans="1:57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</row>
    <row r="238" spans="1:57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</row>
    <row r="239" spans="1:57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</row>
    <row r="240" spans="1:57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</row>
    <row r="241" spans="1:57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</row>
    <row r="242" spans="1:57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</row>
    <row r="243" spans="1:57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</row>
    <row r="244" spans="1:57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</row>
    <row r="245" spans="1:57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</row>
    <row r="246" spans="1:57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</row>
    <row r="247" spans="1:57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</row>
    <row r="248" spans="1:57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</row>
    <row r="249" spans="1:57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</row>
    <row r="250" spans="1:57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</row>
    <row r="251" spans="1:57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</row>
    <row r="252" spans="1:57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</row>
    <row r="253" spans="1:57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</row>
    <row r="254" spans="1:57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</row>
    <row r="255" spans="1:57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</row>
    <row r="256" spans="1:57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</row>
    <row r="257" spans="1:57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</row>
    <row r="258" spans="1:57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</row>
    <row r="259" spans="1:57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</row>
    <row r="260" spans="1:57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</row>
    <row r="261" spans="1:57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</row>
    <row r="262" spans="1:57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</row>
    <row r="263" spans="1:57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</row>
    <row r="264" spans="1:57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</row>
    <row r="265" spans="1:57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</row>
    <row r="266" spans="1:57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</row>
    <row r="267" spans="1:57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</row>
    <row r="268" spans="1:57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</row>
    <row r="269" spans="1:57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</row>
    <row r="270" spans="1:57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</row>
    <row r="271" spans="1:57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</row>
    <row r="272" spans="1:57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</row>
    <row r="273" spans="1:57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</row>
    <row r="274" spans="1:57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</row>
    <row r="275" spans="1:57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</row>
    <row r="276" spans="1:57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</row>
    <row r="277" spans="1:57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</row>
    <row r="278" spans="1:57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</row>
    <row r="279" spans="1:57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</row>
    <row r="280" spans="1:57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</row>
    <row r="281" spans="1:57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</row>
    <row r="282" spans="1:57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</row>
    <row r="283" spans="1:57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</row>
    <row r="284" spans="1:57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</row>
    <row r="285" spans="1:57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</row>
    <row r="286" spans="1:57">
      <c r="A286"/>
      <c r="B286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</row>
    <row r="287" spans="1:57">
      <c r="A287"/>
      <c r="B287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</row>
    <row r="288" spans="1:57">
      <c r="A288"/>
      <c r="B288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</row>
    <row r="289" spans="1:57">
      <c r="A289"/>
      <c r="B289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</row>
    <row r="290" spans="1:57">
      <c r="A290"/>
      <c r="B29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</row>
    <row r="291" spans="1:57">
      <c r="A291"/>
      <c r="B291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</row>
    <row r="292" spans="1:57">
      <c r="A292"/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</row>
    <row r="293" spans="1:57">
      <c r="A293"/>
      <c r="B293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</row>
    <row r="294" spans="1:57">
      <c r="A294"/>
      <c r="B29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</row>
    <row r="295" spans="1:57">
      <c r="A295"/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</row>
    <row r="296" spans="1:57">
      <c r="A296"/>
      <c r="B296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</row>
    <row r="297" spans="1:57">
      <c r="A297"/>
      <c r="B29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</row>
    <row r="298" spans="1:57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</row>
    <row r="299" spans="1:57">
      <c r="A299"/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</row>
    <row r="300" spans="1:57">
      <c r="A300"/>
      <c r="B30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</row>
    <row r="301" spans="1:57">
      <c r="A301"/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</row>
    <row r="302" spans="1:57">
      <c r="A302"/>
      <c r="B302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</row>
    <row r="303" spans="1:57">
      <c r="A303"/>
      <c r="B303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</row>
    <row r="304" spans="1:57">
      <c r="A304"/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</row>
    <row r="305" spans="1:57">
      <c r="A305"/>
      <c r="B305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</row>
    <row r="319" spans="1:57">
      <c r="BC319" s="80"/>
    </row>
    <row r="320" spans="1:57">
      <c r="BC320" s="80"/>
    </row>
    <row r="321" spans="2:55">
      <c r="BC321" s="80"/>
    </row>
    <row r="322" spans="2:55">
      <c r="BC322" s="80"/>
    </row>
    <row r="323" spans="2:55">
      <c r="BC323" s="80"/>
    </row>
    <row r="324" spans="2:55">
      <c r="BC324" s="80"/>
    </row>
    <row r="325" spans="2:55">
      <c r="BC325" s="80"/>
    </row>
    <row r="326" spans="2:55">
      <c r="BC326" s="80"/>
    </row>
    <row r="327" spans="2:55">
      <c r="BC327" s="80"/>
    </row>
    <row r="328" spans="2:55">
      <c r="BC328" s="80"/>
    </row>
    <row r="329" spans="2:55">
      <c r="BC329" s="80"/>
    </row>
    <row r="330" spans="2:55">
      <c r="B330" s="80"/>
      <c r="C330" s="80"/>
      <c r="D330" s="80"/>
      <c r="E330" s="80"/>
      <c r="F330" s="80"/>
      <c r="G330" s="80"/>
      <c r="H330" s="80"/>
      <c r="I330" s="80"/>
      <c r="J330" s="80"/>
      <c r="K330" s="80"/>
      <c r="L330" s="80"/>
      <c r="M330" s="80"/>
      <c r="N330" s="80"/>
      <c r="O330" s="80"/>
      <c r="P330" s="80"/>
      <c r="Q330" s="80"/>
      <c r="R330" s="80"/>
      <c r="S330" s="80"/>
      <c r="T330" s="80"/>
      <c r="U330" s="80"/>
      <c r="V330" s="80"/>
      <c r="W330" s="80"/>
      <c r="X330" s="80"/>
      <c r="Y330" s="80"/>
      <c r="Z330" s="80"/>
      <c r="AA330" s="80"/>
      <c r="AB330" s="80"/>
      <c r="AC330" s="80"/>
      <c r="AD330" s="80"/>
      <c r="AE330" s="80"/>
      <c r="AF330" s="80"/>
      <c r="AG330" s="80"/>
      <c r="AH330" s="80"/>
      <c r="AI330" s="80"/>
      <c r="AJ330" s="80"/>
      <c r="AK330" s="80"/>
      <c r="AL330" s="80"/>
      <c r="AM330" s="80"/>
      <c r="AN330" s="80"/>
      <c r="AO330" s="80"/>
      <c r="AP330" s="80"/>
      <c r="AQ330" s="80"/>
      <c r="AR330" s="80"/>
      <c r="AS330" s="80"/>
      <c r="AT330" s="80"/>
      <c r="AU330" s="80"/>
      <c r="AV330" s="80"/>
      <c r="AW330" s="80"/>
      <c r="AX330" s="80"/>
      <c r="AY330" s="80"/>
      <c r="AZ330" s="80"/>
      <c r="BA330" s="80"/>
      <c r="BB330" s="80"/>
      <c r="BC330" s="80"/>
    </row>
    <row r="331" spans="2:55">
      <c r="B331" s="80"/>
      <c r="C331" s="80"/>
      <c r="D331" s="80"/>
      <c r="E331" s="80"/>
      <c r="F331" s="80"/>
      <c r="G331" s="80"/>
      <c r="H331" s="80"/>
      <c r="I331" s="80"/>
      <c r="J331" s="80"/>
      <c r="K331" s="80"/>
      <c r="L331" s="80"/>
      <c r="M331" s="80"/>
      <c r="N331" s="80"/>
      <c r="O331" s="80"/>
      <c r="P331" s="80"/>
      <c r="Q331" s="80"/>
      <c r="R331" s="80"/>
      <c r="S331" s="80"/>
      <c r="T331" s="80"/>
      <c r="U331" s="80"/>
      <c r="V331" s="80"/>
      <c r="W331" s="80"/>
      <c r="X331" s="80"/>
      <c r="Y331" s="80"/>
      <c r="Z331" s="80"/>
      <c r="AA331" s="80"/>
      <c r="AB331" s="80"/>
      <c r="AC331" s="80"/>
      <c r="AD331" s="80"/>
      <c r="AE331" s="80"/>
      <c r="AF331" s="80"/>
      <c r="AG331" s="80"/>
      <c r="AH331" s="80"/>
      <c r="AI331" s="80"/>
      <c r="AJ331" s="80"/>
      <c r="AK331" s="80"/>
      <c r="AL331" s="80"/>
      <c r="AM331" s="80"/>
      <c r="AN331" s="80"/>
      <c r="AO331" s="80"/>
      <c r="AP331" s="80"/>
      <c r="AQ331" s="80"/>
      <c r="AR331" s="80"/>
      <c r="AS331" s="80"/>
      <c r="AT331" s="80"/>
      <c r="AU331" s="80"/>
      <c r="AV331" s="80"/>
      <c r="AW331" s="80"/>
      <c r="AX331" s="80"/>
      <c r="AY331" s="80"/>
      <c r="AZ331" s="80"/>
      <c r="BA331" s="80"/>
      <c r="BB331" s="80"/>
      <c r="BC331" s="80"/>
    </row>
    <row r="332" spans="2:55">
      <c r="B332" s="80"/>
      <c r="C332" s="80"/>
      <c r="D332" s="80"/>
      <c r="E332" s="80"/>
      <c r="F332" s="80"/>
      <c r="G332" s="80"/>
      <c r="H332" s="80"/>
      <c r="I332" s="80"/>
      <c r="J332" s="80"/>
      <c r="K332" s="80"/>
      <c r="L332" s="80"/>
      <c r="M332" s="80"/>
      <c r="N332" s="80"/>
      <c r="O332" s="80"/>
      <c r="P332" s="80"/>
      <c r="Q332" s="80"/>
      <c r="R332" s="80"/>
      <c r="S332" s="80"/>
      <c r="T332" s="80"/>
      <c r="U332" s="80"/>
      <c r="V332" s="80"/>
      <c r="W332" s="80"/>
      <c r="X332" s="80"/>
      <c r="Y332" s="80"/>
      <c r="Z332" s="80"/>
      <c r="AA332" s="80"/>
      <c r="AB332" s="80"/>
      <c r="AC332" s="80"/>
      <c r="AD332" s="80"/>
      <c r="AE332" s="80"/>
      <c r="AF332" s="80"/>
      <c r="AG332" s="80"/>
      <c r="AH332" s="80"/>
      <c r="AI332" s="80"/>
      <c r="AJ332" s="80"/>
      <c r="AK332" s="80"/>
      <c r="AL332" s="80"/>
      <c r="AM332" s="80"/>
      <c r="AN332" s="80"/>
      <c r="AO332" s="80"/>
      <c r="AP332" s="80"/>
      <c r="AQ332" s="80"/>
      <c r="AR332" s="80"/>
      <c r="AS332" s="80"/>
      <c r="AT332" s="80"/>
      <c r="AU332" s="80"/>
      <c r="AV332" s="80"/>
      <c r="AW332" s="80"/>
      <c r="AX332" s="80"/>
      <c r="AY332" s="80"/>
      <c r="AZ332" s="80"/>
      <c r="BA332" s="80"/>
      <c r="BB332" s="80"/>
      <c r="BC332" s="80"/>
    </row>
    <row r="333" spans="2:55">
      <c r="B333" s="80"/>
      <c r="C333" s="80"/>
      <c r="D333" s="80"/>
      <c r="E333" s="80"/>
      <c r="F333" s="80"/>
      <c r="G333" s="80"/>
      <c r="H333" s="80"/>
      <c r="I333" s="80"/>
      <c r="J333" s="80"/>
      <c r="K333" s="80"/>
      <c r="L333" s="80"/>
      <c r="M333" s="80"/>
      <c r="N333" s="80"/>
      <c r="O333" s="80"/>
      <c r="P333" s="80"/>
      <c r="Q333" s="80"/>
      <c r="R333" s="80"/>
      <c r="S333" s="80"/>
      <c r="T333" s="80"/>
      <c r="U333" s="80"/>
      <c r="V333" s="80"/>
      <c r="W333" s="80"/>
      <c r="X333" s="80"/>
      <c r="Y333" s="80"/>
      <c r="Z333" s="80"/>
      <c r="AA333" s="80"/>
      <c r="AB333" s="80"/>
      <c r="AC333" s="80"/>
      <c r="AD333" s="80"/>
      <c r="AE333" s="80"/>
      <c r="AF333" s="80"/>
      <c r="AG333" s="80"/>
      <c r="AH333" s="80"/>
      <c r="AI333" s="80"/>
      <c r="AJ333" s="80"/>
      <c r="AK333" s="80"/>
      <c r="AL333" s="80"/>
      <c r="AM333" s="80"/>
      <c r="AN333" s="80"/>
      <c r="AO333" s="80"/>
      <c r="AP333" s="80"/>
      <c r="AQ333" s="80"/>
      <c r="AR333" s="80"/>
      <c r="AS333" s="80"/>
      <c r="AT333" s="80"/>
      <c r="AU333" s="80"/>
      <c r="AV333" s="80"/>
      <c r="AW333" s="80"/>
      <c r="AX333" s="80"/>
      <c r="AY333" s="80"/>
      <c r="AZ333" s="80"/>
      <c r="BA333" s="80"/>
      <c r="BB333" s="80"/>
      <c r="BC333" s="80"/>
    </row>
    <row r="334" spans="2:55">
      <c r="B334" s="80"/>
      <c r="C334" s="80"/>
      <c r="D334" s="80"/>
      <c r="E334" s="80"/>
      <c r="F334" s="80"/>
      <c r="G334" s="80"/>
      <c r="H334" s="80"/>
      <c r="I334" s="80"/>
      <c r="J334" s="80"/>
      <c r="K334" s="80"/>
      <c r="L334" s="80"/>
      <c r="M334" s="80"/>
      <c r="N334" s="80"/>
      <c r="O334" s="80"/>
      <c r="P334" s="80"/>
      <c r="Q334" s="80"/>
      <c r="R334" s="80"/>
      <c r="S334" s="80"/>
      <c r="T334" s="80"/>
      <c r="U334" s="80"/>
      <c r="V334" s="80"/>
      <c r="W334" s="80"/>
      <c r="X334" s="80"/>
      <c r="Y334" s="80"/>
      <c r="Z334" s="80"/>
      <c r="AA334" s="80"/>
      <c r="AB334" s="80"/>
      <c r="AC334" s="80"/>
      <c r="AD334" s="80"/>
      <c r="AE334" s="80"/>
      <c r="AF334" s="80"/>
      <c r="AG334" s="80"/>
      <c r="AH334" s="80"/>
      <c r="AI334" s="80"/>
      <c r="AJ334" s="80"/>
      <c r="AK334" s="80"/>
      <c r="AL334" s="80"/>
      <c r="AM334" s="80"/>
      <c r="AN334" s="80"/>
      <c r="AO334" s="80"/>
      <c r="AP334" s="80"/>
      <c r="AQ334" s="80"/>
      <c r="AR334" s="80"/>
      <c r="AS334" s="80"/>
      <c r="AT334" s="80"/>
      <c r="AU334" s="80"/>
      <c r="AV334" s="80"/>
      <c r="AW334" s="80"/>
      <c r="AX334" s="80"/>
      <c r="AY334" s="80"/>
      <c r="AZ334" s="80"/>
      <c r="BA334" s="80"/>
      <c r="BB334" s="80"/>
      <c r="BC334" s="80"/>
    </row>
    <row r="335" spans="2:55">
      <c r="B335" s="80"/>
      <c r="C335" s="80"/>
      <c r="D335" s="80"/>
      <c r="E335" s="80"/>
      <c r="F335" s="80"/>
      <c r="G335" s="80"/>
      <c r="H335" s="80"/>
      <c r="I335" s="80"/>
      <c r="J335" s="80"/>
      <c r="K335" s="80"/>
      <c r="L335" s="80"/>
      <c r="M335" s="80"/>
      <c r="N335" s="80"/>
      <c r="O335" s="80"/>
      <c r="P335" s="80"/>
      <c r="Q335" s="80"/>
      <c r="R335" s="80"/>
      <c r="S335" s="80"/>
      <c r="T335" s="80"/>
      <c r="U335" s="80"/>
      <c r="V335" s="80"/>
      <c r="W335" s="80"/>
      <c r="X335" s="80"/>
      <c r="Y335" s="80"/>
      <c r="Z335" s="80"/>
      <c r="AA335" s="80"/>
      <c r="AB335" s="80"/>
      <c r="AC335" s="80"/>
      <c r="AD335" s="80"/>
      <c r="AE335" s="80"/>
      <c r="AF335" s="80"/>
      <c r="AG335" s="80"/>
      <c r="AH335" s="80"/>
      <c r="AI335" s="80"/>
      <c r="AJ335" s="80"/>
      <c r="AK335" s="80"/>
      <c r="AL335" s="80"/>
      <c r="AM335" s="80"/>
      <c r="AN335" s="80"/>
      <c r="AO335" s="80"/>
      <c r="AP335" s="80"/>
      <c r="AQ335" s="80"/>
      <c r="AR335" s="80"/>
      <c r="AS335" s="80"/>
      <c r="AT335" s="80"/>
      <c r="AU335" s="80"/>
      <c r="AV335" s="80"/>
      <c r="AW335" s="80"/>
      <c r="AX335" s="80"/>
      <c r="AY335" s="80"/>
      <c r="AZ335" s="80"/>
      <c r="BA335" s="80"/>
      <c r="BB335" s="80"/>
      <c r="BC335" s="80"/>
    </row>
    <row r="336" spans="2:55">
      <c r="B336" s="80"/>
      <c r="C336" s="80"/>
      <c r="D336" s="80"/>
      <c r="E336" s="80"/>
      <c r="F336" s="80"/>
      <c r="G336" s="80"/>
      <c r="H336" s="80"/>
      <c r="I336" s="80"/>
      <c r="J336" s="80"/>
      <c r="K336" s="80"/>
      <c r="L336" s="80"/>
      <c r="M336" s="80"/>
      <c r="N336" s="80"/>
      <c r="O336" s="80"/>
      <c r="P336" s="80"/>
      <c r="Q336" s="80"/>
      <c r="R336" s="80"/>
      <c r="S336" s="80"/>
      <c r="T336" s="80"/>
      <c r="U336" s="80"/>
      <c r="V336" s="80"/>
      <c r="W336" s="80"/>
      <c r="X336" s="80"/>
      <c r="Y336" s="80"/>
      <c r="Z336" s="80"/>
      <c r="AA336" s="80"/>
      <c r="AB336" s="80"/>
      <c r="AC336" s="80"/>
      <c r="AD336" s="80"/>
      <c r="AE336" s="80"/>
      <c r="AF336" s="80"/>
      <c r="AG336" s="80"/>
      <c r="AH336" s="80"/>
      <c r="AI336" s="80"/>
      <c r="AJ336" s="80"/>
      <c r="AK336" s="80"/>
      <c r="AL336" s="80"/>
      <c r="AM336" s="80"/>
      <c r="AN336" s="80"/>
      <c r="AO336" s="80"/>
      <c r="AP336" s="80"/>
      <c r="AQ336" s="80"/>
      <c r="AR336" s="80"/>
      <c r="AS336" s="80"/>
      <c r="AT336" s="80"/>
      <c r="AU336" s="80"/>
      <c r="AV336" s="80"/>
      <c r="AW336" s="80"/>
      <c r="AX336" s="80"/>
      <c r="AY336" s="80"/>
      <c r="AZ336" s="80"/>
      <c r="BA336" s="80"/>
      <c r="BB336" s="80"/>
      <c r="BC336" s="80"/>
    </row>
    <row r="337" spans="1:55">
      <c r="B337" s="80"/>
      <c r="C337" s="80"/>
      <c r="D337" s="80"/>
      <c r="E337" s="80"/>
      <c r="F337" s="80"/>
      <c r="G337" s="80"/>
      <c r="H337" s="80"/>
      <c r="I337" s="80"/>
      <c r="J337" s="80"/>
      <c r="K337" s="80"/>
      <c r="L337" s="80"/>
      <c r="M337" s="80"/>
      <c r="N337" s="80"/>
      <c r="O337" s="80"/>
      <c r="P337" s="80"/>
      <c r="Q337" s="80"/>
      <c r="R337" s="80"/>
      <c r="S337" s="80"/>
      <c r="T337" s="80"/>
      <c r="U337" s="80"/>
      <c r="V337" s="80"/>
      <c r="W337" s="80"/>
      <c r="X337" s="80"/>
      <c r="Y337" s="80"/>
      <c r="Z337" s="80"/>
      <c r="AA337" s="80"/>
      <c r="AB337" s="80"/>
      <c r="AC337" s="80"/>
      <c r="AD337" s="80"/>
      <c r="AE337" s="80"/>
      <c r="AF337" s="80"/>
      <c r="AG337" s="80"/>
      <c r="AH337" s="80"/>
      <c r="AI337" s="80"/>
      <c r="AJ337" s="80"/>
      <c r="AK337" s="80"/>
      <c r="AL337" s="80"/>
      <c r="AM337" s="80"/>
      <c r="AN337" s="80"/>
      <c r="AO337" s="80"/>
      <c r="AP337" s="80"/>
      <c r="AQ337" s="80"/>
      <c r="AR337" s="80"/>
      <c r="AS337" s="80"/>
      <c r="AT337" s="80"/>
      <c r="AU337" s="80"/>
      <c r="AV337" s="80"/>
      <c r="AW337" s="80"/>
      <c r="AX337" s="80"/>
      <c r="AY337" s="80"/>
      <c r="AZ337" s="80"/>
      <c r="BA337" s="80"/>
      <c r="BB337" s="80"/>
      <c r="BC337" s="80"/>
    </row>
    <row r="338" spans="1:55">
      <c r="B338" s="80"/>
      <c r="C338" s="80"/>
      <c r="D338" s="80"/>
      <c r="E338" s="80"/>
      <c r="F338" s="80"/>
      <c r="G338" s="80"/>
      <c r="H338" s="80"/>
      <c r="I338" s="80"/>
      <c r="J338" s="80"/>
      <c r="K338" s="80"/>
      <c r="L338" s="80"/>
      <c r="M338" s="80"/>
      <c r="N338" s="80"/>
      <c r="O338" s="80"/>
      <c r="P338" s="80"/>
      <c r="Q338" s="80"/>
      <c r="R338" s="80"/>
      <c r="S338" s="80"/>
      <c r="T338" s="80"/>
      <c r="U338" s="80"/>
      <c r="V338" s="80"/>
      <c r="W338" s="80"/>
      <c r="X338" s="80"/>
      <c r="Y338" s="80"/>
      <c r="Z338" s="80"/>
      <c r="AA338" s="80"/>
      <c r="AB338" s="80"/>
      <c r="AC338" s="80"/>
      <c r="AD338" s="80"/>
      <c r="AE338" s="80"/>
      <c r="AF338" s="80"/>
      <c r="AG338" s="80"/>
      <c r="AH338" s="80"/>
      <c r="AI338" s="80"/>
      <c r="AJ338" s="80"/>
      <c r="AK338" s="80"/>
      <c r="AL338" s="80"/>
      <c r="AM338" s="80"/>
      <c r="AN338" s="80"/>
      <c r="AO338" s="80"/>
      <c r="AP338" s="80"/>
      <c r="AQ338" s="80"/>
      <c r="AR338" s="80"/>
      <c r="AS338" s="80"/>
      <c r="AT338" s="80"/>
      <c r="AU338" s="80"/>
      <c r="AV338" s="80"/>
      <c r="AW338" s="80"/>
      <c r="AX338" s="80"/>
      <c r="AY338" s="80"/>
      <c r="AZ338" s="80"/>
      <c r="BA338" s="80"/>
      <c r="BB338" s="80"/>
      <c r="BC338" s="80"/>
    </row>
    <row r="339" spans="1:55">
      <c r="B339" s="80"/>
      <c r="C339" s="80"/>
      <c r="D339" s="80"/>
      <c r="E339" s="80"/>
      <c r="F339" s="80"/>
      <c r="G339" s="80"/>
      <c r="H339" s="80"/>
      <c r="I339" s="80"/>
      <c r="J339" s="80"/>
      <c r="K339" s="80"/>
      <c r="L339" s="80"/>
      <c r="M339" s="80"/>
      <c r="N339" s="80"/>
      <c r="O339" s="80"/>
      <c r="P339" s="80"/>
      <c r="Q339" s="80"/>
      <c r="R339" s="80"/>
      <c r="S339" s="80"/>
      <c r="T339" s="80"/>
      <c r="U339" s="80"/>
      <c r="V339" s="80"/>
      <c r="W339" s="80"/>
      <c r="X339" s="80"/>
      <c r="Y339" s="80"/>
      <c r="Z339" s="80"/>
      <c r="AA339" s="80"/>
      <c r="AB339" s="80"/>
      <c r="AC339" s="80"/>
      <c r="AD339" s="80"/>
      <c r="AE339" s="80"/>
      <c r="AF339" s="80"/>
      <c r="AG339" s="80"/>
      <c r="AH339" s="80"/>
      <c r="AI339" s="80"/>
      <c r="AJ339" s="80"/>
      <c r="AK339" s="80"/>
      <c r="AL339" s="80"/>
      <c r="AM339" s="80"/>
      <c r="AN339" s="80"/>
      <c r="AO339" s="80"/>
      <c r="AP339" s="80"/>
      <c r="AQ339" s="80"/>
      <c r="AR339" s="80"/>
      <c r="AS339" s="80"/>
      <c r="AT339" s="80"/>
      <c r="AU339" s="80"/>
      <c r="AV339" s="80"/>
      <c r="AW339" s="80"/>
      <c r="AX339" s="80"/>
      <c r="AY339" s="80"/>
      <c r="AZ339" s="80"/>
      <c r="BA339" s="80"/>
      <c r="BB339" s="80"/>
      <c r="BC339" s="80"/>
    </row>
    <row r="340" spans="1:55">
      <c r="B340" s="80"/>
      <c r="C340" s="80"/>
      <c r="D340" s="80"/>
      <c r="E340" s="80"/>
      <c r="F340" s="80"/>
      <c r="G340" s="80"/>
      <c r="H340" s="80"/>
      <c r="I340" s="80"/>
      <c r="J340" s="80"/>
      <c r="K340" s="80"/>
      <c r="L340" s="80"/>
      <c r="M340" s="80"/>
      <c r="N340" s="80"/>
      <c r="O340" s="80"/>
      <c r="P340" s="80"/>
      <c r="Q340" s="80"/>
      <c r="R340" s="80"/>
      <c r="S340" s="80"/>
      <c r="T340" s="80"/>
      <c r="U340" s="80"/>
      <c r="V340" s="80"/>
      <c r="W340" s="80"/>
      <c r="X340" s="80"/>
      <c r="Y340" s="80"/>
      <c r="Z340" s="80"/>
      <c r="AA340" s="80"/>
      <c r="AB340" s="80"/>
      <c r="AC340" s="80"/>
      <c r="AD340" s="80"/>
      <c r="AE340" s="80"/>
      <c r="AF340" s="80"/>
      <c r="AG340" s="80"/>
      <c r="AH340" s="80"/>
      <c r="AI340" s="80"/>
      <c r="AJ340" s="80"/>
      <c r="AK340" s="80"/>
      <c r="AL340" s="80"/>
      <c r="AM340" s="80"/>
      <c r="AN340" s="80"/>
      <c r="AO340" s="80"/>
      <c r="AP340" s="80"/>
      <c r="AQ340" s="80"/>
      <c r="AR340" s="80"/>
      <c r="AS340" s="80"/>
      <c r="AT340" s="80"/>
      <c r="AU340" s="80"/>
      <c r="AV340" s="80"/>
      <c r="AW340" s="80"/>
      <c r="AX340" s="80"/>
      <c r="AY340" s="80"/>
      <c r="AZ340" s="80"/>
      <c r="BA340" s="80"/>
      <c r="BB340" s="80"/>
      <c r="BC340" s="80"/>
    </row>
    <row r="341" spans="1:55">
      <c r="B341" s="80"/>
      <c r="C341" s="80"/>
      <c r="D341" s="80"/>
      <c r="E341" s="80"/>
      <c r="F341" s="80"/>
      <c r="G341" s="80"/>
      <c r="H341" s="80"/>
      <c r="I341" s="80"/>
      <c r="J341" s="80"/>
      <c r="K341" s="80"/>
      <c r="L341" s="80"/>
      <c r="M341" s="80"/>
      <c r="N341" s="80"/>
      <c r="O341" s="80"/>
      <c r="P341" s="80"/>
      <c r="Q341" s="80"/>
      <c r="R341" s="80"/>
      <c r="S341" s="80"/>
      <c r="T341" s="80"/>
      <c r="U341" s="80"/>
      <c r="V341" s="80"/>
      <c r="W341" s="80"/>
      <c r="X341" s="80"/>
      <c r="Y341" s="80"/>
      <c r="Z341" s="80"/>
      <c r="AA341" s="80"/>
      <c r="AB341" s="80"/>
      <c r="AC341" s="80"/>
      <c r="AD341" s="80"/>
      <c r="AE341" s="80"/>
      <c r="AF341" s="80"/>
      <c r="AG341" s="80"/>
      <c r="AH341" s="80"/>
      <c r="AI341" s="80"/>
      <c r="AJ341" s="80"/>
      <c r="AK341" s="80"/>
      <c r="AL341" s="80"/>
      <c r="AM341" s="80"/>
      <c r="AN341" s="80"/>
      <c r="AO341" s="80"/>
      <c r="AP341" s="80"/>
      <c r="AQ341" s="80"/>
      <c r="AR341" s="80"/>
      <c r="AS341" s="80"/>
      <c r="AT341" s="80"/>
      <c r="AU341" s="80"/>
      <c r="AV341" s="80"/>
      <c r="AW341" s="80"/>
      <c r="AX341" s="80"/>
      <c r="AY341" s="80"/>
      <c r="AZ341" s="80"/>
      <c r="BA341" s="80"/>
      <c r="BB341" s="80"/>
      <c r="BC341" s="80"/>
    </row>
    <row r="342" spans="1:55">
      <c r="B342" s="80"/>
      <c r="C342" s="80"/>
      <c r="D342" s="80"/>
      <c r="E342" s="80"/>
      <c r="F342" s="80"/>
      <c r="G342" s="80"/>
      <c r="H342" s="80"/>
      <c r="I342" s="80"/>
      <c r="J342" s="80"/>
      <c r="K342" s="80"/>
      <c r="L342" s="80"/>
      <c r="M342" s="80"/>
      <c r="N342" s="80"/>
      <c r="O342" s="80"/>
      <c r="P342" s="80"/>
      <c r="Q342" s="80"/>
      <c r="R342" s="80"/>
      <c r="S342" s="80"/>
      <c r="T342" s="80"/>
      <c r="U342" s="80"/>
      <c r="V342" s="80"/>
      <c r="W342" s="80"/>
      <c r="X342" s="80"/>
      <c r="Y342" s="80"/>
      <c r="Z342" s="80"/>
      <c r="AA342" s="80"/>
      <c r="AB342" s="80"/>
      <c r="AC342" s="80"/>
      <c r="AD342" s="80"/>
      <c r="AE342" s="80"/>
      <c r="AF342" s="80"/>
      <c r="AG342" s="80"/>
      <c r="AH342" s="80"/>
      <c r="AI342" s="80"/>
      <c r="AJ342" s="80"/>
      <c r="AK342" s="80"/>
      <c r="AL342" s="80"/>
      <c r="AM342" s="80"/>
      <c r="AN342" s="80"/>
      <c r="AO342" s="80"/>
      <c r="AP342" s="80"/>
      <c r="AQ342" s="80"/>
      <c r="AR342" s="80"/>
      <c r="AS342" s="80"/>
      <c r="AT342" s="80"/>
      <c r="AU342" s="80"/>
      <c r="AV342" s="80"/>
      <c r="AW342" s="80"/>
      <c r="AX342" s="80"/>
      <c r="AY342" s="80"/>
      <c r="AZ342" s="80"/>
      <c r="BA342" s="80"/>
      <c r="BB342" s="80"/>
      <c r="BC342" s="80"/>
    </row>
    <row r="346" spans="1:55" ht="14">
      <c r="R346" s="134" t="s">
        <v>369</v>
      </c>
      <c r="S346" s="134" t="s">
        <v>370</v>
      </c>
    </row>
    <row r="347" spans="1:55" s="83" customFormat="1" ht="15.5" thickBot="1">
      <c r="B347" s="5">
        <v>2008</v>
      </c>
      <c r="C347" s="5">
        <v>2009</v>
      </c>
      <c r="D347" s="5">
        <v>2010</v>
      </c>
      <c r="E347" s="5">
        <v>2011</v>
      </c>
      <c r="F347" s="5">
        <v>2012</v>
      </c>
      <c r="G347" s="5">
        <v>2013</v>
      </c>
      <c r="H347" s="5">
        <v>2014</v>
      </c>
      <c r="I347" s="5">
        <v>2015</v>
      </c>
      <c r="J347" s="5">
        <v>2016</v>
      </c>
      <c r="K347" s="5">
        <v>2017</v>
      </c>
      <c r="L347" s="5">
        <v>2018</v>
      </c>
      <c r="M347" s="5">
        <v>2019</v>
      </c>
      <c r="N347" s="5">
        <v>2020</v>
      </c>
      <c r="O347" s="5">
        <v>2021</v>
      </c>
      <c r="P347" s="5">
        <v>2022</v>
      </c>
      <c r="Q347" s="5">
        <v>2023</v>
      </c>
      <c r="R347" s="132">
        <v>1</v>
      </c>
      <c r="S347" s="133">
        <v>2023</v>
      </c>
    </row>
    <row r="348" spans="1:55" ht="14">
      <c r="A348" s="84"/>
      <c r="B348" s="352" t="s">
        <v>11</v>
      </c>
      <c r="C348" s="352"/>
      <c r="D348" s="352"/>
      <c r="E348" s="352"/>
      <c r="F348" s="352"/>
      <c r="G348" s="352"/>
      <c r="H348" s="352"/>
      <c r="I348" s="352"/>
      <c r="J348" s="352"/>
      <c r="K348" s="352"/>
      <c r="L348" s="352"/>
      <c r="M348" s="352"/>
      <c r="N348" s="352"/>
      <c r="O348" s="352"/>
      <c r="P348" s="115"/>
      <c r="Q348" s="115"/>
      <c r="R348" s="6"/>
      <c r="S348" s="3"/>
    </row>
    <row r="349" spans="1:55" ht="14">
      <c r="B349" s="353" t="s">
        <v>308</v>
      </c>
      <c r="C349" s="353"/>
      <c r="D349" s="353"/>
      <c r="E349" s="353"/>
      <c r="F349" s="353"/>
      <c r="G349" s="353"/>
      <c r="H349" s="353"/>
      <c r="I349" s="353"/>
      <c r="J349" s="353"/>
      <c r="K349" s="353"/>
      <c r="L349" s="353"/>
      <c r="M349" s="353"/>
      <c r="N349" s="353"/>
      <c r="O349" s="353"/>
      <c r="P349" s="116"/>
      <c r="Q349" s="116"/>
      <c r="R349" s="6"/>
      <c r="S349" s="3"/>
    </row>
    <row r="350" spans="1:55" ht="14">
      <c r="B350" s="7" t="str">
        <f t="shared" ref="B350:Q352" si="16">IFERROR(VLOOKUP($B$349,$4:$123,MATCH($S350&amp;"/"&amp;B$347,$2:$2,0),FALSE),"")</f>
        <v/>
      </c>
      <c r="C350" s="7" t="str">
        <f t="shared" si="16"/>
        <v/>
      </c>
      <c r="D350" s="7" t="str">
        <f t="shared" si="16"/>
        <v/>
      </c>
      <c r="E350" s="7" t="str">
        <f t="shared" si="16"/>
        <v/>
      </c>
      <c r="F350" s="7" t="str">
        <f t="shared" si="16"/>
        <v/>
      </c>
      <c r="G350" s="7" t="str">
        <f t="shared" si="16"/>
        <v/>
      </c>
      <c r="H350" s="7" t="str">
        <f t="shared" si="16"/>
        <v/>
      </c>
      <c r="I350" s="7" t="str">
        <f t="shared" si="16"/>
        <v/>
      </c>
      <c r="J350" s="7" t="str">
        <f t="shared" si="16"/>
        <v/>
      </c>
      <c r="K350" s="7" t="str">
        <f t="shared" si="16"/>
        <v/>
      </c>
      <c r="L350" s="7" t="str">
        <f t="shared" si="16"/>
        <v/>
      </c>
      <c r="M350" s="7" t="str">
        <f t="shared" si="16"/>
        <v/>
      </c>
      <c r="N350" s="8" t="str">
        <f t="shared" si="16"/>
        <v/>
      </c>
      <c r="O350" s="8" t="str">
        <f t="shared" si="16"/>
        <v/>
      </c>
      <c r="P350" s="8" t="str">
        <f t="shared" si="16"/>
        <v/>
      </c>
      <c r="Q350" s="8" t="str">
        <f t="shared" si="16"/>
        <v/>
      </c>
      <c r="R350" s="6"/>
      <c r="S350" s="9" t="s">
        <v>12</v>
      </c>
    </row>
    <row r="351" spans="1:55" ht="14">
      <c r="B351" s="7" t="str">
        <f t="shared" si="16"/>
        <v/>
      </c>
      <c r="C351" s="7" t="str">
        <f t="shared" si="16"/>
        <v/>
      </c>
      <c r="D351" s="7" t="str">
        <f t="shared" si="16"/>
        <v/>
      </c>
      <c r="E351" s="7" t="str">
        <f t="shared" si="16"/>
        <v/>
      </c>
      <c r="F351" s="7" t="str">
        <f t="shared" si="16"/>
        <v/>
      </c>
      <c r="G351" s="7" t="str">
        <f t="shared" si="16"/>
        <v/>
      </c>
      <c r="H351" s="7" t="str">
        <f t="shared" si="16"/>
        <v/>
      </c>
      <c r="I351" s="7" t="str">
        <f t="shared" si="16"/>
        <v/>
      </c>
      <c r="J351" s="7" t="str">
        <f t="shared" si="16"/>
        <v/>
      </c>
      <c r="K351" s="7" t="str">
        <f t="shared" si="16"/>
        <v/>
      </c>
      <c r="L351" s="7" t="str">
        <f t="shared" si="16"/>
        <v/>
      </c>
      <c r="M351" s="7" t="str">
        <f t="shared" si="16"/>
        <v/>
      </c>
      <c r="N351" s="8" t="str">
        <f t="shared" si="16"/>
        <v/>
      </c>
      <c r="O351" s="8" t="str">
        <f t="shared" si="16"/>
        <v/>
      </c>
      <c r="P351" s="8" t="str">
        <f t="shared" si="16"/>
        <v/>
      </c>
      <c r="Q351" s="8" t="str">
        <f t="shared" si="16"/>
        <v/>
      </c>
      <c r="R351" s="6"/>
      <c r="S351" s="9" t="s">
        <v>13</v>
      </c>
    </row>
    <row r="352" spans="1:55" ht="14">
      <c r="B352" s="7" t="str">
        <f t="shared" si="16"/>
        <v/>
      </c>
      <c r="C352" s="7" t="str">
        <f t="shared" si="16"/>
        <v/>
      </c>
      <c r="D352" s="7" t="str">
        <f t="shared" si="16"/>
        <v/>
      </c>
      <c r="E352" s="7" t="str">
        <f t="shared" si="16"/>
        <v/>
      </c>
      <c r="F352" s="7" t="str">
        <f t="shared" si="16"/>
        <v/>
      </c>
      <c r="G352" s="7" t="str">
        <f t="shared" si="16"/>
        <v/>
      </c>
      <c r="H352" s="7" t="str">
        <f t="shared" si="16"/>
        <v/>
      </c>
      <c r="I352" s="7" t="str">
        <f t="shared" si="16"/>
        <v/>
      </c>
      <c r="J352" s="7" t="str">
        <f t="shared" si="16"/>
        <v/>
      </c>
      <c r="K352" s="7" t="str">
        <f t="shared" si="16"/>
        <v/>
      </c>
      <c r="L352" s="7" t="str">
        <f t="shared" si="16"/>
        <v/>
      </c>
      <c r="M352" s="7" t="str">
        <f t="shared" si="16"/>
        <v/>
      </c>
      <c r="N352" s="8" t="str">
        <f t="shared" si="16"/>
        <v/>
      </c>
      <c r="O352" s="8" t="str">
        <f t="shared" si="16"/>
        <v/>
      </c>
      <c r="P352" s="8" t="str">
        <f t="shared" si="16"/>
        <v/>
      </c>
      <c r="Q352" s="8" t="str">
        <f t="shared" si="16"/>
        <v/>
      </c>
      <c r="R352" s="6"/>
      <c r="S352" s="9" t="s">
        <v>14</v>
      </c>
    </row>
    <row r="353" spans="2:19" ht="14">
      <c r="B353" s="7" t="str">
        <f t="shared" ref="B353:M353" si="17">IFERROR(VLOOKUP($B$349,$4:$123,MATCH($S353&amp;"/"&amp;B$347,$2:$2,0),FALSE),"")</f>
        <v/>
      </c>
      <c r="C353" s="7" t="str">
        <f t="shared" si="17"/>
        <v/>
      </c>
      <c r="D353" s="7" t="str">
        <f t="shared" si="17"/>
        <v/>
      </c>
      <c r="E353" s="7" t="str">
        <f t="shared" si="17"/>
        <v/>
      </c>
      <c r="F353" s="7" t="str">
        <f t="shared" si="17"/>
        <v/>
      </c>
      <c r="G353" s="7" t="str">
        <f t="shared" si="17"/>
        <v/>
      </c>
      <c r="H353" s="7" t="str">
        <f t="shared" si="17"/>
        <v/>
      </c>
      <c r="I353" s="7" t="str">
        <f t="shared" si="17"/>
        <v/>
      </c>
      <c r="J353" s="7" t="str">
        <f t="shared" si="17"/>
        <v/>
      </c>
      <c r="K353" s="7" t="str">
        <f t="shared" si="17"/>
        <v/>
      </c>
      <c r="L353" s="7" t="str">
        <f t="shared" si="17"/>
        <v/>
      </c>
      <c r="M353" s="7" t="str">
        <f t="shared" si="17"/>
        <v/>
      </c>
      <c r="N353" s="8" t="str">
        <f>IFERROR(VLOOKUP($B$349,$4:$123,MATCH($S353&amp;"/"&amp;N$347,$2:$2,0),FALSE),IFERROR(VLOOKUP($B$349,$4:$123,MATCH($S352&amp;"/"&amp;N$347,$2:$2,0),FALSE),IFERROR(VLOOKUP($B$349,$4:$123,MATCH($S351&amp;"/"&amp;N$347,$2:$2,0),FALSE),IFERROR(VLOOKUP($B$349,$4:$123,MATCH($S350&amp;"/"&amp;N$347,$2:$2,0),FALSE),""))))</f>
        <v/>
      </c>
      <c r="O353" s="8" t="str">
        <f>IFERROR(VLOOKUP($B$349,$4:$123,MATCH($S353&amp;"/"&amp;O$347,$2:$2,0),FALSE),IFERROR(VLOOKUP($B$349,$4:$123,MATCH($S352&amp;"/"&amp;O$347,$2:$2,0),FALSE),IFERROR(VLOOKUP($B$349,$4:$123,MATCH($S351&amp;"/"&amp;O$347,$2:$2,0),FALSE),IFERROR(VLOOKUP($B$349,$4:$123,MATCH($S350&amp;"/"&amp;O$347,$2:$2,0),FALSE),""))))</f>
        <v/>
      </c>
      <c r="P353" s="8" t="str">
        <f>IFERROR(VLOOKUP($B$349,$4:$123,MATCH($S353&amp;"/"&amp;P$347,$2:$2,0),FALSE),IFERROR(VLOOKUP($B$349,$4:$123,MATCH($S352&amp;"/"&amp;P$347,$2:$2,0),FALSE),IFERROR(VLOOKUP($B$349,$4:$123,MATCH($S351&amp;"/"&amp;P$347,$2:$2,0),FALSE),IFERROR(VLOOKUP($B$349,$4:$123,MATCH($S350&amp;"/"&amp;P$347,$2:$2,0),FALSE),""))))</f>
        <v/>
      </c>
      <c r="Q353" s="8" t="str">
        <f>IFERROR(VLOOKUP($B$349,$4:$123,MATCH($S353&amp;"/"&amp;Q$347,$2:$2,0),FALSE),IFERROR(VLOOKUP($B$349,$4:$123,MATCH($S352&amp;"/"&amp;Q$347,$2:$2,0),FALSE),IFERROR(VLOOKUP($B$349,$4:$123,MATCH($S351&amp;"/"&amp;Q$347,$2:$2,0),FALSE),IFERROR(VLOOKUP($B$349,$4:$123,MATCH($S350&amp;"/"&amp;Q$347,$2:$2,0),FALSE),""))))</f>
        <v/>
      </c>
      <c r="R353" s="6"/>
      <c r="S353" s="9" t="s">
        <v>15</v>
      </c>
    </row>
    <row r="354" spans="2:19" ht="14">
      <c r="B354" s="12" t="e">
        <f t="shared" ref="B354:O354" si="18">+B353/B$401</f>
        <v>#VALUE!</v>
      </c>
      <c r="C354" s="12" t="e">
        <f t="shared" si="18"/>
        <v>#VALUE!</v>
      </c>
      <c r="D354" s="12" t="e">
        <f t="shared" si="18"/>
        <v>#VALUE!</v>
      </c>
      <c r="E354" s="12" t="e">
        <f t="shared" si="18"/>
        <v>#VALUE!</v>
      </c>
      <c r="F354" s="12" t="e">
        <f t="shared" si="18"/>
        <v>#VALUE!</v>
      </c>
      <c r="G354" s="12" t="e">
        <f t="shared" si="18"/>
        <v>#VALUE!</v>
      </c>
      <c r="H354" s="12" t="e">
        <f t="shared" si="18"/>
        <v>#VALUE!</v>
      </c>
      <c r="I354" s="12" t="e">
        <f t="shared" si="18"/>
        <v>#VALUE!</v>
      </c>
      <c r="J354" s="12" t="e">
        <f t="shared" si="18"/>
        <v>#VALUE!</v>
      </c>
      <c r="K354" s="12" t="e">
        <f t="shared" si="18"/>
        <v>#VALUE!</v>
      </c>
      <c r="L354" s="12" t="e">
        <f t="shared" si="18"/>
        <v>#VALUE!</v>
      </c>
      <c r="M354" s="12" t="e">
        <f t="shared" si="18"/>
        <v>#VALUE!</v>
      </c>
      <c r="N354" s="12" t="e">
        <f t="shared" si="18"/>
        <v>#VALUE!</v>
      </c>
      <c r="O354" s="12" t="e">
        <f t="shared" si="18"/>
        <v>#VALUE!</v>
      </c>
      <c r="P354" s="12" t="e">
        <f t="shared" ref="P354:Q354" si="19">+P353/P$401</f>
        <v>#VALUE!</v>
      </c>
      <c r="Q354" s="12" t="e">
        <f t="shared" si="19"/>
        <v>#VALUE!</v>
      </c>
      <c r="R354" s="6"/>
      <c r="S354" s="11" t="s">
        <v>377</v>
      </c>
    </row>
    <row r="355" spans="2:19" ht="14">
      <c r="B355" s="353" t="s">
        <v>372</v>
      </c>
      <c r="C355" s="353"/>
      <c r="D355" s="353"/>
      <c r="E355" s="353"/>
      <c r="F355" s="353"/>
      <c r="G355" s="353"/>
      <c r="H355" s="353"/>
      <c r="I355" s="353"/>
      <c r="J355" s="353"/>
      <c r="K355" s="353"/>
      <c r="L355" s="353"/>
      <c r="M355" s="353"/>
      <c r="N355" s="353"/>
      <c r="O355" s="353"/>
      <c r="P355" s="116"/>
      <c r="Q355" s="116"/>
      <c r="R355" s="6"/>
      <c r="S355" s="3"/>
    </row>
    <row r="356" spans="2:19" ht="14">
      <c r="B356" s="8" t="str">
        <f t="shared" ref="B356:Q358" si="20">IFERROR(VLOOKUP($B$355,$4:$123,MATCH($S356&amp;"/"&amp;B$347,$2:$2,0),FALSE),"")</f>
        <v/>
      </c>
      <c r="C356" s="8" t="str">
        <f t="shared" si="20"/>
        <v/>
      </c>
      <c r="D356" s="8" t="str">
        <f t="shared" si="20"/>
        <v/>
      </c>
      <c r="E356" s="8" t="str">
        <f t="shared" si="20"/>
        <v/>
      </c>
      <c r="F356" s="8" t="str">
        <f t="shared" si="20"/>
        <v/>
      </c>
      <c r="G356" s="8" t="str">
        <f t="shared" si="20"/>
        <v/>
      </c>
      <c r="H356" s="8" t="str">
        <f t="shared" si="20"/>
        <v/>
      </c>
      <c r="I356" s="8" t="str">
        <f t="shared" si="20"/>
        <v/>
      </c>
      <c r="J356" s="8" t="str">
        <f t="shared" si="20"/>
        <v/>
      </c>
      <c r="K356" s="8" t="str">
        <f t="shared" si="20"/>
        <v/>
      </c>
      <c r="L356" s="8" t="str">
        <f t="shared" si="20"/>
        <v/>
      </c>
      <c r="M356" s="8" t="str">
        <f t="shared" si="20"/>
        <v/>
      </c>
      <c r="N356" s="8" t="str">
        <f t="shared" si="20"/>
        <v/>
      </c>
      <c r="O356" s="8" t="str">
        <f t="shared" si="20"/>
        <v/>
      </c>
      <c r="P356" s="8" t="str">
        <f t="shared" si="20"/>
        <v/>
      </c>
      <c r="Q356" s="8" t="str">
        <f t="shared" si="20"/>
        <v/>
      </c>
      <c r="R356" s="6"/>
      <c r="S356" s="9" t="s">
        <v>12</v>
      </c>
    </row>
    <row r="357" spans="2:19" ht="14">
      <c r="B357" s="8" t="str">
        <f t="shared" si="20"/>
        <v/>
      </c>
      <c r="C357" s="8" t="str">
        <f t="shared" si="20"/>
        <v/>
      </c>
      <c r="D357" s="8" t="str">
        <f t="shared" si="20"/>
        <v/>
      </c>
      <c r="E357" s="8" t="str">
        <f t="shared" si="20"/>
        <v/>
      </c>
      <c r="F357" s="8" t="str">
        <f t="shared" si="20"/>
        <v/>
      </c>
      <c r="G357" s="8" t="str">
        <f t="shared" si="20"/>
        <v/>
      </c>
      <c r="H357" s="8" t="str">
        <f t="shared" si="20"/>
        <v/>
      </c>
      <c r="I357" s="8" t="str">
        <f t="shared" si="20"/>
        <v/>
      </c>
      <c r="J357" s="8" t="str">
        <f t="shared" si="20"/>
        <v/>
      </c>
      <c r="K357" s="8" t="str">
        <f t="shared" si="20"/>
        <v/>
      </c>
      <c r="L357" s="8" t="str">
        <f t="shared" si="20"/>
        <v/>
      </c>
      <c r="M357" s="8" t="str">
        <f t="shared" si="20"/>
        <v/>
      </c>
      <c r="N357" s="8" t="str">
        <f t="shared" si="20"/>
        <v/>
      </c>
      <c r="O357" s="8" t="str">
        <f t="shared" si="20"/>
        <v/>
      </c>
      <c r="P357" s="8" t="str">
        <f t="shared" si="20"/>
        <v/>
      </c>
      <c r="Q357" s="8" t="str">
        <f t="shared" si="20"/>
        <v/>
      </c>
      <c r="R357" s="6"/>
      <c r="S357" s="9" t="s">
        <v>13</v>
      </c>
    </row>
    <row r="358" spans="2:19" ht="14">
      <c r="B358" s="8" t="str">
        <f t="shared" si="20"/>
        <v/>
      </c>
      <c r="C358" s="8" t="str">
        <f t="shared" si="20"/>
        <v/>
      </c>
      <c r="D358" s="8" t="str">
        <f t="shared" si="20"/>
        <v/>
      </c>
      <c r="E358" s="8" t="str">
        <f t="shared" si="20"/>
        <v/>
      </c>
      <c r="F358" s="8" t="str">
        <f t="shared" si="20"/>
        <v/>
      </c>
      <c r="G358" s="8" t="str">
        <f t="shared" si="20"/>
        <v/>
      </c>
      <c r="H358" s="8" t="str">
        <f t="shared" si="20"/>
        <v/>
      </c>
      <c r="I358" s="8" t="str">
        <f t="shared" si="20"/>
        <v/>
      </c>
      <c r="J358" s="8" t="str">
        <f t="shared" si="20"/>
        <v/>
      </c>
      <c r="K358" s="8" t="str">
        <f t="shared" si="20"/>
        <v/>
      </c>
      <c r="L358" s="8" t="str">
        <f t="shared" si="20"/>
        <v/>
      </c>
      <c r="M358" s="8" t="str">
        <f t="shared" si="20"/>
        <v/>
      </c>
      <c r="N358" s="8" t="str">
        <f t="shared" si="20"/>
        <v/>
      </c>
      <c r="O358" s="8" t="str">
        <f t="shared" si="20"/>
        <v/>
      </c>
      <c r="P358" s="8" t="str">
        <f t="shared" si="20"/>
        <v/>
      </c>
      <c r="Q358" s="8" t="str">
        <f t="shared" si="20"/>
        <v/>
      </c>
      <c r="R358" s="6"/>
      <c r="S358" s="9" t="s">
        <v>14</v>
      </c>
    </row>
    <row r="359" spans="2:19" ht="14">
      <c r="B359" s="8" t="str">
        <f t="shared" ref="B359:Q359" si="21">IFERROR(VLOOKUP($B$355,$4:$123,MATCH($S359&amp;"/"&amp;B$347,$2:$2,0),FALSE),IFERROR(VLOOKUP($B$355,$4:$123,MATCH($S358&amp;"/"&amp;B$347,$2:$2,0),FALSE),IFERROR(VLOOKUP($B$355,$4:$123,MATCH($S357&amp;"/"&amp;B$347,$2:$2,0),FALSE),IFERROR(VLOOKUP($B$355,$4:$123,MATCH($S356&amp;"/"&amp;B$347,$2:$2,0),FALSE),""))))</f>
        <v/>
      </c>
      <c r="C359" s="8" t="str">
        <f t="shared" si="21"/>
        <v/>
      </c>
      <c r="D359" s="8" t="str">
        <f t="shared" si="21"/>
        <v/>
      </c>
      <c r="E359" s="8" t="str">
        <f t="shared" si="21"/>
        <v/>
      </c>
      <c r="F359" s="8" t="str">
        <f t="shared" si="21"/>
        <v/>
      </c>
      <c r="G359" s="8" t="str">
        <f t="shared" si="21"/>
        <v/>
      </c>
      <c r="H359" s="8" t="str">
        <f t="shared" si="21"/>
        <v/>
      </c>
      <c r="I359" s="8" t="str">
        <f t="shared" si="21"/>
        <v/>
      </c>
      <c r="J359" s="8" t="str">
        <f t="shared" si="21"/>
        <v/>
      </c>
      <c r="K359" s="8" t="str">
        <f t="shared" si="21"/>
        <v/>
      </c>
      <c r="L359" s="8" t="str">
        <f t="shared" si="21"/>
        <v/>
      </c>
      <c r="M359" s="8" t="str">
        <f t="shared" si="21"/>
        <v/>
      </c>
      <c r="N359" s="8" t="str">
        <f t="shared" si="21"/>
        <v/>
      </c>
      <c r="O359" s="8" t="str">
        <f t="shared" si="21"/>
        <v/>
      </c>
      <c r="P359" s="8" t="str">
        <f t="shared" si="21"/>
        <v/>
      </c>
      <c r="Q359" s="8" t="str">
        <f t="shared" si="21"/>
        <v/>
      </c>
      <c r="R359" s="6"/>
      <c r="S359" s="9" t="s">
        <v>15</v>
      </c>
    </row>
    <row r="360" spans="2:19" ht="14">
      <c r="B360" s="12" t="e">
        <f t="shared" ref="B360:O360" si="22">+B359/B$401</f>
        <v>#VALUE!</v>
      </c>
      <c r="C360" s="12" t="e">
        <f t="shared" si="22"/>
        <v>#VALUE!</v>
      </c>
      <c r="D360" s="12" t="e">
        <f t="shared" si="22"/>
        <v>#VALUE!</v>
      </c>
      <c r="E360" s="12" t="e">
        <f t="shared" si="22"/>
        <v>#VALUE!</v>
      </c>
      <c r="F360" s="12" t="e">
        <f t="shared" si="22"/>
        <v>#VALUE!</v>
      </c>
      <c r="G360" s="12" t="e">
        <f t="shared" si="22"/>
        <v>#VALUE!</v>
      </c>
      <c r="H360" s="12" t="e">
        <f t="shared" si="22"/>
        <v>#VALUE!</v>
      </c>
      <c r="I360" s="12" t="e">
        <f t="shared" si="22"/>
        <v>#VALUE!</v>
      </c>
      <c r="J360" s="12" t="e">
        <f t="shared" si="22"/>
        <v>#VALUE!</v>
      </c>
      <c r="K360" s="12" t="e">
        <f t="shared" si="22"/>
        <v>#VALUE!</v>
      </c>
      <c r="L360" s="12" t="e">
        <f t="shared" si="22"/>
        <v>#VALUE!</v>
      </c>
      <c r="M360" s="12" t="e">
        <f t="shared" si="22"/>
        <v>#VALUE!</v>
      </c>
      <c r="N360" s="12" t="e">
        <f t="shared" si="22"/>
        <v>#VALUE!</v>
      </c>
      <c r="O360" s="12" t="e">
        <f t="shared" si="22"/>
        <v>#VALUE!</v>
      </c>
      <c r="P360" s="12" t="e">
        <f t="shared" ref="P360:Q360" si="23">+P359/P$401</f>
        <v>#VALUE!</v>
      </c>
      <c r="Q360" s="12" t="e">
        <f t="shared" si="23"/>
        <v>#VALUE!</v>
      </c>
      <c r="R360" s="6"/>
      <c r="S360" s="11" t="s">
        <v>377</v>
      </c>
    </row>
    <row r="361" spans="2:19" ht="14">
      <c r="B361" s="385" t="s">
        <v>312</v>
      </c>
      <c r="C361" s="386"/>
      <c r="D361" s="386"/>
      <c r="E361" s="386"/>
      <c r="F361" s="386"/>
      <c r="G361" s="386"/>
      <c r="H361" s="386"/>
      <c r="I361" s="386"/>
      <c r="J361" s="386"/>
      <c r="K361" s="386"/>
      <c r="L361" s="386"/>
      <c r="M361" s="386"/>
      <c r="N361" s="386"/>
      <c r="O361" s="387"/>
      <c r="P361" s="207"/>
      <c r="Q361" s="207"/>
      <c r="R361" s="6"/>
      <c r="S361" s="3"/>
    </row>
    <row r="362" spans="2:19" ht="14">
      <c r="B362" s="8" t="str">
        <f t="shared" ref="B362:Q364" si="24">IFERROR(VLOOKUP($B$361,$4:$123,MATCH($S362&amp;"/"&amp;B$347,$2:$2,0),FALSE),"")</f>
        <v/>
      </c>
      <c r="C362" s="8" t="str">
        <f t="shared" si="24"/>
        <v/>
      </c>
      <c r="D362" s="8" t="str">
        <f t="shared" si="24"/>
        <v/>
      </c>
      <c r="E362" s="8" t="str">
        <f t="shared" si="24"/>
        <v/>
      </c>
      <c r="F362" s="8" t="str">
        <f t="shared" si="24"/>
        <v/>
      </c>
      <c r="G362" s="8" t="str">
        <f t="shared" si="24"/>
        <v/>
      </c>
      <c r="H362" s="8" t="str">
        <f t="shared" si="24"/>
        <v/>
      </c>
      <c r="I362" s="8" t="str">
        <f t="shared" si="24"/>
        <v/>
      </c>
      <c r="J362" s="8" t="str">
        <f t="shared" si="24"/>
        <v/>
      </c>
      <c r="K362" s="8" t="str">
        <f t="shared" si="24"/>
        <v/>
      </c>
      <c r="L362" s="8" t="str">
        <f t="shared" si="24"/>
        <v/>
      </c>
      <c r="M362" s="8" t="str">
        <f t="shared" si="24"/>
        <v/>
      </c>
      <c r="N362" s="8" t="str">
        <f t="shared" si="24"/>
        <v/>
      </c>
      <c r="O362" s="8" t="str">
        <f t="shared" si="24"/>
        <v/>
      </c>
      <c r="P362" s="8" t="str">
        <f t="shared" si="24"/>
        <v/>
      </c>
      <c r="Q362" s="8" t="str">
        <f t="shared" si="24"/>
        <v/>
      </c>
      <c r="R362" s="6"/>
      <c r="S362" s="9" t="s">
        <v>12</v>
      </c>
    </row>
    <row r="363" spans="2:19" ht="14">
      <c r="B363" s="8" t="str">
        <f t="shared" si="24"/>
        <v/>
      </c>
      <c r="C363" s="8" t="str">
        <f t="shared" si="24"/>
        <v/>
      </c>
      <c r="D363" s="8" t="str">
        <f t="shared" si="24"/>
        <v/>
      </c>
      <c r="E363" s="8" t="str">
        <f t="shared" si="24"/>
        <v/>
      </c>
      <c r="F363" s="8" t="str">
        <f t="shared" si="24"/>
        <v/>
      </c>
      <c r="G363" s="8" t="str">
        <f t="shared" si="24"/>
        <v/>
      </c>
      <c r="H363" s="8" t="str">
        <f t="shared" si="24"/>
        <v/>
      </c>
      <c r="I363" s="8" t="str">
        <f t="shared" si="24"/>
        <v/>
      </c>
      <c r="J363" s="8" t="str">
        <f t="shared" si="24"/>
        <v/>
      </c>
      <c r="K363" s="8" t="str">
        <f t="shared" si="24"/>
        <v/>
      </c>
      <c r="L363" s="8" t="str">
        <f t="shared" si="24"/>
        <v/>
      </c>
      <c r="M363" s="8" t="str">
        <f t="shared" si="24"/>
        <v/>
      </c>
      <c r="N363" s="8" t="str">
        <f t="shared" si="24"/>
        <v/>
      </c>
      <c r="O363" s="8" t="str">
        <f t="shared" si="24"/>
        <v/>
      </c>
      <c r="P363" s="8" t="str">
        <f t="shared" si="24"/>
        <v/>
      </c>
      <c r="Q363" s="8" t="str">
        <f t="shared" si="24"/>
        <v/>
      </c>
      <c r="R363" s="6"/>
      <c r="S363" s="9" t="s">
        <v>13</v>
      </c>
    </row>
    <row r="364" spans="2:19" ht="14">
      <c r="B364" s="8" t="str">
        <f t="shared" si="24"/>
        <v/>
      </c>
      <c r="C364" s="8" t="str">
        <f t="shared" si="24"/>
        <v/>
      </c>
      <c r="D364" s="8" t="str">
        <f t="shared" si="24"/>
        <v/>
      </c>
      <c r="E364" s="8" t="str">
        <f t="shared" si="24"/>
        <v/>
      </c>
      <c r="F364" s="8" t="str">
        <f t="shared" si="24"/>
        <v/>
      </c>
      <c r="G364" s="8" t="str">
        <f t="shared" si="24"/>
        <v/>
      </c>
      <c r="H364" s="8" t="str">
        <f t="shared" si="24"/>
        <v/>
      </c>
      <c r="I364" s="8" t="str">
        <f t="shared" si="24"/>
        <v/>
      </c>
      <c r="J364" s="8" t="str">
        <f t="shared" si="24"/>
        <v/>
      </c>
      <c r="K364" s="8" t="str">
        <f t="shared" si="24"/>
        <v/>
      </c>
      <c r="L364" s="8" t="str">
        <f t="shared" si="24"/>
        <v/>
      </c>
      <c r="M364" s="8" t="str">
        <f t="shared" si="24"/>
        <v/>
      </c>
      <c r="N364" s="8" t="str">
        <f t="shared" si="24"/>
        <v/>
      </c>
      <c r="O364" s="8" t="str">
        <f t="shared" si="24"/>
        <v/>
      </c>
      <c r="P364" s="8" t="str">
        <f t="shared" si="24"/>
        <v/>
      </c>
      <c r="Q364" s="8" t="str">
        <f t="shared" si="24"/>
        <v/>
      </c>
      <c r="R364" s="6"/>
      <c r="S364" s="9" t="s">
        <v>14</v>
      </c>
    </row>
    <row r="365" spans="2:19" ht="14">
      <c r="B365" s="8" t="str">
        <f t="shared" ref="B365:Q365" si="25">IFERROR(VLOOKUP($B$361,$4:$123,MATCH($S365&amp;"/"&amp;B$347,$2:$2,0),FALSE),IFERROR(VLOOKUP($B$361,$4:$123,MATCH($S364&amp;"/"&amp;B$347,$2:$2,0),FALSE),IFERROR(VLOOKUP($B$361,$4:$123,MATCH($S363&amp;"/"&amp;B$347,$2:$2,0),FALSE),IFERROR(VLOOKUP($B$361,$4:$123,MATCH($S362&amp;"/"&amp;B$347,$2:$2,0),FALSE),""))))</f>
        <v/>
      </c>
      <c r="C365" s="8" t="str">
        <f t="shared" si="25"/>
        <v/>
      </c>
      <c r="D365" s="8" t="str">
        <f t="shared" si="25"/>
        <v/>
      </c>
      <c r="E365" s="8" t="str">
        <f t="shared" si="25"/>
        <v/>
      </c>
      <c r="F365" s="8" t="str">
        <f t="shared" si="25"/>
        <v/>
      </c>
      <c r="G365" s="8" t="str">
        <f t="shared" si="25"/>
        <v/>
      </c>
      <c r="H365" s="8" t="str">
        <f t="shared" si="25"/>
        <v/>
      </c>
      <c r="I365" s="8" t="str">
        <f t="shared" si="25"/>
        <v/>
      </c>
      <c r="J365" s="8" t="str">
        <f t="shared" si="25"/>
        <v/>
      </c>
      <c r="K365" s="8" t="str">
        <f t="shared" si="25"/>
        <v/>
      </c>
      <c r="L365" s="8" t="str">
        <f t="shared" si="25"/>
        <v/>
      </c>
      <c r="M365" s="8" t="str">
        <f t="shared" si="25"/>
        <v/>
      </c>
      <c r="N365" s="8" t="str">
        <f t="shared" si="25"/>
        <v/>
      </c>
      <c r="O365" s="8" t="str">
        <f t="shared" si="25"/>
        <v/>
      </c>
      <c r="P365" s="8" t="str">
        <f t="shared" si="25"/>
        <v/>
      </c>
      <c r="Q365" s="8" t="str">
        <f t="shared" si="25"/>
        <v/>
      </c>
      <c r="R365" s="6"/>
      <c r="S365" s="9" t="s">
        <v>15</v>
      </c>
    </row>
    <row r="366" spans="2:19" ht="14">
      <c r="B366" s="12" t="e">
        <f t="shared" ref="B366:O366" si="26">+B365/B$401</f>
        <v>#VALUE!</v>
      </c>
      <c r="C366" s="12" t="e">
        <f t="shared" si="26"/>
        <v>#VALUE!</v>
      </c>
      <c r="D366" s="12" t="e">
        <f t="shared" si="26"/>
        <v>#VALUE!</v>
      </c>
      <c r="E366" s="12" t="e">
        <f t="shared" si="26"/>
        <v>#VALUE!</v>
      </c>
      <c r="F366" s="12" t="e">
        <f t="shared" si="26"/>
        <v>#VALUE!</v>
      </c>
      <c r="G366" s="12" t="e">
        <f t="shared" si="26"/>
        <v>#VALUE!</v>
      </c>
      <c r="H366" s="12" t="e">
        <f t="shared" si="26"/>
        <v>#VALUE!</v>
      </c>
      <c r="I366" s="12" t="e">
        <f t="shared" si="26"/>
        <v>#VALUE!</v>
      </c>
      <c r="J366" s="12" t="e">
        <f t="shared" si="26"/>
        <v>#VALUE!</v>
      </c>
      <c r="K366" s="12" t="e">
        <f t="shared" si="26"/>
        <v>#VALUE!</v>
      </c>
      <c r="L366" s="12" t="e">
        <f t="shared" si="26"/>
        <v>#VALUE!</v>
      </c>
      <c r="M366" s="12" t="e">
        <f t="shared" si="26"/>
        <v>#VALUE!</v>
      </c>
      <c r="N366" s="12" t="e">
        <f t="shared" si="26"/>
        <v>#VALUE!</v>
      </c>
      <c r="O366" s="12" t="e">
        <f t="shared" si="26"/>
        <v>#VALUE!</v>
      </c>
      <c r="P366" s="12" t="e">
        <f t="shared" ref="P366:Q366" si="27">+P365/P$401</f>
        <v>#VALUE!</v>
      </c>
      <c r="Q366" s="12" t="e">
        <f t="shared" si="27"/>
        <v>#VALUE!</v>
      </c>
      <c r="R366" s="6"/>
      <c r="S366" s="11" t="s">
        <v>377</v>
      </c>
    </row>
    <row r="367" spans="2:19" ht="14">
      <c r="B367" s="353" t="s">
        <v>373</v>
      </c>
      <c r="C367" s="353"/>
      <c r="D367" s="353"/>
      <c r="E367" s="353"/>
      <c r="F367" s="353"/>
      <c r="G367" s="353"/>
      <c r="H367" s="353"/>
      <c r="I367" s="353"/>
      <c r="J367" s="353"/>
      <c r="K367" s="353"/>
      <c r="L367" s="353"/>
      <c r="M367" s="353"/>
      <c r="N367" s="353"/>
      <c r="O367" s="353"/>
      <c r="P367" s="116"/>
      <c r="Q367" s="116"/>
      <c r="R367" s="6"/>
      <c r="S367" s="3"/>
    </row>
    <row r="368" spans="2:19" ht="14">
      <c r="B368" s="8" t="str">
        <f t="shared" ref="B368:Q370" si="28">IFERROR(VLOOKUP($B$367,$4:$123,MATCH($S368&amp;"/"&amp;B$347,$2:$2,0),FALSE),"")</f>
        <v/>
      </c>
      <c r="C368" s="8" t="str">
        <f t="shared" si="28"/>
        <v/>
      </c>
      <c r="D368" s="8" t="str">
        <f t="shared" si="28"/>
        <v/>
      </c>
      <c r="E368" s="8" t="str">
        <f t="shared" si="28"/>
        <v/>
      </c>
      <c r="F368" s="8" t="str">
        <f t="shared" si="28"/>
        <v/>
      </c>
      <c r="G368" s="8" t="str">
        <f t="shared" si="28"/>
        <v/>
      </c>
      <c r="H368" s="8" t="str">
        <f t="shared" si="28"/>
        <v/>
      </c>
      <c r="I368" s="8" t="str">
        <f t="shared" si="28"/>
        <v/>
      </c>
      <c r="J368" s="8" t="str">
        <f t="shared" si="28"/>
        <v/>
      </c>
      <c r="K368" s="8" t="str">
        <f t="shared" si="28"/>
        <v/>
      </c>
      <c r="L368" s="8" t="str">
        <f t="shared" si="28"/>
        <v/>
      </c>
      <c r="M368" s="8" t="str">
        <f t="shared" si="28"/>
        <v/>
      </c>
      <c r="N368" s="8" t="str">
        <f t="shared" si="28"/>
        <v/>
      </c>
      <c r="O368" s="8" t="str">
        <f t="shared" si="28"/>
        <v/>
      </c>
      <c r="P368" s="8" t="str">
        <f t="shared" si="28"/>
        <v/>
      </c>
      <c r="Q368" s="8" t="str">
        <f t="shared" si="28"/>
        <v/>
      </c>
      <c r="R368" s="6"/>
      <c r="S368" s="9" t="s">
        <v>12</v>
      </c>
    </row>
    <row r="369" spans="2:19" ht="14">
      <c r="B369" s="8" t="str">
        <f t="shared" si="28"/>
        <v/>
      </c>
      <c r="C369" s="8" t="str">
        <f t="shared" si="28"/>
        <v/>
      </c>
      <c r="D369" s="8" t="str">
        <f t="shared" si="28"/>
        <v/>
      </c>
      <c r="E369" s="8" t="str">
        <f t="shared" si="28"/>
        <v/>
      </c>
      <c r="F369" s="8" t="str">
        <f t="shared" si="28"/>
        <v/>
      </c>
      <c r="G369" s="8" t="str">
        <f t="shared" si="28"/>
        <v/>
      </c>
      <c r="H369" s="8" t="str">
        <f t="shared" si="28"/>
        <v/>
      </c>
      <c r="I369" s="8" t="str">
        <f t="shared" si="28"/>
        <v/>
      </c>
      <c r="J369" s="8" t="str">
        <f t="shared" si="28"/>
        <v/>
      </c>
      <c r="K369" s="8" t="str">
        <f t="shared" si="28"/>
        <v/>
      </c>
      <c r="L369" s="8" t="str">
        <f t="shared" si="28"/>
        <v/>
      </c>
      <c r="M369" s="8" t="str">
        <f t="shared" si="28"/>
        <v/>
      </c>
      <c r="N369" s="8" t="str">
        <f t="shared" si="28"/>
        <v/>
      </c>
      <c r="O369" s="8" t="str">
        <f t="shared" si="28"/>
        <v/>
      </c>
      <c r="P369" s="8" t="str">
        <f t="shared" si="28"/>
        <v/>
      </c>
      <c r="Q369" s="8" t="str">
        <f t="shared" si="28"/>
        <v/>
      </c>
      <c r="R369" s="6"/>
      <c r="S369" s="9" t="s">
        <v>13</v>
      </c>
    </row>
    <row r="370" spans="2:19" ht="14">
      <c r="B370" s="8" t="str">
        <f t="shared" si="28"/>
        <v/>
      </c>
      <c r="C370" s="8" t="str">
        <f t="shared" si="28"/>
        <v/>
      </c>
      <c r="D370" s="8" t="str">
        <f t="shared" si="28"/>
        <v/>
      </c>
      <c r="E370" s="8" t="str">
        <f t="shared" si="28"/>
        <v/>
      </c>
      <c r="F370" s="8" t="str">
        <f t="shared" si="28"/>
        <v/>
      </c>
      <c r="G370" s="8" t="str">
        <f t="shared" si="28"/>
        <v/>
      </c>
      <c r="H370" s="8" t="str">
        <f t="shared" si="28"/>
        <v/>
      </c>
      <c r="I370" s="8" t="str">
        <f t="shared" si="28"/>
        <v/>
      </c>
      <c r="J370" s="8" t="str">
        <f t="shared" si="28"/>
        <v/>
      </c>
      <c r="K370" s="8" t="str">
        <f t="shared" si="28"/>
        <v/>
      </c>
      <c r="L370" s="8" t="str">
        <f t="shared" si="28"/>
        <v/>
      </c>
      <c r="M370" s="8" t="str">
        <f t="shared" si="28"/>
        <v/>
      </c>
      <c r="N370" s="8" t="str">
        <f t="shared" si="28"/>
        <v/>
      </c>
      <c r="O370" s="8" t="str">
        <f t="shared" si="28"/>
        <v/>
      </c>
      <c r="P370" s="8" t="str">
        <f t="shared" si="28"/>
        <v/>
      </c>
      <c r="Q370" s="8" t="str">
        <f t="shared" si="28"/>
        <v/>
      </c>
      <c r="R370" s="6"/>
      <c r="S370" s="9" t="s">
        <v>14</v>
      </c>
    </row>
    <row r="371" spans="2:19" ht="14">
      <c r="B371" s="8" t="str">
        <f t="shared" ref="B371:M371" si="29">IFERROR(VLOOKUP($B$367,$4:$123,MATCH($S371&amp;"/"&amp;B$347,$2:$2,0),FALSE),"")</f>
        <v/>
      </c>
      <c r="C371" s="8" t="str">
        <f t="shared" si="29"/>
        <v/>
      </c>
      <c r="D371" s="8" t="str">
        <f t="shared" si="29"/>
        <v/>
      </c>
      <c r="E371" s="8" t="str">
        <f t="shared" si="29"/>
        <v/>
      </c>
      <c r="F371" s="8" t="str">
        <f t="shared" si="29"/>
        <v/>
      </c>
      <c r="G371" s="8" t="str">
        <f t="shared" si="29"/>
        <v/>
      </c>
      <c r="H371" s="8" t="str">
        <f t="shared" si="29"/>
        <v/>
      </c>
      <c r="I371" s="8" t="str">
        <f t="shared" si="29"/>
        <v/>
      </c>
      <c r="J371" s="8" t="str">
        <f t="shared" si="29"/>
        <v/>
      </c>
      <c r="K371" s="8" t="str">
        <f t="shared" si="29"/>
        <v/>
      </c>
      <c r="L371" s="8" t="str">
        <f t="shared" si="29"/>
        <v/>
      </c>
      <c r="M371" s="8" t="str">
        <f t="shared" si="29"/>
        <v/>
      </c>
      <c r="N371" s="8" t="str">
        <f>IFERROR(VLOOKUP($B$367,$4:$123,MATCH($S371&amp;"/"&amp;N$347,$2:$2,0),FALSE),IFERROR(VLOOKUP($B$367,$4:$123,MATCH($S370&amp;"/"&amp;N$347,$2:$2,0),FALSE),IFERROR(VLOOKUP($B$367,$4:$123,MATCH($S369&amp;"/"&amp;N$347,$2:$2,0),FALSE),IFERROR(VLOOKUP($B$367,$4:$123,MATCH($S368&amp;"/"&amp;N$347,$2:$2,0),FALSE),""))))</f>
        <v/>
      </c>
      <c r="O371" s="8" t="str">
        <f>IFERROR(VLOOKUP($B$367,$4:$123,MATCH($S371&amp;"/"&amp;O$347,$2:$2,0),FALSE),IFERROR(VLOOKUP($B$367,$4:$123,MATCH($S370&amp;"/"&amp;O$347,$2:$2,0),FALSE),IFERROR(VLOOKUP($B$367,$4:$123,MATCH($S369&amp;"/"&amp;O$347,$2:$2,0),FALSE),IFERROR(VLOOKUP($B$367,$4:$123,MATCH($S368&amp;"/"&amp;O$347,$2:$2,0),FALSE),""))))</f>
        <v/>
      </c>
      <c r="P371" s="8" t="str">
        <f>IFERROR(VLOOKUP($B$367,$4:$123,MATCH($S371&amp;"/"&amp;P$347,$2:$2,0),FALSE),IFERROR(VLOOKUP($B$367,$4:$123,MATCH($S370&amp;"/"&amp;P$347,$2:$2,0),FALSE),IFERROR(VLOOKUP($B$367,$4:$123,MATCH($S369&amp;"/"&amp;P$347,$2:$2,0),FALSE),IFERROR(VLOOKUP($B$367,$4:$123,MATCH($S368&amp;"/"&amp;P$347,$2:$2,0),FALSE),""))))</f>
        <v/>
      </c>
      <c r="Q371" s="8" t="str">
        <f>IFERROR(VLOOKUP($B$367,$4:$123,MATCH($S371&amp;"/"&amp;Q$347,$2:$2,0),FALSE),IFERROR(VLOOKUP($B$367,$4:$123,MATCH($S370&amp;"/"&amp;Q$347,$2:$2,0),FALSE),IFERROR(VLOOKUP($B$367,$4:$123,MATCH($S369&amp;"/"&amp;Q$347,$2:$2,0),FALSE),IFERROR(VLOOKUP($B$367,$4:$123,MATCH($S368&amp;"/"&amp;Q$347,$2:$2,0),FALSE),""))))</f>
        <v/>
      </c>
      <c r="R371" s="6"/>
      <c r="S371" s="9" t="s">
        <v>15</v>
      </c>
    </row>
    <row r="372" spans="2:19" ht="14">
      <c r="B372" s="12" t="e">
        <f t="shared" ref="B372:O372" si="30">+B371/B$401</f>
        <v>#VALUE!</v>
      </c>
      <c r="C372" s="12" t="e">
        <f t="shared" si="30"/>
        <v>#VALUE!</v>
      </c>
      <c r="D372" s="12" t="e">
        <f t="shared" si="30"/>
        <v>#VALUE!</v>
      </c>
      <c r="E372" s="12" t="e">
        <f t="shared" si="30"/>
        <v>#VALUE!</v>
      </c>
      <c r="F372" s="12" t="e">
        <f t="shared" si="30"/>
        <v>#VALUE!</v>
      </c>
      <c r="G372" s="12" t="e">
        <f t="shared" si="30"/>
        <v>#VALUE!</v>
      </c>
      <c r="H372" s="12" t="e">
        <f t="shared" si="30"/>
        <v>#VALUE!</v>
      </c>
      <c r="I372" s="12" t="e">
        <f t="shared" si="30"/>
        <v>#VALUE!</v>
      </c>
      <c r="J372" s="12" t="e">
        <f t="shared" si="30"/>
        <v>#VALUE!</v>
      </c>
      <c r="K372" s="12" t="e">
        <f t="shared" si="30"/>
        <v>#VALUE!</v>
      </c>
      <c r="L372" s="12" t="e">
        <f t="shared" si="30"/>
        <v>#VALUE!</v>
      </c>
      <c r="M372" s="12" t="e">
        <f t="shared" si="30"/>
        <v>#VALUE!</v>
      </c>
      <c r="N372" s="12" t="e">
        <f t="shared" si="30"/>
        <v>#VALUE!</v>
      </c>
      <c r="O372" s="12" t="e">
        <f t="shared" si="30"/>
        <v>#VALUE!</v>
      </c>
      <c r="P372" s="12" t="e">
        <f t="shared" ref="P372:Q372" si="31">+P371/P$401</f>
        <v>#VALUE!</v>
      </c>
      <c r="Q372" s="12" t="e">
        <f t="shared" si="31"/>
        <v>#VALUE!</v>
      </c>
      <c r="R372" s="6"/>
      <c r="S372" s="11" t="s">
        <v>377</v>
      </c>
    </row>
    <row r="373" spans="2:19" ht="14">
      <c r="B373" s="351" t="s">
        <v>376</v>
      </c>
      <c r="C373" s="351"/>
      <c r="D373" s="351"/>
      <c r="E373" s="351"/>
      <c r="F373" s="351"/>
      <c r="G373" s="351"/>
      <c r="H373" s="351"/>
      <c r="I373" s="351"/>
      <c r="J373" s="351"/>
      <c r="K373" s="351"/>
      <c r="L373" s="351"/>
      <c r="M373" s="351"/>
      <c r="N373" s="351"/>
      <c r="O373" s="351"/>
      <c r="P373" s="207"/>
      <c r="Q373" s="207"/>
      <c r="R373" s="6"/>
      <c r="S373" s="3"/>
    </row>
    <row r="374" spans="2:19" ht="14">
      <c r="B374" s="8" t="str">
        <f t="shared" ref="B374:Q376" si="32">IFERROR(VLOOKUP($B$373,$4:$123,MATCH($S374&amp;"/"&amp;B$347,$2:$2,0),FALSE),"")</f>
        <v/>
      </c>
      <c r="C374" s="8" t="str">
        <f t="shared" si="32"/>
        <v/>
      </c>
      <c r="D374" s="8" t="str">
        <f t="shared" si="32"/>
        <v/>
      </c>
      <c r="E374" s="8" t="str">
        <f t="shared" si="32"/>
        <v/>
      </c>
      <c r="F374" s="8" t="str">
        <f t="shared" si="32"/>
        <v/>
      </c>
      <c r="G374" s="8" t="str">
        <f t="shared" si="32"/>
        <v/>
      </c>
      <c r="H374" s="8" t="str">
        <f t="shared" si="32"/>
        <v/>
      </c>
      <c r="I374" s="8" t="str">
        <f t="shared" si="32"/>
        <v/>
      </c>
      <c r="J374" s="8" t="str">
        <f t="shared" si="32"/>
        <v/>
      </c>
      <c r="K374" s="8" t="str">
        <f t="shared" si="32"/>
        <v/>
      </c>
      <c r="L374" s="8" t="str">
        <f t="shared" si="32"/>
        <v/>
      </c>
      <c r="M374" s="8" t="str">
        <f t="shared" si="32"/>
        <v/>
      </c>
      <c r="N374" s="8" t="str">
        <f t="shared" si="32"/>
        <v/>
      </c>
      <c r="O374" s="8" t="str">
        <f t="shared" si="32"/>
        <v/>
      </c>
      <c r="P374" s="8" t="str">
        <f t="shared" si="32"/>
        <v/>
      </c>
      <c r="Q374" s="8" t="str">
        <f t="shared" si="32"/>
        <v/>
      </c>
      <c r="R374" s="6"/>
      <c r="S374" s="9" t="s">
        <v>12</v>
      </c>
    </row>
    <row r="375" spans="2:19" ht="14">
      <c r="B375" s="8" t="str">
        <f t="shared" si="32"/>
        <v/>
      </c>
      <c r="C375" s="8" t="str">
        <f t="shared" si="32"/>
        <v/>
      </c>
      <c r="D375" s="8" t="str">
        <f t="shared" si="32"/>
        <v/>
      </c>
      <c r="E375" s="8" t="str">
        <f t="shared" si="32"/>
        <v/>
      </c>
      <c r="F375" s="8" t="str">
        <f t="shared" si="32"/>
        <v/>
      </c>
      <c r="G375" s="8" t="str">
        <f t="shared" si="32"/>
        <v/>
      </c>
      <c r="H375" s="8" t="str">
        <f t="shared" si="32"/>
        <v/>
      </c>
      <c r="I375" s="8" t="str">
        <f t="shared" si="32"/>
        <v/>
      </c>
      <c r="J375" s="8" t="str">
        <f t="shared" si="32"/>
        <v/>
      </c>
      <c r="K375" s="8" t="str">
        <f t="shared" si="32"/>
        <v/>
      </c>
      <c r="L375" s="8" t="str">
        <f t="shared" si="32"/>
        <v/>
      </c>
      <c r="M375" s="8" t="str">
        <f t="shared" si="32"/>
        <v/>
      </c>
      <c r="N375" s="8" t="str">
        <f t="shared" si="32"/>
        <v/>
      </c>
      <c r="O375" s="8" t="str">
        <f t="shared" si="32"/>
        <v/>
      </c>
      <c r="P375" s="8" t="str">
        <f t="shared" si="32"/>
        <v/>
      </c>
      <c r="Q375" s="8" t="str">
        <f t="shared" si="32"/>
        <v/>
      </c>
      <c r="R375" s="6"/>
      <c r="S375" s="9" t="s">
        <v>13</v>
      </c>
    </row>
    <row r="376" spans="2:19" ht="14">
      <c r="B376" s="8" t="str">
        <f t="shared" si="32"/>
        <v/>
      </c>
      <c r="C376" s="8" t="str">
        <f t="shared" si="32"/>
        <v/>
      </c>
      <c r="D376" s="8" t="str">
        <f t="shared" si="32"/>
        <v/>
      </c>
      <c r="E376" s="8" t="str">
        <f t="shared" si="32"/>
        <v/>
      </c>
      <c r="F376" s="8" t="str">
        <f t="shared" si="32"/>
        <v/>
      </c>
      <c r="G376" s="8" t="str">
        <f t="shared" si="32"/>
        <v/>
      </c>
      <c r="H376" s="8" t="str">
        <f t="shared" si="32"/>
        <v/>
      </c>
      <c r="I376" s="8" t="str">
        <f t="shared" si="32"/>
        <v/>
      </c>
      <c r="J376" s="8" t="str">
        <f t="shared" si="32"/>
        <v/>
      </c>
      <c r="K376" s="8" t="str">
        <f t="shared" si="32"/>
        <v/>
      </c>
      <c r="L376" s="8" t="str">
        <f t="shared" si="32"/>
        <v/>
      </c>
      <c r="M376" s="8" t="str">
        <f t="shared" si="32"/>
        <v/>
      </c>
      <c r="N376" s="8" t="str">
        <f t="shared" si="32"/>
        <v/>
      </c>
      <c r="O376" s="8" t="str">
        <f t="shared" si="32"/>
        <v/>
      </c>
      <c r="P376" s="8" t="str">
        <f t="shared" si="32"/>
        <v/>
      </c>
      <c r="Q376" s="8" t="str">
        <f t="shared" si="32"/>
        <v/>
      </c>
      <c r="R376" s="6"/>
      <c r="S376" s="9" t="s">
        <v>14</v>
      </c>
    </row>
    <row r="377" spans="2:19" ht="14">
      <c r="B377" s="8" t="str">
        <f t="shared" ref="B377:M377" si="33">IFERROR(VLOOKUP($B$373,$4:$123,MATCH($S377&amp;"/"&amp;B$347,$2:$2,0),FALSE),"")</f>
        <v/>
      </c>
      <c r="C377" s="8" t="str">
        <f t="shared" si="33"/>
        <v/>
      </c>
      <c r="D377" s="8" t="str">
        <f t="shared" si="33"/>
        <v/>
      </c>
      <c r="E377" s="8" t="str">
        <f t="shared" si="33"/>
        <v/>
      </c>
      <c r="F377" s="8" t="str">
        <f t="shared" si="33"/>
        <v/>
      </c>
      <c r="G377" s="8" t="str">
        <f t="shared" si="33"/>
        <v/>
      </c>
      <c r="H377" s="8" t="str">
        <f t="shared" si="33"/>
        <v/>
      </c>
      <c r="I377" s="8" t="str">
        <f t="shared" si="33"/>
        <v/>
      </c>
      <c r="J377" s="8" t="str">
        <f t="shared" si="33"/>
        <v/>
      </c>
      <c r="K377" s="8" t="str">
        <f t="shared" si="33"/>
        <v/>
      </c>
      <c r="L377" s="8" t="str">
        <f t="shared" si="33"/>
        <v/>
      </c>
      <c r="M377" s="8" t="str">
        <f t="shared" si="33"/>
        <v/>
      </c>
      <c r="N377" s="8" t="str">
        <f>IFERROR(VLOOKUP($B$373,$4:$123,MATCH($S377&amp;"/"&amp;N$347,$2:$2,0),FALSE),IFERROR(VLOOKUP($B$373,$4:$123,MATCH($S376&amp;"/"&amp;N$347,$2:$2,0),FALSE),IFERROR(VLOOKUP($B$373,$4:$123,MATCH($S375&amp;"/"&amp;N$347,$2:$2,0),FALSE),IFERROR(VLOOKUP($B$373,$4:$123,MATCH($S374&amp;"/"&amp;N$347,$2:$2,0),FALSE),""))))</f>
        <v/>
      </c>
      <c r="O377" s="8" t="str">
        <f>IFERROR(VLOOKUP($B$373,$4:$123,MATCH($S377&amp;"/"&amp;O$347,$2:$2,0),FALSE),IFERROR(VLOOKUP($B$373,$4:$123,MATCH($S376&amp;"/"&amp;O$347,$2:$2,0),FALSE),IFERROR(VLOOKUP($B$373,$4:$123,MATCH($S375&amp;"/"&amp;O$347,$2:$2,0),FALSE),IFERROR(VLOOKUP($B$373,$4:$123,MATCH($S374&amp;"/"&amp;O$347,$2:$2,0),FALSE),""))))</f>
        <v/>
      </c>
      <c r="P377" s="8" t="str">
        <f>IFERROR(VLOOKUP($B$373,$4:$123,MATCH($S377&amp;"/"&amp;P$347,$2:$2,0),FALSE),IFERROR(VLOOKUP($B$373,$4:$123,MATCH($S376&amp;"/"&amp;P$347,$2:$2,0),FALSE),IFERROR(VLOOKUP($B$373,$4:$123,MATCH($S375&amp;"/"&amp;P$347,$2:$2,0),FALSE),IFERROR(VLOOKUP($B$373,$4:$123,MATCH($S374&amp;"/"&amp;P$347,$2:$2,0),FALSE),""))))</f>
        <v/>
      </c>
      <c r="Q377" s="8" t="str">
        <f>IFERROR(VLOOKUP($B$373,$4:$123,MATCH($S377&amp;"/"&amp;Q$347,$2:$2,0),FALSE),IFERROR(VLOOKUP($B$373,$4:$123,MATCH($S376&amp;"/"&amp;Q$347,$2:$2,0),FALSE),IFERROR(VLOOKUP($B$373,$4:$123,MATCH($S375&amp;"/"&amp;Q$347,$2:$2,0),FALSE),IFERROR(VLOOKUP($B$373,$4:$123,MATCH($S374&amp;"/"&amp;Q$347,$2:$2,0),FALSE),""))))</f>
        <v/>
      </c>
      <c r="R377" s="6"/>
      <c r="S377" s="9" t="s">
        <v>15</v>
      </c>
    </row>
    <row r="378" spans="2:19" ht="14">
      <c r="B378" s="12" t="e">
        <f t="shared" ref="B378:O378" si="34">+B377/B$401</f>
        <v>#VALUE!</v>
      </c>
      <c r="C378" s="12" t="e">
        <f t="shared" si="34"/>
        <v>#VALUE!</v>
      </c>
      <c r="D378" s="12" t="e">
        <f t="shared" si="34"/>
        <v>#VALUE!</v>
      </c>
      <c r="E378" s="12" t="e">
        <f t="shared" si="34"/>
        <v>#VALUE!</v>
      </c>
      <c r="F378" s="12" t="e">
        <f t="shared" si="34"/>
        <v>#VALUE!</v>
      </c>
      <c r="G378" s="12" t="e">
        <f t="shared" si="34"/>
        <v>#VALUE!</v>
      </c>
      <c r="H378" s="12" t="e">
        <f t="shared" si="34"/>
        <v>#VALUE!</v>
      </c>
      <c r="I378" s="12" t="e">
        <f t="shared" si="34"/>
        <v>#VALUE!</v>
      </c>
      <c r="J378" s="12" t="e">
        <f t="shared" si="34"/>
        <v>#VALUE!</v>
      </c>
      <c r="K378" s="12" t="e">
        <f t="shared" si="34"/>
        <v>#VALUE!</v>
      </c>
      <c r="L378" s="12" t="e">
        <f t="shared" si="34"/>
        <v>#VALUE!</v>
      </c>
      <c r="M378" s="12" t="e">
        <f t="shared" si="34"/>
        <v>#VALUE!</v>
      </c>
      <c r="N378" s="12" t="e">
        <f t="shared" si="34"/>
        <v>#VALUE!</v>
      </c>
      <c r="O378" s="12" t="e">
        <f t="shared" si="34"/>
        <v>#VALUE!</v>
      </c>
      <c r="P378" s="12" t="e">
        <f t="shared" ref="P378:Q378" si="35">+P377/P$401</f>
        <v>#VALUE!</v>
      </c>
      <c r="Q378" s="12" t="e">
        <f t="shared" si="35"/>
        <v>#VALUE!</v>
      </c>
      <c r="R378" s="6"/>
      <c r="S378" s="11" t="s">
        <v>377</v>
      </c>
    </row>
    <row r="379" spans="2:19" ht="14">
      <c r="B379" s="353" t="s">
        <v>313</v>
      </c>
      <c r="C379" s="353"/>
      <c r="D379" s="353"/>
      <c r="E379" s="353"/>
      <c r="F379" s="353"/>
      <c r="G379" s="353"/>
      <c r="H379" s="353"/>
      <c r="I379" s="353"/>
      <c r="J379" s="353"/>
      <c r="K379" s="353"/>
      <c r="L379" s="353"/>
      <c r="M379" s="353"/>
      <c r="N379" s="353"/>
      <c r="O379" s="353"/>
      <c r="P379" s="116"/>
      <c r="Q379" s="116"/>
      <c r="R379" s="6"/>
      <c r="S379" s="3"/>
    </row>
    <row r="380" spans="2:19" ht="14">
      <c r="B380" s="8" t="str">
        <f t="shared" ref="B380:Q382" si="36">IFERROR(VLOOKUP($B$379,$4:$123,MATCH($S380&amp;"/"&amp;B$347,$2:$2,0),FALSE),"")</f>
        <v/>
      </c>
      <c r="C380" s="8" t="str">
        <f t="shared" si="36"/>
        <v/>
      </c>
      <c r="D380" s="8" t="str">
        <f t="shared" si="36"/>
        <v/>
      </c>
      <c r="E380" s="8" t="str">
        <f t="shared" si="36"/>
        <v/>
      </c>
      <c r="F380" s="8" t="str">
        <f t="shared" si="36"/>
        <v/>
      </c>
      <c r="G380" s="8" t="str">
        <f t="shared" si="36"/>
        <v/>
      </c>
      <c r="H380" s="8" t="str">
        <f t="shared" si="36"/>
        <v/>
      </c>
      <c r="I380" s="8" t="str">
        <f t="shared" si="36"/>
        <v/>
      </c>
      <c r="J380" s="8" t="str">
        <f t="shared" si="36"/>
        <v/>
      </c>
      <c r="K380" s="8" t="str">
        <f t="shared" si="36"/>
        <v/>
      </c>
      <c r="L380" s="8" t="str">
        <f t="shared" si="36"/>
        <v/>
      </c>
      <c r="M380" s="8" t="str">
        <f t="shared" si="36"/>
        <v/>
      </c>
      <c r="N380" s="8" t="str">
        <f t="shared" si="36"/>
        <v/>
      </c>
      <c r="O380" s="8" t="str">
        <f t="shared" si="36"/>
        <v/>
      </c>
      <c r="P380" s="8" t="str">
        <f t="shared" si="36"/>
        <v/>
      </c>
      <c r="Q380" s="8" t="str">
        <f t="shared" si="36"/>
        <v/>
      </c>
      <c r="R380" s="6"/>
      <c r="S380" s="9" t="s">
        <v>12</v>
      </c>
    </row>
    <row r="381" spans="2:19" ht="14">
      <c r="B381" s="8" t="str">
        <f t="shared" si="36"/>
        <v/>
      </c>
      <c r="C381" s="8" t="str">
        <f t="shared" si="36"/>
        <v/>
      </c>
      <c r="D381" s="8" t="str">
        <f t="shared" si="36"/>
        <v/>
      </c>
      <c r="E381" s="8" t="str">
        <f t="shared" si="36"/>
        <v/>
      </c>
      <c r="F381" s="8" t="str">
        <f t="shared" si="36"/>
        <v/>
      </c>
      <c r="G381" s="8" t="str">
        <f t="shared" si="36"/>
        <v/>
      </c>
      <c r="H381" s="8" t="str">
        <f t="shared" si="36"/>
        <v/>
      </c>
      <c r="I381" s="8" t="str">
        <f t="shared" si="36"/>
        <v/>
      </c>
      <c r="J381" s="8" t="str">
        <f t="shared" si="36"/>
        <v/>
      </c>
      <c r="K381" s="8" t="str">
        <f t="shared" si="36"/>
        <v/>
      </c>
      <c r="L381" s="8" t="str">
        <f t="shared" si="36"/>
        <v/>
      </c>
      <c r="M381" s="8" t="str">
        <f t="shared" si="36"/>
        <v/>
      </c>
      <c r="N381" s="8" t="str">
        <f t="shared" si="36"/>
        <v/>
      </c>
      <c r="O381" s="8" t="str">
        <f t="shared" si="36"/>
        <v/>
      </c>
      <c r="P381" s="8" t="str">
        <f t="shared" si="36"/>
        <v/>
      </c>
      <c r="Q381" s="8" t="str">
        <f t="shared" si="36"/>
        <v/>
      </c>
      <c r="R381" s="6"/>
      <c r="S381" s="9" t="s">
        <v>13</v>
      </c>
    </row>
    <row r="382" spans="2:19" ht="14">
      <c r="B382" s="8" t="str">
        <f t="shared" si="36"/>
        <v/>
      </c>
      <c r="C382" s="8" t="str">
        <f t="shared" si="36"/>
        <v/>
      </c>
      <c r="D382" s="8" t="str">
        <f t="shared" si="36"/>
        <v/>
      </c>
      <c r="E382" s="8" t="str">
        <f t="shared" si="36"/>
        <v/>
      </c>
      <c r="F382" s="8" t="str">
        <f t="shared" si="36"/>
        <v/>
      </c>
      <c r="G382" s="8" t="str">
        <f t="shared" si="36"/>
        <v/>
      </c>
      <c r="H382" s="8" t="str">
        <f t="shared" si="36"/>
        <v/>
      </c>
      <c r="I382" s="8" t="str">
        <f t="shared" si="36"/>
        <v/>
      </c>
      <c r="J382" s="8" t="str">
        <f t="shared" si="36"/>
        <v/>
      </c>
      <c r="K382" s="8" t="str">
        <f t="shared" si="36"/>
        <v/>
      </c>
      <c r="L382" s="8" t="str">
        <f t="shared" si="36"/>
        <v/>
      </c>
      <c r="M382" s="8" t="str">
        <f t="shared" si="36"/>
        <v/>
      </c>
      <c r="N382" s="8" t="str">
        <f t="shared" si="36"/>
        <v/>
      </c>
      <c r="O382" s="8" t="str">
        <f t="shared" si="36"/>
        <v/>
      </c>
      <c r="P382" s="8" t="str">
        <f t="shared" si="36"/>
        <v/>
      </c>
      <c r="Q382" s="8" t="str">
        <f t="shared" si="36"/>
        <v/>
      </c>
      <c r="R382" s="6"/>
      <c r="S382" s="9" t="s">
        <v>14</v>
      </c>
    </row>
    <row r="383" spans="2:19" ht="14">
      <c r="B383" s="8" t="str">
        <f t="shared" ref="B383:M383" si="37">IFERROR(VLOOKUP($B$379,$4:$123,MATCH($S383&amp;"/"&amp;B$347,$2:$2,0),FALSE),"")</f>
        <v/>
      </c>
      <c r="C383" s="8" t="str">
        <f t="shared" si="37"/>
        <v/>
      </c>
      <c r="D383" s="8" t="str">
        <f t="shared" si="37"/>
        <v/>
      </c>
      <c r="E383" s="8" t="str">
        <f t="shared" si="37"/>
        <v/>
      </c>
      <c r="F383" s="8" t="str">
        <f t="shared" si="37"/>
        <v/>
      </c>
      <c r="G383" s="8" t="str">
        <f t="shared" si="37"/>
        <v/>
      </c>
      <c r="H383" s="8" t="str">
        <f t="shared" si="37"/>
        <v/>
      </c>
      <c r="I383" s="8" t="str">
        <f t="shared" si="37"/>
        <v/>
      </c>
      <c r="J383" s="8" t="str">
        <f t="shared" si="37"/>
        <v/>
      </c>
      <c r="K383" s="8" t="str">
        <f t="shared" si="37"/>
        <v/>
      </c>
      <c r="L383" s="8" t="str">
        <f t="shared" si="37"/>
        <v/>
      </c>
      <c r="M383" s="8" t="str">
        <f t="shared" si="37"/>
        <v/>
      </c>
      <c r="N383" s="8" t="str">
        <f>IFERROR(VLOOKUP($B$379,$4:$123,MATCH($S383&amp;"/"&amp;N$347,$2:$2,0),FALSE),IFERROR(VLOOKUP($B$379,$4:$123,MATCH($S382&amp;"/"&amp;N$347,$2:$2,0),FALSE),IFERROR(VLOOKUP($B$379,$4:$123,MATCH($S381&amp;"/"&amp;N$347,$2:$2,0),FALSE),IFERROR(VLOOKUP($B$379,$4:$123,MATCH($S380&amp;"/"&amp;N$347,$2:$2,0),FALSE),""))))</f>
        <v/>
      </c>
      <c r="O383" s="8" t="str">
        <f>IFERROR(VLOOKUP($B$379,$4:$123,MATCH($S383&amp;"/"&amp;O$347,$2:$2,0),FALSE),IFERROR(VLOOKUP($B$379,$4:$123,MATCH($S382&amp;"/"&amp;O$347,$2:$2,0),FALSE),IFERROR(VLOOKUP($B$379,$4:$123,MATCH($S381&amp;"/"&amp;O$347,$2:$2,0),FALSE),IFERROR(VLOOKUP($B$379,$4:$123,MATCH($S380&amp;"/"&amp;O$347,$2:$2,0),FALSE),""))))</f>
        <v/>
      </c>
      <c r="P383" s="8" t="str">
        <f>IFERROR(VLOOKUP($B$379,$4:$123,MATCH($S383&amp;"/"&amp;P$347,$2:$2,0),FALSE),IFERROR(VLOOKUP($B$379,$4:$123,MATCH($S382&amp;"/"&amp;P$347,$2:$2,0),FALSE),IFERROR(VLOOKUP($B$379,$4:$123,MATCH($S381&amp;"/"&amp;P$347,$2:$2,0),FALSE),IFERROR(VLOOKUP($B$379,$4:$123,MATCH($S380&amp;"/"&amp;P$347,$2:$2,0),FALSE),""))))</f>
        <v/>
      </c>
      <c r="Q383" s="8" t="str">
        <f>IFERROR(VLOOKUP($B$379,$4:$123,MATCH($S383&amp;"/"&amp;Q$347,$2:$2,0),FALSE),IFERROR(VLOOKUP($B$379,$4:$123,MATCH($S382&amp;"/"&amp;Q$347,$2:$2,0),FALSE),IFERROR(VLOOKUP($B$379,$4:$123,MATCH($S381&amp;"/"&amp;Q$347,$2:$2,0),FALSE),IFERROR(VLOOKUP($B$379,$4:$123,MATCH($S380&amp;"/"&amp;Q$347,$2:$2,0),FALSE),""))))</f>
        <v/>
      </c>
      <c r="R383" s="6"/>
      <c r="S383" s="9" t="s">
        <v>15</v>
      </c>
    </row>
    <row r="384" spans="2:19" ht="14">
      <c r="B384" s="12" t="e">
        <f t="shared" ref="B384:O384" si="38">+B383/B$401</f>
        <v>#VALUE!</v>
      </c>
      <c r="C384" s="12" t="e">
        <f t="shared" si="38"/>
        <v>#VALUE!</v>
      </c>
      <c r="D384" s="12" t="e">
        <f t="shared" si="38"/>
        <v>#VALUE!</v>
      </c>
      <c r="E384" s="12" t="e">
        <f t="shared" si="38"/>
        <v>#VALUE!</v>
      </c>
      <c r="F384" s="12" t="e">
        <f t="shared" si="38"/>
        <v>#VALUE!</v>
      </c>
      <c r="G384" s="12" t="e">
        <f t="shared" si="38"/>
        <v>#VALUE!</v>
      </c>
      <c r="H384" s="12" t="e">
        <f t="shared" si="38"/>
        <v>#VALUE!</v>
      </c>
      <c r="I384" s="12" t="e">
        <f t="shared" si="38"/>
        <v>#VALUE!</v>
      </c>
      <c r="J384" s="12" t="e">
        <f t="shared" si="38"/>
        <v>#VALUE!</v>
      </c>
      <c r="K384" s="12" t="e">
        <f t="shared" si="38"/>
        <v>#VALUE!</v>
      </c>
      <c r="L384" s="12" t="e">
        <f t="shared" si="38"/>
        <v>#VALUE!</v>
      </c>
      <c r="M384" s="12" t="e">
        <f t="shared" si="38"/>
        <v>#VALUE!</v>
      </c>
      <c r="N384" s="12" t="e">
        <f t="shared" si="38"/>
        <v>#VALUE!</v>
      </c>
      <c r="O384" s="12" t="e">
        <f t="shared" si="38"/>
        <v>#VALUE!</v>
      </c>
      <c r="P384" s="12" t="e">
        <f t="shared" ref="P384:Q384" si="39">+P383/P$401</f>
        <v>#VALUE!</v>
      </c>
      <c r="Q384" s="12" t="e">
        <f t="shared" si="39"/>
        <v>#VALUE!</v>
      </c>
      <c r="R384" s="6"/>
      <c r="S384" s="11" t="s">
        <v>377</v>
      </c>
    </row>
    <row r="385" spans="1:19" ht="14">
      <c r="B385" s="353" t="s">
        <v>314</v>
      </c>
      <c r="C385" s="353"/>
      <c r="D385" s="353"/>
      <c r="E385" s="353"/>
      <c r="F385" s="353"/>
      <c r="G385" s="353"/>
      <c r="H385" s="353"/>
      <c r="I385" s="353"/>
      <c r="J385" s="353"/>
      <c r="K385" s="353"/>
      <c r="L385" s="353"/>
      <c r="M385" s="353"/>
      <c r="N385" s="353"/>
      <c r="O385" s="353"/>
      <c r="P385" s="116"/>
      <c r="Q385" s="116"/>
      <c r="R385" s="6"/>
      <c r="S385" s="3"/>
    </row>
    <row r="386" spans="1:19" ht="14">
      <c r="B386" s="8" t="str">
        <f t="shared" ref="B386:Q388" si="40">IFERROR(VLOOKUP($B$385,$4:$123,MATCH($S386&amp;"/"&amp;B$347,$2:$2,0),FALSE),"")</f>
        <v/>
      </c>
      <c r="C386" s="8" t="str">
        <f t="shared" si="40"/>
        <v/>
      </c>
      <c r="D386" s="8" t="str">
        <f t="shared" si="40"/>
        <v/>
      </c>
      <c r="E386" s="8" t="str">
        <f t="shared" si="40"/>
        <v/>
      </c>
      <c r="F386" s="8" t="str">
        <f t="shared" si="40"/>
        <v/>
      </c>
      <c r="G386" s="8" t="str">
        <f t="shared" si="40"/>
        <v/>
      </c>
      <c r="H386" s="8" t="str">
        <f t="shared" si="40"/>
        <v/>
      </c>
      <c r="I386" s="8" t="str">
        <f t="shared" si="40"/>
        <v/>
      </c>
      <c r="J386" s="8" t="str">
        <f t="shared" si="40"/>
        <v/>
      </c>
      <c r="K386" s="8" t="str">
        <f t="shared" si="40"/>
        <v/>
      </c>
      <c r="L386" s="8" t="str">
        <f t="shared" si="40"/>
        <v/>
      </c>
      <c r="M386" s="8" t="str">
        <f t="shared" si="40"/>
        <v/>
      </c>
      <c r="N386" s="8" t="str">
        <f t="shared" si="40"/>
        <v/>
      </c>
      <c r="O386" s="8" t="str">
        <f t="shared" si="40"/>
        <v/>
      </c>
      <c r="P386" s="8" t="str">
        <f t="shared" si="40"/>
        <v/>
      </c>
      <c r="Q386" s="8" t="str">
        <f t="shared" si="40"/>
        <v/>
      </c>
      <c r="R386" s="6"/>
      <c r="S386" s="9" t="s">
        <v>12</v>
      </c>
    </row>
    <row r="387" spans="1:19" ht="14">
      <c r="B387" s="8" t="str">
        <f t="shared" si="40"/>
        <v/>
      </c>
      <c r="C387" s="8" t="str">
        <f t="shared" si="40"/>
        <v/>
      </c>
      <c r="D387" s="8" t="str">
        <f t="shared" si="40"/>
        <v/>
      </c>
      <c r="E387" s="8" t="str">
        <f t="shared" si="40"/>
        <v/>
      </c>
      <c r="F387" s="8" t="str">
        <f t="shared" si="40"/>
        <v/>
      </c>
      <c r="G387" s="8" t="str">
        <f t="shared" si="40"/>
        <v/>
      </c>
      <c r="H387" s="8" t="str">
        <f t="shared" si="40"/>
        <v/>
      </c>
      <c r="I387" s="8" t="str">
        <f t="shared" si="40"/>
        <v/>
      </c>
      <c r="J387" s="8" t="str">
        <f t="shared" si="40"/>
        <v/>
      </c>
      <c r="K387" s="8" t="str">
        <f t="shared" si="40"/>
        <v/>
      </c>
      <c r="L387" s="8" t="str">
        <f t="shared" si="40"/>
        <v/>
      </c>
      <c r="M387" s="8" t="str">
        <f t="shared" si="40"/>
        <v/>
      </c>
      <c r="N387" s="8" t="str">
        <f t="shared" si="40"/>
        <v/>
      </c>
      <c r="O387" s="8" t="str">
        <f t="shared" si="40"/>
        <v/>
      </c>
      <c r="P387" s="8" t="str">
        <f t="shared" si="40"/>
        <v/>
      </c>
      <c r="Q387" s="8" t="str">
        <f t="shared" si="40"/>
        <v/>
      </c>
      <c r="R387" s="6"/>
      <c r="S387" s="9" t="s">
        <v>13</v>
      </c>
    </row>
    <row r="388" spans="1:19" ht="14">
      <c r="B388" s="8" t="str">
        <f t="shared" si="40"/>
        <v/>
      </c>
      <c r="C388" s="8" t="str">
        <f t="shared" si="40"/>
        <v/>
      </c>
      <c r="D388" s="8" t="str">
        <f t="shared" si="40"/>
        <v/>
      </c>
      <c r="E388" s="8" t="str">
        <f t="shared" si="40"/>
        <v/>
      </c>
      <c r="F388" s="8" t="str">
        <f t="shared" si="40"/>
        <v/>
      </c>
      <c r="G388" s="8" t="str">
        <f t="shared" si="40"/>
        <v/>
      </c>
      <c r="H388" s="8" t="str">
        <f t="shared" si="40"/>
        <v/>
      </c>
      <c r="I388" s="8" t="str">
        <f t="shared" si="40"/>
        <v/>
      </c>
      <c r="J388" s="8" t="str">
        <f t="shared" si="40"/>
        <v/>
      </c>
      <c r="K388" s="8" t="str">
        <f t="shared" si="40"/>
        <v/>
      </c>
      <c r="L388" s="8" t="str">
        <f t="shared" si="40"/>
        <v/>
      </c>
      <c r="M388" s="8" t="str">
        <f t="shared" si="40"/>
        <v/>
      </c>
      <c r="N388" s="8" t="str">
        <f t="shared" si="40"/>
        <v/>
      </c>
      <c r="O388" s="8" t="str">
        <f t="shared" si="40"/>
        <v/>
      </c>
      <c r="P388" s="8" t="str">
        <f t="shared" si="40"/>
        <v/>
      </c>
      <c r="Q388" s="8" t="str">
        <f t="shared" si="40"/>
        <v/>
      </c>
      <c r="R388" s="6"/>
      <c r="S388" s="9" t="s">
        <v>14</v>
      </c>
    </row>
    <row r="389" spans="1:19" ht="14">
      <c r="B389" s="8" t="str">
        <f t="shared" ref="B389:M389" si="41">IFERROR(VLOOKUP($B$385,$4:$123,MATCH($S389&amp;"/"&amp;B$347,$2:$2,0),FALSE),"")</f>
        <v/>
      </c>
      <c r="C389" s="8" t="str">
        <f t="shared" si="41"/>
        <v/>
      </c>
      <c r="D389" s="8" t="str">
        <f t="shared" si="41"/>
        <v/>
      </c>
      <c r="E389" s="8" t="str">
        <f t="shared" si="41"/>
        <v/>
      </c>
      <c r="F389" s="8" t="str">
        <f t="shared" si="41"/>
        <v/>
      </c>
      <c r="G389" s="8" t="str">
        <f t="shared" si="41"/>
        <v/>
      </c>
      <c r="H389" s="8" t="str">
        <f t="shared" si="41"/>
        <v/>
      </c>
      <c r="I389" s="8" t="str">
        <f t="shared" si="41"/>
        <v/>
      </c>
      <c r="J389" s="8" t="str">
        <f t="shared" si="41"/>
        <v/>
      </c>
      <c r="K389" s="8" t="str">
        <f t="shared" si="41"/>
        <v/>
      </c>
      <c r="L389" s="8" t="str">
        <f t="shared" si="41"/>
        <v/>
      </c>
      <c r="M389" s="8" t="str">
        <f t="shared" si="41"/>
        <v/>
      </c>
      <c r="N389" s="8" t="str">
        <f>IFERROR(VLOOKUP($B$385,$4:$123,MATCH($S389&amp;"/"&amp;N$347,$2:$2,0),FALSE),IFERROR(VLOOKUP($B$385,$4:$123,MATCH($S388&amp;"/"&amp;N$347,$2:$2,0),FALSE),IFERROR(VLOOKUP($B$385,$4:$123,MATCH($S387&amp;"/"&amp;N$347,$2:$2,0),FALSE),IFERROR(VLOOKUP($B$385,$4:$123,MATCH($S386&amp;"/"&amp;N$347,$2:$2,0),FALSE),""))))</f>
        <v/>
      </c>
      <c r="O389" s="8" t="str">
        <f>IFERROR(VLOOKUP($B$385,$4:$123,MATCH($S389&amp;"/"&amp;O$347,$2:$2,0),FALSE),IFERROR(VLOOKUP($B$385,$4:$123,MATCH($S388&amp;"/"&amp;O$347,$2:$2,0),FALSE),IFERROR(VLOOKUP($B$385,$4:$123,MATCH($S387&amp;"/"&amp;O$347,$2:$2,0),FALSE),IFERROR(VLOOKUP($B$385,$4:$123,MATCH($S386&amp;"/"&amp;O$347,$2:$2,0),FALSE),""))))</f>
        <v/>
      </c>
      <c r="P389" s="8" t="str">
        <f>IFERROR(VLOOKUP($B$385,$4:$123,MATCH($S389&amp;"/"&amp;P$347,$2:$2,0),FALSE),IFERROR(VLOOKUP($B$385,$4:$123,MATCH($S388&amp;"/"&amp;P$347,$2:$2,0),FALSE),IFERROR(VLOOKUP($B$385,$4:$123,MATCH($S387&amp;"/"&amp;P$347,$2:$2,0),FALSE),IFERROR(VLOOKUP($B$385,$4:$123,MATCH($S386&amp;"/"&amp;P$347,$2:$2,0),FALSE),""))))</f>
        <v/>
      </c>
      <c r="Q389" s="8" t="str">
        <f>IFERROR(VLOOKUP($B$385,$4:$123,MATCH($S389&amp;"/"&amp;Q$347,$2:$2,0),FALSE),IFERROR(VLOOKUP($B$385,$4:$123,MATCH($S388&amp;"/"&amp;Q$347,$2:$2,0),FALSE),IFERROR(VLOOKUP($B$385,$4:$123,MATCH($S387&amp;"/"&amp;Q$347,$2:$2,0),FALSE),IFERROR(VLOOKUP($B$385,$4:$123,MATCH($S386&amp;"/"&amp;Q$347,$2:$2,0),FALSE),""))))</f>
        <v/>
      </c>
      <c r="R389" s="6"/>
      <c r="S389" s="9" t="s">
        <v>15</v>
      </c>
    </row>
    <row r="390" spans="1:19" ht="14">
      <c r="A390" s="84"/>
      <c r="B390" s="12" t="e">
        <f t="shared" ref="B390:O390" si="42">+B389/B$401</f>
        <v>#VALUE!</v>
      </c>
      <c r="C390" s="12" t="e">
        <f t="shared" si="42"/>
        <v>#VALUE!</v>
      </c>
      <c r="D390" s="12" t="e">
        <f t="shared" si="42"/>
        <v>#VALUE!</v>
      </c>
      <c r="E390" s="12" t="e">
        <f t="shared" si="42"/>
        <v>#VALUE!</v>
      </c>
      <c r="F390" s="12" t="e">
        <f t="shared" si="42"/>
        <v>#VALUE!</v>
      </c>
      <c r="G390" s="12" t="e">
        <f t="shared" si="42"/>
        <v>#VALUE!</v>
      </c>
      <c r="H390" s="12" t="e">
        <f t="shared" si="42"/>
        <v>#VALUE!</v>
      </c>
      <c r="I390" s="12" t="e">
        <f t="shared" si="42"/>
        <v>#VALUE!</v>
      </c>
      <c r="J390" s="12" t="e">
        <f t="shared" si="42"/>
        <v>#VALUE!</v>
      </c>
      <c r="K390" s="12" t="e">
        <f t="shared" si="42"/>
        <v>#VALUE!</v>
      </c>
      <c r="L390" s="12" t="e">
        <f t="shared" si="42"/>
        <v>#VALUE!</v>
      </c>
      <c r="M390" s="12" t="e">
        <f t="shared" si="42"/>
        <v>#VALUE!</v>
      </c>
      <c r="N390" s="12" t="e">
        <f t="shared" si="42"/>
        <v>#VALUE!</v>
      </c>
      <c r="O390" s="12" t="e">
        <f t="shared" si="42"/>
        <v>#VALUE!</v>
      </c>
      <c r="P390" s="12" t="e">
        <f t="shared" ref="P390:Q390" si="43">+P389/P$401</f>
        <v>#VALUE!</v>
      </c>
      <c r="Q390" s="12" t="e">
        <f t="shared" si="43"/>
        <v>#VALUE!</v>
      </c>
      <c r="R390" s="6"/>
      <c r="S390" s="11" t="s">
        <v>377</v>
      </c>
    </row>
    <row r="391" spans="1:19" ht="14">
      <c r="B391" s="351" t="s">
        <v>315</v>
      </c>
      <c r="C391" s="351"/>
      <c r="D391" s="351"/>
      <c r="E391" s="351"/>
      <c r="F391" s="351"/>
      <c r="G391" s="351"/>
      <c r="H391" s="351"/>
      <c r="I391" s="351"/>
      <c r="J391" s="351"/>
      <c r="K391" s="351"/>
      <c r="L391" s="351"/>
      <c r="M391" s="351"/>
      <c r="N391" s="351"/>
      <c r="O391" s="351"/>
      <c r="P391" s="207"/>
      <c r="Q391" s="207"/>
      <c r="R391" s="6"/>
      <c r="S391" s="3"/>
    </row>
    <row r="392" spans="1:19" ht="14">
      <c r="B392" s="8" t="str">
        <f t="shared" ref="B392:Q394" si="44">IFERROR(VLOOKUP($B$391,$4:$123,MATCH($S392&amp;"/"&amp;B$347,$2:$2,0),FALSE),"")</f>
        <v/>
      </c>
      <c r="C392" s="8" t="str">
        <f t="shared" si="44"/>
        <v/>
      </c>
      <c r="D392" s="8" t="str">
        <f t="shared" si="44"/>
        <v/>
      </c>
      <c r="E392" s="8" t="str">
        <f t="shared" si="44"/>
        <v/>
      </c>
      <c r="F392" s="8" t="str">
        <f t="shared" si="44"/>
        <v/>
      </c>
      <c r="G392" s="8" t="str">
        <f t="shared" si="44"/>
        <v/>
      </c>
      <c r="H392" s="8" t="str">
        <f t="shared" si="44"/>
        <v/>
      </c>
      <c r="I392" s="8" t="str">
        <f t="shared" si="44"/>
        <v/>
      </c>
      <c r="J392" s="8" t="str">
        <f t="shared" si="44"/>
        <v/>
      </c>
      <c r="K392" s="8" t="str">
        <f t="shared" si="44"/>
        <v/>
      </c>
      <c r="L392" s="8" t="str">
        <f t="shared" si="44"/>
        <v/>
      </c>
      <c r="M392" s="8" t="str">
        <f t="shared" si="44"/>
        <v/>
      </c>
      <c r="N392" s="8" t="str">
        <f t="shared" si="44"/>
        <v/>
      </c>
      <c r="O392" s="8" t="str">
        <f t="shared" si="44"/>
        <v/>
      </c>
      <c r="P392" s="8" t="str">
        <f t="shared" si="44"/>
        <v/>
      </c>
      <c r="Q392" s="8" t="str">
        <f t="shared" si="44"/>
        <v/>
      </c>
      <c r="R392" s="6"/>
      <c r="S392" s="9" t="s">
        <v>12</v>
      </c>
    </row>
    <row r="393" spans="1:19" ht="14">
      <c r="B393" s="8" t="str">
        <f t="shared" si="44"/>
        <v/>
      </c>
      <c r="C393" s="8" t="str">
        <f t="shared" si="44"/>
        <v/>
      </c>
      <c r="D393" s="8" t="str">
        <f t="shared" si="44"/>
        <v/>
      </c>
      <c r="E393" s="8" t="str">
        <f t="shared" si="44"/>
        <v/>
      </c>
      <c r="F393" s="8" t="str">
        <f t="shared" si="44"/>
        <v/>
      </c>
      <c r="G393" s="8" t="str">
        <f t="shared" si="44"/>
        <v/>
      </c>
      <c r="H393" s="8" t="str">
        <f t="shared" si="44"/>
        <v/>
      </c>
      <c r="I393" s="8" t="str">
        <f t="shared" si="44"/>
        <v/>
      </c>
      <c r="J393" s="8" t="str">
        <f t="shared" si="44"/>
        <v/>
      </c>
      <c r="K393" s="8" t="str">
        <f t="shared" si="44"/>
        <v/>
      </c>
      <c r="L393" s="8" t="str">
        <f t="shared" si="44"/>
        <v/>
      </c>
      <c r="M393" s="8" t="str">
        <f t="shared" si="44"/>
        <v/>
      </c>
      <c r="N393" s="8" t="str">
        <f t="shared" si="44"/>
        <v/>
      </c>
      <c r="O393" s="8" t="str">
        <f t="shared" si="44"/>
        <v/>
      </c>
      <c r="P393" s="8" t="str">
        <f t="shared" si="44"/>
        <v/>
      </c>
      <c r="Q393" s="8" t="str">
        <f t="shared" si="44"/>
        <v/>
      </c>
      <c r="R393" s="6"/>
      <c r="S393" s="9" t="s">
        <v>13</v>
      </c>
    </row>
    <row r="394" spans="1:19" ht="14">
      <c r="B394" s="8" t="str">
        <f t="shared" si="44"/>
        <v/>
      </c>
      <c r="C394" s="8" t="str">
        <f t="shared" si="44"/>
        <v/>
      </c>
      <c r="D394" s="8" t="str">
        <f t="shared" si="44"/>
        <v/>
      </c>
      <c r="E394" s="8" t="str">
        <f t="shared" si="44"/>
        <v/>
      </c>
      <c r="F394" s="8" t="str">
        <f t="shared" si="44"/>
        <v/>
      </c>
      <c r="G394" s="8" t="str">
        <f t="shared" si="44"/>
        <v/>
      </c>
      <c r="H394" s="8" t="str">
        <f t="shared" si="44"/>
        <v/>
      </c>
      <c r="I394" s="8" t="str">
        <f t="shared" si="44"/>
        <v/>
      </c>
      <c r="J394" s="8" t="str">
        <f t="shared" si="44"/>
        <v/>
      </c>
      <c r="K394" s="8" t="str">
        <f t="shared" si="44"/>
        <v/>
      </c>
      <c r="L394" s="8" t="str">
        <f t="shared" si="44"/>
        <v/>
      </c>
      <c r="M394" s="8" t="str">
        <f t="shared" si="44"/>
        <v/>
      </c>
      <c r="N394" s="8" t="str">
        <f t="shared" si="44"/>
        <v/>
      </c>
      <c r="O394" s="8" t="str">
        <f t="shared" si="44"/>
        <v/>
      </c>
      <c r="P394" s="8" t="str">
        <f t="shared" si="44"/>
        <v/>
      </c>
      <c r="Q394" s="8" t="str">
        <f t="shared" si="44"/>
        <v/>
      </c>
      <c r="R394" s="6"/>
      <c r="S394" s="9" t="s">
        <v>14</v>
      </c>
    </row>
    <row r="395" spans="1:19" ht="14">
      <c r="B395" s="8" t="str">
        <f t="shared" ref="B395:M395" si="45">IFERROR(VLOOKUP($B$391,$4:$123,MATCH($S395&amp;"/"&amp;B$347,$2:$2,0),FALSE),"")</f>
        <v/>
      </c>
      <c r="C395" s="8" t="str">
        <f t="shared" si="45"/>
        <v/>
      </c>
      <c r="D395" s="8" t="str">
        <f t="shared" si="45"/>
        <v/>
      </c>
      <c r="E395" s="8" t="str">
        <f t="shared" si="45"/>
        <v/>
      </c>
      <c r="F395" s="8" t="str">
        <f t="shared" si="45"/>
        <v/>
      </c>
      <c r="G395" s="8" t="str">
        <f t="shared" si="45"/>
        <v/>
      </c>
      <c r="H395" s="8" t="str">
        <f t="shared" si="45"/>
        <v/>
      </c>
      <c r="I395" s="8" t="str">
        <f t="shared" si="45"/>
        <v/>
      </c>
      <c r="J395" s="8" t="str">
        <f t="shared" si="45"/>
        <v/>
      </c>
      <c r="K395" s="8" t="str">
        <f t="shared" si="45"/>
        <v/>
      </c>
      <c r="L395" s="8" t="str">
        <f t="shared" si="45"/>
        <v/>
      </c>
      <c r="M395" s="8" t="str">
        <f t="shared" si="45"/>
        <v/>
      </c>
      <c r="N395" s="8" t="str">
        <f>IFERROR(VLOOKUP($B$391,$4:$123,MATCH($S395&amp;"/"&amp;N$347,$2:$2,0),FALSE),IFERROR(VLOOKUP($B$391,$4:$123,MATCH($S394&amp;"/"&amp;N$347,$2:$2,0),FALSE),IFERROR(VLOOKUP($B$391,$4:$123,MATCH($S393&amp;"/"&amp;N$347,$2:$2,0),FALSE),IFERROR(VLOOKUP($B$391,$4:$123,MATCH($S392&amp;"/"&amp;N$347,$2:$2,0),FALSE),""))))</f>
        <v/>
      </c>
      <c r="O395" s="8" t="str">
        <f>IFERROR(VLOOKUP($B$391,$4:$123,MATCH($S395&amp;"/"&amp;O$347,$2:$2,0),FALSE),IFERROR(VLOOKUP($B$391,$4:$123,MATCH($S394&amp;"/"&amp;O$347,$2:$2,0),FALSE),IFERROR(VLOOKUP($B$391,$4:$123,MATCH($S393&amp;"/"&amp;O$347,$2:$2,0),FALSE),IFERROR(VLOOKUP($B$391,$4:$123,MATCH($S392&amp;"/"&amp;O$347,$2:$2,0),FALSE),""))))</f>
        <v/>
      </c>
      <c r="P395" s="8" t="str">
        <f>IFERROR(VLOOKUP($B$391,$4:$123,MATCH($S395&amp;"/"&amp;P$347,$2:$2,0),FALSE),IFERROR(VLOOKUP($B$391,$4:$123,MATCH($S394&amp;"/"&amp;P$347,$2:$2,0),FALSE),IFERROR(VLOOKUP($B$391,$4:$123,MATCH($S393&amp;"/"&amp;P$347,$2:$2,0),FALSE),IFERROR(VLOOKUP($B$391,$4:$123,MATCH($S392&amp;"/"&amp;P$347,$2:$2,0),FALSE),""))))</f>
        <v/>
      </c>
      <c r="Q395" s="8" t="str">
        <f>IFERROR(VLOOKUP($B$391,$4:$123,MATCH($S395&amp;"/"&amp;Q$347,$2:$2,0),FALSE),IFERROR(VLOOKUP($B$391,$4:$123,MATCH($S394&amp;"/"&amp;Q$347,$2:$2,0),FALSE),IFERROR(VLOOKUP($B$391,$4:$123,MATCH($S393&amp;"/"&amp;Q$347,$2:$2,0),FALSE),IFERROR(VLOOKUP($B$391,$4:$123,MATCH($S392&amp;"/"&amp;Q$347,$2:$2,0),FALSE),""))))</f>
        <v/>
      </c>
      <c r="R395" s="6"/>
      <c r="S395" s="9" t="s">
        <v>15</v>
      </c>
    </row>
    <row r="396" spans="1:19" ht="14">
      <c r="B396" s="12" t="e">
        <f t="shared" ref="B396:O396" si="46">+B395/B$401</f>
        <v>#VALUE!</v>
      </c>
      <c r="C396" s="12" t="e">
        <f t="shared" si="46"/>
        <v>#VALUE!</v>
      </c>
      <c r="D396" s="12" t="e">
        <f t="shared" si="46"/>
        <v>#VALUE!</v>
      </c>
      <c r="E396" s="12" t="e">
        <f t="shared" si="46"/>
        <v>#VALUE!</v>
      </c>
      <c r="F396" s="12" t="e">
        <f t="shared" si="46"/>
        <v>#VALUE!</v>
      </c>
      <c r="G396" s="12" t="e">
        <f t="shared" si="46"/>
        <v>#VALUE!</v>
      </c>
      <c r="H396" s="12" t="e">
        <f t="shared" si="46"/>
        <v>#VALUE!</v>
      </c>
      <c r="I396" s="12" t="e">
        <f t="shared" si="46"/>
        <v>#VALUE!</v>
      </c>
      <c r="J396" s="12" t="e">
        <f t="shared" si="46"/>
        <v>#VALUE!</v>
      </c>
      <c r="K396" s="12" t="e">
        <f t="shared" si="46"/>
        <v>#VALUE!</v>
      </c>
      <c r="L396" s="12" t="e">
        <f t="shared" si="46"/>
        <v>#VALUE!</v>
      </c>
      <c r="M396" s="12" t="e">
        <f t="shared" si="46"/>
        <v>#VALUE!</v>
      </c>
      <c r="N396" s="12" t="e">
        <f t="shared" si="46"/>
        <v>#VALUE!</v>
      </c>
      <c r="O396" s="12" t="e">
        <f t="shared" si="46"/>
        <v>#VALUE!</v>
      </c>
      <c r="P396" s="12" t="e">
        <f t="shared" ref="P396:Q396" si="47">+P395/P$401</f>
        <v>#VALUE!</v>
      </c>
      <c r="Q396" s="12" t="e">
        <f t="shared" si="47"/>
        <v>#VALUE!</v>
      </c>
      <c r="R396" s="6"/>
      <c r="S396" s="11" t="s">
        <v>377</v>
      </c>
    </row>
    <row r="397" spans="1:19" ht="14">
      <c r="B397" s="352" t="s">
        <v>316</v>
      </c>
      <c r="C397" s="352"/>
      <c r="D397" s="352"/>
      <c r="E397" s="352"/>
      <c r="F397" s="352"/>
      <c r="G397" s="352"/>
      <c r="H397" s="352"/>
      <c r="I397" s="352"/>
      <c r="J397" s="352"/>
      <c r="K397" s="352"/>
      <c r="L397" s="352"/>
      <c r="M397" s="352"/>
      <c r="N397" s="352"/>
      <c r="O397" s="352"/>
      <c r="P397" s="115"/>
      <c r="Q397" s="115"/>
      <c r="R397" s="6"/>
      <c r="S397" s="3"/>
    </row>
    <row r="398" spans="1:19" ht="14">
      <c r="B398" s="8" t="str">
        <f t="shared" ref="B398:Q400" si="48">IFERROR(VLOOKUP($B$397,$4:$123,MATCH($S398&amp;"/"&amp;B$347,$2:$2,0),FALSE),"")</f>
        <v/>
      </c>
      <c r="C398" s="8" t="str">
        <f t="shared" si="48"/>
        <v/>
      </c>
      <c r="D398" s="8" t="str">
        <f t="shared" si="48"/>
        <v/>
      </c>
      <c r="E398" s="8" t="str">
        <f t="shared" si="48"/>
        <v/>
      </c>
      <c r="F398" s="8" t="str">
        <f t="shared" si="48"/>
        <v/>
      </c>
      <c r="G398" s="8" t="str">
        <f t="shared" si="48"/>
        <v/>
      </c>
      <c r="H398" s="8" t="str">
        <f t="shared" si="48"/>
        <v/>
      </c>
      <c r="I398" s="8" t="str">
        <f t="shared" si="48"/>
        <v/>
      </c>
      <c r="J398" s="8" t="str">
        <f t="shared" si="48"/>
        <v/>
      </c>
      <c r="K398" s="8" t="str">
        <f t="shared" si="48"/>
        <v/>
      </c>
      <c r="L398" s="8" t="str">
        <f t="shared" si="48"/>
        <v/>
      </c>
      <c r="M398" s="8" t="str">
        <f t="shared" si="48"/>
        <v/>
      </c>
      <c r="N398" s="8" t="str">
        <f t="shared" si="48"/>
        <v/>
      </c>
      <c r="O398" s="8" t="str">
        <f t="shared" si="48"/>
        <v/>
      </c>
      <c r="P398" s="8" t="str">
        <f t="shared" si="48"/>
        <v/>
      </c>
      <c r="Q398" s="8" t="str">
        <f t="shared" si="48"/>
        <v/>
      </c>
      <c r="R398" s="6"/>
      <c r="S398" s="9" t="s">
        <v>12</v>
      </c>
    </row>
    <row r="399" spans="1:19" ht="14">
      <c r="B399" s="8" t="str">
        <f t="shared" si="48"/>
        <v/>
      </c>
      <c r="C399" s="8" t="str">
        <f t="shared" si="48"/>
        <v/>
      </c>
      <c r="D399" s="8" t="str">
        <f t="shared" si="48"/>
        <v/>
      </c>
      <c r="E399" s="8" t="str">
        <f t="shared" si="48"/>
        <v/>
      </c>
      <c r="F399" s="8" t="str">
        <f t="shared" si="48"/>
        <v/>
      </c>
      <c r="G399" s="8" t="str">
        <f t="shared" si="48"/>
        <v/>
      </c>
      <c r="H399" s="8" t="str">
        <f t="shared" si="48"/>
        <v/>
      </c>
      <c r="I399" s="8" t="str">
        <f t="shared" si="48"/>
        <v/>
      </c>
      <c r="J399" s="8" t="str">
        <f t="shared" si="48"/>
        <v/>
      </c>
      <c r="K399" s="8" t="str">
        <f t="shared" si="48"/>
        <v/>
      </c>
      <c r="L399" s="8" t="str">
        <f t="shared" si="48"/>
        <v/>
      </c>
      <c r="M399" s="8" t="str">
        <f t="shared" si="48"/>
        <v/>
      </c>
      <c r="N399" s="8" t="str">
        <f t="shared" si="48"/>
        <v/>
      </c>
      <c r="O399" s="8" t="str">
        <f t="shared" si="48"/>
        <v/>
      </c>
      <c r="P399" s="8" t="str">
        <f t="shared" si="48"/>
        <v/>
      </c>
      <c r="Q399" s="8" t="str">
        <f t="shared" si="48"/>
        <v/>
      </c>
      <c r="R399" s="6"/>
      <c r="S399" s="9" t="s">
        <v>13</v>
      </c>
    </row>
    <row r="400" spans="1:19" ht="14">
      <c r="B400" s="8" t="str">
        <f t="shared" si="48"/>
        <v/>
      </c>
      <c r="C400" s="8" t="str">
        <f t="shared" si="48"/>
        <v/>
      </c>
      <c r="D400" s="8" t="str">
        <f t="shared" si="48"/>
        <v/>
      </c>
      <c r="E400" s="8" t="str">
        <f t="shared" si="48"/>
        <v/>
      </c>
      <c r="F400" s="8" t="str">
        <f t="shared" si="48"/>
        <v/>
      </c>
      <c r="G400" s="8" t="str">
        <f t="shared" si="48"/>
        <v/>
      </c>
      <c r="H400" s="8" t="str">
        <f t="shared" si="48"/>
        <v/>
      </c>
      <c r="I400" s="8" t="str">
        <f t="shared" si="48"/>
        <v/>
      </c>
      <c r="J400" s="8" t="str">
        <f t="shared" si="48"/>
        <v/>
      </c>
      <c r="K400" s="8" t="str">
        <f t="shared" si="48"/>
        <v/>
      </c>
      <c r="L400" s="8" t="str">
        <f t="shared" si="48"/>
        <v/>
      </c>
      <c r="M400" s="8" t="str">
        <f t="shared" si="48"/>
        <v/>
      </c>
      <c r="N400" s="8" t="str">
        <f t="shared" si="48"/>
        <v/>
      </c>
      <c r="O400" s="8" t="str">
        <f t="shared" si="48"/>
        <v/>
      </c>
      <c r="P400" s="8" t="str">
        <f t="shared" si="48"/>
        <v/>
      </c>
      <c r="Q400" s="8" t="str">
        <f t="shared" si="48"/>
        <v/>
      </c>
      <c r="R400" s="6"/>
      <c r="S400" s="9" t="s">
        <v>14</v>
      </c>
    </row>
    <row r="401" spans="1:19" ht="14">
      <c r="B401" s="8" t="str">
        <f t="shared" ref="B401:M401" si="49">IFERROR(VLOOKUP($B$397,$4:$123,MATCH($S401&amp;"/"&amp;B$347,$2:$2,0),FALSE),"")</f>
        <v/>
      </c>
      <c r="C401" s="8" t="str">
        <f t="shared" si="49"/>
        <v/>
      </c>
      <c r="D401" s="8" t="str">
        <f t="shared" si="49"/>
        <v/>
      </c>
      <c r="E401" s="8" t="str">
        <f t="shared" si="49"/>
        <v/>
      </c>
      <c r="F401" s="8" t="str">
        <f t="shared" si="49"/>
        <v/>
      </c>
      <c r="G401" s="8" t="str">
        <f t="shared" si="49"/>
        <v/>
      </c>
      <c r="H401" s="8" t="str">
        <f t="shared" si="49"/>
        <v/>
      </c>
      <c r="I401" s="8" t="str">
        <f t="shared" si="49"/>
        <v/>
      </c>
      <c r="J401" s="8" t="str">
        <f t="shared" si="49"/>
        <v/>
      </c>
      <c r="K401" s="8" t="str">
        <f t="shared" si="49"/>
        <v/>
      </c>
      <c r="L401" s="8" t="str">
        <f t="shared" si="49"/>
        <v/>
      </c>
      <c r="M401" s="8" t="str">
        <f t="shared" si="49"/>
        <v/>
      </c>
      <c r="N401" s="8" t="str">
        <f>IFERROR(VLOOKUP($B$397,$4:$123,MATCH($S401&amp;"/"&amp;N$347,$2:$2,0),FALSE),IFERROR(VLOOKUP($B$397,$4:$123,MATCH($S400&amp;"/"&amp;N$347,$2:$2,0),FALSE),IFERROR(VLOOKUP($B$397,$4:$123,MATCH($S399&amp;"/"&amp;N$347,$2:$2,0),FALSE),IFERROR(VLOOKUP($B$397,$4:$123,MATCH($S398&amp;"/"&amp;N$347,$2:$2,0),FALSE),""))))</f>
        <v/>
      </c>
      <c r="O401" s="8" t="str">
        <f>IFERROR(VLOOKUP($B$397,$4:$123,MATCH($S401&amp;"/"&amp;O$347,$2:$2,0),FALSE),IFERROR(VLOOKUP($B$397,$4:$123,MATCH($S400&amp;"/"&amp;O$347,$2:$2,0),FALSE),IFERROR(VLOOKUP($B$397,$4:$123,MATCH($S399&amp;"/"&amp;O$347,$2:$2,0),FALSE),IFERROR(VLOOKUP($B$397,$4:$123,MATCH($S398&amp;"/"&amp;O$347,$2:$2,0),FALSE),""))))</f>
        <v/>
      </c>
      <c r="P401" s="8" t="str">
        <f>IFERROR(VLOOKUP($B$397,$4:$123,MATCH($S401&amp;"/"&amp;P$347,$2:$2,0),FALSE),IFERROR(VLOOKUP($B$397,$4:$123,MATCH($S400&amp;"/"&amp;P$347,$2:$2,0),FALSE),IFERROR(VLOOKUP($B$397,$4:$123,MATCH($S399&amp;"/"&amp;P$347,$2:$2,0),FALSE),IFERROR(VLOOKUP($B$397,$4:$123,MATCH($S398&amp;"/"&amp;P$347,$2:$2,0),FALSE),""))))</f>
        <v/>
      </c>
      <c r="Q401" s="8" t="str">
        <f>IFERROR(VLOOKUP($B$397,$4:$123,MATCH($S401&amp;"/"&amp;Q$347,$2:$2,0),FALSE),IFERROR(VLOOKUP($B$397,$4:$123,MATCH($S400&amp;"/"&amp;Q$347,$2:$2,0),FALSE),IFERROR(VLOOKUP($B$397,$4:$123,MATCH($S399&amp;"/"&amp;Q$347,$2:$2,0),FALSE),IFERROR(VLOOKUP($B$397,$4:$123,MATCH($S398&amp;"/"&amp;Q$347,$2:$2,0),FALSE),""))))</f>
        <v/>
      </c>
      <c r="R401" s="6"/>
      <c r="S401" s="9" t="s">
        <v>15</v>
      </c>
    </row>
    <row r="402" spans="1:19" ht="14">
      <c r="B402" s="354" t="s">
        <v>1</v>
      </c>
      <c r="C402" s="354"/>
      <c r="D402" s="354"/>
      <c r="E402" s="354"/>
      <c r="F402" s="354"/>
      <c r="G402" s="354"/>
      <c r="H402" s="354"/>
      <c r="I402" s="354"/>
      <c r="J402" s="354"/>
      <c r="K402" s="354"/>
      <c r="L402" s="354"/>
      <c r="M402" s="354"/>
      <c r="N402" s="354"/>
      <c r="O402" s="354"/>
      <c r="P402" s="117"/>
      <c r="Q402" s="117"/>
    </row>
    <row r="403" spans="1:19" ht="14">
      <c r="B403" s="355" t="s">
        <v>2</v>
      </c>
      <c r="C403" s="355"/>
      <c r="D403" s="355"/>
      <c r="E403" s="355"/>
      <c r="F403" s="355"/>
      <c r="G403" s="355"/>
      <c r="H403" s="355"/>
      <c r="I403" s="355"/>
      <c r="J403" s="355"/>
      <c r="K403" s="355"/>
      <c r="L403" s="355"/>
      <c r="M403" s="355"/>
      <c r="N403" s="355"/>
      <c r="O403" s="355"/>
      <c r="P403" s="118"/>
      <c r="Q403" s="118"/>
      <c r="R403" s="6"/>
      <c r="S403" s="3"/>
    </row>
    <row r="404" spans="1:19" ht="14">
      <c r="B404" s="8" t="str">
        <f t="shared" ref="B404:Q406" si="50">IFERROR(VLOOKUP($B$403,$4:$123,MATCH($S404&amp;"/"&amp;B$347,$2:$2,0),FALSE),"")</f>
        <v/>
      </c>
      <c r="C404" s="8" t="str">
        <f t="shared" si="50"/>
        <v/>
      </c>
      <c r="D404" s="8" t="str">
        <f t="shared" si="50"/>
        <v/>
      </c>
      <c r="E404" s="8" t="str">
        <f t="shared" si="50"/>
        <v/>
      </c>
      <c r="F404" s="8" t="str">
        <f t="shared" si="50"/>
        <v/>
      </c>
      <c r="G404" s="8" t="str">
        <f t="shared" si="50"/>
        <v/>
      </c>
      <c r="H404" s="8" t="str">
        <f t="shared" si="50"/>
        <v/>
      </c>
      <c r="I404" s="8" t="str">
        <f t="shared" si="50"/>
        <v/>
      </c>
      <c r="J404" s="8" t="str">
        <f t="shared" si="50"/>
        <v/>
      </c>
      <c r="K404" s="8" t="str">
        <f t="shared" si="50"/>
        <v/>
      </c>
      <c r="L404" s="8" t="str">
        <f t="shared" si="50"/>
        <v/>
      </c>
      <c r="M404" s="8" t="str">
        <f t="shared" si="50"/>
        <v/>
      </c>
      <c r="N404" s="8" t="str">
        <f t="shared" si="50"/>
        <v/>
      </c>
      <c r="O404" s="8" t="str">
        <f t="shared" si="50"/>
        <v/>
      </c>
      <c r="P404" s="8" t="str">
        <f t="shared" si="50"/>
        <v/>
      </c>
      <c r="Q404" s="8" t="str">
        <f t="shared" si="50"/>
        <v/>
      </c>
      <c r="R404" s="6"/>
      <c r="S404" s="9" t="s">
        <v>12</v>
      </c>
    </row>
    <row r="405" spans="1:19" ht="14">
      <c r="B405" s="8" t="str">
        <f t="shared" si="50"/>
        <v/>
      </c>
      <c r="C405" s="8" t="str">
        <f t="shared" si="50"/>
        <v/>
      </c>
      <c r="D405" s="8" t="str">
        <f t="shared" si="50"/>
        <v/>
      </c>
      <c r="E405" s="8" t="str">
        <f t="shared" si="50"/>
        <v/>
      </c>
      <c r="F405" s="8" t="str">
        <f t="shared" si="50"/>
        <v/>
      </c>
      <c r="G405" s="8" t="str">
        <f t="shared" si="50"/>
        <v/>
      </c>
      <c r="H405" s="8" t="str">
        <f t="shared" si="50"/>
        <v/>
      </c>
      <c r="I405" s="8" t="str">
        <f t="shared" si="50"/>
        <v/>
      </c>
      <c r="J405" s="8" t="str">
        <f t="shared" si="50"/>
        <v/>
      </c>
      <c r="K405" s="8" t="str">
        <f t="shared" si="50"/>
        <v/>
      </c>
      <c r="L405" s="8" t="str">
        <f t="shared" si="50"/>
        <v/>
      </c>
      <c r="M405" s="8" t="str">
        <f t="shared" si="50"/>
        <v/>
      </c>
      <c r="N405" s="8" t="str">
        <f t="shared" si="50"/>
        <v/>
      </c>
      <c r="O405" s="8" t="str">
        <f t="shared" si="50"/>
        <v/>
      </c>
      <c r="P405" s="8" t="str">
        <f t="shared" si="50"/>
        <v/>
      </c>
      <c r="Q405" s="8" t="str">
        <f t="shared" si="50"/>
        <v/>
      </c>
      <c r="R405" s="6"/>
      <c r="S405" s="9" t="s">
        <v>13</v>
      </c>
    </row>
    <row r="406" spans="1:19" ht="14">
      <c r="B406" s="8" t="str">
        <f t="shared" si="50"/>
        <v/>
      </c>
      <c r="C406" s="8" t="str">
        <f t="shared" si="50"/>
        <v/>
      </c>
      <c r="D406" s="8" t="str">
        <f t="shared" si="50"/>
        <v/>
      </c>
      <c r="E406" s="8" t="str">
        <f t="shared" si="50"/>
        <v/>
      </c>
      <c r="F406" s="8" t="str">
        <f t="shared" si="50"/>
        <v/>
      </c>
      <c r="G406" s="8" t="str">
        <f t="shared" si="50"/>
        <v/>
      </c>
      <c r="H406" s="8" t="str">
        <f t="shared" si="50"/>
        <v/>
      </c>
      <c r="I406" s="8" t="str">
        <f t="shared" si="50"/>
        <v/>
      </c>
      <c r="J406" s="8" t="str">
        <f t="shared" si="50"/>
        <v/>
      </c>
      <c r="K406" s="8" t="str">
        <f t="shared" si="50"/>
        <v/>
      </c>
      <c r="L406" s="8" t="str">
        <f t="shared" si="50"/>
        <v/>
      </c>
      <c r="M406" s="8" t="str">
        <f t="shared" si="50"/>
        <v/>
      </c>
      <c r="N406" s="8" t="str">
        <f t="shared" si="50"/>
        <v/>
      </c>
      <c r="O406" s="8" t="str">
        <f t="shared" si="50"/>
        <v/>
      </c>
      <c r="P406" s="8" t="str">
        <f t="shared" si="50"/>
        <v/>
      </c>
      <c r="Q406" s="8" t="str">
        <f t="shared" si="50"/>
        <v/>
      </c>
      <c r="R406" s="6"/>
      <c r="S406" s="9" t="s">
        <v>14</v>
      </c>
    </row>
    <row r="407" spans="1:19" ht="14">
      <c r="B407" s="8" t="str">
        <f t="shared" ref="B407:M407" si="51">IFERROR(VLOOKUP($B$403,$4:$123,MATCH($S407&amp;"/"&amp;B$347,$2:$2,0),FALSE),"")</f>
        <v/>
      </c>
      <c r="C407" s="8" t="str">
        <f t="shared" si="51"/>
        <v/>
      </c>
      <c r="D407" s="8" t="str">
        <f t="shared" si="51"/>
        <v/>
      </c>
      <c r="E407" s="8" t="str">
        <f t="shared" si="51"/>
        <v/>
      </c>
      <c r="F407" s="8" t="str">
        <f t="shared" si="51"/>
        <v/>
      </c>
      <c r="G407" s="8" t="str">
        <f t="shared" si="51"/>
        <v/>
      </c>
      <c r="H407" s="8" t="str">
        <f t="shared" si="51"/>
        <v/>
      </c>
      <c r="I407" s="8" t="str">
        <f t="shared" si="51"/>
        <v/>
      </c>
      <c r="J407" s="8" t="str">
        <f t="shared" si="51"/>
        <v/>
      </c>
      <c r="K407" s="8" t="str">
        <f t="shared" si="51"/>
        <v/>
      </c>
      <c r="L407" s="8" t="str">
        <f t="shared" si="51"/>
        <v/>
      </c>
      <c r="M407" s="8" t="str">
        <f t="shared" si="51"/>
        <v/>
      </c>
      <c r="N407" s="8" t="str">
        <f>IFERROR(VLOOKUP($B$403,$4:$123,MATCH($S407&amp;"/"&amp;N$347,$2:$2,0),FALSE),IFERROR(VLOOKUP($B$403,$4:$123,MATCH($S406&amp;"/"&amp;N$347,$2:$2,0),FALSE),IFERROR(VLOOKUP($B$403,$4:$123,MATCH($S405&amp;"/"&amp;N$347,$2:$2,0),FALSE),IFERROR(VLOOKUP($B$403,$4:$123,MATCH($S404&amp;"/"&amp;N$347,$2:$2,0),FALSE),""))))</f>
        <v/>
      </c>
      <c r="O407" s="8" t="str">
        <f>IFERROR(VLOOKUP($B$403,$4:$123,MATCH($S407&amp;"/"&amp;O$347,$2:$2,0),FALSE),IFERROR(VLOOKUP($B$403,$4:$123,MATCH($S406&amp;"/"&amp;O$347,$2:$2,0),FALSE),IFERROR(VLOOKUP($B$403,$4:$123,MATCH($S405&amp;"/"&amp;O$347,$2:$2,0),FALSE),IFERROR(VLOOKUP($B$403,$4:$123,MATCH($S404&amp;"/"&amp;O$347,$2:$2,0),FALSE),""))))</f>
        <v/>
      </c>
      <c r="P407" s="8" t="str">
        <f>IFERROR(VLOOKUP($B$403,$4:$123,MATCH($S407&amp;"/"&amp;P$347,$2:$2,0),FALSE),IFERROR(VLOOKUP($B$403,$4:$123,MATCH($S406&amp;"/"&amp;P$347,$2:$2,0),FALSE),IFERROR(VLOOKUP($B$403,$4:$123,MATCH($S405&amp;"/"&amp;P$347,$2:$2,0),FALSE),IFERROR(VLOOKUP($B$403,$4:$123,MATCH($S404&amp;"/"&amp;P$347,$2:$2,0),FALSE),""))))</f>
        <v/>
      </c>
      <c r="Q407" s="8" t="str">
        <f>IFERROR(VLOOKUP($B$403,$4:$123,MATCH($S407&amp;"/"&amp;Q$347,$2:$2,0),FALSE),IFERROR(VLOOKUP($B$403,$4:$123,MATCH($S406&amp;"/"&amp;Q$347,$2:$2,0),FALSE),IFERROR(VLOOKUP($B$403,$4:$123,MATCH($S405&amp;"/"&amp;Q$347,$2:$2,0),FALSE),IFERROR(VLOOKUP($B$403,$4:$123,MATCH($S404&amp;"/"&amp;Q$347,$2:$2,0),FALSE),""))))</f>
        <v/>
      </c>
      <c r="R407" s="6"/>
      <c r="S407" s="9" t="s">
        <v>15</v>
      </c>
    </row>
    <row r="408" spans="1:19" ht="14">
      <c r="A408" s="84"/>
      <c r="B408" s="12" t="e">
        <f t="shared" ref="B408:M408" si="52">+B407/B$401</f>
        <v>#VALUE!</v>
      </c>
      <c r="C408" s="12" t="e">
        <f t="shared" si="52"/>
        <v>#VALUE!</v>
      </c>
      <c r="D408" s="12" t="e">
        <f t="shared" si="52"/>
        <v>#VALUE!</v>
      </c>
      <c r="E408" s="12" t="e">
        <f t="shared" si="52"/>
        <v>#VALUE!</v>
      </c>
      <c r="F408" s="12" t="e">
        <f t="shared" si="52"/>
        <v>#VALUE!</v>
      </c>
      <c r="G408" s="12" t="e">
        <f t="shared" si="52"/>
        <v>#VALUE!</v>
      </c>
      <c r="H408" s="12" t="e">
        <f t="shared" si="52"/>
        <v>#VALUE!</v>
      </c>
      <c r="I408" s="12" t="e">
        <f t="shared" si="52"/>
        <v>#VALUE!</v>
      </c>
      <c r="J408" s="12" t="e">
        <f t="shared" si="52"/>
        <v>#VALUE!</v>
      </c>
      <c r="K408" s="12" t="e">
        <f t="shared" si="52"/>
        <v>#VALUE!</v>
      </c>
      <c r="L408" s="12" t="e">
        <f t="shared" si="52"/>
        <v>#VALUE!</v>
      </c>
      <c r="M408" s="12" t="e">
        <f t="shared" si="52"/>
        <v>#VALUE!</v>
      </c>
      <c r="N408" s="12" t="e">
        <f>+N407/N$401</f>
        <v>#VALUE!</v>
      </c>
      <c r="O408" s="12" t="e">
        <f>+O407/O$401</f>
        <v>#VALUE!</v>
      </c>
      <c r="P408" s="12" t="e">
        <f>+P407/P$401</f>
        <v>#VALUE!</v>
      </c>
      <c r="Q408" s="12" t="e">
        <f>+Q407/Q$401</f>
        <v>#VALUE!</v>
      </c>
      <c r="R408" s="6"/>
      <c r="S408" s="11" t="s">
        <v>377</v>
      </c>
    </row>
    <row r="409" spans="1:19" ht="14">
      <c r="B409" s="356" t="s">
        <v>3</v>
      </c>
      <c r="C409" s="356"/>
      <c r="D409" s="356"/>
      <c r="E409" s="356"/>
      <c r="F409" s="356"/>
      <c r="G409" s="356"/>
      <c r="H409" s="356"/>
      <c r="I409" s="356"/>
      <c r="J409" s="356"/>
      <c r="K409" s="356"/>
      <c r="L409" s="356"/>
      <c r="M409" s="356"/>
      <c r="N409" s="356"/>
      <c r="O409" s="356"/>
      <c r="P409" s="119"/>
      <c r="Q409" s="119"/>
      <c r="R409" s="6"/>
      <c r="S409" s="3"/>
    </row>
    <row r="410" spans="1:19" ht="14">
      <c r="B410" s="8" t="str">
        <f t="shared" ref="B410:Q412" si="53">IFERROR(VLOOKUP($B$409,$4:$123,MATCH($S410&amp;"/"&amp;B$347,$2:$2,0),FALSE),"")</f>
        <v/>
      </c>
      <c r="C410" s="8" t="str">
        <f t="shared" si="53"/>
        <v/>
      </c>
      <c r="D410" s="8" t="str">
        <f t="shared" si="53"/>
        <v/>
      </c>
      <c r="E410" s="8" t="str">
        <f t="shared" si="53"/>
        <v/>
      </c>
      <c r="F410" s="8" t="str">
        <f t="shared" si="53"/>
        <v/>
      </c>
      <c r="G410" s="8" t="str">
        <f t="shared" si="53"/>
        <v/>
      </c>
      <c r="H410" s="8" t="str">
        <f t="shared" si="53"/>
        <v/>
      </c>
      <c r="I410" s="8" t="str">
        <f t="shared" si="53"/>
        <v/>
      </c>
      <c r="J410" s="8" t="str">
        <f t="shared" si="53"/>
        <v/>
      </c>
      <c r="K410" s="8" t="str">
        <f t="shared" si="53"/>
        <v/>
      </c>
      <c r="L410" s="8" t="str">
        <f t="shared" si="53"/>
        <v/>
      </c>
      <c r="M410" s="8" t="str">
        <f t="shared" si="53"/>
        <v/>
      </c>
      <c r="N410" s="8" t="str">
        <f t="shared" si="53"/>
        <v/>
      </c>
      <c r="O410" s="8" t="str">
        <f t="shared" si="53"/>
        <v/>
      </c>
      <c r="P410" s="8" t="str">
        <f t="shared" si="53"/>
        <v/>
      </c>
      <c r="Q410" s="8" t="str">
        <f t="shared" si="53"/>
        <v/>
      </c>
      <c r="R410" s="6"/>
      <c r="S410" s="9" t="s">
        <v>12</v>
      </c>
    </row>
    <row r="411" spans="1:19" ht="14">
      <c r="B411" s="8" t="str">
        <f t="shared" si="53"/>
        <v/>
      </c>
      <c r="C411" s="8" t="str">
        <f t="shared" si="53"/>
        <v/>
      </c>
      <c r="D411" s="8" t="str">
        <f t="shared" si="53"/>
        <v/>
      </c>
      <c r="E411" s="8" t="str">
        <f t="shared" si="53"/>
        <v/>
      </c>
      <c r="F411" s="8" t="str">
        <f t="shared" si="53"/>
        <v/>
      </c>
      <c r="G411" s="8" t="str">
        <f t="shared" si="53"/>
        <v/>
      </c>
      <c r="H411" s="8" t="str">
        <f t="shared" si="53"/>
        <v/>
      </c>
      <c r="I411" s="8" t="str">
        <f t="shared" si="53"/>
        <v/>
      </c>
      <c r="J411" s="8" t="str">
        <f t="shared" si="53"/>
        <v/>
      </c>
      <c r="K411" s="8" t="str">
        <f t="shared" si="53"/>
        <v/>
      </c>
      <c r="L411" s="8" t="str">
        <f t="shared" si="53"/>
        <v/>
      </c>
      <c r="M411" s="8" t="str">
        <f t="shared" si="53"/>
        <v/>
      </c>
      <c r="N411" s="8" t="str">
        <f t="shared" si="53"/>
        <v/>
      </c>
      <c r="O411" s="8" t="str">
        <f t="shared" si="53"/>
        <v/>
      </c>
      <c r="P411" s="8" t="str">
        <f t="shared" si="53"/>
        <v/>
      </c>
      <c r="Q411" s="8" t="str">
        <f t="shared" si="53"/>
        <v/>
      </c>
      <c r="R411" s="6"/>
      <c r="S411" s="9" t="s">
        <v>13</v>
      </c>
    </row>
    <row r="412" spans="1:19" ht="14">
      <c r="B412" s="8" t="str">
        <f t="shared" si="53"/>
        <v/>
      </c>
      <c r="C412" s="8" t="str">
        <f t="shared" si="53"/>
        <v/>
      </c>
      <c r="D412" s="8" t="str">
        <f t="shared" si="53"/>
        <v/>
      </c>
      <c r="E412" s="8" t="str">
        <f t="shared" si="53"/>
        <v/>
      </c>
      <c r="F412" s="8" t="str">
        <f t="shared" si="53"/>
        <v/>
      </c>
      <c r="G412" s="8" t="str">
        <f t="shared" si="53"/>
        <v/>
      </c>
      <c r="H412" s="8" t="str">
        <f t="shared" si="53"/>
        <v/>
      </c>
      <c r="I412" s="8" t="str">
        <f t="shared" si="53"/>
        <v/>
      </c>
      <c r="J412" s="8" t="str">
        <f t="shared" si="53"/>
        <v/>
      </c>
      <c r="K412" s="8" t="str">
        <f t="shared" si="53"/>
        <v/>
      </c>
      <c r="L412" s="8" t="str">
        <f t="shared" si="53"/>
        <v/>
      </c>
      <c r="M412" s="8" t="str">
        <f t="shared" si="53"/>
        <v/>
      </c>
      <c r="N412" s="8" t="str">
        <f t="shared" si="53"/>
        <v/>
      </c>
      <c r="O412" s="8" t="str">
        <f t="shared" si="53"/>
        <v/>
      </c>
      <c r="P412" s="8" t="str">
        <f t="shared" si="53"/>
        <v/>
      </c>
      <c r="Q412" s="8" t="str">
        <f t="shared" si="53"/>
        <v/>
      </c>
      <c r="R412" s="6"/>
      <c r="S412" s="9" t="s">
        <v>14</v>
      </c>
    </row>
    <row r="413" spans="1:19" ht="14">
      <c r="B413" s="8" t="str">
        <f t="shared" ref="B413:M413" si="54">IFERROR(VLOOKUP($B$409,$4:$123,MATCH($S413&amp;"/"&amp;B$347,$2:$2,0),FALSE),"")</f>
        <v/>
      </c>
      <c r="C413" s="8" t="str">
        <f t="shared" si="54"/>
        <v/>
      </c>
      <c r="D413" s="8" t="str">
        <f t="shared" si="54"/>
        <v/>
      </c>
      <c r="E413" s="8" t="str">
        <f t="shared" si="54"/>
        <v/>
      </c>
      <c r="F413" s="8" t="str">
        <f t="shared" si="54"/>
        <v/>
      </c>
      <c r="G413" s="8" t="str">
        <f t="shared" si="54"/>
        <v/>
      </c>
      <c r="H413" s="8" t="str">
        <f t="shared" si="54"/>
        <v/>
      </c>
      <c r="I413" s="8" t="str">
        <f t="shared" si="54"/>
        <v/>
      </c>
      <c r="J413" s="8" t="str">
        <f t="shared" si="54"/>
        <v/>
      </c>
      <c r="K413" s="8" t="str">
        <f t="shared" si="54"/>
        <v/>
      </c>
      <c r="L413" s="8" t="str">
        <f t="shared" si="54"/>
        <v/>
      </c>
      <c r="M413" s="8" t="str">
        <f t="shared" si="54"/>
        <v/>
      </c>
      <c r="N413" s="8" t="str">
        <f>IFERROR(VLOOKUP($B$409,$4:$123,MATCH($S413&amp;"/"&amp;N$347,$2:$2,0),FALSE),IFERROR(VLOOKUP($B$409,$4:$123,MATCH($S412&amp;"/"&amp;N$347,$2:$2,0),FALSE),IFERROR(VLOOKUP($B$409,$4:$123,MATCH($S411&amp;"/"&amp;N$347,$2:$2,0),FALSE),IFERROR(VLOOKUP($B$409,$4:$123,MATCH($S410&amp;"/"&amp;N$347,$2:$2,0),FALSE),""))))</f>
        <v/>
      </c>
      <c r="O413" s="8" t="str">
        <f>IFERROR(VLOOKUP($B$409,$4:$123,MATCH($S413&amp;"/"&amp;O$347,$2:$2,0),FALSE),IFERROR(VLOOKUP($B$409,$4:$123,MATCH($S412&amp;"/"&amp;O$347,$2:$2,0),FALSE),IFERROR(VLOOKUP($B$409,$4:$123,MATCH($S411&amp;"/"&amp;O$347,$2:$2,0),FALSE),IFERROR(VLOOKUP($B$409,$4:$123,MATCH($S410&amp;"/"&amp;O$347,$2:$2,0),FALSE),""))))</f>
        <v/>
      </c>
      <c r="P413" s="8" t="str">
        <f>IFERROR(VLOOKUP($B$409,$4:$123,MATCH($S413&amp;"/"&amp;P$347,$2:$2,0),FALSE),IFERROR(VLOOKUP($B$409,$4:$123,MATCH($S412&amp;"/"&amp;P$347,$2:$2,0),FALSE),IFERROR(VLOOKUP($B$409,$4:$123,MATCH($S411&amp;"/"&amp;P$347,$2:$2,0),FALSE),IFERROR(VLOOKUP($B$409,$4:$123,MATCH($S410&amp;"/"&amp;P$347,$2:$2,0),FALSE),""))))</f>
        <v/>
      </c>
      <c r="Q413" s="8" t="str">
        <f>IFERROR(VLOOKUP($B$409,$4:$123,MATCH($S413&amp;"/"&amp;Q$347,$2:$2,0),FALSE),IFERROR(VLOOKUP($B$409,$4:$123,MATCH($S412&amp;"/"&amp;Q$347,$2:$2,0),FALSE),IFERROR(VLOOKUP($B$409,$4:$123,MATCH($S411&amp;"/"&amp;Q$347,$2:$2,0),FALSE),IFERROR(VLOOKUP($B$409,$4:$123,MATCH($S410&amp;"/"&amp;Q$347,$2:$2,0),FALSE),""))))</f>
        <v/>
      </c>
      <c r="R413" s="6"/>
      <c r="S413" s="9" t="s">
        <v>15</v>
      </c>
    </row>
    <row r="414" spans="1:19" ht="14">
      <c r="B414" s="12" t="e">
        <f t="shared" ref="B414:M414" si="55">+B413/B$401</f>
        <v>#VALUE!</v>
      </c>
      <c r="C414" s="12" t="e">
        <f t="shared" si="55"/>
        <v>#VALUE!</v>
      </c>
      <c r="D414" s="12" t="e">
        <f t="shared" si="55"/>
        <v>#VALUE!</v>
      </c>
      <c r="E414" s="12" t="e">
        <f t="shared" si="55"/>
        <v>#VALUE!</v>
      </c>
      <c r="F414" s="12" t="e">
        <f t="shared" si="55"/>
        <v>#VALUE!</v>
      </c>
      <c r="G414" s="12" t="e">
        <f t="shared" si="55"/>
        <v>#VALUE!</v>
      </c>
      <c r="H414" s="12" t="e">
        <f t="shared" si="55"/>
        <v>#VALUE!</v>
      </c>
      <c r="I414" s="12" t="e">
        <f t="shared" si="55"/>
        <v>#VALUE!</v>
      </c>
      <c r="J414" s="12" t="e">
        <f t="shared" si="55"/>
        <v>#VALUE!</v>
      </c>
      <c r="K414" s="12" t="e">
        <f t="shared" si="55"/>
        <v>#VALUE!</v>
      </c>
      <c r="L414" s="12" t="e">
        <f t="shared" si="55"/>
        <v>#VALUE!</v>
      </c>
      <c r="M414" s="12" t="e">
        <f t="shared" si="55"/>
        <v>#VALUE!</v>
      </c>
      <c r="N414" s="12" t="e">
        <f>+N413/N$401</f>
        <v>#VALUE!</v>
      </c>
      <c r="O414" s="12" t="e">
        <f>+O413/O$401</f>
        <v>#VALUE!</v>
      </c>
      <c r="P414" s="12" t="e">
        <f>+P413/P$401</f>
        <v>#VALUE!</v>
      </c>
      <c r="Q414" s="12" t="e">
        <f>+Q413/Q$401</f>
        <v>#VALUE!</v>
      </c>
      <c r="R414" s="6"/>
      <c r="S414" s="11" t="s">
        <v>377</v>
      </c>
    </row>
    <row r="415" spans="1:19" ht="14">
      <c r="B415" s="388" t="s">
        <v>4</v>
      </c>
      <c r="C415" s="388"/>
      <c r="D415" s="388"/>
      <c r="E415" s="388"/>
      <c r="F415" s="388"/>
      <c r="G415" s="388"/>
      <c r="H415" s="388"/>
      <c r="I415" s="388"/>
      <c r="J415" s="388"/>
      <c r="K415" s="388"/>
      <c r="L415" s="388"/>
      <c r="M415" s="388"/>
      <c r="N415" s="388"/>
      <c r="O415" s="388"/>
      <c r="P415" s="214"/>
      <c r="Q415" s="214"/>
      <c r="R415" s="6"/>
      <c r="S415" s="3"/>
    </row>
    <row r="416" spans="1:19" ht="14">
      <c r="B416" s="8" t="str">
        <f t="shared" ref="B416:Q418" si="56">IFERROR(VLOOKUP($B$415,$4:$123,MATCH($S416&amp;"/"&amp;B$347,$2:$2,0),FALSE),"")</f>
        <v/>
      </c>
      <c r="C416" s="8" t="str">
        <f t="shared" si="56"/>
        <v/>
      </c>
      <c r="D416" s="8" t="str">
        <f t="shared" si="56"/>
        <v/>
      </c>
      <c r="E416" s="8" t="str">
        <f t="shared" si="56"/>
        <v/>
      </c>
      <c r="F416" s="8" t="str">
        <f t="shared" si="56"/>
        <v/>
      </c>
      <c r="G416" s="8" t="str">
        <f t="shared" si="56"/>
        <v/>
      </c>
      <c r="H416" s="8" t="str">
        <f t="shared" si="56"/>
        <v/>
      </c>
      <c r="I416" s="8" t="str">
        <f t="shared" si="56"/>
        <v/>
      </c>
      <c r="J416" s="8" t="str">
        <f t="shared" si="56"/>
        <v/>
      </c>
      <c r="K416" s="8" t="str">
        <f t="shared" si="56"/>
        <v/>
      </c>
      <c r="L416" s="8" t="str">
        <f t="shared" si="56"/>
        <v/>
      </c>
      <c r="M416" s="8" t="str">
        <f t="shared" si="56"/>
        <v/>
      </c>
      <c r="N416" s="8" t="str">
        <f t="shared" si="56"/>
        <v/>
      </c>
      <c r="O416" s="8" t="str">
        <f t="shared" si="56"/>
        <v/>
      </c>
      <c r="P416" s="8" t="str">
        <f t="shared" si="56"/>
        <v/>
      </c>
      <c r="Q416" s="8" t="str">
        <f t="shared" si="56"/>
        <v/>
      </c>
      <c r="R416" s="6"/>
      <c r="S416" s="9" t="s">
        <v>12</v>
      </c>
    </row>
    <row r="417" spans="2:19" ht="14">
      <c r="B417" s="8" t="str">
        <f t="shared" si="56"/>
        <v/>
      </c>
      <c r="C417" s="8" t="str">
        <f t="shared" si="56"/>
        <v/>
      </c>
      <c r="D417" s="8" t="str">
        <f t="shared" si="56"/>
        <v/>
      </c>
      <c r="E417" s="8" t="str">
        <f t="shared" si="56"/>
        <v/>
      </c>
      <c r="F417" s="8" t="str">
        <f t="shared" si="56"/>
        <v/>
      </c>
      <c r="G417" s="8" t="str">
        <f t="shared" si="56"/>
        <v/>
      </c>
      <c r="H417" s="8" t="str">
        <f t="shared" si="56"/>
        <v/>
      </c>
      <c r="I417" s="8" t="str">
        <f t="shared" si="56"/>
        <v/>
      </c>
      <c r="J417" s="8" t="str">
        <f t="shared" si="56"/>
        <v/>
      </c>
      <c r="K417" s="8" t="str">
        <f t="shared" si="56"/>
        <v/>
      </c>
      <c r="L417" s="8" t="str">
        <f t="shared" si="56"/>
        <v/>
      </c>
      <c r="M417" s="8" t="str">
        <f t="shared" si="56"/>
        <v/>
      </c>
      <c r="N417" s="8" t="str">
        <f t="shared" si="56"/>
        <v/>
      </c>
      <c r="O417" s="8" t="str">
        <f t="shared" si="56"/>
        <v/>
      </c>
      <c r="P417" s="8" t="str">
        <f t="shared" si="56"/>
        <v/>
      </c>
      <c r="Q417" s="8" t="str">
        <f t="shared" si="56"/>
        <v/>
      </c>
      <c r="R417" s="6"/>
      <c r="S417" s="9" t="s">
        <v>13</v>
      </c>
    </row>
    <row r="418" spans="2:19" ht="14">
      <c r="B418" s="8" t="str">
        <f t="shared" si="56"/>
        <v/>
      </c>
      <c r="C418" s="8" t="str">
        <f t="shared" si="56"/>
        <v/>
      </c>
      <c r="D418" s="8" t="str">
        <f t="shared" si="56"/>
        <v/>
      </c>
      <c r="E418" s="8" t="str">
        <f t="shared" si="56"/>
        <v/>
      </c>
      <c r="F418" s="8" t="str">
        <f t="shared" si="56"/>
        <v/>
      </c>
      <c r="G418" s="8" t="str">
        <f t="shared" si="56"/>
        <v/>
      </c>
      <c r="H418" s="8" t="str">
        <f t="shared" si="56"/>
        <v/>
      </c>
      <c r="I418" s="8" t="str">
        <f t="shared" si="56"/>
        <v/>
      </c>
      <c r="J418" s="8" t="str">
        <f t="shared" si="56"/>
        <v/>
      </c>
      <c r="K418" s="8" t="str">
        <f t="shared" si="56"/>
        <v/>
      </c>
      <c r="L418" s="8" t="str">
        <f t="shared" si="56"/>
        <v/>
      </c>
      <c r="M418" s="8" t="str">
        <f t="shared" si="56"/>
        <v/>
      </c>
      <c r="N418" s="8" t="str">
        <f t="shared" si="56"/>
        <v/>
      </c>
      <c r="O418" s="8" t="str">
        <f t="shared" si="56"/>
        <v/>
      </c>
      <c r="P418" s="8" t="str">
        <f t="shared" si="56"/>
        <v/>
      </c>
      <c r="Q418" s="8" t="str">
        <f t="shared" si="56"/>
        <v/>
      </c>
      <c r="R418" s="6"/>
      <c r="S418" s="9" t="s">
        <v>14</v>
      </c>
    </row>
    <row r="419" spans="2:19" ht="14">
      <c r="B419" s="8" t="str">
        <f t="shared" ref="B419:M419" si="57">IFERROR(VLOOKUP($B$415,$4:$123,MATCH($S419&amp;"/"&amp;B$347,$2:$2,0),FALSE),"")</f>
        <v/>
      </c>
      <c r="C419" s="8" t="str">
        <f t="shared" si="57"/>
        <v/>
      </c>
      <c r="D419" s="8" t="str">
        <f t="shared" si="57"/>
        <v/>
      </c>
      <c r="E419" s="8" t="str">
        <f t="shared" si="57"/>
        <v/>
      </c>
      <c r="F419" s="8" t="str">
        <f t="shared" si="57"/>
        <v/>
      </c>
      <c r="G419" s="8" t="str">
        <f t="shared" si="57"/>
        <v/>
      </c>
      <c r="H419" s="8" t="str">
        <f t="shared" si="57"/>
        <v/>
      </c>
      <c r="I419" s="8" t="str">
        <f t="shared" si="57"/>
        <v/>
      </c>
      <c r="J419" s="8" t="str">
        <f t="shared" si="57"/>
        <v/>
      </c>
      <c r="K419" s="8" t="str">
        <f t="shared" si="57"/>
        <v/>
      </c>
      <c r="L419" s="8" t="str">
        <f t="shared" si="57"/>
        <v/>
      </c>
      <c r="M419" s="8" t="str">
        <f t="shared" si="57"/>
        <v/>
      </c>
      <c r="N419" s="8" t="str">
        <f>IFERROR(VLOOKUP($B$415,$4:$123,MATCH($S419&amp;"/"&amp;N$347,$2:$2,0),FALSE),IFERROR(VLOOKUP($B$415,$4:$123,MATCH($S418&amp;"/"&amp;N$347,$2:$2,0),FALSE),IFERROR(VLOOKUP($B$415,$4:$123,MATCH($S417&amp;"/"&amp;N$347,$2:$2,0),FALSE),IFERROR(VLOOKUP($B$415,$4:$123,MATCH($S416&amp;"/"&amp;N$347,$2:$2,0),FALSE),""))))</f>
        <v/>
      </c>
      <c r="O419" s="8" t="str">
        <f>IFERROR(VLOOKUP($B$415,$4:$123,MATCH($S419&amp;"/"&amp;O$347,$2:$2,0),FALSE),IFERROR(VLOOKUP($B$415,$4:$123,MATCH($S418&amp;"/"&amp;O$347,$2:$2,0),FALSE),IFERROR(VLOOKUP($B$415,$4:$123,MATCH($S417&amp;"/"&amp;O$347,$2:$2,0),FALSE),IFERROR(VLOOKUP($B$415,$4:$123,MATCH($S416&amp;"/"&amp;O$347,$2:$2,0),FALSE),""))))</f>
        <v/>
      </c>
      <c r="P419" s="8" t="str">
        <f>IFERROR(VLOOKUP($B$415,$4:$123,MATCH($S419&amp;"/"&amp;P$347,$2:$2,0),FALSE),IFERROR(VLOOKUP($B$415,$4:$123,MATCH($S418&amp;"/"&amp;P$347,$2:$2,0),FALSE),IFERROR(VLOOKUP($B$415,$4:$123,MATCH($S417&amp;"/"&amp;P$347,$2:$2,0),FALSE),IFERROR(VLOOKUP($B$415,$4:$123,MATCH($S416&amp;"/"&amp;P$347,$2:$2,0),FALSE),""))))</f>
        <v/>
      </c>
      <c r="Q419" s="8" t="str">
        <f>IFERROR(VLOOKUP($B$415,$4:$123,MATCH($S419&amp;"/"&amp;Q$347,$2:$2,0),FALSE),IFERROR(VLOOKUP($B$415,$4:$123,MATCH($S418&amp;"/"&amp;Q$347,$2:$2,0),FALSE),IFERROR(VLOOKUP($B$415,$4:$123,MATCH($S417&amp;"/"&amp;Q$347,$2:$2,0),FALSE),IFERROR(VLOOKUP($B$415,$4:$123,MATCH($S416&amp;"/"&amp;Q$347,$2:$2,0),FALSE),""))))</f>
        <v/>
      </c>
      <c r="R419" s="6"/>
      <c r="S419" s="9" t="s">
        <v>15</v>
      </c>
    </row>
    <row r="420" spans="2:19" ht="14">
      <c r="B420" s="12" t="e">
        <f t="shared" ref="B420:M420" si="58">+B419/B$401</f>
        <v>#VALUE!</v>
      </c>
      <c r="C420" s="12" t="e">
        <f t="shared" si="58"/>
        <v>#VALUE!</v>
      </c>
      <c r="D420" s="12" t="e">
        <f t="shared" si="58"/>
        <v>#VALUE!</v>
      </c>
      <c r="E420" s="12" t="e">
        <f t="shared" si="58"/>
        <v>#VALUE!</v>
      </c>
      <c r="F420" s="12" t="e">
        <f t="shared" si="58"/>
        <v>#VALUE!</v>
      </c>
      <c r="G420" s="12" t="e">
        <f t="shared" si="58"/>
        <v>#VALUE!</v>
      </c>
      <c r="H420" s="12" t="e">
        <f t="shared" si="58"/>
        <v>#VALUE!</v>
      </c>
      <c r="I420" s="12" t="e">
        <f t="shared" si="58"/>
        <v>#VALUE!</v>
      </c>
      <c r="J420" s="12" t="e">
        <f t="shared" si="58"/>
        <v>#VALUE!</v>
      </c>
      <c r="K420" s="12" t="e">
        <f t="shared" si="58"/>
        <v>#VALUE!</v>
      </c>
      <c r="L420" s="12" t="e">
        <f t="shared" si="58"/>
        <v>#VALUE!</v>
      </c>
      <c r="M420" s="12" t="e">
        <f t="shared" si="58"/>
        <v>#VALUE!</v>
      </c>
      <c r="N420" s="12" t="e">
        <f>+N419/N$401</f>
        <v>#VALUE!</v>
      </c>
      <c r="O420" s="12" t="e">
        <f>+O419/O$401</f>
        <v>#VALUE!</v>
      </c>
      <c r="P420" s="12" t="e">
        <f>+P419/P$401</f>
        <v>#VALUE!</v>
      </c>
      <c r="Q420" s="12" t="e">
        <f>+Q419/Q$401</f>
        <v>#VALUE!</v>
      </c>
      <c r="R420" s="6"/>
      <c r="S420" s="11" t="s">
        <v>377</v>
      </c>
    </row>
    <row r="421" spans="2:19" ht="14">
      <c r="B421" s="354" t="s">
        <v>324</v>
      </c>
      <c r="C421" s="354"/>
      <c r="D421" s="354"/>
      <c r="E421" s="354"/>
      <c r="F421" s="354"/>
      <c r="G421" s="354"/>
      <c r="H421" s="354"/>
      <c r="I421" s="354"/>
      <c r="J421" s="354"/>
      <c r="K421" s="354"/>
      <c r="L421" s="354"/>
      <c r="M421" s="354"/>
      <c r="N421" s="354"/>
      <c r="O421" s="354"/>
      <c r="P421" s="117"/>
      <c r="Q421" s="117"/>
      <c r="R421" s="6"/>
      <c r="S421" s="3"/>
    </row>
    <row r="422" spans="2:19" ht="14">
      <c r="B422" s="8" t="str">
        <f t="shared" ref="B422:Q424" si="59">IFERROR(VLOOKUP($B$421,$4:$123,MATCH($S422&amp;"/"&amp;B$347,$2:$2,0),FALSE),"")</f>
        <v/>
      </c>
      <c r="C422" s="8" t="str">
        <f t="shared" si="59"/>
        <v/>
      </c>
      <c r="D422" s="8" t="str">
        <f t="shared" si="59"/>
        <v/>
      </c>
      <c r="E422" s="8" t="str">
        <f t="shared" si="59"/>
        <v/>
      </c>
      <c r="F422" s="8" t="str">
        <f t="shared" si="59"/>
        <v/>
      </c>
      <c r="G422" s="8" t="str">
        <f t="shared" si="59"/>
        <v/>
      </c>
      <c r="H422" s="8" t="str">
        <f t="shared" si="59"/>
        <v/>
      </c>
      <c r="I422" s="8" t="str">
        <f t="shared" si="59"/>
        <v/>
      </c>
      <c r="J422" s="8" t="str">
        <f t="shared" si="59"/>
        <v/>
      </c>
      <c r="K422" s="8" t="str">
        <f t="shared" si="59"/>
        <v/>
      </c>
      <c r="L422" s="8" t="str">
        <f t="shared" si="59"/>
        <v/>
      </c>
      <c r="M422" s="8" t="str">
        <f t="shared" si="59"/>
        <v/>
      </c>
      <c r="N422" s="8" t="str">
        <f t="shared" si="59"/>
        <v/>
      </c>
      <c r="O422" s="8" t="str">
        <f t="shared" si="59"/>
        <v/>
      </c>
      <c r="P422" s="8" t="str">
        <f t="shared" si="59"/>
        <v/>
      </c>
      <c r="Q422" s="8" t="str">
        <f t="shared" si="59"/>
        <v/>
      </c>
      <c r="R422" s="6"/>
      <c r="S422" s="9" t="s">
        <v>12</v>
      </c>
    </row>
    <row r="423" spans="2:19" ht="14">
      <c r="B423" s="8" t="str">
        <f t="shared" si="59"/>
        <v/>
      </c>
      <c r="C423" s="8" t="str">
        <f t="shared" si="59"/>
        <v/>
      </c>
      <c r="D423" s="8" t="str">
        <f t="shared" si="59"/>
        <v/>
      </c>
      <c r="E423" s="8" t="str">
        <f t="shared" si="59"/>
        <v/>
      </c>
      <c r="F423" s="8" t="str">
        <f t="shared" si="59"/>
        <v/>
      </c>
      <c r="G423" s="8" t="str">
        <f t="shared" si="59"/>
        <v/>
      </c>
      <c r="H423" s="8" t="str">
        <f t="shared" si="59"/>
        <v/>
      </c>
      <c r="I423" s="8" t="str">
        <f t="shared" si="59"/>
        <v/>
      </c>
      <c r="J423" s="8" t="str">
        <f t="shared" si="59"/>
        <v/>
      </c>
      <c r="K423" s="8" t="str">
        <f t="shared" si="59"/>
        <v/>
      </c>
      <c r="L423" s="8" t="str">
        <f t="shared" si="59"/>
        <v/>
      </c>
      <c r="M423" s="8" t="str">
        <f t="shared" si="59"/>
        <v/>
      </c>
      <c r="N423" s="8" t="str">
        <f t="shared" si="59"/>
        <v/>
      </c>
      <c r="O423" s="8" t="str">
        <f t="shared" si="59"/>
        <v/>
      </c>
      <c r="P423" s="8" t="str">
        <f t="shared" si="59"/>
        <v/>
      </c>
      <c r="Q423" s="8" t="str">
        <f t="shared" si="59"/>
        <v/>
      </c>
      <c r="R423" s="6"/>
      <c r="S423" s="9" t="s">
        <v>13</v>
      </c>
    </row>
    <row r="424" spans="2:19" ht="14">
      <c r="B424" s="8" t="str">
        <f t="shared" si="59"/>
        <v/>
      </c>
      <c r="C424" s="8" t="str">
        <f t="shared" si="59"/>
        <v/>
      </c>
      <c r="D424" s="8" t="str">
        <f t="shared" si="59"/>
        <v/>
      </c>
      <c r="E424" s="8" t="str">
        <f t="shared" si="59"/>
        <v/>
      </c>
      <c r="F424" s="8" t="str">
        <f t="shared" si="59"/>
        <v/>
      </c>
      <c r="G424" s="8" t="str">
        <f t="shared" si="59"/>
        <v/>
      </c>
      <c r="H424" s="8" t="str">
        <f t="shared" si="59"/>
        <v/>
      </c>
      <c r="I424" s="8" t="str">
        <f t="shared" si="59"/>
        <v/>
      </c>
      <c r="J424" s="8" t="str">
        <f t="shared" si="59"/>
        <v/>
      </c>
      <c r="K424" s="8" t="str">
        <f t="shared" si="59"/>
        <v/>
      </c>
      <c r="L424" s="8" t="str">
        <f t="shared" si="59"/>
        <v/>
      </c>
      <c r="M424" s="8" t="str">
        <f t="shared" si="59"/>
        <v/>
      </c>
      <c r="N424" s="8" t="str">
        <f t="shared" si="59"/>
        <v/>
      </c>
      <c r="O424" s="8" t="str">
        <f t="shared" si="59"/>
        <v/>
      </c>
      <c r="P424" s="8" t="str">
        <f t="shared" si="59"/>
        <v/>
      </c>
      <c r="Q424" s="8" t="str">
        <f t="shared" si="59"/>
        <v/>
      </c>
      <c r="R424" s="6"/>
      <c r="S424" s="9" t="s">
        <v>14</v>
      </c>
    </row>
    <row r="425" spans="2:19" ht="14">
      <c r="B425" s="8" t="str">
        <f t="shared" ref="B425:M425" si="60">IFERROR(VLOOKUP($B$421,$4:$123,MATCH($S425&amp;"/"&amp;B$347,$2:$2,0),FALSE),"")</f>
        <v/>
      </c>
      <c r="C425" s="8" t="str">
        <f t="shared" si="60"/>
        <v/>
      </c>
      <c r="D425" s="8" t="str">
        <f t="shared" si="60"/>
        <v/>
      </c>
      <c r="E425" s="8" t="str">
        <f t="shared" si="60"/>
        <v/>
      </c>
      <c r="F425" s="8" t="str">
        <f t="shared" si="60"/>
        <v/>
      </c>
      <c r="G425" s="8" t="str">
        <f t="shared" si="60"/>
        <v/>
      </c>
      <c r="H425" s="8" t="str">
        <f t="shared" si="60"/>
        <v/>
      </c>
      <c r="I425" s="8" t="str">
        <f t="shared" si="60"/>
        <v/>
      </c>
      <c r="J425" s="8" t="str">
        <f t="shared" si="60"/>
        <v/>
      </c>
      <c r="K425" s="8" t="str">
        <f t="shared" si="60"/>
        <v/>
      </c>
      <c r="L425" s="8" t="str">
        <f t="shared" si="60"/>
        <v/>
      </c>
      <c r="M425" s="8" t="str">
        <f t="shared" si="60"/>
        <v/>
      </c>
      <c r="N425" s="8" t="str">
        <f>IFERROR(VLOOKUP($B$421,$4:$123,MATCH($S425&amp;"/"&amp;N$347,$2:$2,0),FALSE),IFERROR(VLOOKUP($B$421,$4:$123,MATCH($S424&amp;"/"&amp;N$347,$2:$2,0),FALSE),IFERROR(VLOOKUP($B$421,$4:$123,MATCH($S423&amp;"/"&amp;N$347,$2:$2,0),FALSE),IFERROR(VLOOKUP($B$421,$4:$123,MATCH($S422&amp;"/"&amp;N$347,$2:$2,0),FALSE),""))))</f>
        <v/>
      </c>
      <c r="O425" s="8" t="str">
        <f>IFERROR(VLOOKUP($B$421,$4:$123,MATCH($S425&amp;"/"&amp;O$347,$2:$2,0),FALSE),IFERROR(VLOOKUP($B$421,$4:$123,MATCH($S424&amp;"/"&amp;O$347,$2:$2,0),FALSE),IFERROR(VLOOKUP($B$421,$4:$123,MATCH($S423&amp;"/"&amp;O$347,$2:$2,0),FALSE),IFERROR(VLOOKUP($B$421,$4:$123,MATCH($S422&amp;"/"&amp;O$347,$2:$2,0),FALSE),""))))</f>
        <v/>
      </c>
      <c r="P425" s="8" t="str">
        <f>IFERROR(VLOOKUP($B$421,$4:$123,MATCH($S425&amp;"/"&amp;P$347,$2:$2,0),FALSE),IFERROR(VLOOKUP($B$421,$4:$123,MATCH($S424&amp;"/"&amp;P$347,$2:$2,0),FALSE),IFERROR(VLOOKUP($B$421,$4:$123,MATCH($S423&amp;"/"&amp;P$347,$2:$2,0),FALSE),IFERROR(VLOOKUP($B$421,$4:$123,MATCH($S422&amp;"/"&amp;P$347,$2:$2,0),FALSE),""))))</f>
        <v/>
      </c>
      <c r="Q425" s="8" t="str">
        <f>IFERROR(VLOOKUP($B$421,$4:$123,MATCH($S425&amp;"/"&amp;Q$347,$2:$2,0),FALSE),IFERROR(VLOOKUP($B$421,$4:$123,MATCH($S424&amp;"/"&amp;Q$347,$2:$2,0),FALSE),IFERROR(VLOOKUP($B$421,$4:$123,MATCH($S423&amp;"/"&amp;Q$347,$2:$2,0),FALSE),IFERROR(VLOOKUP($B$421,$4:$123,MATCH($S422&amp;"/"&amp;Q$347,$2:$2,0),FALSE),""))))</f>
        <v/>
      </c>
      <c r="R425" s="6"/>
      <c r="S425" s="9" t="s">
        <v>15</v>
      </c>
    </row>
    <row r="426" spans="2:19" ht="14">
      <c r="B426" s="12" t="e">
        <f t="shared" ref="B426:M426" si="61">+B425/B$401</f>
        <v>#VALUE!</v>
      </c>
      <c r="C426" s="12" t="e">
        <f t="shared" si="61"/>
        <v>#VALUE!</v>
      </c>
      <c r="D426" s="12" t="e">
        <f t="shared" si="61"/>
        <v>#VALUE!</v>
      </c>
      <c r="E426" s="12" t="e">
        <f t="shared" si="61"/>
        <v>#VALUE!</v>
      </c>
      <c r="F426" s="12" t="e">
        <f t="shared" si="61"/>
        <v>#VALUE!</v>
      </c>
      <c r="G426" s="12" t="e">
        <f t="shared" si="61"/>
        <v>#VALUE!</v>
      </c>
      <c r="H426" s="12" t="e">
        <f t="shared" si="61"/>
        <v>#VALUE!</v>
      </c>
      <c r="I426" s="12" t="e">
        <f t="shared" si="61"/>
        <v>#VALUE!</v>
      </c>
      <c r="J426" s="12" t="e">
        <f t="shared" si="61"/>
        <v>#VALUE!</v>
      </c>
      <c r="K426" s="12" t="e">
        <f t="shared" si="61"/>
        <v>#VALUE!</v>
      </c>
      <c r="L426" s="12" t="e">
        <f t="shared" si="61"/>
        <v>#VALUE!</v>
      </c>
      <c r="M426" s="12" t="e">
        <f t="shared" si="61"/>
        <v>#VALUE!</v>
      </c>
      <c r="N426" s="12" t="e">
        <f>+N425/N$401</f>
        <v>#VALUE!</v>
      </c>
      <c r="O426" s="12" t="e">
        <f>+O425/O$401</f>
        <v>#VALUE!</v>
      </c>
      <c r="P426" s="12" t="e">
        <f>+P425/P$401</f>
        <v>#VALUE!</v>
      </c>
      <c r="Q426" s="12" t="e">
        <f>+Q425/Q$401</f>
        <v>#VALUE!</v>
      </c>
      <c r="R426" s="6"/>
      <c r="S426" s="11" t="s">
        <v>377</v>
      </c>
    </row>
    <row r="427" spans="2:19" ht="14">
      <c r="B427" s="357" t="s">
        <v>17</v>
      </c>
      <c r="C427" s="357"/>
      <c r="D427" s="357"/>
      <c r="E427" s="357"/>
      <c r="F427" s="357"/>
      <c r="G427" s="357"/>
      <c r="H427" s="357"/>
      <c r="I427" s="357"/>
      <c r="J427" s="357"/>
      <c r="K427" s="357"/>
      <c r="L427" s="357"/>
      <c r="M427" s="357"/>
      <c r="N427" s="357"/>
      <c r="O427" s="357"/>
      <c r="P427" s="120"/>
      <c r="Q427" s="120"/>
      <c r="R427" s="6"/>
      <c r="S427" s="11"/>
    </row>
    <row r="428" spans="2:19" ht="14">
      <c r="B428" s="389" t="s">
        <v>325</v>
      </c>
      <c r="C428" s="389"/>
      <c r="D428" s="389"/>
      <c r="E428" s="389"/>
      <c r="F428" s="389"/>
      <c r="G428" s="389"/>
      <c r="H428" s="389"/>
      <c r="I428" s="389"/>
      <c r="J428" s="389"/>
      <c r="K428" s="389"/>
      <c r="L428" s="389"/>
      <c r="M428" s="389"/>
      <c r="N428" s="389"/>
      <c r="O428" s="389"/>
      <c r="P428" s="215"/>
      <c r="Q428" s="215"/>
    </row>
    <row r="429" spans="2:19" ht="14">
      <c r="B429" s="8" t="str">
        <f t="shared" ref="B429:Q431" si="62">IFERROR(VLOOKUP($B$428,$4:$123,MATCH($S429&amp;"/"&amp;B$347,$2:$2,0),FALSE),"")</f>
        <v/>
      </c>
      <c r="C429" s="8" t="str">
        <f t="shared" si="62"/>
        <v/>
      </c>
      <c r="D429" s="8" t="str">
        <f t="shared" si="62"/>
        <v/>
      </c>
      <c r="E429" s="8" t="str">
        <f t="shared" si="62"/>
        <v/>
      </c>
      <c r="F429" s="8" t="str">
        <f t="shared" si="62"/>
        <v/>
      </c>
      <c r="G429" s="8" t="str">
        <f t="shared" si="62"/>
        <v/>
      </c>
      <c r="H429" s="8" t="str">
        <f t="shared" si="62"/>
        <v/>
      </c>
      <c r="I429" s="8" t="str">
        <f t="shared" si="62"/>
        <v/>
      </c>
      <c r="J429" s="8" t="str">
        <f t="shared" si="62"/>
        <v/>
      </c>
      <c r="K429" s="8" t="str">
        <f t="shared" si="62"/>
        <v/>
      </c>
      <c r="L429" s="8" t="str">
        <f t="shared" si="62"/>
        <v/>
      </c>
      <c r="M429" s="8" t="str">
        <f t="shared" si="62"/>
        <v/>
      </c>
      <c r="N429" s="8" t="str">
        <f t="shared" si="62"/>
        <v/>
      </c>
      <c r="O429" s="8" t="str">
        <f t="shared" si="62"/>
        <v/>
      </c>
      <c r="P429" s="8" t="str">
        <f t="shared" si="62"/>
        <v/>
      </c>
      <c r="Q429" s="8" t="str">
        <f t="shared" si="62"/>
        <v/>
      </c>
      <c r="R429" s="6"/>
      <c r="S429" s="9" t="s">
        <v>12</v>
      </c>
    </row>
    <row r="430" spans="2:19" ht="14">
      <c r="B430" s="8" t="str">
        <f t="shared" si="62"/>
        <v/>
      </c>
      <c r="C430" s="8" t="str">
        <f t="shared" si="62"/>
        <v/>
      </c>
      <c r="D430" s="8" t="str">
        <f t="shared" si="62"/>
        <v/>
      </c>
      <c r="E430" s="8" t="str">
        <f t="shared" si="62"/>
        <v/>
      </c>
      <c r="F430" s="8" t="str">
        <f t="shared" si="62"/>
        <v/>
      </c>
      <c r="G430" s="8" t="str">
        <f t="shared" si="62"/>
        <v/>
      </c>
      <c r="H430" s="8" t="str">
        <f t="shared" si="62"/>
        <v/>
      </c>
      <c r="I430" s="8" t="str">
        <f t="shared" si="62"/>
        <v/>
      </c>
      <c r="J430" s="8" t="str">
        <f t="shared" si="62"/>
        <v/>
      </c>
      <c r="K430" s="8" t="str">
        <f t="shared" si="62"/>
        <v/>
      </c>
      <c r="L430" s="8" t="str">
        <f t="shared" si="62"/>
        <v/>
      </c>
      <c r="M430" s="8" t="str">
        <f t="shared" si="62"/>
        <v/>
      </c>
      <c r="N430" s="8" t="str">
        <f t="shared" si="62"/>
        <v/>
      </c>
      <c r="O430" s="8" t="str">
        <f t="shared" si="62"/>
        <v/>
      </c>
      <c r="P430" s="8" t="str">
        <f t="shared" si="62"/>
        <v/>
      </c>
      <c r="Q430" s="8" t="str">
        <f t="shared" si="62"/>
        <v/>
      </c>
      <c r="R430" s="6"/>
      <c r="S430" s="9" t="s">
        <v>13</v>
      </c>
    </row>
    <row r="431" spans="2:19" ht="14">
      <c r="B431" s="8" t="str">
        <f t="shared" si="62"/>
        <v/>
      </c>
      <c r="C431" s="8" t="str">
        <f t="shared" si="62"/>
        <v/>
      </c>
      <c r="D431" s="8" t="str">
        <f t="shared" si="62"/>
        <v/>
      </c>
      <c r="E431" s="8" t="str">
        <f t="shared" si="62"/>
        <v/>
      </c>
      <c r="F431" s="8" t="str">
        <f t="shared" si="62"/>
        <v/>
      </c>
      <c r="G431" s="8" t="str">
        <f t="shared" si="62"/>
        <v/>
      </c>
      <c r="H431" s="8" t="str">
        <f t="shared" si="62"/>
        <v/>
      </c>
      <c r="I431" s="8" t="str">
        <f t="shared" si="62"/>
        <v/>
      </c>
      <c r="J431" s="8" t="str">
        <f t="shared" si="62"/>
        <v/>
      </c>
      <c r="K431" s="8" t="str">
        <f t="shared" si="62"/>
        <v/>
      </c>
      <c r="L431" s="8" t="str">
        <f t="shared" si="62"/>
        <v/>
      </c>
      <c r="M431" s="8" t="str">
        <f t="shared" si="62"/>
        <v/>
      </c>
      <c r="N431" s="8" t="str">
        <f t="shared" si="62"/>
        <v/>
      </c>
      <c r="O431" s="8" t="str">
        <f t="shared" si="62"/>
        <v/>
      </c>
      <c r="P431" s="8" t="str">
        <f t="shared" si="62"/>
        <v/>
      </c>
      <c r="Q431" s="8" t="str">
        <f t="shared" si="62"/>
        <v/>
      </c>
      <c r="R431" s="6"/>
      <c r="S431" s="9" t="s">
        <v>14</v>
      </c>
    </row>
    <row r="432" spans="2:19" ht="14">
      <c r="B432" s="8" t="str">
        <f t="shared" ref="B432:M432" si="63">IFERROR(VLOOKUP($B$428,$4:$123,MATCH($S432&amp;"/"&amp;B$347,$2:$2,0),FALSE),"")</f>
        <v/>
      </c>
      <c r="C432" s="8" t="str">
        <f t="shared" si="63"/>
        <v/>
      </c>
      <c r="D432" s="8" t="str">
        <f t="shared" si="63"/>
        <v/>
      </c>
      <c r="E432" s="8" t="str">
        <f t="shared" si="63"/>
        <v/>
      </c>
      <c r="F432" s="8" t="str">
        <f t="shared" si="63"/>
        <v/>
      </c>
      <c r="G432" s="8" t="str">
        <f t="shared" si="63"/>
        <v/>
      </c>
      <c r="H432" s="8" t="str">
        <f t="shared" si="63"/>
        <v/>
      </c>
      <c r="I432" s="8" t="str">
        <f t="shared" si="63"/>
        <v/>
      </c>
      <c r="J432" s="8" t="str">
        <f t="shared" si="63"/>
        <v/>
      </c>
      <c r="K432" s="8" t="str">
        <f t="shared" si="63"/>
        <v/>
      </c>
      <c r="L432" s="8" t="str">
        <f t="shared" si="63"/>
        <v/>
      </c>
      <c r="M432" s="8" t="str">
        <f t="shared" si="63"/>
        <v/>
      </c>
      <c r="N432" s="8" t="str">
        <f>IFERROR(VLOOKUP($B$428,$4:$123,MATCH($S432&amp;"/"&amp;N$347,$2:$2,0),FALSE),IFERROR(VLOOKUP($B$428,$4:$123,MATCH($S431&amp;"/"&amp;N$347,$2:$2,0),FALSE),IFERROR(VLOOKUP($B$428,$4:$123,MATCH($S430&amp;"/"&amp;N$347,$2:$2,0),FALSE),IFERROR(VLOOKUP($B$428,$4:$123,MATCH($S429&amp;"/"&amp;N$347,$2:$2,0),FALSE),""))))</f>
        <v/>
      </c>
      <c r="O432" s="8" t="str">
        <f>IFERROR(VLOOKUP($B$428,$4:$123,MATCH($S432&amp;"/"&amp;O$347,$2:$2,0),FALSE),IFERROR(VLOOKUP($B$428,$4:$123,MATCH($S431&amp;"/"&amp;O$347,$2:$2,0),FALSE),IFERROR(VLOOKUP($B$428,$4:$123,MATCH($S430&amp;"/"&amp;O$347,$2:$2,0),FALSE),IFERROR(VLOOKUP($B$428,$4:$123,MATCH($S429&amp;"/"&amp;O$347,$2:$2,0),FALSE),""))))</f>
        <v/>
      </c>
      <c r="P432" s="8" t="str">
        <f>IFERROR(VLOOKUP($B$428,$4:$123,MATCH($S432&amp;"/"&amp;P$347,$2:$2,0),FALSE),IFERROR(VLOOKUP($B$428,$4:$123,MATCH($S431&amp;"/"&amp;P$347,$2:$2,0),FALSE),IFERROR(VLOOKUP($B$428,$4:$123,MATCH($S430&amp;"/"&amp;P$347,$2:$2,0),FALSE),IFERROR(VLOOKUP($B$428,$4:$123,MATCH($S429&amp;"/"&amp;P$347,$2:$2,0),FALSE),""))))</f>
        <v/>
      </c>
      <c r="Q432" s="8" t="str">
        <f>IFERROR(VLOOKUP($B$428,$4:$123,MATCH($S432&amp;"/"&amp;Q$347,$2:$2,0),FALSE),IFERROR(VLOOKUP($B$428,$4:$123,MATCH($S431&amp;"/"&amp;Q$347,$2:$2,0),FALSE),IFERROR(VLOOKUP($B$428,$4:$123,MATCH($S430&amp;"/"&amp;Q$347,$2:$2,0),FALSE),IFERROR(VLOOKUP($B$428,$4:$123,MATCH($S429&amp;"/"&amp;Q$347,$2:$2,0),FALSE),""))))</f>
        <v/>
      </c>
      <c r="R432" s="6"/>
      <c r="S432" s="9" t="s">
        <v>15</v>
      </c>
    </row>
    <row r="433" spans="1:20" ht="14">
      <c r="A433" s="85"/>
      <c r="B433" s="12" t="e">
        <f t="shared" ref="B433:M433" si="64">+B432/B$401</f>
        <v>#VALUE!</v>
      </c>
      <c r="C433" s="12" t="e">
        <f t="shared" si="64"/>
        <v>#VALUE!</v>
      </c>
      <c r="D433" s="12" t="e">
        <f t="shared" si="64"/>
        <v>#VALUE!</v>
      </c>
      <c r="E433" s="12" t="e">
        <f t="shared" si="64"/>
        <v>#VALUE!</v>
      </c>
      <c r="F433" s="12" t="e">
        <f t="shared" si="64"/>
        <v>#VALUE!</v>
      </c>
      <c r="G433" s="12" t="e">
        <f t="shared" si="64"/>
        <v>#VALUE!</v>
      </c>
      <c r="H433" s="12" t="e">
        <f t="shared" si="64"/>
        <v>#VALUE!</v>
      </c>
      <c r="I433" s="12" t="e">
        <f t="shared" si="64"/>
        <v>#VALUE!</v>
      </c>
      <c r="J433" s="12" t="e">
        <f t="shared" si="64"/>
        <v>#VALUE!</v>
      </c>
      <c r="K433" s="12" t="e">
        <f t="shared" si="64"/>
        <v>#VALUE!</v>
      </c>
      <c r="L433" s="12" t="e">
        <f t="shared" si="64"/>
        <v>#VALUE!</v>
      </c>
      <c r="M433" s="12" t="e">
        <f t="shared" si="64"/>
        <v>#VALUE!</v>
      </c>
      <c r="N433" s="12" t="e">
        <f>+N432/N$401</f>
        <v>#VALUE!</v>
      </c>
      <c r="O433" s="12" t="e">
        <f>+O432/O$401</f>
        <v>#VALUE!</v>
      </c>
      <c r="P433" s="12" t="e">
        <f>+P432/P$401</f>
        <v>#VALUE!</v>
      </c>
      <c r="Q433" s="12" t="e">
        <f>+Q432/Q$401</f>
        <v>#VALUE!</v>
      </c>
      <c r="R433" s="6"/>
      <c r="S433" s="11" t="s">
        <v>377</v>
      </c>
    </row>
    <row r="434" spans="1:20" ht="14">
      <c r="B434" s="357" t="s">
        <v>326</v>
      </c>
      <c r="C434" s="357"/>
      <c r="D434" s="357"/>
      <c r="E434" s="357"/>
      <c r="F434" s="357"/>
      <c r="G434" s="357"/>
      <c r="H434" s="357"/>
      <c r="I434" s="357"/>
      <c r="J434" s="357"/>
      <c r="K434" s="357"/>
      <c r="L434" s="357"/>
      <c r="M434" s="357"/>
      <c r="N434" s="357"/>
      <c r="O434" s="357"/>
      <c r="P434" s="120"/>
      <c r="Q434" s="120"/>
    </row>
    <row r="435" spans="1:20" ht="14">
      <c r="B435" s="8" t="str">
        <f t="shared" ref="B435:Q437" si="65">IFERROR(VLOOKUP($B$434,$4:$123,MATCH($S435&amp;"/"&amp;B$347,$2:$2,0),FALSE),"")</f>
        <v/>
      </c>
      <c r="C435" s="8" t="str">
        <f t="shared" si="65"/>
        <v/>
      </c>
      <c r="D435" s="8" t="str">
        <f t="shared" si="65"/>
        <v/>
      </c>
      <c r="E435" s="8" t="str">
        <f t="shared" si="65"/>
        <v/>
      </c>
      <c r="F435" s="8" t="str">
        <f t="shared" si="65"/>
        <v/>
      </c>
      <c r="G435" s="8" t="str">
        <f t="shared" si="65"/>
        <v/>
      </c>
      <c r="H435" s="8" t="str">
        <f t="shared" si="65"/>
        <v/>
      </c>
      <c r="I435" s="8" t="str">
        <f t="shared" si="65"/>
        <v/>
      </c>
      <c r="J435" s="8" t="str">
        <f t="shared" si="65"/>
        <v/>
      </c>
      <c r="K435" s="8" t="str">
        <f t="shared" si="65"/>
        <v/>
      </c>
      <c r="L435" s="8" t="str">
        <f t="shared" si="65"/>
        <v/>
      </c>
      <c r="M435" s="8" t="str">
        <f t="shared" si="65"/>
        <v/>
      </c>
      <c r="N435" s="8" t="str">
        <f t="shared" si="65"/>
        <v/>
      </c>
      <c r="O435" s="8" t="str">
        <f t="shared" si="65"/>
        <v/>
      </c>
      <c r="P435" s="8" t="str">
        <f t="shared" si="65"/>
        <v/>
      </c>
      <c r="Q435" s="8" t="str">
        <f t="shared" si="65"/>
        <v/>
      </c>
      <c r="R435" s="6"/>
      <c r="S435" s="9" t="s">
        <v>12</v>
      </c>
    </row>
    <row r="436" spans="1:20" ht="14">
      <c r="B436" s="8" t="str">
        <f t="shared" si="65"/>
        <v/>
      </c>
      <c r="C436" s="8" t="str">
        <f t="shared" si="65"/>
        <v/>
      </c>
      <c r="D436" s="8" t="str">
        <f t="shared" si="65"/>
        <v/>
      </c>
      <c r="E436" s="8" t="str">
        <f t="shared" si="65"/>
        <v/>
      </c>
      <c r="F436" s="8" t="str">
        <f t="shared" si="65"/>
        <v/>
      </c>
      <c r="G436" s="8" t="str">
        <f t="shared" si="65"/>
        <v/>
      </c>
      <c r="H436" s="8" t="str">
        <f t="shared" si="65"/>
        <v/>
      </c>
      <c r="I436" s="8" t="str">
        <f t="shared" si="65"/>
        <v/>
      </c>
      <c r="J436" s="8" t="str">
        <f t="shared" si="65"/>
        <v/>
      </c>
      <c r="K436" s="8" t="str">
        <f t="shared" si="65"/>
        <v/>
      </c>
      <c r="L436" s="8" t="str">
        <f t="shared" si="65"/>
        <v/>
      </c>
      <c r="M436" s="8" t="str">
        <f t="shared" si="65"/>
        <v/>
      </c>
      <c r="N436" s="8" t="str">
        <f t="shared" si="65"/>
        <v/>
      </c>
      <c r="O436" s="8" t="str">
        <f t="shared" si="65"/>
        <v/>
      </c>
      <c r="P436" s="8" t="str">
        <f t="shared" si="65"/>
        <v/>
      </c>
      <c r="Q436" s="8" t="str">
        <f t="shared" si="65"/>
        <v/>
      </c>
      <c r="R436" s="6"/>
      <c r="S436" s="9" t="s">
        <v>13</v>
      </c>
    </row>
    <row r="437" spans="1:20" ht="14">
      <c r="B437" s="8" t="str">
        <f t="shared" si="65"/>
        <v/>
      </c>
      <c r="C437" s="8" t="str">
        <f t="shared" si="65"/>
        <v/>
      </c>
      <c r="D437" s="8" t="str">
        <f t="shared" si="65"/>
        <v/>
      </c>
      <c r="E437" s="8" t="str">
        <f t="shared" si="65"/>
        <v/>
      </c>
      <c r="F437" s="8" t="str">
        <f t="shared" si="65"/>
        <v/>
      </c>
      <c r="G437" s="8" t="str">
        <f t="shared" si="65"/>
        <v/>
      </c>
      <c r="H437" s="8" t="str">
        <f t="shared" si="65"/>
        <v/>
      </c>
      <c r="I437" s="8" t="str">
        <f t="shared" si="65"/>
        <v/>
      </c>
      <c r="J437" s="8" t="str">
        <f t="shared" si="65"/>
        <v/>
      </c>
      <c r="K437" s="8" t="str">
        <f t="shared" si="65"/>
        <v/>
      </c>
      <c r="L437" s="8" t="str">
        <f t="shared" si="65"/>
        <v/>
      </c>
      <c r="M437" s="8" t="str">
        <f t="shared" si="65"/>
        <v/>
      </c>
      <c r="N437" s="8" t="str">
        <f t="shared" si="65"/>
        <v/>
      </c>
      <c r="O437" s="8" t="str">
        <f t="shared" si="65"/>
        <v/>
      </c>
      <c r="P437" s="8" t="str">
        <f t="shared" si="65"/>
        <v/>
      </c>
      <c r="Q437" s="8" t="str">
        <f t="shared" si="65"/>
        <v/>
      </c>
      <c r="R437" s="6"/>
      <c r="S437" s="9" t="s">
        <v>14</v>
      </c>
    </row>
    <row r="438" spans="1:20" ht="14">
      <c r="B438" s="8" t="str">
        <f t="shared" ref="B438:M438" si="66">IFERROR(VLOOKUP($B$434,$4:$123,MATCH($S438&amp;"/"&amp;B$347,$2:$2,0),FALSE),"")</f>
        <v/>
      </c>
      <c r="C438" s="8" t="str">
        <f t="shared" si="66"/>
        <v/>
      </c>
      <c r="D438" s="8" t="str">
        <f t="shared" si="66"/>
        <v/>
      </c>
      <c r="E438" s="8" t="str">
        <f t="shared" si="66"/>
        <v/>
      </c>
      <c r="F438" s="8" t="str">
        <f t="shared" si="66"/>
        <v/>
      </c>
      <c r="G438" s="8" t="str">
        <f t="shared" si="66"/>
        <v/>
      </c>
      <c r="H438" s="8" t="str">
        <f t="shared" si="66"/>
        <v/>
      </c>
      <c r="I438" s="8" t="str">
        <f t="shared" si="66"/>
        <v/>
      </c>
      <c r="J438" s="8" t="str">
        <f t="shared" si="66"/>
        <v/>
      </c>
      <c r="K438" s="8" t="str">
        <f t="shared" si="66"/>
        <v/>
      </c>
      <c r="L438" s="8" t="str">
        <f t="shared" si="66"/>
        <v/>
      </c>
      <c r="M438" s="8" t="str">
        <f t="shared" si="66"/>
        <v/>
      </c>
      <c r="N438" s="8" t="str">
        <f>IFERROR(VLOOKUP($B$434,$4:$123,MATCH($S438&amp;"/"&amp;N$347,$2:$2,0),FALSE),IFERROR(VLOOKUP($B$434,$4:$123,MATCH($S437&amp;"/"&amp;N$347,$2:$2,0),FALSE),IFERROR(VLOOKUP($B$434,$4:$123,MATCH($S436&amp;"/"&amp;N$347,$2:$2,0),FALSE),IFERROR(VLOOKUP($B$434,$4:$123,MATCH($S435&amp;"/"&amp;N$347,$2:$2,0),FALSE),""))))</f>
        <v/>
      </c>
      <c r="O438" s="8" t="str">
        <f>IFERROR(VLOOKUP($B$434,$4:$123,MATCH($S438&amp;"/"&amp;O$347,$2:$2,0),FALSE),IFERROR(VLOOKUP($B$434,$4:$123,MATCH($S437&amp;"/"&amp;O$347,$2:$2,0),FALSE),IFERROR(VLOOKUP($B$434,$4:$123,MATCH($S436&amp;"/"&amp;O$347,$2:$2,0),FALSE),IFERROR(VLOOKUP($B$434,$4:$123,MATCH($S435&amp;"/"&amp;O$347,$2:$2,0),FALSE),""))))</f>
        <v/>
      </c>
      <c r="P438" s="8" t="str">
        <f>IFERROR(VLOOKUP($B$434,$4:$123,MATCH($S438&amp;"/"&amp;P$347,$2:$2,0),FALSE),IFERROR(VLOOKUP($B$434,$4:$123,MATCH($S437&amp;"/"&amp;P$347,$2:$2,0),FALSE),IFERROR(VLOOKUP($B$434,$4:$123,MATCH($S436&amp;"/"&amp;P$347,$2:$2,0),FALSE),IFERROR(VLOOKUP($B$434,$4:$123,MATCH($S435&amp;"/"&amp;P$347,$2:$2,0),FALSE),""))))</f>
        <v/>
      </c>
      <c r="Q438" s="8" t="str">
        <f>IFERROR(VLOOKUP($B$434,$4:$123,MATCH($S438&amp;"/"&amp;Q$347,$2:$2,0),FALSE),IFERROR(VLOOKUP($B$434,$4:$123,MATCH($S437&amp;"/"&amp;Q$347,$2:$2,0),FALSE),IFERROR(VLOOKUP($B$434,$4:$123,MATCH($S436&amp;"/"&amp;Q$347,$2:$2,0),FALSE),IFERROR(VLOOKUP($B$434,$4:$123,MATCH($S435&amp;"/"&amp;Q$347,$2:$2,0),FALSE),""))))</f>
        <v/>
      </c>
      <c r="R438" s="6"/>
      <c r="S438" s="9" t="s">
        <v>15</v>
      </c>
    </row>
    <row r="439" spans="1:20" ht="14">
      <c r="A439" s="85"/>
      <c r="B439" s="12" t="e">
        <f t="shared" ref="B439:M439" si="67">+B438/B$401</f>
        <v>#VALUE!</v>
      </c>
      <c r="C439" s="12" t="e">
        <f t="shared" si="67"/>
        <v>#VALUE!</v>
      </c>
      <c r="D439" s="12" t="e">
        <f t="shared" si="67"/>
        <v>#VALUE!</v>
      </c>
      <c r="E439" s="12" t="e">
        <f t="shared" si="67"/>
        <v>#VALUE!</v>
      </c>
      <c r="F439" s="12" t="e">
        <f t="shared" si="67"/>
        <v>#VALUE!</v>
      </c>
      <c r="G439" s="12" t="e">
        <f t="shared" si="67"/>
        <v>#VALUE!</v>
      </c>
      <c r="H439" s="12" t="e">
        <f t="shared" si="67"/>
        <v>#VALUE!</v>
      </c>
      <c r="I439" s="12" t="e">
        <f t="shared" si="67"/>
        <v>#VALUE!</v>
      </c>
      <c r="J439" s="12" t="e">
        <f t="shared" si="67"/>
        <v>#VALUE!</v>
      </c>
      <c r="K439" s="12" t="e">
        <f t="shared" si="67"/>
        <v>#VALUE!</v>
      </c>
      <c r="L439" s="12" t="e">
        <f t="shared" si="67"/>
        <v>#VALUE!</v>
      </c>
      <c r="M439" s="12" t="e">
        <f t="shared" si="67"/>
        <v>#VALUE!</v>
      </c>
      <c r="N439" s="12" t="e">
        <f>+N438/N$401</f>
        <v>#VALUE!</v>
      </c>
      <c r="O439" s="12" t="e">
        <f>+O438/O$401</f>
        <v>#VALUE!</v>
      </c>
      <c r="P439" s="12" t="e">
        <f>+P438/P$401</f>
        <v>#VALUE!</v>
      </c>
      <c r="Q439" s="12" t="e">
        <f>+Q438/Q$401</f>
        <v>#VALUE!</v>
      </c>
      <c r="R439" s="6"/>
      <c r="S439" s="11" t="s">
        <v>377</v>
      </c>
    </row>
    <row r="440" spans="1:20" ht="14">
      <c r="B440" s="352" t="s">
        <v>18</v>
      </c>
      <c r="C440" s="352"/>
      <c r="D440" s="352"/>
      <c r="E440" s="352"/>
      <c r="F440" s="352"/>
      <c r="G440" s="352"/>
      <c r="H440" s="352"/>
      <c r="I440" s="352"/>
      <c r="J440" s="352"/>
      <c r="K440" s="352"/>
      <c r="L440" s="352"/>
      <c r="M440" s="352"/>
      <c r="N440" s="352"/>
      <c r="O440" s="352"/>
      <c r="P440" s="115"/>
      <c r="Q440" s="115"/>
      <c r="R440" s="6"/>
      <c r="S440" s="15"/>
    </row>
    <row r="441" spans="1:20" ht="14">
      <c r="B441" s="352" t="s">
        <v>346</v>
      </c>
      <c r="C441" s="352"/>
      <c r="D441" s="352"/>
      <c r="E441" s="352"/>
      <c r="F441" s="352"/>
      <c r="G441" s="352"/>
      <c r="H441" s="352"/>
      <c r="I441" s="352"/>
      <c r="J441" s="352"/>
      <c r="K441" s="352"/>
      <c r="L441" s="352"/>
      <c r="M441" s="352"/>
      <c r="N441" s="352"/>
      <c r="O441" s="352"/>
      <c r="P441" s="115"/>
      <c r="Q441" s="115"/>
      <c r="R441" s="6"/>
      <c r="S441" s="9"/>
    </row>
    <row r="442" spans="1:20" ht="14">
      <c r="B442" s="7" t="str">
        <f t="shared" ref="B442:Q445" si="68">IFERROR(VLOOKUP($B$441,$127:$213,MATCH($S442&amp;"/"&amp;B$347,$125:$125,0),FALSE),"")</f>
        <v/>
      </c>
      <c r="C442" s="7" t="str">
        <f t="shared" si="68"/>
        <v/>
      </c>
      <c r="D442" s="7" t="str">
        <f t="shared" si="68"/>
        <v/>
      </c>
      <c r="E442" s="7" t="str">
        <f t="shared" si="68"/>
        <v/>
      </c>
      <c r="F442" s="7" t="str">
        <f t="shared" si="68"/>
        <v/>
      </c>
      <c r="G442" s="7" t="str">
        <f t="shared" si="68"/>
        <v/>
      </c>
      <c r="H442" s="7" t="str">
        <f t="shared" si="68"/>
        <v/>
      </c>
      <c r="I442" s="7" t="str">
        <f t="shared" si="68"/>
        <v/>
      </c>
      <c r="J442" s="7" t="str">
        <f t="shared" si="68"/>
        <v/>
      </c>
      <c r="K442" s="7" t="str">
        <f t="shared" si="68"/>
        <v/>
      </c>
      <c r="L442" s="7" t="str">
        <f t="shared" si="68"/>
        <v/>
      </c>
      <c r="M442" s="7" t="str">
        <f t="shared" si="68"/>
        <v/>
      </c>
      <c r="N442" s="7" t="str">
        <f t="shared" si="68"/>
        <v/>
      </c>
      <c r="O442" s="7" t="str">
        <f t="shared" si="68"/>
        <v/>
      </c>
      <c r="P442" s="7" t="str">
        <f t="shared" si="68"/>
        <v/>
      </c>
      <c r="Q442" s="7" t="str">
        <f t="shared" si="68"/>
        <v/>
      </c>
      <c r="R442" s="17"/>
      <c r="S442" s="9" t="s">
        <v>12</v>
      </c>
      <c r="T442" s="88"/>
    </row>
    <row r="443" spans="1:20" ht="14">
      <c r="B443" s="7" t="str">
        <f t="shared" si="68"/>
        <v/>
      </c>
      <c r="C443" s="7" t="str">
        <f t="shared" si="68"/>
        <v/>
      </c>
      <c r="D443" s="7" t="str">
        <f t="shared" si="68"/>
        <v/>
      </c>
      <c r="E443" s="7" t="str">
        <f t="shared" si="68"/>
        <v/>
      </c>
      <c r="F443" s="7" t="str">
        <f t="shared" si="68"/>
        <v/>
      </c>
      <c r="G443" s="7" t="str">
        <f t="shared" si="68"/>
        <v/>
      </c>
      <c r="H443" s="7" t="str">
        <f t="shared" si="68"/>
        <v/>
      </c>
      <c r="I443" s="7" t="str">
        <f t="shared" si="68"/>
        <v/>
      </c>
      <c r="J443" s="7" t="str">
        <f t="shared" si="68"/>
        <v/>
      </c>
      <c r="K443" s="7" t="str">
        <f t="shared" si="68"/>
        <v/>
      </c>
      <c r="L443" s="7" t="str">
        <f t="shared" si="68"/>
        <v/>
      </c>
      <c r="M443" s="7" t="str">
        <f t="shared" si="68"/>
        <v/>
      </c>
      <c r="N443" s="7" t="str">
        <f t="shared" si="68"/>
        <v/>
      </c>
      <c r="O443" s="7" t="str">
        <f t="shared" si="68"/>
        <v/>
      </c>
      <c r="P443" s="7" t="str">
        <f t="shared" si="68"/>
        <v/>
      </c>
      <c r="Q443" s="7" t="str">
        <f t="shared" si="68"/>
        <v/>
      </c>
      <c r="R443" s="17"/>
      <c r="S443" s="9" t="s">
        <v>13</v>
      </c>
    </row>
    <row r="444" spans="1:20" ht="14">
      <c r="B444" s="7" t="str">
        <f t="shared" si="68"/>
        <v/>
      </c>
      <c r="C444" s="7" t="str">
        <f t="shared" si="68"/>
        <v/>
      </c>
      <c r="D444" s="7" t="str">
        <f t="shared" si="68"/>
        <v/>
      </c>
      <c r="E444" s="7" t="str">
        <f t="shared" si="68"/>
        <v/>
      </c>
      <c r="F444" s="7" t="str">
        <f t="shared" si="68"/>
        <v/>
      </c>
      <c r="G444" s="7" t="str">
        <f t="shared" si="68"/>
        <v/>
      </c>
      <c r="H444" s="7" t="str">
        <f t="shared" si="68"/>
        <v/>
      </c>
      <c r="I444" s="7" t="str">
        <f t="shared" si="68"/>
        <v/>
      </c>
      <c r="J444" s="7" t="str">
        <f t="shared" si="68"/>
        <v/>
      </c>
      <c r="K444" s="7" t="str">
        <f t="shared" si="68"/>
        <v/>
      </c>
      <c r="L444" s="7" t="str">
        <f t="shared" si="68"/>
        <v/>
      </c>
      <c r="M444" s="7" t="str">
        <f t="shared" si="68"/>
        <v/>
      </c>
      <c r="N444" s="7" t="str">
        <f t="shared" si="68"/>
        <v/>
      </c>
      <c r="O444" s="7" t="str">
        <f t="shared" si="68"/>
        <v/>
      </c>
      <c r="P444" s="7" t="str">
        <f t="shared" si="68"/>
        <v/>
      </c>
      <c r="Q444" s="7" t="str">
        <f t="shared" si="68"/>
        <v/>
      </c>
      <c r="R444" s="17"/>
      <c r="S444" s="9" t="s">
        <v>14</v>
      </c>
    </row>
    <row r="445" spans="1:20" ht="14">
      <c r="B445" s="18" t="str">
        <f t="shared" si="68"/>
        <v/>
      </c>
      <c r="C445" s="18" t="str">
        <f t="shared" si="68"/>
        <v/>
      </c>
      <c r="D445" s="18" t="str">
        <f t="shared" si="68"/>
        <v/>
      </c>
      <c r="E445" s="18" t="str">
        <f t="shared" si="68"/>
        <v/>
      </c>
      <c r="F445" s="18" t="str">
        <f t="shared" si="68"/>
        <v/>
      </c>
      <c r="G445" s="18" t="str">
        <f t="shared" si="68"/>
        <v/>
      </c>
      <c r="H445" s="18" t="str">
        <f t="shared" si="68"/>
        <v/>
      </c>
      <c r="I445" s="18" t="str">
        <f t="shared" si="68"/>
        <v/>
      </c>
      <c r="J445" s="18" t="str">
        <f t="shared" si="68"/>
        <v/>
      </c>
      <c r="K445" s="18" t="str">
        <f t="shared" si="68"/>
        <v/>
      </c>
      <c r="L445" s="18" t="str">
        <f t="shared" si="68"/>
        <v/>
      </c>
      <c r="M445" s="18" t="str">
        <f t="shared" si="68"/>
        <v/>
      </c>
      <c r="N445" s="18" t="str">
        <f t="shared" si="68"/>
        <v/>
      </c>
      <c r="O445" s="18" t="str">
        <f t="shared" si="68"/>
        <v/>
      </c>
      <c r="P445" s="18" t="str">
        <f t="shared" si="68"/>
        <v/>
      </c>
      <c r="Q445" s="18" t="str">
        <f t="shared" si="68"/>
        <v/>
      </c>
      <c r="R445" s="17"/>
      <c r="S445" s="9" t="s">
        <v>19</v>
      </c>
    </row>
    <row r="446" spans="1:20" ht="14">
      <c r="B446" s="16">
        <f>SUM(B442:B445)</f>
        <v>0</v>
      </c>
      <c r="C446" s="16">
        <f t="shared" ref="C446:M446" si="69">SUM(C442:C445)</f>
        <v>0</v>
      </c>
      <c r="D446" s="16">
        <f t="shared" si="69"/>
        <v>0</v>
      </c>
      <c r="E446" s="16">
        <f t="shared" si="69"/>
        <v>0</v>
      </c>
      <c r="F446" s="16">
        <f t="shared" si="69"/>
        <v>0</v>
      </c>
      <c r="G446" s="16">
        <f t="shared" si="69"/>
        <v>0</v>
      </c>
      <c r="H446" s="16">
        <f t="shared" si="69"/>
        <v>0</v>
      </c>
      <c r="I446" s="16">
        <f t="shared" si="69"/>
        <v>0</v>
      </c>
      <c r="J446" s="16">
        <f t="shared" si="69"/>
        <v>0</v>
      </c>
      <c r="K446" s="16">
        <f t="shared" si="69"/>
        <v>0</v>
      </c>
      <c r="L446" s="16">
        <f t="shared" si="69"/>
        <v>0</v>
      </c>
      <c r="M446" s="16">
        <f t="shared" si="69"/>
        <v>0</v>
      </c>
      <c r="N446" s="16" t="e">
        <f>IF(N443="",N442*4,IF(N444="",(N443+N442)*2,IF(N445="",((N444+N443+N442)/3)*4,SUM(N442:N445))))</f>
        <v>#VALUE!</v>
      </c>
      <c r="O446" s="16" t="e">
        <f>IF(O443="",O442*4,IF(O444="",(O443+O442)*2,IF(O445="",((O444+O443+O442)/3)*4,SUM(O442:O445))))</f>
        <v>#VALUE!</v>
      </c>
      <c r="P446" s="16" t="e">
        <f>IF(P443="",P442*4,IF(P444="",(P443+P442)*2,IF(P445="",((P444+P443+P442)/3)*4,SUM(P442:P445))))</f>
        <v>#VALUE!</v>
      </c>
      <c r="Q446" s="16" t="e">
        <f>IF(Q443="",Q442*4,IF(Q444="",(Q443+Q442)*2,IF(Q445="",((Q444+Q443+Q442)/3)*4,SUM(Q442:Q445))))</f>
        <v>#VALUE!</v>
      </c>
      <c r="R446" s="6"/>
      <c r="S446" s="9" t="s">
        <v>15</v>
      </c>
    </row>
    <row r="447" spans="1:20" s="87" customFormat="1" ht="14">
      <c r="A447" s="86"/>
      <c r="B447" s="19"/>
      <c r="C447" s="20" t="e">
        <f t="shared" ref="C447:M447" si="70">C446/B446-1</f>
        <v>#DIV/0!</v>
      </c>
      <c r="D447" s="20" t="e">
        <f t="shared" si="70"/>
        <v>#DIV/0!</v>
      </c>
      <c r="E447" s="20" t="e">
        <f t="shared" si="70"/>
        <v>#DIV/0!</v>
      </c>
      <c r="F447" s="20" t="e">
        <f t="shared" si="70"/>
        <v>#DIV/0!</v>
      </c>
      <c r="G447" s="20" t="e">
        <f t="shared" si="70"/>
        <v>#DIV/0!</v>
      </c>
      <c r="H447" s="20" t="e">
        <f t="shared" si="70"/>
        <v>#DIV/0!</v>
      </c>
      <c r="I447" s="20" t="e">
        <f t="shared" si="70"/>
        <v>#DIV/0!</v>
      </c>
      <c r="J447" s="20" t="e">
        <f t="shared" si="70"/>
        <v>#DIV/0!</v>
      </c>
      <c r="K447" s="20" t="e">
        <f t="shared" si="70"/>
        <v>#DIV/0!</v>
      </c>
      <c r="L447" s="20" t="e">
        <f t="shared" si="70"/>
        <v>#DIV/0!</v>
      </c>
      <c r="M447" s="20" t="e">
        <f t="shared" si="70"/>
        <v>#DIV/0!</v>
      </c>
      <c r="N447" s="12" t="e">
        <f>N446/M446-1</f>
        <v>#VALUE!</v>
      </c>
      <c r="O447" s="12" t="e">
        <f>O446/N446-1</f>
        <v>#VALUE!</v>
      </c>
      <c r="P447" s="12" t="e">
        <f>P446/O446-1</f>
        <v>#VALUE!</v>
      </c>
      <c r="Q447" s="12" t="e">
        <f>Q446/P446-1</f>
        <v>#VALUE!</v>
      </c>
      <c r="R447" s="17"/>
      <c r="S447" s="14" t="s">
        <v>20</v>
      </c>
    </row>
    <row r="448" spans="1:20" s="87" customFormat="1" ht="14">
      <c r="A448" s="86"/>
      <c r="B448" s="153" t="e">
        <f t="shared" ref="B448:O448" si="71">+B446/B$482</f>
        <v>#DIV/0!</v>
      </c>
      <c r="C448" s="153" t="e">
        <f t="shared" si="71"/>
        <v>#DIV/0!</v>
      </c>
      <c r="D448" s="153" t="e">
        <f t="shared" si="71"/>
        <v>#DIV/0!</v>
      </c>
      <c r="E448" s="153" t="e">
        <f t="shared" si="71"/>
        <v>#DIV/0!</v>
      </c>
      <c r="F448" s="153" t="e">
        <f t="shared" si="71"/>
        <v>#DIV/0!</v>
      </c>
      <c r="G448" s="153" t="e">
        <f t="shared" si="71"/>
        <v>#DIV/0!</v>
      </c>
      <c r="H448" s="153" t="e">
        <f t="shared" si="71"/>
        <v>#DIV/0!</v>
      </c>
      <c r="I448" s="153" t="e">
        <f t="shared" si="71"/>
        <v>#DIV/0!</v>
      </c>
      <c r="J448" s="153" t="e">
        <f t="shared" si="71"/>
        <v>#DIV/0!</v>
      </c>
      <c r="K448" s="153" t="e">
        <f t="shared" si="71"/>
        <v>#DIV/0!</v>
      </c>
      <c r="L448" s="153" t="e">
        <f t="shared" si="71"/>
        <v>#DIV/0!</v>
      </c>
      <c r="M448" s="153" t="e">
        <f t="shared" si="71"/>
        <v>#DIV/0!</v>
      </c>
      <c r="N448" s="153" t="e">
        <f t="shared" si="71"/>
        <v>#VALUE!</v>
      </c>
      <c r="O448" s="153" t="e">
        <f t="shared" si="71"/>
        <v>#VALUE!</v>
      </c>
      <c r="P448" s="153" t="e">
        <f t="shared" ref="P448:Q448" si="72">+P446/P$482</f>
        <v>#VALUE!</v>
      </c>
      <c r="Q448" s="153" t="e">
        <f t="shared" si="72"/>
        <v>#VALUE!</v>
      </c>
      <c r="R448" s="17"/>
      <c r="S448" s="14" t="s">
        <v>377</v>
      </c>
    </row>
    <row r="449" spans="1:19" ht="14">
      <c r="B449" s="352" t="s">
        <v>374</v>
      </c>
      <c r="C449" s="352"/>
      <c r="D449" s="352"/>
      <c r="E449" s="352"/>
      <c r="F449" s="352"/>
      <c r="G449" s="352"/>
      <c r="H449" s="352"/>
      <c r="I449" s="352"/>
      <c r="J449" s="352"/>
      <c r="K449" s="352"/>
      <c r="L449" s="352"/>
      <c r="M449" s="352"/>
      <c r="N449" s="352"/>
      <c r="O449" s="352"/>
      <c r="P449" s="115"/>
      <c r="Q449" s="115"/>
      <c r="R449" s="6"/>
      <c r="S449" s="9"/>
    </row>
    <row r="450" spans="1:19" ht="14">
      <c r="B450" s="7" t="str">
        <f t="shared" ref="B450:Q453" si="73">IFERROR(VLOOKUP($B$449,$127:$213,MATCH($S450&amp;"/"&amp;B$347,$125:$125,0),FALSE),"")</f>
        <v/>
      </c>
      <c r="C450" s="7" t="str">
        <f t="shared" si="73"/>
        <v/>
      </c>
      <c r="D450" s="7" t="str">
        <f t="shared" si="73"/>
        <v/>
      </c>
      <c r="E450" s="7" t="str">
        <f t="shared" si="73"/>
        <v/>
      </c>
      <c r="F450" s="7" t="str">
        <f t="shared" si="73"/>
        <v/>
      </c>
      <c r="G450" s="7" t="str">
        <f t="shared" si="73"/>
        <v/>
      </c>
      <c r="H450" s="7" t="str">
        <f t="shared" si="73"/>
        <v/>
      </c>
      <c r="I450" s="7" t="str">
        <f t="shared" si="73"/>
        <v/>
      </c>
      <c r="J450" s="7" t="str">
        <f t="shared" si="73"/>
        <v/>
      </c>
      <c r="K450" s="7" t="str">
        <f t="shared" si="73"/>
        <v/>
      </c>
      <c r="L450" s="7" t="str">
        <f t="shared" si="73"/>
        <v/>
      </c>
      <c r="M450" s="7" t="str">
        <f t="shared" si="73"/>
        <v/>
      </c>
      <c r="N450" s="7" t="str">
        <f t="shared" si="73"/>
        <v/>
      </c>
      <c r="O450" s="7" t="str">
        <f t="shared" si="73"/>
        <v/>
      </c>
      <c r="P450" s="7" t="str">
        <f t="shared" si="73"/>
        <v/>
      </c>
      <c r="Q450" s="7" t="str">
        <f t="shared" si="73"/>
        <v/>
      </c>
      <c r="R450" s="6"/>
      <c r="S450" s="9" t="s">
        <v>12</v>
      </c>
    </row>
    <row r="451" spans="1:19" ht="14">
      <c r="B451" s="7" t="str">
        <f t="shared" si="73"/>
        <v/>
      </c>
      <c r="C451" s="7" t="str">
        <f t="shared" si="73"/>
        <v/>
      </c>
      <c r="D451" s="7" t="str">
        <f t="shared" si="73"/>
        <v/>
      </c>
      <c r="E451" s="7" t="str">
        <f t="shared" si="73"/>
        <v/>
      </c>
      <c r="F451" s="7" t="str">
        <f t="shared" si="73"/>
        <v/>
      </c>
      <c r="G451" s="7" t="str">
        <f t="shared" si="73"/>
        <v/>
      </c>
      <c r="H451" s="7" t="str">
        <f t="shared" si="73"/>
        <v/>
      </c>
      <c r="I451" s="7" t="str">
        <f t="shared" si="73"/>
        <v/>
      </c>
      <c r="J451" s="7" t="str">
        <f t="shared" si="73"/>
        <v/>
      </c>
      <c r="K451" s="7" t="str">
        <f t="shared" si="73"/>
        <v/>
      </c>
      <c r="L451" s="7" t="str">
        <f t="shared" si="73"/>
        <v/>
      </c>
      <c r="M451" s="7" t="str">
        <f t="shared" si="73"/>
        <v/>
      </c>
      <c r="N451" s="7" t="str">
        <f t="shared" si="73"/>
        <v/>
      </c>
      <c r="O451" s="7" t="str">
        <f t="shared" si="73"/>
        <v/>
      </c>
      <c r="P451" s="7" t="str">
        <f t="shared" si="73"/>
        <v/>
      </c>
      <c r="Q451" s="7" t="str">
        <f t="shared" si="73"/>
        <v/>
      </c>
      <c r="R451" s="6"/>
      <c r="S451" s="9" t="s">
        <v>13</v>
      </c>
    </row>
    <row r="452" spans="1:19" ht="14">
      <c r="B452" s="7" t="str">
        <f t="shared" si="73"/>
        <v/>
      </c>
      <c r="C452" s="7" t="str">
        <f t="shared" si="73"/>
        <v/>
      </c>
      <c r="D452" s="7" t="str">
        <f t="shared" si="73"/>
        <v/>
      </c>
      <c r="E452" s="7" t="str">
        <f t="shared" si="73"/>
        <v/>
      </c>
      <c r="F452" s="7" t="str">
        <f t="shared" si="73"/>
        <v/>
      </c>
      <c r="G452" s="7" t="str">
        <f t="shared" si="73"/>
        <v/>
      </c>
      <c r="H452" s="7" t="str">
        <f t="shared" si="73"/>
        <v/>
      </c>
      <c r="I452" s="7" t="str">
        <f t="shared" si="73"/>
        <v/>
      </c>
      <c r="J452" s="7" t="str">
        <f t="shared" si="73"/>
        <v/>
      </c>
      <c r="K452" s="7" t="str">
        <f t="shared" si="73"/>
        <v/>
      </c>
      <c r="L452" s="7" t="str">
        <f t="shared" si="73"/>
        <v/>
      </c>
      <c r="M452" s="7" t="str">
        <f t="shared" si="73"/>
        <v/>
      </c>
      <c r="N452" s="7" t="str">
        <f t="shared" si="73"/>
        <v/>
      </c>
      <c r="O452" s="7" t="str">
        <f t="shared" si="73"/>
        <v/>
      </c>
      <c r="P452" s="7" t="str">
        <f t="shared" si="73"/>
        <v/>
      </c>
      <c r="Q452" s="7" t="str">
        <f t="shared" si="73"/>
        <v/>
      </c>
      <c r="R452" s="6"/>
      <c r="S452" s="9" t="s">
        <v>14</v>
      </c>
    </row>
    <row r="453" spans="1:19" ht="14">
      <c r="B453" s="18" t="str">
        <f t="shared" si="73"/>
        <v/>
      </c>
      <c r="C453" s="18" t="str">
        <f t="shared" si="73"/>
        <v/>
      </c>
      <c r="D453" s="18" t="str">
        <f t="shared" si="73"/>
        <v/>
      </c>
      <c r="E453" s="18" t="str">
        <f t="shared" si="73"/>
        <v/>
      </c>
      <c r="F453" s="18" t="str">
        <f t="shared" si="73"/>
        <v/>
      </c>
      <c r="G453" s="18" t="str">
        <f t="shared" si="73"/>
        <v/>
      </c>
      <c r="H453" s="18" t="str">
        <f t="shared" si="73"/>
        <v/>
      </c>
      <c r="I453" s="18" t="str">
        <f t="shared" si="73"/>
        <v/>
      </c>
      <c r="J453" s="18" t="str">
        <f t="shared" si="73"/>
        <v/>
      </c>
      <c r="K453" s="18" t="str">
        <f t="shared" si="73"/>
        <v/>
      </c>
      <c r="L453" s="18" t="str">
        <f t="shared" si="73"/>
        <v/>
      </c>
      <c r="M453" s="18" t="str">
        <f t="shared" si="73"/>
        <v/>
      </c>
      <c r="N453" s="18" t="str">
        <f t="shared" si="73"/>
        <v/>
      </c>
      <c r="O453" s="18" t="str">
        <f t="shared" si="73"/>
        <v/>
      </c>
      <c r="P453" s="18" t="str">
        <f t="shared" si="73"/>
        <v/>
      </c>
      <c r="Q453" s="18" t="str">
        <f t="shared" si="73"/>
        <v/>
      </c>
      <c r="R453" s="6"/>
      <c r="S453" s="9" t="s">
        <v>19</v>
      </c>
    </row>
    <row r="454" spans="1:19" ht="14">
      <c r="B454" s="16">
        <f>SUM(B450:B453)</f>
        <v>0</v>
      </c>
      <c r="C454" s="16">
        <f t="shared" ref="C454:M454" si="74">SUM(C450:C453)</f>
        <v>0</v>
      </c>
      <c r="D454" s="16">
        <f t="shared" si="74"/>
        <v>0</v>
      </c>
      <c r="E454" s="16">
        <f t="shared" si="74"/>
        <v>0</v>
      </c>
      <c r="F454" s="16">
        <f t="shared" si="74"/>
        <v>0</v>
      </c>
      <c r="G454" s="16">
        <f t="shared" si="74"/>
        <v>0</v>
      </c>
      <c r="H454" s="16">
        <f t="shared" si="74"/>
        <v>0</v>
      </c>
      <c r="I454" s="16">
        <f t="shared" si="74"/>
        <v>0</v>
      </c>
      <c r="J454" s="16">
        <f t="shared" si="74"/>
        <v>0</v>
      </c>
      <c r="K454" s="16">
        <f t="shared" si="74"/>
        <v>0</v>
      </c>
      <c r="L454" s="16">
        <f t="shared" si="74"/>
        <v>0</v>
      </c>
      <c r="M454" s="16">
        <f t="shared" si="74"/>
        <v>0</v>
      </c>
      <c r="N454" s="16" t="e">
        <f>IF(N451="",N450*4,IF(N452="",(N451+N450)*2,IF(N453="",((N452+N451+N450)/3)*4,SUM(N450:N453))))</f>
        <v>#VALUE!</v>
      </c>
      <c r="O454" s="16" t="e">
        <f>IF(O451="",O450*4,IF(O452="",(O451+O450)*2,IF(O453="",((O452+O451+O450)/3)*4,SUM(O450:O453))))</f>
        <v>#VALUE!</v>
      </c>
      <c r="P454" s="16" t="e">
        <f>IF(P451="",P450*4,IF(P452="",(P451+P450)*2,IF(P453="",((P452+P451+P450)/3)*4,SUM(P450:P453))))</f>
        <v>#VALUE!</v>
      </c>
      <c r="Q454" s="16" t="e">
        <f>IF(Q451="",Q450*4,IF(Q452="",(Q451+Q450)*2,IF(Q453="",((Q452+Q451+Q450)/3)*4,SUM(Q450:Q453))))</f>
        <v>#VALUE!</v>
      </c>
      <c r="R454" s="6"/>
      <c r="S454" s="9" t="s">
        <v>15</v>
      </c>
    </row>
    <row r="455" spans="1:19" s="87" customFormat="1" ht="14">
      <c r="A455" s="86"/>
      <c r="B455" s="19"/>
      <c r="C455" s="20" t="e">
        <f t="shared" ref="C455" si="75">C454/B454-1</f>
        <v>#DIV/0!</v>
      </c>
      <c r="D455" s="20" t="e">
        <f t="shared" ref="D455" si="76">D454/C454-1</f>
        <v>#DIV/0!</v>
      </c>
      <c r="E455" s="20" t="e">
        <f t="shared" ref="E455" si="77">E454/D454-1</f>
        <v>#DIV/0!</v>
      </c>
      <c r="F455" s="20" t="e">
        <f t="shared" ref="F455" si="78">F454/E454-1</f>
        <v>#DIV/0!</v>
      </c>
      <c r="G455" s="20" t="e">
        <f t="shared" ref="G455" si="79">G454/F454-1</f>
        <v>#DIV/0!</v>
      </c>
      <c r="H455" s="20" t="e">
        <f t="shared" ref="H455" si="80">H454/G454-1</f>
        <v>#DIV/0!</v>
      </c>
      <c r="I455" s="20" t="e">
        <f t="shared" ref="I455" si="81">I454/H454-1</f>
        <v>#DIV/0!</v>
      </c>
      <c r="J455" s="20" t="e">
        <f t="shared" ref="J455" si="82">J454/I454-1</f>
        <v>#DIV/0!</v>
      </c>
      <c r="K455" s="20" t="e">
        <f t="shared" ref="K455" si="83">K454/J454-1</f>
        <v>#DIV/0!</v>
      </c>
      <c r="L455" s="20" t="e">
        <f t="shared" ref="L455" si="84">L454/K454-1</f>
        <v>#DIV/0!</v>
      </c>
      <c r="M455" s="20" t="e">
        <f t="shared" ref="M455" si="85">M454/L454-1</f>
        <v>#DIV/0!</v>
      </c>
      <c r="N455" s="12" t="e">
        <f>N454/M454-1</f>
        <v>#VALUE!</v>
      </c>
      <c r="O455" s="12" t="e">
        <f>O454/N454-1</f>
        <v>#VALUE!</v>
      </c>
      <c r="P455" s="12" t="e">
        <f>P454/O454-1</f>
        <v>#VALUE!</v>
      </c>
      <c r="Q455" s="12" t="e">
        <f>Q454/P454-1</f>
        <v>#VALUE!</v>
      </c>
      <c r="R455" s="17"/>
      <c r="S455" s="14" t="s">
        <v>20</v>
      </c>
    </row>
    <row r="456" spans="1:19" s="87" customFormat="1" ht="14">
      <c r="A456" s="86"/>
      <c r="B456" s="153" t="e">
        <f t="shared" ref="B456:O456" si="86">+B454/B$482</f>
        <v>#DIV/0!</v>
      </c>
      <c r="C456" s="153" t="e">
        <f t="shared" si="86"/>
        <v>#DIV/0!</v>
      </c>
      <c r="D456" s="153" t="e">
        <f t="shared" si="86"/>
        <v>#DIV/0!</v>
      </c>
      <c r="E456" s="153" t="e">
        <f t="shared" si="86"/>
        <v>#DIV/0!</v>
      </c>
      <c r="F456" s="153" t="e">
        <f t="shared" si="86"/>
        <v>#DIV/0!</v>
      </c>
      <c r="G456" s="153" t="e">
        <f t="shared" si="86"/>
        <v>#DIV/0!</v>
      </c>
      <c r="H456" s="153" t="e">
        <f t="shared" si="86"/>
        <v>#DIV/0!</v>
      </c>
      <c r="I456" s="153" t="e">
        <f t="shared" si="86"/>
        <v>#DIV/0!</v>
      </c>
      <c r="J456" s="153" t="e">
        <f t="shared" si="86"/>
        <v>#DIV/0!</v>
      </c>
      <c r="K456" s="153" t="e">
        <f t="shared" si="86"/>
        <v>#DIV/0!</v>
      </c>
      <c r="L456" s="153" t="e">
        <f t="shared" si="86"/>
        <v>#DIV/0!</v>
      </c>
      <c r="M456" s="153" t="e">
        <f t="shared" si="86"/>
        <v>#DIV/0!</v>
      </c>
      <c r="N456" s="153" t="e">
        <f t="shared" si="86"/>
        <v>#VALUE!</v>
      </c>
      <c r="O456" s="153" t="e">
        <f t="shared" si="86"/>
        <v>#VALUE!</v>
      </c>
      <c r="P456" s="153" t="e">
        <f t="shared" ref="P456:Q456" si="87">+P454/P$482</f>
        <v>#VALUE!</v>
      </c>
      <c r="Q456" s="153" t="e">
        <f t="shared" si="87"/>
        <v>#VALUE!</v>
      </c>
      <c r="R456" s="17"/>
      <c r="S456" s="14" t="s">
        <v>377</v>
      </c>
    </row>
    <row r="457" spans="1:19" ht="14">
      <c r="B457" s="352" t="s">
        <v>307</v>
      </c>
      <c r="C457" s="352"/>
      <c r="D457" s="352"/>
      <c r="E457" s="352"/>
      <c r="F457" s="352"/>
      <c r="G457" s="352"/>
      <c r="H457" s="352"/>
      <c r="I457" s="352"/>
      <c r="J457" s="352"/>
      <c r="K457" s="352"/>
      <c r="L457" s="352"/>
      <c r="M457" s="352"/>
      <c r="N457" s="352"/>
      <c r="O457" s="352"/>
      <c r="P457" s="115"/>
      <c r="Q457" s="115"/>
      <c r="R457" s="6"/>
      <c r="S457" s="9"/>
    </row>
    <row r="458" spans="1:19" ht="14">
      <c r="B458" s="7" t="str">
        <f t="shared" ref="B458:Q461" si="88">IFERROR(VLOOKUP($B$457,$127:$213,MATCH($S458&amp;"/"&amp;B$347,$125:$125,0),FALSE),"")</f>
        <v/>
      </c>
      <c r="C458" s="7" t="str">
        <f t="shared" si="88"/>
        <v/>
      </c>
      <c r="D458" s="7" t="str">
        <f t="shared" si="88"/>
        <v/>
      </c>
      <c r="E458" s="7" t="str">
        <f t="shared" si="88"/>
        <v/>
      </c>
      <c r="F458" s="7" t="str">
        <f t="shared" si="88"/>
        <v/>
      </c>
      <c r="G458" s="7" t="str">
        <f t="shared" si="88"/>
        <v/>
      </c>
      <c r="H458" s="7" t="str">
        <f t="shared" si="88"/>
        <v/>
      </c>
      <c r="I458" s="7" t="str">
        <f t="shared" si="88"/>
        <v/>
      </c>
      <c r="J458" s="7" t="str">
        <f t="shared" si="88"/>
        <v/>
      </c>
      <c r="K458" s="7" t="str">
        <f t="shared" si="88"/>
        <v/>
      </c>
      <c r="L458" s="7" t="str">
        <f t="shared" si="88"/>
        <v/>
      </c>
      <c r="M458" s="7" t="str">
        <f t="shared" si="88"/>
        <v/>
      </c>
      <c r="N458" s="7" t="str">
        <f t="shared" si="88"/>
        <v/>
      </c>
      <c r="O458" s="7" t="str">
        <f t="shared" si="88"/>
        <v/>
      </c>
      <c r="P458" s="7" t="str">
        <f t="shared" si="88"/>
        <v/>
      </c>
      <c r="Q458" s="7" t="str">
        <f t="shared" si="88"/>
        <v/>
      </c>
      <c r="R458" s="6"/>
      <c r="S458" s="9" t="s">
        <v>12</v>
      </c>
    </row>
    <row r="459" spans="1:19" ht="14">
      <c r="B459" s="7" t="str">
        <f t="shared" si="88"/>
        <v/>
      </c>
      <c r="C459" s="7" t="str">
        <f t="shared" si="88"/>
        <v/>
      </c>
      <c r="D459" s="7" t="str">
        <f t="shared" si="88"/>
        <v/>
      </c>
      <c r="E459" s="7" t="str">
        <f t="shared" si="88"/>
        <v/>
      </c>
      <c r="F459" s="7" t="str">
        <f t="shared" si="88"/>
        <v/>
      </c>
      <c r="G459" s="7" t="str">
        <f t="shared" si="88"/>
        <v/>
      </c>
      <c r="H459" s="7" t="str">
        <f t="shared" si="88"/>
        <v/>
      </c>
      <c r="I459" s="7" t="str">
        <f t="shared" si="88"/>
        <v/>
      </c>
      <c r="J459" s="7" t="str">
        <f t="shared" si="88"/>
        <v/>
      </c>
      <c r="K459" s="7" t="str">
        <f t="shared" si="88"/>
        <v/>
      </c>
      <c r="L459" s="7" t="str">
        <f t="shared" si="88"/>
        <v/>
      </c>
      <c r="M459" s="7" t="str">
        <f t="shared" si="88"/>
        <v/>
      </c>
      <c r="N459" s="7" t="str">
        <f t="shared" si="88"/>
        <v/>
      </c>
      <c r="O459" s="7" t="str">
        <f t="shared" si="88"/>
        <v/>
      </c>
      <c r="P459" s="7" t="str">
        <f t="shared" si="88"/>
        <v/>
      </c>
      <c r="Q459" s="7" t="str">
        <f t="shared" si="88"/>
        <v/>
      </c>
      <c r="R459" s="6"/>
      <c r="S459" s="9" t="s">
        <v>13</v>
      </c>
    </row>
    <row r="460" spans="1:19" ht="14">
      <c r="B460" s="7" t="str">
        <f t="shared" si="88"/>
        <v/>
      </c>
      <c r="C460" s="7" t="str">
        <f t="shared" si="88"/>
        <v/>
      </c>
      <c r="D460" s="7" t="str">
        <f t="shared" si="88"/>
        <v/>
      </c>
      <c r="E460" s="7" t="str">
        <f t="shared" si="88"/>
        <v/>
      </c>
      <c r="F460" s="7" t="str">
        <f t="shared" si="88"/>
        <v/>
      </c>
      <c r="G460" s="7" t="str">
        <f t="shared" si="88"/>
        <v/>
      </c>
      <c r="H460" s="7" t="str">
        <f t="shared" si="88"/>
        <v/>
      </c>
      <c r="I460" s="7" t="str">
        <f t="shared" si="88"/>
        <v/>
      </c>
      <c r="J460" s="7" t="str">
        <f t="shared" si="88"/>
        <v/>
      </c>
      <c r="K460" s="7" t="str">
        <f t="shared" si="88"/>
        <v/>
      </c>
      <c r="L460" s="7" t="str">
        <f t="shared" si="88"/>
        <v/>
      </c>
      <c r="M460" s="7" t="str">
        <f t="shared" si="88"/>
        <v/>
      </c>
      <c r="N460" s="7" t="str">
        <f t="shared" si="88"/>
        <v/>
      </c>
      <c r="O460" s="7" t="str">
        <f t="shared" si="88"/>
        <v/>
      </c>
      <c r="P460" s="7" t="str">
        <f t="shared" si="88"/>
        <v/>
      </c>
      <c r="Q460" s="7" t="str">
        <f t="shared" si="88"/>
        <v/>
      </c>
      <c r="R460" s="6"/>
      <c r="S460" s="9" t="s">
        <v>14</v>
      </c>
    </row>
    <row r="461" spans="1:19" ht="14">
      <c r="B461" s="18" t="str">
        <f t="shared" si="88"/>
        <v/>
      </c>
      <c r="C461" s="18" t="str">
        <f t="shared" si="88"/>
        <v/>
      </c>
      <c r="D461" s="18" t="str">
        <f t="shared" si="88"/>
        <v/>
      </c>
      <c r="E461" s="18" t="str">
        <f t="shared" si="88"/>
        <v/>
      </c>
      <c r="F461" s="18" t="str">
        <f t="shared" si="88"/>
        <v/>
      </c>
      <c r="G461" s="18" t="str">
        <f t="shared" si="88"/>
        <v/>
      </c>
      <c r="H461" s="18" t="str">
        <f t="shared" si="88"/>
        <v/>
      </c>
      <c r="I461" s="18" t="str">
        <f t="shared" si="88"/>
        <v/>
      </c>
      <c r="J461" s="18" t="str">
        <f t="shared" si="88"/>
        <v/>
      </c>
      <c r="K461" s="18" t="str">
        <f t="shared" si="88"/>
        <v/>
      </c>
      <c r="L461" s="18" t="str">
        <f t="shared" si="88"/>
        <v/>
      </c>
      <c r="M461" s="18" t="str">
        <f t="shared" si="88"/>
        <v/>
      </c>
      <c r="N461" s="18" t="str">
        <f t="shared" si="88"/>
        <v/>
      </c>
      <c r="O461" s="18" t="str">
        <f t="shared" si="88"/>
        <v/>
      </c>
      <c r="P461" s="18" t="str">
        <f t="shared" si="88"/>
        <v/>
      </c>
      <c r="Q461" s="18" t="str">
        <f t="shared" si="88"/>
        <v/>
      </c>
      <c r="R461" s="6"/>
      <c r="S461" s="9" t="s">
        <v>19</v>
      </c>
    </row>
    <row r="462" spans="1:19" ht="14">
      <c r="B462" s="7">
        <f>SUM(B458:B461)</f>
        <v>0</v>
      </c>
      <c r="C462" s="112">
        <f t="shared" ref="C462:M462" si="89">SUM(C458:C461)</f>
        <v>0</v>
      </c>
      <c r="D462" s="112">
        <f t="shared" si="89"/>
        <v>0</v>
      </c>
      <c r="E462" s="112">
        <f t="shared" si="89"/>
        <v>0</v>
      </c>
      <c r="F462" s="112">
        <f t="shared" si="89"/>
        <v>0</v>
      </c>
      <c r="G462" s="112">
        <f t="shared" si="89"/>
        <v>0</v>
      </c>
      <c r="H462" s="112">
        <f t="shared" si="89"/>
        <v>0</v>
      </c>
      <c r="I462" s="112">
        <f t="shared" si="89"/>
        <v>0</v>
      </c>
      <c r="J462" s="112">
        <f t="shared" si="89"/>
        <v>0</v>
      </c>
      <c r="K462" s="112">
        <f t="shared" si="89"/>
        <v>0</v>
      </c>
      <c r="L462" s="112">
        <f t="shared" si="89"/>
        <v>0</v>
      </c>
      <c r="M462" s="112">
        <f t="shared" si="89"/>
        <v>0</v>
      </c>
      <c r="N462" s="112" t="e">
        <f>IF(N459="",N458*4,IF(N460="",(N459+N458)*2,IF(N461="",((N460+N459+N458)/3)*4,SUM(N458:N461))))</f>
        <v>#VALUE!</v>
      </c>
      <c r="O462" s="112" t="e">
        <f>IF(O459="",O458*4,IF(O460="",(O459+O458)*2,IF(O461="",((O460+O459+O458)/3)*4,SUM(O458:O461))))</f>
        <v>#VALUE!</v>
      </c>
      <c r="P462" s="112" t="e">
        <f>IF(P459="",P458*4,IF(P460="",(P459+P458)*2,IF(P461="",((P460+P459+P458)/3)*4,SUM(P458:P461))))</f>
        <v>#VALUE!</v>
      </c>
      <c r="Q462" s="112" t="e">
        <f>IF(Q459="",Q458*4,IF(Q460="",(Q459+Q458)*2,IF(Q461="",((Q460+Q459+Q458)/3)*4,SUM(Q458:Q461))))</f>
        <v>#VALUE!</v>
      </c>
      <c r="R462" s="6"/>
      <c r="S462" s="9" t="s">
        <v>15</v>
      </c>
    </row>
    <row r="463" spans="1:19" s="87" customFormat="1" ht="14">
      <c r="A463" s="86"/>
      <c r="B463" s="19"/>
      <c r="C463" s="20" t="e">
        <f t="shared" ref="C463" si="90">C462/B462-1</f>
        <v>#DIV/0!</v>
      </c>
      <c r="D463" s="20" t="e">
        <f t="shared" ref="D463" si="91">D462/C462-1</f>
        <v>#DIV/0!</v>
      </c>
      <c r="E463" s="20" t="e">
        <f t="shared" ref="E463" si="92">E462/D462-1</f>
        <v>#DIV/0!</v>
      </c>
      <c r="F463" s="20" t="e">
        <f t="shared" ref="F463" si="93">F462/E462-1</f>
        <v>#DIV/0!</v>
      </c>
      <c r="G463" s="20" t="e">
        <f t="shared" ref="G463" si="94">G462/F462-1</f>
        <v>#DIV/0!</v>
      </c>
      <c r="H463" s="20" t="e">
        <f t="shared" ref="H463" si="95">H462/G462-1</f>
        <v>#DIV/0!</v>
      </c>
      <c r="I463" s="20" t="e">
        <f t="shared" ref="I463" si="96">I462/H462-1</f>
        <v>#DIV/0!</v>
      </c>
      <c r="J463" s="20" t="e">
        <f t="shared" ref="J463" si="97">J462/I462-1</f>
        <v>#DIV/0!</v>
      </c>
      <c r="K463" s="20" t="e">
        <f t="shared" ref="K463" si="98">K462/J462-1</f>
        <v>#DIV/0!</v>
      </c>
      <c r="L463" s="20" t="e">
        <f t="shared" ref="L463" si="99">L462/K462-1</f>
        <v>#DIV/0!</v>
      </c>
      <c r="M463" s="20" t="e">
        <f t="shared" ref="M463" si="100">M462/L462-1</f>
        <v>#DIV/0!</v>
      </c>
      <c r="N463" s="12" t="e">
        <f>N462/M462-1</f>
        <v>#VALUE!</v>
      </c>
      <c r="O463" s="12" t="e">
        <f>O462/N462-1</f>
        <v>#VALUE!</v>
      </c>
      <c r="P463" s="12" t="e">
        <f>P462/O462-1</f>
        <v>#VALUE!</v>
      </c>
      <c r="Q463" s="12" t="e">
        <f>Q462/P462-1</f>
        <v>#VALUE!</v>
      </c>
      <c r="R463" s="17"/>
      <c r="S463" s="14" t="s">
        <v>20</v>
      </c>
    </row>
    <row r="464" spans="1:19" s="87" customFormat="1" ht="14">
      <c r="A464" s="86"/>
      <c r="B464" s="153" t="e">
        <f t="shared" ref="B464:O464" si="101">+B462/B$482</f>
        <v>#DIV/0!</v>
      </c>
      <c r="C464" s="153" t="e">
        <f t="shared" si="101"/>
        <v>#DIV/0!</v>
      </c>
      <c r="D464" s="153" t="e">
        <f t="shared" si="101"/>
        <v>#DIV/0!</v>
      </c>
      <c r="E464" s="153" t="e">
        <f t="shared" si="101"/>
        <v>#DIV/0!</v>
      </c>
      <c r="F464" s="153" t="e">
        <f t="shared" si="101"/>
        <v>#DIV/0!</v>
      </c>
      <c r="G464" s="153" t="e">
        <f t="shared" si="101"/>
        <v>#DIV/0!</v>
      </c>
      <c r="H464" s="153" t="e">
        <f t="shared" si="101"/>
        <v>#DIV/0!</v>
      </c>
      <c r="I464" s="153" t="e">
        <f t="shared" si="101"/>
        <v>#DIV/0!</v>
      </c>
      <c r="J464" s="153" t="e">
        <f t="shared" si="101"/>
        <v>#DIV/0!</v>
      </c>
      <c r="K464" s="153" t="e">
        <f t="shared" si="101"/>
        <v>#DIV/0!</v>
      </c>
      <c r="L464" s="153" t="e">
        <f t="shared" si="101"/>
        <v>#DIV/0!</v>
      </c>
      <c r="M464" s="153" t="e">
        <f t="shared" si="101"/>
        <v>#DIV/0!</v>
      </c>
      <c r="N464" s="153" t="e">
        <f t="shared" si="101"/>
        <v>#VALUE!</v>
      </c>
      <c r="O464" s="153" t="e">
        <f t="shared" si="101"/>
        <v>#VALUE!</v>
      </c>
      <c r="P464" s="153" t="e">
        <f t="shared" ref="P464:Q464" si="102">+P462/P$482</f>
        <v>#VALUE!</v>
      </c>
      <c r="Q464" s="153" t="e">
        <f t="shared" si="102"/>
        <v>#VALUE!</v>
      </c>
      <c r="R464" s="17"/>
      <c r="S464" s="14" t="s">
        <v>377</v>
      </c>
    </row>
    <row r="465" spans="2:19" ht="14">
      <c r="B465" s="352" t="s">
        <v>353</v>
      </c>
      <c r="C465" s="352"/>
      <c r="D465" s="352"/>
      <c r="E465" s="352"/>
      <c r="F465" s="352"/>
      <c r="G465" s="352"/>
      <c r="H465" s="352"/>
      <c r="I465" s="352"/>
      <c r="J465" s="352"/>
      <c r="K465" s="352"/>
      <c r="L465" s="352"/>
      <c r="M465" s="352"/>
      <c r="N465" s="352"/>
      <c r="O465" s="352"/>
      <c r="P465" s="115"/>
      <c r="Q465" s="115"/>
      <c r="R465" s="6"/>
      <c r="S465" s="9"/>
    </row>
    <row r="466" spans="2:19" ht="14">
      <c r="B466" s="7" t="str">
        <f t="shared" ref="B466:Q469" si="103">IFERROR(VLOOKUP($B$465,$127:$213,MATCH($S466&amp;"/"&amp;B$347,$125:$125,0),FALSE),"")</f>
        <v/>
      </c>
      <c r="C466" s="7" t="str">
        <f t="shared" si="103"/>
        <v/>
      </c>
      <c r="D466" s="7" t="str">
        <f t="shared" si="103"/>
        <v/>
      </c>
      <c r="E466" s="7" t="str">
        <f t="shared" si="103"/>
        <v/>
      </c>
      <c r="F466" s="7" t="str">
        <f t="shared" si="103"/>
        <v/>
      </c>
      <c r="G466" s="7" t="str">
        <f t="shared" si="103"/>
        <v/>
      </c>
      <c r="H466" s="7" t="str">
        <f t="shared" si="103"/>
        <v/>
      </c>
      <c r="I466" s="7" t="str">
        <f t="shared" si="103"/>
        <v/>
      </c>
      <c r="J466" s="7" t="str">
        <f t="shared" si="103"/>
        <v/>
      </c>
      <c r="K466" s="7" t="str">
        <f t="shared" si="103"/>
        <v/>
      </c>
      <c r="L466" s="7" t="str">
        <f t="shared" si="103"/>
        <v/>
      </c>
      <c r="M466" s="7" t="str">
        <f t="shared" si="103"/>
        <v/>
      </c>
      <c r="N466" s="7" t="str">
        <f t="shared" si="103"/>
        <v/>
      </c>
      <c r="O466" s="7" t="str">
        <f t="shared" si="103"/>
        <v/>
      </c>
      <c r="P466" s="7" t="str">
        <f t="shared" si="103"/>
        <v/>
      </c>
      <c r="Q466" s="7" t="str">
        <f t="shared" si="103"/>
        <v/>
      </c>
      <c r="R466" s="6"/>
      <c r="S466" s="9" t="s">
        <v>12</v>
      </c>
    </row>
    <row r="467" spans="2:19" ht="14">
      <c r="B467" s="7" t="str">
        <f t="shared" si="103"/>
        <v/>
      </c>
      <c r="C467" s="7" t="str">
        <f t="shared" si="103"/>
        <v/>
      </c>
      <c r="D467" s="7" t="str">
        <f t="shared" si="103"/>
        <v/>
      </c>
      <c r="E467" s="7" t="str">
        <f t="shared" si="103"/>
        <v/>
      </c>
      <c r="F467" s="7" t="str">
        <f t="shared" si="103"/>
        <v/>
      </c>
      <c r="G467" s="7" t="str">
        <f t="shared" si="103"/>
        <v/>
      </c>
      <c r="H467" s="7" t="str">
        <f t="shared" si="103"/>
        <v/>
      </c>
      <c r="I467" s="7" t="str">
        <f t="shared" si="103"/>
        <v/>
      </c>
      <c r="J467" s="7" t="str">
        <f t="shared" si="103"/>
        <v/>
      </c>
      <c r="K467" s="7" t="str">
        <f t="shared" si="103"/>
        <v/>
      </c>
      <c r="L467" s="7" t="str">
        <f t="shared" si="103"/>
        <v/>
      </c>
      <c r="M467" s="7" t="str">
        <f t="shared" si="103"/>
        <v/>
      </c>
      <c r="N467" s="7" t="str">
        <f t="shared" si="103"/>
        <v/>
      </c>
      <c r="O467" s="7" t="str">
        <f t="shared" si="103"/>
        <v/>
      </c>
      <c r="P467" s="7" t="str">
        <f t="shared" si="103"/>
        <v/>
      </c>
      <c r="Q467" s="7" t="str">
        <f t="shared" si="103"/>
        <v/>
      </c>
      <c r="R467" s="6"/>
      <c r="S467" s="9" t="s">
        <v>13</v>
      </c>
    </row>
    <row r="468" spans="2:19" ht="14">
      <c r="B468" s="7" t="str">
        <f t="shared" si="103"/>
        <v/>
      </c>
      <c r="C468" s="7" t="str">
        <f t="shared" si="103"/>
        <v/>
      </c>
      <c r="D468" s="7" t="str">
        <f t="shared" si="103"/>
        <v/>
      </c>
      <c r="E468" s="7" t="str">
        <f t="shared" si="103"/>
        <v/>
      </c>
      <c r="F468" s="7" t="str">
        <f t="shared" si="103"/>
        <v/>
      </c>
      <c r="G468" s="7" t="str">
        <f t="shared" si="103"/>
        <v/>
      </c>
      <c r="H468" s="7" t="str">
        <f t="shared" si="103"/>
        <v/>
      </c>
      <c r="I468" s="7" t="str">
        <f t="shared" si="103"/>
        <v/>
      </c>
      <c r="J468" s="7" t="str">
        <f t="shared" si="103"/>
        <v/>
      </c>
      <c r="K468" s="7" t="str">
        <f t="shared" si="103"/>
        <v/>
      </c>
      <c r="L468" s="7" t="str">
        <f t="shared" si="103"/>
        <v/>
      </c>
      <c r="M468" s="7" t="str">
        <f t="shared" si="103"/>
        <v/>
      </c>
      <c r="N468" s="7" t="str">
        <f t="shared" si="103"/>
        <v/>
      </c>
      <c r="O468" s="7" t="str">
        <f t="shared" si="103"/>
        <v/>
      </c>
      <c r="P468" s="7" t="str">
        <f t="shared" si="103"/>
        <v/>
      </c>
      <c r="Q468" s="7" t="str">
        <f t="shared" si="103"/>
        <v/>
      </c>
      <c r="R468" s="6"/>
      <c r="S468" s="9" t="s">
        <v>14</v>
      </c>
    </row>
    <row r="469" spans="2:19" ht="14">
      <c r="B469" s="18" t="str">
        <f t="shared" si="103"/>
        <v/>
      </c>
      <c r="C469" s="18" t="str">
        <f t="shared" si="103"/>
        <v/>
      </c>
      <c r="D469" s="18" t="str">
        <f t="shared" si="103"/>
        <v/>
      </c>
      <c r="E469" s="18" t="str">
        <f t="shared" si="103"/>
        <v/>
      </c>
      <c r="F469" s="18" t="str">
        <f t="shared" si="103"/>
        <v/>
      </c>
      <c r="G469" s="18" t="str">
        <f t="shared" si="103"/>
        <v/>
      </c>
      <c r="H469" s="18" t="str">
        <f t="shared" si="103"/>
        <v/>
      </c>
      <c r="I469" s="18" t="str">
        <f t="shared" si="103"/>
        <v/>
      </c>
      <c r="J469" s="18" t="str">
        <f t="shared" si="103"/>
        <v/>
      </c>
      <c r="K469" s="18" t="str">
        <f t="shared" si="103"/>
        <v/>
      </c>
      <c r="L469" s="18" t="str">
        <f t="shared" si="103"/>
        <v/>
      </c>
      <c r="M469" s="18" t="str">
        <f t="shared" si="103"/>
        <v/>
      </c>
      <c r="N469" s="18" t="str">
        <f t="shared" si="103"/>
        <v/>
      </c>
      <c r="O469" s="18" t="str">
        <f t="shared" si="103"/>
        <v/>
      </c>
      <c r="P469" s="18" t="str">
        <f t="shared" si="103"/>
        <v/>
      </c>
      <c r="Q469" s="18" t="str">
        <f t="shared" si="103"/>
        <v/>
      </c>
      <c r="R469" s="6"/>
      <c r="S469" s="9" t="s">
        <v>19</v>
      </c>
    </row>
    <row r="470" spans="2:19" ht="14">
      <c r="B470" s="7">
        <f>SUM(B466:B469)</f>
        <v>0</v>
      </c>
      <c r="C470" s="112">
        <f t="shared" ref="C470:M470" si="104">SUM(C466:C469)</f>
        <v>0</v>
      </c>
      <c r="D470" s="112">
        <f t="shared" si="104"/>
        <v>0</v>
      </c>
      <c r="E470" s="112">
        <f t="shared" si="104"/>
        <v>0</v>
      </c>
      <c r="F470" s="112">
        <f t="shared" si="104"/>
        <v>0</v>
      </c>
      <c r="G470" s="112">
        <f t="shared" si="104"/>
        <v>0</v>
      </c>
      <c r="H470" s="112">
        <f t="shared" si="104"/>
        <v>0</v>
      </c>
      <c r="I470" s="112">
        <f t="shared" si="104"/>
        <v>0</v>
      </c>
      <c r="J470" s="112">
        <f t="shared" si="104"/>
        <v>0</v>
      </c>
      <c r="K470" s="112">
        <f t="shared" si="104"/>
        <v>0</v>
      </c>
      <c r="L470" s="112">
        <f t="shared" si="104"/>
        <v>0</v>
      </c>
      <c r="M470" s="112">
        <f t="shared" si="104"/>
        <v>0</v>
      </c>
      <c r="N470" s="112" t="e">
        <f>IF(N467="",N466*4,IF(N468="",(N467+N466)*2,IF(N469="",((N468+N467+N466)/3)*4,SUM(N466:N469))))</f>
        <v>#VALUE!</v>
      </c>
      <c r="O470" s="112" t="e">
        <f>IF(O467="",O466*4,IF(O468="",(O467+O466)*2,IF(O469="",((O468+O467+O466)/3)*4,SUM(O466:O469))))</f>
        <v>#VALUE!</v>
      </c>
      <c r="P470" s="112" t="e">
        <f>IF(P467="",P466*4,IF(P468="",(P467+P466)*2,IF(P469="",((P468+P467+P466)/3)*4,SUM(P466:P469))))</f>
        <v>#VALUE!</v>
      </c>
      <c r="Q470" s="112" t="e">
        <f>IF(Q467="",Q466*4,IF(Q468="",(Q467+Q466)*2,IF(Q469="",((Q468+Q467+Q466)/3)*4,SUM(Q466:Q469))))</f>
        <v>#VALUE!</v>
      </c>
      <c r="R470" s="6"/>
      <c r="S470" s="9" t="s">
        <v>15</v>
      </c>
    </row>
    <row r="471" spans="2:19" ht="14">
      <c r="B471" s="352" t="s">
        <v>354</v>
      </c>
      <c r="C471" s="352"/>
      <c r="D471" s="352"/>
      <c r="E471" s="352"/>
      <c r="F471" s="352"/>
      <c r="G471" s="352"/>
      <c r="H471" s="352"/>
      <c r="I471" s="352"/>
      <c r="J471" s="352"/>
      <c r="K471" s="352"/>
      <c r="L471" s="352"/>
      <c r="M471" s="352"/>
      <c r="N471" s="352"/>
      <c r="O471" s="352"/>
      <c r="P471" s="115"/>
      <c r="Q471" s="115"/>
      <c r="R471" s="6"/>
      <c r="S471" s="9"/>
    </row>
    <row r="472" spans="2:19" ht="14">
      <c r="B472" s="7" t="str">
        <f t="shared" ref="B472:Q475" si="105">IFERROR(VLOOKUP($B$471,$127:$213,MATCH($S472&amp;"/"&amp;B$347,$125:$125,0),FALSE),"")</f>
        <v/>
      </c>
      <c r="C472" s="7" t="str">
        <f t="shared" si="105"/>
        <v/>
      </c>
      <c r="D472" s="7" t="str">
        <f t="shared" si="105"/>
        <v/>
      </c>
      <c r="E472" s="7" t="str">
        <f t="shared" si="105"/>
        <v/>
      </c>
      <c r="F472" s="7" t="str">
        <f t="shared" si="105"/>
        <v/>
      </c>
      <c r="G472" s="7" t="str">
        <f t="shared" si="105"/>
        <v/>
      </c>
      <c r="H472" s="7" t="str">
        <f t="shared" si="105"/>
        <v/>
      </c>
      <c r="I472" s="7" t="str">
        <f t="shared" si="105"/>
        <v/>
      </c>
      <c r="J472" s="7" t="str">
        <f t="shared" si="105"/>
        <v/>
      </c>
      <c r="K472" s="7" t="str">
        <f t="shared" si="105"/>
        <v/>
      </c>
      <c r="L472" s="7" t="str">
        <f t="shared" si="105"/>
        <v/>
      </c>
      <c r="M472" s="7" t="str">
        <f t="shared" si="105"/>
        <v/>
      </c>
      <c r="N472" s="7" t="str">
        <f t="shared" si="105"/>
        <v/>
      </c>
      <c r="O472" s="7" t="str">
        <f t="shared" si="105"/>
        <v/>
      </c>
      <c r="P472" s="7" t="str">
        <f t="shared" si="105"/>
        <v/>
      </c>
      <c r="Q472" s="7" t="str">
        <f t="shared" si="105"/>
        <v/>
      </c>
      <c r="R472" s="6"/>
      <c r="S472" s="9" t="s">
        <v>12</v>
      </c>
    </row>
    <row r="473" spans="2:19" ht="14">
      <c r="B473" s="7" t="str">
        <f t="shared" si="105"/>
        <v/>
      </c>
      <c r="C473" s="7" t="str">
        <f t="shared" si="105"/>
        <v/>
      </c>
      <c r="D473" s="7" t="str">
        <f t="shared" si="105"/>
        <v/>
      </c>
      <c r="E473" s="7" t="str">
        <f t="shared" si="105"/>
        <v/>
      </c>
      <c r="F473" s="7" t="str">
        <f t="shared" si="105"/>
        <v/>
      </c>
      <c r="G473" s="7" t="str">
        <f t="shared" si="105"/>
        <v/>
      </c>
      <c r="H473" s="7" t="str">
        <f t="shared" si="105"/>
        <v/>
      </c>
      <c r="I473" s="7" t="str">
        <f t="shared" si="105"/>
        <v/>
      </c>
      <c r="J473" s="7" t="str">
        <f t="shared" si="105"/>
        <v/>
      </c>
      <c r="K473" s="7" t="str">
        <f t="shared" si="105"/>
        <v/>
      </c>
      <c r="L473" s="7" t="str">
        <f t="shared" si="105"/>
        <v/>
      </c>
      <c r="M473" s="7" t="str">
        <f t="shared" si="105"/>
        <v/>
      </c>
      <c r="N473" s="7" t="str">
        <f t="shared" si="105"/>
        <v/>
      </c>
      <c r="O473" s="7" t="str">
        <f t="shared" si="105"/>
        <v/>
      </c>
      <c r="P473" s="7" t="str">
        <f t="shared" si="105"/>
        <v/>
      </c>
      <c r="Q473" s="7" t="str">
        <f t="shared" si="105"/>
        <v/>
      </c>
      <c r="R473" s="6"/>
      <c r="S473" s="9" t="s">
        <v>13</v>
      </c>
    </row>
    <row r="474" spans="2:19" ht="14">
      <c r="B474" s="7" t="str">
        <f t="shared" si="105"/>
        <v/>
      </c>
      <c r="C474" s="7" t="str">
        <f t="shared" si="105"/>
        <v/>
      </c>
      <c r="D474" s="7" t="str">
        <f t="shared" si="105"/>
        <v/>
      </c>
      <c r="E474" s="7" t="str">
        <f t="shared" si="105"/>
        <v/>
      </c>
      <c r="F474" s="7" t="str">
        <f t="shared" si="105"/>
        <v/>
      </c>
      <c r="G474" s="7" t="str">
        <f t="shared" si="105"/>
        <v/>
      </c>
      <c r="H474" s="7" t="str">
        <f t="shared" si="105"/>
        <v/>
      </c>
      <c r="I474" s="7" t="str">
        <f t="shared" si="105"/>
        <v/>
      </c>
      <c r="J474" s="7" t="str">
        <f t="shared" si="105"/>
        <v/>
      </c>
      <c r="K474" s="7" t="str">
        <f t="shared" si="105"/>
        <v/>
      </c>
      <c r="L474" s="7" t="str">
        <f t="shared" si="105"/>
        <v/>
      </c>
      <c r="M474" s="7" t="str">
        <f t="shared" si="105"/>
        <v/>
      </c>
      <c r="N474" s="7" t="str">
        <f t="shared" si="105"/>
        <v/>
      </c>
      <c r="O474" s="7" t="str">
        <f t="shared" si="105"/>
        <v/>
      </c>
      <c r="P474" s="7" t="str">
        <f t="shared" si="105"/>
        <v/>
      </c>
      <c r="Q474" s="7" t="str">
        <f t="shared" si="105"/>
        <v/>
      </c>
      <c r="R474" s="6"/>
      <c r="S474" s="9" t="s">
        <v>14</v>
      </c>
    </row>
    <row r="475" spans="2:19" ht="14">
      <c r="B475" s="18" t="str">
        <f t="shared" si="105"/>
        <v/>
      </c>
      <c r="C475" s="18" t="str">
        <f t="shared" si="105"/>
        <v/>
      </c>
      <c r="D475" s="18" t="str">
        <f t="shared" si="105"/>
        <v/>
      </c>
      <c r="E475" s="18" t="str">
        <f t="shared" si="105"/>
        <v/>
      </c>
      <c r="F475" s="18" t="str">
        <f t="shared" si="105"/>
        <v/>
      </c>
      <c r="G475" s="18" t="str">
        <f t="shared" si="105"/>
        <v/>
      </c>
      <c r="H475" s="18" t="str">
        <f t="shared" si="105"/>
        <v/>
      </c>
      <c r="I475" s="18" t="str">
        <f t="shared" si="105"/>
        <v/>
      </c>
      <c r="J475" s="18" t="str">
        <f t="shared" si="105"/>
        <v/>
      </c>
      <c r="K475" s="18" t="str">
        <f t="shared" si="105"/>
        <v/>
      </c>
      <c r="L475" s="18" t="str">
        <f t="shared" si="105"/>
        <v/>
      </c>
      <c r="M475" s="18" t="str">
        <f t="shared" si="105"/>
        <v/>
      </c>
      <c r="N475" s="18" t="str">
        <f t="shared" si="105"/>
        <v/>
      </c>
      <c r="O475" s="18" t="str">
        <f t="shared" si="105"/>
        <v/>
      </c>
      <c r="P475" s="18" t="str">
        <f t="shared" si="105"/>
        <v/>
      </c>
      <c r="Q475" s="18" t="str">
        <f t="shared" si="105"/>
        <v/>
      </c>
      <c r="R475" s="6"/>
      <c r="S475" s="9" t="s">
        <v>19</v>
      </c>
    </row>
    <row r="476" spans="2:19" ht="14">
      <c r="B476" s="7">
        <f>SUM(B472:B475)</f>
        <v>0</v>
      </c>
      <c r="C476" s="112">
        <f t="shared" ref="C476:M476" si="106">SUM(C472:C475)</f>
        <v>0</v>
      </c>
      <c r="D476" s="112">
        <f t="shared" si="106"/>
        <v>0</v>
      </c>
      <c r="E476" s="112">
        <f t="shared" si="106"/>
        <v>0</v>
      </c>
      <c r="F476" s="112">
        <f t="shared" si="106"/>
        <v>0</v>
      </c>
      <c r="G476" s="112">
        <f t="shared" si="106"/>
        <v>0</v>
      </c>
      <c r="H476" s="112">
        <f t="shared" si="106"/>
        <v>0</v>
      </c>
      <c r="I476" s="112">
        <f t="shared" si="106"/>
        <v>0</v>
      </c>
      <c r="J476" s="112">
        <f t="shared" si="106"/>
        <v>0</v>
      </c>
      <c r="K476" s="112">
        <f t="shared" si="106"/>
        <v>0</v>
      </c>
      <c r="L476" s="112">
        <f t="shared" si="106"/>
        <v>0</v>
      </c>
      <c r="M476" s="112">
        <f t="shared" si="106"/>
        <v>0</v>
      </c>
      <c r="N476" s="112" t="e">
        <f>IF(N473="",N472*4,IF(N474="",(N473+N472)*2,IF(N475="",((N474+N473+N472)/3)*4,SUM(N472:N475))))</f>
        <v>#VALUE!</v>
      </c>
      <c r="O476" s="112" t="e">
        <f>IF(O473="",O472*4,IF(O474="",(O473+O472)*2,IF(O475="",((O474+O473+O472)/3)*4,SUM(O472:O475))))</f>
        <v>#VALUE!</v>
      </c>
      <c r="P476" s="112" t="e">
        <f>IF(P473="",P472*4,IF(P474="",(P473+P472)*2,IF(P475="",((P474+P473+P472)/3)*4,SUM(P472:P475))))</f>
        <v>#VALUE!</v>
      </c>
      <c r="Q476" s="112" t="e">
        <f>IF(Q473="",Q472*4,IF(Q474="",(Q473+Q472)*2,IF(Q475="",((Q474+Q473+Q472)/3)*4,SUM(Q472:Q475))))</f>
        <v>#VALUE!</v>
      </c>
      <c r="R476" s="6"/>
      <c r="S476" s="9" t="s">
        <v>15</v>
      </c>
    </row>
    <row r="477" spans="2:19" s="2" customFormat="1" ht="14">
      <c r="B477" s="352" t="s">
        <v>347</v>
      </c>
      <c r="C477" s="352"/>
      <c r="D477" s="352"/>
      <c r="E477" s="352"/>
      <c r="F477" s="352"/>
      <c r="G477" s="352"/>
      <c r="H477" s="352"/>
      <c r="I477" s="352"/>
      <c r="J477" s="352"/>
      <c r="K477" s="352"/>
      <c r="L477" s="352"/>
      <c r="M477" s="352"/>
      <c r="N477" s="352"/>
      <c r="O477" s="352"/>
      <c r="P477" s="115"/>
      <c r="Q477" s="115"/>
      <c r="R477" s="6"/>
      <c r="S477" s="9"/>
    </row>
    <row r="478" spans="2:19" s="2" customFormat="1" ht="14">
      <c r="B478" s="7" t="str">
        <f t="shared" ref="B478:Q481" si="107">IFERROR(VLOOKUP($B$477,$127:$213,MATCH($S478&amp;"/"&amp;B$347,$125:$125,0),FALSE),"")</f>
        <v/>
      </c>
      <c r="C478" s="7" t="str">
        <f t="shared" si="107"/>
        <v/>
      </c>
      <c r="D478" s="7" t="str">
        <f t="shared" si="107"/>
        <v/>
      </c>
      <c r="E478" s="7" t="str">
        <f t="shared" si="107"/>
        <v/>
      </c>
      <c r="F478" s="7" t="str">
        <f t="shared" si="107"/>
        <v/>
      </c>
      <c r="G478" s="7" t="str">
        <f t="shared" si="107"/>
        <v/>
      </c>
      <c r="H478" s="7" t="str">
        <f t="shared" si="107"/>
        <v/>
      </c>
      <c r="I478" s="7" t="str">
        <f t="shared" si="107"/>
        <v/>
      </c>
      <c r="J478" s="7" t="str">
        <f t="shared" si="107"/>
        <v/>
      </c>
      <c r="K478" s="7" t="str">
        <f t="shared" si="107"/>
        <v/>
      </c>
      <c r="L478" s="7" t="str">
        <f t="shared" si="107"/>
        <v/>
      </c>
      <c r="M478" s="7" t="str">
        <f t="shared" si="107"/>
        <v/>
      </c>
      <c r="N478" s="7" t="str">
        <f t="shared" si="107"/>
        <v/>
      </c>
      <c r="O478" s="7" t="str">
        <f t="shared" si="107"/>
        <v/>
      </c>
      <c r="P478" s="7" t="str">
        <f t="shared" si="107"/>
        <v/>
      </c>
      <c r="Q478" s="7" t="str">
        <f t="shared" si="107"/>
        <v/>
      </c>
      <c r="R478" s="6"/>
      <c r="S478" s="9" t="s">
        <v>12</v>
      </c>
    </row>
    <row r="479" spans="2:19" s="2" customFormat="1" ht="14">
      <c r="B479" s="7" t="str">
        <f t="shared" si="107"/>
        <v/>
      </c>
      <c r="C479" s="7" t="str">
        <f t="shared" si="107"/>
        <v/>
      </c>
      <c r="D479" s="7" t="str">
        <f t="shared" si="107"/>
        <v/>
      </c>
      <c r="E479" s="7" t="str">
        <f t="shared" si="107"/>
        <v/>
      </c>
      <c r="F479" s="7" t="str">
        <f t="shared" si="107"/>
        <v/>
      </c>
      <c r="G479" s="7" t="str">
        <f t="shared" si="107"/>
        <v/>
      </c>
      <c r="H479" s="7" t="str">
        <f t="shared" si="107"/>
        <v/>
      </c>
      <c r="I479" s="7" t="str">
        <f t="shared" si="107"/>
        <v/>
      </c>
      <c r="J479" s="7" t="str">
        <f t="shared" si="107"/>
        <v/>
      </c>
      <c r="K479" s="7" t="str">
        <f t="shared" si="107"/>
        <v/>
      </c>
      <c r="L479" s="7" t="str">
        <f t="shared" si="107"/>
        <v/>
      </c>
      <c r="M479" s="7" t="str">
        <f t="shared" si="107"/>
        <v/>
      </c>
      <c r="N479" s="7" t="str">
        <f t="shared" si="107"/>
        <v/>
      </c>
      <c r="O479" s="7" t="str">
        <f t="shared" si="107"/>
        <v/>
      </c>
      <c r="P479" s="7" t="str">
        <f t="shared" si="107"/>
        <v/>
      </c>
      <c r="Q479" s="7" t="str">
        <f t="shared" si="107"/>
        <v/>
      </c>
      <c r="R479" s="6"/>
      <c r="S479" s="9" t="s">
        <v>13</v>
      </c>
    </row>
    <row r="480" spans="2:19" s="2" customFormat="1" ht="14">
      <c r="B480" s="7" t="str">
        <f t="shared" si="107"/>
        <v/>
      </c>
      <c r="C480" s="7" t="str">
        <f t="shared" si="107"/>
        <v/>
      </c>
      <c r="D480" s="7" t="str">
        <f t="shared" si="107"/>
        <v/>
      </c>
      <c r="E480" s="7" t="str">
        <f t="shared" si="107"/>
        <v/>
      </c>
      <c r="F480" s="7" t="str">
        <f t="shared" si="107"/>
        <v/>
      </c>
      <c r="G480" s="7" t="str">
        <f t="shared" si="107"/>
        <v/>
      </c>
      <c r="H480" s="7" t="str">
        <f t="shared" si="107"/>
        <v/>
      </c>
      <c r="I480" s="7" t="str">
        <f t="shared" si="107"/>
        <v/>
      </c>
      <c r="J480" s="7" t="str">
        <f t="shared" si="107"/>
        <v/>
      </c>
      <c r="K480" s="7" t="str">
        <f t="shared" si="107"/>
        <v/>
      </c>
      <c r="L480" s="7" t="str">
        <f t="shared" si="107"/>
        <v/>
      </c>
      <c r="M480" s="7" t="str">
        <f t="shared" si="107"/>
        <v/>
      </c>
      <c r="N480" s="7" t="str">
        <f t="shared" si="107"/>
        <v/>
      </c>
      <c r="O480" s="7" t="str">
        <f t="shared" si="107"/>
        <v/>
      </c>
      <c r="P480" s="7" t="str">
        <f t="shared" si="107"/>
        <v/>
      </c>
      <c r="Q480" s="7" t="str">
        <f t="shared" si="107"/>
        <v/>
      </c>
      <c r="R480" s="6"/>
      <c r="S480" s="9" t="s">
        <v>14</v>
      </c>
    </row>
    <row r="481" spans="1:19" s="2" customFormat="1" ht="14">
      <c r="B481" s="18" t="str">
        <f t="shared" si="107"/>
        <v/>
      </c>
      <c r="C481" s="18" t="str">
        <f t="shared" si="107"/>
        <v/>
      </c>
      <c r="D481" s="18" t="str">
        <f t="shared" si="107"/>
        <v/>
      </c>
      <c r="E481" s="18" t="str">
        <f t="shared" si="107"/>
        <v/>
      </c>
      <c r="F481" s="18" t="str">
        <f t="shared" si="107"/>
        <v/>
      </c>
      <c r="G481" s="18" t="str">
        <f t="shared" si="107"/>
        <v/>
      </c>
      <c r="H481" s="18" t="str">
        <f t="shared" si="107"/>
        <v/>
      </c>
      <c r="I481" s="18" t="str">
        <f t="shared" si="107"/>
        <v/>
      </c>
      <c r="J481" s="18" t="str">
        <f t="shared" si="107"/>
        <v/>
      </c>
      <c r="K481" s="18" t="str">
        <f t="shared" si="107"/>
        <v/>
      </c>
      <c r="L481" s="18" t="str">
        <f t="shared" si="107"/>
        <v/>
      </c>
      <c r="M481" s="18" t="str">
        <f t="shared" si="107"/>
        <v/>
      </c>
      <c r="N481" s="18" t="str">
        <f t="shared" si="107"/>
        <v/>
      </c>
      <c r="O481" s="18" t="str">
        <f t="shared" si="107"/>
        <v/>
      </c>
      <c r="P481" s="18" t="str">
        <f t="shared" si="107"/>
        <v/>
      </c>
      <c r="Q481" s="18" t="str">
        <f t="shared" si="107"/>
        <v/>
      </c>
      <c r="R481" s="6"/>
      <c r="S481" s="9" t="s">
        <v>19</v>
      </c>
    </row>
    <row r="482" spans="1:19" s="2" customFormat="1" ht="14">
      <c r="B482" s="16">
        <f>SUM(B478:B481)</f>
        <v>0</v>
      </c>
      <c r="C482" s="16">
        <f t="shared" ref="C482:M482" si="108">SUM(C478:C481)</f>
        <v>0</v>
      </c>
      <c r="D482" s="16">
        <f t="shared" si="108"/>
        <v>0</v>
      </c>
      <c r="E482" s="16">
        <f t="shared" si="108"/>
        <v>0</v>
      </c>
      <c r="F482" s="16">
        <f t="shared" si="108"/>
        <v>0</v>
      </c>
      <c r="G482" s="16">
        <f t="shared" si="108"/>
        <v>0</v>
      </c>
      <c r="H482" s="16">
        <f t="shared" si="108"/>
        <v>0</v>
      </c>
      <c r="I482" s="16">
        <f t="shared" si="108"/>
        <v>0</v>
      </c>
      <c r="J482" s="16">
        <f t="shared" si="108"/>
        <v>0</v>
      </c>
      <c r="K482" s="16">
        <f t="shared" si="108"/>
        <v>0</v>
      </c>
      <c r="L482" s="16">
        <f t="shared" si="108"/>
        <v>0</v>
      </c>
      <c r="M482" s="16">
        <f t="shared" si="108"/>
        <v>0</v>
      </c>
      <c r="N482" s="16" t="e">
        <f>IF(N479="",N478*4,IF(N480="",(N479+N478)*2,IF(N481="",((N480+N479+N478)/3)*4,SUM(N478:N481))))</f>
        <v>#VALUE!</v>
      </c>
      <c r="O482" s="16" t="e">
        <f>IF(O479="",O478*4,IF(O480="",(O479+O478)*2,IF(O481="",((O480+O479+O478)/3)*4,SUM(O478:O481))))</f>
        <v>#VALUE!</v>
      </c>
      <c r="P482" s="16" t="e">
        <f>IF(P479="",P478*4,IF(P480="",(P479+P478)*2,IF(P481="",((P480+P479+P478)/3)*4,SUM(P478:P481))))</f>
        <v>#VALUE!</v>
      </c>
      <c r="Q482" s="16" t="e">
        <f>IF(Q479="",Q478*4,IF(Q480="",(Q479+Q478)*2,IF(Q481="",((Q480+Q479+Q478)/3)*4,SUM(Q478:Q481))))</f>
        <v>#VALUE!</v>
      </c>
      <c r="R482" s="6"/>
      <c r="S482" s="9" t="s">
        <v>15</v>
      </c>
    </row>
    <row r="483" spans="1:19" s="87" customFormat="1" ht="14">
      <c r="A483" s="86"/>
      <c r="B483" s="19"/>
      <c r="C483" s="20" t="e">
        <f t="shared" ref="C483" si="109">C482/B482-1</f>
        <v>#DIV/0!</v>
      </c>
      <c r="D483" s="20" t="e">
        <f t="shared" ref="D483" si="110">D482/C482-1</f>
        <v>#DIV/0!</v>
      </c>
      <c r="E483" s="20" t="e">
        <f t="shared" ref="E483" si="111">E482/D482-1</f>
        <v>#DIV/0!</v>
      </c>
      <c r="F483" s="20" t="e">
        <f t="shared" ref="F483" si="112">F482/E482-1</f>
        <v>#DIV/0!</v>
      </c>
      <c r="G483" s="20" t="e">
        <f t="shared" ref="G483" si="113">G482/F482-1</f>
        <v>#DIV/0!</v>
      </c>
      <c r="H483" s="20" t="e">
        <f t="shared" ref="H483" si="114">H482/G482-1</f>
        <v>#DIV/0!</v>
      </c>
      <c r="I483" s="20" t="e">
        <f t="shared" ref="I483" si="115">I482/H482-1</f>
        <v>#DIV/0!</v>
      </c>
      <c r="J483" s="20" t="e">
        <f t="shared" ref="J483" si="116">J482/I482-1</f>
        <v>#DIV/0!</v>
      </c>
      <c r="K483" s="20" t="e">
        <f t="shared" ref="K483" si="117">K482/J482-1</f>
        <v>#DIV/0!</v>
      </c>
      <c r="L483" s="20" t="e">
        <f t="shared" ref="L483" si="118">L482/K482-1</f>
        <v>#DIV/0!</v>
      </c>
      <c r="M483" s="20" t="e">
        <f t="shared" ref="M483" si="119">M482/L482-1</f>
        <v>#DIV/0!</v>
      </c>
      <c r="N483" s="12" t="e">
        <f>N482/M482-1</f>
        <v>#VALUE!</v>
      </c>
      <c r="O483" s="12" t="e">
        <f>O482/N482-1</f>
        <v>#VALUE!</v>
      </c>
      <c r="P483" s="12" t="e">
        <f>P482/O482-1</f>
        <v>#VALUE!</v>
      </c>
      <c r="Q483" s="12" t="e">
        <f>Q482/P482-1</f>
        <v>#VALUE!</v>
      </c>
      <c r="R483" s="17"/>
      <c r="S483" s="14" t="s">
        <v>20</v>
      </c>
    </row>
    <row r="484" spans="1:19" ht="14">
      <c r="B484" s="388" t="s">
        <v>355</v>
      </c>
      <c r="C484" s="388"/>
      <c r="D484" s="388"/>
      <c r="E484" s="388"/>
      <c r="F484" s="388"/>
      <c r="G484" s="388"/>
      <c r="H484" s="388"/>
      <c r="I484" s="388"/>
      <c r="J484" s="388"/>
      <c r="K484" s="388"/>
      <c r="L484" s="388"/>
      <c r="M484" s="388"/>
      <c r="N484" s="388"/>
      <c r="O484" s="388"/>
      <c r="P484" s="214"/>
      <c r="Q484" s="214"/>
      <c r="R484" s="6"/>
      <c r="S484" s="9"/>
    </row>
    <row r="485" spans="1:19" ht="14">
      <c r="B485" s="7" t="str">
        <f t="shared" ref="B485:Q488" si="120">IFERROR(VLOOKUP($B$484,$127:$213,MATCH($S485&amp;"/"&amp;B$347,$125:$125,0),FALSE),"")</f>
        <v/>
      </c>
      <c r="C485" s="7" t="str">
        <f t="shared" si="120"/>
        <v/>
      </c>
      <c r="D485" s="7" t="str">
        <f t="shared" si="120"/>
        <v/>
      </c>
      <c r="E485" s="7" t="str">
        <f t="shared" si="120"/>
        <v/>
      </c>
      <c r="F485" s="7" t="str">
        <f t="shared" si="120"/>
        <v/>
      </c>
      <c r="G485" s="7" t="str">
        <f t="shared" si="120"/>
        <v/>
      </c>
      <c r="H485" s="7" t="str">
        <f t="shared" si="120"/>
        <v/>
      </c>
      <c r="I485" s="7" t="str">
        <f t="shared" si="120"/>
        <v/>
      </c>
      <c r="J485" s="7" t="str">
        <f t="shared" si="120"/>
        <v/>
      </c>
      <c r="K485" s="7" t="str">
        <f t="shared" si="120"/>
        <v/>
      </c>
      <c r="L485" s="7" t="str">
        <f t="shared" si="120"/>
        <v/>
      </c>
      <c r="M485" s="7" t="str">
        <f t="shared" si="120"/>
        <v/>
      </c>
      <c r="N485" s="7" t="str">
        <f t="shared" si="120"/>
        <v/>
      </c>
      <c r="O485" s="7" t="str">
        <f t="shared" si="120"/>
        <v/>
      </c>
      <c r="P485" s="7" t="str">
        <f t="shared" si="120"/>
        <v/>
      </c>
      <c r="Q485" s="7" t="str">
        <f t="shared" si="120"/>
        <v/>
      </c>
      <c r="R485" s="6"/>
      <c r="S485" s="9" t="s">
        <v>12</v>
      </c>
    </row>
    <row r="486" spans="1:19" ht="14">
      <c r="B486" s="7" t="str">
        <f t="shared" si="120"/>
        <v/>
      </c>
      <c r="C486" s="7" t="str">
        <f t="shared" si="120"/>
        <v/>
      </c>
      <c r="D486" s="7" t="str">
        <f t="shared" si="120"/>
        <v/>
      </c>
      <c r="E486" s="7" t="str">
        <f t="shared" si="120"/>
        <v/>
      </c>
      <c r="F486" s="7" t="str">
        <f t="shared" si="120"/>
        <v/>
      </c>
      <c r="G486" s="7" t="str">
        <f t="shared" si="120"/>
        <v/>
      </c>
      <c r="H486" s="7" t="str">
        <f t="shared" si="120"/>
        <v/>
      </c>
      <c r="I486" s="7" t="str">
        <f t="shared" si="120"/>
        <v/>
      </c>
      <c r="J486" s="7" t="str">
        <f t="shared" si="120"/>
        <v/>
      </c>
      <c r="K486" s="7" t="str">
        <f t="shared" si="120"/>
        <v/>
      </c>
      <c r="L486" s="7" t="str">
        <f t="shared" si="120"/>
        <v/>
      </c>
      <c r="M486" s="7" t="str">
        <f t="shared" si="120"/>
        <v/>
      </c>
      <c r="N486" s="7" t="str">
        <f t="shared" si="120"/>
        <v/>
      </c>
      <c r="O486" s="7" t="str">
        <f t="shared" si="120"/>
        <v/>
      </c>
      <c r="P486" s="7" t="str">
        <f t="shared" si="120"/>
        <v/>
      </c>
      <c r="Q486" s="7" t="str">
        <f t="shared" si="120"/>
        <v/>
      </c>
      <c r="R486" s="6"/>
      <c r="S486" s="9" t="s">
        <v>13</v>
      </c>
    </row>
    <row r="487" spans="1:19" ht="14">
      <c r="B487" s="7" t="str">
        <f t="shared" si="120"/>
        <v/>
      </c>
      <c r="C487" s="7" t="str">
        <f t="shared" si="120"/>
        <v/>
      </c>
      <c r="D487" s="7" t="str">
        <f t="shared" si="120"/>
        <v/>
      </c>
      <c r="E487" s="7" t="str">
        <f t="shared" si="120"/>
        <v/>
      </c>
      <c r="F487" s="7" t="str">
        <f t="shared" si="120"/>
        <v/>
      </c>
      <c r="G487" s="7" t="str">
        <f t="shared" si="120"/>
        <v/>
      </c>
      <c r="H487" s="7" t="str">
        <f t="shared" si="120"/>
        <v/>
      </c>
      <c r="I487" s="7" t="str">
        <f t="shared" si="120"/>
        <v/>
      </c>
      <c r="J487" s="7" t="str">
        <f t="shared" si="120"/>
        <v/>
      </c>
      <c r="K487" s="7" t="str">
        <f t="shared" si="120"/>
        <v/>
      </c>
      <c r="L487" s="7" t="str">
        <f t="shared" si="120"/>
        <v/>
      </c>
      <c r="M487" s="7" t="str">
        <f t="shared" si="120"/>
        <v/>
      </c>
      <c r="N487" s="7" t="str">
        <f t="shared" si="120"/>
        <v/>
      </c>
      <c r="O487" s="7" t="str">
        <f t="shared" si="120"/>
        <v/>
      </c>
      <c r="P487" s="7" t="str">
        <f t="shared" si="120"/>
        <v/>
      </c>
      <c r="Q487" s="7" t="str">
        <f t="shared" si="120"/>
        <v/>
      </c>
      <c r="R487" s="6"/>
      <c r="S487" s="9" t="s">
        <v>14</v>
      </c>
    </row>
    <row r="488" spans="1:19" ht="14">
      <c r="B488" s="18" t="str">
        <f t="shared" si="120"/>
        <v/>
      </c>
      <c r="C488" s="18" t="str">
        <f t="shared" si="120"/>
        <v/>
      </c>
      <c r="D488" s="18" t="str">
        <f t="shared" si="120"/>
        <v/>
      </c>
      <c r="E488" s="18" t="str">
        <f t="shared" si="120"/>
        <v/>
      </c>
      <c r="F488" s="18" t="str">
        <f t="shared" si="120"/>
        <v/>
      </c>
      <c r="G488" s="18" t="str">
        <f t="shared" si="120"/>
        <v/>
      </c>
      <c r="H488" s="18" t="str">
        <f t="shared" si="120"/>
        <v/>
      </c>
      <c r="I488" s="18" t="str">
        <f t="shared" si="120"/>
        <v/>
      </c>
      <c r="J488" s="18" t="str">
        <f t="shared" si="120"/>
        <v/>
      </c>
      <c r="K488" s="18" t="str">
        <f t="shared" si="120"/>
        <v/>
      </c>
      <c r="L488" s="18" t="str">
        <f t="shared" si="120"/>
        <v/>
      </c>
      <c r="M488" s="18" t="str">
        <f t="shared" si="120"/>
        <v/>
      </c>
      <c r="N488" s="18" t="str">
        <f t="shared" si="120"/>
        <v/>
      </c>
      <c r="O488" s="18" t="str">
        <f t="shared" si="120"/>
        <v/>
      </c>
      <c r="P488" s="18" t="str">
        <f t="shared" si="120"/>
        <v/>
      </c>
      <c r="Q488" s="18" t="str">
        <f t="shared" si="120"/>
        <v/>
      </c>
      <c r="R488" s="6"/>
      <c r="S488" s="9" t="s">
        <v>19</v>
      </c>
    </row>
    <row r="489" spans="1:19" ht="14">
      <c r="B489" s="18">
        <f>SUM(B485:B488)</f>
        <v>0</v>
      </c>
      <c r="C489" s="18">
        <f t="shared" ref="C489:M489" si="121">SUM(C485:C488)</f>
        <v>0</v>
      </c>
      <c r="D489" s="18">
        <f t="shared" si="121"/>
        <v>0</v>
      </c>
      <c r="E489" s="18">
        <f t="shared" si="121"/>
        <v>0</v>
      </c>
      <c r="F489" s="18">
        <f t="shared" si="121"/>
        <v>0</v>
      </c>
      <c r="G489" s="18">
        <f t="shared" si="121"/>
        <v>0</v>
      </c>
      <c r="H489" s="18">
        <f t="shared" si="121"/>
        <v>0</v>
      </c>
      <c r="I489" s="18">
        <f t="shared" si="121"/>
        <v>0</v>
      </c>
      <c r="J489" s="18">
        <f t="shared" si="121"/>
        <v>0</v>
      </c>
      <c r="K489" s="18">
        <f t="shared" si="121"/>
        <v>0</v>
      </c>
      <c r="L489" s="18">
        <f t="shared" si="121"/>
        <v>0</v>
      </c>
      <c r="M489" s="18">
        <f t="shared" si="121"/>
        <v>0</v>
      </c>
      <c r="N489" s="18" t="e">
        <f>IF(N486="",N485*4,IF(N487="",(N486+N485)*2,IF(N488="",((N487+N486+N485)/3)*4,SUM(N485:N488))))</f>
        <v>#VALUE!</v>
      </c>
      <c r="O489" s="18" t="e">
        <f>IF(O486="",O485*4,IF(O487="",(O486+O485)*2,IF(O488="",((O487+O486+O485)/3)*4,SUM(O485:O488))))</f>
        <v>#VALUE!</v>
      </c>
      <c r="P489" s="18" t="e">
        <f>IF(P486="",P485*4,IF(P487="",(P486+P485)*2,IF(P488="",((P487+P486+P485)/3)*4,SUM(P485:P488))))</f>
        <v>#VALUE!</v>
      </c>
      <c r="Q489" s="18" t="e">
        <f>IF(Q486="",Q485*4,IF(Q487="",(Q486+Q485)*2,IF(Q488="",((Q487+Q486+Q485)/3)*4,SUM(Q485:Q488))))</f>
        <v>#VALUE!</v>
      </c>
      <c r="R489" s="6"/>
      <c r="S489" s="9" t="s">
        <v>15</v>
      </c>
    </row>
    <row r="490" spans="1:19" s="87" customFormat="1" ht="14">
      <c r="A490" s="86"/>
      <c r="B490" s="19"/>
      <c r="C490" s="10" t="e">
        <f t="shared" ref="C490:Q490" si="122">C489/B489-1</f>
        <v>#DIV/0!</v>
      </c>
      <c r="D490" s="10" t="e">
        <f t="shared" si="122"/>
        <v>#DIV/0!</v>
      </c>
      <c r="E490" s="10" t="e">
        <f t="shared" si="122"/>
        <v>#DIV/0!</v>
      </c>
      <c r="F490" s="10" t="e">
        <f t="shared" si="122"/>
        <v>#DIV/0!</v>
      </c>
      <c r="G490" s="10" t="e">
        <f t="shared" si="122"/>
        <v>#DIV/0!</v>
      </c>
      <c r="H490" s="10" t="e">
        <f t="shared" si="122"/>
        <v>#DIV/0!</v>
      </c>
      <c r="I490" s="10" t="e">
        <f t="shared" si="122"/>
        <v>#DIV/0!</v>
      </c>
      <c r="J490" s="10" t="e">
        <f t="shared" si="122"/>
        <v>#DIV/0!</v>
      </c>
      <c r="K490" s="10" t="e">
        <f t="shared" si="122"/>
        <v>#DIV/0!</v>
      </c>
      <c r="L490" s="10" t="e">
        <f t="shared" si="122"/>
        <v>#DIV/0!</v>
      </c>
      <c r="M490" s="10" t="e">
        <f t="shared" si="122"/>
        <v>#DIV/0!</v>
      </c>
      <c r="N490" s="10" t="e">
        <f t="shared" si="122"/>
        <v>#VALUE!</v>
      </c>
      <c r="O490" s="10" t="e">
        <f t="shared" si="122"/>
        <v>#VALUE!</v>
      </c>
      <c r="P490" s="10" t="e">
        <f t="shared" si="122"/>
        <v>#VALUE!</v>
      </c>
      <c r="Q490" s="10" t="e">
        <f t="shared" si="122"/>
        <v>#VALUE!</v>
      </c>
      <c r="R490" s="17"/>
      <c r="S490" s="14" t="s">
        <v>20</v>
      </c>
    </row>
    <row r="491" spans="1:19" ht="14">
      <c r="B491" s="21" t="e">
        <f>B489/B$446</f>
        <v>#DIV/0!</v>
      </c>
      <c r="C491" s="22" t="e">
        <f>C489/C$446</f>
        <v>#DIV/0!</v>
      </c>
      <c r="D491" s="22" t="e">
        <f t="shared" ref="D491:O491" si="123">D489/D$446</f>
        <v>#DIV/0!</v>
      </c>
      <c r="E491" s="22" t="e">
        <f t="shared" si="123"/>
        <v>#DIV/0!</v>
      </c>
      <c r="F491" s="22" t="e">
        <f t="shared" si="123"/>
        <v>#DIV/0!</v>
      </c>
      <c r="G491" s="22" t="e">
        <f t="shared" si="123"/>
        <v>#DIV/0!</v>
      </c>
      <c r="H491" s="22" t="e">
        <f t="shared" si="123"/>
        <v>#DIV/0!</v>
      </c>
      <c r="I491" s="22" t="e">
        <f t="shared" si="123"/>
        <v>#DIV/0!</v>
      </c>
      <c r="J491" s="22" t="e">
        <f t="shared" si="123"/>
        <v>#DIV/0!</v>
      </c>
      <c r="K491" s="22" t="e">
        <f t="shared" si="123"/>
        <v>#DIV/0!</v>
      </c>
      <c r="L491" s="22" t="e">
        <f t="shared" si="123"/>
        <v>#DIV/0!</v>
      </c>
      <c r="M491" s="22" t="e">
        <f t="shared" si="123"/>
        <v>#DIV/0!</v>
      </c>
      <c r="N491" s="23" t="e">
        <f t="shared" si="123"/>
        <v>#VALUE!</v>
      </c>
      <c r="O491" s="23" t="e">
        <f t="shared" si="123"/>
        <v>#VALUE!</v>
      </c>
      <c r="P491" s="23" t="e">
        <f t="shared" ref="P491:Q491" si="124">P489/P$446</f>
        <v>#VALUE!</v>
      </c>
      <c r="Q491" s="23" t="e">
        <f t="shared" si="124"/>
        <v>#VALUE!</v>
      </c>
      <c r="R491" s="6"/>
      <c r="S491" s="11" t="s">
        <v>377</v>
      </c>
    </row>
    <row r="492" spans="1:19" ht="14">
      <c r="B492" s="357" t="s">
        <v>1923</v>
      </c>
      <c r="C492" s="357"/>
      <c r="D492" s="357"/>
      <c r="E492" s="357"/>
      <c r="F492" s="357"/>
      <c r="G492" s="357"/>
      <c r="H492" s="357"/>
      <c r="I492" s="357"/>
      <c r="J492" s="357"/>
      <c r="K492" s="357"/>
      <c r="L492" s="357"/>
      <c r="M492" s="357"/>
      <c r="N492" s="357"/>
      <c r="O492" s="357"/>
      <c r="P492" s="120"/>
      <c r="Q492" s="120"/>
      <c r="R492" s="6"/>
      <c r="S492" s="9"/>
    </row>
    <row r="493" spans="1:19" ht="14">
      <c r="B493" s="16" t="str">
        <f t="shared" ref="B493:O493" si="125">IFERROR(B442-B485,"")</f>
        <v/>
      </c>
      <c r="C493" s="16" t="str">
        <f t="shared" si="125"/>
        <v/>
      </c>
      <c r="D493" s="16" t="str">
        <f t="shared" si="125"/>
        <v/>
      </c>
      <c r="E493" s="16" t="str">
        <f t="shared" si="125"/>
        <v/>
      </c>
      <c r="F493" s="16" t="str">
        <f t="shared" si="125"/>
        <v/>
      </c>
      <c r="G493" s="16" t="str">
        <f t="shared" si="125"/>
        <v/>
      </c>
      <c r="H493" s="16" t="str">
        <f t="shared" si="125"/>
        <v/>
      </c>
      <c r="I493" s="16" t="str">
        <f t="shared" si="125"/>
        <v/>
      </c>
      <c r="J493" s="16" t="str">
        <f t="shared" si="125"/>
        <v/>
      </c>
      <c r="K493" s="16" t="str">
        <f t="shared" si="125"/>
        <v/>
      </c>
      <c r="L493" s="16" t="str">
        <f t="shared" si="125"/>
        <v/>
      </c>
      <c r="M493" s="16" t="str">
        <f t="shared" si="125"/>
        <v/>
      </c>
      <c r="N493" s="16" t="str">
        <f t="shared" si="125"/>
        <v/>
      </c>
      <c r="O493" s="16" t="str">
        <f t="shared" si="125"/>
        <v/>
      </c>
      <c r="P493" s="16" t="str">
        <f t="shared" ref="P493:Q493" si="126">IFERROR(P442-P485,"")</f>
        <v/>
      </c>
      <c r="Q493" s="16" t="str">
        <f t="shared" si="126"/>
        <v/>
      </c>
      <c r="R493" s="6"/>
      <c r="S493" s="9" t="s">
        <v>12</v>
      </c>
    </row>
    <row r="494" spans="1:19" ht="14">
      <c r="B494" s="7" t="str">
        <f t="shared" ref="B494:O494" si="127">IFERROR(B443-B486,"")</f>
        <v/>
      </c>
      <c r="C494" s="7" t="str">
        <f t="shared" si="127"/>
        <v/>
      </c>
      <c r="D494" s="7" t="str">
        <f t="shared" si="127"/>
        <v/>
      </c>
      <c r="E494" s="7" t="str">
        <f t="shared" si="127"/>
        <v/>
      </c>
      <c r="F494" s="7" t="str">
        <f t="shared" si="127"/>
        <v/>
      </c>
      <c r="G494" s="7" t="str">
        <f t="shared" si="127"/>
        <v/>
      </c>
      <c r="H494" s="7" t="str">
        <f t="shared" si="127"/>
        <v/>
      </c>
      <c r="I494" s="7" t="str">
        <f t="shared" si="127"/>
        <v/>
      </c>
      <c r="J494" s="7" t="str">
        <f t="shared" si="127"/>
        <v/>
      </c>
      <c r="K494" s="7" t="str">
        <f t="shared" si="127"/>
        <v/>
      </c>
      <c r="L494" s="7" t="str">
        <f t="shared" si="127"/>
        <v/>
      </c>
      <c r="M494" s="7" t="str">
        <f t="shared" si="127"/>
        <v/>
      </c>
      <c r="N494" s="7" t="str">
        <f t="shared" si="127"/>
        <v/>
      </c>
      <c r="O494" s="7" t="str">
        <f t="shared" si="127"/>
        <v/>
      </c>
      <c r="P494" s="7" t="str">
        <f t="shared" ref="P494:Q494" si="128">IFERROR(P443-P486,"")</f>
        <v/>
      </c>
      <c r="Q494" s="7" t="str">
        <f t="shared" si="128"/>
        <v/>
      </c>
      <c r="R494" s="6"/>
      <c r="S494" s="9" t="s">
        <v>13</v>
      </c>
    </row>
    <row r="495" spans="1:19" ht="14">
      <c r="B495" s="7" t="str">
        <f t="shared" ref="B495:O495" si="129">IFERROR(B444-B487,"")</f>
        <v/>
      </c>
      <c r="C495" s="7" t="str">
        <f t="shared" si="129"/>
        <v/>
      </c>
      <c r="D495" s="7" t="str">
        <f t="shared" si="129"/>
        <v/>
      </c>
      <c r="E495" s="7" t="str">
        <f t="shared" si="129"/>
        <v/>
      </c>
      <c r="F495" s="7" t="str">
        <f t="shared" si="129"/>
        <v/>
      </c>
      <c r="G495" s="7" t="str">
        <f t="shared" si="129"/>
        <v/>
      </c>
      <c r="H495" s="7" t="str">
        <f t="shared" si="129"/>
        <v/>
      </c>
      <c r="I495" s="7" t="str">
        <f t="shared" si="129"/>
        <v/>
      </c>
      <c r="J495" s="7" t="str">
        <f t="shared" si="129"/>
        <v/>
      </c>
      <c r="K495" s="7" t="str">
        <f t="shared" si="129"/>
        <v/>
      </c>
      <c r="L495" s="7" t="str">
        <f t="shared" si="129"/>
        <v/>
      </c>
      <c r="M495" s="7" t="str">
        <f t="shared" si="129"/>
        <v/>
      </c>
      <c r="N495" s="7" t="str">
        <f t="shared" si="129"/>
        <v/>
      </c>
      <c r="O495" s="7" t="str">
        <f t="shared" si="129"/>
        <v/>
      </c>
      <c r="P495" s="7" t="str">
        <f t="shared" ref="P495:Q495" si="130">IFERROR(P444-P487,"")</f>
        <v/>
      </c>
      <c r="Q495" s="7" t="str">
        <f t="shared" si="130"/>
        <v/>
      </c>
      <c r="R495" s="6"/>
      <c r="S495" s="9" t="s">
        <v>14</v>
      </c>
    </row>
    <row r="496" spans="1:19" ht="14">
      <c r="B496" s="18" t="str">
        <f t="shared" ref="B496:O496" si="131">IFERROR(B445-B488,"")</f>
        <v/>
      </c>
      <c r="C496" s="18" t="str">
        <f t="shared" si="131"/>
        <v/>
      </c>
      <c r="D496" s="18" t="str">
        <f t="shared" si="131"/>
        <v/>
      </c>
      <c r="E496" s="18" t="str">
        <f t="shared" si="131"/>
        <v/>
      </c>
      <c r="F496" s="18" t="str">
        <f t="shared" si="131"/>
        <v/>
      </c>
      <c r="G496" s="18" t="str">
        <f t="shared" si="131"/>
        <v/>
      </c>
      <c r="H496" s="18" t="str">
        <f t="shared" si="131"/>
        <v/>
      </c>
      <c r="I496" s="18" t="str">
        <f t="shared" si="131"/>
        <v/>
      </c>
      <c r="J496" s="18" t="str">
        <f t="shared" si="131"/>
        <v/>
      </c>
      <c r="K496" s="18" t="str">
        <f t="shared" si="131"/>
        <v/>
      </c>
      <c r="L496" s="18" t="str">
        <f t="shared" si="131"/>
        <v/>
      </c>
      <c r="M496" s="18" t="str">
        <f t="shared" si="131"/>
        <v/>
      </c>
      <c r="N496" s="18" t="str">
        <f t="shared" si="131"/>
        <v/>
      </c>
      <c r="O496" s="18" t="str">
        <f t="shared" si="131"/>
        <v/>
      </c>
      <c r="P496" s="18" t="str">
        <f t="shared" ref="P496:Q496" si="132">IFERROR(P445-P488,"")</f>
        <v/>
      </c>
      <c r="Q496" s="18" t="str">
        <f t="shared" si="132"/>
        <v/>
      </c>
      <c r="R496" s="6"/>
      <c r="S496" s="9" t="s">
        <v>19</v>
      </c>
    </row>
    <row r="497" spans="1:19" ht="14">
      <c r="B497" s="16">
        <f t="shared" ref="B497:O497" si="133">IFERROR(B446-B489,"")</f>
        <v>0</v>
      </c>
      <c r="C497" s="16">
        <f t="shared" si="133"/>
        <v>0</v>
      </c>
      <c r="D497" s="16">
        <f t="shared" si="133"/>
        <v>0</v>
      </c>
      <c r="E497" s="16">
        <f t="shared" si="133"/>
        <v>0</v>
      </c>
      <c r="F497" s="16">
        <f t="shared" si="133"/>
        <v>0</v>
      </c>
      <c r="G497" s="16">
        <f t="shared" si="133"/>
        <v>0</v>
      </c>
      <c r="H497" s="16">
        <f t="shared" si="133"/>
        <v>0</v>
      </c>
      <c r="I497" s="16">
        <f t="shared" si="133"/>
        <v>0</v>
      </c>
      <c r="J497" s="16">
        <f t="shared" si="133"/>
        <v>0</v>
      </c>
      <c r="K497" s="16">
        <f t="shared" si="133"/>
        <v>0</v>
      </c>
      <c r="L497" s="16">
        <f t="shared" si="133"/>
        <v>0</v>
      </c>
      <c r="M497" s="16">
        <f t="shared" si="133"/>
        <v>0</v>
      </c>
      <c r="N497" s="16" t="str">
        <f t="shared" si="133"/>
        <v/>
      </c>
      <c r="O497" s="16" t="str">
        <f t="shared" si="133"/>
        <v/>
      </c>
      <c r="P497" s="16" t="str">
        <f t="shared" ref="P497:Q497" si="134">IFERROR(P446-P489,"")</f>
        <v/>
      </c>
      <c r="Q497" s="16" t="str">
        <f t="shared" si="134"/>
        <v/>
      </c>
      <c r="R497" s="6"/>
      <c r="S497" s="9" t="s">
        <v>15</v>
      </c>
    </row>
    <row r="498" spans="1:19" ht="14">
      <c r="B498" s="10" t="e">
        <f t="shared" ref="B498:O498" si="135">B497/B$446</f>
        <v>#DIV/0!</v>
      </c>
      <c r="C498" s="10" t="e">
        <f t="shared" si="135"/>
        <v>#DIV/0!</v>
      </c>
      <c r="D498" s="10" t="e">
        <f t="shared" si="135"/>
        <v>#DIV/0!</v>
      </c>
      <c r="E498" s="10" t="e">
        <f t="shared" si="135"/>
        <v>#DIV/0!</v>
      </c>
      <c r="F498" s="10" t="e">
        <f t="shared" si="135"/>
        <v>#DIV/0!</v>
      </c>
      <c r="G498" s="10" t="e">
        <f t="shared" si="135"/>
        <v>#DIV/0!</v>
      </c>
      <c r="H498" s="10" t="e">
        <f t="shared" si="135"/>
        <v>#DIV/0!</v>
      </c>
      <c r="I498" s="10" t="e">
        <f t="shared" si="135"/>
        <v>#DIV/0!</v>
      </c>
      <c r="J498" s="10" t="e">
        <f t="shared" si="135"/>
        <v>#DIV/0!</v>
      </c>
      <c r="K498" s="10" t="e">
        <f t="shared" si="135"/>
        <v>#DIV/0!</v>
      </c>
      <c r="L498" s="10" t="e">
        <f t="shared" si="135"/>
        <v>#DIV/0!</v>
      </c>
      <c r="M498" s="10" t="e">
        <f t="shared" si="135"/>
        <v>#DIV/0!</v>
      </c>
      <c r="N498" s="10" t="e">
        <f t="shared" si="135"/>
        <v>#VALUE!</v>
      </c>
      <c r="O498" s="10" t="e">
        <f t="shared" si="135"/>
        <v>#VALUE!</v>
      </c>
      <c r="P498" s="10" t="e">
        <f t="shared" ref="P498:Q498" si="136">P497/P$446</f>
        <v>#VALUE!</v>
      </c>
      <c r="Q498" s="10" t="e">
        <f t="shared" si="136"/>
        <v>#VALUE!</v>
      </c>
      <c r="R498" s="6"/>
      <c r="S498" s="24" t="s">
        <v>23</v>
      </c>
    </row>
    <row r="499" spans="1:19" s="87" customFormat="1" ht="14">
      <c r="A499" s="86"/>
      <c r="B499" s="19"/>
      <c r="C499" s="10" t="e">
        <f t="shared" ref="C499:M499" si="137">C497/B497-1</f>
        <v>#DIV/0!</v>
      </c>
      <c r="D499" s="10" t="e">
        <f t="shared" si="137"/>
        <v>#DIV/0!</v>
      </c>
      <c r="E499" s="10" t="e">
        <f t="shared" si="137"/>
        <v>#DIV/0!</v>
      </c>
      <c r="F499" s="10" t="e">
        <f t="shared" si="137"/>
        <v>#DIV/0!</v>
      </c>
      <c r="G499" s="10" t="e">
        <f t="shared" si="137"/>
        <v>#DIV/0!</v>
      </c>
      <c r="H499" s="10" t="e">
        <f t="shared" si="137"/>
        <v>#DIV/0!</v>
      </c>
      <c r="I499" s="10" t="e">
        <f t="shared" si="137"/>
        <v>#DIV/0!</v>
      </c>
      <c r="J499" s="10" t="e">
        <f t="shared" si="137"/>
        <v>#DIV/0!</v>
      </c>
      <c r="K499" s="10" t="e">
        <f t="shared" si="137"/>
        <v>#DIV/0!</v>
      </c>
      <c r="L499" s="10" t="e">
        <f t="shared" si="137"/>
        <v>#DIV/0!</v>
      </c>
      <c r="M499" s="10" t="e">
        <f t="shared" si="137"/>
        <v>#DIV/0!</v>
      </c>
      <c r="N499" s="10" t="e">
        <f>N497/M497-1</f>
        <v>#VALUE!</v>
      </c>
      <c r="O499" s="10" t="e">
        <f>O497/N497-1</f>
        <v>#VALUE!</v>
      </c>
      <c r="P499" s="10" t="e">
        <f>P497/O497-1</f>
        <v>#VALUE!</v>
      </c>
      <c r="Q499" s="10" t="e">
        <f>Q497/P497-1</f>
        <v>#VALUE!</v>
      </c>
      <c r="R499" s="17"/>
      <c r="S499" s="14" t="s">
        <v>20</v>
      </c>
    </row>
    <row r="500" spans="1:19" ht="14">
      <c r="B500" s="388" t="s">
        <v>349</v>
      </c>
      <c r="C500" s="388"/>
      <c r="D500" s="388"/>
      <c r="E500" s="388"/>
      <c r="F500" s="388"/>
      <c r="G500" s="388"/>
      <c r="H500" s="388"/>
      <c r="I500" s="388"/>
      <c r="J500" s="388"/>
      <c r="K500" s="388"/>
      <c r="L500" s="388"/>
      <c r="M500" s="388"/>
      <c r="N500" s="388"/>
      <c r="O500" s="388"/>
      <c r="P500" s="214"/>
      <c r="Q500" s="214"/>
      <c r="R500" s="6"/>
      <c r="S500" s="9"/>
    </row>
    <row r="501" spans="1:19" ht="14">
      <c r="B501" s="7" t="str">
        <f t="shared" ref="B501:Q504" si="138">IFERROR(VLOOKUP($B$500,$127:$213,MATCH($S501&amp;"/"&amp;B$347,$125:$125,0),FALSE),"")</f>
        <v/>
      </c>
      <c r="C501" s="7" t="str">
        <f t="shared" si="138"/>
        <v/>
      </c>
      <c r="D501" s="7" t="str">
        <f t="shared" si="138"/>
        <v/>
      </c>
      <c r="E501" s="7" t="str">
        <f t="shared" si="138"/>
        <v/>
      </c>
      <c r="F501" s="7" t="str">
        <f t="shared" si="138"/>
        <v/>
      </c>
      <c r="G501" s="7" t="str">
        <f t="shared" si="138"/>
        <v/>
      </c>
      <c r="H501" s="7" t="str">
        <f t="shared" si="138"/>
        <v/>
      </c>
      <c r="I501" s="7" t="str">
        <f t="shared" si="138"/>
        <v/>
      </c>
      <c r="J501" s="7" t="str">
        <f t="shared" si="138"/>
        <v/>
      </c>
      <c r="K501" s="7" t="str">
        <f t="shared" si="138"/>
        <v/>
      </c>
      <c r="L501" s="7" t="str">
        <f t="shared" si="138"/>
        <v/>
      </c>
      <c r="M501" s="7" t="str">
        <f t="shared" si="138"/>
        <v/>
      </c>
      <c r="N501" s="7" t="str">
        <f t="shared" si="138"/>
        <v/>
      </c>
      <c r="O501" s="7" t="str">
        <f t="shared" si="138"/>
        <v/>
      </c>
      <c r="P501" s="7" t="str">
        <f t="shared" si="138"/>
        <v/>
      </c>
      <c r="Q501" s="7" t="str">
        <f t="shared" si="138"/>
        <v/>
      </c>
      <c r="R501" s="6"/>
      <c r="S501" s="9" t="s">
        <v>12</v>
      </c>
    </row>
    <row r="502" spans="1:19" ht="14">
      <c r="B502" s="7" t="str">
        <f t="shared" si="138"/>
        <v/>
      </c>
      <c r="C502" s="7" t="str">
        <f t="shared" si="138"/>
        <v/>
      </c>
      <c r="D502" s="7" t="str">
        <f t="shared" si="138"/>
        <v/>
      </c>
      <c r="E502" s="7" t="str">
        <f t="shared" si="138"/>
        <v/>
      </c>
      <c r="F502" s="7" t="str">
        <f t="shared" si="138"/>
        <v/>
      </c>
      <c r="G502" s="7" t="str">
        <f t="shared" si="138"/>
        <v/>
      </c>
      <c r="H502" s="7" t="str">
        <f t="shared" si="138"/>
        <v/>
      </c>
      <c r="I502" s="7" t="str">
        <f t="shared" si="138"/>
        <v/>
      </c>
      <c r="J502" s="7" t="str">
        <f t="shared" si="138"/>
        <v/>
      </c>
      <c r="K502" s="7" t="str">
        <f t="shared" si="138"/>
        <v/>
      </c>
      <c r="L502" s="7" t="str">
        <f t="shared" si="138"/>
        <v/>
      </c>
      <c r="M502" s="7" t="str">
        <f t="shared" si="138"/>
        <v/>
      </c>
      <c r="N502" s="7" t="str">
        <f t="shared" si="138"/>
        <v/>
      </c>
      <c r="O502" s="7" t="str">
        <f t="shared" si="138"/>
        <v/>
      </c>
      <c r="P502" s="7" t="str">
        <f t="shared" si="138"/>
        <v/>
      </c>
      <c r="Q502" s="7" t="str">
        <f t="shared" si="138"/>
        <v/>
      </c>
      <c r="R502" s="6"/>
      <c r="S502" s="9" t="s">
        <v>13</v>
      </c>
    </row>
    <row r="503" spans="1:19" ht="14">
      <c r="B503" s="7" t="str">
        <f t="shared" si="138"/>
        <v/>
      </c>
      <c r="C503" s="7" t="str">
        <f t="shared" si="138"/>
        <v/>
      </c>
      <c r="D503" s="7" t="str">
        <f t="shared" si="138"/>
        <v/>
      </c>
      <c r="E503" s="7" t="str">
        <f t="shared" si="138"/>
        <v/>
      </c>
      <c r="F503" s="7" t="str">
        <f t="shared" si="138"/>
        <v/>
      </c>
      <c r="G503" s="7" t="str">
        <f t="shared" si="138"/>
        <v/>
      </c>
      <c r="H503" s="7" t="str">
        <f t="shared" si="138"/>
        <v/>
      </c>
      <c r="I503" s="7" t="str">
        <f t="shared" si="138"/>
        <v/>
      </c>
      <c r="J503" s="7" t="str">
        <f t="shared" si="138"/>
        <v/>
      </c>
      <c r="K503" s="7" t="str">
        <f t="shared" si="138"/>
        <v/>
      </c>
      <c r="L503" s="7" t="str">
        <f t="shared" si="138"/>
        <v/>
      </c>
      <c r="M503" s="7" t="str">
        <f t="shared" si="138"/>
        <v/>
      </c>
      <c r="N503" s="7" t="str">
        <f t="shared" si="138"/>
        <v/>
      </c>
      <c r="O503" s="7" t="str">
        <f t="shared" si="138"/>
        <v/>
      </c>
      <c r="P503" s="7" t="str">
        <f t="shared" si="138"/>
        <v/>
      </c>
      <c r="Q503" s="7" t="str">
        <f t="shared" si="138"/>
        <v/>
      </c>
      <c r="R503" s="6"/>
      <c r="S503" s="9" t="s">
        <v>14</v>
      </c>
    </row>
    <row r="504" spans="1:19" ht="14">
      <c r="B504" s="18" t="str">
        <f t="shared" si="138"/>
        <v/>
      </c>
      <c r="C504" s="18" t="str">
        <f t="shared" si="138"/>
        <v/>
      </c>
      <c r="D504" s="18" t="str">
        <f t="shared" si="138"/>
        <v/>
      </c>
      <c r="E504" s="18" t="str">
        <f t="shared" si="138"/>
        <v/>
      </c>
      <c r="F504" s="18" t="str">
        <f t="shared" si="138"/>
        <v/>
      </c>
      <c r="G504" s="18" t="str">
        <f t="shared" si="138"/>
        <v/>
      </c>
      <c r="H504" s="18" t="str">
        <f t="shared" si="138"/>
        <v/>
      </c>
      <c r="I504" s="18" t="str">
        <f t="shared" si="138"/>
        <v/>
      </c>
      <c r="J504" s="18" t="str">
        <f t="shared" si="138"/>
        <v/>
      </c>
      <c r="K504" s="18" t="str">
        <f t="shared" si="138"/>
        <v/>
      </c>
      <c r="L504" s="18" t="str">
        <f t="shared" si="138"/>
        <v/>
      </c>
      <c r="M504" s="18" t="str">
        <f t="shared" si="138"/>
        <v/>
      </c>
      <c r="N504" s="18" t="str">
        <f t="shared" si="138"/>
        <v/>
      </c>
      <c r="O504" s="18" t="str">
        <f t="shared" si="138"/>
        <v/>
      </c>
      <c r="P504" s="18" t="str">
        <f t="shared" si="138"/>
        <v/>
      </c>
      <c r="Q504" s="18" t="str">
        <f t="shared" si="138"/>
        <v/>
      </c>
      <c r="R504" s="6"/>
      <c r="S504" s="9" t="s">
        <v>19</v>
      </c>
    </row>
    <row r="505" spans="1:19" ht="14">
      <c r="B505" s="18">
        <f>SUM(B501:B504)</f>
        <v>0</v>
      </c>
      <c r="C505" s="18">
        <f t="shared" ref="C505:M505" si="139">SUM(C501:C504)</f>
        <v>0</v>
      </c>
      <c r="D505" s="18">
        <f t="shared" si="139"/>
        <v>0</v>
      </c>
      <c r="E505" s="18">
        <f t="shared" si="139"/>
        <v>0</v>
      </c>
      <c r="F505" s="18">
        <f t="shared" si="139"/>
        <v>0</v>
      </c>
      <c r="G505" s="18">
        <f t="shared" si="139"/>
        <v>0</v>
      </c>
      <c r="H505" s="18">
        <f t="shared" si="139"/>
        <v>0</v>
      </c>
      <c r="I505" s="18">
        <f t="shared" si="139"/>
        <v>0</v>
      </c>
      <c r="J505" s="18">
        <f t="shared" si="139"/>
        <v>0</v>
      </c>
      <c r="K505" s="18">
        <f t="shared" si="139"/>
        <v>0</v>
      </c>
      <c r="L505" s="18">
        <f t="shared" si="139"/>
        <v>0</v>
      </c>
      <c r="M505" s="18">
        <f t="shared" si="139"/>
        <v>0</v>
      </c>
      <c r="N505" s="18" t="e">
        <f>IF(N502="",N501*4,IF(N503="",(N502+N501)*2,IF(N504="",((N503+N502+N501)/3)*4,SUM(N501:N504))))</f>
        <v>#VALUE!</v>
      </c>
      <c r="O505" s="18" t="e">
        <f>IF(O502="",O501*4,IF(O503="",(O502+O501)*2,IF(O504="",((O503+O502+O501)/3)*4,SUM(O501:O504))))</f>
        <v>#VALUE!</v>
      </c>
      <c r="P505" s="18" t="e">
        <f>IF(P502="",P501*4,IF(P503="",(P502+P501)*2,IF(P504="",((P503+P502+P501)/3)*4,SUM(P501:P504))))</f>
        <v>#VALUE!</v>
      </c>
      <c r="Q505" s="18" t="e">
        <f>IF(Q502="",Q501*4,IF(Q503="",(Q502+Q501)*2,IF(Q504="",((Q503+Q502+Q501)/3)*4,SUM(Q501:Q504))))</f>
        <v>#VALUE!</v>
      </c>
      <c r="R505" s="6"/>
      <c r="S505" s="9" t="s">
        <v>15</v>
      </c>
    </row>
    <row r="506" spans="1:19" ht="14">
      <c r="B506" s="23" t="e">
        <f t="shared" ref="B506:N506" si="140">B505/B$482</f>
        <v>#DIV/0!</v>
      </c>
      <c r="C506" s="23" t="e">
        <f t="shared" si="140"/>
        <v>#DIV/0!</v>
      </c>
      <c r="D506" s="23" t="e">
        <f t="shared" si="140"/>
        <v>#DIV/0!</v>
      </c>
      <c r="E506" s="23" t="e">
        <f t="shared" si="140"/>
        <v>#DIV/0!</v>
      </c>
      <c r="F506" s="23" t="e">
        <f t="shared" si="140"/>
        <v>#DIV/0!</v>
      </c>
      <c r="G506" s="23" t="e">
        <f t="shared" si="140"/>
        <v>#DIV/0!</v>
      </c>
      <c r="H506" s="23" t="e">
        <f t="shared" si="140"/>
        <v>#DIV/0!</v>
      </c>
      <c r="I506" s="23" t="e">
        <f t="shared" si="140"/>
        <v>#DIV/0!</v>
      </c>
      <c r="J506" s="23" t="e">
        <f t="shared" si="140"/>
        <v>#DIV/0!</v>
      </c>
      <c r="K506" s="23" t="e">
        <f t="shared" si="140"/>
        <v>#DIV/0!</v>
      </c>
      <c r="L506" s="23" t="e">
        <f t="shared" si="140"/>
        <v>#DIV/0!</v>
      </c>
      <c r="M506" s="23" t="e">
        <f t="shared" si="140"/>
        <v>#DIV/0!</v>
      </c>
      <c r="N506" s="23" t="e">
        <f t="shared" si="140"/>
        <v>#VALUE!</v>
      </c>
      <c r="O506" s="23" t="e">
        <f>O505/O$482</f>
        <v>#VALUE!</v>
      </c>
      <c r="P506" s="23" t="e">
        <f>P505/P$482</f>
        <v>#VALUE!</v>
      </c>
      <c r="Q506" s="23" t="e">
        <f>Q505/Q$482</f>
        <v>#VALUE!</v>
      </c>
      <c r="R506" s="6"/>
      <c r="S506" s="11" t="s">
        <v>377</v>
      </c>
    </row>
    <row r="507" spans="1:19" s="87" customFormat="1" ht="14">
      <c r="A507" s="86"/>
      <c r="B507" s="19"/>
      <c r="C507" s="10" t="e">
        <f t="shared" ref="C507:M507" si="141">C505/B505-1</f>
        <v>#DIV/0!</v>
      </c>
      <c r="D507" s="10" t="e">
        <f t="shared" si="141"/>
        <v>#DIV/0!</v>
      </c>
      <c r="E507" s="10" t="e">
        <f t="shared" si="141"/>
        <v>#DIV/0!</v>
      </c>
      <c r="F507" s="10" t="e">
        <f t="shared" si="141"/>
        <v>#DIV/0!</v>
      </c>
      <c r="G507" s="10" t="e">
        <f t="shared" si="141"/>
        <v>#DIV/0!</v>
      </c>
      <c r="H507" s="10" t="e">
        <f t="shared" si="141"/>
        <v>#DIV/0!</v>
      </c>
      <c r="I507" s="10" t="e">
        <f t="shared" si="141"/>
        <v>#DIV/0!</v>
      </c>
      <c r="J507" s="10" t="e">
        <f t="shared" si="141"/>
        <v>#DIV/0!</v>
      </c>
      <c r="K507" s="10" t="e">
        <f t="shared" si="141"/>
        <v>#DIV/0!</v>
      </c>
      <c r="L507" s="10" t="e">
        <f t="shared" si="141"/>
        <v>#DIV/0!</v>
      </c>
      <c r="M507" s="10" t="e">
        <f t="shared" si="141"/>
        <v>#DIV/0!</v>
      </c>
      <c r="N507" s="10" t="e">
        <f>N505/M505-1</f>
        <v>#VALUE!</v>
      </c>
      <c r="O507" s="10" t="e">
        <f>O505/N505-1</f>
        <v>#VALUE!</v>
      </c>
      <c r="P507" s="10" t="e">
        <f>P505/O505-1</f>
        <v>#VALUE!</v>
      </c>
      <c r="Q507" s="10" t="e">
        <f>Q505/P505-1</f>
        <v>#VALUE!</v>
      </c>
      <c r="R507" s="17"/>
      <c r="S507" s="14" t="s">
        <v>20</v>
      </c>
    </row>
    <row r="508" spans="1:19" ht="14">
      <c r="B508" s="357" t="s">
        <v>1924</v>
      </c>
      <c r="C508" s="357"/>
      <c r="D508" s="357"/>
      <c r="E508" s="357"/>
      <c r="F508" s="357"/>
      <c r="G508" s="357"/>
      <c r="H508" s="357"/>
      <c r="I508" s="357"/>
      <c r="J508" s="357"/>
      <c r="K508" s="357"/>
      <c r="L508" s="357"/>
      <c r="M508" s="357"/>
      <c r="N508" s="357"/>
      <c r="O508" s="357"/>
      <c r="P508" s="120"/>
      <c r="Q508" s="120"/>
      <c r="R508" s="6"/>
      <c r="S508" s="9"/>
    </row>
    <row r="509" spans="1:19" ht="14">
      <c r="B509" s="16" t="str">
        <f t="shared" ref="B509:N509" si="142">IFERROR(B478-B501,"")</f>
        <v/>
      </c>
      <c r="C509" s="16" t="str">
        <f t="shared" si="142"/>
        <v/>
      </c>
      <c r="D509" s="16" t="str">
        <f t="shared" si="142"/>
        <v/>
      </c>
      <c r="E509" s="16" t="str">
        <f t="shared" si="142"/>
        <v/>
      </c>
      <c r="F509" s="16" t="str">
        <f t="shared" si="142"/>
        <v/>
      </c>
      <c r="G509" s="16" t="str">
        <f t="shared" si="142"/>
        <v/>
      </c>
      <c r="H509" s="16" t="str">
        <f t="shared" si="142"/>
        <v/>
      </c>
      <c r="I509" s="16" t="str">
        <f t="shared" si="142"/>
        <v/>
      </c>
      <c r="J509" s="16" t="str">
        <f t="shared" si="142"/>
        <v/>
      </c>
      <c r="K509" s="16" t="str">
        <f t="shared" si="142"/>
        <v/>
      </c>
      <c r="L509" s="16" t="str">
        <f t="shared" si="142"/>
        <v/>
      </c>
      <c r="M509" s="16" t="str">
        <f t="shared" si="142"/>
        <v/>
      </c>
      <c r="N509" s="16" t="str">
        <f t="shared" si="142"/>
        <v/>
      </c>
      <c r="O509" s="16" t="str">
        <f>IFERROR(O478-O501,"")</f>
        <v/>
      </c>
      <c r="P509" s="16" t="str">
        <f>IFERROR(P478-P501,"")</f>
        <v/>
      </c>
      <c r="Q509" s="16" t="str">
        <f>IFERROR(Q478-Q501,"")</f>
        <v/>
      </c>
      <c r="R509" s="6"/>
      <c r="S509" s="9" t="s">
        <v>12</v>
      </c>
    </row>
    <row r="510" spans="1:19" ht="14">
      <c r="B510" s="7" t="str">
        <f t="shared" ref="B510:O510" si="143">IFERROR(B479-B502,"")</f>
        <v/>
      </c>
      <c r="C510" s="7" t="str">
        <f t="shared" si="143"/>
        <v/>
      </c>
      <c r="D510" s="7" t="str">
        <f t="shared" si="143"/>
        <v/>
      </c>
      <c r="E510" s="7" t="str">
        <f t="shared" si="143"/>
        <v/>
      </c>
      <c r="F510" s="7" t="str">
        <f t="shared" si="143"/>
        <v/>
      </c>
      <c r="G510" s="7" t="str">
        <f t="shared" si="143"/>
        <v/>
      </c>
      <c r="H510" s="7" t="str">
        <f t="shared" si="143"/>
        <v/>
      </c>
      <c r="I510" s="7" t="str">
        <f t="shared" si="143"/>
        <v/>
      </c>
      <c r="J510" s="7" t="str">
        <f t="shared" si="143"/>
        <v/>
      </c>
      <c r="K510" s="7" t="str">
        <f t="shared" si="143"/>
        <v/>
      </c>
      <c r="L510" s="7" t="str">
        <f t="shared" si="143"/>
        <v/>
      </c>
      <c r="M510" s="7" t="str">
        <f t="shared" si="143"/>
        <v/>
      </c>
      <c r="N510" s="7" t="str">
        <f t="shared" si="143"/>
        <v/>
      </c>
      <c r="O510" s="7" t="str">
        <f t="shared" si="143"/>
        <v/>
      </c>
      <c r="P510" s="7" t="str">
        <f t="shared" ref="P510:Q510" si="144">IFERROR(P479-P502,"")</f>
        <v/>
      </c>
      <c r="Q510" s="7" t="str">
        <f t="shared" si="144"/>
        <v/>
      </c>
      <c r="R510" s="6"/>
      <c r="S510" s="9" t="s">
        <v>13</v>
      </c>
    </row>
    <row r="511" spans="1:19" ht="14">
      <c r="B511" s="7" t="str">
        <f t="shared" ref="B511:O511" si="145">IFERROR(B480-B503,"")</f>
        <v/>
      </c>
      <c r="C511" s="7" t="str">
        <f t="shared" si="145"/>
        <v/>
      </c>
      <c r="D511" s="7" t="str">
        <f t="shared" si="145"/>
        <v/>
      </c>
      <c r="E511" s="7" t="str">
        <f t="shared" si="145"/>
        <v/>
      </c>
      <c r="F511" s="7" t="str">
        <f t="shared" si="145"/>
        <v/>
      </c>
      <c r="G511" s="7" t="str">
        <f t="shared" si="145"/>
        <v/>
      </c>
      <c r="H511" s="7" t="str">
        <f t="shared" si="145"/>
        <v/>
      </c>
      <c r="I511" s="7" t="str">
        <f t="shared" si="145"/>
        <v/>
      </c>
      <c r="J511" s="7" t="str">
        <f t="shared" si="145"/>
        <v/>
      </c>
      <c r="K511" s="7" t="str">
        <f t="shared" si="145"/>
        <v/>
      </c>
      <c r="L511" s="7" t="str">
        <f t="shared" si="145"/>
        <v/>
      </c>
      <c r="M511" s="7" t="str">
        <f t="shared" si="145"/>
        <v/>
      </c>
      <c r="N511" s="7" t="str">
        <f t="shared" si="145"/>
        <v/>
      </c>
      <c r="O511" s="7" t="str">
        <f t="shared" si="145"/>
        <v/>
      </c>
      <c r="P511" s="7" t="str">
        <f t="shared" ref="P511:Q511" si="146">IFERROR(P480-P503,"")</f>
        <v/>
      </c>
      <c r="Q511" s="7" t="str">
        <f t="shared" si="146"/>
        <v/>
      </c>
      <c r="R511" s="6"/>
      <c r="S511" s="9" t="s">
        <v>14</v>
      </c>
    </row>
    <row r="512" spans="1:19" ht="14">
      <c r="B512" s="18" t="str">
        <f t="shared" ref="B512:O512" si="147">IFERROR(B481-B504,"")</f>
        <v/>
      </c>
      <c r="C512" s="18" t="str">
        <f t="shared" si="147"/>
        <v/>
      </c>
      <c r="D512" s="18" t="str">
        <f t="shared" si="147"/>
        <v/>
      </c>
      <c r="E512" s="18" t="str">
        <f t="shared" si="147"/>
        <v/>
      </c>
      <c r="F512" s="18" t="str">
        <f t="shared" si="147"/>
        <v/>
      </c>
      <c r="G512" s="18" t="str">
        <f t="shared" si="147"/>
        <v/>
      </c>
      <c r="H512" s="18" t="str">
        <f t="shared" si="147"/>
        <v/>
      </c>
      <c r="I512" s="18" t="str">
        <f t="shared" si="147"/>
        <v/>
      </c>
      <c r="J512" s="18" t="str">
        <f t="shared" si="147"/>
        <v/>
      </c>
      <c r="K512" s="18" t="str">
        <f t="shared" si="147"/>
        <v/>
      </c>
      <c r="L512" s="18" t="str">
        <f t="shared" si="147"/>
        <v/>
      </c>
      <c r="M512" s="18" t="str">
        <f t="shared" si="147"/>
        <v/>
      </c>
      <c r="N512" s="18" t="str">
        <f t="shared" si="147"/>
        <v/>
      </c>
      <c r="O512" s="18" t="str">
        <f t="shared" si="147"/>
        <v/>
      </c>
      <c r="P512" s="18" t="str">
        <f t="shared" ref="P512:Q512" si="148">IFERROR(P481-P504,"")</f>
        <v/>
      </c>
      <c r="Q512" s="18" t="str">
        <f t="shared" si="148"/>
        <v/>
      </c>
      <c r="R512" s="6"/>
      <c r="S512" s="9" t="s">
        <v>19</v>
      </c>
    </row>
    <row r="513" spans="1:19" ht="14">
      <c r="B513" s="16">
        <f t="shared" ref="B513:O513" si="149">IFERROR(B482-B505,"")</f>
        <v>0</v>
      </c>
      <c r="C513" s="16">
        <f t="shared" si="149"/>
        <v>0</v>
      </c>
      <c r="D513" s="16">
        <f t="shared" si="149"/>
        <v>0</v>
      </c>
      <c r="E513" s="16">
        <f t="shared" si="149"/>
        <v>0</v>
      </c>
      <c r="F513" s="16">
        <f t="shared" si="149"/>
        <v>0</v>
      </c>
      <c r="G513" s="16">
        <f t="shared" si="149"/>
        <v>0</v>
      </c>
      <c r="H513" s="16">
        <f t="shared" si="149"/>
        <v>0</v>
      </c>
      <c r="I513" s="16">
        <f t="shared" si="149"/>
        <v>0</v>
      </c>
      <c r="J513" s="16">
        <f t="shared" si="149"/>
        <v>0</v>
      </c>
      <c r="K513" s="16">
        <f t="shared" si="149"/>
        <v>0</v>
      </c>
      <c r="L513" s="16">
        <f t="shared" si="149"/>
        <v>0</v>
      </c>
      <c r="M513" s="16">
        <f t="shared" si="149"/>
        <v>0</v>
      </c>
      <c r="N513" s="16" t="str">
        <f t="shared" si="149"/>
        <v/>
      </c>
      <c r="O513" s="16" t="str">
        <f t="shared" si="149"/>
        <v/>
      </c>
      <c r="P513" s="16" t="str">
        <f t="shared" ref="P513:Q513" si="150">IFERROR(P482-P505,"")</f>
        <v/>
      </c>
      <c r="Q513" s="16" t="str">
        <f t="shared" si="150"/>
        <v/>
      </c>
      <c r="R513" s="6"/>
      <c r="S513" s="9" t="s">
        <v>15</v>
      </c>
    </row>
    <row r="514" spans="1:19" ht="14">
      <c r="B514" s="10" t="e">
        <f t="shared" ref="B514:O514" si="151">B513/B$446</f>
        <v>#DIV/0!</v>
      </c>
      <c r="C514" s="10" t="e">
        <f t="shared" si="151"/>
        <v>#DIV/0!</v>
      </c>
      <c r="D514" s="10" t="e">
        <f t="shared" si="151"/>
        <v>#DIV/0!</v>
      </c>
      <c r="E514" s="10" t="e">
        <f t="shared" si="151"/>
        <v>#DIV/0!</v>
      </c>
      <c r="F514" s="10" t="e">
        <f t="shared" si="151"/>
        <v>#DIV/0!</v>
      </c>
      <c r="G514" s="10" t="e">
        <f t="shared" si="151"/>
        <v>#DIV/0!</v>
      </c>
      <c r="H514" s="10" t="e">
        <f t="shared" si="151"/>
        <v>#DIV/0!</v>
      </c>
      <c r="I514" s="10" t="e">
        <f t="shared" si="151"/>
        <v>#DIV/0!</v>
      </c>
      <c r="J514" s="10" t="e">
        <f t="shared" si="151"/>
        <v>#DIV/0!</v>
      </c>
      <c r="K514" s="10" t="e">
        <f t="shared" si="151"/>
        <v>#DIV/0!</v>
      </c>
      <c r="L514" s="10" t="e">
        <f t="shared" si="151"/>
        <v>#DIV/0!</v>
      </c>
      <c r="M514" s="10" t="e">
        <f t="shared" si="151"/>
        <v>#DIV/0!</v>
      </c>
      <c r="N514" s="10" t="e">
        <f t="shared" si="151"/>
        <v>#VALUE!</v>
      </c>
      <c r="O514" s="10" t="e">
        <f t="shared" si="151"/>
        <v>#VALUE!</v>
      </c>
      <c r="P514" s="10" t="e">
        <f t="shared" ref="P514:Q514" si="152">P513/P$446</f>
        <v>#VALUE!</v>
      </c>
      <c r="Q514" s="10" t="e">
        <f t="shared" si="152"/>
        <v>#VALUE!</v>
      </c>
      <c r="R514" s="6"/>
      <c r="S514" s="24" t="s">
        <v>23</v>
      </c>
    </row>
    <row r="515" spans="1:19" s="87" customFormat="1" ht="14">
      <c r="A515" s="86"/>
      <c r="B515" s="19"/>
      <c r="C515" s="10" t="e">
        <f t="shared" ref="C515:M515" si="153">C513/B513-1</f>
        <v>#DIV/0!</v>
      </c>
      <c r="D515" s="10" t="e">
        <f t="shared" si="153"/>
        <v>#DIV/0!</v>
      </c>
      <c r="E515" s="10" t="e">
        <f t="shared" si="153"/>
        <v>#DIV/0!</v>
      </c>
      <c r="F515" s="10" t="e">
        <f t="shared" si="153"/>
        <v>#DIV/0!</v>
      </c>
      <c r="G515" s="10" t="e">
        <f t="shared" si="153"/>
        <v>#DIV/0!</v>
      </c>
      <c r="H515" s="10" t="e">
        <f t="shared" si="153"/>
        <v>#DIV/0!</v>
      </c>
      <c r="I515" s="10" t="e">
        <f t="shared" si="153"/>
        <v>#DIV/0!</v>
      </c>
      <c r="J515" s="10" t="e">
        <f t="shared" si="153"/>
        <v>#DIV/0!</v>
      </c>
      <c r="K515" s="10" t="e">
        <f t="shared" si="153"/>
        <v>#DIV/0!</v>
      </c>
      <c r="L515" s="10" t="e">
        <f t="shared" si="153"/>
        <v>#DIV/0!</v>
      </c>
      <c r="M515" s="10" t="e">
        <f t="shared" si="153"/>
        <v>#DIV/0!</v>
      </c>
      <c r="N515" s="10" t="e">
        <f>N513/M513-1</f>
        <v>#VALUE!</v>
      </c>
      <c r="O515" s="10" t="e">
        <f>O513/N513-1</f>
        <v>#VALUE!</v>
      </c>
      <c r="P515" s="10" t="e">
        <f>P513/O513-1</f>
        <v>#VALUE!</v>
      </c>
      <c r="Q515" s="10" t="e">
        <f>Q513/P513-1</f>
        <v>#VALUE!</v>
      </c>
      <c r="R515" s="17"/>
      <c r="S515" s="14" t="s">
        <v>20</v>
      </c>
    </row>
    <row r="516" spans="1:19" ht="14">
      <c r="B516" s="388" t="s">
        <v>358</v>
      </c>
      <c r="C516" s="388"/>
      <c r="D516" s="388"/>
      <c r="E516" s="388"/>
      <c r="F516" s="388"/>
      <c r="G516" s="388"/>
      <c r="H516" s="388"/>
      <c r="I516" s="388"/>
      <c r="J516" s="388"/>
      <c r="K516" s="388"/>
      <c r="L516" s="388"/>
      <c r="M516" s="388"/>
      <c r="N516" s="388"/>
      <c r="O516" s="388"/>
      <c r="P516" s="214"/>
      <c r="Q516" s="214"/>
      <c r="R516" s="6"/>
      <c r="S516" s="9"/>
    </row>
    <row r="517" spans="1:19" ht="14">
      <c r="B517" s="7" t="str">
        <f t="shared" ref="B517:Q520" si="154">IFERROR(VLOOKUP($B$516,$127:$213,MATCH($S517&amp;"/"&amp;B$347,$125:$125,0),FALSE),"")</f>
        <v/>
      </c>
      <c r="C517" s="7" t="str">
        <f t="shared" si="154"/>
        <v/>
      </c>
      <c r="D517" s="7" t="str">
        <f t="shared" si="154"/>
        <v/>
      </c>
      <c r="E517" s="7" t="str">
        <f t="shared" si="154"/>
        <v/>
      </c>
      <c r="F517" s="7" t="str">
        <f t="shared" si="154"/>
        <v/>
      </c>
      <c r="G517" s="7" t="str">
        <f t="shared" si="154"/>
        <v/>
      </c>
      <c r="H517" s="7" t="str">
        <f t="shared" si="154"/>
        <v/>
      </c>
      <c r="I517" s="7" t="str">
        <f t="shared" si="154"/>
        <v/>
      </c>
      <c r="J517" s="7" t="str">
        <f t="shared" si="154"/>
        <v/>
      </c>
      <c r="K517" s="7" t="str">
        <f t="shared" si="154"/>
        <v/>
      </c>
      <c r="L517" s="7" t="str">
        <f t="shared" si="154"/>
        <v/>
      </c>
      <c r="M517" s="7" t="str">
        <f t="shared" si="154"/>
        <v/>
      </c>
      <c r="N517" s="7" t="str">
        <f t="shared" si="154"/>
        <v/>
      </c>
      <c r="O517" s="7" t="str">
        <f t="shared" si="154"/>
        <v/>
      </c>
      <c r="P517" s="7" t="str">
        <f t="shared" si="154"/>
        <v/>
      </c>
      <c r="Q517" s="7" t="str">
        <f t="shared" si="154"/>
        <v/>
      </c>
      <c r="R517" s="6"/>
      <c r="S517" s="9" t="s">
        <v>12</v>
      </c>
    </row>
    <row r="518" spans="1:19" ht="14">
      <c r="B518" s="7" t="str">
        <f t="shared" si="154"/>
        <v/>
      </c>
      <c r="C518" s="7" t="str">
        <f t="shared" si="154"/>
        <v/>
      </c>
      <c r="D518" s="7" t="str">
        <f t="shared" si="154"/>
        <v/>
      </c>
      <c r="E518" s="7" t="str">
        <f t="shared" si="154"/>
        <v/>
      </c>
      <c r="F518" s="7" t="str">
        <f t="shared" si="154"/>
        <v/>
      </c>
      <c r="G518" s="7" t="str">
        <f t="shared" si="154"/>
        <v/>
      </c>
      <c r="H518" s="7" t="str">
        <f t="shared" si="154"/>
        <v/>
      </c>
      <c r="I518" s="7" t="str">
        <f t="shared" si="154"/>
        <v/>
      </c>
      <c r="J518" s="7" t="str">
        <f t="shared" si="154"/>
        <v/>
      </c>
      <c r="K518" s="7" t="str">
        <f t="shared" si="154"/>
        <v/>
      </c>
      <c r="L518" s="7" t="str">
        <f t="shared" si="154"/>
        <v/>
      </c>
      <c r="M518" s="7" t="str">
        <f t="shared" si="154"/>
        <v/>
      </c>
      <c r="N518" s="7" t="str">
        <f t="shared" si="154"/>
        <v/>
      </c>
      <c r="O518" s="7" t="str">
        <f t="shared" si="154"/>
        <v/>
      </c>
      <c r="P518" s="7" t="str">
        <f t="shared" si="154"/>
        <v/>
      </c>
      <c r="Q518" s="7" t="str">
        <f t="shared" si="154"/>
        <v/>
      </c>
      <c r="R518" s="6"/>
      <c r="S518" s="9" t="s">
        <v>13</v>
      </c>
    </row>
    <row r="519" spans="1:19" ht="14">
      <c r="B519" s="7" t="str">
        <f t="shared" si="154"/>
        <v/>
      </c>
      <c r="C519" s="7" t="str">
        <f t="shared" si="154"/>
        <v/>
      </c>
      <c r="D519" s="7" t="str">
        <f t="shared" si="154"/>
        <v/>
      </c>
      <c r="E519" s="7" t="str">
        <f t="shared" si="154"/>
        <v/>
      </c>
      <c r="F519" s="7" t="str">
        <f t="shared" si="154"/>
        <v/>
      </c>
      <c r="G519" s="7" t="str">
        <f t="shared" si="154"/>
        <v/>
      </c>
      <c r="H519" s="7" t="str">
        <f t="shared" si="154"/>
        <v/>
      </c>
      <c r="I519" s="7" t="str">
        <f t="shared" si="154"/>
        <v/>
      </c>
      <c r="J519" s="7" t="str">
        <f t="shared" si="154"/>
        <v/>
      </c>
      <c r="K519" s="7" t="str">
        <f t="shared" si="154"/>
        <v/>
      </c>
      <c r="L519" s="7" t="str">
        <f t="shared" si="154"/>
        <v/>
      </c>
      <c r="M519" s="7" t="str">
        <f t="shared" si="154"/>
        <v/>
      </c>
      <c r="N519" s="7" t="str">
        <f t="shared" si="154"/>
        <v/>
      </c>
      <c r="O519" s="7" t="str">
        <f t="shared" si="154"/>
        <v/>
      </c>
      <c r="P519" s="7" t="str">
        <f t="shared" si="154"/>
        <v/>
      </c>
      <c r="Q519" s="7" t="str">
        <f t="shared" si="154"/>
        <v/>
      </c>
      <c r="R519" s="6"/>
      <c r="S519" s="9" t="s">
        <v>14</v>
      </c>
    </row>
    <row r="520" spans="1:19" ht="14">
      <c r="B520" s="18" t="str">
        <f t="shared" si="154"/>
        <v/>
      </c>
      <c r="C520" s="18" t="str">
        <f t="shared" si="154"/>
        <v/>
      </c>
      <c r="D520" s="18" t="str">
        <f t="shared" si="154"/>
        <v/>
      </c>
      <c r="E520" s="18" t="str">
        <f t="shared" si="154"/>
        <v/>
      </c>
      <c r="F520" s="18" t="str">
        <f t="shared" si="154"/>
        <v/>
      </c>
      <c r="G520" s="18" t="str">
        <f t="shared" si="154"/>
        <v/>
      </c>
      <c r="H520" s="18" t="str">
        <f t="shared" si="154"/>
        <v/>
      </c>
      <c r="I520" s="18" t="str">
        <f t="shared" si="154"/>
        <v/>
      </c>
      <c r="J520" s="18" t="str">
        <f t="shared" si="154"/>
        <v/>
      </c>
      <c r="K520" s="18" t="str">
        <f t="shared" si="154"/>
        <v/>
      </c>
      <c r="L520" s="18" t="str">
        <f t="shared" si="154"/>
        <v/>
      </c>
      <c r="M520" s="18" t="str">
        <f t="shared" si="154"/>
        <v/>
      </c>
      <c r="N520" s="18" t="str">
        <f t="shared" si="154"/>
        <v/>
      </c>
      <c r="O520" s="18" t="str">
        <f t="shared" si="154"/>
        <v/>
      </c>
      <c r="P520" s="18" t="str">
        <f t="shared" si="154"/>
        <v/>
      </c>
      <c r="Q520" s="18" t="str">
        <f t="shared" si="154"/>
        <v/>
      </c>
      <c r="R520" s="6"/>
      <c r="S520" s="9" t="s">
        <v>19</v>
      </c>
    </row>
    <row r="521" spans="1:19" ht="14">
      <c r="B521" s="18">
        <f>SUM(B517:B520)</f>
        <v>0</v>
      </c>
      <c r="C521" s="18">
        <f t="shared" ref="C521:M521" si="155">SUM(C517:C520)</f>
        <v>0</v>
      </c>
      <c r="D521" s="18">
        <f t="shared" si="155"/>
        <v>0</v>
      </c>
      <c r="E521" s="18">
        <f t="shared" si="155"/>
        <v>0</v>
      </c>
      <c r="F521" s="18">
        <f t="shared" si="155"/>
        <v>0</v>
      </c>
      <c r="G521" s="18">
        <f t="shared" si="155"/>
        <v>0</v>
      </c>
      <c r="H521" s="18">
        <f t="shared" si="155"/>
        <v>0</v>
      </c>
      <c r="I521" s="18">
        <f t="shared" si="155"/>
        <v>0</v>
      </c>
      <c r="J521" s="18">
        <f t="shared" si="155"/>
        <v>0</v>
      </c>
      <c r="K521" s="18">
        <f t="shared" si="155"/>
        <v>0</v>
      </c>
      <c r="L521" s="18">
        <f t="shared" si="155"/>
        <v>0</v>
      </c>
      <c r="M521" s="18">
        <f t="shared" si="155"/>
        <v>0</v>
      </c>
      <c r="N521" s="18" t="e">
        <f>IF(N518="",N517*4,IF(N519="",(N518+N517)*2,IF(N520="",((N519+N518+N517)/3)*4,SUM(N517:N520))))</f>
        <v>#VALUE!</v>
      </c>
      <c r="O521" s="18" t="e">
        <f>IF(O518="",O517*4,IF(O519="",(O518+O517)*2,IF(O520="",((O519+O518+O517)/3)*4,SUM(O517:O520))))</f>
        <v>#VALUE!</v>
      </c>
      <c r="P521" s="18" t="e">
        <f>IF(P518="",P517*4,IF(P519="",(P518+P517)*2,IF(P520="",((P519+P518+P517)/3)*4,SUM(P517:P520))))</f>
        <v>#VALUE!</v>
      </c>
      <c r="Q521" s="18" t="e">
        <f>IF(Q518="",Q517*4,IF(Q519="",(Q518+Q517)*2,IF(Q520="",((Q519+Q518+Q517)/3)*4,SUM(Q517:Q520))))</f>
        <v>#VALUE!</v>
      </c>
      <c r="R521" s="6"/>
      <c r="S521" s="9" t="s">
        <v>15</v>
      </c>
    </row>
    <row r="522" spans="1:19" ht="14">
      <c r="B522" s="23" t="e">
        <f t="shared" ref="B522" si="156">B521/B$482</f>
        <v>#DIV/0!</v>
      </c>
      <c r="C522" s="23" t="e">
        <f t="shared" ref="C522" si="157">C521/C$482</f>
        <v>#DIV/0!</v>
      </c>
      <c r="D522" s="23" t="e">
        <f t="shared" ref="D522" si="158">D521/D$482</f>
        <v>#DIV/0!</v>
      </c>
      <c r="E522" s="23" t="e">
        <f t="shared" ref="E522" si="159">E521/E$482</f>
        <v>#DIV/0!</v>
      </c>
      <c r="F522" s="23" t="e">
        <f t="shared" ref="F522" si="160">F521/F$482</f>
        <v>#DIV/0!</v>
      </c>
      <c r="G522" s="23" t="e">
        <f t="shared" ref="G522" si="161">G521/G$482</f>
        <v>#DIV/0!</v>
      </c>
      <c r="H522" s="23" t="e">
        <f t="shared" ref="H522" si="162">H521/H$482</f>
        <v>#DIV/0!</v>
      </c>
      <c r="I522" s="23" t="e">
        <f t="shared" ref="I522" si="163">I521/I$482</f>
        <v>#DIV/0!</v>
      </c>
      <c r="J522" s="23" t="e">
        <f t="shared" ref="J522" si="164">J521/J$482</f>
        <v>#DIV/0!</v>
      </c>
      <c r="K522" s="23" t="e">
        <f t="shared" ref="K522" si="165">K521/K$482</f>
        <v>#DIV/0!</v>
      </c>
      <c r="L522" s="23" t="e">
        <f t="shared" ref="L522" si="166">L521/L$482</f>
        <v>#DIV/0!</v>
      </c>
      <c r="M522" s="23" t="e">
        <f t="shared" ref="M522" si="167">M521/M$482</f>
        <v>#DIV/0!</v>
      </c>
      <c r="N522" s="23" t="e">
        <f t="shared" ref="N522" si="168">N521/N$482</f>
        <v>#VALUE!</v>
      </c>
      <c r="O522" s="23" t="e">
        <f>O521/O$482</f>
        <v>#VALUE!</v>
      </c>
      <c r="P522" s="23" t="e">
        <f>P521/P$482</f>
        <v>#VALUE!</v>
      </c>
      <c r="Q522" s="23" t="e">
        <f>Q521/Q$482</f>
        <v>#VALUE!</v>
      </c>
      <c r="R522" s="6"/>
      <c r="S522" s="11" t="s">
        <v>377</v>
      </c>
    </row>
    <row r="523" spans="1:19" s="87" customFormat="1" ht="14">
      <c r="A523" s="86"/>
      <c r="B523" s="19"/>
      <c r="C523" s="10" t="e">
        <f t="shared" ref="C523" si="169">C521/B521-1</f>
        <v>#DIV/0!</v>
      </c>
      <c r="D523" s="10" t="e">
        <f t="shared" ref="D523" si="170">D521/C521-1</f>
        <v>#DIV/0!</v>
      </c>
      <c r="E523" s="10" t="e">
        <f t="shared" ref="E523" si="171">E521/D521-1</f>
        <v>#DIV/0!</v>
      </c>
      <c r="F523" s="10" t="e">
        <f t="shared" ref="F523" si="172">F521/E521-1</f>
        <v>#DIV/0!</v>
      </c>
      <c r="G523" s="10" t="e">
        <f t="shared" ref="G523" si="173">G521/F521-1</f>
        <v>#DIV/0!</v>
      </c>
      <c r="H523" s="10" t="e">
        <f t="shared" ref="H523" si="174">H521/G521-1</f>
        <v>#DIV/0!</v>
      </c>
      <c r="I523" s="10" t="e">
        <f t="shared" ref="I523" si="175">I521/H521-1</f>
        <v>#DIV/0!</v>
      </c>
      <c r="J523" s="10" t="e">
        <f t="shared" ref="J523" si="176">J521/I521-1</f>
        <v>#DIV/0!</v>
      </c>
      <c r="K523" s="10" t="e">
        <f t="shared" ref="K523" si="177">K521/J521-1</f>
        <v>#DIV/0!</v>
      </c>
      <c r="L523" s="10" t="e">
        <f t="shared" ref="L523" si="178">L521/K521-1</f>
        <v>#DIV/0!</v>
      </c>
      <c r="M523" s="10" t="e">
        <f t="shared" ref="M523" si="179">M521/L521-1</f>
        <v>#DIV/0!</v>
      </c>
      <c r="N523" s="10" t="e">
        <f>N521/M521-1</f>
        <v>#VALUE!</v>
      </c>
      <c r="O523" s="10" t="e">
        <f>O521/N521-1</f>
        <v>#VALUE!</v>
      </c>
      <c r="P523" s="10" t="e">
        <f>P521/O521-1</f>
        <v>#VALUE!</v>
      </c>
      <c r="Q523" s="10" t="e">
        <f>Q521/P521-1</f>
        <v>#VALUE!</v>
      </c>
      <c r="R523" s="17"/>
      <c r="S523" s="14" t="s">
        <v>20</v>
      </c>
    </row>
    <row r="524" spans="1:19" ht="14">
      <c r="B524" s="388" t="s">
        <v>375</v>
      </c>
      <c r="C524" s="388"/>
      <c r="D524" s="388"/>
      <c r="E524" s="388"/>
      <c r="F524" s="388"/>
      <c r="G524" s="388"/>
      <c r="H524" s="388"/>
      <c r="I524" s="388"/>
      <c r="J524" s="388"/>
      <c r="K524" s="388"/>
      <c r="L524" s="388"/>
      <c r="M524" s="388"/>
      <c r="N524" s="388"/>
      <c r="O524" s="388"/>
      <c r="P524" s="214"/>
      <c r="Q524" s="214"/>
      <c r="R524" s="6"/>
      <c r="S524" s="9"/>
    </row>
    <row r="525" spans="1:19" ht="14">
      <c r="B525" s="7" t="str">
        <f t="shared" ref="B525:Q528" si="180">IFERROR(VLOOKUP($B$524,$127:$213,MATCH($S525&amp;"/"&amp;B$347,$125:$125,0),FALSE),"")</f>
        <v/>
      </c>
      <c r="C525" s="7" t="str">
        <f t="shared" si="180"/>
        <v/>
      </c>
      <c r="D525" s="7" t="str">
        <f t="shared" si="180"/>
        <v/>
      </c>
      <c r="E525" s="7" t="str">
        <f t="shared" si="180"/>
        <v/>
      </c>
      <c r="F525" s="7" t="str">
        <f t="shared" si="180"/>
        <v/>
      </c>
      <c r="G525" s="7" t="str">
        <f t="shared" si="180"/>
        <v/>
      </c>
      <c r="H525" s="7" t="str">
        <f t="shared" si="180"/>
        <v/>
      </c>
      <c r="I525" s="7" t="str">
        <f t="shared" si="180"/>
        <v/>
      </c>
      <c r="J525" s="7" t="str">
        <f t="shared" si="180"/>
        <v/>
      </c>
      <c r="K525" s="7" t="str">
        <f t="shared" si="180"/>
        <v/>
      </c>
      <c r="L525" s="7" t="str">
        <f t="shared" si="180"/>
        <v/>
      </c>
      <c r="M525" s="7" t="str">
        <f t="shared" si="180"/>
        <v/>
      </c>
      <c r="N525" s="7" t="str">
        <f t="shared" si="180"/>
        <v/>
      </c>
      <c r="O525" s="7" t="str">
        <f t="shared" si="180"/>
        <v/>
      </c>
      <c r="P525" s="7" t="str">
        <f t="shared" si="180"/>
        <v/>
      </c>
      <c r="Q525" s="7" t="str">
        <f t="shared" si="180"/>
        <v/>
      </c>
      <c r="R525" s="6"/>
      <c r="S525" s="9" t="s">
        <v>12</v>
      </c>
    </row>
    <row r="526" spans="1:19" ht="14">
      <c r="B526" s="7" t="str">
        <f t="shared" si="180"/>
        <v/>
      </c>
      <c r="C526" s="7" t="str">
        <f t="shared" si="180"/>
        <v/>
      </c>
      <c r="D526" s="7" t="str">
        <f t="shared" si="180"/>
        <v/>
      </c>
      <c r="E526" s="7" t="str">
        <f t="shared" si="180"/>
        <v/>
      </c>
      <c r="F526" s="7" t="str">
        <f t="shared" si="180"/>
        <v/>
      </c>
      <c r="G526" s="7" t="str">
        <f t="shared" si="180"/>
        <v/>
      </c>
      <c r="H526" s="7" t="str">
        <f t="shared" si="180"/>
        <v/>
      </c>
      <c r="I526" s="7" t="str">
        <f t="shared" si="180"/>
        <v/>
      </c>
      <c r="J526" s="7" t="str">
        <f t="shared" si="180"/>
        <v/>
      </c>
      <c r="K526" s="7" t="str">
        <f t="shared" si="180"/>
        <v/>
      </c>
      <c r="L526" s="7" t="str">
        <f t="shared" si="180"/>
        <v/>
      </c>
      <c r="M526" s="7" t="str">
        <f t="shared" si="180"/>
        <v/>
      </c>
      <c r="N526" s="7" t="str">
        <f t="shared" si="180"/>
        <v/>
      </c>
      <c r="O526" s="7" t="str">
        <f t="shared" si="180"/>
        <v/>
      </c>
      <c r="P526" s="7" t="str">
        <f t="shared" si="180"/>
        <v/>
      </c>
      <c r="Q526" s="7" t="str">
        <f t="shared" si="180"/>
        <v/>
      </c>
      <c r="R526" s="6"/>
      <c r="S526" s="9" t="s">
        <v>13</v>
      </c>
    </row>
    <row r="527" spans="1:19" ht="14">
      <c r="B527" s="7" t="str">
        <f t="shared" si="180"/>
        <v/>
      </c>
      <c r="C527" s="7" t="str">
        <f t="shared" si="180"/>
        <v/>
      </c>
      <c r="D527" s="7" t="str">
        <f t="shared" si="180"/>
        <v/>
      </c>
      <c r="E527" s="7" t="str">
        <f t="shared" si="180"/>
        <v/>
      </c>
      <c r="F527" s="7" t="str">
        <f t="shared" si="180"/>
        <v/>
      </c>
      <c r="G527" s="7" t="str">
        <f t="shared" si="180"/>
        <v/>
      </c>
      <c r="H527" s="7" t="str">
        <f t="shared" si="180"/>
        <v/>
      </c>
      <c r="I527" s="7" t="str">
        <f t="shared" si="180"/>
        <v/>
      </c>
      <c r="J527" s="7" t="str">
        <f t="shared" si="180"/>
        <v/>
      </c>
      <c r="K527" s="7" t="str">
        <f t="shared" si="180"/>
        <v/>
      </c>
      <c r="L527" s="7" t="str">
        <f t="shared" si="180"/>
        <v/>
      </c>
      <c r="M527" s="7" t="str">
        <f t="shared" si="180"/>
        <v/>
      </c>
      <c r="N527" s="7" t="str">
        <f t="shared" si="180"/>
        <v/>
      </c>
      <c r="O527" s="7" t="str">
        <f t="shared" si="180"/>
        <v/>
      </c>
      <c r="P527" s="7" t="str">
        <f t="shared" si="180"/>
        <v/>
      </c>
      <c r="Q527" s="7" t="str">
        <f t="shared" si="180"/>
        <v/>
      </c>
      <c r="R527" s="6"/>
      <c r="S527" s="9" t="s">
        <v>14</v>
      </c>
    </row>
    <row r="528" spans="1:19" ht="14">
      <c r="B528" s="18" t="str">
        <f t="shared" si="180"/>
        <v/>
      </c>
      <c r="C528" s="18" t="str">
        <f t="shared" si="180"/>
        <v/>
      </c>
      <c r="D528" s="18" t="str">
        <f t="shared" si="180"/>
        <v/>
      </c>
      <c r="E528" s="18" t="str">
        <f t="shared" si="180"/>
        <v/>
      </c>
      <c r="F528" s="18" t="str">
        <f t="shared" si="180"/>
        <v/>
      </c>
      <c r="G528" s="18" t="str">
        <f t="shared" si="180"/>
        <v/>
      </c>
      <c r="H528" s="18" t="str">
        <f t="shared" si="180"/>
        <v/>
      </c>
      <c r="I528" s="18" t="str">
        <f t="shared" si="180"/>
        <v/>
      </c>
      <c r="J528" s="18" t="str">
        <f t="shared" si="180"/>
        <v/>
      </c>
      <c r="K528" s="18" t="str">
        <f t="shared" si="180"/>
        <v/>
      </c>
      <c r="L528" s="18" t="str">
        <f t="shared" si="180"/>
        <v/>
      </c>
      <c r="M528" s="18" t="str">
        <f t="shared" si="180"/>
        <v/>
      </c>
      <c r="N528" s="18" t="str">
        <f t="shared" si="180"/>
        <v/>
      </c>
      <c r="O528" s="18" t="str">
        <f t="shared" si="180"/>
        <v/>
      </c>
      <c r="P528" s="18" t="str">
        <f t="shared" si="180"/>
        <v/>
      </c>
      <c r="Q528" s="18" t="str">
        <f t="shared" si="180"/>
        <v/>
      </c>
      <c r="R528" s="6"/>
      <c r="S528" s="9" t="s">
        <v>19</v>
      </c>
    </row>
    <row r="529" spans="1:19" ht="14">
      <c r="B529" s="18">
        <f>SUM(B525:B528)</f>
        <v>0</v>
      </c>
      <c r="C529" s="18">
        <f t="shared" ref="C529:M529" si="181">SUM(C525:C528)</f>
        <v>0</v>
      </c>
      <c r="D529" s="18">
        <f t="shared" si="181"/>
        <v>0</v>
      </c>
      <c r="E529" s="18">
        <f t="shared" si="181"/>
        <v>0</v>
      </c>
      <c r="F529" s="18">
        <f t="shared" si="181"/>
        <v>0</v>
      </c>
      <c r="G529" s="18">
        <f t="shared" si="181"/>
        <v>0</v>
      </c>
      <c r="H529" s="18">
        <f t="shared" si="181"/>
        <v>0</v>
      </c>
      <c r="I529" s="18">
        <f t="shared" si="181"/>
        <v>0</v>
      </c>
      <c r="J529" s="18">
        <f t="shared" si="181"/>
        <v>0</v>
      </c>
      <c r="K529" s="18">
        <f t="shared" si="181"/>
        <v>0</v>
      </c>
      <c r="L529" s="18">
        <f t="shared" si="181"/>
        <v>0</v>
      </c>
      <c r="M529" s="18">
        <f t="shared" si="181"/>
        <v>0</v>
      </c>
      <c r="N529" s="18" t="e">
        <f>IF(N526="",N525*4,IF(N527="",(N526+N525)*2,IF(N528="",((N527+N526+N525)/3)*4,SUM(N525:N528))))</f>
        <v>#VALUE!</v>
      </c>
      <c r="O529" s="18" t="e">
        <f>IF(O526="",O525*4,IF(O527="",(O526+O525)*2,IF(O528="",((O527+O526+O525)/3)*4,SUM(O525:O528))))</f>
        <v>#VALUE!</v>
      </c>
      <c r="P529" s="18" t="e">
        <f>IF(P526="",P525*4,IF(P527="",(P526+P525)*2,IF(P528="",((P527+P526+P525)/3)*4,SUM(P525:P528))))</f>
        <v>#VALUE!</v>
      </c>
      <c r="Q529" s="18" t="e">
        <f>IF(Q526="",Q525*4,IF(Q527="",(Q526+Q525)*2,IF(Q528="",((Q527+Q526+Q525)/3)*4,SUM(Q525:Q528))))</f>
        <v>#VALUE!</v>
      </c>
      <c r="R529" s="6"/>
      <c r="S529" s="9" t="s">
        <v>15</v>
      </c>
    </row>
    <row r="530" spans="1:19" ht="14">
      <c r="B530" s="23" t="e">
        <f t="shared" ref="B530" si="182">B529/B$482</f>
        <v>#DIV/0!</v>
      </c>
      <c r="C530" s="23" t="e">
        <f t="shared" ref="C530" si="183">C529/C$482</f>
        <v>#DIV/0!</v>
      </c>
      <c r="D530" s="23" t="e">
        <f t="shared" ref="D530" si="184">D529/D$482</f>
        <v>#DIV/0!</v>
      </c>
      <c r="E530" s="23" t="e">
        <f t="shared" ref="E530" si="185">E529/E$482</f>
        <v>#DIV/0!</v>
      </c>
      <c r="F530" s="23" t="e">
        <f t="shared" ref="F530" si="186">F529/F$482</f>
        <v>#DIV/0!</v>
      </c>
      <c r="G530" s="23" t="e">
        <f t="shared" ref="G530" si="187">G529/G$482</f>
        <v>#DIV/0!</v>
      </c>
      <c r="H530" s="23" t="e">
        <f t="shared" ref="H530" si="188">H529/H$482</f>
        <v>#DIV/0!</v>
      </c>
      <c r="I530" s="23" t="e">
        <f t="shared" ref="I530" si="189">I529/I$482</f>
        <v>#DIV/0!</v>
      </c>
      <c r="J530" s="23" t="e">
        <f t="shared" ref="J530" si="190">J529/J$482</f>
        <v>#DIV/0!</v>
      </c>
      <c r="K530" s="23" t="e">
        <f t="shared" ref="K530" si="191">K529/K$482</f>
        <v>#DIV/0!</v>
      </c>
      <c r="L530" s="23" t="e">
        <f t="shared" ref="L530" si="192">L529/L$482</f>
        <v>#DIV/0!</v>
      </c>
      <c r="M530" s="23" t="e">
        <f t="shared" ref="M530" si="193">M529/M$482</f>
        <v>#DIV/0!</v>
      </c>
      <c r="N530" s="23" t="e">
        <f t="shared" ref="N530" si="194">N529/N$482</f>
        <v>#VALUE!</v>
      </c>
      <c r="O530" s="23" t="e">
        <f>O529/O$482</f>
        <v>#VALUE!</v>
      </c>
      <c r="P530" s="23" t="e">
        <f>P529/P$482</f>
        <v>#VALUE!</v>
      </c>
      <c r="Q530" s="23" t="e">
        <f>Q529/Q$482</f>
        <v>#VALUE!</v>
      </c>
      <c r="R530" s="6"/>
      <c r="S530" s="11" t="s">
        <v>377</v>
      </c>
    </row>
    <row r="531" spans="1:19" s="87" customFormat="1" ht="14">
      <c r="A531" s="86"/>
      <c r="B531" s="19"/>
      <c r="C531" s="10" t="e">
        <f t="shared" ref="C531" si="195">C529/B529-1</f>
        <v>#DIV/0!</v>
      </c>
      <c r="D531" s="10" t="e">
        <f t="shared" ref="D531" si="196">D529/C529-1</f>
        <v>#DIV/0!</v>
      </c>
      <c r="E531" s="10" t="e">
        <f t="shared" ref="E531" si="197">E529/D529-1</f>
        <v>#DIV/0!</v>
      </c>
      <c r="F531" s="10" t="e">
        <f t="shared" ref="F531" si="198">F529/E529-1</f>
        <v>#DIV/0!</v>
      </c>
      <c r="G531" s="10" t="e">
        <f t="shared" ref="G531" si="199">G529/F529-1</f>
        <v>#DIV/0!</v>
      </c>
      <c r="H531" s="10" t="e">
        <f t="shared" ref="H531" si="200">H529/G529-1</f>
        <v>#DIV/0!</v>
      </c>
      <c r="I531" s="10" t="e">
        <f t="shared" ref="I531" si="201">I529/H529-1</f>
        <v>#DIV/0!</v>
      </c>
      <c r="J531" s="10" t="e">
        <f t="shared" ref="J531" si="202">J529/I529-1</f>
        <v>#DIV/0!</v>
      </c>
      <c r="K531" s="10" t="e">
        <f t="shared" ref="K531" si="203">K529/J529-1</f>
        <v>#DIV/0!</v>
      </c>
      <c r="L531" s="10" t="e">
        <f t="shared" ref="L531" si="204">L529/K529-1</f>
        <v>#DIV/0!</v>
      </c>
      <c r="M531" s="10" t="e">
        <f t="shared" ref="M531" si="205">M529/L529-1</f>
        <v>#DIV/0!</v>
      </c>
      <c r="N531" s="10" t="e">
        <f>N529/M529-1</f>
        <v>#VALUE!</v>
      </c>
      <c r="O531" s="10" t="e">
        <f>O529/N529-1</f>
        <v>#VALUE!</v>
      </c>
      <c r="P531" s="10" t="e">
        <f>P529/O529-1</f>
        <v>#VALUE!</v>
      </c>
      <c r="Q531" s="10" t="e">
        <f>Q529/P529-1</f>
        <v>#VALUE!</v>
      </c>
      <c r="R531" s="17"/>
      <c r="S531" s="14" t="s">
        <v>20</v>
      </c>
    </row>
    <row r="532" spans="1:19" ht="14">
      <c r="B532" s="357" t="s">
        <v>29</v>
      </c>
      <c r="C532" s="357"/>
      <c r="D532" s="357"/>
      <c r="E532" s="357"/>
      <c r="F532" s="357"/>
      <c r="G532" s="357"/>
      <c r="H532" s="357"/>
      <c r="I532" s="357"/>
      <c r="J532" s="357"/>
      <c r="K532" s="357"/>
      <c r="L532" s="357"/>
      <c r="M532" s="357"/>
      <c r="N532" s="357"/>
      <c r="O532" s="357"/>
      <c r="P532" s="120"/>
      <c r="Q532" s="120"/>
      <c r="R532" s="6"/>
      <c r="S532" s="3"/>
    </row>
    <row r="533" spans="1:19" ht="14">
      <c r="B533" s="16" t="str">
        <f t="shared" ref="B533:N533" si="206">IFERROR(B478-B485-B501-B517-B525,"")</f>
        <v/>
      </c>
      <c r="C533" s="16" t="str">
        <f t="shared" si="206"/>
        <v/>
      </c>
      <c r="D533" s="16" t="str">
        <f t="shared" si="206"/>
        <v/>
      </c>
      <c r="E533" s="16" t="str">
        <f t="shared" si="206"/>
        <v/>
      </c>
      <c r="F533" s="16" t="str">
        <f t="shared" si="206"/>
        <v/>
      </c>
      <c r="G533" s="16" t="str">
        <f t="shared" si="206"/>
        <v/>
      </c>
      <c r="H533" s="16" t="str">
        <f t="shared" si="206"/>
        <v/>
      </c>
      <c r="I533" s="16" t="str">
        <f t="shared" si="206"/>
        <v/>
      </c>
      <c r="J533" s="16" t="str">
        <f t="shared" si="206"/>
        <v/>
      </c>
      <c r="K533" s="16" t="str">
        <f t="shared" si="206"/>
        <v/>
      </c>
      <c r="L533" s="16" t="str">
        <f t="shared" si="206"/>
        <v/>
      </c>
      <c r="M533" s="16" t="str">
        <f t="shared" si="206"/>
        <v/>
      </c>
      <c r="N533" s="16" t="str">
        <f t="shared" si="206"/>
        <v/>
      </c>
      <c r="O533" s="16" t="str">
        <f>IFERROR(O478-O485-O501-O517-O525,"")</f>
        <v/>
      </c>
      <c r="P533" s="16" t="str">
        <f>IFERROR(P478-P485-P501-P517-P525,"")</f>
        <v/>
      </c>
      <c r="Q533" s="16" t="str">
        <f>IFERROR(Q478-Q485-Q501-Q517-Q525,"")</f>
        <v/>
      </c>
      <c r="R533" s="6"/>
      <c r="S533" s="9" t="s">
        <v>12</v>
      </c>
    </row>
    <row r="534" spans="1:19" ht="14">
      <c r="B534" s="7" t="str">
        <f t="shared" ref="B534:O534" si="207">IFERROR(B479-B486-B502-B518-B526,"")</f>
        <v/>
      </c>
      <c r="C534" s="7" t="str">
        <f t="shared" si="207"/>
        <v/>
      </c>
      <c r="D534" s="7" t="str">
        <f t="shared" si="207"/>
        <v/>
      </c>
      <c r="E534" s="7" t="str">
        <f t="shared" si="207"/>
        <v/>
      </c>
      <c r="F534" s="7" t="str">
        <f t="shared" si="207"/>
        <v/>
      </c>
      <c r="G534" s="7" t="str">
        <f t="shared" si="207"/>
        <v/>
      </c>
      <c r="H534" s="7" t="str">
        <f t="shared" si="207"/>
        <v/>
      </c>
      <c r="I534" s="7" t="str">
        <f t="shared" si="207"/>
        <v/>
      </c>
      <c r="J534" s="7" t="str">
        <f t="shared" si="207"/>
        <v/>
      </c>
      <c r="K534" s="7" t="str">
        <f t="shared" si="207"/>
        <v/>
      </c>
      <c r="L534" s="7" t="str">
        <f t="shared" si="207"/>
        <v/>
      </c>
      <c r="M534" s="7" t="str">
        <f t="shared" si="207"/>
        <v/>
      </c>
      <c r="N534" s="7" t="str">
        <f t="shared" si="207"/>
        <v/>
      </c>
      <c r="O534" s="7" t="str">
        <f t="shared" si="207"/>
        <v/>
      </c>
      <c r="P534" s="7" t="str">
        <f t="shared" ref="P534:Q534" si="208">IFERROR(P479-P486-P502-P518-P526,"")</f>
        <v/>
      </c>
      <c r="Q534" s="7" t="str">
        <f t="shared" si="208"/>
        <v/>
      </c>
      <c r="R534" s="6"/>
      <c r="S534" s="9" t="s">
        <v>13</v>
      </c>
    </row>
    <row r="535" spans="1:19" ht="14">
      <c r="B535" s="7" t="str">
        <f t="shared" ref="B535:O535" si="209">IFERROR(B480-B487-B503-B519-B527,"")</f>
        <v/>
      </c>
      <c r="C535" s="7" t="str">
        <f t="shared" si="209"/>
        <v/>
      </c>
      <c r="D535" s="7" t="str">
        <f t="shared" si="209"/>
        <v/>
      </c>
      <c r="E535" s="7" t="str">
        <f t="shared" si="209"/>
        <v/>
      </c>
      <c r="F535" s="7" t="str">
        <f t="shared" si="209"/>
        <v/>
      </c>
      <c r="G535" s="7" t="str">
        <f t="shared" si="209"/>
        <v/>
      </c>
      <c r="H535" s="7" t="str">
        <f t="shared" si="209"/>
        <v/>
      </c>
      <c r="I535" s="7" t="str">
        <f t="shared" si="209"/>
        <v/>
      </c>
      <c r="J535" s="7" t="str">
        <f t="shared" si="209"/>
        <v/>
      </c>
      <c r="K535" s="7" t="str">
        <f t="shared" si="209"/>
        <v/>
      </c>
      <c r="L535" s="7" t="str">
        <f t="shared" si="209"/>
        <v/>
      </c>
      <c r="M535" s="7" t="str">
        <f t="shared" si="209"/>
        <v/>
      </c>
      <c r="N535" s="7" t="str">
        <f t="shared" si="209"/>
        <v/>
      </c>
      <c r="O535" s="7" t="str">
        <f t="shared" si="209"/>
        <v/>
      </c>
      <c r="P535" s="7" t="str">
        <f t="shared" ref="P535:Q535" si="210">IFERROR(P480-P487-P503-P519-P527,"")</f>
        <v/>
      </c>
      <c r="Q535" s="7" t="str">
        <f t="shared" si="210"/>
        <v/>
      </c>
      <c r="R535" s="6"/>
      <c r="S535" s="9" t="s">
        <v>14</v>
      </c>
    </row>
    <row r="536" spans="1:19" ht="14">
      <c r="B536" s="7" t="str">
        <f t="shared" ref="B536:O536" si="211">IFERROR(B481-B488-B504-B520-B528,"")</f>
        <v/>
      </c>
      <c r="C536" s="18" t="str">
        <f t="shared" si="211"/>
        <v/>
      </c>
      <c r="D536" s="18" t="str">
        <f t="shared" si="211"/>
        <v/>
      </c>
      <c r="E536" s="18" t="str">
        <f t="shared" si="211"/>
        <v/>
      </c>
      <c r="F536" s="18" t="str">
        <f t="shared" si="211"/>
        <v/>
      </c>
      <c r="G536" s="18" t="str">
        <f t="shared" si="211"/>
        <v/>
      </c>
      <c r="H536" s="18" t="str">
        <f t="shared" si="211"/>
        <v/>
      </c>
      <c r="I536" s="18" t="str">
        <f t="shared" si="211"/>
        <v/>
      </c>
      <c r="J536" s="18" t="str">
        <f t="shared" si="211"/>
        <v/>
      </c>
      <c r="K536" s="18" t="str">
        <f t="shared" si="211"/>
        <v/>
      </c>
      <c r="L536" s="18" t="str">
        <f t="shared" si="211"/>
        <v/>
      </c>
      <c r="M536" s="18" t="str">
        <f t="shared" si="211"/>
        <v/>
      </c>
      <c r="N536" s="18" t="str">
        <f t="shared" si="211"/>
        <v/>
      </c>
      <c r="O536" s="18" t="str">
        <f t="shared" si="211"/>
        <v/>
      </c>
      <c r="P536" s="18" t="str">
        <f t="shared" ref="P536:Q536" si="212">IFERROR(P481-P488-P504-P520-P528,"")</f>
        <v/>
      </c>
      <c r="Q536" s="18" t="str">
        <f t="shared" si="212"/>
        <v/>
      </c>
      <c r="R536" s="6"/>
      <c r="S536" s="9" t="s">
        <v>19</v>
      </c>
    </row>
    <row r="537" spans="1:19" ht="14">
      <c r="B537" s="25">
        <f t="shared" ref="B537:O537" si="213">IFERROR(B482-B489-B505-B521-B529,"")</f>
        <v>0</v>
      </c>
      <c r="C537" s="18">
        <f t="shared" si="213"/>
        <v>0</v>
      </c>
      <c r="D537" s="18">
        <f t="shared" si="213"/>
        <v>0</v>
      </c>
      <c r="E537" s="18">
        <f t="shared" si="213"/>
        <v>0</v>
      </c>
      <c r="F537" s="18">
        <f t="shared" si="213"/>
        <v>0</v>
      </c>
      <c r="G537" s="18">
        <f t="shared" si="213"/>
        <v>0</v>
      </c>
      <c r="H537" s="18">
        <f t="shared" si="213"/>
        <v>0</v>
      </c>
      <c r="I537" s="18">
        <f t="shared" si="213"/>
        <v>0</v>
      </c>
      <c r="J537" s="18">
        <f t="shared" si="213"/>
        <v>0</v>
      </c>
      <c r="K537" s="18">
        <f t="shared" si="213"/>
        <v>0</v>
      </c>
      <c r="L537" s="18">
        <f t="shared" si="213"/>
        <v>0</v>
      </c>
      <c r="M537" s="18">
        <f t="shared" si="213"/>
        <v>0</v>
      </c>
      <c r="N537" s="18" t="str">
        <f t="shared" si="213"/>
        <v/>
      </c>
      <c r="O537" s="18" t="str">
        <f t="shared" si="213"/>
        <v/>
      </c>
      <c r="P537" s="18" t="str">
        <f t="shared" ref="P537:Q537" si="214">IFERROR(P482-P489-P505-P521-P529,"")</f>
        <v/>
      </c>
      <c r="Q537" s="18" t="str">
        <f t="shared" si="214"/>
        <v/>
      </c>
      <c r="R537" s="6"/>
      <c r="S537" s="9" t="s">
        <v>15</v>
      </c>
    </row>
    <row r="538" spans="1:19" ht="14">
      <c r="B538" s="10" t="e">
        <f t="shared" ref="B538:O538" si="215">+B537/(B$446+B$454)</f>
        <v>#DIV/0!</v>
      </c>
      <c r="C538" s="10" t="e">
        <f t="shared" si="215"/>
        <v>#DIV/0!</v>
      </c>
      <c r="D538" s="10" t="e">
        <f t="shared" si="215"/>
        <v>#DIV/0!</v>
      </c>
      <c r="E538" s="10" t="e">
        <f t="shared" si="215"/>
        <v>#DIV/0!</v>
      </c>
      <c r="F538" s="10" t="e">
        <f t="shared" si="215"/>
        <v>#DIV/0!</v>
      </c>
      <c r="G538" s="10" t="e">
        <f t="shared" si="215"/>
        <v>#DIV/0!</v>
      </c>
      <c r="H538" s="10" t="e">
        <f t="shared" si="215"/>
        <v>#DIV/0!</v>
      </c>
      <c r="I538" s="10" t="e">
        <f t="shared" si="215"/>
        <v>#DIV/0!</v>
      </c>
      <c r="J538" s="10" t="e">
        <f t="shared" si="215"/>
        <v>#DIV/0!</v>
      </c>
      <c r="K538" s="10" t="e">
        <f t="shared" si="215"/>
        <v>#DIV/0!</v>
      </c>
      <c r="L538" s="10" t="e">
        <f t="shared" si="215"/>
        <v>#DIV/0!</v>
      </c>
      <c r="M538" s="10" t="e">
        <f t="shared" si="215"/>
        <v>#DIV/0!</v>
      </c>
      <c r="N538" s="10" t="e">
        <f t="shared" si="215"/>
        <v>#VALUE!</v>
      </c>
      <c r="O538" s="10" t="e">
        <f t="shared" si="215"/>
        <v>#VALUE!</v>
      </c>
      <c r="P538" s="10" t="e">
        <f t="shared" ref="P538:Q538" si="216">+P537/(P$446+P$454)</f>
        <v>#VALUE!</v>
      </c>
      <c r="Q538" s="10" t="e">
        <f t="shared" si="216"/>
        <v>#VALUE!</v>
      </c>
      <c r="R538" s="6"/>
      <c r="S538" s="11" t="s">
        <v>30</v>
      </c>
    </row>
    <row r="539" spans="1:19" ht="14">
      <c r="B539" s="359" t="s">
        <v>356</v>
      </c>
      <c r="C539" s="359"/>
      <c r="D539" s="359"/>
      <c r="E539" s="359"/>
      <c r="F539" s="359"/>
      <c r="G539" s="359"/>
      <c r="H539" s="359"/>
      <c r="I539" s="359"/>
      <c r="J539" s="359"/>
      <c r="K539" s="359"/>
      <c r="L539" s="359"/>
      <c r="M539" s="359"/>
      <c r="N539" s="359"/>
      <c r="O539" s="359"/>
      <c r="P539" s="122"/>
      <c r="Q539" s="122"/>
      <c r="R539" s="6"/>
      <c r="S539" s="3"/>
    </row>
    <row r="540" spans="1:19" ht="14">
      <c r="B540" s="16" t="str">
        <f t="shared" ref="B540:Q543" si="217">IFERROR(VLOOKUP($B$539,$127:$213,MATCH($S540&amp;"/"&amp;B$347,$125:$125,0),FALSE),"")</f>
        <v/>
      </c>
      <c r="C540" s="16" t="str">
        <f t="shared" si="217"/>
        <v/>
      </c>
      <c r="D540" s="16" t="str">
        <f t="shared" si="217"/>
        <v/>
      </c>
      <c r="E540" s="16" t="str">
        <f t="shared" si="217"/>
        <v/>
      </c>
      <c r="F540" s="16" t="str">
        <f t="shared" si="217"/>
        <v/>
      </c>
      <c r="G540" s="16" t="str">
        <f t="shared" si="217"/>
        <v/>
      </c>
      <c r="H540" s="16" t="str">
        <f t="shared" si="217"/>
        <v/>
      </c>
      <c r="I540" s="16" t="str">
        <f t="shared" si="217"/>
        <v/>
      </c>
      <c r="J540" s="16" t="str">
        <f t="shared" si="217"/>
        <v/>
      </c>
      <c r="K540" s="16" t="str">
        <f t="shared" si="217"/>
        <v/>
      </c>
      <c r="L540" s="16" t="str">
        <f t="shared" si="217"/>
        <v/>
      </c>
      <c r="M540" s="16" t="str">
        <f t="shared" si="217"/>
        <v/>
      </c>
      <c r="N540" s="16" t="str">
        <f t="shared" si="217"/>
        <v/>
      </c>
      <c r="O540" s="16" t="str">
        <f t="shared" si="217"/>
        <v/>
      </c>
      <c r="P540" s="16" t="str">
        <f t="shared" si="217"/>
        <v/>
      </c>
      <c r="Q540" s="16" t="str">
        <f t="shared" si="217"/>
        <v/>
      </c>
      <c r="R540" s="6"/>
      <c r="S540" s="9" t="s">
        <v>12</v>
      </c>
    </row>
    <row r="541" spans="1:19" ht="14">
      <c r="B541" s="7" t="str">
        <f t="shared" si="217"/>
        <v/>
      </c>
      <c r="C541" s="7" t="str">
        <f t="shared" si="217"/>
        <v/>
      </c>
      <c r="D541" s="7" t="str">
        <f t="shared" si="217"/>
        <v/>
      </c>
      <c r="E541" s="7" t="str">
        <f t="shared" si="217"/>
        <v/>
      </c>
      <c r="F541" s="7" t="str">
        <f t="shared" si="217"/>
        <v/>
      </c>
      <c r="G541" s="7" t="str">
        <f t="shared" si="217"/>
        <v/>
      </c>
      <c r="H541" s="7" t="str">
        <f t="shared" si="217"/>
        <v/>
      </c>
      <c r="I541" s="7" t="str">
        <f t="shared" si="217"/>
        <v/>
      </c>
      <c r="J541" s="7" t="str">
        <f t="shared" si="217"/>
        <v/>
      </c>
      <c r="K541" s="7" t="str">
        <f t="shared" si="217"/>
        <v/>
      </c>
      <c r="L541" s="7" t="str">
        <f t="shared" si="217"/>
        <v/>
      </c>
      <c r="M541" s="7" t="str">
        <f t="shared" si="217"/>
        <v/>
      </c>
      <c r="N541" s="7" t="str">
        <f t="shared" si="217"/>
        <v/>
      </c>
      <c r="O541" s="7" t="str">
        <f t="shared" si="217"/>
        <v/>
      </c>
      <c r="P541" s="7" t="str">
        <f t="shared" si="217"/>
        <v/>
      </c>
      <c r="Q541" s="7" t="str">
        <f t="shared" si="217"/>
        <v/>
      </c>
      <c r="R541" s="6"/>
      <c r="S541" s="9" t="s">
        <v>13</v>
      </c>
    </row>
    <row r="542" spans="1:19" ht="14">
      <c r="B542" s="7" t="str">
        <f t="shared" si="217"/>
        <v/>
      </c>
      <c r="C542" s="7" t="str">
        <f t="shared" si="217"/>
        <v/>
      </c>
      <c r="D542" s="7" t="str">
        <f t="shared" si="217"/>
        <v/>
      </c>
      <c r="E542" s="7" t="str">
        <f t="shared" si="217"/>
        <v/>
      </c>
      <c r="F542" s="7" t="str">
        <f t="shared" si="217"/>
        <v/>
      </c>
      <c r="G542" s="7" t="str">
        <f t="shared" si="217"/>
        <v/>
      </c>
      <c r="H542" s="7" t="str">
        <f t="shared" si="217"/>
        <v/>
      </c>
      <c r="I542" s="7" t="str">
        <f t="shared" si="217"/>
        <v/>
      </c>
      <c r="J542" s="7" t="str">
        <f t="shared" si="217"/>
        <v/>
      </c>
      <c r="K542" s="7" t="str">
        <f t="shared" si="217"/>
        <v/>
      </c>
      <c r="L542" s="7" t="str">
        <f t="shared" si="217"/>
        <v/>
      </c>
      <c r="M542" s="7" t="str">
        <f t="shared" si="217"/>
        <v/>
      </c>
      <c r="N542" s="7" t="str">
        <f t="shared" si="217"/>
        <v/>
      </c>
      <c r="O542" s="7" t="str">
        <f t="shared" si="217"/>
        <v/>
      </c>
      <c r="P542" s="7" t="str">
        <f t="shared" si="217"/>
        <v/>
      </c>
      <c r="Q542" s="7" t="str">
        <f t="shared" si="217"/>
        <v/>
      </c>
      <c r="R542" s="6"/>
      <c r="S542" s="9" t="s">
        <v>14</v>
      </c>
    </row>
    <row r="543" spans="1:19" ht="14">
      <c r="B543" s="18" t="str">
        <f t="shared" si="217"/>
        <v/>
      </c>
      <c r="C543" s="18" t="str">
        <f t="shared" si="217"/>
        <v/>
      </c>
      <c r="D543" s="18" t="str">
        <f t="shared" si="217"/>
        <v/>
      </c>
      <c r="E543" s="18" t="str">
        <f t="shared" si="217"/>
        <v/>
      </c>
      <c r="F543" s="18" t="str">
        <f t="shared" si="217"/>
        <v/>
      </c>
      <c r="G543" s="18" t="str">
        <f t="shared" si="217"/>
        <v/>
      </c>
      <c r="H543" s="18" t="str">
        <f t="shared" si="217"/>
        <v/>
      </c>
      <c r="I543" s="18" t="str">
        <f t="shared" si="217"/>
        <v/>
      </c>
      <c r="J543" s="18" t="str">
        <f t="shared" si="217"/>
        <v/>
      </c>
      <c r="K543" s="18" t="str">
        <f t="shared" si="217"/>
        <v/>
      </c>
      <c r="L543" s="18" t="str">
        <f t="shared" si="217"/>
        <v/>
      </c>
      <c r="M543" s="18" t="str">
        <f t="shared" si="217"/>
        <v/>
      </c>
      <c r="N543" s="18" t="str">
        <f t="shared" si="217"/>
        <v/>
      </c>
      <c r="O543" s="18" t="str">
        <f t="shared" si="217"/>
        <v/>
      </c>
      <c r="P543" s="18" t="str">
        <f t="shared" si="217"/>
        <v/>
      </c>
      <c r="Q543" s="18" t="str">
        <f t="shared" si="217"/>
        <v/>
      </c>
      <c r="R543" s="6"/>
      <c r="S543" s="9" t="s">
        <v>19</v>
      </c>
    </row>
    <row r="544" spans="1:19" ht="14">
      <c r="B544" s="18">
        <f>SUM(B540:B543)</f>
        <v>0</v>
      </c>
      <c r="C544" s="18">
        <f t="shared" ref="C544:M544" si="218">SUM(C540:C543)</f>
        <v>0</v>
      </c>
      <c r="D544" s="18">
        <f t="shared" si="218"/>
        <v>0</v>
      </c>
      <c r="E544" s="18">
        <f t="shared" si="218"/>
        <v>0</v>
      </c>
      <c r="F544" s="18">
        <f t="shared" si="218"/>
        <v>0</v>
      </c>
      <c r="G544" s="18">
        <f t="shared" si="218"/>
        <v>0</v>
      </c>
      <c r="H544" s="18">
        <f t="shared" si="218"/>
        <v>0</v>
      </c>
      <c r="I544" s="18">
        <f t="shared" si="218"/>
        <v>0</v>
      </c>
      <c r="J544" s="18">
        <f t="shared" si="218"/>
        <v>0</v>
      </c>
      <c r="K544" s="18">
        <f t="shared" si="218"/>
        <v>0</v>
      </c>
      <c r="L544" s="18">
        <f t="shared" si="218"/>
        <v>0</v>
      </c>
      <c r="M544" s="18">
        <f t="shared" si="218"/>
        <v>0</v>
      </c>
      <c r="N544" s="18" t="e">
        <f>IF(N541="",N540*4,IF(N542="",(N541+N540)*2,IF(N543="",((N542+N541+N540)/3)*4,SUM(N540:N543))))</f>
        <v>#VALUE!</v>
      </c>
      <c r="O544" s="18" t="e">
        <f>IF(O541="",O540*4,IF(O542="",(O541+O540)*2,IF(O543="",((O542+O541+O540)/3)*4,SUM(O540:O543))))</f>
        <v>#VALUE!</v>
      </c>
      <c r="P544" s="18" t="e">
        <f>IF(P541="",P540*4,IF(P542="",(P541+P540)*2,IF(P543="",((P542+P541+P540)/3)*4,SUM(P540:P543))))</f>
        <v>#VALUE!</v>
      </c>
      <c r="Q544" s="18" t="e">
        <f>IF(Q541="",Q540*4,IF(Q542="",(Q541+Q540)*2,IF(Q543="",((Q542+Q541+Q540)/3)*4,SUM(Q540:Q543))))</f>
        <v>#VALUE!</v>
      </c>
      <c r="R544" s="6"/>
      <c r="S544" s="9" t="s">
        <v>15</v>
      </c>
    </row>
    <row r="545" spans="1:19" ht="14">
      <c r="B545" s="10" t="e">
        <f t="shared" ref="B545:M545" si="219">+B544/B$537</f>
        <v>#DIV/0!</v>
      </c>
      <c r="C545" s="10" t="e">
        <f t="shared" si="219"/>
        <v>#DIV/0!</v>
      </c>
      <c r="D545" s="10" t="e">
        <f t="shared" si="219"/>
        <v>#DIV/0!</v>
      </c>
      <c r="E545" s="10" t="e">
        <f t="shared" si="219"/>
        <v>#DIV/0!</v>
      </c>
      <c r="F545" s="10" t="e">
        <f t="shared" si="219"/>
        <v>#DIV/0!</v>
      </c>
      <c r="G545" s="10" t="e">
        <f t="shared" si="219"/>
        <v>#DIV/0!</v>
      </c>
      <c r="H545" s="10" t="e">
        <f t="shared" si="219"/>
        <v>#DIV/0!</v>
      </c>
      <c r="I545" s="10" t="e">
        <f t="shared" si="219"/>
        <v>#DIV/0!</v>
      </c>
      <c r="J545" s="10" t="e">
        <f t="shared" si="219"/>
        <v>#DIV/0!</v>
      </c>
      <c r="K545" s="10" t="e">
        <f t="shared" si="219"/>
        <v>#DIV/0!</v>
      </c>
      <c r="L545" s="10" t="e">
        <f t="shared" si="219"/>
        <v>#DIV/0!</v>
      </c>
      <c r="M545" s="10" t="e">
        <f t="shared" si="219"/>
        <v>#DIV/0!</v>
      </c>
      <c r="N545" s="10" t="e">
        <f>+N544/N$537</f>
        <v>#VALUE!</v>
      </c>
      <c r="O545" s="10" t="e">
        <f>+O544/O$537</f>
        <v>#VALUE!</v>
      </c>
      <c r="P545" s="10" t="e">
        <f>+P544/P$537</f>
        <v>#VALUE!</v>
      </c>
      <c r="Q545" s="10" t="e">
        <f>+Q544/Q$537</f>
        <v>#VALUE!</v>
      </c>
      <c r="R545" s="6"/>
      <c r="S545" s="11" t="s">
        <v>31</v>
      </c>
    </row>
    <row r="546" spans="1:19" ht="14">
      <c r="B546" s="357" t="s">
        <v>693</v>
      </c>
      <c r="C546" s="357"/>
      <c r="D546" s="357"/>
      <c r="E546" s="357"/>
      <c r="F546" s="357"/>
      <c r="G546" s="357"/>
      <c r="H546" s="357"/>
      <c r="I546" s="357"/>
      <c r="J546" s="357"/>
      <c r="K546" s="357"/>
      <c r="L546" s="357"/>
      <c r="M546" s="357"/>
      <c r="N546" s="357"/>
      <c r="O546" s="357"/>
      <c r="P546" s="120"/>
      <c r="Q546" s="120"/>
      <c r="R546" s="6"/>
      <c r="S546" s="3"/>
    </row>
    <row r="547" spans="1:19" ht="14">
      <c r="B547" s="16" t="str">
        <f t="shared" ref="B547:Q550" si="220">IFERROR(VLOOKUP($B$546,$127:$213,MATCH($S547&amp;"/"&amp;B$347,$125:$125,0),FALSE),"")</f>
        <v/>
      </c>
      <c r="C547" s="16" t="str">
        <f t="shared" si="220"/>
        <v/>
      </c>
      <c r="D547" s="16" t="str">
        <f t="shared" si="220"/>
        <v/>
      </c>
      <c r="E547" s="16" t="str">
        <f t="shared" si="220"/>
        <v/>
      </c>
      <c r="F547" s="16" t="str">
        <f t="shared" si="220"/>
        <v/>
      </c>
      <c r="G547" s="16" t="str">
        <f t="shared" si="220"/>
        <v/>
      </c>
      <c r="H547" s="16" t="str">
        <f t="shared" si="220"/>
        <v/>
      </c>
      <c r="I547" s="16" t="str">
        <f t="shared" si="220"/>
        <v/>
      </c>
      <c r="J547" s="16" t="str">
        <f t="shared" si="220"/>
        <v/>
      </c>
      <c r="K547" s="16" t="str">
        <f t="shared" si="220"/>
        <v/>
      </c>
      <c r="L547" s="16" t="str">
        <f t="shared" si="220"/>
        <v/>
      </c>
      <c r="M547" s="16" t="str">
        <f t="shared" si="220"/>
        <v/>
      </c>
      <c r="N547" s="16" t="str">
        <f t="shared" si="220"/>
        <v/>
      </c>
      <c r="O547" s="16" t="str">
        <f t="shared" si="220"/>
        <v/>
      </c>
      <c r="P547" s="16" t="str">
        <f t="shared" si="220"/>
        <v/>
      </c>
      <c r="Q547" s="16" t="str">
        <f t="shared" si="220"/>
        <v/>
      </c>
      <c r="R547" s="6"/>
      <c r="S547" s="9" t="s">
        <v>12</v>
      </c>
    </row>
    <row r="548" spans="1:19" ht="14">
      <c r="B548" s="7" t="str">
        <f t="shared" si="220"/>
        <v/>
      </c>
      <c r="C548" s="7" t="str">
        <f t="shared" si="220"/>
        <v/>
      </c>
      <c r="D548" s="7" t="str">
        <f t="shared" si="220"/>
        <v/>
      </c>
      <c r="E548" s="7" t="str">
        <f t="shared" si="220"/>
        <v/>
      </c>
      <c r="F548" s="7" t="str">
        <f t="shared" si="220"/>
        <v/>
      </c>
      <c r="G548" s="7" t="str">
        <f t="shared" si="220"/>
        <v/>
      </c>
      <c r="H548" s="7" t="str">
        <f t="shared" si="220"/>
        <v/>
      </c>
      <c r="I548" s="7" t="str">
        <f t="shared" si="220"/>
        <v/>
      </c>
      <c r="J548" s="7" t="str">
        <f t="shared" si="220"/>
        <v/>
      </c>
      <c r="K548" s="7" t="str">
        <f t="shared" si="220"/>
        <v/>
      </c>
      <c r="L548" s="7" t="str">
        <f t="shared" si="220"/>
        <v/>
      </c>
      <c r="M548" s="7" t="str">
        <f t="shared" si="220"/>
        <v/>
      </c>
      <c r="N548" s="7" t="str">
        <f t="shared" si="220"/>
        <v/>
      </c>
      <c r="O548" s="7" t="str">
        <f t="shared" si="220"/>
        <v/>
      </c>
      <c r="P548" s="7" t="str">
        <f t="shared" si="220"/>
        <v/>
      </c>
      <c r="Q548" s="7" t="str">
        <f t="shared" si="220"/>
        <v/>
      </c>
      <c r="R548" s="6"/>
      <c r="S548" s="9" t="s">
        <v>13</v>
      </c>
    </row>
    <row r="549" spans="1:19" ht="14">
      <c r="B549" s="7" t="str">
        <f t="shared" si="220"/>
        <v/>
      </c>
      <c r="C549" s="7" t="str">
        <f t="shared" si="220"/>
        <v/>
      </c>
      <c r="D549" s="7" t="str">
        <f t="shared" si="220"/>
        <v/>
      </c>
      <c r="E549" s="7" t="str">
        <f t="shared" si="220"/>
        <v/>
      </c>
      <c r="F549" s="7" t="str">
        <f t="shared" si="220"/>
        <v/>
      </c>
      <c r="G549" s="7" t="str">
        <f t="shared" si="220"/>
        <v/>
      </c>
      <c r="H549" s="7" t="str">
        <f t="shared" si="220"/>
        <v/>
      </c>
      <c r="I549" s="7" t="str">
        <f t="shared" si="220"/>
        <v/>
      </c>
      <c r="J549" s="7" t="str">
        <f t="shared" si="220"/>
        <v/>
      </c>
      <c r="K549" s="7" t="str">
        <f t="shared" si="220"/>
        <v/>
      </c>
      <c r="L549" s="7" t="str">
        <f t="shared" si="220"/>
        <v/>
      </c>
      <c r="M549" s="7" t="str">
        <f t="shared" si="220"/>
        <v/>
      </c>
      <c r="N549" s="7" t="str">
        <f t="shared" si="220"/>
        <v/>
      </c>
      <c r="O549" s="7" t="str">
        <f t="shared" si="220"/>
        <v/>
      </c>
      <c r="P549" s="7" t="str">
        <f t="shared" si="220"/>
        <v/>
      </c>
      <c r="Q549" s="7" t="str">
        <f t="shared" si="220"/>
        <v/>
      </c>
      <c r="R549" s="6"/>
      <c r="S549" s="9" t="s">
        <v>14</v>
      </c>
    </row>
    <row r="550" spans="1:19" ht="14">
      <c r="B550" s="7" t="str">
        <f t="shared" si="220"/>
        <v/>
      </c>
      <c r="C550" s="18" t="str">
        <f t="shared" si="220"/>
        <v/>
      </c>
      <c r="D550" s="18" t="str">
        <f t="shared" si="220"/>
        <v/>
      </c>
      <c r="E550" s="18" t="str">
        <f t="shared" si="220"/>
        <v/>
      </c>
      <c r="F550" s="18" t="str">
        <f t="shared" si="220"/>
        <v/>
      </c>
      <c r="G550" s="18" t="str">
        <f t="shared" si="220"/>
        <v/>
      </c>
      <c r="H550" s="18" t="str">
        <f t="shared" si="220"/>
        <v/>
      </c>
      <c r="I550" s="18" t="str">
        <f t="shared" si="220"/>
        <v/>
      </c>
      <c r="J550" s="18" t="str">
        <f t="shared" si="220"/>
        <v/>
      </c>
      <c r="K550" s="18" t="str">
        <f t="shared" si="220"/>
        <v/>
      </c>
      <c r="L550" s="18" t="str">
        <f t="shared" si="220"/>
        <v/>
      </c>
      <c r="M550" s="18" t="str">
        <f t="shared" si="220"/>
        <v/>
      </c>
      <c r="N550" s="18" t="str">
        <f t="shared" si="220"/>
        <v/>
      </c>
      <c r="O550" s="18" t="str">
        <f t="shared" si="220"/>
        <v/>
      </c>
      <c r="P550" s="18" t="str">
        <f t="shared" si="220"/>
        <v/>
      </c>
      <c r="Q550" s="18" t="str">
        <f t="shared" si="220"/>
        <v/>
      </c>
      <c r="R550" s="6"/>
      <c r="S550" s="9" t="s">
        <v>19</v>
      </c>
    </row>
    <row r="551" spans="1:19" ht="14">
      <c r="B551" s="26">
        <f>SUM(B547:B550)</f>
        <v>0</v>
      </c>
      <c r="C551" s="18">
        <f t="shared" ref="C551:M551" si="221">SUM(C547:C550)</f>
        <v>0</v>
      </c>
      <c r="D551" s="18">
        <f t="shared" si="221"/>
        <v>0</v>
      </c>
      <c r="E551" s="18">
        <f t="shared" si="221"/>
        <v>0</v>
      </c>
      <c r="F551" s="18">
        <f t="shared" si="221"/>
        <v>0</v>
      </c>
      <c r="G551" s="18">
        <f t="shared" si="221"/>
        <v>0</v>
      </c>
      <c r="H551" s="18">
        <f t="shared" si="221"/>
        <v>0</v>
      </c>
      <c r="I551" s="18">
        <f t="shared" si="221"/>
        <v>0</v>
      </c>
      <c r="J551" s="18">
        <f t="shared" si="221"/>
        <v>0</v>
      </c>
      <c r="K551" s="18">
        <f t="shared" si="221"/>
        <v>0</v>
      </c>
      <c r="L551" s="18">
        <f t="shared" si="221"/>
        <v>0</v>
      </c>
      <c r="M551" s="18">
        <f t="shared" si="221"/>
        <v>0</v>
      </c>
      <c r="N551" s="18" t="e">
        <f>IF(N548="",N547*4,IF(N549="",(N548+N547)*2,IF(N550="",((N549+N548+N547)/3)*4,SUM(N547:N550))))</f>
        <v>#VALUE!</v>
      </c>
      <c r="O551" s="18" t="e">
        <f>IF(O548="",O547*4,IF(O549="",(O548+O547)*2,IF(O550="",((O549+O548+O547)/3)*4,SUM(O547:O550))))</f>
        <v>#VALUE!</v>
      </c>
      <c r="P551" s="18" t="e">
        <f>IF(P548="",P547*4,IF(P549="",(P548+P547)*2,IF(P550="",((P549+P548+P547)/3)*4,SUM(P547:P550))))</f>
        <v>#VALUE!</v>
      </c>
      <c r="Q551" s="18" t="e">
        <f>IF(Q548="",Q547*4,IF(Q549="",(Q548+Q547)*2,IF(Q550="",((Q549+Q548+Q547)/3)*4,SUM(Q547:Q550))))</f>
        <v>#VALUE!</v>
      </c>
      <c r="R551" s="6"/>
      <c r="S551" s="9" t="s">
        <v>15</v>
      </c>
    </row>
    <row r="552" spans="1:19" ht="14">
      <c r="B552" s="10" t="e">
        <f t="shared" ref="B552:O552" si="222">+B551/(B$446+B$454)</f>
        <v>#DIV/0!</v>
      </c>
      <c r="C552" s="10" t="e">
        <f t="shared" si="222"/>
        <v>#DIV/0!</v>
      </c>
      <c r="D552" s="10" t="e">
        <f t="shared" si="222"/>
        <v>#DIV/0!</v>
      </c>
      <c r="E552" s="10" t="e">
        <f t="shared" si="222"/>
        <v>#DIV/0!</v>
      </c>
      <c r="F552" s="10" t="e">
        <f t="shared" si="222"/>
        <v>#DIV/0!</v>
      </c>
      <c r="G552" s="10" t="e">
        <f t="shared" si="222"/>
        <v>#DIV/0!</v>
      </c>
      <c r="H552" s="10" t="e">
        <f t="shared" si="222"/>
        <v>#DIV/0!</v>
      </c>
      <c r="I552" s="10" t="e">
        <f t="shared" si="222"/>
        <v>#DIV/0!</v>
      </c>
      <c r="J552" s="10" t="e">
        <f t="shared" si="222"/>
        <v>#DIV/0!</v>
      </c>
      <c r="K552" s="10" t="e">
        <f t="shared" si="222"/>
        <v>#DIV/0!</v>
      </c>
      <c r="L552" s="10" t="e">
        <f t="shared" si="222"/>
        <v>#DIV/0!</v>
      </c>
      <c r="M552" s="10" t="e">
        <f t="shared" si="222"/>
        <v>#DIV/0!</v>
      </c>
      <c r="N552" s="10" t="e">
        <f t="shared" si="222"/>
        <v>#VALUE!</v>
      </c>
      <c r="O552" s="10" t="e">
        <f t="shared" si="222"/>
        <v>#VALUE!</v>
      </c>
      <c r="P552" s="10" t="e">
        <f t="shared" ref="P552:Q552" si="223">+P551/(P$446+P$454)</f>
        <v>#VALUE!</v>
      </c>
      <c r="Q552" s="10" t="e">
        <f t="shared" si="223"/>
        <v>#VALUE!</v>
      </c>
      <c r="R552" s="6"/>
      <c r="S552" s="11" t="s">
        <v>32</v>
      </c>
    </row>
    <row r="553" spans="1:19" s="87" customFormat="1" ht="14">
      <c r="A553" s="86"/>
      <c r="B553" s="19"/>
      <c r="C553" s="12" t="e">
        <f t="shared" ref="C553:M553" si="224">C551/B551-1</f>
        <v>#DIV/0!</v>
      </c>
      <c r="D553" s="12" t="e">
        <f t="shared" si="224"/>
        <v>#DIV/0!</v>
      </c>
      <c r="E553" s="12" t="e">
        <f t="shared" si="224"/>
        <v>#DIV/0!</v>
      </c>
      <c r="F553" s="12" t="e">
        <f t="shared" si="224"/>
        <v>#DIV/0!</v>
      </c>
      <c r="G553" s="12" t="e">
        <f t="shared" si="224"/>
        <v>#DIV/0!</v>
      </c>
      <c r="H553" s="12" t="e">
        <f t="shared" si="224"/>
        <v>#DIV/0!</v>
      </c>
      <c r="I553" s="12" t="e">
        <f t="shared" si="224"/>
        <v>#DIV/0!</v>
      </c>
      <c r="J553" s="12" t="e">
        <f t="shared" si="224"/>
        <v>#DIV/0!</v>
      </c>
      <c r="K553" s="12" t="e">
        <f t="shared" si="224"/>
        <v>#DIV/0!</v>
      </c>
      <c r="L553" s="12" t="e">
        <f t="shared" si="224"/>
        <v>#DIV/0!</v>
      </c>
      <c r="M553" s="12" t="e">
        <f t="shared" si="224"/>
        <v>#DIV/0!</v>
      </c>
      <c r="N553" s="12" t="e">
        <f>N551/M551-1</f>
        <v>#VALUE!</v>
      </c>
      <c r="O553" s="12" t="e">
        <f>O551/N551-1</f>
        <v>#VALUE!</v>
      </c>
      <c r="P553" s="12" t="e">
        <f>P551/O551-1</f>
        <v>#VALUE!</v>
      </c>
      <c r="Q553" s="12" t="e">
        <f>Q551/P551-1</f>
        <v>#VALUE!</v>
      </c>
      <c r="R553" s="17"/>
      <c r="S553" s="14" t="s">
        <v>20</v>
      </c>
    </row>
    <row r="554" spans="1:19" ht="14">
      <c r="B554" s="352" t="s">
        <v>9</v>
      </c>
      <c r="C554" s="352"/>
      <c r="D554" s="352"/>
      <c r="E554" s="352"/>
      <c r="F554" s="352"/>
      <c r="G554" s="352"/>
      <c r="H554" s="352"/>
      <c r="I554" s="352"/>
      <c r="J554" s="352"/>
      <c r="K554" s="352"/>
      <c r="L554" s="352"/>
      <c r="M554" s="352"/>
      <c r="N554" s="352"/>
      <c r="O554" s="352"/>
      <c r="P554" s="115"/>
      <c r="Q554" s="115"/>
    </row>
    <row r="555" spans="1:19" ht="14">
      <c r="B555" s="362" t="s">
        <v>357</v>
      </c>
      <c r="C555" s="362"/>
      <c r="D555" s="362"/>
      <c r="E555" s="362"/>
      <c r="F555" s="362"/>
      <c r="G555" s="362"/>
      <c r="H555" s="362"/>
      <c r="I555" s="362"/>
      <c r="J555" s="362"/>
      <c r="K555" s="362"/>
      <c r="L555" s="362"/>
      <c r="M555" s="362"/>
      <c r="N555" s="362"/>
      <c r="O555" s="362"/>
      <c r="P555" s="123"/>
      <c r="Q555" s="123"/>
    </row>
    <row r="556" spans="1:19" ht="14">
      <c r="B556" s="7" t="str">
        <f t="shared" ref="B556:Q558" si="225">IFERROR(VLOOKUP($B$555,$218:$342,MATCH($S556&amp;"/"&amp;B$347,$216:$216,0),FALSE),"")</f>
        <v/>
      </c>
      <c r="C556" s="7" t="str">
        <f t="shared" si="225"/>
        <v/>
      </c>
      <c r="D556" s="7" t="str">
        <f t="shared" si="225"/>
        <v/>
      </c>
      <c r="E556" s="7" t="str">
        <f t="shared" si="225"/>
        <v/>
      </c>
      <c r="F556" s="7" t="str">
        <f t="shared" si="225"/>
        <v/>
      </c>
      <c r="G556" s="7" t="str">
        <f t="shared" si="225"/>
        <v/>
      </c>
      <c r="H556" s="7" t="str">
        <f t="shared" si="225"/>
        <v/>
      </c>
      <c r="I556" s="7" t="str">
        <f t="shared" si="225"/>
        <v/>
      </c>
      <c r="J556" s="7" t="str">
        <f t="shared" si="225"/>
        <v/>
      </c>
      <c r="K556" s="7" t="str">
        <f t="shared" si="225"/>
        <v/>
      </c>
      <c r="L556" s="7" t="str">
        <f t="shared" si="225"/>
        <v/>
      </c>
      <c r="M556" s="7" t="str">
        <f t="shared" si="225"/>
        <v/>
      </c>
      <c r="N556" s="8" t="str">
        <f t="shared" si="225"/>
        <v/>
      </c>
      <c r="O556" s="8" t="str">
        <f t="shared" si="225"/>
        <v/>
      </c>
      <c r="P556" s="8" t="str">
        <f t="shared" si="225"/>
        <v/>
      </c>
      <c r="Q556" s="8" t="str">
        <f t="shared" si="225"/>
        <v/>
      </c>
      <c r="R556" s="6"/>
      <c r="S556" s="9" t="s">
        <v>12</v>
      </c>
    </row>
    <row r="557" spans="1:19" ht="14">
      <c r="B557" s="7" t="str">
        <f t="shared" si="225"/>
        <v/>
      </c>
      <c r="C557" s="7" t="str">
        <f t="shared" si="225"/>
        <v/>
      </c>
      <c r="D557" s="7" t="str">
        <f t="shared" si="225"/>
        <v/>
      </c>
      <c r="E557" s="7" t="str">
        <f t="shared" si="225"/>
        <v/>
      </c>
      <c r="F557" s="7" t="str">
        <f t="shared" si="225"/>
        <v/>
      </c>
      <c r="G557" s="7" t="str">
        <f t="shared" si="225"/>
        <v/>
      </c>
      <c r="H557" s="7" t="str">
        <f t="shared" si="225"/>
        <v/>
      </c>
      <c r="I557" s="7" t="str">
        <f t="shared" si="225"/>
        <v/>
      </c>
      <c r="J557" s="7" t="str">
        <f t="shared" si="225"/>
        <v/>
      </c>
      <c r="K557" s="7" t="str">
        <f t="shared" si="225"/>
        <v/>
      </c>
      <c r="L557" s="7" t="str">
        <f t="shared" si="225"/>
        <v/>
      </c>
      <c r="M557" s="7" t="str">
        <f t="shared" si="225"/>
        <v/>
      </c>
      <c r="N557" s="8" t="str">
        <f t="shared" si="225"/>
        <v/>
      </c>
      <c r="O557" s="8" t="str">
        <f t="shared" si="225"/>
        <v/>
      </c>
      <c r="P557" s="8" t="str">
        <f t="shared" si="225"/>
        <v/>
      </c>
      <c r="Q557" s="8" t="str">
        <f t="shared" si="225"/>
        <v/>
      </c>
      <c r="R557" s="6"/>
      <c r="S557" s="9" t="s">
        <v>13</v>
      </c>
    </row>
    <row r="558" spans="1:19" ht="14">
      <c r="B558" s="7" t="str">
        <f t="shared" si="225"/>
        <v/>
      </c>
      <c r="C558" s="7" t="str">
        <f t="shared" si="225"/>
        <v/>
      </c>
      <c r="D558" s="7" t="str">
        <f t="shared" si="225"/>
        <v/>
      </c>
      <c r="E558" s="7" t="str">
        <f t="shared" si="225"/>
        <v/>
      </c>
      <c r="F558" s="7" t="str">
        <f t="shared" si="225"/>
        <v/>
      </c>
      <c r="G558" s="7" t="str">
        <f t="shared" si="225"/>
        <v/>
      </c>
      <c r="H558" s="7" t="str">
        <f t="shared" si="225"/>
        <v/>
      </c>
      <c r="I558" s="7" t="str">
        <f t="shared" si="225"/>
        <v/>
      </c>
      <c r="J558" s="7" t="str">
        <f t="shared" si="225"/>
        <v/>
      </c>
      <c r="K558" s="7" t="str">
        <f t="shared" si="225"/>
        <v/>
      </c>
      <c r="L558" s="7" t="str">
        <f t="shared" si="225"/>
        <v/>
      </c>
      <c r="M558" s="7" t="str">
        <f t="shared" si="225"/>
        <v/>
      </c>
      <c r="N558" s="8" t="str">
        <f t="shared" si="225"/>
        <v/>
      </c>
      <c r="O558" s="8" t="str">
        <f t="shared" si="225"/>
        <v/>
      </c>
      <c r="P558" s="8" t="str">
        <f t="shared" si="225"/>
        <v/>
      </c>
      <c r="Q558" s="8" t="str">
        <f t="shared" si="225"/>
        <v/>
      </c>
      <c r="R558" s="6"/>
      <c r="S558" s="9" t="s">
        <v>14</v>
      </c>
    </row>
    <row r="559" spans="1:19" ht="14">
      <c r="B559" s="7" t="str">
        <f t="shared" ref="B559:M559" si="226">IFERROR(VLOOKUP($B$555,$218:$342,MATCH($S559&amp;"/"&amp;B$347,$216:$216,0),FALSE),"")</f>
        <v/>
      </c>
      <c r="C559" s="7" t="str">
        <f t="shared" si="226"/>
        <v/>
      </c>
      <c r="D559" s="7" t="str">
        <f t="shared" si="226"/>
        <v/>
      </c>
      <c r="E559" s="7" t="str">
        <f t="shared" si="226"/>
        <v/>
      </c>
      <c r="F559" s="7" t="str">
        <f t="shared" si="226"/>
        <v/>
      </c>
      <c r="G559" s="7" t="str">
        <f t="shared" si="226"/>
        <v/>
      </c>
      <c r="H559" s="7" t="str">
        <f t="shared" si="226"/>
        <v/>
      </c>
      <c r="I559" s="7" t="str">
        <f t="shared" si="226"/>
        <v/>
      </c>
      <c r="J559" s="7" t="str">
        <f t="shared" si="226"/>
        <v/>
      </c>
      <c r="K559" s="7" t="str">
        <f t="shared" si="226"/>
        <v/>
      </c>
      <c r="L559" s="7" t="str">
        <f t="shared" si="226"/>
        <v/>
      </c>
      <c r="M559" s="7" t="str">
        <f t="shared" si="226"/>
        <v/>
      </c>
      <c r="N559" s="8" t="str">
        <f>IFERROR(VLOOKUP($B$555,$218:$342,MATCH($S559&amp;"/"&amp;N$347,$216:$216,0),FALSE),IFERROR((VLOOKUP($B$555,$218:$342,MATCH($S558&amp;"/"&amp;N$347,$216:$216,0),FALSE)/3)*4,IFERROR(VLOOKUP($B$555,$218:$342,MATCH($S557&amp;"/"&amp;N$347,$216:$216,0),FALSE)*2,IFERROR(VLOOKUP($B$555,$218:$342,MATCH($S556&amp;"/"&amp;N$347,$216:$216,0),FALSE)*4,""))))</f>
        <v/>
      </c>
      <c r="O559" s="8" t="str">
        <f>IFERROR(VLOOKUP($B$555,$218:$342,MATCH($S559&amp;"/"&amp;O$347,$216:$216,0),FALSE),IFERROR((VLOOKUP($B$555,$218:$342,MATCH($S558&amp;"/"&amp;O$347,$216:$216,0),FALSE)/3)*4,IFERROR(VLOOKUP($B$555,$218:$342,MATCH($S557&amp;"/"&amp;O$347,$216:$216,0),FALSE)*2,IFERROR(VLOOKUP($B$555,$218:$342,MATCH($S556&amp;"/"&amp;O$347,$216:$216,0),FALSE)*4,""))))</f>
        <v/>
      </c>
      <c r="P559" s="8" t="str">
        <f>IFERROR(VLOOKUP($B$555,$218:$342,MATCH($S559&amp;"/"&amp;P$347,$216:$216,0),FALSE),IFERROR((VLOOKUP($B$555,$218:$342,MATCH($S558&amp;"/"&amp;P$347,$216:$216,0),FALSE)/3)*4,IFERROR(VLOOKUP($B$555,$218:$342,MATCH($S557&amp;"/"&amp;P$347,$216:$216,0),FALSE)*2,IFERROR(VLOOKUP($B$555,$218:$342,MATCH($S556&amp;"/"&amp;P$347,$216:$216,0),FALSE)*4,""))))</f>
        <v/>
      </c>
      <c r="Q559" s="8" t="str">
        <f>IFERROR(VLOOKUP($B$555,$218:$342,MATCH($S559&amp;"/"&amp;Q$347,$216:$216,0),FALSE),IFERROR((VLOOKUP($B$555,$218:$342,MATCH($S558&amp;"/"&amp;Q$347,$216:$216,0),FALSE)/3)*4,IFERROR(VLOOKUP($B$555,$218:$342,MATCH($S557&amp;"/"&amp;Q$347,$216:$216,0),FALSE)*2,IFERROR(VLOOKUP($B$555,$218:$342,MATCH($S556&amp;"/"&amp;Q$347,$216:$216,0),FALSE)*4,""))))</f>
        <v/>
      </c>
      <c r="R559" s="6"/>
      <c r="S559" s="9" t="s">
        <v>15</v>
      </c>
    </row>
    <row r="560" spans="1:19" ht="14">
      <c r="B560" s="12" t="e">
        <f t="shared" ref="B560:O560" si="227">B559/(B$446+B454)</f>
        <v>#VALUE!</v>
      </c>
      <c r="C560" s="12" t="e">
        <f t="shared" si="227"/>
        <v>#VALUE!</v>
      </c>
      <c r="D560" s="12" t="e">
        <f t="shared" si="227"/>
        <v>#VALUE!</v>
      </c>
      <c r="E560" s="12" t="e">
        <f t="shared" si="227"/>
        <v>#VALUE!</v>
      </c>
      <c r="F560" s="12" t="e">
        <f t="shared" si="227"/>
        <v>#VALUE!</v>
      </c>
      <c r="G560" s="12" t="e">
        <f t="shared" si="227"/>
        <v>#VALUE!</v>
      </c>
      <c r="H560" s="12" t="e">
        <f t="shared" si="227"/>
        <v>#VALUE!</v>
      </c>
      <c r="I560" s="12" t="e">
        <f t="shared" si="227"/>
        <v>#VALUE!</v>
      </c>
      <c r="J560" s="12" t="e">
        <f t="shared" si="227"/>
        <v>#VALUE!</v>
      </c>
      <c r="K560" s="12" t="e">
        <f t="shared" si="227"/>
        <v>#VALUE!</v>
      </c>
      <c r="L560" s="12" t="e">
        <f t="shared" si="227"/>
        <v>#VALUE!</v>
      </c>
      <c r="M560" s="12" t="e">
        <f t="shared" si="227"/>
        <v>#VALUE!</v>
      </c>
      <c r="N560" s="12" t="e">
        <f t="shared" si="227"/>
        <v>#VALUE!</v>
      </c>
      <c r="O560" s="12" t="e">
        <f t="shared" si="227"/>
        <v>#VALUE!</v>
      </c>
      <c r="P560" s="12" t="e">
        <f t="shared" ref="P560:Q560" si="228">P559/(P$446+P454)</f>
        <v>#VALUE!</v>
      </c>
      <c r="Q560" s="12" t="e">
        <f t="shared" si="228"/>
        <v>#VALUE!</v>
      </c>
      <c r="R560" s="6"/>
      <c r="S560" s="11" t="s">
        <v>377</v>
      </c>
    </row>
    <row r="561" spans="2:19" ht="14">
      <c r="B561" s="352" t="s">
        <v>359</v>
      </c>
      <c r="C561" s="352"/>
      <c r="D561" s="352"/>
      <c r="E561" s="352"/>
      <c r="F561" s="352"/>
      <c r="G561" s="352"/>
      <c r="H561" s="352"/>
      <c r="I561" s="352"/>
      <c r="J561" s="352"/>
      <c r="K561" s="352"/>
      <c r="L561" s="352"/>
      <c r="M561" s="352"/>
      <c r="N561" s="352"/>
      <c r="O561" s="352"/>
      <c r="P561" s="115"/>
      <c r="Q561" s="115"/>
    </row>
    <row r="562" spans="2:19" ht="14">
      <c r="B562" s="7" t="str">
        <f t="shared" ref="B562:Q565" si="229">IFERROR(VLOOKUP($B$561,$218:$342,MATCH($S562&amp;"/"&amp;B$347,$216:$216,0),FALSE),"")</f>
        <v/>
      </c>
      <c r="C562" s="7" t="str">
        <f t="shared" si="229"/>
        <v/>
      </c>
      <c r="D562" s="7" t="str">
        <f t="shared" si="229"/>
        <v/>
      </c>
      <c r="E562" s="7" t="str">
        <f t="shared" si="229"/>
        <v/>
      </c>
      <c r="F562" s="7" t="str">
        <f t="shared" si="229"/>
        <v/>
      </c>
      <c r="G562" s="7" t="str">
        <f t="shared" si="229"/>
        <v/>
      </c>
      <c r="H562" s="7" t="str">
        <f t="shared" si="229"/>
        <v/>
      </c>
      <c r="I562" s="7" t="str">
        <f t="shared" si="229"/>
        <v/>
      </c>
      <c r="J562" s="7" t="str">
        <f t="shared" si="229"/>
        <v/>
      </c>
      <c r="K562" s="7" t="str">
        <f t="shared" si="229"/>
        <v/>
      </c>
      <c r="L562" s="7" t="str">
        <f t="shared" si="229"/>
        <v/>
      </c>
      <c r="M562" s="7" t="str">
        <f t="shared" si="229"/>
        <v/>
      </c>
      <c r="N562" s="8" t="str">
        <f t="shared" si="229"/>
        <v/>
      </c>
      <c r="O562" s="8" t="str">
        <f t="shared" si="229"/>
        <v/>
      </c>
      <c r="P562" s="8" t="str">
        <f t="shared" si="229"/>
        <v/>
      </c>
      <c r="Q562" s="8" t="str">
        <f t="shared" si="229"/>
        <v/>
      </c>
      <c r="R562" s="6"/>
      <c r="S562" s="9" t="s">
        <v>12</v>
      </c>
    </row>
    <row r="563" spans="2:19" ht="14">
      <c r="B563" s="7" t="str">
        <f t="shared" si="229"/>
        <v/>
      </c>
      <c r="C563" s="7" t="str">
        <f t="shared" si="229"/>
        <v/>
      </c>
      <c r="D563" s="7" t="str">
        <f t="shared" si="229"/>
        <v/>
      </c>
      <c r="E563" s="7" t="str">
        <f t="shared" si="229"/>
        <v/>
      </c>
      <c r="F563" s="7" t="str">
        <f t="shared" si="229"/>
        <v/>
      </c>
      <c r="G563" s="7" t="str">
        <f t="shared" si="229"/>
        <v/>
      </c>
      <c r="H563" s="7" t="str">
        <f t="shared" si="229"/>
        <v/>
      </c>
      <c r="I563" s="7" t="str">
        <f t="shared" si="229"/>
        <v/>
      </c>
      <c r="J563" s="7" t="str">
        <f t="shared" si="229"/>
        <v/>
      </c>
      <c r="K563" s="7" t="str">
        <f t="shared" si="229"/>
        <v/>
      </c>
      <c r="L563" s="7" t="str">
        <f t="shared" si="229"/>
        <v/>
      </c>
      <c r="M563" s="7" t="str">
        <f t="shared" si="229"/>
        <v/>
      </c>
      <c r="N563" s="8" t="str">
        <f t="shared" si="229"/>
        <v/>
      </c>
      <c r="O563" s="8" t="str">
        <f t="shared" si="229"/>
        <v/>
      </c>
      <c r="P563" s="8" t="str">
        <f t="shared" si="229"/>
        <v/>
      </c>
      <c r="Q563" s="8" t="str">
        <f t="shared" si="229"/>
        <v/>
      </c>
      <c r="R563" s="6"/>
      <c r="S563" s="9" t="s">
        <v>13</v>
      </c>
    </row>
    <row r="564" spans="2:19" ht="14">
      <c r="B564" s="7" t="str">
        <f t="shared" si="229"/>
        <v/>
      </c>
      <c r="C564" s="7" t="str">
        <f t="shared" si="229"/>
        <v/>
      </c>
      <c r="D564" s="7" t="str">
        <f t="shared" si="229"/>
        <v/>
      </c>
      <c r="E564" s="7" t="str">
        <f t="shared" si="229"/>
        <v/>
      </c>
      <c r="F564" s="7" t="str">
        <f t="shared" si="229"/>
        <v/>
      </c>
      <c r="G564" s="7" t="str">
        <f t="shared" si="229"/>
        <v/>
      </c>
      <c r="H564" s="7" t="str">
        <f t="shared" si="229"/>
        <v/>
      </c>
      <c r="I564" s="7" t="str">
        <f t="shared" si="229"/>
        <v/>
      </c>
      <c r="J564" s="7" t="str">
        <f t="shared" si="229"/>
        <v/>
      </c>
      <c r="K564" s="7" t="str">
        <f t="shared" si="229"/>
        <v/>
      </c>
      <c r="L564" s="7" t="str">
        <f t="shared" si="229"/>
        <v/>
      </c>
      <c r="M564" s="7" t="str">
        <f t="shared" si="229"/>
        <v/>
      </c>
      <c r="N564" s="8" t="str">
        <f t="shared" si="229"/>
        <v/>
      </c>
      <c r="O564" s="8" t="str">
        <f t="shared" si="229"/>
        <v/>
      </c>
      <c r="P564" s="8" t="str">
        <f t="shared" si="229"/>
        <v/>
      </c>
      <c r="Q564" s="8" t="str">
        <f t="shared" si="229"/>
        <v/>
      </c>
      <c r="R564" s="6"/>
      <c r="S564" s="9" t="s">
        <v>14</v>
      </c>
    </row>
    <row r="565" spans="2:19" ht="14">
      <c r="B565" s="7" t="str">
        <f t="shared" si="229"/>
        <v/>
      </c>
      <c r="C565" s="7" t="str">
        <f t="shared" si="229"/>
        <v/>
      </c>
      <c r="D565" s="7" t="str">
        <f t="shared" si="229"/>
        <v/>
      </c>
      <c r="E565" s="7" t="str">
        <f t="shared" si="229"/>
        <v/>
      </c>
      <c r="F565" s="7" t="str">
        <f t="shared" si="229"/>
        <v/>
      </c>
      <c r="G565" s="7" t="str">
        <f t="shared" si="229"/>
        <v/>
      </c>
      <c r="H565" s="7" t="str">
        <f t="shared" si="229"/>
        <v/>
      </c>
      <c r="I565" s="7" t="str">
        <f t="shared" si="229"/>
        <v/>
      </c>
      <c r="J565" s="7" t="str">
        <f t="shared" si="229"/>
        <v/>
      </c>
      <c r="K565" s="7" t="str">
        <f t="shared" si="229"/>
        <v/>
      </c>
      <c r="L565" s="7" t="str">
        <f t="shared" si="229"/>
        <v/>
      </c>
      <c r="M565" s="7" t="str">
        <f t="shared" si="229"/>
        <v/>
      </c>
      <c r="N565" s="8" t="str">
        <f t="shared" si="229"/>
        <v/>
      </c>
      <c r="O565" s="8" t="str">
        <f t="shared" si="229"/>
        <v/>
      </c>
      <c r="P565" s="8" t="str">
        <f t="shared" si="229"/>
        <v/>
      </c>
      <c r="Q565" s="8" t="str">
        <f t="shared" si="229"/>
        <v/>
      </c>
      <c r="R565" s="6"/>
      <c r="S565" s="9" t="s">
        <v>15</v>
      </c>
    </row>
    <row r="566" spans="2:19" ht="14">
      <c r="B566" s="154" t="e">
        <f t="shared" ref="B566:M566" si="230">B565/B$551</f>
        <v>#VALUE!</v>
      </c>
      <c r="C566" s="154" t="e">
        <f t="shared" si="230"/>
        <v>#VALUE!</v>
      </c>
      <c r="D566" s="154" t="e">
        <f t="shared" si="230"/>
        <v>#VALUE!</v>
      </c>
      <c r="E566" s="154" t="e">
        <f t="shared" si="230"/>
        <v>#VALUE!</v>
      </c>
      <c r="F566" s="154" t="e">
        <f t="shared" si="230"/>
        <v>#VALUE!</v>
      </c>
      <c r="G566" s="154" t="e">
        <f t="shared" si="230"/>
        <v>#VALUE!</v>
      </c>
      <c r="H566" s="154" t="e">
        <f t="shared" si="230"/>
        <v>#VALUE!</v>
      </c>
      <c r="I566" s="154" t="e">
        <f t="shared" si="230"/>
        <v>#VALUE!</v>
      </c>
      <c r="J566" s="154" t="e">
        <f t="shared" si="230"/>
        <v>#VALUE!</v>
      </c>
      <c r="K566" s="154" t="e">
        <f t="shared" si="230"/>
        <v>#VALUE!</v>
      </c>
      <c r="L566" s="154" t="e">
        <f t="shared" si="230"/>
        <v>#VALUE!</v>
      </c>
      <c r="M566" s="154" t="e">
        <f t="shared" si="230"/>
        <v>#VALUE!</v>
      </c>
      <c r="N566" s="154" t="e">
        <f>IFERROR(N565/N$551,IFERROR(N564/N$551,IFERROR(N563/N$551,N562/N$551)))</f>
        <v>#VALUE!</v>
      </c>
      <c r="O566" s="154" t="e">
        <f>IFERROR(O565/O$551,IFERROR(O564/O$551,IFERROR(O563/O$551,O562/O$551)))</f>
        <v>#VALUE!</v>
      </c>
      <c r="P566" s="154" t="e">
        <f>IFERROR(P565/P$551,IFERROR(P564/P$551,IFERROR(P563/P$551,P562/P$551)))</f>
        <v>#VALUE!</v>
      </c>
      <c r="Q566" s="154" t="e">
        <f>IFERROR(Q565/Q$551,IFERROR(Q564/Q$551,IFERROR(Q563/Q$551,Q562/Q$551)))</f>
        <v>#VALUE!</v>
      </c>
      <c r="R566" s="6"/>
      <c r="S566" s="11" t="s">
        <v>33</v>
      </c>
    </row>
    <row r="567" spans="2:19" ht="14">
      <c r="B567" s="357" t="s">
        <v>34</v>
      </c>
      <c r="C567" s="357"/>
      <c r="D567" s="357"/>
      <c r="E567" s="357"/>
      <c r="F567" s="357"/>
      <c r="G567" s="357"/>
      <c r="H567" s="357"/>
      <c r="I567" s="357"/>
      <c r="J567" s="357"/>
      <c r="K567" s="357"/>
      <c r="L567" s="357"/>
      <c r="M567" s="357"/>
      <c r="N567" s="357"/>
      <c r="O567" s="357"/>
      <c r="P567" s="120"/>
      <c r="Q567" s="120"/>
    </row>
    <row r="568" spans="2:19" ht="14">
      <c r="B568" s="7" t="str">
        <f>IFERROR(B562+B574,"")</f>
        <v/>
      </c>
      <c r="C568" s="7" t="str">
        <f t="shared" ref="C568:O571" si="231">IFERROR(C562+C574,"")</f>
        <v/>
      </c>
      <c r="D568" s="7" t="str">
        <f t="shared" si="231"/>
        <v/>
      </c>
      <c r="E568" s="7" t="str">
        <f t="shared" si="231"/>
        <v/>
      </c>
      <c r="F568" s="7" t="str">
        <f t="shared" si="231"/>
        <v/>
      </c>
      <c r="G568" s="7" t="str">
        <f t="shared" si="231"/>
        <v/>
      </c>
      <c r="H568" s="7" t="str">
        <f t="shared" si="231"/>
        <v/>
      </c>
      <c r="I568" s="7" t="str">
        <f t="shared" si="231"/>
        <v/>
      </c>
      <c r="J568" s="7" t="str">
        <f t="shared" si="231"/>
        <v/>
      </c>
      <c r="K568" s="7" t="str">
        <f t="shared" si="231"/>
        <v/>
      </c>
      <c r="L568" s="7" t="str">
        <f t="shared" si="231"/>
        <v/>
      </c>
      <c r="M568" s="7" t="str">
        <f t="shared" si="231"/>
        <v/>
      </c>
      <c r="N568" s="8" t="str">
        <f t="shared" si="231"/>
        <v/>
      </c>
      <c r="O568" s="8" t="str">
        <f t="shared" si="231"/>
        <v/>
      </c>
      <c r="P568" s="8" t="str">
        <f t="shared" ref="P568:Q568" si="232">IFERROR(P562+P574,"")</f>
        <v/>
      </c>
      <c r="Q568" s="8" t="str">
        <f t="shared" si="232"/>
        <v/>
      </c>
      <c r="R568" s="6"/>
      <c r="S568" s="9" t="s">
        <v>12</v>
      </c>
    </row>
    <row r="569" spans="2:19" ht="14">
      <c r="B569" s="7" t="str">
        <f t="shared" ref="B569:N571" si="233">IFERROR(B563+B575,"")</f>
        <v/>
      </c>
      <c r="C569" s="7" t="str">
        <f t="shared" si="233"/>
        <v/>
      </c>
      <c r="D569" s="7" t="str">
        <f t="shared" si="233"/>
        <v/>
      </c>
      <c r="E569" s="7" t="str">
        <f t="shared" si="233"/>
        <v/>
      </c>
      <c r="F569" s="7" t="str">
        <f t="shared" si="233"/>
        <v/>
      </c>
      <c r="G569" s="7" t="str">
        <f t="shared" si="233"/>
        <v/>
      </c>
      <c r="H569" s="7" t="str">
        <f t="shared" si="233"/>
        <v/>
      </c>
      <c r="I569" s="7" t="str">
        <f t="shared" si="233"/>
        <v/>
      </c>
      <c r="J569" s="7" t="str">
        <f t="shared" si="233"/>
        <v/>
      </c>
      <c r="K569" s="7" t="str">
        <f t="shared" si="233"/>
        <v/>
      </c>
      <c r="L569" s="7" t="str">
        <f t="shared" si="233"/>
        <v/>
      </c>
      <c r="M569" s="7" t="str">
        <f t="shared" si="233"/>
        <v/>
      </c>
      <c r="N569" s="8" t="str">
        <f t="shared" si="233"/>
        <v/>
      </c>
      <c r="O569" s="8" t="str">
        <f t="shared" si="231"/>
        <v/>
      </c>
      <c r="P569" s="8" t="str">
        <f t="shared" ref="P569:Q569" si="234">IFERROR(P563+P575,"")</f>
        <v/>
      </c>
      <c r="Q569" s="8" t="str">
        <f t="shared" si="234"/>
        <v/>
      </c>
      <c r="R569" s="6"/>
      <c r="S569" s="9" t="s">
        <v>13</v>
      </c>
    </row>
    <row r="570" spans="2:19" ht="14">
      <c r="B570" s="7" t="str">
        <f t="shared" si="233"/>
        <v/>
      </c>
      <c r="C570" s="7" t="str">
        <f t="shared" si="233"/>
        <v/>
      </c>
      <c r="D570" s="7" t="str">
        <f t="shared" si="233"/>
        <v/>
      </c>
      <c r="E570" s="7" t="str">
        <f t="shared" si="233"/>
        <v/>
      </c>
      <c r="F570" s="7" t="str">
        <f t="shared" si="233"/>
        <v/>
      </c>
      <c r="G570" s="7" t="str">
        <f t="shared" si="233"/>
        <v/>
      </c>
      <c r="H570" s="7" t="str">
        <f t="shared" si="233"/>
        <v/>
      </c>
      <c r="I570" s="7" t="str">
        <f t="shared" si="233"/>
        <v/>
      </c>
      <c r="J570" s="7" t="str">
        <f t="shared" si="233"/>
        <v/>
      </c>
      <c r="K570" s="7" t="str">
        <f t="shared" si="233"/>
        <v/>
      </c>
      <c r="L570" s="7" t="str">
        <f t="shared" si="233"/>
        <v/>
      </c>
      <c r="M570" s="7" t="str">
        <f t="shared" si="233"/>
        <v/>
      </c>
      <c r="N570" s="8" t="str">
        <f t="shared" si="233"/>
        <v/>
      </c>
      <c r="O570" s="8" t="str">
        <f t="shared" si="231"/>
        <v/>
      </c>
      <c r="P570" s="8" t="str">
        <f t="shared" ref="P570:Q570" si="235">IFERROR(P564+P576,"")</f>
        <v/>
      </c>
      <c r="Q570" s="8" t="str">
        <f t="shared" si="235"/>
        <v/>
      </c>
      <c r="R570" s="6"/>
      <c r="S570" s="9" t="s">
        <v>14</v>
      </c>
    </row>
    <row r="571" spans="2:19" ht="14">
      <c r="B571" s="7" t="str">
        <f t="shared" si="233"/>
        <v/>
      </c>
      <c r="C571" s="7" t="str">
        <f t="shared" si="233"/>
        <v/>
      </c>
      <c r="D571" s="7" t="str">
        <f t="shared" si="233"/>
        <v/>
      </c>
      <c r="E571" s="7" t="str">
        <f t="shared" si="233"/>
        <v/>
      </c>
      <c r="F571" s="7" t="str">
        <f t="shared" si="233"/>
        <v/>
      </c>
      <c r="G571" s="7" t="str">
        <f t="shared" si="233"/>
        <v/>
      </c>
      <c r="H571" s="7" t="str">
        <f t="shared" si="233"/>
        <v/>
      </c>
      <c r="I571" s="7" t="str">
        <f t="shared" si="233"/>
        <v/>
      </c>
      <c r="J571" s="7" t="str">
        <f t="shared" si="233"/>
        <v/>
      </c>
      <c r="K571" s="7" t="str">
        <f t="shared" si="233"/>
        <v/>
      </c>
      <c r="L571" s="7" t="str">
        <f t="shared" si="233"/>
        <v/>
      </c>
      <c r="M571" s="7" t="str">
        <f t="shared" si="233"/>
        <v/>
      </c>
      <c r="N571" s="7" t="str">
        <f t="shared" si="233"/>
        <v/>
      </c>
      <c r="O571" s="7" t="str">
        <f t="shared" si="231"/>
        <v/>
      </c>
      <c r="P571" s="7" t="str">
        <f t="shared" ref="P571:Q571" si="236">IFERROR(P565+P577,"")</f>
        <v/>
      </c>
      <c r="Q571" s="7" t="str">
        <f t="shared" si="236"/>
        <v/>
      </c>
      <c r="R571" s="6"/>
      <c r="S571" s="9" t="s">
        <v>15</v>
      </c>
    </row>
    <row r="572" spans="2:19" ht="14">
      <c r="B572" s="393" t="s">
        <v>10</v>
      </c>
      <c r="C572" s="393"/>
      <c r="D572" s="393"/>
      <c r="E572" s="393"/>
      <c r="F572" s="393"/>
      <c r="G572" s="393"/>
      <c r="H572" s="393"/>
      <c r="I572" s="393"/>
      <c r="J572" s="393"/>
      <c r="K572" s="393"/>
      <c r="L572" s="393"/>
      <c r="M572" s="393"/>
      <c r="N572" s="393"/>
      <c r="O572" s="393"/>
      <c r="P572" s="124"/>
      <c r="Q572" s="124"/>
      <c r="R572" s="6"/>
      <c r="S572" s="9"/>
    </row>
    <row r="573" spans="2:19" ht="14">
      <c r="B573" s="355" t="s">
        <v>360</v>
      </c>
      <c r="C573" s="355"/>
      <c r="D573" s="355"/>
      <c r="E573" s="355"/>
      <c r="F573" s="355"/>
      <c r="G573" s="355"/>
      <c r="H573" s="355"/>
      <c r="I573" s="355"/>
      <c r="J573" s="355"/>
      <c r="K573" s="355"/>
      <c r="L573" s="355"/>
      <c r="M573" s="355"/>
      <c r="N573" s="355"/>
      <c r="O573" s="355"/>
      <c r="P573" s="118"/>
      <c r="Q573" s="118"/>
    </row>
    <row r="574" spans="2:19" ht="14">
      <c r="B574" s="7" t="str">
        <f t="shared" ref="B574:Q577" si="237">IFERROR(VLOOKUP($B$573,$218:$342,MATCH($S574&amp;"/"&amp;B$347,$216:$216,0),FALSE),"")</f>
        <v/>
      </c>
      <c r="C574" s="7" t="str">
        <f t="shared" si="237"/>
        <v/>
      </c>
      <c r="D574" s="7" t="str">
        <f t="shared" si="237"/>
        <v/>
      </c>
      <c r="E574" s="7" t="str">
        <f t="shared" si="237"/>
        <v/>
      </c>
      <c r="F574" s="7" t="str">
        <f t="shared" si="237"/>
        <v/>
      </c>
      <c r="G574" s="7" t="str">
        <f t="shared" si="237"/>
        <v/>
      </c>
      <c r="H574" s="7" t="str">
        <f t="shared" si="237"/>
        <v/>
      </c>
      <c r="I574" s="7" t="str">
        <f t="shared" si="237"/>
        <v/>
      </c>
      <c r="J574" s="7" t="str">
        <f t="shared" si="237"/>
        <v/>
      </c>
      <c r="K574" s="7" t="str">
        <f t="shared" si="237"/>
        <v/>
      </c>
      <c r="L574" s="7" t="str">
        <f t="shared" si="237"/>
        <v/>
      </c>
      <c r="M574" s="7" t="str">
        <f t="shared" si="237"/>
        <v/>
      </c>
      <c r="N574" s="8" t="str">
        <f t="shared" si="237"/>
        <v/>
      </c>
      <c r="O574" s="8" t="str">
        <f t="shared" si="237"/>
        <v/>
      </c>
      <c r="P574" s="8" t="str">
        <f t="shared" si="237"/>
        <v/>
      </c>
      <c r="Q574" s="8" t="str">
        <f t="shared" si="237"/>
        <v/>
      </c>
      <c r="R574" s="6"/>
      <c r="S574" s="9" t="s">
        <v>12</v>
      </c>
    </row>
    <row r="575" spans="2:19" ht="14">
      <c r="B575" s="7" t="str">
        <f t="shared" si="237"/>
        <v/>
      </c>
      <c r="C575" s="7" t="str">
        <f t="shared" si="237"/>
        <v/>
      </c>
      <c r="D575" s="7" t="str">
        <f t="shared" si="237"/>
        <v/>
      </c>
      <c r="E575" s="7" t="str">
        <f t="shared" si="237"/>
        <v/>
      </c>
      <c r="F575" s="7" t="str">
        <f t="shared" si="237"/>
        <v/>
      </c>
      <c r="G575" s="7" t="str">
        <f t="shared" si="237"/>
        <v/>
      </c>
      <c r="H575" s="7" t="str">
        <f t="shared" si="237"/>
        <v/>
      </c>
      <c r="I575" s="7" t="str">
        <f t="shared" si="237"/>
        <v/>
      </c>
      <c r="J575" s="7" t="str">
        <f t="shared" si="237"/>
        <v/>
      </c>
      <c r="K575" s="7" t="str">
        <f t="shared" si="237"/>
        <v/>
      </c>
      <c r="L575" s="7" t="str">
        <f t="shared" si="237"/>
        <v/>
      </c>
      <c r="M575" s="7" t="str">
        <f t="shared" si="237"/>
        <v/>
      </c>
      <c r="N575" s="8" t="str">
        <f t="shared" si="237"/>
        <v/>
      </c>
      <c r="O575" s="8" t="str">
        <f t="shared" si="237"/>
        <v/>
      </c>
      <c r="P575" s="8" t="str">
        <f t="shared" si="237"/>
        <v/>
      </c>
      <c r="Q575" s="8" t="str">
        <f t="shared" si="237"/>
        <v/>
      </c>
      <c r="R575" s="6"/>
      <c r="S575" s="9" t="s">
        <v>13</v>
      </c>
    </row>
    <row r="576" spans="2:19" ht="14">
      <c r="B576" s="7" t="str">
        <f t="shared" si="237"/>
        <v/>
      </c>
      <c r="C576" s="7" t="str">
        <f t="shared" si="237"/>
        <v/>
      </c>
      <c r="D576" s="7" t="str">
        <f t="shared" si="237"/>
        <v/>
      </c>
      <c r="E576" s="7" t="str">
        <f t="shared" si="237"/>
        <v/>
      </c>
      <c r="F576" s="7" t="str">
        <f t="shared" si="237"/>
        <v/>
      </c>
      <c r="G576" s="7" t="str">
        <f t="shared" si="237"/>
        <v/>
      </c>
      <c r="H576" s="7" t="str">
        <f t="shared" si="237"/>
        <v/>
      </c>
      <c r="I576" s="7" t="str">
        <f t="shared" si="237"/>
        <v/>
      </c>
      <c r="J576" s="7" t="str">
        <f t="shared" si="237"/>
        <v/>
      </c>
      <c r="K576" s="7" t="str">
        <f t="shared" si="237"/>
        <v/>
      </c>
      <c r="L576" s="7" t="str">
        <f t="shared" si="237"/>
        <v/>
      </c>
      <c r="M576" s="7" t="str">
        <f t="shared" si="237"/>
        <v/>
      </c>
      <c r="N576" s="8" t="str">
        <f t="shared" si="237"/>
        <v/>
      </c>
      <c r="O576" s="8" t="str">
        <f t="shared" si="237"/>
        <v/>
      </c>
      <c r="P576" s="8" t="str">
        <f t="shared" si="237"/>
        <v/>
      </c>
      <c r="Q576" s="8" t="str">
        <f t="shared" si="237"/>
        <v/>
      </c>
      <c r="R576" s="6"/>
      <c r="S576" s="9" t="s">
        <v>14</v>
      </c>
    </row>
    <row r="577" spans="2:19" ht="14">
      <c r="B577" s="7" t="str">
        <f t="shared" si="237"/>
        <v/>
      </c>
      <c r="C577" s="7" t="str">
        <f t="shared" si="237"/>
        <v/>
      </c>
      <c r="D577" s="7" t="str">
        <f t="shared" si="237"/>
        <v/>
      </c>
      <c r="E577" s="7" t="str">
        <f t="shared" si="237"/>
        <v/>
      </c>
      <c r="F577" s="7" t="str">
        <f t="shared" si="237"/>
        <v/>
      </c>
      <c r="G577" s="7" t="str">
        <f t="shared" si="237"/>
        <v/>
      </c>
      <c r="H577" s="7" t="str">
        <f t="shared" si="237"/>
        <v/>
      </c>
      <c r="I577" s="7" t="str">
        <f t="shared" si="237"/>
        <v/>
      </c>
      <c r="J577" s="7" t="str">
        <f t="shared" si="237"/>
        <v/>
      </c>
      <c r="K577" s="7" t="str">
        <f t="shared" si="237"/>
        <v/>
      </c>
      <c r="L577" s="7" t="str">
        <f t="shared" si="237"/>
        <v/>
      </c>
      <c r="M577" s="7" t="str">
        <f t="shared" si="237"/>
        <v/>
      </c>
      <c r="N577" s="8" t="str">
        <f t="shared" si="237"/>
        <v/>
      </c>
      <c r="O577" s="8" t="str">
        <f t="shared" si="237"/>
        <v/>
      </c>
      <c r="P577" s="8" t="str">
        <f t="shared" si="237"/>
        <v/>
      </c>
      <c r="Q577" s="8" t="str">
        <f t="shared" si="237"/>
        <v/>
      </c>
      <c r="R577" s="6"/>
      <c r="S577" s="9" t="s">
        <v>15</v>
      </c>
    </row>
    <row r="578" spans="2:19" ht="14">
      <c r="B578" s="359" t="s">
        <v>361</v>
      </c>
      <c r="C578" s="359"/>
      <c r="D578" s="359"/>
      <c r="E578" s="359"/>
      <c r="F578" s="359"/>
      <c r="G578" s="359"/>
      <c r="H578" s="359"/>
      <c r="I578" s="359"/>
      <c r="J578" s="359"/>
      <c r="K578" s="359"/>
      <c r="L578" s="359"/>
      <c r="M578" s="359"/>
      <c r="N578" s="359"/>
      <c r="O578" s="359"/>
      <c r="P578" s="122"/>
      <c r="Q578" s="122"/>
    </row>
    <row r="579" spans="2:19" ht="14">
      <c r="B579" s="7" t="str">
        <f t="shared" ref="B579:Q582" si="238">IFERROR(VLOOKUP($B$578,$218:$342,MATCH($S579&amp;"/"&amp;B$347,$216:$216,0),FALSE),"")</f>
        <v/>
      </c>
      <c r="C579" s="7" t="str">
        <f t="shared" si="238"/>
        <v/>
      </c>
      <c r="D579" s="7" t="str">
        <f t="shared" si="238"/>
        <v/>
      </c>
      <c r="E579" s="7" t="str">
        <f t="shared" si="238"/>
        <v/>
      </c>
      <c r="F579" s="7" t="str">
        <f t="shared" si="238"/>
        <v/>
      </c>
      <c r="G579" s="7" t="str">
        <f t="shared" si="238"/>
        <v/>
      </c>
      <c r="H579" s="7" t="str">
        <f t="shared" si="238"/>
        <v/>
      </c>
      <c r="I579" s="7" t="str">
        <f t="shared" si="238"/>
        <v/>
      </c>
      <c r="J579" s="7" t="str">
        <f t="shared" si="238"/>
        <v/>
      </c>
      <c r="K579" s="7" t="str">
        <f t="shared" si="238"/>
        <v/>
      </c>
      <c r="L579" s="7" t="str">
        <f t="shared" si="238"/>
        <v/>
      </c>
      <c r="M579" s="7" t="str">
        <f t="shared" si="238"/>
        <v/>
      </c>
      <c r="N579" s="8" t="str">
        <f t="shared" si="238"/>
        <v/>
      </c>
      <c r="O579" s="8" t="str">
        <f t="shared" si="238"/>
        <v/>
      </c>
      <c r="P579" s="8" t="str">
        <f t="shared" si="238"/>
        <v/>
      </c>
      <c r="Q579" s="8" t="str">
        <f t="shared" si="238"/>
        <v/>
      </c>
      <c r="R579" s="6"/>
      <c r="S579" s="9" t="s">
        <v>12</v>
      </c>
    </row>
    <row r="580" spans="2:19" ht="14">
      <c r="B580" s="7" t="str">
        <f t="shared" si="238"/>
        <v/>
      </c>
      <c r="C580" s="7" t="str">
        <f t="shared" si="238"/>
        <v/>
      </c>
      <c r="D580" s="7" t="str">
        <f t="shared" si="238"/>
        <v/>
      </c>
      <c r="E580" s="7" t="str">
        <f t="shared" si="238"/>
        <v/>
      </c>
      <c r="F580" s="7" t="str">
        <f t="shared" si="238"/>
        <v/>
      </c>
      <c r="G580" s="7" t="str">
        <f t="shared" si="238"/>
        <v/>
      </c>
      <c r="H580" s="7" t="str">
        <f t="shared" si="238"/>
        <v/>
      </c>
      <c r="I580" s="7" t="str">
        <f t="shared" si="238"/>
        <v/>
      </c>
      <c r="J580" s="7" t="str">
        <f t="shared" si="238"/>
        <v/>
      </c>
      <c r="K580" s="7" t="str">
        <f t="shared" si="238"/>
        <v/>
      </c>
      <c r="L580" s="7" t="str">
        <f t="shared" si="238"/>
        <v/>
      </c>
      <c r="M580" s="7" t="str">
        <f t="shared" si="238"/>
        <v/>
      </c>
      <c r="N580" s="8" t="str">
        <f t="shared" si="238"/>
        <v/>
      </c>
      <c r="O580" s="8" t="str">
        <f t="shared" si="238"/>
        <v/>
      </c>
      <c r="P580" s="8" t="str">
        <f t="shared" si="238"/>
        <v/>
      </c>
      <c r="Q580" s="8" t="str">
        <f t="shared" si="238"/>
        <v/>
      </c>
      <c r="R580" s="6"/>
      <c r="S580" s="9" t="s">
        <v>13</v>
      </c>
    </row>
    <row r="581" spans="2:19" ht="14">
      <c r="B581" s="7" t="str">
        <f t="shared" si="238"/>
        <v/>
      </c>
      <c r="C581" s="7" t="str">
        <f t="shared" si="238"/>
        <v/>
      </c>
      <c r="D581" s="7" t="str">
        <f t="shared" si="238"/>
        <v/>
      </c>
      <c r="E581" s="7" t="str">
        <f t="shared" si="238"/>
        <v/>
      </c>
      <c r="F581" s="7" t="str">
        <f t="shared" si="238"/>
        <v/>
      </c>
      <c r="G581" s="7" t="str">
        <f t="shared" si="238"/>
        <v/>
      </c>
      <c r="H581" s="7" t="str">
        <f t="shared" si="238"/>
        <v/>
      </c>
      <c r="I581" s="7" t="str">
        <f t="shared" si="238"/>
        <v/>
      </c>
      <c r="J581" s="7" t="str">
        <f t="shared" si="238"/>
        <v/>
      </c>
      <c r="K581" s="7" t="str">
        <f t="shared" si="238"/>
        <v/>
      </c>
      <c r="L581" s="7" t="str">
        <f t="shared" si="238"/>
        <v/>
      </c>
      <c r="M581" s="7" t="str">
        <f t="shared" si="238"/>
        <v/>
      </c>
      <c r="N581" s="8" t="str">
        <f t="shared" si="238"/>
        <v/>
      </c>
      <c r="O581" s="8" t="str">
        <f t="shared" si="238"/>
        <v/>
      </c>
      <c r="P581" s="8" t="str">
        <f t="shared" si="238"/>
        <v/>
      </c>
      <c r="Q581" s="8" t="str">
        <f t="shared" si="238"/>
        <v/>
      </c>
      <c r="R581" s="6"/>
      <c r="S581" s="9" t="s">
        <v>14</v>
      </c>
    </row>
    <row r="582" spans="2:19" ht="14">
      <c r="B582" s="7" t="str">
        <f t="shared" si="238"/>
        <v/>
      </c>
      <c r="C582" s="7" t="str">
        <f t="shared" si="238"/>
        <v/>
      </c>
      <c r="D582" s="7" t="str">
        <f t="shared" si="238"/>
        <v/>
      </c>
      <c r="E582" s="7" t="str">
        <f t="shared" si="238"/>
        <v/>
      </c>
      <c r="F582" s="7" t="str">
        <f t="shared" si="238"/>
        <v/>
      </c>
      <c r="G582" s="7" t="str">
        <f t="shared" si="238"/>
        <v/>
      </c>
      <c r="H582" s="7" t="str">
        <f t="shared" si="238"/>
        <v/>
      </c>
      <c r="I582" s="7" t="str">
        <f t="shared" si="238"/>
        <v/>
      </c>
      <c r="J582" s="7" t="str">
        <f t="shared" si="238"/>
        <v/>
      </c>
      <c r="K582" s="7" t="str">
        <f t="shared" si="238"/>
        <v/>
      </c>
      <c r="L582" s="7" t="str">
        <f t="shared" si="238"/>
        <v/>
      </c>
      <c r="M582" s="7" t="str">
        <f t="shared" si="238"/>
        <v/>
      </c>
      <c r="N582" s="8" t="str">
        <f t="shared" si="238"/>
        <v/>
      </c>
      <c r="O582" s="8" t="str">
        <f t="shared" si="238"/>
        <v/>
      </c>
      <c r="P582" s="8" t="str">
        <f t="shared" si="238"/>
        <v/>
      </c>
      <c r="Q582" s="8" t="str">
        <f t="shared" si="238"/>
        <v/>
      </c>
      <c r="R582" s="6"/>
      <c r="S582" s="9" t="s">
        <v>15</v>
      </c>
    </row>
    <row r="583" spans="2:19" ht="14">
      <c r="B583" s="357" t="s">
        <v>362</v>
      </c>
      <c r="C583" s="357"/>
      <c r="D583" s="357"/>
      <c r="E583" s="357"/>
      <c r="F583" s="357"/>
      <c r="G583" s="357"/>
      <c r="H583" s="357"/>
      <c r="I583" s="357"/>
      <c r="J583" s="357"/>
      <c r="K583" s="357"/>
      <c r="L583" s="357"/>
      <c r="M583" s="357"/>
      <c r="N583" s="357"/>
      <c r="O583" s="357"/>
      <c r="P583" s="120"/>
      <c r="Q583" s="120"/>
    </row>
    <row r="584" spans="2:19" ht="14">
      <c r="B584" s="7" t="str">
        <f t="shared" ref="B584:Q587" si="239">IFERROR(VLOOKUP($B$583,$218:$342,MATCH($S584&amp;"/"&amp;B$347,$216:$216,0),FALSE),"")</f>
        <v/>
      </c>
      <c r="C584" s="7" t="str">
        <f t="shared" si="239"/>
        <v/>
      </c>
      <c r="D584" s="7" t="str">
        <f t="shared" si="239"/>
        <v/>
      </c>
      <c r="E584" s="7" t="str">
        <f t="shared" si="239"/>
        <v/>
      </c>
      <c r="F584" s="7" t="str">
        <f t="shared" si="239"/>
        <v/>
      </c>
      <c r="G584" s="7" t="str">
        <f t="shared" si="239"/>
        <v/>
      </c>
      <c r="H584" s="7" t="str">
        <f t="shared" si="239"/>
        <v/>
      </c>
      <c r="I584" s="7" t="str">
        <f t="shared" si="239"/>
        <v/>
      </c>
      <c r="J584" s="7" t="str">
        <f t="shared" si="239"/>
        <v/>
      </c>
      <c r="K584" s="7" t="str">
        <f t="shared" si="239"/>
        <v/>
      </c>
      <c r="L584" s="7" t="str">
        <f t="shared" si="239"/>
        <v/>
      </c>
      <c r="M584" s="7" t="str">
        <f t="shared" si="239"/>
        <v/>
      </c>
      <c r="N584" s="7" t="str">
        <f t="shared" si="239"/>
        <v/>
      </c>
      <c r="O584" s="7" t="str">
        <f t="shared" si="239"/>
        <v/>
      </c>
      <c r="P584" s="7" t="str">
        <f t="shared" si="239"/>
        <v/>
      </c>
      <c r="Q584" s="7" t="str">
        <f t="shared" si="239"/>
        <v/>
      </c>
      <c r="R584" s="6"/>
      <c r="S584" s="9" t="s">
        <v>12</v>
      </c>
    </row>
    <row r="585" spans="2:19" ht="14">
      <c r="B585" s="7" t="str">
        <f t="shared" si="239"/>
        <v/>
      </c>
      <c r="C585" s="7" t="str">
        <f t="shared" si="239"/>
        <v/>
      </c>
      <c r="D585" s="7" t="str">
        <f t="shared" si="239"/>
        <v/>
      </c>
      <c r="E585" s="7" t="str">
        <f t="shared" si="239"/>
        <v/>
      </c>
      <c r="F585" s="7" t="str">
        <f t="shared" si="239"/>
        <v/>
      </c>
      <c r="G585" s="7" t="str">
        <f t="shared" si="239"/>
        <v/>
      </c>
      <c r="H585" s="7" t="str">
        <f t="shared" si="239"/>
        <v/>
      </c>
      <c r="I585" s="7" t="str">
        <f t="shared" si="239"/>
        <v/>
      </c>
      <c r="J585" s="7" t="str">
        <f t="shared" si="239"/>
        <v/>
      </c>
      <c r="K585" s="7" t="str">
        <f t="shared" si="239"/>
        <v/>
      </c>
      <c r="L585" s="7" t="str">
        <f t="shared" si="239"/>
        <v/>
      </c>
      <c r="M585" s="7" t="str">
        <f t="shared" si="239"/>
        <v/>
      </c>
      <c r="N585" s="7" t="str">
        <f t="shared" si="239"/>
        <v/>
      </c>
      <c r="O585" s="7" t="str">
        <f t="shared" si="239"/>
        <v/>
      </c>
      <c r="P585" s="7" t="str">
        <f t="shared" si="239"/>
        <v/>
      </c>
      <c r="Q585" s="7" t="str">
        <f t="shared" si="239"/>
        <v/>
      </c>
      <c r="R585" s="6"/>
      <c r="S585" s="9" t="s">
        <v>13</v>
      </c>
    </row>
    <row r="586" spans="2:19" ht="14">
      <c r="B586" s="7" t="str">
        <f t="shared" si="239"/>
        <v/>
      </c>
      <c r="C586" s="7" t="str">
        <f t="shared" si="239"/>
        <v/>
      </c>
      <c r="D586" s="7" t="str">
        <f t="shared" si="239"/>
        <v/>
      </c>
      <c r="E586" s="7" t="str">
        <f t="shared" si="239"/>
        <v/>
      </c>
      <c r="F586" s="7" t="str">
        <f t="shared" si="239"/>
        <v/>
      </c>
      <c r="G586" s="7" t="str">
        <f t="shared" si="239"/>
        <v/>
      </c>
      <c r="H586" s="7" t="str">
        <f t="shared" si="239"/>
        <v/>
      </c>
      <c r="I586" s="7" t="str">
        <f t="shared" si="239"/>
        <v/>
      </c>
      <c r="J586" s="7" t="str">
        <f t="shared" si="239"/>
        <v/>
      </c>
      <c r="K586" s="7" t="str">
        <f t="shared" si="239"/>
        <v/>
      </c>
      <c r="L586" s="7" t="str">
        <f t="shared" si="239"/>
        <v/>
      </c>
      <c r="M586" s="7" t="str">
        <f t="shared" si="239"/>
        <v/>
      </c>
      <c r="N586" s="7" t="str">
        <f t="shared" si="239"/>
        <v/>
      </c>
      <c r="O586" s="7" t="str">
        <f t="shared" si="239"/>
        <v/>
      </c>
      <c r="P586" s="7" t="str">
        <f t="shared" si="239"/>
        <v/>
      </c>
      <c r="Q586" s="7" t="str">
        <f t="shared" si="239"/>
        <v/>
      </c>
      <c r="R586" s="6"/>
      <c r="S586" s="9" t="s">
        <v>14</v>
      </c>
    </row>
    <row r="587" spans="2:19" ht="14">
      <c r="B587" s="7" t="str">
        <f t="shared" si="239"/>
        <v/>
      </c>
      <c r="C587" s="7" t="str">
        <f t="shared" si="239"/>
        <v/>
      </c>
      <c r="D587" s="7" t="str">
        <f t="shared" si="239"/>
        <v/>
      </c>
      <c r="E587" s="7" t="str">
        <f t="shared" si="239"/>
        <v/>
      </c>
      <c r="F587" s="7" t="str">
        <f t="shared" si="239"/>
        <v/>
      </c>
      <c r="G587" s="7" t="str">
        <f t="shared" si="239"/>
        <v/>
      </c>
      <c r="H587" s="7" t="str">
        <f t="shared" si="239"/>
        <v/>
      </c>
      <c r="I587" s="7" t="str">
        <f t="shared" si="239"/>
        <v/>
      </c>
      <c r="J587" s="7" t="str">
        <f t="shared" si="239"/>
        <v/>
      </c>
      <c r="K587" s="7" t="str">
        <f t="shared" si="239"/>
        <v/>
      </c>
      <c r="L587" s="7" t="str">
        <f t="shared" si="239"/>
        <v/>
      </c>
      <c r="M587" s="7" t="str">
        <f t="shared" si="239"/>
        <v/>
      </c>
      <c r="N587" s="7" t="str">
        <f t="shared" si="239"/>
        <v/>
      </c>
      <c r="O587" s="7" t="str">
        <f t="shared" si="239"/>
        <v/>
      </c>
      <c r="P587" s="7" t="str">
        <f t="shared" si="239"/>
        <v/>
      </c>
      <c r="Q587" s="7" t="str">
        <f t="shared" si="239"/>
        <v/>
      </c>
      <c r="R587" s="6"/>
      <c r="S587" s="9" t="s">
        <v>15</v>
      </c>
    </row>
    <row r="588" spans="2:19" ht="14">
      <c r="B588" s="390" t="s">
        <v>363</v>
      </c>
      <c r="C588" s="390"/>
      <c r="D588" s="390"/>
      <c r="E588" s="390"/>
      <c r="F588" s="390"/>
      <c r="G588" s="390"/>
      <c r="H588" s="390"/>
      <c r="I588" s="390"/>
      <c r="J588" s="390"/>
      <c r="K588" s="390"/>
      <c r="L588" s="390"/>
      <c r="M588" s="390"/>
      <c r="N588" s="390"/>
      <c r="O588" s="390"/>
      <c r="P588" s="136"/>
      <c r="Q588" s="136"/>
    </row>
    <row r="589" spans="2:19" ht="14">
      <c r="B589" s="7" t="str">
        <f t="shared" ref="B589:Q592" si="240">IFERROR(VLOOKUP($B$588,$218:$342,MATCH($S589&amp;"/"&amp;B$347,$216:$216,0),FALSE),"")</f>
        <v/>
      </c>
      <c r="C589" s="7" t="str">
        <f t="shared" si="240"/>
        <v/>
      </c>
      <c r="D589" s="7" t="str">
        <f t="shared" si="240"/>
        <v/>
      </c>
      <c r="E589" s="7" t="str">
        <f t="shared" si="240"/>
        <v/>
      </c>
      <c r="F589" s="7" t="str">
        <f t="shared" si="240"/>
        <v/>
      </c>
      <c r="G589" s="7" t="str">
        <f t="shared" si="240"/>
        <v/>
      </c>
      <c r="H589" s="7" t="str">
        <f t="shared" si="240"/>
        <v/>
      </c>
      <c r="I589" s="7" t="str">
        <f t="shared" si="240"/>
        <v/>
      </c>
      <c r="J589" s="7" t="str">
        <f t="shared" si="240"/>
        <v/>
      </c>
      <c r="K589" s="7" t="str">
        <f t="shared" si="240"/>
        <v/>
      </c>
      <c r="L589" s="7" t="str">
        <f t="shared" si="240"/>
        <v/>
      </c>
      <c r="M589" s="7" t="str">
        <f t="shared" si="240"/>
        <v/>
      </c>
      <c r="N589" s="8" t="str">
        <f t="shared" si="240"/>
        <v/>
      </c>
      <c r="O589" s="8" t="str">
        <f t="shared" si="240"/>
        <v/>
      </c>
      <c r="P589" s="8" t="str">
        <f t="shared" si="240"/>
        <v/>
      </c>
      <c r="Q589" s="8" t="str">
        <f t="shared" si="240"/>
        <v/>
      </c>
      <c r="R589" s="6"/>
      <c r="S589" s="9" t="s">
        <v>12</v>
      </c>
    </row>
    <row r="590" spans="2:19" ht="14">
      <c r="B590" s="7" t="str">
        <f t="shared" si="240"/>
        <v/>
      </c>
      <c r="C590" s="7" t="str">
        <f t="shared" si="240"/>
        <v/>
      </c>
      <c r="D590" s="7" t="str">
        <f t="shared" si="240"/>
        <v/>
      </c>
      <c r="E590" s="7" t="str">
        <f t="shared" si="240"/>
        <v/>
      </c>
      <c r="F590" s="7" t="str">
        <f t="shared" si="240"/>
        <v/>
      </c>
      <c r="G590" s="7" t="str">
        <f t="shared" si="240"/>
        <v/>
      </c>
      <c r="H590" s="7" t="str">
        <f t="shared" si="240"/>
        <v/>
      </c>
      <c r="I590" s="7" t="str">
        <f t="shared" si="240"/>
        <v/>
      </c>
      <c r="J590" s="7" t="str">
        <f t="shared" si="240"/>
        <v/>
      </c>
      <c r="K590" s="7" t="str">
        <f t="shared" si="240"/>
        <v/>
      </c>
      <c r="L590" s="7" t="str">
        <f t="shared" si="240"/>
        <v/>
      </c>
      <c r="M590" s="7" t="str">
        <f t="shared" si="240"/>
        <v/>
      </c>
      <c r="N590" s="8" t="str">
        <f t="shared" si="240"/>
        <v/>
      </c>
      <c r="O590" s="8" t="str">
        <f t="shared" si="240"/>
        <v/>
      </c>
      <c r="P590" s="8" t="str">
        <f t="shared" si="240"/>
        <v/>
      </c>
      <c r="Q590" s="8" t="str">
        <f t="shared" si="240"/>
        <v/>
      </c>
      <c r="R590" s="6"/>
      <c r="S590" s="9" t="s">
        <v>13</v>
      </c>
    </row>
    <row r="591" spans="2:19" ht="14">
      <c r="B591" s="7" t="str">
        <f t="shared" si="240"/>
        <v/>
      </c>
      <c r="C591" s="7" t="str">
        <f t="shared" si="240"/>
        <v/>
      </c>
      <c r="D591" s="7" t="str">
        <f t="shared" si="240"/>
        <v/>
      </c>
      <c r="E591" s="7" t="str">
        <f t="shared" si="240"/>
        <v/>
      </c>
      <c r="F591" s="7" t="str">
        <f t="shared" si="240"/>
        <v/>
      </c>
      <c r="G591" s="7" t="str">
        <f t="shared" si="240"/>
        <v/>
      </c>
      <c r="H591" s="7" t="str">
        <f t="shared" si="240"/>
        <v/>
      </c>
      <c r="I591" s="7" t="str">
        <f t="shared" si="240"/>
        <v/>
      </c>
      <c r="J591" s="7" t="str">
        <f t="shared" si="240"/>
        <v/>
      </c>
      <c r="K591" s="7" t="str">
        <f t="shared" si="240"/>
        <v/>
      </c>
      <c r="L591" s="7" t="str">
        <f t="shared" si="240"/>
        <v/>
      </c>
      <c r="M591" s="7" t="str">
        <f t="shared" si="240"/>
        <v/>
      </c>
      <c r="N591" s="8" t="str">
        <f t="shared" si="240"/>
        <v/>
      </c>
      <c r="O591" s="8" t="str">
        <f t="shared" si="240"/>
        <v/>
      </c>
      <c r="P591" s="8" t="str">
        <f t="shared" si="240"/>
        <v/>
      </c>
      <c r="Q591" s="8" t="str">
        <f t="shared" si="240"/>
        <v/>
      </c>
      <c r="R591" s="6"/>
      <c r="S591" s="9" t="s">
        <v>14</v>
      </c>
    </row>
    <row r="592" spans="2:19" ht="14">
      <c r="B592" s="7" t="str">
        <f t="shared" si="240"/>
        <v/>
      </c>
      <c r="C592" s="7" t="str">
        <f t="shared" si="240"/>
        <v/>
      </c>
      <c r="D592" s="7" t="str">
        <f t="shared" si="240"/>
        <v/>
      </c>
      <c r="E592" s="7" t="str">
        <f t="shared" si="240"/>
        <v/>
      </c>
      <c r="F592" s="7" t="str">
        <f t="shared" si="240"/>
        <v/>
      </c>
      <c r="G592" s="7" t="str">
        <f t="shared" si="240"/>
        <v/>
      </c>
      <c r="H592" s="7" t="str">
        <f t="shared" si="240"/>
        <v/>
      </c>
      <c r="I592" s="7" t="str">
        <f t="shared" si="240"/>
        <v/>
      </c>
      <c r="J592" s="7" t="str">
        <f t="shared" si="240"/>
        <v/>
      </c>
      <c r="K592" s="7" t="str">
        <f t="shared" si="240"/>
        <v/>
      </c>
      <c r="L592" s="7" t="str">
        <f t="shared" si="240"/>
        <v/>
      </c>
      <c r="M592" s="7" t="str">
        <f t="shared" si="240"/>
        <v/>
      </c>
      <c r="N592" s="8" t="str">
        <f t="shared" si="240"/>
        <v/>
      </c>
      <c r="O592" s="8" t="str">
        <f t="shared" si="240"/>
        <v/>
      </c>
      <c r="P592" s="8" t="str">
        <f t="shared" si="240"/>
        <v/>
      </c>
      <c r="Q592" s="8" t="str">
        <f t="shared" si="240"/>
        <v/>
      </c>
      <c r="R592" s="6"/>
      <c r="S592" s="9" t="s">
        <v>15</v>
      </c>
    </row>
    <row r="593" spans="2:19" ht="14">
      <c r="B593" s="391" t="s">
        <v>35</v>
      </c>
      <c r="C593" s="391"/>
      <c r="D593" s="391"/>
      <c r="E593" s="391"/>
      <c r="F593" s="391"/>
      <c r="G593" s="391"/>
      <c r="H593" s="391"/>
      <c r="I593" s="391"/>
      <c r="J593" s="391"/>
      <c r="K593" s="391"/>
      <c r="L593" s="391"/>
      <c r="M593" s="391"/>
      <c r="N593" s="391"/>
      <c r="O593" s="391"/>
      <c r="P593" s="125"/>
      <c r="Q593" s="125"/>
      <c r="R593" s="28"/>
      <c r="S593" s="89"/>
    </row>
    <row r="594" spans="2:19" ht="14">
      <c r="B594" s="392" t="s">
        <v>36</v>
      </c>
      <c r="C594" s="392"/>
      <c r="D594" s="392"/>
      <c r="E594" s="392"/>
      <c r="F594" s="392"/>
      <c r="G594" s="392"/>
      <c r="H594" s="392"/>
      <c r="I594" s="392"/>
      <c r="J594" s="392"/>
      <c r="K594" s="392"/>
      <c r="L594" s="392"/>
      <c r="M594" s="392"/>
      <c r="N594" s="392"/>
      <c r="O594" s="392"/>
      <c r="P594" s="126"/>
      <c r="Q594" s="126"/>
      <c r="R594" s="28"/>
      <c r="S594" s="89"/>
    </row>
    <row r="595" spans="2:19" s="339" customFormat="1" ht="15">
      <c r="B595" s="349" t="str">
        <f t="shared" ref="B595:P599" si="241">IFERROR(B501/(B478-B485),"")</f>
        <v/>
      </c>
      <c r="C595" s="349" t="str">
        <f t="shared" si="241"/>
        <v/>
      </c>
      <c r="D595" s="349" t="str">
        <f t="shared" si="241"/>
        <v/>
      </c>
      <c r="E595" s="349" t="str">
        <f t="shared" si="241"/>
        <v/>
      </c>
      <c r="F595" s="349" t="str">
        <f t="shared" si="241"/>
        <v/>
      </c>
      <c r="G595" s="349" t="str">
        <f t="shared" si="241"/>
        <v/>
      </c>
      <c r="H595" s="349" t="str">
        <f t="shared" si="241"/>
        <v/>
      </c>
      <c r="I595" s="349" t="str">
        <f t="shared" si="241"/>
        <v/>
      </c>
      <c r="J595" s="349" t="str">
        <f t="shared" si="241"/>
        <v/>
      </c>
      <c r="K595" s="349" t="str">
        <f t="shared" si="241"/>
        <v/>
      </c>
      <c r="L595" s="349" t="str">
        <f t="shared" si="241"/>
        <v/>
      </c>
      <c r="M595" s="349" t="str">
        <f t="shared" si="241"/>
        <v/>
      </c>
      <c r="N595" s="349" t="str">
        <f t="shared" si="241"/>
        <v/>
      </c>
      <c r="O595" s="349" t="str">
        <f t="shared" si="241"/>
        <v/>
      </c>
      <c r="P595" s="349" t="str">
        <f t="shared" si="241"/>
        <v/>
      </c>
      <c r="Q595" s="349" t="str">
        <f>IFERROR(Q501/(Q478-Q485),"")</f>
        <v/>
      </c>
      <c r="R595" s="350"/>
      <c r="S595" s="338" t="s">
        <v>1914</v>
      </c>
    </row>
    <row r="596" spans="2:19" s="339" customFormat="1" ht="15">
      <c r="B596" s="349" t="str">
        <f t="shared" si="241"/>
        <v/>
      </c>
      <c r="C596" s="349" t="str">
        <f t="shared" si="241"/>
        <v/>
      </c>
      <c r="D596" s="349" t="str">
        <f t="shared" si="241"/>
        <v/>
      </c>
      <c r="E596" s="349" t="str">
        <f t="shared" si="241"/>
        <v/>
      </c>
      <c r="F596" s="349" t="str">
        <f t="shared" si="241"/>
        <v/>
      </c>
      <c r="G596" s="349" t="str">
        <f t="shared" si="241"/>
        <v/>
      </c>
      <c r="H596" s="349" t="str">
        <f t="shared" si="241"/>
        <v/>
      </c>
      <c r="I596" s="349" t="str">
        <f t="shared" si="241"/>
        <v/>
      </c>
      <c r="J596" s="349" t="str">
        <f t="shared" si="241"/>
        <v/>
      </c>
      <c r="K596" s="349" t="str">
        <f t="shared" si="241"/>
        <v/>
      </c>
      <c r="L596" s="349" t="str">
        <f t="shared" si="241"/>
        <v/>
      </c>
      <c r="M596" s="349" t="str">
        <f t="shared" si="241"/>
        <v/>
      </c>
      <c r="N596" s="349" t="str">
        <f t="shared" si="241"/>
        <v/>
      </c>
      <c r="O596" s="349" t="str">
        <f t="shared" si="241"/>
        <v/>
      </c>
      <c r="P596" s="349" t="str">
        <f t="shared" si="241"/>
        <v/>
      </c>
      <c r="Q596" s="349" t="str">
        <f t="shared" ref="Q596:Q599" si="242">IFERROR(Q502/(Q479-Q486),"")</f>
        <v/>
      </c>
      <c r="R596" s="350"/>
      <c r="S596" s="338" t="s">
        <v>1915</v>
      </c>
    </row>
    <row r="597" spans="2:19" s="339" customFormat="1" ht="15">
      <c r="B597" s="349" t="str">
        <f t="shared" si="241"/>
        <v/>
      </c>
      <c r="C597" s="349" t="str">
        <f t="shared" si="241"/>
        <v/>
      </c>
      <c r="D597" s="349" t="str">
        <f t="shared" si="241"/>
        <v/>
      </c>
      <c r="E597" s="349" t="str">
        <f t="shared" si="241"/>
        <v/>
      </c>
      <c r="F597" s="349" t="str">
        <f t="shared" si="241"/>
        <v/>
      </c>
      <c r="G597" s="349" t="str">
        <f t="shared" si="241"/>
        <v/>
      </c>
      <c r="H597" s="349" t="str">
        <f t="shared" si="241"/>
        <v/>
      </c>
      <c r="I597" s="349" t="str">
        <f t="shared" si="241"/>
        <v/>
      </c>
      <c r="J597" s="349" t="str">
        <f t="shared" si="241"/>
        <v/>
      </c>
      <c r="K597" s="349" t="str">
        <f t="shared" si="241"/>
        <v/>
      </c>
      <c r="L597" s="349" t="str">
        <f t="shared" si="241"/>
        <v/>
      </c>
      <c r="M597" s="349" t="str">
        <f t="shared" si="241"/>
        <v/>
      </c>
      <c r="N597" s="349" t="str">
        <f t="shared" si="241"/>
        <v/>
      </c>
      <c r="O597" s="349" t="str">
        <f t="shared" si="241"/>
        <v/>
      </c>
      <c r="P597" s="349" t="str">
        <f t="shared" si="241"/>
        <v/>
      </c>
      <c r="Q597" s="349" t="str">
        <f t="shared" si="242"/>
        <v/>
      </c>
      <c r="R597" s="350"/>
      <c r="S597" s="338" t="s">
        <v>1916</v>
      </c>
    </row>
    <row r="598" spans="2:19" s="339" customFormat="1" ht="15">
      <c r="B598" s="349" t="str">
        <f t="shared" si="241"/>
        <v/>
      </c>
      <c r="C598" s="349" t="str">
        <f t="shared" si="241"/>
        <v/>
      </c>
      <c r="D598" s="349" t="str">
        <f t="shared" si="241"/>
        <v/>
      </c>
      <c r="E598" s="349" t="str">
        <f t="shared" si="241"/>
        <v/>
      </c>
      <c r="F598" s="349" t="str">
        <f t="shared" si="241"/>
        <v/>
      </c>
      <c r="G598" s="349" t="str">
        <f t="shared" si="241"/>
        <v/>
      </c>
      <c r="H598" s="349" t="str">
        <f t="shared" si="241"/>
        <v/>
      </c>
      <c r="I598" s="349" t="str">
        <f t="shared" si="241"/>
        <v/>
      </c>
      <c r="J598" s="349" t="str">
        <f t="shared" si="241"/>
        <v/>
      </c>
      <c r="K598" s="349" t="str">
        <f t="shared" si="241"/>
        <v/>
      </c>
      <c r="L598" s="349" t="str">
        <f t="shared" si="241"/>
        <v/>
      </c>
      <c r="M598" s="349" t="str">
        <f t="shared" si="241"/>
        <v/>
      </c>
      <c r="N598" s="349" t="str">
        <f t="shared" si="241"/>
        <v/>
      </c>
      <c r="O598" s="349" t="str">
        <f t="shared" si="241"/>
        <v/>
      </c>
      <c r="P598" s="349" t="str">
        <f t="shared" si="241"/>
        <v/>
      </c>
      <c r="Q598" s="349" t="str">
        <f t="shared" si="242"/>
        <v/>
      </c>
      <c r="R598" s="350"/>
      <c r="S598" s="338" t="s">
        <v>1917</v>
      </c>
    </row>
    <row r="599" spans="2:19" s="339" customFormat="1" ht="15">
      <c r="B599" s="349" t="str">
        <f t="shared" si="241"/>
        <v/>
      </c>
      <c r="C599" s="349" t="str">
        <f t="shared" si="241"/>
        <v/>
      </c>
      <c r="D599" s="349" t="str">
        <f t="shared" si="241"/>
        <v/>
      </c>
      <c r="E599" s="349" t="str">
        <f t="shared" si="241"/>
        <v/>
      </c>
      <c r="F599" s="349" t="str">
        <f t="shared" si="241"/>
        <v/>
      </c>
      <c r="G599" s="349" t="str">
        <f t="shared" si="241"/>
        <v/>
      </c>
      <c r="H599" s="349" t="str">
        <f t="shared" si="241"/>
        <v/>
      </c>
      <c r="I599" s="349" t="str">
        <f t="shared" si="241"/>
        <v/>
      </c>
      <c r="J599" s="349" t="str">
        <f t="shared" si="241"/>
        <v/>
      </c>
      <c r="K599" s="349" t="str">
        <f t="shared" si="241"/>
        <v/>
      </c>
      <c r="L599" s="349" t="str">
        <f t="shared" si="241"/>
        <v/>
      </c>
      <c r="M599" s="349" t="str">
        <f t="shared" si="241"/>
        <v/>
      </c>
      <c r="N599" s="349" t="str">
        <f t="shared" si="241"/>
        <v/>
      </c>
      <c r="O599" s="349" t="str">
        <f t="shared" si="241"/>
        <v/>
      </c>
      <c r="P599" s="349" t="str">
        <f t="shared" si="241"/>
        <v/>
      </c>
      <c r="Q599" s="349" t="str">
        <f t="shared" si="242"/>
        <v/>
      </c>
      <c r="R599" s="350"/>
      <c r="S599" s="338" t="s">
        <v>1918</v>
      </c>
    </row>
    <row r="600" spans="2:19" s="339" customFormat="1" ht="15">
      <c r="B600" s="349" t="str">
        <f t="shared" ref="B600:P604" si="243">IFERROR(B517/(B442),"")</f>
        <v/>
      </c>
      <c r="C600" s="349" t="str">
        <f t="shared" si="243"/>
        <v/>
      </c>
      <c r="D600" s="349" t="str">
        <f t="shared" si="243"/>
        <v/>
      </c>
      <c r="E600" s="349" t="str">
        <f t="shared" si="243"/>
        <v/>
      </c>
      <c r="F600" s="349" t="str">
        <f t="shared" si="243"/>
        <v/>
      </c>
      <c r="G600" s="349" t="str">
        <f t="shared" si="243"/>
        <v/>
      </c>
      <c r="H600" s="349" t="str">
        <f t="shared" si="243"/>
        <v/>
      </c>
      <c r="I600" s="349" t="str">
        <f t="shared" si="243"/>
        <v/>
      </c>
      <c r="J600" s="349" t="str">
        <f t="shared" si="243"/>
        <v/>
      </c>
      <c r="K600" s="349" t="str">
        <f t="shared" si="243"/>
        <v/>
      </c>
      <c r="L600" s="349" t="str">
        <f t="shared" si="243"/>
        <v/>
      </c>
      <c r="M600" s="349" t="str">
        <f t="shared" si="243"/>
        <v/>
      </c>
      <c r="N600" s="349" t="str">
        <f t="shared" si="243"/>
        <v/>
      </c>
      <c r="O600" s="349" t="str">
        <f t="shared" si="243"/>
        <v/>
      </c>
      <c r="P600" s="349" t="str">
        <f t="shared" si="243"/>
        <v/>
      </c>
      <c r="Q600" s="349" t="str">
        <f>IFERROR(Q517/(Q442),"")</f>
        <v/>
      </c>
      <c r="R600" s="350"/>
      <c r="S600" s="338" t="s">
        <v>1919</v>
      </c>
    </row>
    <row r="601" spans="2:19" s="339" customFormat="1" ht="15">
      <c r="B601" s="349" t="str">
        <f t="shared" si="243"/>
        <v/>
      </c>
      <c r="C601" s="349" t="str">
        <f t="shared" si="243"/>
        <v/>
      </c>
      <c r="D601" s="349" t="str">
        <f t="shared" si="243"/>
        <v/>
      </c>
      <c r="E601" s="349" t="str">
        <f t="shared" si="243"/>
        <v/>
      </c>
      <c r="F601" s="349" t="str">
        <f t="shared" si="243"/>
        <v/>
      </c>
      <c r="G601" s="349" t="str">
        <f t="shared" si="243"/>
        <v/>
      </c>
      <c r="H601" s="349" t="str">
        <f t="shared" si="243"/>
        <v/>
      </c>
      <c r="I601" s="349" t="str">
        <f t="shared" si="243"/>
        <v/>
      </c>
      <c r="J601" s="349" t="str">
        <f t="shared" si="243"/>
        <v/>
      </c>
      <c r="K601" s="349" t="str">
        <f t="shared" si="243"/>
        <v/>
      </c>
      <c r="L601" s="349" t="str">
        <f t="shared" si="243"/>
        <v/>
      </c>
      <c r="M601" s="349" t="str">
        <f t="shared" si="243"/>
        <v/>
      </c>
      <c r="N601" s="349" t="str">
        <f t="shared" si="243"/>
        <v/>
      </c>
      <c r="O601" s="349" t="str">
        <f t="shared" si="243"/>
        <v/>
      </c>
      <c r="P601" s="349" t="str">
        <f t="shared" si="243"/>
        <v/>
      </c>
      <c r="Q601" s="349" t="str">
        <f t="shared" ref="Q601:Q604" si="244">IFERROR(Q518/(Q443),"")</f>
        <v/>
      </c>
      <c r="R601" s="350"/>
      <c r="S601" s="338" t="s">
        <v>1920</v>
      </c>
    </row>
    <row r="602" spans="2:19" s="339" customFormat="1" ht="15">
      <c r="B602" s="349" t="str">
        <f t="shared" si="243"/>
        <v/>
      </c>
      <c r="C602" s="349" t="str">
        <f t="shared" si="243"/>
        <v/>
      </c>
      <c r="D602" s="349" t="str">
        <f t="shared" si="243"/>
        <v/>
      </c>
      <c r="E602" s="349" t="str">
        <f t="shared" si="243"/>
        <v/>
      </c>
      <c r="F602" s="349" t="str">
        <f t="shared" si="243"/>
        <v/>
      </c>
      <c r="G602" s="349" t="str">
        <f t="shared" si="243"/>
        <v/>
      </c>
      <c r="H602" s="349" t="str">
        <f t="shared" si="243"/>
        <v/>
      </c>
      <c r="I602" s="349" t="str">
        <f t="shared" si="243"/>
        <v/>
      </c>
      <c r="J602" s="349" t="str">
        <f t="shared" si="243"/>
        <v/>
      </c>
      <c r="K602" s="349" t="str">
        <f t="shared" si="243"/>
        <v/>
      </c>
      <c r="L602" s="349" t="str">
        <f t="shared" si="243"/>
        <v/>
      </c>
      <c r="M602" s="349" t="str">
        <f t="shared" si="243"/>
        <v/>
      </c>
      <c r="N602" s="349" t="str">
        <f t="shared" si="243"/>
        <v/>
      </c>
      <c r="O602" s="349" t="str">
        <f t="shared" si="243"/>
        <v/>
      </c>
      <c r="P602" s="349" t="str">
        <f t="shared" si="243"/>
        <v/>
      </c>
      <c r="Q602" s="349" t="str">
        <f t="shared" si="244"/>
        <v/>
      </c>
      <c r="R602" s="350"/>
      <c r="S602" s="338" t="s">
        <v>1921</v>
      </c>
    </row>
    <row r="603" spans="2:19" s="339" customFormat="1" ht="15">
      <c r="B603" s="349" t="str">
        <f t="shared" si="243"/>
        <v/>
      </c>
      <c r="C603" s="349" t="str">
        <f t="shared" si="243"/>
        <v/>
      </c>
      <c r="D603" s="349" t="str">
        <f t="shared" si="243"/>
        <v/>
      </c>
      <c r="E603" s="349" t="str">
        <f t="shared" si="243"/>
        <v/>
      </c>
      <c r="F603" s="349" t="str">
        <f t="shared" si="243"/>
        <v/>
      </c>
      <c r="G603" s="349" t="str">
        <f t="shared" si="243"/>
        <v/>
      </c>
      <c r="H603" s="349" t="str">
        <f t="shared" si="243"/>
        <v/>
      </c>
      <c r="I603" s="349" t="str">
        <f t="shared" si="243"/>
        <v/>
      </c>
      <c r="J603" s="349" t="str">
        <f t="shared" si="243"/>
        <v/>
      </c>
      <c r="K603" s="349" t="str">
        <f t="shared" si="243"/>
        <v/>
      </c>
      <c r="L603" s="349" t="str">
        <f t="shared" si="243"/>
        <v/>
      </c>
      <c r="M603" s="349" t="str">
        <f t="shared" si="243"/>
        <v/>
      </c>
      <c r="N603" s="349" t="str">
        <f t="shared" si="243"/>
        <v/>
      </c>
      <c r="O603" s="349" t="str">
        <f t="shared" si="243"/>
        <v/>
      </c>
      <c r="P603" s="349" t="str">
        <f t="shared" si="243"/>
        <v/>
      </c>
      <c r="Q603" s="349" t="str">
        <f t="shared" si="244"/>
        <v/>
      </c>
      <c r="R603" s="350"/>
      <c r="S603" s="338" t="s">
        <v>1922</v>
      </c>
    </row>
    <row r="604" spans="2:19" s="339" customFormat="1" ht="15">
      <c r="B604" s="349" t="str">
        <f t="shared" si="243"/>
        <v/>
      </c>
      <c r="C604" s="349" t="str">
        <f t="shared" si="243"/>
        <v/>
      </c>
      <c r="D604" s="349" t="str">
        <f t="shared" si="243"/>
        <v/>
      </c>
      <c r="E604" s="349" t="str">
        <f t="shared" si="243"/>
        <v/>
      </c>
      <c r="F604" s="349" t="str">
        <f t="shared" si="243"/>
        <v/>
      </c>
      <c r="G604" s="349" t="str">
        <f t="shared" si="243"/>
        <v/>
      </c>
      <c r="H604" s="349" t="str">
        <f t="shared" si="243"/>
        <v/>
      </c>
      <c r="I604" s="349" t="str">
        <f t="shared" si="243"/>
        <v/>
      </c>
      <c r="J604" s="349" t="str">
        <f t="shared" si="243"/>
        <v/>
      </c>
      <c r="K604" s="349" t="str">
        <f t="shared" si="243"/>
        <v/>
      </c>
      <c r="L604" s="349" t="str">
        <f t="shared" si="243"/>
        <v/>
      </c>
      <c r="M604" s="349" t="str">
        <f t="shared" si="243"/>
        <v/>
      </c>
      <c r="N604" s="349" t="str">
        <f t="shared" si="243"/>
        <v/>
      </c>
      <c r="O604" s="349" t="str">
        <f t="shared" si="243"/>
        <v/>
      </c>
      <c r="P604" s="349" t="str">
        <f t="shared" si="243"/>
        <v/>
      </c>
      <c r="Q604" s="349" t="str">
        <f t="shared" si="244"/>
        <v/>
      </c>
      <c r="R604" s="350"/>
      <c r="S604" s="338" t="s">
        <v>1373</v>
      </c>
    </row>
    <row r="605" spans="2:19" s="339" customFormat="1" ht="15">
      <c r="B605" s="348" t="str">
        <f t="shared" ref="B605:P609" si="245">IFERROR(B547/B478,"")</f>
        <v/>
      </c>
      <c r="C605" s="348" t="str">
        <f t="shared" si="245"/>
        <v/>
      </c>
      <c r="D605" s="348" t="str">
        <f t="shared" si="245"/>
        <v/>
      </c>
      <c r="E605" s="348" t="str">
        <f t="shared" si="245"/>
        <v/>
      </c>
      <c r="F605" s="348" t="str">
        <f t="shared" si="245"/>
        <v/>
      </c>
      <c r="G605" s="348" t="str">
        <f t="shared" si="245"/>
        <v/>
      </c>
      <c r="H605" s="348" t="str">
        <f t="shared" si="245"/>
        <v/>
      </c>
      <c r="I605" s="348" t="str">
        <f t="shared" si="245"/>
        <v/>
      </c>
      <c r="J605" s="348" t="str">
        <f t="shared" si="245"/>
        <v/>
      </c>
      <c r="K605" s="348" t="str">
        <f t="shared" si="245"/>
        <v/>
      </c>
      <c r="L605" s="348" t="str">
        <f t="shared" si="245"/>
        <v/>
      </c>
      <c r="M605" s="348" t="str">
        <f t="shared" si="245"/>
        <v/>
      </c>
      <c r="N605" s="348" t="str">
        <f t="shared" si="245"/>
        <v/>
      </c>
      <c r="O605" s="348" t="str">
        <f t="shared" si="245"/>
        <v/>
      </c>
      <c r="P605" s="348" t="str">
        <f t="shared" si="245"/>
        <v/>
      </c>
      <c r="Q605" s="348" t="str">
        <f>IFERROR(Q547/Q478,"")</f>
        <v/>
      </c>
      <c r="R605" s="350"/>
      <c r="S605" s="338" t="s">
        <v>1889</v>
      </c>
    </row>
    <row r="606" spans="2:19" s="339" customFormat="1" ht="15">
      <c r="B606" s="348" t="str">
        <f t="shared" si="245"/>
        <v/>
      </c>
      <c r="C606" s="348" t="str">
        <f t="shared" si="245"/>
        <v/>
      </c>
      <c r="D606" s="348" t="str">
        <f t="shared" si="245"/>
        <v/>
      </c>
      <c r="E606" s="348" t="str">
        <f t="shared" si="245"/>
        <v/>
      </c>
      <c r="F606" s="348" t="str">
        <f t="shared" si="245"/>
        <v/>
      </c>
      <c r="G606" s="348" t="str">
        <f t="shared" si="245"/>
        <v/>
      </c>
      <c r="H606" s="348" t="str">
        <f t="shared" si="245"/>
        <v/>
      </c>
      <c r="I606" s="348" t="str">
        <f t="shared" si="245"/>
        <v/>
      </c>
      <c r="J606" s="348" t="str">
        <f t="shared" si="245"/>
        <v/>
      </c>
      <c r="K606" s="348" t="str">
        <f t="shared" si="245"/>
        <v/>
      </c>
      <c r="L606" s="348" t="str">
        <f t="shared" si="245"/>
        <v/>
      </c>
      <c r="M606" s="348" t="str">
        <f t="shared" si="245"/>
        <v/>
      </c>
      <c r="N606" s="348" t="str">
        <f t="shared" si="245"/>
        <v/>
      </c>
      <c r="O606" s="348" t="str">
        <f t="shared" si="245"/>
        <v/>
      </c>
      <c r="P606" s="348" t="str">
        <f t="shared" si="245"/>
        <v/>
      </c>
      <c r="Q606" s="348" t="str">
        <f t="shared" ref="Q606:Q609" si="246">IFERROR(Q548/Q479,"")</f>
        <v/>
      </c>
      <c r="R606" s="350"/>
      <c r="S606" s="338" t="s">
        <v>1890</v>
      </c>
    </row>
    <row r="607" spans="2:19" s="339" customFormat="1" ht="15">
      <c r="B607" s="348" t="str">
        <f t="shared" si="245"/>
        <v/>
      </c>
      <c r="C607" s="348" t="str">
        <f t="shared" si="245"/>
        <v/>
      </c>
      <c r="D607" s="348" t="str">
        <f t="shared" si="245"/>
        <v/>
      </c>
      <c r="E607" s="348" t="str">
        <f t="shared" si="245"/>
        <v/>
      </c>
      <c r="F607" s="348" t="str">
        <f t="shared" si="245"/>
        <v/>
      </c>
      <c r="G607" s="348" t="str">
        <f t="shared" si="245"/>
        <v/>
      </c>
      <c r="H607" s="348" t="str">
        <f t="shared" si="245"/>
        <v/>
      </c>
      <c r="I607" s="348" t="str">
        <f t="shared" si="245"/>
        <v/>
      </c>
      <c r="J607" s="348" t="str">
        <f t="shared" si="245"/>
        <v/>
      </c>
      <c r="K607" s="348" t="str">
        <f t="shared" si="245"/>
        <v/>
      </c>
      <c r="L607" s="348" t="str">
        <f t="shared" si="245"/>
        <v/>
      </c>
      <c r="M607" s="348" t="str">
        <f t="shared" si="245"/>
        <v/>
      </c>
      <c r="N607" s="348" t="str">
        <f t="shared" si="245"/>
        <v/>
      </c>
      <c r="O607" s="348" t="str">
        <f t="shared" si="245"/>
        <v/>
      </c>
      <c r="P607" s="348" t="str">
        <f t="shared" si="245"/>
        <v/>
      </c>
      <c r="Q607" s="348" t="str">
        <f t="shared" si="246"/>
        <v/>
      </c>
      <c r="R607" s="350"/>
      <c r="S607" s="338" t="s">
        <v>1891</v>
      </c>
    </row>
    <row r="608" spans="2:19" s="339" customFormat="1" ht="15">
      <c r="B608" s="348" t="str">
        <f t="shared" si="245"/>
        <v/>
      </c>
      <c r="C608" s="348" t="str">
        <f t="shared" si="245"/>
        <v/>
      </c>
      <c r="D608" s="348" t="str">
        <f t="shared" si="245"/>
        <v/>
      </c>
      <c r="E608" s="348" t="str">
        <f t="shared" si="245"/>
        <v/>
      </c>
      <c r="F608" s="348" t="str">
        <f t="shared" si="245"/>
        <v/>
      </c>
      <c r="G608" s="348" t="str">
        <f t="shared" si="245"/>
        <v/>
      </c>
      <c r="H608" s="348" t="str">
        <f t="shared" si="245"/>
        <v/>
      </c>
      <c r="I608" s="348" t="str">
        <f t="shared" si="245"/>
        <v/>
      </c>
      <c r="J608" s="348" t="str">
        <f t="shared" si="245"/>
        <v/>
      </c>
      <c r="K608" s="348" t="str">
        <f t="shared" si="245"/>
        <v/>
      </c>
      <c r="L608" s="348" t="str">
        <f t="shared" si="245"/>
        <v/>
      </c>
      <c r="M608" s="348" t="str">
        <f t="shared" si="245"/>
        <v/>
      </c>
      <c r="N608" s="348" t="str">
        <f t="shared" si="245"/>
        <v/>
      </c>
      <c r="O608" s="348" t="str">
        <f t="shared" si="245"/>
        <v/>
      </c>
      <c r="P608" s="348" t="str">
        <f t="shared" si="245"/>
        <v/>
      </c>
      <c r="Q608" s="348" t="str">
        <f t="shared" si="246"/>
        <v/>
      </c>
      <c r="R608" s="350"/>
      <c r="S608" s="338" t="s">
        <v>1892</v>
      </c>
    </row>
    <row r="609" spans="2:19" s="339" customFormat="1" ht="15">
      <c r="B609" s="348" t="str">
        <f t="shared" si="245"/>
        <v/>
      </c>
      <c r="C609" s="348" t="str">
        <f t="shared" si="245"/>
        <v/>
      </c>
      <c r="D609" s="348" t="str">
        <f t="shared" si="245"/>
        <v/>
      </c>
      <c r="E609" s="348" t="str">
        <f t="shared" si="245"/>
        <v/>
      </c>
      <c r="F609" s="348" t="str">
        <f t="shared" si="245"/>
        <v/>
      </c>
      <c r="G609" s="348" t="str">
        <f t="shared" si="245"/>
        <v/>
      </c>
      <c r="H609" s="348" t="str">
        <f t="shared" si="245"/>
        <v/>
      </c>
      <c r="I609" s="348" t="str">
        <f t="shared" si="245"/>
        <v/>
      </c>
      <c r="J609" s="348" t="str">
        <f t="shared" si="245"/>
        <v/>
      </c>
      <c r="K609" s="348" t="str">
        <f t="shared" si="245"/>
        <v/>
      </c>
      <c r="L609" s="348" t="str">
        <f t="shared" si="245"/>
        <v/>
      </c>
      <c r="M609" s="348" t="str">
        <f t="shared" si="245"/>
        <v/>
      </c>
      <c r="N609" s="348" t="str">
        <f t="shared" si="245"/>
        <v/>
      </c>
      <c r="O609" s="348" t="str">
        <f t="shared" si="245"/>
        <v/>
      </c>
      <c r="P609" s="348" t="str">
        <f t="shared" si="245"/>
        <v/>
      </c>
      <c r="Q609" s="348" t="str">
        <f t="shared" si="246"/>
        <v/>
      </c>
      <c r="R609" s="350"/>
      <c r="S609" s="338" t="s">
        <v>1893</v>
      </c>
    </row>
    <row r="610" spans="2:19" ht="14">
      <c r="B610" s="155" t="e">
        <f t="shared" ref="B610:N610" si="247">B551/B401</f>
        <v>#VALUE!</v>
      </c>
      <c r="C610" s="155" t="e">
        <f t="shared" si="247"/>
        <v>#VALUE!</v>
      </c>
      <c r="D610" s="155" t="e">
        <f t="shared" si="247"/>
        <v>#VALUE!</v>
      </c>
      <c r="E610" s="155" t="e">
        <f t="shared" si="247"/>
        <v>#VALUE!</v>
      </c>
      <c r="F610" s="155" t="e">
        <f t="shared" si="247"/>
        <v>#VALUE!</v>
      </c>
      <c r="G610" s="155" t="e">
        <f t="shared" si="247"/>
        <v>#VALUE!</v>
      </c>
      <c r="H610" s="155" t="e">
        <f t="shared" si="247"/>
        <v>#VALUE!</v>
      </c>
      <c r="I610" s="155" t="e">
        <f t="shared" si="247"/>
        <v>#VALUE!</v>
      </c>
      <c r="J610" s="155" t="e">
        <f t="shared" si="247"/>
        <v>#VALUE!</v>
      </c>
      <c r="K610" s="155" t="e">
        <f t="shared" si="247"/>
        <v>#VALUE!</v>
      </c>
      <c r="L610" s="155" t="e">
        <f t="shared" si="247"/>
        <v>#VALUE!</v>
      </c>
      <c r="M610" s="155" t="e">
        <f t="shared" si="247"/>
        <v>#VALUE!</v>
      </c>
      <c r="N610" s="155" t="e">
        <f t="shared" si="247"/>
        <v>#VALUE!</v>
      </c>
      <c r="O610" s="155" t="e">
        <f>O551/O401</f>
        <v>#VALUE!</v>
      </c>
      <c r="P610" s="155" t="e">
        <f>P551/P401</f>
        <v>#VALUE!</v>
      </c>
      <c r="Q610" s="155" t="e">
        <f>Q551/Q401</f>
        <v>#VALUE!</v>
      </c>
      <c r="R610" s="6"/>
      <c r="S610" s="89" t="s">
        <v>37</v>
      </c>
    </row>
    <row r="611" spans="2:19" ht="14">
      <c r="B611" s="29" t="e">
        <f t="shared" ref="B611:N611" si="248">B551/B438</f>
        <v>#VALUE!</v>
      </c>
      <c r="C611" s="29" t="e">
        <f t="shared" si="248"/>
        <v>#VALUE!</v>
      </c>
      <c r="D611" s="29" t="e">
        <f t="shared" si="248"/>
        <v>#VALUE!</v>
      </c>
      <c r="E611" s="29" t="e">
        <f t="shared" si="248"/>
        <v>#VALUE!</v>
      </c>
      <c r="F611" s="29" t="e">
        <f t="shared" si="248"/>
        <v>#VALUE!</v>
      </c>
      <c r="G611" s="29" t="e">
        <f t="shared" si="248"/>
        <v>#VALUE!</v>
      </c>
      <c r="H611" s="29" t="e">
        <f t="shared" si="248"/>
        <v>#VALUE!</v>
      </c>
      <c r="I611" s="29" t="e">
        <f t="shared" si="248"/>
        <v>#VALUE!</v>
      </c>
      <c r="J611" s="29" t="e">
        <f t="shared" si="248"/>
        <v>#VALUE!</v>
      </c>
      <c r="K611" s="29" t="e">
        <f t="shared" si="248"/>
        <v>#VALUE!</v>
      </c>
      <c r="L611" s="29" t="e">
        <f t="shared" si="248"/>
        <v>#VALUE!</v>
      </c>
      <c r="M611" s="29" t="e">
        <f t="shared" si="248"/>
        <v>#VALUE!</v>
      </c>
      <c r="N611" s="29" t="e">
        <f t="shared" si="248"/>
        <v>#VALUE!</v>
      </c>
      <c r="O611" s="29" t="e">
        <f>O551/O438</f>
        <v>#VALUE!</v>
      </c>
      <c r="P611" s="29" t="e">
        <f>P551/P438</f>
        <v>#VALUE!</v>
      </c>
      <c r="Q611" s="29" t="e">
        <f>Q551/Q438</f>
        <v>#VALUE!</v>
      </c>
      <c r="R611" s="6"/>
      <c r="S611" s="89" t="s">
        <v>39</v>
      </c>
    </row>
    <row r="612" spans="2:19" ht="14">
      <c r="B612" s="392" t="s">
        <v>364</v>
      </c>
      <c r="C612" s="392"/>
      <c r="D612" s="392"/>
      <c r="E612" s="392"/>
      <c r="F612" s="392"/>
      <c r="G612" s="392"/>
      <c r="H612" s="392"/>
      <c r="I612" s="392"/>
      <c r="J612" s="392"/>
      <c r="K612" s="392"/>
      <c r="L612" s="392"/>
      <c r="M612" s="392"/>
      <c r="N612" s="392"/>
      <c r="O612" s="392"/>
      <c r="P612" s="126"/>
      <c r="Q612" s="126"/>
      <c r="R612" s="28"/>
      <c r="S612" s="89"/>
    </row>
    <row r="613" spans="2:19" ht="14">
      <c r="B613" s="156" t="e">
        <f t="shared" ref="B613:N613" si="249">B419/B438</f>
        <v>#VALUE!</v>
      </c>
      <c r="C613" s="156" t="e">
        <f t="shared" si="249"/>
        <v>#VALUE!</v>
      </c>
      <c r="D613" s="156" t="e">
        <f t="shared" si="249"/>
        <v>#VALUE!</v>
      </c>
      <c r="E613" s="156" t="e">
        <f t="shared" si="249"/>
        <v>#VALUE!</v>
      </c>
      <c r="F613" s="156" t="e">
        <f t="shared" si="249"/>
        <v>#VALUE!</v>
      </c>
      <c r="G613" s="156" t="e">
        <f t="shared" si="249"/>
        <v>#VALUE!</v>
      </c>
      <c r="H613" s="156" t="e">
        <f t="shared" si="249"/>
        <v>#VALUE!</v>
      </c>
      <c r="I613" s="156" t="e">
        <f t="shared" si="249"/>
        <v>#VALUE!</v>
      </c>
      <c r="J613" s="156" t="e">
        <f t="shared" si="249"/>
        <v>#VALUE!</v>
      </c>
      <c r="K613" s="156" t="e">
        <f t="shared" si="249"/>
        <v>#VALUE!</v>
      </c>
      <c r="L613" s="156" t="e">
        <f t="shared" si="249"/>
        <v>#VALUE!</v>
      </c>
      <c r="M613" s="156" t="e">
        <f t="shared" si="249"/>
        <v>#VALUE!</v>
      </c>
      <c r="N613" s="156" t="e">
        <f t="shared" si="249"/>
        <v>#VALUE!</v>
      </c>
      <c r="O613" s="156" t="e">
        <f>O419/O438</f>
        <v>#VALUE!</v>
      </c>
      <c r="P613" s="156" t="e">
        <f>P419/P438</f>
        <v>#VALUE!</v>
      </c>
      <c r="Q613" s="156" t="e">
        <f>Q419/Q438</f>
        <v>#VALUE!</v>
      </c>
      <c r="R613" s="6"/>
      <c r="S613" s="89" t="s">
        <v>40</v>
      </c>
    </row>
    <row r="614" spans="2:19" ht="14">
      <c r="B614" s="13" t="e">
        <f t="shared" ref="B614:N614" si="250">B419/B551</f>
        <v>#VALUE!</v>
      </c>
      <c r="C614" s="13" t="e">
        <f t="shared" si="250"/>
        <v>#VALUE!</v>
      </c>
      <c r="D614" s="13" t="e">
        <f t="shared" si="250"/>
        <v>#VALUE!</v>
      </c>
      <c r="E614" s="13" t="e">
        <f t="shared" si="250"/>
        <v>#VALUE!</v>
      </c>
      <c r="F614" s="13" t="e">
        <f t="shared" si="250"/>
        <v>#VALUE!</v>
      </c>
      <c r="G614" s="13" t="e">
        <f t="shared" si="250"/>
        <v>#VALUE!</v>
      </c>
      <c r="H614" s="13" t="e">
        <f t="shared" si="250"/>
        <v>#VALUE!</v>
      </c>
      <c r="I614" s="13" t="e">
        <f t="shared" si="250"/>
        <v>#VALUE!</v>
      </c>
      <c r="J614" s="13" t="e">
        <f t="shared" si="250"/>
        <v>#VALUE!</v>
      </c>
      <c r="K614" s="13" t="e">
        <f t="shared" si="250"/>
        <v>#VALUE!</v>
      </c>
      <c r="L614" s="13" t="e">
        <f t="shared" si="250"/>
        <v>#VALUE!</v>
      </c>
      <c r="M614" s="13" t="e">
        <f t="shared" si="250"/>
        <v>#VALUE!</v>
      </c>
      <c r="N614" s="13" t="e">
        <f t="shared" si="250"/>
        <v>#VALUE!</v>
      </c>
      <c r="O614" s="13" t="e">
        <f>O419/O551</f>
        <v>#VALUE!</v>
      </c>
      <c r="P614" s="13" t="e">
        <f>P419/P551</f>
        <v>#VALUE!</v>
      </c>
      <c r="Q614" s="13" t="e">
        <f>Q419/Q551</f>
        <v>#VALUE!</v>
      </c>
      <c r="R614" s="6"/>
      <c r="S614" s="89" t="s">
        <v>41</v>
      </c>
    </row>
    <row r="615" spans="2:19" ht="14">
      <c r="B615" s="392" t="s">
        <v>42</v>
      </c>
      <c r="C615" s="392"/>
      <c r="D615" s="392"/>
      <c r="E615" s="392"/>
      <c r="F615" s="392"/>
      <c r="G615" s="392"/>
      <c r="H615" s="392"/>
      <c r="I615" s="392"/>
      <c r="J615" s="392"/>
      <c r="K615" s="392"/>
      <c r="L615" s="392"/>
      <c r="M615" s="392"/>
      <c r="N615" s="392"/>
      <c r="O615" s="392"/>
      <c r="P615" s="126"/>
      <c r="Q615" s="126"/>
      <c r="R615" s="28"/>
      <c r="S615" s="89"/>
    </row>
    <row r="616" spans="2:19" ht="14">
      <c r="B616" s="157"/>
      <c r="C616" s="157"/>
      <c r="D616" s="157"/>
      <c r="E616" s="157"/>
      <c r="F616" s="157"/>
      <c r="G616" s="157"/>
      <c r="H616" s="157"/>
      <c r="I616" s="157"/>
      <c r="J616" s="157"/>
      <c r="K616" s="157"/>
      <c r="L616" s="157"/>
      <c r="M616" s="157"/>
      <c r="N616" s="157"/>
      <c r="O616" s="157"/>
      <c r="P616" s="157"/>
      <c r="Q616" s="157"/>
      <c r="R616" s="30"/>
      <c r="S616" s="90" t="s">
        <v>43</v>
      </c>
    </row>
    <row r="617" spans="2:19" ht="14">
      <c r="B617" s="13" t="e">
        <f t="shared" ref="B617:O617" si="251">B438/B616</f>
        <v>#VALUE!</v>
      </c>
      <c r="C617" s="13" t="e">
        <f t="shared" si="251"/>
        <v>#VALUE!</v>
      </c>
      <c r="D617" s="13" t="e">
        <f t="shared" si="251"/>
        <v>#VALUE!</v>
      </c>
      <c r="E617" s="13" t="e">
        <f t="shared" si="251"/>
        <v>#VALUE!</v>
      </c>
      <c r="F617" s="13" t="e">
        <f t="shared" si="251"/>
        <v>#VALUE!</v>
      </c>
      <c r="G617" s="13" t="e">
        <f t="shared" si="251"/>
        <v>#VALUE!</v>
      </c>
      <c r="H617" s="13" t="e">
        <f t="shared" si="251"/>
        <v>#VALUE!</v>
      </c>
      <c r="I617" s="13" t="e">
        <f t="shared" si="251"/>
        <v>#VALUE!</v>
      </c>
      <c r="J617" s="13" t="e">
        <f t="shared" si="251"/>
        <v>#VALUE!</v>
      </c>
      <c r="K617" s="13" t="e">
        <f t="shared" si="251"/>
        <v>#VALUE!</v>
      </c>
      <c r="L617" s="13" t="e">
        <f t="shared" si="251"/>
        <v>#VALUE!</v>
      </c>
      <c r="M617" s="13" t="e">
        <f t="shared" si="251"/>
        <v>#VALUE!</v>
      </c>
      <c r="N617" s="13" t="e">
        <f t="shared" si="251"/>
        <v>#VALUE!</v>
      </c>
      <c r="O617" s="13" t="e">
        <f t="shared" si="251"/>
        <v>#VALUE!</v>
      </c>
      <c r="P617" s="13" t="e">
        <f t="shared" ref="P617:Q617" si="252">P438/P616</f>
        <v>#VALUE!</v>
      </c>
      <c r="Q617" s="13" t="e">
        <f t="shared" si="252"/>
        <v>#VALUE!</v>
      </c>
      <c r="R617" s="6"/>
      <c r="S617" s="90" t="s">
        <v>44</v>
      </c>
    </row>
    <row r="618" spans="2:19" ht="14">
      <c r="B618" s="13" t="e">
        <f t="shared" ref="B618:O618" si="253">B551/B616</f>
        <v>#DIV/0!</v>
      </c>
      <c r="C618" s="13" t="e">
        <f t="shared" si="253"/>
        <v>#DIV/0!</v>
      </c>
      <c r="D618" s="13" t="e">
        <f t="shared" si="253"/>
        <v>#DIV/0!</v>
      </c>
      <c r="E618" s="13" t="e">
        <f t="shared" si="253"/>
        <v>#DIV/0!</v>
      </c>
      <c r="F618" s="13" t="e">
        <f t="shared" si="253"/>
        <v>#DIV/0!</v>
      </c>
      <c r="G618" s="13" t="e">
        <f t="shared" si="253"/>
        <v>#DIV/0!</v>
      </c>
      <c r="H618" s="13" t="e">
        <f t="shared" si="253"/>
        <v>#DIV/0!</v>
      </c>
      <c r="I618" s="13" t="e">
        <f t="shared" si="253"/>
        <v>#DIV/0!</v>
      </c>
      <c r="J618" s="13" t="e">
        <f t="shared" si="253"/>
        <v>#DIV/0!</v>
      </c>
      <c r="K618" s="13" t="e">
        <f t="shared" si="253"/>
        <v>#DIV/0!</v>
      </c>
      <c r="L618" s="13" t="e">
        <f t="shared" si="253"/>
        <v>#DIV/0!</v>
      </c>
      <c r="M618" s="13" t="e">
        <f t="shared" si="253"/>
        <v>#DIV/0!</v>
      </c>
      <c r="N618" s="13" t="e">
        <f t="shared" si="253"/>
        <v>#VALUE!</v>
      </c>
      <c r="O618" s="13" t="e">
        <f t="shared" si="253"/>
        <v>#VALUE!</v>
      </c>
      <c r="P618" s="13" t="e">
        <f t="shared" ref="P618:Q618" si="254">P551/P616</f>
        <v>#VALUE!</v>
      </c>
      <c r="Q618" s="13" t="e">
        <f t="shared" si="254"/>
        <v>#VALUE!</v>
      </c>
      <c r="R618" s="6"/>
      <c r="S618" s="89" t="s">
        <v>45</v>
      </c>
    </row>
    <row r="619" spans="2:19" ht="14">
      <c r="B619" s="91"/>
      <c r="C619" s="91" t="e">
        <f t="shared" ref="C619:M619" si="255">+C618/B618-1</f>
        <v>#DIV/0!</v>
      </c>
      <c r="D619" s="92" t="e">
        <f t="shared" si="255"/>
        <v>#DIV/0!</v>
      </c>
      <c r="E619" s="91" t="e">
        <f t="shared" si="255"/>
        <v>#DIV/0!</v>
      </c>
      <c r="F619" s="92" t="e">
        <f t="shared" si="255"/>
        <v>#DIV/0!</v>
      </c>
      <c r="G619" s="91" t="e">
        <f t="shared" si="255"/>
        <v>#DIV/0!</v>
      </c>
      <c r="H619" s="92" t="e">
        <f t="shared" si="255"/>
        <v>#DIV/0!</v>
      </c>
      <c r="I619" s="91" t="e">
        <f t="shared" si="255"/>
        <v>#DIV/0!</v>
      </c>
      <c r="J619" s="92" t="e">
        <f t="shared" si="255"/>
        <v>#DIV/0!</v>
      </c>
      <c r="K619" s="91" t="e">
        <f t="shared" si="255"/>
        <v>#DIV/0!</v>
      </c>
      <c r="L619" s="92" t="e">
        <f t="shared" si="255"/>
        <v>#DIV/0!</v>
      </c>
      <c r="M619" s="91" t="e">
        <f t="shared" si="255"/>
        <v>#DIV/0!</v>
      </c>
      <c r="N619" s="93" t="e">
        <f>+N618/M618-1</f>
        <v>#VALUE!</v>
      </c>
      <c r="O619" s="93" t="e">
        <f>+O618/N618-1</f>
        <v>#VALUE!</v>
      </c>
      <c r="P619" s="93" t="e">
        <f>+P618/O618-1</f>
        <v>#VALUE!</v>
      </c>
      <c r="Q619" s="93" t="e">
        <f>+Q618/P618-1</f>
        <v>#VALUE!</v>
      </c>
      <c r="R619" s="31"/>
      <c r="S619" s="94" t="s">
        <v>46</v>
      </c>
    </row>
    <row r="620" spans="2:19" ht="14">
      <c r="B620" s="137"/>
      <c r="C620" s="137"/>
      <c r="D620" s="137"/>
      <c r="E620" s="137"/>
      <c r="F620" s="137"/>
      <c r="G620" s="137"/>
      <c r="H620" s="137"/>
      <c r="I620" s="137"/>
      <c r="J620" s="137"/>
      <c r="K620" s="137"/>
      <c r="L620" s="137"/>
      <c r="M620" s="137"/>
      <c r="N620" s="137"/>
      <c r="O620" s="137"/>
      <c r="P620" s="137"/>
      <c r="Q620" s="137"/>
      <c r="R620" s="6"/>
      <c r="S620" s="90" t="s">
        <v>47</v>
      </c>
    </row>
    <row r="621" spans="2:19" ht="14">
      <c r="B621" s="91" t="e">
        <f t="shared" ref="B621:O621" si="256">+B620/B629</f>
        <v>#DIV/0!</v>
      </c>
      <c r="C621" s="91" t="e">
        <f t="shared" si="256"/>
        <v>#DIV/0!</v>
      </c>
      <c r="D621" s="92" t="e">
        <f t="shared" si="256"/>
        <v>#DIV/0!</v>
      </c>
      <c r="E621" s="91" t="e">
        <f t="shared" si="256"/>
        <v>#DIV/0!</v>
      </c>
      <c r="F621" s="92" t="e">
        <f t="shared" si="256"/>
        <v>#DIV/0!</v>
      </c>
      <c r="G621" s="91" t="e">
        <f t="shared" si="256"/>
        <v>#DIV/0!</v>
      </c>
      <c r="H621" s="92" t="e">
        <f t="shared" si="256"/>
        <v>#DIV/0!</v>
      </c>
      <c r="I621" s="91" t="e">
        <f t="shared" si="256"/>
        <v>#DIV/0!</v>
      </c>
      <c r="J621" s="92" t="e">
        <f t="shared" si="256"/>
        <v>#DIV/0!</v>
      </c>
      <c r="K621" s="91" t="e">
        <f t="shared" si="256"/>
        <v>#DIV/0!</v>
      </c>
      <c r="L621" s="92" t="e">
        <f t="shared" si="256"/>
        <v>#DIV/0!</v>
      </c>
      <c r="M621" s="91" t="e">
        <f t="shared" si="256"/>
        <v>#DIV/0!</v>
      </c>
      <c r="N621" s="93" t="e">
        <f t="shared" si="256"/>
        <v>#DIV/0!</v>
      </c>
      <c r="O621" s="93" t="e">
        <f t="shared" si="256"/>
        <v>#DIV/0!</v>
      </c>
      <c r="P621" s="93" t="e">
        <f t="shared" ref="P621:Q621" si="257">+P620/P629</f>
        <v>#DIV/0!</v>
      </c>
      <c r="Q621" s="93" t="e">
        <f t="shared" si="257"/>
        <v>#N/A</v>
      </c>
      <c r="R621" s="6"/>
      <c r="S621" s="94" t="s">
        <v>48</v>
      </c>
    </row>
    <row r="622" spans="2:19">
      <c r="B622" s="95" t="e">
        <f t="shared" ref="B622:M622" si="258">+B620/B618</f>
        <v>#DIV/0!</v>
      </c>
      <c r="C622" s="95" t="e">
        <f t="shared" si="258"/>
        <v>#DIV/0!</v>
      </c>
      <c r="D622" s="96" t="e">
        <f t="shared" si="258"/>
        <v>#DIV/0!</v>
      </c>
      <c r="E622" s="95" t="e">
        <f t="shared" si="258"/>
        <v>#DIV/0!</v>
      </c>
      <c r="F622" s="96" t="e">
        <f t="shared" si="258"/>
        <v>#DIV/0!</v>
      </c>
      <c r="G622" s="95" t="e">
        <f t="shared" si="258"/>
        <v>#DIV/0!</v>
      </c>
      <c r="H622" s="96" t="e">
        <f t="shared" si="258"/>
        <v>#DIV/0!</v>
      </c>
      <c r="I622" s="95" t="e">
        <f t="shared" si="258"/>
        <v>#DIV/0!</v>
      </c>
      <c r="J622" s="96" t="e">
        <f t="shared" si="258"/>
        <v>#DIV/0!</v>
      </c>
      <c r="K622" s="95" t="e">
        <f t="shared" si="258"/>
        <v>#DIV/0!</v>
      </c>
      <c r="L622" s="96" t="e">
        <f t="shared" si="258"/>
        <v>#DIV/0!</v>
      </c>
      <c r="M622" s="95" t="e">
        <f t="shared" si="258"/>
        <v>#DIV/0!</v>
      </c>
      <c r="N622" s="97" t="e">
        <f>+N620/N618</f>
        <v>#VALUE!</v>
      </c>
      <c r="O622" s="97" t="e">
        <f>+O620/O618</f>
        <v>#VALUE!</v>
      </c>
      <c r="P622" s="97" t="e">
        <f>+P620/P618</f>
        <v>#VALUE!</v>
      </c>
      <c r="Q622" s="97" t="e">
        <f>+Q620/Q618</f>
        <v>#VALUE!</v>
      </c>
      <c r="R622" s="28"/>
      <c r="S622" s="98" t="s">
        <v>49</v>
      </c>
    </row>
    <row r="623" spans="2:19" ht="14">
      <c r="B623" s="16">
        <f t="shared" ref="B623:O623" si="259">+B629*B616</f>
        <v>0</v>
      </c>
      <c r="C623" s="16">
        <f t="shared" si="259"/>
        <v>0</v>
      </c>
      <c r="D623" s="16">
        <f t="shared" si="259"/>
        <v>0</v>
      </c>
      <c r="E623" s="16">
        <f t="shared" si="259"/>
        <v>0</v>
      </c>
      <c r="F623" s="16">
        <f t="shared" si="259"/>
        <v>0</v>
      </c>
      <c r="G623" s="16">
        <f t="shared" si="259"/>
        <v>0</v>
      </c>
      <c r="H623" s="16">
        <f t="shared" si="259"/>
        <v>0</v>
      </c>
      <c r="I623" s="16">
        <f t="shared" si="259"/>
        <v>0</v>
      </c>
      <c r="J623" s="16">
        <f t="shared" si="259"/>
        <v>0</v>
      </c>
      <c r="K623" s="16">
        <f t="shared" si="259"/>
        <v>0</v>
      </c>
      <c r="L623" s="16">
        <f t="shared" si="259"/>
        <v>0</v>
      </c>
      <c r="M623" s="16">
        <f t="shared" si="259"/>
        <v>0</v>
      </c>
      <c r="N623" s="16">
        <f t="shared" si="259"/>
        <v>0</v>
      </c>
      <c r="O623" s="16">
        <f t="shared" si="259"/>
        <v>0</v>
      </c>
      <c r="P623" s="16">
        <f t="shared" ref="P623:Q623" si="260">+P629*P616</f>
        <v>0</v>
      </c>
      <c r="Q623" s="16" t="e">
        <f t="shared" si="260"/>
        <v>#N/A</v>
      </c>
      <c r="R623" s="6"/>
      <c r="S623" s="89" t="s">
        <v>50</v>
      </c>
    </row>
    <row r="624" spans="2:19" ht="14">
      <c r="B624" s="32" t="e">
        <f t="shared" ref="B624:O624" si="261">+B629/B$617</f>
        <v>#VALUE!</v>
      </c>
      <c r="C624" s="32" t="e">
        <f t="shared" si="261"/>
        <v>#VALUE!</v>
      </c>
      <c r="D624" s="33" t="e">
        <f t="shared" si="261"/>
        <v>#VALUE!</v>
      </c>
      <c r="E624" s="32" t="e">
        <f t="shared" si="261"/>
        <v>#VALUE!</v>
      </c>
      <c r="F624" s="33" t="e">
        <f t="shared" si="261"/>
        <v>#VALUE!</v>
      </c>
      <c r="G624" s="32" t="e">
        <f t="shared" si="261"/>
        <v>#VALUE!</v>
      </c>
      <c r="H624" s="33" t="e">
        <f t="shared" si="261"/>
        <v>#VALUE!</v>
      </c>
      <c r="I624" s="32" t="e">
        <f t="shared" si="261"/>
        <v>#VALUE!</v>
      </c>
      <c r="J624" s="33" t="e">
        <f t="shared" si="261"/>
        <v>#VALUE!</v>
      </c>
      <c r="K624" s="32" t="e">
        <f t="shared" si="261"/>
        <v>#VALUE!</v>
      </c>
      <c r="L624" s="33" t="e">
        <f t="shared" si="261"/>
        <v>#VALUE!</v>
      </c>
      <c r="M624" s="32" t="e">
        <f t="shared" si="261"/>
        <v>#VALUE!</v>
      </c>
      <c r="N624" s="34" t="e">
        <f t="shared" si="261"/>
        <v>#VALUE!</v>
      </c>
      <c r="O624" s="34" t="e">
        <f t="shared" si="261"/>
        <v>#VALUE!</v>
      </c>
      <c r="P624" s="34" t="e">
        <f t="shared" ref="P624:Q624" si="262">+P629/P$617</f>
        <v>#VALUE!</v>
      </c>
      <c r="Q624" s="34" t="e">
        <f t="shared" si="262"/>
        <v>#N/A</v>
      </c>
      <c r="R624" s="35" t="e">
        <f>(SUM(INDEX($B624:$Q624,,$S$347-$B$347-$R$347+1):INDEX($B624:$Q624,$S$347-$B$347+1))-MAX(INDEX($B624:$Q624,,$S$347-$B$347-$R$347+1):INDEX($B624:$Q624,$S$347-$B$347+1))-MIN(INDEX($B624:$Q624,,$S$347-$B$347-$R$347+1):INDEX($B624:$Q624,$S$347-$B$347+1)))/(COUNT(INDEX($B624:$Q624,,$S$347-$B$347-$R$347+1):INDEX($B624:$Q624,$S$347-$B$347+1))-2)</f>
        <v>#VALUE!</v>
      </c>
      <c r="S624" s="36" t="s">
        <v>51</v>
      </c>
    </row>
    <row r="625" spans="1:19" ht="14">
      <c r="B625" s="32" t="e">
        <f t="shared" ref="B625:O625" si="263">+B629/B$618</f>
        <v>#DIV/0!</v>
      </c>
      <c r="C625" s="32" t="e">
        <f t="shared" si="263"/>
        <v>#DIV/0!</v>
      </c>
      <c r="D625" s="33" t="e">
        <f t="shared" si="263"/>
        <v>#DIV/0!</v>
      </c>
      <c r="E625" s="32" t="e">
        <f t="shared" si="263"/>
        <v>#DIV/0!</v>
      </c>
      <c r="F625" s="33" t="e">
        <f t="shared" si="263"/>
        <v>#DIV/0!</v>
      </c>
      <c r="G625" s="32" t="e">
        <f t="shared" si="263"/>
        <v>#DIV/0!</v>
      </c>
      <c r="H625" s="33" t="e">
        <f t="shared" si="263"/>
        <v>#DIV/0!</v>
      </c>
      <c r="I625" s="32" t="e">
        <f t="shared" si="263"/>
        <v>#DIV/0!</v>
      </c>
      <c r="J625" s="33" t="e">
        <f t="shared" si="263"/>
        <v>#DIV/0!</v>
      </c>
      <c r="K625" s="32" t="e">
        <f t="shared" si="263"/>
        <v>#DIV/0!</v>
      </c>
      <c r="L625" s="33" t="e">
        <f t="shared" si="263"/>
        <v>#DIV/0!</v>
      </c>
      <c r="M625" s="32" t="e">
        <f t="shared" si="263"/>
        <v>#DIV/0!</v>
      </c>
      <c r="N625" s="34" t="e">
        <f t="shared" si="263"/>
        <v>#VALUE!</v>
      </c>
      <c r="O625" s="34" t="e">
        <f t="shared" si="263"/>
        <v>#VALUE!</v>
      </c>
      <c r="P625" s="34" t="e">
        <f t="shared" ref="P625:Q625" si="264">+P629/P$618</f>
        <v>#VALUE!</v>
      </c>
      <c r="Q625" s="34" t="e">
        <f t="shared" si="264"/>
        <v>#N/A</v>
      </c>
      <c r="R625" s="35" t="e">
        <f>(SUM(INDEX($B625:$Q625,,$S$347-$B$347-$R$347+1):INDEX($B625:$Q625,$S$347-$B$347+1))-MAX(INDEX($B625:$Q625,,$S$347-$B$347-$R$347+1):INDEX($B625:$Q625,$S$347-$B$347+1))-MIN(INDEX($B625:$Q625,,$S$347-$B$347-$R$347+1):INDEX($B625:$Q625,$S$347-$B$347+1)))/(COUNT(INDEX($B625:$Q625,,$S$347-$B$347-$R$347+1):INDEX($B625:$Q625,$S$347-$B$347+1))-2)</f>
        <v>#VALUE!</v>
      </c>
      <c r="S625" s="36" t="s">
        <v>52</v>
      </c>
    </row>
    <row r="626" spans="1:19" ht="14">
      <c r="B626" s="32" t="e">
        <f t="shared" ref="B626:O626" si="265">B623/B446</f>
        <v>#DIV/0!</v>
      </c>
      <c r="C626" s="32" t="e">
        <f t="shared" si="265"/>
        <v>#DIV/0!</v>
      </c>
      <c r="D626" s="33" t="e">
        <f t="shared" si="265"/>
        <v>#DIV/0!</v>
      </c>
      <c r="E626" s="32" t="e">
        <f t="shared" si="265"/>
        <v>#DIV/0!</v>
      </c>
      <c r="F626" s="33" t="e">
        <f t="shared" si="265"/>
        <v>#DIV/0!</v>
      </c>
      <c r="G626" s="32" t="e">
        <f t="shared" si="265"/>
        <v>#DIV/0!</v>
      </c>
      <c r="H626" s="33" t="e">
        <f t="shared" si="265"/>
        <v>#DIV/0!</v>
      </c>
      <c r="I626" s="32" t="e">
        <f t="shared" si="265"/>
        <v>#DIV/0!</v>
      </c>
      <c r="J626" s="33" t="e">
        <f t="shared" si="265"/>
        <v>#DIV/0!</v>
      </c>
      <c r="K626" s="32" t="e">
        <f t="shared" si="265"/>
        <v>#DIV/0!</v>
      </c>
      <c r="L626" s="33" t="e">
        <f t="shared" si="265"/>
        <v>#DIV/0!</v>
      </c>
      <c r="M626" s="32" t="e">
        <f t="shared" si="265"/>
        <v>#DIV/0!</v>
      </c>
      <c r="N626" s="34" t="e">
        <f t="shared" si="265"/>
        <v>#VALUE!</v>
      </c>
      <c r="O626" s="34" t="e">
        <f t="shared" si="265"/>
        <v>#VALUE!</v>
      </c>
      <c r="P626" s="34" t="e">
        <f t="shared" ref="P626:Q626" si="266">P623/P446</f>
        <v>#VALUE!</v>
      </c>
      <c r="Q626" s="34" t="e">
        <f t="shared" si="266"/>
        <v>#N/A</v>
      </c>
      <c r="R626" s="35" t="e">
        <f>(SUM(INDEX($B626:$Q626,,$S$347-$B$347-$R$347+1):INDEX($B626:$Q626,$S$347-$B$347+1))-MAX(INDEX($B626:$Q626,,$S$347-$B$347-$R$347+1):INDEX($B626:$Q626,$S$347-$B$347+1))-MIN(INDEX($B626:$Q626,,$S$347-$B$347-$R$347+1):INDEX($B626:$Q626,$S$347-$B$347+1)))/(COUNT(INDEX($B626:$Q626,,$S$347-$B$347-$R$347+1):INDEX($B626:$Q626,$S$347-$B$347+1))-2)</f>
        <v>#VALUE!</v>
      </c>
      <c r="S626" s="36" t="s">
        <v>54</v>
      </c>
    </row>
    <row r="627" spans="1:19" s="15" customFormat="1" ht="14">
      <c r="A627" s="99"/>
      <c r="B627" s="141"/>
      <c r="C627" s="141"/>
      <c r="D627" s="141"/>
      <c r="E627" s="141"/>
      <c r="F627" s="141"/>
      <c r="G627" s="141"/>
      <c r="H627" s="141"/>
      <c r="I627" s="141"/>
      <c r="J627" s="141"/>
      <c r="K627" s="141"/>
      <c r="L627" s="141"/>
      <c r="M627" s="141"/>
      <c r="N627" s="142"/>
      <c r="O627" s="142"/>
      <c r="P627" s="142"/>
      <c r="Q627" s="142"/>
      <c r="R627" s="31"/>
      <c r="S627" s="37" t="s">
        <v>55</v>
      </c>
    </row>
    <row r="628" spans="1:19" s="71" customFormat="1" ht="14">
      <c r="A628" s="100"/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4"/>
      <c r="O628" s="144"/>
      <c r="P628" s="144"/>
      <c r="Q628" s="144"/>
      <c r="R628" s="38"/>
      <c r="S628" s="39" t="s">
        <v>56</v>
      </c>
    </row>
    <row r="629" spans="1:19" s="3" customFormat="1" ht="14">
      <c r="A629" s="101"/>
      <c r="B629" s="146"/>
      <c r="C629" s="146"/>
      <c r="D629" s="146"/>
      <c r="E629" s="146"/>
      <c r="F629" s="146"/>
      <c r="G629" s="146"/>
      <c r="H629" s="146"/>
      <c r="I629" s="146"/>
      <c r="J629" s="146"/>
      <c r="K629" s="146"/>
      <c r="L629" s="146"/>
      <c r="M629" s="146"/>
      <c r="N629" s="147"/>
      <c r="O629" s="147"/>
      <c r="P629" s="147"/>
      <c r="Q629" s="149" t="e">
        <f>VLOOKUP($R629,Price!$A$1:$F$1262,2,FALSE)</f>
        <v>#N/A</v>
      </c>
      <c r="R629" s="150" t="s">
        <v>381</v>
      </c>
      <c r="S629" s="36" t="s">
        <v>57</v>
      </c>
    </row>
    <row r="630" spans="1:19" ht="14">
      <c r="B630" s="381" t="s">
        <v>64</v>
      </c>
      <c r="C630" s="382"/>
      <c r="D630" s="382"/>
      <c r="E630" s="382"/>
      <c r="F630" s="382"/>
      <c r="G630" s="382"/>
      <c r="H630" s="382"/>
      <c r="I630" s="382"/>
      <c r="J630" s="382"/>
      <c r="K630" s="382"/>
      <c r="L630" s="382"/>
      <c r="M630" s="382"/>
      <c r="N630" s="382"/>
      <c r="O630" s="128"/>
      <c r="P630" s="128"/>
      <c r="Q630" s="128"/>
      <c r="R630" s="28"/>
      <c r="S630" s="89"/>
    </row>
    <row r="631" spans="1:19">
      <c r="B631" s="102"/>
      <c r="C631" s="103" t="e">
        <f t="shared" ref="C631:O631" si="267">+C625/C619/100</f>
        <v>#DIV/0!</v>
      </c>
      <c r="D631" s="102" t="e">
        <f t="shared" si="267"/>
        <v>#DIV/0!</v>
      </c>
      <c r="E631" s="103" t="e">
        <f t="shared" si="267"/>
        <v>#DIV/0!</v>
      </c>
      <c r="F631" s="102" t="e">
        <f t="shared" si="267"/>
        <v>#DIV/0!</v>
      </c>
      <c r="G631" s="103" t="e">
        <f t="shared" si="267"/>
        <v>#DIV/0!</v>
      </c>
      <c r="H631" s="102" t="e">
        <f t="shared" si="267"/>
        <v>#DIV/0!</v>
      </c>
      <c r="I631" s="103" t="e">
        <f t="shared" si="267"/>
        <v>#DIV/0!</v>
      </c>
      <c r="J631" s="102" t="e">
        <f t="shared" si="267"/>
        <v>#DIV/0!</v>
      </c>
      <c r="K631" s="103" t="e">
        <f t="shared" si="267"/>
        <v>#DIV/0!</v>
      </c>
      <c r="L631" s="102" t="e">
        <f t="shared" si="267"/>
        <v>#DIV/0!</v>
      </c>
      <c r="M631" s="103" t="e">
        <f t="shared" si="267"/>
        <v>#DIV/0!</v>
      </c>
      <c r="N631" s="104" t="e">
        <f t="shared" si="267"/>
        <v>#VALUE!</v>
      </c>
      <c r="O631" s="104" t="e">
        <f t="shared" si="267"/>
        <v>#VALUE!</v>
      </c>
      <c r="P631" s="104" t="e">
        <f t="shared" ref="P631:Q631" si="268">+P625/P619/100</f>
        <v>#VALUE!</v>
      </c>
      <c r="Q631" s="104" t="e">
        <f t="shared" si="268"/>
        <v>#N/A</v>
      </c>
      <c r="R631" s="28"/>
      <c r="S631" s="89" t="s">
        <v>65</v>
      </c>
    </row>
    <row r="632" spans="1:19">
      <c r="B632" s="105"/>
      <c r="D632" s="105"/>
      <c r="F632" s="105"/>
      <c r="H632" s="105"/>
      <c r="I632" s="106"/>
      <c r="J632" s="107"/>
      <c r="K632" s="106"/>
      <c r="L632" s="107"/>
      <c r="M632" s="106"/>
      <c r="N632" s="108"/>
      <c r="O632" s="135"/>
      <c r="P632" s="135"/>
      <c r="Q632" s="135"/>
      <c r="R632" s="30"/>
      <c r="S632" s="90" t="s">
        <v>66</v>
      </c>
    </row>
    <row r="633" spans="1:19" ht="14">
      <c r="B633" s="48" t="e">
        <f t="shared" ref="B633:Q633" si="269">($R624-B624)/$R624</f>
        <v>#VALUE!</v>
      </c>
      <c r="C633" s="49" t="e">
        <f t="shared" si="269"/>
        <v>#VALUE!</v>
      </c>
      <c r="D633" s="48" t="e">
        <f t="shared" si="269"/>
        <v>#VALUE!</v>
      </c>
      <c r="E633" s="49" t="e">
        <f t="shared" si="269"/>
        <v>#VALUE!</v>
      </c>
      <c r="F633" s="48" t="e">
        <f t="shared" si="269"/>
        <v>#VALUE!</v>
      </c>
      <c r="G633" s="49" t="e">
        <f t="shared" si="269"/>
        <v>#VALUE!</v>
      </c>
      <c r="H633" s="48" t="e">
        <f t="shared" si="269"/>
        <v>#VALUE!</v>
      </c>
      <c r="I633" s="49" t="e">
        <f t="shared" si="269"/>
        <v>#VALUE!</v>
      </c>
      <c r="J633" s="48" t="e">
        <f t="shared" si="269"/>
        <v>#VALUE!</v>
      </c>
      <c r="K633" s="49" t="e">
        <f t="shared" si="269"/>
        <v>#VALUE!</v>
      </c>
      <c r="L633" s="48" t="e">
        <f t="shared" si="269"/>
        <v>#VALUE!</v>
      </c>
      <c r="M633" s="49" t="e">
        <f t="shared" si="269"/>
        <v>#VALUE!</v>
      </c>
      <c r="N633" s="50" t="e">
        <f t="shared" si="269"/>
        <v>#VALUE!</v>
      </c>
      <c r="O633" s="50" t="e">
        <f t="shared" si="269"/>
        <v>#VALUE!</v>
      </c>
      <c r="P633" s="50" t="e">
        <f t="shared" si="269"/>
        <v>#VALUE!</v>
      </c>
      <c r="Q633" s="50" t="e">
        <f t="shared" si="269"/>
        <v>#VALUE!</v>
      </c>
      <c r="R633" s="31"/>
      <c r="S633" s="51" t="s">
        <v>67</v>
      </c>
    </row>
    <row r="634" spans="1:19" ht="14">
      <c r="B634" s="48" t="e">
        <f t="shared" ref="B634:Q634" si="270">($R625-B625)/$R625</f>
        <v>#VALUE!</v>
      </c>
      <c r="C634" s="49" t="e">
        <f t="shared" si="270"/>
        <v>#VALUE!</v>
      </c>
      <c r="D634" s="48" t="e">
        <f t="shared" si="270"/>
        <v>#VALUE!</v>
      </c>
      <c r="E634" s="49" t="e">
        <f t="shared" si="270"/>
        <v>#VALUE!</v>
      </c>
      <c r="F634" s="48" t="e">
        <f t="shared" si="270"/>
        <v>#VALUE!</v>
      </c>
      <c r="G634" s="49" t="e">
        <f t="shared" si="270"/>
        <v>#VALUE!</v>
      </c>
      <c r="H634" s="48" t="e">
        <f t="shared" si="270"/>
        <v>#VALUE!</v>
      </c>
      <c r="I634" s="49" t="e">
        <f t="shared" si="270"/>
        <v>#VALUE!</v>
      </c>
      <c r="J634" s="48" t="e">
        <f t="shared" si="270"/>
        <v>#VALUE!</v>
      </c>
      <c r="K634" s="49" t="e">
        <f t="shared" si="270"/>
        <v>#VALUE!</v>
      </c>
      <c r="L634" s="48" t="e">
        <f t="shared" si="270"/>
        <v>#VALUE!</v>
      </c>
      <c r="M634" s="49" t="e">
        <f t="shared" si="270"/>
        <v>#VALUE!</v>
      </c>
      <c r="N634" s="50" t="e">
        <f t="shared" si="270"/>
        <v>#VALUE!</v>
      </c>
      <c r="O634" s="50" t="e">
        <f t="shared" si="270"/>
        <v>#VALUE!</v>
      </c>
      <c r="P634" s="50" t="e">
        <f t="shared" si="270"/>
        <v>#VALUE!</v>
      </c>
      <c r="Q634" s="50" t="e">
        <f t="shared" si="270"/>
        <v>#VALUE!</v>
      </c>
      <c r="R634" s="31"/>
      <c r="S634" s="51" t="s">
        <v>68</v>
      </c>
    </row>
    <row r="635" spans="1:19" ht="14">
      <c r="B635" s="48" t="e">
        <f t="shared" ref="B635:Q635" si="271">($R626-B626)/$R626</f>
        <v>#VALUE!</v>
      </c>
      <c r="C635" s="49" t="e">
        <f t="shared" si="271"/>
        <v>#VALUE!</v>
      </c>
      <c r="D635" s="48" t="e">
        <f t="shared" si="271"/>
        <v>#VALUE!</v>
      </c>
      <c r="E635" s="49" t="e">
        <f t="shared" si="271"/>
        <v>#VALUE!</v>
      </c>
      <c r="F635" s="48" t="e">
        <f t="shared" si="271"/>
        <v>#VALUE!</v>
      </c>
      <c r="G635" s="49" t="e">
        <f t="shared" si="271"/>
        <v>#VALUE!</v>
      </c>
      <c r="H635" s="48" t="e">
        <f t="shared" si="271"/>
        <v>#VALUE!</v>
      </c>
      <c r="I635" s="49" t="e">
        <f t="shared" si="271"/>
        <v>#VALUE!</v>
      </c>
      <c r="J635" s="48" t="e">
        <f t="shared" si="271"/>
        <v>#VALUE!</v>
      </c>
      <c r="K635" s="49" t="e">
        <f t="shared" si="271"/>
        <v>#VALUE!</v>
      </c>
      <c r="L635" s="48" t="e">
        <f t="shared" si="271"/>
        <v>#VALUE!</v>
      </c>
      <c r="M635" s="49" t="e">
        <f t="shared" si="271"/>
        <v>#VALUE!</v>
      </c>
      <c r="N635" s="50" t="e">
        <f t="shared" si="271"/>
        <v>#VALUE!</v>
      </c>
      <c r="O635" s="50" t="e">
        <f t="shared" si="271"/>
        <v>#VALUE!</v>
      </c>
      <c r="P635" s="50" t="e">
        <f t="shared" si="271"/>
        <v>#VALUE!</v>
      </c>
      <c r="Q635" s="50" t="e">
        <f t="shared" si="271"/>
        <v>#VALUE!</v>
      </c>
      <c r="R635" s="31"/>
      <c r="S635" s="51" t="s">
        <v>70</v>
      </c>
    </row>
    <row r="636" spans="1:19">
      <c r="B636" s="105"/>
      <c r="D636" s="105"/>
      <c r="F636" s="105"/>
      <c r="H636" s="105"/>
      <c r="I636" s="96"/>
      <c r="J636" s="95"/>
      <c r="K636" s="96"/>
      <c r="L636" s="95"/>
      <c r="M636" s="96"/>
      <c r="N636" s="97" t="e">
        <f>N632/N629-1</f>
        <v>#DIV/0!</v>
      </c>
      <c r="O636" s="97" t="e">
        <f>O632/O629-1</f>
        <v>#DIV/0!</v>
      </c>
      <c r="P636" s="97" t="e">
        <f>P632/P629-1</f>
        <v>#DIV/0!</v>
      </c>
      <c r="Q636" s="97" t="e">
        <f>Q632/Q629-1</f>
        <v>#N/A</v>
      </c>
      <c r="R636" s="28"/>
      <c r="S636" s="98" t="s">
        <v>71</v>
      </c>
    </row>
    <row r="637" spans="1:19" ht="14">
      <c r="B637" s="109" t="e">
        <f t="shared" ref="B637:N637" si="272">AVERAGE(B633:B636)</f>
        <v>#VALUE!</v>
      </c>
      <c r="C637" s="110" t="e">
        <f t="shared" si="272"/>
        <v>#VALUE!</v>
      </c>
      <c r="D637" s="109" t="e">
        <f t="shared" si="272"/>
        <v>#VALUE!</v>
      </c>
      <c r="E637" s="110" t="e">
        <f t="shared" si="272"/>
        <v>#VALUE!</v>
      </c>
      <c r="F637" s="109" t="e">
        <f t="shared" si="272"/>
        <v>#VALUE!</v>
      </c>
      <c r="G637" s="110" t="e">
        <f t="shared" si="272"/>
        <v>#VALUE!</v>
      </c>
      <c r="H637" s="109" t="e">
        <f t="shared" si="272"/>
        <v>#VALUE!</v>
      </c>
      <c r="I637" s="110" t="e">
        <f t="shared" si="272"/>
        <v>#VALUE!</v>
      </c>
      <c r="J637" s="52" t="e">
        <f t="shared" si="272"/>
        <v>#VALUE!</v>
      </c>
      <c r="K637" s="53" t="e">
        <f t="shared" si="272"/>
        <v>#VALUE!</v>
      </c>
      <c r="L637" s="52" t="e">
        <f t="shared" si="272"/>
        <v>#VALUE!</v>
      </c>
      <c r="M637" s="53" t="e">
        <f t="shared" si="272"/>
        <v>#VALUE!</v>
      </c>
      <c r="N637" s="54" t="e">
        <f t="shared" si="272"/>
        <v>#VALUE!</v>
      </c>
      <c r="O637" s="54" t="e">
        <f>AVERAGE(O633:O636)</f>
        <v>#VALUE!</v>
      </c>
      <c r="P637" s="54" t="e">
        <f>AVERAGE(P633:P636)</f>
        <v>#VALUE!</v>
      </c>
      <c r="Q637" s="54" t="e">
        <f>AVERAGE(Q633:Q636)</f>
        <v>#VALUE!</v>
      </c>
      <c r="R637" s="31"/>
      <c r="S637" s="51" t="s">
        <v>72</v>
      </c>
    </row>
    <row r="638" spans="1:19" ht="14">
      <c r="B638" s="383" t="s">
        <v>73</v>
      </c>
      <c r="C638" s="384"/>
      <c r="D638" s="384"/>
      <c r="E638" s="384"/>
      <c r="F638" s="384"/>
      <c r="G638" s="384"/>
      <c r="H638" s="384"/>
      <c r="I638" s="384"/>
      <c r="J638" s="384"/>
      <c r="K638" s="384"/>
      <c r="L638" s="384"/>
      <c r="M638" s="384"/>
      <c r="N638" s="384"/>
      <c r="O638" s="129"/>
      <c r="P638" s="129"/>
      <c r="Q638" s="129"/>
      <c r="R638" s="28"/>
      <c r="S638" s="89"/>
    </row>
    <row r="639" spans="1:19" s="3" customFormat="1" ht="14">
      <c r="B639" s="55"/>
      <c r="C639" s="56">
        <f>+B$620+B639</f>
        <v>0</v>
      </c>
      <c r="D639" s="56">
        <f t="shared" ref="D639:Q639" si="273">+C$620+C639</f>
        <v>0</v>
      </c>
      <c r="E639" s="56">
        <f t="shared" si="273"/>
        <v>0</v>
      </c>
      <c r="F639" s="56">
        <f t="shared" si="273"/>
        <v>0</v>
      </c>
      <c r="G639" s="56">
        <f t="shared" si="273"/>
        <v>0</v>
      </c>
      <c r="H639" s="56">
        <f t="shared" si="273"/>
        <v>0</v>
      </c>
      <c r="I639" s="56">
        <f t="shared" si="273"/>
        <v>0</v>
      </c>
      <c r="J639" s="56">
        <f t="shared" si="273"/>
        <v>0</v>
      </c>
      <c r="K639" s="56">
        <f t="shared" si="273"/>
        <v>0</v>
      </c>
      <c r="L639" s="56">
        <f t="shared" si="273"/>
        <v>0</v>
      </c>
      <c r="M639" s="56">
        <f t="shared" si="273"/>
        <v>0</v>
      </c>
      <c r="N639" s="57">
        <f t="shared" si="273"/>
        <v>0</v>
      </c>
      <c r="O639" s="57">
        <f t="shared" si="273"/>
        <v>0</v>
      </c>
      <c r="P639" s="57">
        <f t="shared" si="273"/>
        <v>0</v>
      </c>
      <c r="Q639" s="57">
        <f t="shared" si="273"/>
        <v>0</v>
      </c>
      <c r="R639" s="31"/>
      <c r="S639" s="36" t="s">
        <v>74</v>
      </c>
    </row>
    <row r="640" spans="1:19" s="3" customFormat="1" ht="14">
      <c r="B640" s="58">
        <f>+B$629+B639</f>
        <v>0</v>
      </c>
      <c r="C640" s="59">
        <f t="shared" ref="C640:O640" si="274">+C$629+C639</f>
        <v>0</v>
      </c>
      <c r="D640" s="59">
        <f t="shared" si="274"/>
        <v>0</v>
      </c>
      <c r="E640" s="59">
        <f t="shared" si="274"/>
        <v>0</v>
      </c>
      <c r="F640" s="59">
        <f t="shared" si="274"/>
        <v>0</v>
      </c>
      <c r="G640" s="59">
        <f t="shared" si="274"/>
        <v>0</v>
      </c>
      <c r="H640" s="59">
        <f t="shared" si="274"/>
        <v>0</v>
      </c>
      <c r="I640" s="59">
        <f t="shared" si="274"/>
        <v>0</v>
      </c>
      <c r="J640" s="59">
        <f t="shared" si="274"/>
        <v>0</v>
      </c>
      <c r="K640" s="59">
        <f t="shared" si="274"/>
        <v>0</v>
      </c>
      <c r="L640" s="59">
        <f t="shared" si="274"/>
        <v>0</v>
      </c>
      <c r="M640" s="59">
        <f t="shared" si="274"/>
        <v>0</v>
      </c>
      <c r="N640" s="60">
        <f t="shared" si="274"/>
        <v>0</v>
      </c>
      <c r="O640" s="60">
        <f t="shared" si="274"/>
        <v>0</v>
      </c>
      <c r="P640" s="60">
        <f t="shared" ref="P640:Q640" si="275">+P$629+P639</f>
        <v>0</v>
      </c>
      <c r="Q640" s="60" t="e">
        <f t="shared" si="275"/>
        <v>#N/A</v>
      </c>
      <c r="R640" s="31"/>
      <c r="S640" s="36" t="s">
        <v>75</v>
      </c>
    </row>
    <row r="641" spans="1:19" s="3" customFormat="1" ht="14">
      <c r="B641" s="72"/>
      <c r="I641" s="61"/>
      <c r="J641" s="61"/>
      <c r="K641" s="61"/>
      <c r="L641" s="61"/>
      <c r="M641" s="61"/>
      <c r="N641" s="62" t="e">
        <f>+N640/B640-1</f>
        <v>#DIV/0!</v>
      </c>
      <c r="O641" s="62" t="e">
        <f>+O640/C640-1</f>
        <v>#DIV/0!</v>
      </c>
      <c r="P641" s="62" t="e">
        <f>+P640/D640-1</f>
        <v>#DIV/0!</v>
      </c>
      <c r="Q641" s="62" t="e">
        <f>+Q640/E640-1</f>
        <v>#N/A</v>
      </c>
      <c r="R641" s="31"/>
      <c r="S641" s="63" t="s">
        <v>76</v>
      </c>
    </row>
    <row r="642" spans="1:19" s="70" customFormat="1" ht="14">
      <c r="A642" s="64"/>
      <c r="B642" s="65"/>
      <c r="C642" s="66" t="e">
        <f>RATE(C$347-$B$347,,-$B640,C640)</f>
        <v>#NUM!</v>
      </c>
      <c r="D642" s="66" t="e">
        <f t="shared" ref="D642:O642" si="276">RATE(D$347-$B$347,,-$B640,D640)</f>
        <v>#NUM!</v>
      </c>
      <c r="E642" s="66" t="e">
        <f t="shared" si="276"/>
        <v>#NUM!</v>
      </c>
      <c r="F642" s="66" t="e">
        <f t="shared" si="276"/>
        <v>#NUM!</v>
      </c>
      <c r="G642" s="66" t="e">
        <f t="shared" si="276"/>
        <v>#NUM!</v>
      </c>
      <c r="H642" s="66" t="e">
        <f t="shared" si="276"/>
        <v>#NUM!</v>
      </c>
      <c r="I642" s="66" t="e">
        <f t="shared" si="276"/>
        <v>#NUM!</v>
      </c>
      <c r="J642" s="66" t="e">
        <f t="shared" si="276"/>
        <v>#NUM!</v>
      </c>
      <c r="K642" s="66" t="e">
        <f t="shared" si="276"/>
        <v>#NUM!</v>
      </c>
      <c r="L642" s="66" t="e">
        <f t="shared" si="276"/>
        <v>#NUM!</v>
      </c>
      <c r="M642" s="66" t="e">
        <f t="shared" si="276"/>
        <v>#NUM!</v>
      </c>
      <c r="N642" s="67" t="e">
        <f t="shared" si="276"/>
        <v>#NUM!</v>
      </c>
      <c r="O642" s="67" t="e">
        <f t="shared" si="276"/>
        <v>#NUM!</v>
      </c>
      <c r="P642" s="67" t="e">
        <f t="shared" ref="P642:Q642" si="277">RATE(P$347-$B$347,,-$B640,P640)</f>
        <v>#NUM!</v>
      </c>
      <c r="Q642" s="67" t="e">
        <f t="shared" si="277"/>
        <v>#N/A</v>
      </c>
      <c r="R642" s="68"/>
      <c r="S642" s="69" t="s">
        <v>77</v>
      </c>
    </row>
    <row r="643" spans="1:19" s="3" customFormat="1" ht="14">
      <c r="B643" s="55"/>
      <c r="C643" s="56"/>
      <c r="D643" s="56">
        <f t="shared" ref="D643:Q643" si="278">+C$620+C643</f>
        <v>0</v>
      </c>
      <c r="E643" s="56">
        <f t="shared" si="278"/>
        <v>0</v>
      </c>
      <c r="F643" s="56">
        <f t="shared" si="278"/>
        <v>0</v>
      </c>
      <c r="G643" s="56">
        <f t="shared" si="278"/>
        <v>0</v>
      </c>
      <c r="H643" s="56">
        <f t="shared" si="278"/>
        <v>0</v>
      </c>
      <c r="I643" s="56">
        <f t="shared" si="278"/>
        <v>0</v>
      </c>
      <c r="J643" s="56">
        <f t="shared" si="278"/>
        <v>0</v>
      </c>
      <c r="K643" s="56">
        <f t="shared" si="278"/>
        <v>0</v>
      </c>
      <c r="L643" s="56">
        <f t="shared" si="278"/>
        <v>0</v>
      </c>
      <c r="M643" s="56">
        <f t="shared" si="278"/>
        <v>0</v>
      </c>
      <c r="N643" s="57">
        <f t="shared" si="278"/>
        <v>0</v>
      </c>
      <c r="O643" s="57">
        <f t="shared" si="278"/>
        <v>0</v>
      </c>
      <c r="P643" s="57">
        <f t="shared" si="278"/>
        <v>0</v>
      </c>
      <c r="Q643" s="57">
        <f t="shared" si="278"/>
        <v>0</v>
      </c>
      <c r="R643" s="31"/>
      <c r="S643" s="36" t="s">
        <v>74</v>
      </c>
    </row>
    <row r="644" spans="1:19" s="3" customFormat="1" ht="14">
      <c r="B644" s="58"/>
      <c r="C644" s="59">
        <f t="shared" ref="C644:O644" si="279">+C$629+C643</f>
        <v>0</v>
      </c>
      <c r="D644" s="59">
        <f t="shared" si="279"/>
        <v>0</v>
      </c>
      <c r="E644" s="59">
        <f t="shared" si="279"/>
        <v>0</v>
      </c>
      <c r="F644" s="59">
        <f t="shared" si="279"/>
        <v>0</v>
      </c>
      <c r="G644" s="59">
        <f t="shared" si="279"/>
        <v>0</v>
      </c>
      <c r="H644" s="59">
        <f t="shared" si="279"/>
        <v>0</v>
      </c>
      <c r="I644" s="59">
        <f t="shared" si="279"/>
        <v>0</v>
      </c>
      <c r="J644" s="59">
        <f t="shared" si="279"/>
        <v>0</v>
      </c>
      <c r="K644" s="59">
        <f t="shared" si="279"/>
        <v>0</v>
      </c>
      <c r="L644" s="59">
        <f t="shared" si="279"/>
        <v>0</v>
      </c>
      <c r="M644" s="59">
        <f t="shared" si="279"/>
        <v>0</v>
      </c>
      <c r="N644" s="60">
        <f t="shared" si="279"/>
        <v>0</v>
      </c>
      <c r="O644" s="60">
        <f t="shared" si="279"/>
        <v>0</v>
      </c>
      <c r="P644" s="60">
        <f t="shared" ref="P644:Q644" si="280">+P$629+P643</f>
        <v>0</v>
      </c>
      <c r="Q644" s="60" t="e">
        <f t="shared" si="280"/>
        <v>#N/A</v>
      </c>
      <c r="R644" s="31"/>
      <c r="S644" s="36" t="s">
        <v>75</v>
      </c>
    </row>
    <row r="645" spans="1:19" s="3" customFormat="1" ht="14">
      <c r="B645" s="72"/>
      <c r="I645" s="61"/>
      <c r="J645" s="61"/>
      <c r="K645" s="61"/>
      <c r="L645" s="61"/>
      <c r="M645" s="61"/>
      <c r="N645" s="62" t="e">
        <f>+N644/C644-1</f>
        <v>#DIV/0!</v>
      </c>
      <c r="O645" s="62" t="e">
        <f>+O644/D644-1</f>
        <v>#DIV/0!</v>
      </c>
      <c r="P645" s="62" t="e">
        <f>+P644/E644-1</f>
        <v>#DIV/0!</v>
      </c>
      <c r="Q645" s="62" t="e">
        <f>+Q644/F644-1</f>
        <v>#N/A</v>
      </c>
      <c r="R645" s="31"/>
      <c r="S645" s="63" t="s">
        <v>76</v>
      </c>
    </row>
    <row r="646" spans="1:19" s="70" customFormat="1" ht="14">
      <c r="A646" s="64"/>
      <c r="B646" s="65"/>
      <c r="C646" s="66"/>
      <c r="D646" s="66" t="e">
        <f>RATE(D$347-$C$347,,-$C644,D644)</f>
        <v>#NUM!</v>
      </c>
      <c r="E646" s="66" t="e">
        <f t="shared" ref="E646:O646" si="281">RATE(E$347-$C$347,,-$C644,E644)</f>
        <v>#NUM!</v>
      </c>
      <c r="F646" s="66" t="e">
        <f t="shared" si="281"/>
        <v>#NUM!</v>
      </c>
      <c r="G646" s="66" t="e">
        <f t="shared" si="281"/>
        <v>#NUM!</v>
      </c>
      <c r="H646" s="66" t="e">
        <f t="shared" si="281"/>
        <v>#NUM!</v>
      </c>
      <c r="I646" s="66" t="e">
        <f t="shared" si="281"/>
        <v>#NUM!</v>
      </c>
      <c r="J646" s="66" t="e">
        <f t="shared" si="281"/>
        <v>#NUM!</v>
      </c>
      <c r="K646" s="66" t="e">
        <f t="shared" si="281"/>
        <v>#NUM!</v>
      </c>
      <c r="L646" s="66" t="e">
        <f t="shared" si="281"/>
        <v>#NUM!</v>
      </c>
      <c r="M646" s="66" t="e">
        <f t="shared" si="281"/>
        <v>#NUM!</v>
      </c>
      <c r="N646" s="67" t="e">
        <f t="shared" si="281"/>
        <v>#NUM!</v>
      </c>
      <c r="O646" s="67" t="e">
        <f t="shared" si="281"/>
        <v>#NUM!</v>
      </c>
      <c r="P646" s="67" t="e">
        <f t="shared" ref="P646:Q646" si="282">RATE(P$347-$C$347,,-$C644,P644)</f>
        <v>#NUM!</v>
      </c>
      <c r="Q646" s="67" t="e">
        <f t="shared" si="282"/>
        <v>#N/A</v>
      </c>
      <c r="R646" s="68"/>
      <c r="S646" s="69" t="s">
        <v>77</v>
      </c>
    </row>
    <row r="647" spans="1:19" s="3" customFormat="1" ht="14">
      <c r="B647" s="55"/>
      <c r="C647" s="56"/>
      <c r="D647" s="56"/>
      <c r="E647" s="56">
        <f t="shared" ref="E647:Q647" si="283">+D$620+D647</f>
        <v>0</v>
      </c>
      <c r="F647" s="56">
        <f t="shared" si="283"/>
        <v>0</v>
      </c>
      <c r="G647" s="56">
        <f t="shared" si="283"/>
        <v>0</v>
      </c>
      <c r="H647" s="56">
        <f t="shared" si="283"/>
        <v>0</v>
      </c>
      <c r="I647" s="56">
        <f t="shared" si="283"/>
        <v>0</v>
      </c>
      <c r="J647" s="56">
        <f t="shared" si="283"/>
        <v>0</v>
      </c>
      <c r="K647" s="56">
        <f t="shared" si="283"/>
        <v>0</v>
      </c>
      <c r="L647" s="56">
        <f t="shared" si="283"/>
        <v>0</v>
      </c>
      <c r="M647" s="56">
        <f t="shared" si="283"/>
        <v>0</v>
      </c>
      <c r="N647" s="57">
        <f t="shared" si="283"/>
        <v>0</v>
      </c>
      <c r="O647" s="57">
        <f t="shared" si="283"/>
        <v>0</v>
      </c>
      <c r="P647" s="57">
        <f t="shared" si="283"/>
        <v>0</v>
      </c>
      <c r="Q647" s="57">
        <f t="shared" si="283"/>
        <v>0</v>
      </c>
      <c r="R647" s="31"/>
      <c r="S647" s="36" t="s">
        <v>74</v>
      </c>
    </row>
    <row r="648" spans="1:19" s="3" customFormat="1" ht="14">
      <c r="B648" s="58"/>
      <c r="C648" s="59"/>
      <c r="D648" s="59">
        <f t="shared" ref="D648:O648" si="284">+D$629+D647</f>
        <v>0</v>
      </c>
      <c r="E648" s="59">
        <f t="shared" si="284"/>
        <v>0</v>
      </c>
      <c r="F648" s="59">
        <f t="shared" si="284"/>
        <v>0</v>
      </c>
      <c r="G648" s="59">
        <f t="shared" si="284"/>
        <v>0</v>
      </c>
      <c r="H648" s="59">
        <f t="shared" si="284"/>
        <v>0</v>
      </c>
      <c r="I648" s="59">
        <f t="shared" si="284"/>
        <v>0</v>
      </c>
      <c r="J648" s="59">
        <f t="shared" si="284"/>
        <v>0</v>
      </c>
      <c r="K648" s="59">
        <f t="shared" si="284"/>
        <v>0</v>
      </c>
      <c r="L648" s="59">
        <f t="shared" si="284"/>
        <v>0</v>
      </c>
      <c r="M648" s="59">
        <f t="shared" si="284"/>
        <v>0</v>
      </c>
      <c r="N648" s="60">
        <f t="shared" si="284"/>
        <v>0</v>
      </c>
      <c r="O648" s="60">
        <f t="shared" si="284"/>
        <v>0</v>
      </c>
      <c r="P648" s="60">
        <f t="shared" ref="P648:Q648" si="285">+P$629+P647</f>
        <v>0</v>
      </c>
      <c r="Q648" s="60" t="e">
        <f t="shared" si="285"/>
        <v>#N/A</v>
      </c>
      <c r="R648" s="31"/>
      <c r="S648" s="36" t="s">
        <v>75</v>
      </c>
    </row>
    <row r="649" spans="1:19" s="3" customFormat="1" ht="14">
      <c r="B649" s="72"/>
      <c r="I649" s="61"/>
      <c r="J649" s="61"/>
      <c r="K649" s="61"/>
      <c r="L649" s="61"/>
      <c r="M649" s="61"/>
      <c r="N649" s="62" t="e">
        <f>+N648/D648-1</f>
        <v>#DIV/0!</v>
      </c>
      <c r="O649" s="62" t="e">
        <f>+O648/E648-1</f>
        <v>#DIV/0!</v>
      </c>
      <c r="P649" s="62" t="e">
        <f>+P648/F648-1</f>
        <v>#DIV/0!</v>
      </c>
      <c r="Q649" s="62" t="e">
        <f>+Q648/G648-1</f>
        <v>#N/A</v>
      </c>
      <c r="R649" s="31"/>
      <c r="S649" s="63" t="s">
        <v>76</v>
      </c>
    </row>
    <row r="650" spans="1:19" s="70" customFormat="1" ht="14">
      <c r="A650" s="64"/>
      <c r="B650" s="65"/>
      <c r="C650" s="66"/>
      <c r="D650" s="66"/>
      <c r="E650" s="66" t="e">
        <f>RATE(E$347-$D$347,,-$D648,E648)</f>
        <v>#NUM!</v>
      </c>
      <c r="F650" s="66" t="e">
        <f t="shared" ref="F650:O650" si="286">RATE(F$347-$D$347,,-$D648,F648)</f>
        <v>#NUM!</v>
      </c>
      <c r="G650" s="66" t="e">
        <f t="shared" si="286"/>
        <v>#NUM!</v>
      </c>
      <c r="H650" s="66" t="e">
        <f t="shared" si="286"/>
        <v>#NUM!</v>
      </c>
      <c r="I650" s="66" t="e">
        <f t="shared" si="286"/>
        <v>#NUM!</v>
      </c>
      <c r="J650" s="66" t="e">
        <f t="shared" si="286"/>
        <v>#NUM!</v>
      </c>
      <c r="K650" s="66" t="e">
        <f t="shared" si="286"/>
        <v>#NUM!</v>
      </c>
      <c r="L650" s="66" t="e">
        <f t="shared" si="286"/>
        <v>#NUM!</v>
      </c>
      <c r="M650" s="66" t="e">
        <f t="shared" si="286"/>
        <v>#NUM!</v>
      </c>
      <c r="N650" s="67" t="e">
        <f t="shared" si="286"/>
        <v>#NUM!</v>
      </c>
      <c r="O650" s="67" t="e">
        <f t="shared" si="286"/>
        <v>#NUM!</v>
      </c>
      <c r="P650" s="67" t="e">
        <f t="shared" ref="P650:Q650" si="287">RATE(P$347-$D$347,,-$D648,P648)</f>
        <v>#NUM!</v>
      </c>
      <c r="Q650" s="67" t="e">
        <f t="shared" si="287"/>
        <v>#N/A</v>
      </c>
      <c r="R650" s="68"/>
      <c r="S650" s="69" t="s">
        <v>77</v>
      </c>
    </row>
    <row r="651" spans="1:19" s="3" customFormat="1" ht="14">
      <c r="B651" s="55"/>
      <c r="C651" s="56"/>
      <c r="D651" s="56"/>
      <c r="E651" s="56"/>
      <c r="F651" s="56">
        <f t="shared" ref="F651:Q651" si="288">+E$620+E651</f>
        <v>0</v>
      </c>
      <c r="G651" s="56">
        <f t="shared" si="288"/>
        <v>0</v>
      </c>
      <c r="H651" s="56">
        <f t="shared" si="288"/>
        <v>0</v>
      </c>
      <c r="I651" s="56">
        <f t="shared" si="288"/>
        <v>0</v>
      </c>
      <c r="J651" s="56">
        <f t="shared" si="288"/>
        <v>0</v>
      </c>
      <c r="K651" s="56">
        <f t="shared" si="288"/>
        <v>0</v>
      </c>
      <c r="L651" s="56">
        <f t="shared" si="288"/>
        <v>0</v>
      </c>
      <c r="M651" s="56">
        <f t="shared" si="288"/>
        <v>0</v>
      </c>
      <c r="N651" s="57">
        <f t="shared" si="288"/>
        <v>0</v>
      </c>
      <c r="O651" s="57">
        <f t="shared" si="288"/>
        <v>0</v>
      </c>
      <c r="P651" s="57">
        <f t="shared" si="288"/>
        <v>0</v>
      </c>
      <c r="Q651" s="57">
        <f t="shared" si="288"/>
        <v>0</v>
      </c>
      <c r="R651" s="31"/>
      <c r="S651" s="36" t="s">
        <v>74</v>
      </c>
    </row>
    <row r="652" spans="1:19" s="3" customFormat="1" ht="14">
      <c r="B652" s="58"/>
      <c r="C652" s="59"/>
      <c r="D652" s="59"/>
      <c r="E652" s="59">
        <f t="shared" ref="E652:O652" si="289">+E$629+E651</f>
        <v>0</v>
      </c>
      <c r="F652" s="59">
        <f t="shared" si="289"/>
        <v>0</v>
      </c>
      <c r="G652" s="59">
        <f t="shared" si="289"/>
        <v>0</v>
      </c>
      <c r="H652" s="59">
        <f t="shared" si="289"/>
        <v>0</v>
      </c>
      <c r="I652" s="59">
        <f t="shared" si="289"/>
        <v>0</v>
      </c>
      <c r="J652" s="59">
        <f t="shared" si="289"/>
        <v>0</v>
      </c>
      <c r="K652" s="59">
        <f t="shared" si="289"/>
        <v>0</v>
      </c>
      <c r="L652" s="59">
        <f t="shared" si="289"/>
        <v>0</v>
      </c>
      <c r="M652" s="59">
        <f t="shared" si="289"/>
        <v>0</v>
      </c>
      <c r="N652" s="60">
        <f t="shared" si="289"/>
        <v>0</v>
      </c>
      <c r="O652" s="60">
        <f t="shared" si="289"/>
        <v>0</v>
      </c>
      <c r="P652" s="60">
        <f t="shared" ref="P652:Q652" si="290">+P$629+P651</f>
        <v>0</v>
      </c>
      <c r="Q652" s="60" t="e">
        <f t="shared" si="290"/>
        <v>#N/A</v>
      </c>
      <c r="R652" s="31"/>
      <c r="S652" s="36" t="s">
        <v>75</v>
      </c>
    </row>
    <row r="653" spans="1:19" s="3" customFormat="1" ht="14">
      <c r="B653" s="72"/>
      <c r="I653" s="61"/>
      <c r="J653" s="61"/>
      <c r="K653" s="61"/>
      <c r="L653" s="61"/>
      <c r="M653" s="61"/>
      <c r="N653" s="62" t="e">
        <f>+N652/E652-1</f>
        <v>#DIV/0!</v>
      </c>
      <c r="O653" s="62" t="e">
        <f>+O652/F652-1</f>
        <v>#DIV/0!</v>
      </c>
      <c r="P653" s="62" t="e">
        <f>+P652/G652-1</f>
        <v>#DIV/0!</v>
      </c>
      <c r="Q653" s="62" t="e">
        <f>+Q652/H652-1</f>
        <v>#N/A</v>
      </c>
      <c r="R653" s="31"/>
      <c r="S653" s="63" t="s">
        <v>76</v>
      </c>
    </row>
    <row r="654" spans="1:19" s="70" customFormat="1" ht="14">
      <c r="A654" s="64"/>
      <c r="B654" s="65"/>
      <c r="C654" s="66"/>
      <c r="D654" s="66"/>
      <c r="E654" s="66"/>
      <c r="F654" s="66" t="e">
        <f>RATE(F$347-$E$347,,-$E652,F652)</f>
        <v>#NUM!</v>
      </c>
      <c r="G654" s="66" t="e">
        <f t="shared" ref="G654:O654" si="291">RATE(G$347-$E$347,,-$E652,G652)</f>
        <v>#NUM!</v>
      </c>
      <c r="H654" s="66" t="e">
        <f t="shared" si="291"/>
        <v>#NUM!</v>
      </c>
      <c r="I654" s="66" t="e">
        <f t="shared" si="291"/>
        <v>#NUM!</v>
      </c>
      <c r="J654" s="66" t="e">
        <f t="shared" si="291"/>
        <v>#NUM!</v>
      </c>
      <c r="K654" s="66" t="e">
        <f t="shared" si="291"/>
        <v>#NUM!</v>
      </c>
      <c r="L654" s="66" t="e">
        <f t="shared" si="291"/>
        <v>#NUM!</v>
      </c>
      <c r="M654" s="66" t="e">
        <f t="shared" si="291"/>
        <v>#NUM!</v>
      </c>
      <c r="N654" s="67" t="e">
        <f t="shared" si="291"/>
        <v>#NUM!</v>
      </c>
      <c r="O654" s="67" t="e">
        <f t="shared" si="291"/>
        <v>#NUM!</v>
      </c>
      <c r="P654" s="67" t="e">
        <f t="shared" ref="P654:Q654" si="292">RATE(P$347-$E$347,,-$E652,P652)</f>
        <v>#NUM!</v>
      </c>
      <c r="Q654" s="67" t="e">
        <f t="shared" si="292"/>
        <v>#N/A</v>
      </c>
      <c r="R654" s="68"/>
      <c r="S654" s="69" t="s">
        <v>77</v>
      </c>
    </row>
    <row r="655" spans="1:19" s="3" customFormat="1" ht="14">
      <c r="B655" s="55"/>
      <c r="C655" s="56"/>
      <c r="D655" s="56"/>
      <c r="E655" s="56"/>
      <c r="F655" s="56"/>
      <c r="G655" s="56">
        <f t="shared" ref="G655:Q655" si="293">+F$620+F655</f>
        <v>0</v>
      </c>
      <c r="H655" s="56">
        <f t="shared" si="293"/>
        <v>0</v>
      </c>
      <c r="I655" s="56">
        <f t="shared" si="293"/>
        <v>0</v>
      </c>
      <c r="J655" s="56">
        <f t="shared" si="293"/>
        <v>0</v>
      </c>
      <c r="K655" s="56">
        <f t="shared" si="293"/>
        <v>0</v>
      </c>
      <c r="L655" s="56">
        <f t="shared" si="293"/>
        <v>0</v>
      </c>
      <c r="M655" s="56">
        <f t="shared" si="293"/>
        <v>0</v>
      </c>
      <c r="N655" s="57">
        <f t="shared" si="293"/>
        <v>0</v>
      </c>
      <c r="O655" s="57">
        <f t="shared" si="293"/>
        <v>0</v>
      </c>
      <c r="P655" s="57">
        <f t="shared" si="293"/>
        <v>0</v>
      </c>
      <c r="Q655" s="57">
        <f t="shared" si="293"/>
        <v>0</v>
      </c>
      <c r="R655" s="31"/>
      <c r="S655" s="36" t="s">
        <v>74</v>
      </c>
    </row>
    <row r="656" spans="1:19" s="3" customFormat="1" ht="14">
      <c r="B656" s="58"/>
      <c r="C656" s="59"/>
      <c r="D656" s="59"/>
      <c r="E656" s="59"/>
      <c r="F656" s="59">
        <f t="shared" ref="F656:O656" si="294">+F$629+F655</f>
        <v>0</v>
      </c>
      <c r="G656" s="59">
        <f t="shared" si="294"/>
        <v>0</v>
      </c>
      <c r="H656" s="59">
        <f t="shared" si="294"/>
        <v>0</v>
      </c>
      <c r="I656" s="59">
        <f t="shared" si="294"/>
        <v>0</v>
      </c>
      <c r="J656" s="59">
        <f t="shared" si="294"/>
        <v>0</v>
      </c>
      <c r="K656" s="59">
        <f t="shared" si="294"/>
        <v>0</v>
      </c>
      <c r="L656" s="59">
        <f t="shared" si="294"/>
        <v>0</v>
      </c>
      <c r="M656" s="59">
        <f t="shared" si="294"/>
        <v>0</v>
      </c>
      <c r="N656" s="60">
        <f t="shared" si="294"/>
        <v>0</v>
      </c>
      <c r="O656" s="60">
        <f t="shared" si="294"/>
        <v>0</v>
      </c>
      <c r="P656" s="60">
        <f t="shared" ref="P656:Q656" si="295">+P$629+P655</f>
        <v>0</v>
      </c>
      <c r="Q656" s="60" t="e">
        <f t="shared" si="295"/>
        <v>#N/A</v>
      </c>
      <c r="R656" s="31"/>
      <c r="S656" s="36" t="s">
        <v>75</v>
      </c>
    </row>
    <row r="657" spans="1:19" s="3" customFormat="1" ht="14">
      <c r="B657" s="72"/>
      <c r="I657" s="61"/>
      <c r="J657" s="61"/>
      <c r="K657" s="61"/>
      <c r="L657" s="61"/>
      <c r="M657" s="61"/>
      <c r="N657" s="62" t="e">
        <f>+N656/F656-1</f>
        <v>#DIV/0!</v>
      </c>
      <c r="O657" s="62" t="e">
        <f>+O656/G656-1</f>
        <v>#DIV/0!</v>
      </c>
      <c r="P657" s="62" t="e">
        <f>+P656/H656-1</f>
        <v>#DIV/0!</v>
      </c>
      <c r="Q657" s="62" t="e">
        <f>+Q656/I656-1</f>
        <v>#N/A</v>
      </c>
      <c r="R657" s="31"/>
      <c r="S657" s="63" t="s">
        <v>76</v>
      </c>
    </row>
    <row r="658" spans="1:19" s="70" customFormat="1" ht="14">
      <c r="A658" s="64"/>
      <c r="B658" s="65"/>
      <c r="C658" s="66"/>
      <c r="D658" s="66"/>
      <c r="E658" s="66"/>
      <c r="F658" s="66"/>
      <c r="G658" s="66" t="e">
        <f>RATE(G$347-$F$347,,-$F656,G656)</f>
        <v>#NUM!</v>
      </c>
      <c r="H658" s="66" t="e">
        <f t="shared" ref="H658:O658" si="296">RATE(H$347-$F$347,,-$F656,H656)</f>
        <v>#NUM!</v>
      </c>
      <c r="I658" s="66" t="e">
        <f t="shared" si="296"/>
        <v>#NUM!</v>
      </c>
      <c r="J658" s="66" t="e">
        <f t="shared" si="296"/>
        <v>#NUM!</v>
      </c>
      <c r="K658" s="66" t="e">
        <f t="shared" si="296"/>
        <v>#NUM!</v>
      </c>
      <c r="L658" s="66" t="e">
        <f t="shared" si="296"/>
        <v>#NUM!</v>
      </c>
      <c r="M658" s="66" t="e">
        <f t="shared" si="296"/>
        <v>#NUM!</v>
      </c>
      <c r="N658" s="67" t="e">
        <f t="shared" si="296"/>
        <v>#NUM!</v>
      </c>
      <c r="O658" s="67" t="e">
        <f t="shared" si="296"/>
        <v>#NUM!</v>
      </c>
      <c r="P658" s="67" t="e">
        <f t="shared" ref="P658:Q658" si="297">RATE(P$347-$F$347,,-$F656,P656)</f>
        <v>#NUM!</v>
      </c>
      <c r="Q658" s="67" t="e">
        <f t="shared" si="297"/>
        <v>#N/A</v>
      </c>
      <c r="R658" s="68"/>
      <c r="S658" s="69" t="s">
        <v>77</v>
      </c>
    </row>
    <row r="659" spans="1:19" s="3" customFormat="1" ht="14">
      <c r="B659" s="55"/>
      <c r="C659" s="56"/>
      <c r="D659" s="56"/>
      <c r="E659" s="56"/>
      <c r="F659" s="56"/>
      <c r="G659" s="56"/>
      <c r="H659" s="56">
        <f t="shared" ref="H659:Q659" si="298">+G$620+G659</f>
        <v>0</v>
      </c>
      <c r="I659" s="56">
        <f t="shared" si="298"/>
        <v>0</v>
      </c>
      <c r="J659" s="56">
        <f t="shared" si="298"/>
        <v>0</v>
      </c>
      <c r="K659" s="56">
        <f t="shared" si="298"/>
        <v>0</v>
      </c>
      <c r="L659" s="56">
        <f t="shared" si="298"/>
        <v>0</v>
      </c>
      <c r="M659" s="56">
        <f t="shared" si="298"/>
        <v>0</v>
      </c>
      <c r="N659" s="57">
        <f t="shared" si="298"/>
        <v>0</v>
      </c>
      <c r="O659" s="57">
        <f t="shared" si="298"/>
        <v>0</v>
      </c>
      <c r="P659" s="57">
        <f t="shared" si="298"/>
        <v>0</v>
      </c>
      <c r="Q659" s="57">
        <f t="shared" si="298"/>
        <v>0</v>
      </c>
      <c r="R659" s="31"/>
      <c r="S659" s="36" t="s">
        <v>74</v>
      </c>
    </row>
    <row r="660" spans="1:19" s="3" customFormat="1" ht="14">
      <c r="B660" s="58"/>
      <c r="C660" s="59"/>
      <c r="D660" s="59"/>
      <c r="E660" s="59"/>
      <c r="F660" s="59"/>
      <c r="G660" s="59">
        <f t="shared" ref="G660:O660" si="299">+G$629+G659</f>
        <v>0</v>
      </c>
      <c r="H660" s="59">
        <f t="shared" si="299"/>
        <v>0</v>
      </c>
      <c r="I660" s="59">
        <f t="shared" si="299"/>
        <v>0</v>
      </c>
      <c r="J660" s="59">
        <f t="shared" si="299"/>
        <v>0</v>
      </c>
      <c r="K660" s="59">
        <f t="shared" si="299"/>
        <v>0</v>
      </c>
      <c r="L660" s="59">
        <f t="shared" si="299"/>
        <v>0</v>
      </c>
      <c r="M660" s="59">
        <f t="shared" si="299"/>
        <v>0</v>
      </c>
      <c r="N660" s="60">
        <f t="shared" si="299"/>
        <v>0</v>
      </c>
      <c r="O660" s="60">
        <f t="shared" si="299"/>
        <v>0</v>
      </c>
      <c r="P660" s="60">
        <f t="shared" ref="P660:Q660" si="300">+P$629+P659</f>
        <v>0</v>
      </c>
      <c r="Q660" s="60" t="e">
        <f t="shared" si="300"/>
        <v>#N/A</v>
      </c>
      <c r="R660" s="31"/>
      <c r="S660" s="36" t="s">
        <v>75</v>
      </c>
    </row>
    <row r="661" spans="1:19" s="3" customFormat="1" ht="14">
      <c r="B661" s="72"/>
      <c r="I661" s="61"/>
      <c r="J661" s="61"/>
      <c r="K661" s="61"/>
      <c r="L661" s="61"/>
      <c r="M661" s="61"/>
      <c r="N661" s="62" t="e">
        <f>+N660/G660-1</f>
        <v>#DIV/0!</v>
      </c>
      <c r="O661" s="62" t="e">
        <f>+O660/H660-1</f>
        <v>#DIV/0!</v>
      </c>
      <c r="P661" s="62" t="e">
        <f>+P660/I660-1</f>
        <v>#DIV/0!</v>
      </c>
      <c r="Q661" s="62" t="e">
        <f>+Q660/J660-1</f>
        <v>#N/A</v>
      </c>
      <c r="R661" s="31"/>
      <c r="S661" s="63" t="s">
        <v>76</v>
      </c>
    </row>
    <row r="662" spans="1:19" s="70" customFormat="1" ht="14">
      <c r="A662" s="64"/>
      <c r="B662" s="65"/>
      <c r="C662" s="66"/>
      <c r="D662" s="66"/>
      <c r="E662" s="66"/>
      <c r="F662" s="66"/>
      <c r="G662" s="66"/>
      <c r="H662" s="66" t="e">
        <f>RATE(H$347-$G$347,,-$G660,H660)</f>
        <v>#NUM!</v>
      </c>
      <c r="I662" s="66" t="e">
        <f t="shared" ref="I662:O662" si="301">RATE(I$347-$G$347,,-$G660,I660)</f>
        <v>#NUM!</v>
      </c>
      <c r="J662" s="66" t="e">
        <f t="shared" si="301"/>
        <v>#NUM!</v>
      </c>
      <c r="K662" s="66" t="e">
        <f t="shared" si="301"/>
        <v>#NUM!</v>
      </c>
      <c r="L662" s="66" t="e">
        <f t="shared" si="301"/>
        <v>#NUM!</v>
      </c>
      <c r="M662" s="66" t="e">
        <f t="shared" si="301"/>
        <v>#NUM!</v>
      </c>
      <c r="N662" s="67" t="e">
        <f t="shared" si="301"/>
        <v>#NUM!</v>
      </c>
      <c r="O662" s="67" t="e">
        <f t="shared" si="301"/>
        <v>#NUM!</v>
      </c>
      <c r="P662" s="67" t="e">
        <f t="shared" ref="P662:Q662" si="302">RATE(P$347-$G$347,,-$G660,P660)</f>
        <v>#NUM!</v>
      </c>
      <c r="Q662" s="67" t="e">
        <f t="shared" si="302"/>
        <v>#N/A</v>
      </c>
      <c r="R662" s="68"/>
      <c r="S662" s="69" t="s">
        <v>77</v>
      </c>
    </row>
    <row r="663" spans="1:19" s="3" customFormat="1" ht="14">
      <c r="B663" s="55"/>
      <c r="C663" s="56"/>
      <c r="D663" s="56"/>
      <c r="E663" s="56"/>
      <c r="F663" s="56"/>
      <c r="G663" s="56"/>
      <c r="H663" s="56"/>
      <c r="I663" s="56">
        <f t="shared" ref="I663:Q663" si="303">+H$620+H663</f>
        <v>0</v>
      </c>
      <c r="J663" s="56">
        <f t="shared" si="303"/>
        <v>0</v>
      </c>
      <c r="K663" s="56">
        <f t="shared" si="303"/>
        <v>0</v>
      </c>
      <c r="L663" s="56">
        <f t="shared" si="303"/>
        <v>0</v>
      </c>
      <c r="M663" s="56">
        <f t="shared" si="303"/>
        <v>0</v>
      </c>
      <c r="N663" s="57">
        <f t="shared" si="303"/>
        <v>0</v>
      </c>
      <c r="O663" s="57">
        <f t="shared" si="303"/>
        <v>0</v>
      </c>
      <c r="P663" s="57">
        <f t="shared" si="303"/>
        <v>0</v>
      </c>
      <c r="Q663" s="57">
        <f t="shared" si="303"/>
        <v>0</v>
      </c>
      <c r="R663" s="31"/>
      <c r="S663" s="36" t="s">
        <v>74</v>
      </c>
    </row>
    <row r="664" spans="1:19" s="3" customFormat="1" ht="14">
      <c r="B664" s="58"/>
      <c r="C664" s="59"/>
      <c r="D664" s="59"/>
      <c r="E664" s="59"/>
      <c r="F664" s="59"/>
      <c r="G664" s="59"/>
      <c r="H664" s="59">
        <f t="shared" ref="H664:O664" si="304">+H$629+H663</f>
        <v>0</v>
      </c>
      <c r="I664" s="59">
        <f t="shared" si="304"/>
        <v>0</v>
      </c>
      <c r="J664" s="59">
        <f t="shared" si="304"/>
        <v>0</v>
      </c>
      <c r="K664" s="59">
        <f t="shared" si="304"/>
        <v>0</v>
      </c>
      <c r="L664" s="59">
        <f t="shared" si="304"/>
        <v>0</v>
      </c>
      <c r="M664" s="59">
        <f t="shared" si="304"/>
        <v>0</v>
      </c>
      <c r="N664" s="60">
        <f t="shared" si="304"/>
        <v>0</v>
      </c>
      <c r="O664" s="60">
        <f t="shared" si="304"/>
        <v>0</v>
      </c>
      <c r="P664" s="60">
        <f t="shared" ref="P664:Q664" si="305">+P$629+P663</f>
        <v>0</v>
      </c>
      <c r="Q664" s="60" t="e">
        <f t="shared" si="305"/>
        <v>#N/A</v>
      </c>
      <c r="R664" s="31"/>
      <c r="S664" s="36" t="s">
        <v>75</v>
      </c>
    </row>
    <row r="665" spans="1:19" s="3" customFormat="1" ht="14">
      <c r="B665" s="72"/>
      <c r="I665" s="61"/>
      <c r="J665" s="61"/>
      <c r="K665" s="61"/>
      <c r="L665" s="61"/>
      <c r="M665" s="61"/>
      <c r="N665" s="62" t="e">
        <f>+N664/H664-1</f>
        <v>#DIV/0!</v>
      </c>
      <c r="O665" s="62" t="e">
        <f>+O664/I664-1</f>
        <v>#DIV/0!</v>
      </c>
      <c r="P665" s="62" t="e">
        <f>+P664/J664-1</f>
        <v>#DIV/0!</v>
      </c>
      <c r="Q665" s="62" t="e">
        <f>+Q664/K664-1</f>
        <v>#N/A</v>
      </c>
      <c r="R665" s="31"/>
      <c r="S665" s="63" t="s">
        <v>76</v>
      </c>
    </row>
    <row r="666" spans="1:19" s="70" customFormat="1" ht="14">
      <c r="A666" s="64"/>
      <c r="B666" s="65"/>
      <c r="C666" s="66"/>
      <c r="D666" s="66"/>
      <c r="E666" s="66"/>
      <c r="F666" s="66"/>
      <c r="G666" s="66"/>
      <c r="H666" s="66"/>
      <c r="I666" s="66" t="e">
        <f t="shared" ref="I666:O666" si="306">RATE(I$347-$H$347,,-$H664,I664)</f>
        <v>#NUM!</v>
      </c>
      <c r="J666" s="66" t="e">
        <f t="shared" si="306"/>
        <v>#NUM!</v>
      </c>
      <c r="K666" s="66" t="e">
        <f t="shared" si="306"/>
        <v>#NUM!</v>
      </c>
      <c r="L666" s="66" t="e">
        <f t="shared" si="306"/>
        <v>#NUM!</v>
      </c>
      <c r="M666" s="66" t="e">
        <f t="shared" si="306"/>
        <v>#NUM!</v>
      </c>
      <c r="N666" s="67" t="e">
        <f t="shared" si="306"/>
        <v>#NUM!</v>
      </c>
      <c r="O666" s="67" t="e">
        <f t="shared" si="306"/>
        <v>#NUM!</v>
      </c>
      <c r="P666" s="67" t="e">
        <f t="shared" ref="P666:Q666" si="307">RATE(P$347-$H$347,,-$H664,P664)</f>
        <v>#NUM!</v>
      </c>
      <c r="Q666" s="67" t="e">
        <f t="shared" si="307"/>
        <v>#N/A</v>
      </c>
      <c r="R666" s="68"/>
      <c r="S666" s="69" t="s">
        <v>77</v>
      </c>
    </row>
    <row r="667" spans="1:19" s="3" customFormat="1" ht="14">
      <c r="B667" s="55"/>
      <c r="C667" s="56"/>
      <c r="D667" s="56"/>
      <c r="E667" s="56"/>
      <c r="F667" s="56"/>
      <c r="G667" s="56"/>
      <c r="H667" s="56"/>
      <c r="I667" s="56"/>
      <c r="J667" s="56">
        <f t="shared" ref="J667:Q667" si="308">+I$620+I667</f>
        <v>0</v>
      </c>
      <c r="K667" s="56">
        <f t="shared" si="308"/>
        <v>0</v>
      </c>
      <c r="L667" s="56">
        <f t="shared" si="308"/>
        <v>0</v>
      </c>
      <c r="M667" s="56">
        <f t="shared" si="308"/>
        <v>0</v>
      </c>
      <c r="N667" s="57">
        <f t="shared" si="308"/>
        <v>0</v>
      </c>
      <c r="O667" s="57">
        <f t="shared" si="308"/>
        <v>0</v>
      </c>
      <c r="P667" s="57">
        <f t="shared" si="308"/>
        <v>0</v>
      </c>
      <c r="Q667" s="57">
        <f t="shared" si="308"/>
        <v>0</v>
      </c>
      <c r="R667" s="31"/>
      <c r="S667" s="36" t="s">
        <v>74</v>
      </c>
    </row>
    <row r="668" spans="1:19" s="3" customFormat="1" ht="14">
      <c r="B668" s="58"/>
      <c r="C668" s="59"/>
      <c r="D668" s="59"/>
      <c r="E668" s="59"/>
      <c r="F668" s="59"/>
      <c r="G668" s="59"/>
      <c r="H668" s="59"/>
      <c r="I668" s="59">
        <f t="shared" ref="I668:O668" si="309">+I$629+I667</f>
        <v>0</v>
      </c>
      <c r="J668" s="59">
        <f t="shared" si="309"/>
        <v>0</v>
      </c>
      <c r="K668" s="59">
        <f t="shared" si="309"/>
        <v>0</v>
      </c>
      <c r="L668" s="59">
        <f t="shared" si="309"/>
        <v>0</v>
      </c>
      <c r="M668" s="59">
        <f t="shared" si="309"/>
        <v>0</v>
      </c>
      <c r="N668" s="60">
        <f t="shared" si="309"/>
        <v>0</v>
      </c>
      <c r="O668" s="60">
        <f t="shared" si="309"/>
        <v>0</v>
      </c>
      <c r="P668" s="60">
        <f t="shared" ref="P668:Q668" si="310">+P$629+P667</f>
        <v>0</v>
      </c>
      <c r="Q668" s="60" t="e">
        <f t="shared" si="310"/>
        <v>#N/A</v>
      </c>
      <c r="R668" s="31"/>
      <c r="S668" s="36" t="s">
        <v>75</v>
      </c>
    </row>
    <row r="669" spans="1:19" s="3" customFormat="1" ht="14">
      <c r="B669" s="72"/>
      <c r="I669" s="61"/>
      <c r="J669" s="61"/>
      <c r="K669" s="61"/>
      <c r="L669" s="61"/>
      <c r="M669" s="61"/>
      <c r="N669" s="62" t="e">
        <f>+N668/I668-1</f>
        <v>#DIV/0!</v>
      </c>
      <c r="O669" s="62" t="e">
        <f>+O668/J668-1</f>
        <v>#DIV/0!</v>
      </c>
      <c r="P669" s="62" t="e">
        <f>+P668/K668-1</f>
        <v>#DIV/0!</v>
      </c>
      <c r="Q669" s="62" t="e">
        <f>+Q668/L668-1</f>
        <v>#N/A</v>
      </c>
      <c r="R669" s="31"/>
      <c r="S669" s="63" t="s">
        <v>76</v>
      </c>
    </row>
    <row r="670" spans="1:19" s="70" customFormat="1" ht="14">
      <c r="A670" s="64"/>
      <c r="B670" s="65"/>
      <c r="C670" s="66"/>
      <c r="D670" s="66"/>
      <c r="E670" s="66"/>
      <c r="F670" s="66"/>
      <c r="G670" s="66"/>
      <c r="H670" s="66"/>
      <c r="I670" s="66"/>
      <c r="J670" s="66" t="e">
        <f t="shared" ref="J670:O670" si="311">RATE(J$347-$I$347,,-$I668,J668)</f>
        <v>#NUM!</v>
      </c>
      <c r="K670" s="66" t="e">
        <f t="shared" si="311"/>
        <v>#NUM!</v>
      </c>
      <c r="L670" s="66" t="e">
        <f t="shared" si="311"/>
        <v>#NUM!</v>
      </c>
      <c r="M670" s="66" t="e">
        <f t="shared" si="311"/>
        <v>#NUM!</v>
      </c>
      <c r="N670" s="67" t="e">
        <f t="shared" si="311"/>
        <v>#NUM!</v>
      </c>
      <c r="O670" s="67" t="e">
        <f t="shared" si="311"/>
        <v>#NUM!</v>
      </c>
      <c r="P670" s="67" t="e">
        <f t="shared" ref="P670:Q670" si="312">RATE(P$347-$I$347,,-$I668,P668)</f>
        <v>#NUM!</v>
      </c>
      <c r="Q670" s="67" t="e">
        <f t="shared" si="312"/>
        <v>#N/A</v>
      </c>
      <c r="R670" s="68"/>
      <c r="S670" s="69" t="s">
        <v>77</v>
      </c>
    </row>
    <row r="671" spans="1:19" s="3" customFormat="1" ht="14">
      <c r="B671" s="55"/>
      <c r="C671" s="56"/>
      <c r="D671" s="56"/>
      <c r="E671" s="56"/>
      <c r="F671" s="56"/>
      <c r="G671" s="56"/>
      <c r="H671" s="56"/>
      <c r="I671" s="56"/>
      <c r="J671" s="56"/>
      <c r="K671" s="56">
        <f t="shared" ref="K671:Q671" si="313">+J$620+J671</f>
        <v>0</v>
      </c>
      <c r="L671" s="56">
        <f t="shared" si="313"/>
        <v>0</v>
      </c>
      <c r="M671" s="56">
        <f t="shared" si="313"/>
        <v>0</v>
      </c>
      <c r="N671" s="57">
        <f t="shared" si="313"/>
        <v>0</v>
      </c>
      <c r="O671" s="57">
        <f t="shared" si="313"/>
        <v>0</v>
      </c>
      <c r="P671" s="57">
        <f t="shared" si="313"/>
        <v>0</v>
      </c>
      <c r="Q671" s="57">
        <f t="shared" si="313"/>
        <v>0</v>
      </c>
      <c r="R671" s="31"/>
      <c r="S671" s="36" t="s">
        <v>74</v>
      </c>
    </row>
    <row r="672" spans="1:19" s="3" customFormat="1" ht="14">
      <c r="B672" s="58"/>
      <c r="C672" s="59"/>
      <c r="D672" s="59"/>
      <c r="E672" s="59"/>
      <c r="F672" s="59"/>
      <c r="G672" s="59"/>
      <c r="H672" s="59"/>
      <c r="I672" s="59"/>
      <c r="J672" s="59">
        <f t="shared" ref="J672:O672" si="314">+J$629+J671</f>
        <v>0</v>
      </c>
      <c r="K672" s="59">
        <f t="shared" si="314"/>
        <v>0</v>
      </c>
      <c r="L672" s="59">
        <f t="shared" si="314"/>
        <v>0</v>
      </c>
      <c r="M672" s="59">
        <f t="shared" si="314"/>
        <v>0</v>
      </c>
      <c r="N672" s="60">
        <f t="shared" si="314"/>
        <v>0</v>
      </c>
      <c r="O672" s="60">
        <f t="shared" si="314"/>
        <v>0</v>
      </c>
      <c r="P672" s="60">
        <f t="shared" ref="P672:Q672" si="315">+P$629+P671</f>
        <v>0</v>
      </c>
      <c r="Q672" s="60" t="e">
        <f t="shared" si="315"/>
        <v>#N/A</v>
      </c>
      <c r="R672" s="31"/>
      <c r="S672" s="36" t="s">
        <v>75</v>
      </c>
    </row>
    <row r="673" spans="1:19" s="3" customFormat="1" ht="14">
      <c r="B673" s="72"/>
      <c r="I673" s="61"/>
      <c r="J673" s="61"/>
      <c r="K673" s="61"/>
      <c r="L673" s="61"/>
      <c r="M673" s="61"/>
      <c r="N673" s="62" t="e">
        <f>+N672/J672-1</f>
        <v>#DIV/0!</v>
      </c>
      <c r="O673" s="62" t="e">
        <f>+O672/K672-1</f>
        <v>#DIV/0!</v>
      </c>
      <c r="P673" s="62" t="e">
        <f>+P672/L672-1</f>
        <v>#DIV/0!</v>
      </c>
      <c r="Q673" s="62" t="e">
        <f>+Q672/M672-1</f>
        <v>#N/A</v>
      </c>
      <c r="R673" s="31"/>
      <c r="S673" s="63" t="s">
        <v>76</v>
      </c>
    </row>
    <row r="674" spans="1:19" s="70" customFormat="1" ht="14">
      <c r="A674" s="64"/>
      <c r="B674" s="65"/>
      <c r="C674" s="66"/>
      <c r="D674" s="66"/>
      <c r="E674" s="66"/>
      <c r="F674" s="66"/>
      <c r="G674" s="66"/>
      <c r="H674" s="66"/>
      <c r="I674" s="66"/>
      <c r="J674" s="66"/>
      <c r="K674" s="66" t="e">
        <f t="shared" ref="K674:Q674" si="316">RATE(K$347-$J$347,,-$J672,K672)</f>
        <v>#NUM!</v>
      </c>
      <c r="L674" s="66" t="e">
        <f t="shared" si="316"/>
        <v>#NUM!</v>
      </c>
      <c r="M674" s="66" t="e">
        <f t="shared" si="316"/>
        <v>#NUM!</v>
      </c>
      <c r="N674" s="67" t="e">
        <f t="shared" si="316"/>
        <v>#NUM!</v>
      </c>
      <c r="O674" s="67" t="e">
        <f t="shared" si="316"/>
        <v>#NUM!</v>
      </c>
      <c r="P674" s="67" t="e">
        <f t="shared" si="316"/>
        <v>#NUM!</v>
      </c>
      <c r="Q674" s="67" t="e">
        <f t="shared" si="316"/>
        <v>#N/A</v>
      </c>
      <c r="R674" s="68"/>
      <c r="S674" s="69" t="s">
        <v>77</v>
      </c>
    </row>
    <row r="675" spans="1:19" s="3" customFormat="1" ht="14">
      <c r="B675" s="73"/>
      <c r="C675" s="74"/>
      <c r="D675" s="74"/>
      <c r="E675" s="74"/>
      <c r="F675" s="74"/>
      <c r="G675" s="74"/>
      <c r="H675" s="74"/>
      <c r="I675" s="74"/>
      <c r="J675" s="74"/>
      <c r="K675" s="74"/>
      <c r="L675" s="74">
        <f t="shared" ref="L675:Q675" si="317">+K$620+K675</f>
        <v>0</v>
      </c>
      <c r="M675" s="74">
        <f t="shared" si="317"/>
        <v>0</v>
      </c>
      <c r="N675" s="75">
        <f t="shared" si="317"/>
        <v>0</v>
      </c>
      <c r="O675" s="75">
        <f t="shared" si="317"/>
        <v>0</v>
      </c>
      <c r="P675" s="75">
        <f t="shared" si="317"/>
        <v>0</v>
      </c>
      <c r="Q675" s="75">
        <f t="shared" si="317"/>
        <v>0</v>
      </c>
      <c r="R675" s="31"/>
      <c r="S675" s="36" t="s">
        <v>74</v>
      </c>
    </row>
    <row r="676" spans="1:19" s="3" customFormat="1" ht="14">
      <c r="B676" s="76"/>
      <c r="C676" s="77"/>
      <c r="D676" s="77"/>
      <c r="E676" s="77"/>
      <c r="F676" s="77"/>
      <c r="G676" s="77"/>
      <c r="H676" s="77"/>
      <c r="I676" s="77"/>
      <c r="J676" s="77"/>
      <c r="K676" s="77">
        <f t="shared" ref="K676:Q676" si="318">+K$629+K675</f>
        <v>0</v>
      </c>
      <c r="L676" s="77">
        <f t="shared" si="318"/>
        <v>0</v>
      </c>
      <c r="M676" s="77">
        <f t="shared" si="318"/>
        <v>0</v>
      </c>
      <c r="N676" s="78">
        <f t="shared" si="318"/>
        <v>0</v>
      </c>
      <c r="O676" s="78">
        <f t="shared" si="318"/>
        <v>0</v>
      </c>
      <c r="P676" s="78">
        <f t="shared" si="318"/>
        <v>0</v>
      </c>
      <c r="Q676" s="78" t="e">
        <f t="shared" si="318"/>
        <v>#N/A</v>
      </c>
      <c r="R676" s="31"/>
      <c r="S676" s="36" t="s">
        <v>75</v>
      </c>
    </row>
    <row r="677" spans="1:19" s="3" customFormat="1" ht="14">
      <c r="B677" s="72"/>
      <c r="I677" s="61"/>
      <c r="J677" s="61"/>
      <c r="K677" s="61"/>
      <c r="L677" s="61"/>
      <c r="M677" s="61"/>
      <c r="N677" s="62" t="e">
        <f>+N676/K676-1</f>
        <v>#DIV/0!</v>
      </c>
      <c r="O677" s="62" t="e">
        <f>+O676/L676-1</f>
        <v>#DIV/0!</v>
      </c>
      <c r="P677" s="62" t="e">
        <f>+P676/M676-1</f>
        <v>#DIV/0!</v>
      </c>
      <c r="Q677" s="62" t="e">
        <f>+Q676/N676-1</f>
        <v>#N/A</v>
      </c>
      <c r="R677" s="31"/>
      <c r="S677" s="63" t="s">
        <v>76</v>
      </c>
    </row>
    <row r="678" spans="1:19" s="70" customFormat="1" ht="14">
      <c r="A678" s="64"/>
      <c r="B678" s="65"/>
      <c r="C678" s="66"/>
      <c r="D678" s="66"/>
      <c r="E678" s="66"/>
      <c r="F678" s="66"/>
      <c r="G678" s="66"/>
      <c r="H678" s="66"/>
      <c r="I678" s="66"/>
      <c r="J678" s="66"/>
      <c r="K678" s="66"/>
      <c r="L678" s="66" t="e">
        <f t="shared" ref="L678:Q678" si="319">RATE(L$347-$K$347,,-$K676,L676)</f>
        <v>#NUM!</v>
      </c>
      <c r="M678" s="66" t="e">
        <f t="shared" si="319"/>
        <v>#NUM!</v>
      </c>
      <c r="N678" s="67" t="e">
        <f t="shared" si="319"/>
        <v>#NUM!</v>
      </c>
      <c r="O678" s="67" t="e">
        <f t="shared" si="319"/>
        <v>#NUM!</v>
      </c>
      <c r="P678" s="67" t="e">
        <f t="shared" si="319"/>
        <v>#NUM!</v>
      </c>
      <c r="Q678" s="67" t="e">
        <f t="shared" si="319"/>
        <v>#N/A</v>
      </c>
      <c r="R678" s="68"/>
      <c r="S678" s="69" t="s">
        <v>77</v>
      </c>
    </row>
    <row r="679" spans="1:19" s="3" customFormat="1" ht="14">
      <c r="B679" s="73"/>
      <c r="C679" s="74"/>
      <c r="D679" s="74"/>
      <c r="E679" s="74"/>
      <c r="F679" s="74"/>
      <c r="G679" s="74"/>
      <c r="H679" s="74"/>
      <c r="I679" s="74"/>
      <c r="J679" s="74"/>
      <c r="K679" s="74"/>
      <c r="L679" s="74"/>
      <c r="M679" s="74">
        <f>+L$620+L679</f>
        <v>0</v>
      </c>
      <c r="N679" s="75">
        <f>+M$620+M679</f>
        <v>0</v>
      </c>
      <c r="O679" s="75">
        <f>+N$620+N679</f>
        <v>0</v>
      </c>
      <c r="P679" s="75">
        <f>+O$620+O679</f>
        <v>0</v>
      </c>
      <c r="Q679" s="75">
        <f>+P$620+P679</f>
        <v>0</v>
      </c>
      <c r="R679" s="31"/>
      <c r="S679" s="36" t="s">
        <v>74</v>
      </c>
    </row>
    <row r="680" spans="1:19" s="3" customFormat="1" ht="14">
      <c r="B680" s="76"/>
      <c r="C680" s="77"/>
      <c r="D680" s="77"/>
      <c r="E680" s="77"/>
      <c r="F680" s="77"/>
      <c r="G680" s="77"/>
      <c r="H680" s="77"/>
      <c r="I680" s="77"/>
      <c r="J680" s="77"/>
      <c r="K680" s="77"/>
      <c r="L680" s="77">
        <f t="shared" ref="L680:Q680" si="320">+L$629+L679</f>
        <v>0</v>
      </c>
      <c r="M680" s="77">
        <f t="shared" si="320"/>
        <v>0</v>
      </c>
      <c r="N680" s="78">
        <f t="shared" si="320"/>
        <v>0</v>
      </c>
      <c r="O680" s="78">
        <f t="shared" si="320"/>
        <v>0</v>
      </c>
      <c r="P680" s="78">
        <f t="shared" si="320"/>
        <v>0</v>
      </c>
      <c r="Q680" s="78" t="e">
        <f t="shared" si="320"/>
        <v>#N/A</v>
      </c>
      <c r="R680" s="31"/>
      <c r="S680" s="36" t="s">
        <v>75</v>
      </c>
    </row>
    <row r="681" spans="1:19" s="3" customFormat="1" ht="14">
      <c r="B681" s="72"/>
      <c r="I681" s="61"/>
      <c r="J681" s="61"/>
      <c r="K681" s="61"/>
      <c r="L681" s="61"/>
      <c r="M681" s="61"/>
      <c r="N681" s="62" t="e">
        <f>+N680/L680-1</f>
        <v>#DIV/0!</v>
      </c>
      <c r="O681" s="62" t="e">
        <f>+O680/M680-1</f>
        <v>#DIV/0!</v>
      </c>
      <c r="P681" s="62" t="e">
        <f>+P680/N680-1</f>
        <v>#DIV/0!</v>
      </c>
      <c r="Q681" s="62" t="e">
        <f>+Q680/O680-1</f>
        <v>#N/A</v>
      </c>
      <c r="R681" s="31"/>
      <c r="S681" s="63" t="s">
        <v>76</v>
      </c>
    </row>
    <row r="682" spans="1:19" s="70" customFormat="1" ht="14">
      <c r="A682" s="64"/>
      <c r="B682" s="65"/>
      <c r="C682" s="66"/>
      <c r="D682" s="66"/>
      <c r="E682" s="66"/>
      <c r="F682" s="66"/>
      <c r="G682" s="66"/>
      <c r="H682" s="66"/>
      <c r="I682" s="66"/>
      <c r="J682" s="66"/>
      <c r="K682" s="66"/>
      <c r="L682" s="66"/>
      <c r="M682" s="66" t="e">
        <f>RATE(M$347-$L$347,,-$L680,M680)</f>
        <v>#NUM!</v>
      </c>
      <c r="N682" s="67" t="e">
        <f>RATE(N$347-$L$347,,-$L680,N680)</f>
        <v>#NUM!</v>
      </c>
      <c r="O682" s="67" t="e">
        <f>RATE(O$347-$L$347,,-$L680,O680)</f>
        <v>#NUM!</v>
      </c>
      <c r="P682" s="67" t="e">
        <f>RATE(P$347-$L$347,,-$L680,P680)</f>
        <v>#NUM!</v>
      </c>
      <c r="Q682" s="67" t="e">
        <f>RATE(Q$347-$L$347,,-$L680,Q680)</f>
        <v>#N/A</v>
      </c>
      <c r="R682" s="68"/>
      <c r="S682" s="69" t="s">
        <v>77</v>
      </c>
    </row>
    <row r="683" spans="1:19" s="3" customFormat="1" ht="14">
      <c r="B683" s="73"/>
      <c r="C683" s="74"/>
      <c r="D683" s="74"/>
      <c r="E683" s="74"/>
      <c r="F683" s="74"/>
      <c r="G683" s="74"/>
      <c r="H683" s="74"/>
      <c r="I683" s="74"/>
      <c r="J683" s="74"/>
      <c r="K683" s="74"/>
      <c r="L683" s="74"/>
      <c r="M683" s="74"/>
      <c r="N683" s="75">
        <f>+M$620+M683</f>
        <v>0</v>
      </c>
      <c r="O683" s="75">
        <f>+N$620+N683</f>
        <v>0</v>
      </c>
      <c r="P683" s="75">
        <f>+O$620+O683</f>
        <v>0</v>
      </c>
      <c r="Q683" s="75">
        <f>+P$620+P683</f>
        <v>0</v>
      </c>
      <c r="R683" s="31"/>
      <c r="S683" s="36" t="s">
        <v>74</v>
      </c>
    </row>
    <row r="684" spans="1:19" s="3" customFormat="1" ht="14">
      <c r="B684" s="76"/>
      <c r="C684" s="77"/>
      <c r="D684" s="77"/>
      <c r="E684" s="77"/>
      <c r="F684" s="77"/>
      <c r="G684" s="77"/>
      <c r="H684" s="77"/>
      <c r="I684" s="77"/>
      <c r="J684" s="77"/>
      <c r="K684" s="77"/>
      <c r="L684" s="77"/>
      <c r="M684" s="77">
        <f>+M$629+M683</f>
        <v>0</v>
      </c>
      <c r="N684" s="78">
        <f>+N$629+N683</f>
        <v>0</v>
      </c>
      <c r="O684" s="78">
        <f>+O$629+O683</f>
        <v>0</v>
      </c>
      <c r="P684" s="78">
        <f>+P$629+P683</f>
        <v>0</v>
      </c>
      <c r="Q684" s="78" t="e">
        <f>+Q$629+Q683</f>
        <v>#N/A</v>
      </c>
      <c r="R684" s="31"/>
      <c r="S684" s="36" t="s">
        <v>75</v>
      </c>
    </row>
    <row r="685" spans="1:19" s="3" customFormat="1" ht="14">
      <c r="B685" s="72"/>
      <c r="I685" s="61"/>
      <c r="J685" s="61"/>
      <c r="K685" s="61"/>
      <c r="L685" s="61"/>
      <c r="M685" s="61"/>
      <c r="N685" s="62" t="e">
        <f>+N684/M684-1</f>
        <v>#DIV/0!</v>
      </c>
      <c r="O685" s="62" t="e">
        <f>+O684/N684-1</f>
        <v>#DIV/0!</v>
      </c>
      <c r="P685" s="62" t="e">
        <f>+P684/O684-1</f>
        <v>#DIV/0!</v>
      </c>
      <c r="Q685" s="62" t="e">
        <f>+Q684/P684-1</f>
        <v>#N/A</v>
      </c>
      <c r="R685" s="31"/>
      <c r="S685" s="63" t="s">
        <v>76</v>
      </c>
    </row>
    <row r="686" spans="1:19" s="70" customFormat="1" ht="14">
      <c r="A686" s="64"/>
      <c r="B686" s="65"/>
      <c r="C686" s="66"/>
      <c r="D686" s="66"/>
      <c r="E686" s="66"/>
      <c r="F686" s="66"/>
      <c r="G686" s="66"/>
      <c r="H686" s="66"/>
      <c r="I686" s="66"/>
      <c r="J686" s="66"/>
      <c r="K686" s="66"/>
      <c r="L686" s="66"/>
      <c r="M686" s="66"/>
      <c r="N686" s="67" t="e">
        <f>RATE(N$347-$M$347,,-$M684,N684)</f>
        <v>#NUM!</v>
      </c>
      <c r="O686" s="67" t="e">
        <f>RATE(O$347-$M$347,,-$M684,O684)</f>
        <v>#NUM!</v>
      </c>
      <c r="P686" s="67" t="e">
        <f>RATE(P$347-$M$347,,-$M684,P684)</f>
        <v>#NUM!</v>
      </c>
      <c r="Q686" s="67" t="e">
        <f>RATE(Q$347-$M$347,,-$M684,Q684)</f>
        <v>#N/A</v>
      </c>
      <c r="R686" s="68"/>
      <c r="S686" s="69" t="s">
        <v>77</v>
      </c>
    </row>
  </sheetData>
  <mergeCells count="49">
    <mergeCell ref="B471:O471"/>
    <mergeCell ref="B532:O532"/>
    <mergeCell ref="B539:O539"/>
    <mergeCell ref="B546:O546"/>
    <mergeCell ref="B573:O573"/>
    <mergeCell ref="B572:O572"/>
    <mergeCell ref="B567:O567"/>
    <mergeCell ref="B561:O561"/>
    <mergeCell ref="B555:O555"/>
    <mergeCell ref="B554:O554"/>
    <mergeCell ref="B492:O492"/>
    <mergeCell ref="B500:O500"/>
    <mergeCell ref="B508:O508"/>
    <mergeCell ref="B516:O516"/>
    <mergeCell ref="B524:O524"/>
    <mergeCell ref="B465:O465"/>
    <mergeCell ref="B457:O457"/>
    <mergeCell ref="B449:O449"/>
    <mergeCell ref="B441:O441"/>
    <mergeCell ref="B440:O440"/>
    <mergeCell ref="B630:N630"/>
    <mergeCell ref="B638:N638"/>
    <mergeCell ref="B615:O615"/>
    <mergeCell ref="B612:O612"/>
    <mergeCell ref="B594:O594"/>
    <mergeCell ref="B588:O588"/>
    <mergeCell ref="B583:O583"/>
    <mergeCell ref="B578:O578"/>
    <mergeCell ref="B593:O593"/>
    <mergeCell ref="B477:O477"/>
    <mergeCell ref="B484:O484"/>
    <mergeCell ref="B415:O415"/>
    <mergeCell ref="B421:O421"/>
    <mergeCell ref="B434:O434"/>
    <mergeCell ref="B428:O428"/>
    <mergeCell ref="B409:O409"/>
    <mergeCell ref="B427:O427"/>
    <mergeCell ref="B403:O403"/>
    <mergeCell ref="B402:O402"/>
    <mergeCell ref="B348:O348"/>
    <mergeCell ref="B349:O349"/>
    <mergeCell ref="B355:O355"/>
    <mergeCell ref="B361:O361"/>
    <mergeCell ref="B367:O367"/>
    <mergeCell ref="B379:O379"/>
    <mergeCell ref="B385:O385"/>
    <mergeCell ref="B391:O391"/>
    <mergeCell ref="B397:O397"/>
    <mergeCell ref="B373:O373"/>
  </mergeCells>
  <conditionalFormatting sqref="A612:B612">
    <cfRule type="cellIs" dxfId="1459" priority="1087" operator="lessThan">
      <formula>0</formula>
    </cfRule>
  </conditionalFormatting>
  <conditionalFormatting sqref="A615:B615">
    <cfRule type="cellIs" dxfId="1458" priority="1086" operator="lessThan">
      <formula>0</formula>
    </cfRule>
  </conditionalFormatting>
  <conditionalFormatting sqref="A629:S629">
    <cfRule type="cellIs" dxfId="1457" priority="28" operator="lessThan">
      <formula>0</formula>
    </cfRule>
  </conditionalFormatting>
  <conditionalFormatting sqref="A1:XFD365">
    <cfRule type="cellIs" dxfId="1456" priority="34" operator="lessThan">
      <formula>0</formula>
    </cfRule>
  </conditionalFormatting>
  <conditionalFormatting sqref="A532:B532 A539:B539 A546:B546 A554:B555 A561:B561 A567:B567 A572:B573 A578:B578 A583:B583 A588:B588 A593:B594 U629:XFD629 R366:XFD594 A610:Q611 A533:Q538 A547:Q553 A366:Q531 A540:Q545 A613:Q614 A616:Q628 A556:Q560 A562:Q566 A568:Q571 A574:Q577 A579:Q582 A584:Q587 A589:Q592 A630:XFD1048576 R610:XFD628">
    <cfRule type="cellIs" dxfId="1455" priority="1089" operator="lessThan">
      <formula>0</formula>
    </cfRule>
  </conditionalFormatting>
  <conditionalFormatting sqref="B348:B359">
    <cfRule type="cellIs" dxfId="1454" priority="44" operator="lessThan">
      <formula>0</formula>
    </cfRule>
  </conditionalFormatting>
  <conditionalFormatting sqref="B361">
    <cfRule type="cellIs" dxfId="1453" priority="35" operator="lessThan">
      <formula>0</formula>
    </cfRule>
  </conditionalFormatting>
  <conditionalFormatting sqref="B366:B391">
    <cfRule type="cellIs" dxfId="1452" priority="174" operator="lessThan">
      <formula>0</formula>
    </cfRule>
  </conditionalFormatting>
  <conditionalFormatting sqref="B396:B397">
    <cfRule type="cellIs" dxfId="1451" priority="1042" operator="lessThan">
      <formula>0</formula>
    </cfRule>
  </conditionalFormatting>
  <conditionalFormatting sqref="B402:B403">
    <cfRule type="cellIs" dxfId="1450" priority="1242" operator="lessThan">
      <formula>0</formula>
    </cfRule>
  </conditionalFormatting>
  <conditionalFormatting sqref="B408:B409">
    <cfRule type="cellIs" dxfId="1449" priority="962" operator="lessThan">
      <formula>0</formula>
    </cfRule>
  </conditionalFormatting>
  <conditionalFormatting sqref="B414:B415">
    <cfRule type="cellIs" dxfId="1448" priority="946" operator="lessThan">
      <formula>0</formula>
    </cfRule>
  </conditionalFormatting>
  <conditionalFormatting sqref="B420:B421">
    <cfRule type="cellIs" dxfId="1447" priority="930" operator="lessThan">
      <formula>0</formula>
    </cfRule>
  </conditionalFormatting>
  <conditionalFormatting sqref="B426:B428">
    <cfRule type="cellIs" dxfId="1446" priority="900" operator="lessThan">
      <formula>0</formula>
    </cfRule>
  </conditionalFormatting>
  <conditionalFormatting sqref="B433:B434">
    <cfRule type="cellIs" dxfId="1445" priority="884" operator="lessThan">
      <formula>0</formula>
    </cfRule>
  </conditionalFormatting>
  <conditionalFormatting sqref="B439:B446">
    <cfRule type="cellIs" dxfId="1444" priority="734" operator="lessThan">
      <formula>0</formula>
    </cfRule>
  </conditionalFormatting>
  <conditionalFormatting sqref="B442:B446">
    <cfRule type="expression" dxfId="1443" priority="732">
      <formula>B442/#REF!&gt;1</formula>
    </cfRule>
    <cfRule type="expression" dxfId="1442" priority="733">
      <formula>B442/#REF!&lt;1</formula>
    </cfRule>
  </conditionalFormatting>
  <conditionalFormatting sqref="B457">
    <cfRule type="cellIs" dxfId="1441" priority="640" operator="lessThan">
      <formula>0</formula>
    </cfRule>
  </conditionalFormatting>
  <conditionalFormatting sqref="B465">
    <cfRule type="cellIs" dxfId="1440" priority="636" operator="lessThan">
      <formula>0</formula>
    </cfRule>
  </conditionalFormatting>
  <conditionalFormatting sqref="B471">
    <cfRule type="cellIs" dxfId="1439" priority="61" operator="lessThan">
      <formula>0</formula>
    </cfRule>
  </conditionalFormatting>
  <conditionalFormatting sqref="B477">
    <cfRule type="cellIs" dxfId="1438" priority="644" operator="lessThan">
      <formula>0</formula>
    </cfRule>
  </conditionalFormatting>
  <conditionalFormatting sqref="B484">
    <cfRule type="cellIs" dxfId="1437" priority="1155" operator="lessThan">
      <formula>0</formula>
    </cfRule>
  </conditionalFormatting>
  <conditionalFormatting sqref="B492:B497">
    <cfRule type="cellIs" dxfId="1436" priority="725" operator="lessThan">
      <formula>0</formula>
    </cfRule>
  </conditionalFormatting>
  <conditionalFormatting sqref="B493:B497">
    <cfRule type="expression" dxfId="1435" priority="723">
      <formula>B493/#REF!&gt;1</formula>
    </cfRule>
    <cfRule type="expression" dxfId="1434" priority="724">
      <formula>B493/#REF!&lt;1</formula>
    </cfRule>
  </conditionalFormatting>
  <conditionalFormatting sqref="B498">
    <cfRule type="expression" dxfId="1433" priority="846">
      <formula>B498/#REF!&gt;1</formula>
    </cfRule>
    <cfRule type="expression" dxfId="1432" priority="847">
      <formula>B498/#REF!&lt;1</formula>
    </cfRule>
    <cfRule type="cellIs" dxfId="1431" priority="848" operator="lessThan">
      <formula>0</formula>
    </cfRule>
  </conditionalFormatting>
  <conditionalFormatting sqref="B500">
    <cfRule type="cellIs" dxfId="1430" priority="359" operator="lessThan">
      <formula>0</formula>
    </cfRule>
  </conditionalFormatting>
  <conditionalFormatting sqref="B508">
    <cfRule type="cellIs" dxfId="1429" priority="278" operator="lessThan">
      <formula>0</formula>
    </cfRule>
  </conditionalFormatting>
  <conditionalFormatting sqref="B508:B514">
    <cfRule type="cellIs" dxfId="1428" priority="283" operator="lessThan">
      <formula>0</formula>
    </cfRule>
  </conditionalFormatting>
  <conditionalFormatting sqref="B509:B514">
    <cfRule type="expression" dxfId="1427" priority="281">
      <formula>B509/#REF!&gt;1</formula>
    </cfRule>
    <cfRule type="expression" dxfId="1426" priority="282">
      <formula>B509/#REF!&lt;1</formula>
    </cfRule>
  </conditionalFormatting>
  <conditionalFormatting sqref="B516">
    <cfRule type="cellIs" dxfId="1425" priority="87" operator="lessThan">
      <formula>0</formula>
    </cfRule>
  </conditionalFormatting>
  <conditionalFormatting sqref="B524">
    <cfRule type="cellIs" dxfId="1424" priority="72" operator="lessThan">
      <formula>0</formula>
    </cfRule>
  </conditionalFormatting>
  <conditionalFormatting sqref="B532:B537">
    <cfRule type="cellIs" dxfId="1423" priority="1011" operator="lessThan">
      <formula>0</formula>
    </cfRule>
  </conditionalFormatting>
  <conditionalFormatting sqref="B545">
    <cfRule type="expression" dxfId="1422" priority="706">
      <formula>B545/#REF!&gt;1</formula>
    </cfRule>
    <cfRule type="expression" dxfId="1421" priority="707">
      <formula>B545/#REF!&lt;1</formula>
    </cfRule>
  </conditionalFormatting>
  <conditionalFormatting sqref="B546:B552">
    <cfRule type="cellIs" dxfId="1420" priority="824" operator="lessThan">
      <formula>0</formula>
    </cfRule>
  </conditionalFormatting>
  <conditionalFormatting sqref="B552">
    <cfRule type="expression" dxfId="1419" priority="822">
      <formula>B552/#REF!&gt;1</formula>
    </cfRule>
    <cfRule type="expression" dxfId="1418" priority="823">
      <formula>B552/#REF!&lt;1</formula>
    </cfRule>
  </conditionalFormatting>
  <conditionalFormatting sqref="B554:B592">
    <cfRule type="cellIs" dxfId="1417" priority="1005" operator="lessThan">
      <formula>0</formula>
    </cfRule>
  </conditionalFormatting>
  <conditionalFormatting sqref="B560 B491:N491">
    <cfRule type="expression" dxfId="1416" priority="1340">
      <formula>B491/#REF!&lt;1</formula>
    </cfRule>
  </conditionalFormatting>
  <conditionalFormatting sqref="B560">
    <cfRule type="expression" dxfId="1415" priority="1339">
      <formula>B560/#REF!&gt;1</formula>
    </cfRule>
  </conditionalFormatting>
  <conditionalFormatting sqref="B594">
    <cfRule type="cellIs" dxfId="1414" priority="1088" operator="lessThan">
      <formula>0</formula>
    </cfRule>
  </conditionalFormatting>
  <conditionalFormatting sqref="B619 B630:B631 B637:B638">
    <cfRule type="cellIs" dxfId="1413" priority="1004" operator="lessThan">
      <formula>0</formula>
    </cfRule>
  </conditionalFormatting>
  <conditionalFormatting sqref="B624:B626">
    <cfRule type="cellIs" dxfId="1412" priority="1001" operator="lessThan">
      <formula>0</formula>
    </cfRule>
  </conditionalFormatting>
  <conditionalFormatting sqref="B621:I622">
    <cfRule type="cellIs" dxfId="1411" priority="1002" operator="lessThan">
      <formula>0</formula>
    </cfRule>
  </conditionalFormatting>
  <conditionalFormatting sqref="B392:N394">
    <cfRule type="cellIs" dxfId="1410" priority="988" operator="lessThan">
      <formula>0</formula>
    </cfRule>
  </conditionalFormatting>
  <conditionalFormatting sqref="B404:N406">
    <cfRule type="cellIs" dxfId="1409" priority="954" operator="lessThan">
      <formula>0</formula>
    </cfRule>
  </conditionalFormatting>
  <conditionalFormatting sqref="B410:N412">
    <cfRule type="cellIs" dxfId="1408" priority="938" operator="lessThan">
      <formula>0</formula>
    </cfRule>
  </conditionalFormatting>
  <conditionalFormatting sqref="B416:N418">
    <cfRule type="cellIs" dxfId="1407" priority="922" operator="lessThan">
      <formula>0</formula>
    </cfRule>
  </conditionalFormatting>
  <conditionalFormatting sqref="B422:N424">
    <cfRule type="cellIs" dxfId="1406" priority="892" operator="lessThan">
      <formula>0</formula>
    </cfRule>
  </conditionalFormatting>
  <conditionalFormatting sqref="B429:N431">
    <cfRule type="cellIs" dxfId="1405" priority="876" operator="lessThan">
      <formula>0</formula>
    </cfRule>
  </conditionalFormatting>
  <conditionalFormatting sqref="B435:N437">
    <cfRule type="cellIs" dxfId="1404" priority="860" operator="lessThan">
      <formula>0</formula>
    </cfRule>
  </conditionalFormatting>
  <conditionalFormatting sqref="B538:N538 B552:N552">
    <cfRule type="expression" dxfId="1403" priority="850">
      <formula>B538/#REF!&lt;1</formula>
    </cfRule>
  </conditionalFormatting>
  <conditionalFormatting sqref="B552:N552 B538:N538">
    <cfRule type="expression" dxfId="1402" priority="849">
      <formula>B538/#REF!&gt;1</formula>
    </cfRule>
  </conditionalFormatting>
  <conditionalFormatting sqref="B613:N614">
    <cfRule type="cellIs" dxfId="1401" priority="701" operator="lessThan">
      <formula>0</formula>
    </cfRule>
  </conditionalFormatting>
  <conditionalFormatting sqref="B643:N674">
    <cfRule type="cellIs" dxfId="1400" priority="666" operator="lessThan">
      <formula>0</formula>
    </cfRule>
  </conditionalFormatting>
  <conditionalFormatting sqref="B679:N686">
    <cfRule type="cellIs" dxfId="1399" priority="662" operator="lessThan">
      <formula>0</formula>
    </cfRule>
  </conditionalFormatting>
  <conditionalFormatting sqref="B347:Q347">
    <cfRule type="cellIs" dxfId="1398" priority="621" operator="lessThan">
      <formula>0</formula>
    </cfRule>
  </conditionalFormatting>
  <conditionalFormatting sqref="B356:Q360">
    <cfRule type="cellIs" dxfId="1397" priority="38" operator="lessThan">
      <formula>0</formula>
    </cfRule>
  </conditionalFormatting>
  <conditionalFormatting sqref="B362:Q365">
    <cfRule type="cellIs" dxfId="1396" priority="29" operator="lessThan">
      <formula>0</formula>
    </cfRule>
  </conditionalFormatting>
  <conditionalFormatting sqref="B398:Q401">
    <cfRule type="cellIs" dxfId="1395" priority="574" operator="lessThan">
      <formula>0</formula>
    </cfRule>
  </conditionalFormatting>
  <conditionalFormatting sqref="B447:Q447">
    <cfRule type="cellIs" dxfId="1394" priority="408" operator="lessThan">
      <formula>0</formula>
    </cfRule>
  </conditionalFormatting>
  <conditionalFormatting sqref="B448:Q448">
    <cfRule type="expression" dxfId="1393" priority="129">
      <formula>B448/A448&gt;1</formula>
    </cfRule>
    <cfRule type="expression" dxfId="1392" priority="130">
      <formula>B448/A448&lt;1</formula>
    </cfRule>
    <cfRule type="cellIs" dxfId="1391" priority="131" operator="lessThan">
      <formula>0</formula>
    </cfRule>
  </conditionalFormatting>
  <conditionalFormatting sqref="B450:Q454 B478:Q482">
    <cfRule type="expression" dxfId="1390" priority="132">
      <formula>B450/A450&gt;1</formula>
    </cfRule>
    <cfRule type="expression" dxfId="1389" priority="133">
      <formula>B450/A450&lt;1</formula>
    </cfRule>
    <cfRule type="cellIs" dxfId="1388" priority="134" operator="lessThan">
      <formula>0</formula>
    </cfRule>
  </conditionalFormatting>
  <conditionalFormatting sqref="B455:Q455">
    <cfRule type="cellIs" dxfId="1387" priority="120" operator="lessThan">
      <formula>0</formula>
    </cfRule>
  </conditionalFormatting>
  <conditionalFormatting sqref="B456:Q456">
    <cfRule type="expression" dxfId="1386" priority="117">
      <formula>B456/A456&gt;1</formula>
    </cfRule>
    <cfRule type="expression" dxfId="1385" priority="118">
      <formula>B456/A456&lt;1</formula>
    </cfRule>
    <cfRule type="cellIs" dxfId="1384" priority="119" operator="lessThan">
      <formula>0</formula>
    </cfRule>
  </conditionalFormatting>
  <conditionalFormatting sqref="B463:Q463">
    <cfRule type="cellIs" dxfId="1383" priority="113" operator="lessThan">
      <formula>0</formula>
    </cfRule>
  </conditionalFormatting>
  <conditionalFormatting sqref="B464:Q464">
    <cfRule type="expression" dxfId="1382" priority="110">
      <formula>B464/A464&gt;1</formula>
    </cfRule>
    <cfRule type="expression" dxfId="1381" priority="111">
      <formula>B464/A464&lt;1</formula>
    </cfRule>
    <cfRule type="cellIs" dxfId="1380" priority="112" operator="lessThan">
      <formula>0</formula>
    </cfRule>
  </conditionalFormatting>
  <conditionalFormatting sqref="B483:Q483">
    <cfRule type="cellIs" dxfId="1379" priority="106" operator="lessThan">
      <formula>0</formula>
    </cfRule>
  </conditionalFormatting>
  <conditionalFormatting sqref="B491:Q491">
    <cfRule type="expression" dxfId="1378" priority="624">
      <formula>B491/#REF!&gt;1</formula>
    </cfRule>
  </conditionalFormatting>
  <conditionalFormatting sqref="B492 B493:Q499 B490:Q490">
    <cfRule type="cellIs" dxfId="1377" priority="657" operator="lessThan">
      <formula>0</formula>
    </cfRule>
  </conditionalFormatting>
  <conditionalFormatting sqref="B499:Q499">
    <cfRule type="cellIs" dxfId="1376" priority="406" operator="lessThan">
      <formula>0</formula>
    </cfRule>
  </conditionalFormatting>
  <conditionalFormatting sqref="B506:Q506">
    <cfRule type="cellIs" dxfId="1375" priority="350" operator="lessThan">
      <formula>0</formula>
    </cfRule>
    <cfRule type="expression" dxfId="1374" priority="351">
      <formula>B506/#REF!&gt;1</formula>
    </cfRule>
    <cfRule type="expression" dxfId="1373" priority="352">
      <formula>B506/#REF!&lt;1</formula>
    </cfRule>
  </conditionalFormatting>
  <conditionalFormatting sqref="B507:Q507">
    <cfRule type="cellIs" dxfId="1372" priority="349" operator="lessThan">
      <formula>0</formula>
    </cfRule>
  </conditionalFormatting>
  <conditionalFormatting sqref="B509:Q515">
    <cfRule type="cellIs" dxfId="1371" priority="264" operator="lessThan">
      <formula>0</formula>
    </cfRule>
  </conditionalFormatting>
  <conditionalFormatting sqref="B522:Q522">
    <cfRule type="cellIs" dxfId="1370" priority="78" operator="lessThan">
      <formula>0</formula>
    </cfRule>
    <cfRule type="expression" dxfId="1369" priority="79">
      <formula>B522/#REF!&gt;1</formula>
    </cfRule>
    <cfRule type="expression" dxfId="1368" priority="80">
      <formula>B522/#REF!&lt;1</formula>
    </cfRule>
  </conditionalFormatting>
  <conditionalFormatting sqref="B523:Q523">
    <cfRule type="cellIs" dxfId="1367" priority="77" operator="lessThan">
      <formula>0</formula>
    </cfRule>
  </conditionalFormatting>
  <conditionalFormatting sqref="B530:Q530">
    <cfRule type="cellIs" dxfId="1366" priority="63" operator="lessThan">
      <formula>0</formula>
    </cfRule>
    <cfRule type="expression" dxfId="1365" priority="64">
      <formula>B530/#REF!&gt;1</formula>
    </cfRule>
    <cfRule type="expression" dxfId="1364" priority="65">
      <formula>B530/#REF!&lt;1</formula>
    </cfRule>
  </conditionalFormatting>
  <conditionalFormatting sqref="B531:Q531">
    <cfRule type="cellIs" dxfId="1363" priority="62" operator="lessThan">
      <formula>0</formula>
    </cfRule>
  </conditionalFormatting>
  <conditionalFormatting sqref="B538:Q538 B552:Q552 B491:Q491">
    <cfRule type="cellIs" dxfId="1362" priority="623" operator="lessThan">
      <formula>0</formula>
    </cfRule>
  </conditionalFormatting>
  <conditionalFormatting sqref="B538:Q538">
    <cfRule type="expression" dxfId="1361" priority="451">
      <formula>B538/A538&gt;1</formula>
    </cfRule>
    <cfRule type="expression" dxfId="1360" priority="452">
      <formula>B538/A538&lt;1</formula>
    </cfRule>
  </conditionalFormatting>
  <conditionalFormatting sqref="B545:Q545">
    <cfRule type="cellIs" dxfId="1359" priority="447" operator="lessThan">
      <formula>0</formula>
    </cfRule>
  </conditionalFormatting>
  <conditionalFormatting sqref="B552:Q552">
    <cfRule type="expression" dxfId="1358" priority="448">
      <formula>B552/A552&gt;1</formula>
    </cfRule>
    <cfRule type="expression" dxfId="1357" priority="449">
      <formula>B552/A552&lt;1</formula>
    </cfRule>
  </conditionalFormatting>
  <conditionalFormatting sqref="B553:Q553">
    <cfRule type="cellIs" dxfId="1356" priority="404" operator="lessThan">
      <formula>0</formula>
    </cfRule>
  </conditionalFormatting>
  <conditionalFormatting sqref="B610:Q611">
    <cfRule type="expression" dxfId="1355" priority="855">
      <formula>B610/A610&gt;1</formula>
    </cfRule>
    <cfRule type="expression" dxfId="1354" priority="856">
      <formula>B610/A610&lt;1</formula>
    </cfRule>
  </conditionalFormatting>
  <conditionalFormatting sqref="B613:Q614">
    <cfRule type="expression" dxfId="1353" priority="442">
      <formula>B613/A613&gt;1</formula>
    </cfRule>
    <cfRule type="expression" dxfId="1352" priority="443">
      <formula>B613/A613&lt;1</formula>
    </cfRule>
  </conditionalFormatting>
  <conditionalFormatting sqref="B616:Q616">
    <cfRule type="cellIs" dxfId="1351" priority="196" operator="lessThan">
      <formula>0</formula>
    </cfRule>
  </conditionalFormatting>
  <conditionalFormatting sqref="B538:N538 B552:N552 B395:M395 B407:M407 B413:M413 B419:M419 B425:M425 B432:M432 B438:M438 B449 B539 R539:S539 R546:S546 B610:R611">
    <cfRule type="cellIs" dxfId="1350" priority="1338" operator="lessThan">
      <formula>0</formula>
    </cfRule>
  </conditionalFormatting>
  <conditionalFormatting sqref="B613:R614">
    <cfRule type="cellIs" dxfId="1349" priority="444" operator="lessThan">
      <formula>0</formula>
    </cfRule>
  </conditionalFormatting>
  <conditionalFormatting sqref="B617:R618 B620:Q620 B623:R623">
    <cfRule type="cellIs" dxfId="1348" priority="465" operator="lessThan">
      <formula>0</formula>
    </cfRule>
  </conditionalFormatting>
  <conditionalFormatting sqref="B584:S587">
    <cfRule type="cellIs" dxfId="1347" priority="607" operator="lessThan">
      <formula>0</formula>
    </cfRule>
  </conditionalFormatting>
  <conditionalFormatting sqref="C552:H552">
    <cfRule type="expression" dxfId="1346" priority="804">
      <formula>C552/B552&gt;1</formula>
    </cfRule>
    <cfRule type="expression" dxfId="1345" priority="805">
      <formula>C552/B552&lt;1</formula>
    </cfRule>
    <cfRule type="cellIs" dxfId="1344" priority="806" operator="lessThan">
      <formula>0</formula>
    </cfRule>
  </conditionalFormatting>
  <conditionalFormatting sqref="C356:J357">
    <cfRule type="cellIs" dxfId="1343" priority="51" operator="lessThan">
      <formula>0</formula>
    </cfRule>
  </conditionalFormatting>
  <conditionalFormatting sqref="C575:J575">
    <cfRule type="cellIs" dxfId="1342" priority="1102" operator="lessThan">
      <formula>0</formula>
    </cfRule>
  </conditionalFormatting>
  <conditionalFormatting sqref="C580:J580">
    <cfRule type="cellIs" dxfId="1341" priority="1186" operator="lessThan">
      <formula>0</formula>
    </cfRule>
  </conditionalFormatting>
  <conditionalFormatting sqref="C585:J585">
    <cfRule type="cellIs" dxfId="1340" priority="1174" operator="lessThan">
      <formula>0</formula>
    </cfRule>
  </conditionalFormatting>
  <conditionalFormatting sqref="C590:J590">
    <cfRule type="cellIs" dxfId="1339" priority="1162" operator="lessThan">
      <formula>0</formula>
    </cfRule>
  </conditionalFormatting>
  <conditionalFormatting sqref="C396:M396">
    <cfRule type="cellIs" dxfId="1338" priority="1235" operator="lessThan">
      <formula>0</formula>
    </cfRule>
  </conditionalFormatting>
  <conditionalFormatting sqref="C408:M408">
    <cfRule type="cellIs" dxfId="1337" priority="964" operator="lessThan">
      <formula>0</formula>
    </cfRule>
  </conditionalFormatting>
  <conditionalFormatting sqref="C414:M414">
    <cfRule type="cellIs" dxfId="1336" priority="948" operator="lessThan">
      <formula>0</formula>
    </cfRule>
  </conditionalFormatting>
  <conditionalFormatting sqref="C420:M420">
    <cfRule type="cellIs" dxfId="1335" priority="932" operator="lessThan">
      <formula>0</formula>
    </cfRule>
  </conditionalFormatting>
  <conditionalFormatting sqref="C426:M426">
    <cfRule type="cellIs" dxfId="1334" priority="902" operator="lessThan">
      <formula>0</formula>
    </cfRule>
  </conditionalFormatting>
  <conditionalFormatting sqref="C433:M433">
    <cfRule type="cellIs" dxfId="1333" priority="886" operator="lessThan">
      <formula>0</formula>
    </cfRule>
  </conditionalFormatting>
  <conditionalFormatting sqref="C439:M439">
    <cfRule type="cellIs" dxfId="1332" priority="870" operator="lessThan">
      <formula>0</formula>
    </cfRule>
  </conditionalFormatting>
  <conditionalFormatting sqref="C626:M626">
    <cfRule type="cellIs" dxfId="1331" priority="1077" operator="lessThan">
      <formula>0</formula>
    </cfRule>
  </conditionalFormatting>
  <conditionalFormatting sqref="C356:N359">
    <cfRule type="cellIs" dxfId="1330" priority="43" operator="lessThan">
      <formula>0</formula>
    </cfRule>
  </conditionalFormatting>
  <conditionalFormatting sqref="C493:N498">
    <cfRule type="expression" dxfId="1329" priority="726">
      <formula>C493/B493&gt;1</formula>
    </cfRule>
    <cfRule type="expression" dxfId="1328" priority="727">
      <formula>C493/B493&lt;1</formula>
    </cfRule>
    <cfRule type="cellIs" dxfId="1327" priority="728" operator="lessThan">
      <formula>0</formula>
    </cfRule>
  </conditionalFormatting>
  <conditionalFormatting sqref="C613:N614">
    <cfRule type="expression" dxfId="1326" priority="699">
      <formula>C613/B613&gt;1</formula>
    </cfRule>
    <cfRule type="expression" dxfId="1325" priority="700">
      <formula>C613/B613&lt;1</formula>
    </cfRule>
  </conditionalFormatting>
  <conditionalFormatting sqref="C350:Q354">
    <cfRule type="cellIs" dxfId="1324" priority="573" operator="lessThan">
      <formula>0</formula>
    </cfRule>
  </conditionalFormatting>
  <conditionalFormatting sqref="C366:Q366">
    <cfRule type="cellIs" dxfId="1323" priority="370" operator="lessThan">
      <formula>0</formula>
    </cfRule>
  </conditionalFormatting>
  <conditionalFormatting sqref="C368:Q372">
    <cfRule type="cellIs" dxfId="1322" priority="569" operator="lessThan">
      <formula>0</formula>
    </cfRule>
  </conditionalFormatting>
  <conditionalFormatting sqref="C374:Q378">
    <cfRule type="cellIs" dxfId="1321" priority="162" operator="lessThan">
      <formula>0</formula>
    </cfRule>
  </conditionalFormatting>
  <conditionalFormatting sqref="C380:Q384">
    <cfRule type="cellIs" dxfId="1320" priority="567" operator="lessThan">
      <formula>0</formula>
    </cfRule>
  </conditionalFormatting>
  <conditionalFormatting sqref="C386:Q390">
    <cfRule type="cellIs" dxfId="1319" priority="565" operator="lessThan">
      <formula>0</formula>
    </cfRule>
  </conditionalFormatting>
  <conditionalFormatting sqref="C442:Q446">
    <cfRule type="expression" dxfId="1318" priority="460">
      <formula>C442/B442&gt;1</formula>
    </cfRule>
    <cfRule type="expression" dxfId="1317" priority="461">
      <formula>C442/B442&lt;1</formula>
    </cfRule>
    <cfRule type="cellIs" dxfId="1316" priority="462" operator="lessThan">
      <formula>0</formula>
    </cfRule>
  </conditionalFormatting>
  <conditionalFormatting sqref="C509:Q514">
    <cfRule type="expression" dxfId="1315" priority="266">
      <formula>C509/B509&gt;1</formula>
    </cfRule>
    <cfRule type="expression" dxfId="1314" priority="267">
      <formula>C509/B509&lt;1</formula>
    </cfRule>
    <cfRule type="cellIs" dxfId="1313" priority="268" operator="lessThan">
      <formula>0</formula>
    </cfRule>
  </conditionalFormatting>
  <conditionalFormatting sqref="C533:Q537 C547:Q551">
    <cfRule type="expression" dxfId="1312" priority="466">
      <formula>C533/B533&gt;1</formula>
    </cfRule>
    <cfRule type="expression" dxfId="1311" priority="467">
      <formula>C533/B533&lt;1</formula>
    </cfRule>
    <cfRule type="cellIs" dxfId="1310" priority="471" operator="lessThan">
      <formula>0</formula>
    </cfRule>
  </conditionalFormatting>
  <conditionalFormatting sqref="C545:Q545">
    <cfRule type="expression" dxfId="1309" priority="445">
      <formula>C545/B545&gt;1</formula>
    </cfRule>
    <cfRule type="expression" dxfId="1308" priority="446">
      <formula>C545/B545&lt;1</formula>
    </cfRule>
  </conditionalFormatting>
  <conditionalFormatting sqref="C560:Q560">
    <cfRule type="expression" dxfId="1307" priority="439">
      <formula>C560/B560&gt;1</formula>
    </cfRule>
    <cfRule type="expression" dxfId="1306" priority="440">
      <formula>C560/B560&lt;1</formula>
    </cfRule>
  </conditionalFormatting>
  <conditionalFormatting sqref="C566:Q566">
    <cfRule type="expression" dxfId="1305" priority="434">
      <formula>C566/B566&gt;1</formula>
    </cfRule>
    <cfRule type="expression" dxfId="1304" priority="435">
      <formula>C566/B566&lt;1</formula>
    </cfRule>
  </conditionalFormatting>
  <conditionalFormatting sqref="C568:Q571">
    <cfRule type="cellIs" dxfId="1303" priority="431" operator="lessThan">
      <formula>0</formula>
    </cfRule>
  </conditionalFormatting>
  <conditionalFormatting sqref="C571:Q571">
    <cfRule type="expression" dxfId="1302" priority="429">
      <formula>C571/B571&gt;1</formula>
    </cfRule>
    <cfRule type="expression" dxfId="1301" priority="430">
      <formula>C571/B571&lt;1</formula>
    </cfRule>
  </conditionalFormatting>
  <conditionalFormatting sqref="C617:Q618 C620:Q620 C623:Q623">
    <cfRule type="expression" dxfId="1300" priority="463">
      <formula>C617/B617&gt;1</formula>
    </cfRule>
    <cfRule type="expression" dxfId="1299" priority="464">
      <formula>C617/B617&lt;1</formula>
    </cfRule>
  </conditionalFormatting>
  <conditionalFormatting sqref="C556:S560">
    <cfRule type="cellIs" dxfId="1298" priority="441" operator="lessThan">
      <formula>0</formula>
    </cfRule>
  </conditionalFormatting>
  <conditionalFormatting sqref="C562:S566">
    <cfRule type="cellIs" dxfId="1297" priority="436" operator="lessThan">
      <formula>0</formula>
    </cfRule>
  </conditionalFormatting>
  <conditionalFormatting sqref="C574:S577">
    <cfRule type="cellIs" dxfId="1296" priority="601" operator="lessThan">
      <formula>0</formula>
    </cfRule>
  </conditionalFormatting>
  <conditionalFormatting sqref="C579:S582">
    <cfRule type="cellIs" dxfId="1295" priority="609" operator="lessThan">
      <formula>0</formula>
    </cfRule>
  </conditionalFormatting>
  <conditionalFormatting sqref="C589:S592">
    <cfRule type="cellIs" dxfId="1294" priority="605" operator="lessThan">
      <formula>0</formula>
    </cfRule>
  </conditionalFormatting>
  <conditionalFormatting sqref="H359">
    <cfRule type="cellIs" dxfId="1293" priority="50" operator="lessThan">
      <formula>0</formula>
    </cfRule>
  </conditionalFormatting>
  <conditionalFormatting sqref="H383:H384">
    <cfRule type="cellIs" dxfId="1292" priority="1229" operator="lessThan">
      <formula>0</formula>
    </cfRule>
  </conditionalFormatting>
  <conditionalFormatting sqref="H389:H390">
    <cfRule type="cellIs" dxfId="1291" priority="1233" operator="lessThan">
      <formula>0</formula>
    </cfRule>
  </conditionalFormatting>
  <conditionalFormatting sqref="I574:I575">
    <cfRule type="cellIs" dxfId="1290" priority="1103" operator="lessThan">
      <formula>0</formula>
    </cfRule>
  </conditionalFormatting>
  <conditionalFormatting sqref="I579:I580">
    <cfRule type="cellIs" dxfId="1289" priority="1187" operator="lessThan">
      <formula>0</formula>
    </cfRule>
  </conditionalFormatting>
  <conditionalFormatting sqref="I584:I585">
    <cfRule type="cellIs" dxfId="1288" priority="1175" operator="lessThan">
      <formula>0</formula>
    </cfRule>
  </conditionalFormatting>
  <conditionalFormatting sqref="I589:I590">
    <cfRule type="cellIs" dxfId="1287" priority="1163" operator="lessThan">
      <formula>0</formula>
    </cfRule>
  </conditionalFormatting>
  <conditionalFormatting sqref="I641:N641">
    <cfRule type="cellIs" dxfId="1286" priority="1083" operator="lessThan">
      <formula>0</formula>
    </cfRule>
  </conditionalFormatting>
  <conditionalFormatting sqref="I645:N645">
    <cfRule type="cellIs" dxfId="1285" priority="679" operator="lessThan">
      <formula>0</formula>
    </cfRule>
  </conditionalFormatting>
  <conditionalFormatting sqref="I649:N649">
    <cfRule type="cellIs" dxfId="1284" priority="677" operator="lessThan">
      <formula>0</formula>
    </cfRule>
  </conditionalFormatting>
  <conditionalFormatting sqref="I653:N653">
    <cfRule type="cellIs" dxfId="1283" priority="675" operator="lessThan">
      <formula>0</formula>
    </cfRule>
  </conditionalFormatting>
  <conditionalFormatting sqref="I657:N657">
    <cfRule type="cellIs" dxfId="1282" priority="673" operator="lessThan">
      <formula>0</formula>
    </cfRule>
  </conditionalFormatting>
  <conditionalFormatting sqref="I661:N661">
    <cfRule type="cellIs" dxfId="1281" priority="671" operator="lessThan">
      <formula>0</formula>
    </cfRule>
  </conditionalFormatting>
  <conditionalFormatting sqref="I665:N665">
    <cfRule type="cellIs" dxfId="1280" priority="669" operator="lessThan">
      <formula>0</formula>
    </cfRule>
  </conditionalFormatting>
  <conditionalFormatting sqref="I669:N669">
    <cfRule type="cellIs" dxfId="1279" priority="667" operator="lessThan">
      <formula>0</formula>
    </cfRule>
  </conditionalFormatting>
  <conditionalFormatting sqref="I673:N673">
    <cfRule type="cellIs" dxfId="1278" priority="665" operator="lessThan">
      <formula>0</formula>
    </cfRule>
  </conditionalFormatting>
  <conditionalFormatting sqref="I677:N677">
    <cfRule type="cellIs" dxfId="1277" priority="768" operator="lessThan">
      <formula>0</formula>
    </cfRule>
  </conditionalFormatting>
  <conditionalFormatting sqref="I681:N681">
    <cfRule type="cellIs" dxfId="1276" priority="663" operator="lessThan">
      <formula>0</formula>
    </cfRule>
  </conditionalFormatting>
  <conditionalFormatting sqref="I685:N685">
    <cfRule type="cellIs" dxfId="1275" priority="661" operator="lessThan">
      <formula>0</formula>
    </cfRule>
  </conditionalFormatting>
  <conditionalFormatting sqref="J557">
    <cfRule type="cellIs" dxfId="1274" priority="1204" operator="lessThan">
      <formula>0</formula>
    </cfRule>
  </conditionalFormatting>
  <conditionalFormatting sqref="J569">
    <cfRule type="cellIs" dxfId="1273" priority="1114" operator="lessThan">
      <formula>0</formula>
    </cfRule>
  </conditionalFormatting>
  <conditionalFormatting sqref="J370:M372">
    <cfRule type="cellIs" dxfId="1272" priority="1253" operator="lessThan">
      <formula>0</formula>
    </cfRule>
  </conditionalFormatting>
  <conditionalFormatting sqref="J376:M378">
    <cfRule type="cellIs" dxfId="1271" priority="184" operator="lessThan">
      <formula>0</formula>
    </cfRule>
  </conditionalFormatting>
  <conditionalFormatting sqref="J368:N369">
    <cfRule type="cellIs" dxfId="1270" priority="1292" operator="lessThan">
      <formula>0</formula>
    </cfRule>
  </conditionalFormatting>
  <conditionalFormatting sqref="J374:N375">
    <cfRule type="cellIs" dxfId="1269" priority="187" operator="lessThan">
      <formula>0</formula>
    </cfRule>
  </conditionalFormatting>
  <conditionalFormatting sqref="K356:M356 K357:N357">
    <cfRule type="cellIs" dxfId="1268" priority="55" operator="lessThan">
      <formula>0</formula>
    </cfRule>
  </conditionalFormatting>
  <conditionalFormatting sqref="K556:N557">
    <cfRule type="cellIs" dxfId="1267" priority="1206" operator="lessThan">
      <formula>0</formula>
    </cfRule>
  </conditionalFormatting>
  <conditionalFormatting sqref="K568:N569">
    <cfRule type="cellIs" dxfId="1266" priority="1116" operator="lessThan">
      <formula>0</formula>
    </cfRule>
  </conditionalFormatting>
  <conditionalFormatting sqref="K574:N575">
    <cfRule type="cellIs" dxfId="1265" priority="1105" operator="lessThan">
      <formula>0</formula>
    </cfRule>
  </conditionalFormatting>
  <conditionalFormatting sqref="K579:N580">
    <cfRule type="cellIs" dxfId="1264" priority="1189" operator="lessThan">
      <formula>0</formula>
    </cfRule>
  </conditionalFormatting>
  <conditionalFormatting sqref="K584:N585">
    <cfRule type="cellIs" dxfId="1263" priority="1177" operator="lessThan">
      <formula>0</formula>
    </cfRule>
  </conditionalFormatting>
  <conditionalFormatting sqref="K589:N590">
    <cfRule type="cellIs" dxfId="1262" priority="1165" operator="lessThan">
      <formula>0</formula>
    </cfRule>
  </conditionalFormatting>
  <conditionalFormatting sqref="N354">
    <cfRule type="cellIs" dxfId="1261" priority="977" operator="lessThan">
      <formula>0</formula>
    </cfRule>
  </conditionalFormatting>
  <conditionalFormatting sqref="N395:N396">
    <cfRule type="cellIs" dxfId="1260" priority="967" operator="lessThan">
      <formula>0</formula>
    </cfRule>
  </conditionalFormatting>
  <conditionalFormatting sqref="N407:N408">
    <cfRule type="cellIs" dxfId="1259" priority="951" operator="lessThan">
      <formula>0</formula>
    </cfRule>
  </conditionalFormatting>
  <conditionalFormatting sqref="N413:N414">
    <cfRule type="cellIs" dxfId="1258" priority="935" operator="lessThan">
      <formula>0</formula>
    </cfRule>
  </conditionalFormatting>
  <conditionalFormatting sqref="N419:N420">
    <cfRule type="cellIs" dxfId="1257" priority="919" operator="lessThan">
      <formula>0</formula>
    </cfRule>
  </conditionalFormatting>
  <conditionalFormatting sqref="N425:N426">
    <cfRule type="cellIs" dxfId="1256" priority="889" operator="lessThan">
      <formula>0</formula>
    </cfRule>
  </conditionalFormatting>
  <conditionalFormatting sqref="N432:N433">
    <cfRule type="cellIs" dxfId="1255" priority="873" operator="lessThan">
      <formula>0</formula>
    </cfRule>
  </conditionalFormatting>
  <conditionalFormatting sqref="N438:N439">
    <cfRule type="cellIs" dxfId="1254" priority="857" operator="lessThan">
      <formula>0</formula>
    </cfRule>
  </conditionalFormatting>
  <conditionalFormatting sqref="O392:Q396">
    <cfRule type="cellIs" dxfId="1253" priority="563" operator="lessThan">
      <formula>0</formula>
    </cfRule>
  </conditionalFormatting>
  <conditionalFormatting sqref="O404:Q408">
    <cfRule type="cellIs" dxfId="1252" priority="552" operator="lessThan">
      <formula>0</formula>
    </cfRule>
  </conditionalFormatting>
  <conditionalFormatting sqref="O410:Q414">
    <cfRule type="cellIs" dxfId="1251" priority="541" operator="lessThan">
      <formula>0</formula>
    </cfRule>
  </conditionalFormatting>
  <conditionalFormatting sqref="O416:Q420">
    <cfRule type="cellIs" dxfId="1250" priority="530" operator="lessThan">
      <formula>0</formula>
    </cfRule>
  </conditionalFormatting>
  <conditionalFormatting sqref="O422:Q426">
    <cfRule type="cellIs" dxfId="1249" priority="510" operator="lessThan">
      <formula>0</formula>
    </cfRule>
  </conditionalFormatting>
  <conditionalFormatting sqref="O435:Q439">
    <cfRule type="cellIs" dxfId="1248" priority="488" operator="lessThan">
      <formula>0</formula>
    </cfRule>
  </conditionalFormatting>
  <conditionalFormatting sqref="O491:Q491">
    <cfRule type="expression" dxfId="1247" priority="625">
      <formula>O491/#REF!&lt;1</formula>
    </cfRule>
  </conditionalFormatting>
  <conditionalFormatting sqref="O493:Q498">
    <cfRule type="expression" dxfId="1246" priority="457">
      <formula>O493/N493&gt;1</formula>
    </cfRule>
    <cfRule type="expression" dxfId="1245" priority="458">
      <formula>O493/N493&lt;1</formula>
    </cfRule>
    <cfRule type="cellIs" dxfId="1244" priority="459" operator="lessThan">
      <formula>0</formula>
    </cfRule>
  </conditionalFormatting>
  <conditionalFormatting sqref="O537:Q537 O551:Q551">
    <cfRule type="cellIs" dxfId="1243" priority="468" operator="lessThan">
      <formula>0</formula>
    </cfRule>
  </conditionalFormatting>
  <conditionalFormatting sqref="O538:Q538 O552:Q552">
    <cfRule type="expression" dxfId="1242" priority="483">
      <formula>O538/#REF!&gt;1</formula>
    </cfRule>
    <cfRule type="expression" dxfId="1241" priority="484">
      <formula>O538/#REF!&lt;1</formula>
    </cfRule>
  </conditionalFormatting>
  <conditionalFormatting sqref="O538:Q538">
    <cfRule type="cellIs" dxfId="1240" priority="453" operator="lessThan">
      <formula>0</formula>
    </cfRule>
  </conditionalFormatting>
  <conditionalFormatting sqref="O552:Q552">
    <cfRule type="cellIs" dxfId="1239" priority="450" operator="lessThan">
      <formula>0</formula>
    </cfRule>
  </conditionalFormatting>
  <conditionalFormatting sqref="O619:R619 O621:Q622">
    <cfRule type="cellIs" dxfId="1238" priority="600" operator="lessThan">
      <formula>0</formula>
    </cfRule>
  </conditionalFormatting>
  <conditionalFormatting sqref="O429:S433">
    <cfRule type="cellIs" dxfId="1237" priority="499" operator="lessThan">
      <formula>0</formula>
    </cfRule>
  </conditionalFormatting>
  <conditionalFormatting sqref="O639:S686">
    <cfRule type="cellIs" dxfId="1236" priority="409" operator="lessThan">
      <formula>0</formula>
    </cfRule>
  </conditionalFormatting>
  <conditionalFormatting sqref="R348:R366">
    <cfRule type="cellIs" dxfId="1235" priority="376" operator="lessThan">
      <formula>0</formula>
    </cfRule>
  </conditionalFormatting>
  <conditionalFormatting sqref="R373:R378">
    <cfRule type="cellIs" dxfId="1234" priority="168" operator="lessThan">
      <formula>0</formula>
    </cfRule>
  </conditionalFormatting>
  <conditionalFormatting sqref="R380:R401">
    <cfRule type="cellIs" dxfId="1233" priority="792" operator="lessThan">
      <formula>0</formula>
    </cfRule>
  </conditionalFormatting>
  <conditionalFormatting sqref="R403:R427">
    <cfRule type="cellIs" dxfId="1232" priority="787" operator="lessThan">
      <formula>0</formula>
    </cfRule>
  </conditionalFormatting>
  <conditionalFormatting sqref="R525:R553">
    <cfRule type="cellIs" dxfId="1231" priority="67" operator="lessThan">
      <formula>0</formula>
    </cfRule>
  </conditionalFormatting>
  <conditionalFormatting sqref="R620:R621">
    <cfRule type="cellIs" dxfId="1230" priority="769" operator="lessThan">
      <formula>0</formula>
    </cfRule>
  </conditionalFormatting>
  <conditionalFormatting sqref="R624:R626">
    <cfRule type="cellIs" dxfId="1229" priority="195" operator="lessThan">
      <formula>0</formula>
    </cfRule>
  </conditionalFormatting>
  <conditionalFormatting sqref="R348:S349">
    <cfRule type="cellIs" dxfId="1228" priority="1321" operator="lessThan">
      <formula>0</formula>
    </cfRule>
  </conditionalFormatting>
  <conditionalFormatting sqref="R355:S355">
    <cfRule type="cellIs" dxfId="1227" priority="1309" operator="lessThan">
      <formula>0</formula>
    </cfRule>
  </conditionalFormatting>
  <conditionalFormatting sqref="R361:S361">
    <cfRule type="cellIs" dxfId="1226" priority="399" operator="lessThan">
      <formula>0</formula>
    </cfRule>
  </conditionalFormatting>
  <conditionalFormatting sqref="R367:S373">
    <cfRule type="cellIs" dxfId="1225" priority="193" operator="lessThan">
      <formula>0</formula>
    </cfRule>
  </conditionalFormatting>
  <conditionalFormatting sqref="R379:S379">
    <cfRule type="cellIs" dxfId="1224" priority="1288" operator="lessThan">
      <formula>0</formula>
    </cfRule>
  </conditionalFormatting>
  <conditionalFormatting sqref="R385:S385">
    <cfRule type="cellIs" dxfId="1223" priority="1279" operator="lessThan">
      <formula>0</formula>
    </cfRule>
  </conditionalFormatting>
  <conditionalFormatting sqref="R391:S391">
    <cfRule type="cellIs" dxfId="1222" priority="1268" operator="lessThan">
      <formula>0</formula>
    </cfRule>
  </conditionalFormatting>
  <conditionalFormatting sqref="R397:S397">
    <cfRule type="cellIs" dxfId="1221" priority="1261" operator="lessThan">
      <formula>0</formula>
    </cfRule>
  </conditionalFormatting>
  <conditionalFormatting sqref="R403:S403">
    <cfRule type="cellIs" dxfId="1220" priority="1248" operator="lessThan">
      <formula>0</formula>
    </cfRule>
  </conditionalFormatting>
  <conditionalFormatting sqref="R409:S409">
    <cfRule type="cellIs" dxfId="1219" priority="1075" operator="lessThan">
      <formula>0</formula>
    </cfRule>
  </conditionalFormatting>
  <conditionalFormatting sqref="R415:S415">
    <cfRule type="cellIs" dxfId="1218" priority="1068" operator="lessThan">
      <formula>0</formula>
    </cfRule>
  </conditionalFormatting>
  <conditionalFormatting sqref="R421:S421">
    <cfRule type="cellIs" dxfId="1217" priority="1228" operator="lessThan">
      <formula>0</formula>
    </cfRule>
  </conditionalFormatting>
  <conditionalFormatting sqref="R435:S524">
    <cfRule type="cellIs" dxfId="1216" priority="58" operator="lessThan">
      <formula>0</formula>
    </cfRule>
  </conditionalFormatting>
  <conditionalFormatting sqref="R568:S572">
    <cfRule type="cellIs" dxfId="1215" priority="774" operator="lessThan">
      <formula>0</formula>
    </cfRule>
  </conditionalFormatting>
  <conditionalFormatting sqref="S350:S354">
    <cfRule type="cellIs" dxfId="1214" priority="1310" operator="lessThan">
      <formula>0</formula>
    </cfRule>
  </conditionalFormatting>
  <conditionalFormatting sqref="S356:S360">
    <cfRule type="cellIs" dxfId="1213" priority="1299" operator="lessThan">
      <formula>0</formula>
    </cfRule>
  </conditionalFormatting>
  <conditionalFormatting sqref="S362:S366">
    <cfRule type="cellIs" dxfId="1212" priority="389" operator="lessThan">
      <formula>0</formula>
    </cfRule>
  </conditionalFormatting>
  <conditionalFormatting sqref="S374:S378">
    <cfRule type="cellIs" dxfId="1211" priority="185" operator="lessThan">
      <formula>0</formula>
    </cfRule>
  </conditionalFormatting>
  <conditionalFormatting sqref="S380:S384">
    <cfRule type="cellIs" dxfId="1210" priority="1280" operator="lessThan">
      <formula>0</formula>
    </cfRule>
  </conditionalFormatting>
  <conditionalFormatting sqref="S386:S390">
    <cfRule type="cellIs" dxfId="1209" priority="1269" operator="lessThan">
      <formula>0</formula>
    </cfRule>
  </conditionalFormatting>
  <conditionalFormatting sqref="S392:S396">
    <cfRule type="cellIs" dxfId="1208" priority="1262" operator="lessThan">
      <formula>0</formula>
    </cfRule>
  </conditionalFormatting>
  <conditionalFormatting sqref="S398:S401">
    <cfRule type="cellIs" dxfId="1207" priority="1257" operator="lessThan">
      <formula>0</formula>
    </cfRule>
  </conditionalFormatting>
  <conditionalFormatting sqref="S404:S408">
    <cfRule type="cellIs" dxfId="1206" priority="1243" operator="lessThan">
      <formula>0</formula>
    </cfRule>
  </conditionalFormatting>
  <conditionalFormatting sqref="S410:S414">
    <cfRule type="cellIs" dxfId="1205" priority="1070" operator="lessThan">
      <formula>0</formula>
    </cfRule>
  </conditionalFormatting>
  <conditionalFormatting sqref="S416:S420">
    <cfRule type="cellIs" dxfId="1204" priority="1063" operator="lessThan">
      <formula>0</formula>
    </cfRule>
  </conditionalFormatting>
  <conditionalFormatting sqref="S422:S427">
    <cfRule type="cellIs" dxfId="1203" priority="1221" operator="lessThan">
      <formula>0</formula>
    </cfRule>
  </conditionalFormatting>
  <conditionalFormatting sqref="S525:S531">
    <cfRule type="cellIs" dxfId="1202" priority="68" operator="lessThan">
      <formula>0</formula>
    </cfRule>
  </conditionalFormatting>
  <conditionalFormatting sqref="S533:S538">
    <cfRule type="cellIs" dxfId="1201" priority="1126" operator="lessThan">
      <formula>0</formula>
    </cfRule>
  </conditionalFormatting>
  <conditionalFormatting sqref="S540:S545">
    <cfRule type="cellIs" dxfId="1200" priority="1120" operator="lessThan">
      <formula>0</formula>
    </cfRule>
  </conditionalFormatting>
  <conditionalFormatting sqref="S547:S553">
    <cfRule type="cellIs" dxfId="1199" priority="647" operator="lessThan">
      <formula>0</formula>
    </cfRule>
  </conditionalFormatting>
  <conditionalFormatting sqref="T595:XFD604">
    <cfRule type="cellIs" dxfId="1198" priority="25" operator="lessThan">
      <formula>0</formula>
    </cfRule>
  </conditionalFormatting>
  <conditionalFormatting sqref="R595:R603">
    <cfRule type="cellIs" dxfId="1197" priority="15" operator="lessThan">
      <formula>0</formula>
    </cfRule>
  </conditionalFormatting>
  <conditionalFormatting sqref="R595:R609">
    <cfRule type="cellIs" dxfId="1196" priority="10" operator="lessThan">
      <formula>0</formula>
    </cfRule>
  </conditionalFormatting>
  <conditionalFormatting sqref="R605:R609">
    <cfRule type="cellIs" dxfId="1195" priority="12" operator="lessThan">
      <formula>0</formula>
    </cfRule>
  </conditionalFormatting>
  <conditionalFormatting sqref="R604:S604">
    <cfRule type="cellIs" dxfId="1194" priority="22" operator="lessThan">
      <formula>0</formula>
    </cfRule>
  </conditionalFormatting>
  <conditionalFormatting sqref="S595:S603">
    <cfRule type="cellIs" dxfId="1193" priority="16" operator="lessThan">
      <formula>0</formula>
    </cfRule>
  </conditionalFormatting>
  <conditionalFormatting sqref="S609">
    <cfRule type="cellIs" dxfId="1192" priority="11" operator="lessThan">
      <formula>0</formula>
    </cfRule>
  </conditionalFormatting>
  <conditionalFormatting sqref="B605:Q609">
    <cfRule type="expression" dxfId="1191" priority="1">
      <formula>B605/A605&lt;1</formula>
    </cfRule>
    <cfRule type="expression" dxfId="1190" priority="2">
      <formula>B605/A605&gt;1</formula>
    </cfRule>
  </conditionalFormatting>
  <conditionalFormatting sqref="B595:Q604">
    <cfRule type="expression" dxfId="1189" priority="3">
      <formula>B595/A595&gt;1</formula>
    </cfRule>
    <cfRule type="expression" dxfId="1188" priority="4">
      <formula>B595/A595&lt;1</formula>
    </cfRule>
    <cfRule type="expression" dxfId="1187" priority="5">
      <formula>B595/A595&gt;1</formula>
    </cfRule>
    <cfRule type="expression" dxfId="1186" priority="6">
      <formula>B595/A595&lt;1</formula>
    </cfRule>
    <cfRule type="cellIs" dxfId="1185" priority="7" operator="lessThan">
      <formula>0</formula>
    </cfRule>
  </conditionalFormatting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75F1B4-7295-41BA-A941-55C84EB14B49}">
  <sheetPr>
    <tabColor rgb="FFFF0000"/>
    <outlinePr summaryBelow="0" summaryRight="0"/>
  </sheetPr>
  <dimension ref="A1:DP850"/>
  <sheetViews>
    <sheetView topLeftCell="K343" zoomScaleNormal="100" workbookViewId="0">
      <selection activeCell="L632" sqref="A632:XFD656"/>
    </sheetView>
  </sheetViews>
  <sheetFormatPr defaultColWidth="12.58203125" defaultRowHeight="13.5"/>
  <cols>
    <col min="1" max="1" width="83.58203125" style="79" bestFit="1" customWidth="1"/>
    <col min="2" max="2" width="14.83203125" style="79" bestFit="1" customWidth="1"/>
    <col min="3" max="16" width="13.83203125" style="79" bestFit="1" customWidth="1"/>
    <col min="17" max="17" width="15.75" style="79" bestFit="1" customWidth="1"/>
    <col min="18" max="18" width="14.75" style="79" bestFit="1" customWidth="1"/>
    <col min="19" max="19" width="39.75" style="79" bestFit="1" customWidth="1"/>
    <col min="20" max="20" width="6.08203125" style="79" bestFit="1" customWidth="1"/>
    <col min="21" max="43" width="13.83203125" style="79" bestFit="1" customWidth="1"/>
    <col min="44" max="45" width="12.75" style="79" bestFit="1" customWidth="1"/>
    <col min="46" max="54" width="13.83203125" style="79" bestFit="1" customWidth="1"/>
    <col min="55" max="55" width="12.75" style="79" bestFit="1" customWidth="1"/>
    <col min="56" max="56" width="13.83203125" style="79" bestFit="1" customWidth="1"/>
    <col min="57" max="57" width="12.75" style="79" bestFit="1" customWidth="1"/>
    <col min="58" max="71" width="4.75" style="79" bestFit="1" customWidth="1"/>
    <col min="72" max="16384" width="12.58203125" style="79"/>
  </cols>
  <sheetData>
    <row r="1" spans="1:74" ht="14">
      <c r="A1" s="1" t="s">
        <v>0</v>
      </c>
    </row>
    <row r="2" spans="1:74" s="3" customFormat="1" ht="14">
      <c r="A2" t="s">
        <v>6</v>
      </c>
      <c r="B2" t="s">
        <v>1894</v>
      </c>
      <c r="C2" t="s">
        <v>1895</v>
      </c>
      <c r="D2" t="s">
        <v>1896</v>
      </c>
      <c r="E2" t="s">
        <v>1897</v>
      </c>
      <c r="F2" t="s">
        <v>1898</v>
      </c>
      <c r="G2" t="s">
        <v>1899</v>
      </c>
      <c r="H2" t="s">
        <v>1900</v>
      </c>
      <c r="I2" t="s">
        <v>745</v>
      </c>
      <c r="J2" t="s">
        <v>746</v>
      </c>
      <c r="K2" t="s">
        <v>747</v>
      </c>
      <c r="L2" t="s">
        <v>694</v>
      </c>
      <c r="M2" t="s">
        <v>382</v>
      </c>
      <c r="N2" t="s">
        <v>383</v>
      </c>
      <c r="O2" t="s">
        <v>384</v>
      </c>
      <c r="P2" t="s">
        <v>385</v>
      </c>
      <c r="Q2" t="s">
        <v>386</v>
      </c>
      <c r="R2" t="s">
        <v>387</v>
      </c>
      <c r="S2" t="s">
        <v>388</v>
      </c>
      <c r="T2" t="s">
        <v>389</v>
      </c>
      <c r="U2" t="s">
        <v>390</v>
      </c>
      <c r="V2" t="s">
        <v>391</v>
      </c>
      <c r="W2" t="s">
        <v>392</v>
      </c>
      <c r="X2" t="s">
        <v>393</v>
      </c>
      <c r="Y2" t="s">
        <v>394</v>
      </c>
      <c r="Z2" t="s">
        <v>395</v>
      </c>
      <c r="AA2" t="s">
        <v>396</v>
      </c>
      <c r="AB2" t="s">
        <v>397</v>
      </c>
      <c r="AC2" t="s">
        <v>398</v>
      </c>
      <c r="AD2" t="s">
        <v>399</v>
      </c>
      <c r="AE2" t="s">
        <v>400</v>
      </c>
      <c r="AF2" t="s">
        <v>401</v>
      </c>
      <c r="AG2" t="s">
        <v>402</v>
      </c>
      <c r="AH2" t="s">
        <v>403</v>
      </c>
      <c r="AI2" t="s">
        <v>404</v>
      </c>
      <c r="AJ2" t="s">
        <v>405</v>
      </c>
      <c r="AK2" t="s">
        <v>406</v>
      </c>
      <c r="AL2" t="s">
        <v>407</v>
      </c>
      <c r="AM2" t="s">
        <v>408</v>
      </c>
      <c r="AN2" t="s">
        <v>409</v>
      </c>
      <c r="AO2" t="s">
        <v>410</v>
      </c>
      <c r="AP2" t="s">
        <v>411</v>
      </c>
      <c r="AQ2" t="s">
        <v>412</v>
      </c>
      <c r="AR2" t="s">
        <v>413</v>
      </c>
      <c r="AS2" t="s">
        <v>414</v>
      </c>
      <c r="AT2" t="s">
        <v>415</v>
      </c>
      <c r="AU2" t="s">
        <v>416</v>
      </c>
      <c r="AV2" t="s">
        <v>417</v>
      </c>
      <c r="AW2" t="s">
        <v>418</v>
      </c>
      <c r="AX2" t="s">
        <v>419</v>
      </c>
      <c r="AY2" t="s">
        <v>420</v>
      </c>
      <c r="AZ2" t="s">
        <v>421</v>
      </c>
      <c r="BA2" t="s">
        <v>422</v>
      </c>
      <c r="BB2" t="s">
        <v>423</v>
      </c>
      <c r="BC2" t="s">
        <v>424</v>
      </c>
      <c r="BD2" t="s">
        <v>425</v>
      </c>
      <c r="BE2" t="s">
        <v>426</v>
      </c>
      <c r="BF2" t="s">
        <v>427</v>
      </c>
      <c r="BG2" t="s">
        <v>428</v>
      </c>
      <c r="BH2" t="s">
        <v>429</v>
      </c>
      <c r="BI2" t="s">
        <v>430</v>
      </c>
      <c r="BJ2" t="s">
        <v>431</v>
      </c>
      <c r="BK2" t="s">
        <v>432</v>
      </c>
      <c r="BL2" t="s">
        <v>433</v>
      </c>
      <c r="BM2" t="s">
        <v>434</v>
      </c>
      <c r="BN2"/>
      <c r="BO2"/>
      <c r="BP2"/>
      <c r="BQ2"/>
      <c r="BR2"/>
      <c r="BS2"/>
      <c r="BT2"/>
      <c r="BU2"/>
      <c r="BV2"/>
    </row>
    <row r="3" spans="1:74">
      <c r="A3" t="s">
        <v>435</v>
      </c>
      <c r="B3"/>
      <c r="C3"/>
      <c r="D3"/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</row>
    <row r="4" spans="1:74">
      <c r="A4" t="s">
        <v>436</v>
      </c>
      <c r="B4"/>
      <c r="C4"/>
      <c r="D4"/>
      <c r="E4"/>
      <c r="F4"/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</row>
    <row r="5" spans="1:74">
      <c r="A5" t="s">
        <v>308</v>
      </c>
      <c r="B5">
        <v>67234118.75</v>
      </c>
      <c r="C5">
        <v>47151676</v>
      </c>
      <c r="D5">
        <v>40765530</v>
      </c>
      <c r="E5">
        <v>43596375</v>
      </c>
      <c r="F5">
        <v>71424271.700000003</v>
      </c>
      <c r="G5">
        <v>45351446</v>
      </c>
      <c r="H5">
        <v>56952883</v>
      </c>
      <c r="I5">
        <v>81662414</v>
      </c>
      <c r="J5">
        <v>92347866.829999998</v>
      </c>
      <c r="K5">
        <v>26366529</v>
      </c>
      <c r="L5">
        <v>31035701</v>
      </c>
      <c r="M5">
        <v>36538694</v>
      </c>
      <c r="N5">
        <v>40589081.049999997</v>
      </c>
      <c r="O5">
        <v>48614207</v>
      </c>
      <c r="P5">
        <v>29523083</v>
      </c>
      <c r="Q5">
        <v>29317093</v>
      </c>
      <c r="R5">
        <v>29860512.539999999</v>
      </c>
      <c r="S5">
        <v>25606889</v>
      </c>
      <c r="T5">
        <v>31370218</v>
      </c>
      <c r="U5">
        <v>35814961</v>
      </c>
      <c r="V5">
        <v>34023108.68</v>
      </c>
      <c r="W5">
        <v>36986408</v>
      </c>
      <c r="X5">
        <v>30800253</v>
      </c>
      <c r="Y5">
        <v>39081732</v>
      </c>
      <c r="Z5">
        <v>28878805.809999999</v>
      </c>
      <c r="AA5">
        <v>28709117</v>
      </c>
      <c r="AB5">
        <v>18591654</v>
      </c>
      <c r="AC5">
        <v>23299098</v>
      </c>
      <c r="AD5">
        <v>33443165.710000001</v>
      </c>
      <c r="AE5">
        <v>30193256</v>
      </c>
      <c r="AF5">
        <v>17066363</v>
      </c>
      <c r="AG5">
        <v>21511026</v>
      </c>
      <c r="AH5">
        <v>21518251.579999998</v>
      </c>
      <c r="AI5">
        <v>14480170</v>
      </c>
      <c r="AJ5">
        <v>15566091</v>
      </c>
      <c r="AK5">
        <v>19069567</v>
      </c>
      <c r="AL5">
        <v>32204375.27</v>
      </c>
      <c r="AM5">
        <v>14460218</v>
      </c>
      <c r="AN5">
        <v>14859677</v>
      </c>
      <c r="AO5">
        <v>20673111</v>
      </c>
      <c r="AP5">
        <v>24632252.850000001</v>
      </c>
      <c r="AQ5">
        <v>18314200</v>
      </c>
      <c r="AR5">
        <v>32065814</v>
      </c>
      <c r="AS5">
        <v>22569847</v>
      </c>
      <c r="AT5">
        <v>23084975.809999999</v>
      </c>
      <c r="AU5">
        <v>20871756</v>
      </c>
      <c r="AV5">
        <v>18561818</v>
      </c>
      <c r="AW5">
        <v>19006324</v>
      </c>
      <c r="AX5">
        <v>14201712.210000001</v>
      </c>
      <c r="AY5">
        <v>14857086</v>
      </c>
      <c r="AZ5">
        <v>14821080</v>
      </c>
      <c r="BA5">
        <v>18380920</v>
      </c>
      <c r="BB5">
        <v>15715769.1</v>
      </c>
      <c r="BC5">
        <v>18182206</v>
      </c>
      <c r="BD5">
        <v>13933448</v>
      </c>
      <c r="BE5">
        <v>15103301</v>
      </c>
      <c r="BF5">
        <v>12682282.76</v>
      </c>
      <c r="BG5">
        <v>10093070</v>
      </c>
      <c r="BH5">
        <v>10424116</v>
      </c>
      <c r="BI5">
        <v>12166902</v>
      </c>
      <c r="BJ5">
        <v>11896726</v>
      </c>
      <c r="BK5">
        <v>9699487</v>
      </c>
      <c r="BL5">
        <v>10305744</v>
      </c>
      <c r="BM5">
        <v>11232920</v>
      </c>
      <c r="BN5"/>
      <c r="BO5"/>
      <c r="BP5"/>
      <c r="BQ5"/>
      <c r="BR5"/>
      <c r="BS5"/>
      <c r="BT5"/>
      <c r="BU5"/>
      <c r="BV5"/>
    </row>
    <row r="6" spans="1:74">
      <c r="A6" t="s">
        <v>309</v>
      </c>
      <c r="B6">
        <v>82383.490000000005</v>
      </c>
      <c r="C6">
        <v>110665</v>
      </c>
      <c r="D6">
        <v>119892</v>
      </c>
      <c r="E6">
        <v>101991</v>
      </c>
      <c r="F6">
        <v>466263.1</v>
      </c>
      <c r="G6">
        <v>4302968</v>
      </c>
      <c r="H6">
        <v>4541072</v>
      </c>
      <c r="I6">
        <v>6786607</v>
      </c>
      <c r="J6">
        <v>4785739.47</v>
      </c>
      <c r="K6">
        <v>2000</v>
      </c>
      <c r="L6">
        <v>2000</v>
      </c>
      <c r="M6">
        <v>2000</v>
      </c>
      <c r="N6">
        <v>36568.949999999997</v>
      </c>
      <c r="O6">
        <v>198758</v>
      </c>
      <c r="P6">
        <v>222016</v>
      </c>
      <c r="Q6">
        <v>183605</v>
      </c>
      <c r="R6">
        <v>658571.92000000004</v>
      </c>
      <c r="S6">
        <v>615867</v>
      </c>
      <c r="T6">
        <v>708947</v>
      </c>
      <c r="U6">
        <v>1586727</v>
      </c>
      <c r="V6">
        <v>1467226.8</v>
      </c>
      <c r="W6">
        <v>1461815</v>
      </c>
      <c r="X6">
        <v>1411564</v>
      </c>
      <c r="Y6">
        <v>1704811</v>
      </c>
      <c r="Z6">
        <v>1384828.45</v>
      </c>
      <c r="AA6">
        <v>1372000</v>
      </c>
      <c r="AB6">
        <v>1387360</v>
      </c>
      <c r="AC6">
        <v>1406044</v>
      </c>
      <c r="AD6">
        <v>1375805.32</v>
      </c>
      <c r="AE6">
        <v>1383140</v>
      </c>
      <c r="AF6">
        <v>1386185</v>
      </c>
      <c r="AG6">
        <v>1393350</v>
      </c>
      <c r="AH6">
        <v>1402447.57</v>
      </c>
      <c r="AI6">
        <v>1338221</v>
      </c>
      <c r="AJ6">
        <v>1332000</v>
      </c>
      <c r="AK6">
        <v>1222000</v>
      </c>
      <c r="AL6">
        <v>1232027.25</v>
      </c>
      <c r="AM6">
        <v>1202000</v>
      </c>
      <c r="AN6">
        <v>1152000</v>
      </c>
      <c r="AO6">
        <v>1050000</v>
      </c>
      <c r="AP6">
        <v>1050000</v>
      </c>
      <c r="AQ6">
        <v>975607</v>
      </c>
      <c r="AR6">
        <v>3648489</v>
      </c>
      <c r="AS6">
        <v>12417635</v>
      </c>
      <c r="AT6">
        <v>11970669.34</v>
      </c>
      <c r="AU6">
        <v>9968062</v>
      </c>
      <c r="AV6">
        <v>7674552</v>
      </c>
      <c r="AW6">
        <v>9415364</v>
      </c>
      <c r="AX6">
        <v>9893328.6799999997</v>
      </c>
      <c r="AY6">
        <v>6700682</v>
      </c>
      <c r="AZ6">
        <v>3793083</v>
      </c>
      <c r="BA6">
        <v>4202344</v>
      </c>
      <c r="BB6">
        <v>4435563.0599999996</v>
      </c>
      <c r="BC6">
        <v>399144</v>
      </c>
      <c r="BD6">
        <v>200727</v>
      </c>
      <c r="BE6">
        <v>946010</v>
      </c>
      <c r="BF6">
        <v>1196010.08</v>
      </c>
      <c r="BG6">
        <v>869603</v>
      </c>
      <c r="BH6">
        <v>389584</v>
      </c>
      <c r="BI6">
        <v>529585</v>
      </c>
      <c r="BJ6">
        <v>750318</v>
      </c>
      <c r="BK6">
        <v>2517557</v>
      </c>
      <c r="BL6">
        <v>1169325</v>
      </c>
      <c r="BM6">
        <v>778056</v>
      </c>
      <c r="BN6"/>
      <c r="BO6"/>
      <c r="BP6"/>
      <c r="BQ6"/>
      <c r="BR6"/>
      <c r="BS6"/>
      <c r="BT6"/>
      <c r="BU6"/>
      <c r="BV6"/>
    </row>
    <row r="7" spans="1:74">
      <c r="A7" t="s">
        <v>310</v>
      </c>
      <c r="B7">
        <v>18733781.850000001</v>
      </c>
      <c r="C7">
        <v>17484186</v>
      </c>
      <c r="D7">
        <v>18539691</v>
      </c>
      <c r="E7">
        <v>18454112</v>
      </c>
      <c r="F7">
        <v>18632748.390000001</v>
      </c>
      <c r="G7">
        <v>17118477</v>
      </c>
      <c r="H7">
        <v>15329799</v>
      </c>
      <c r="I7">
        <v>15339429</v>
      </c>
      <c r="J7">
        <v>17085317.280000001</v>
      </c>
      <c r="K7">
        <v>10542529</v>
      </c>
      <c r="L7">
        <v>8984110</v>
      </c>
      <c r="M7">
        <v>8210753</v>
      </c>
      <c r="N7">
        <v>8827964.9900000002</v>
      </c>
      <c r="O7">
        <v>8263232</v>
      </c>
      <c r="P7">
        <v>7464014</v>
      </c>
      <c r="Q7">
        <v>8471792</v>
      </c>
      <c r="R7">
        <v>9447045.1600000001</v>
      </c>
      <c r="S7">
        <v>8284965</v>
      </c>
      <c r="T7">
        <v>7755751</v>
      </c>
      <c r="U7">
        <v>8114780</v>
      </c>
      <c r="V7">
        <v>9446122.1300000008</v>
      </c>
      <c r="W7">
        <v>7758662</v>
      </c>
      <c r="X7">
        <v>7497023</v>
      </c>
      <c r="Y7">
        <v>7542021</v>
      </c>
      <c r="Z7">
        <v>8312731.7300000004</v>
      </c>
      <c r="AA7">
        <v>7820180</v>
      </c>
      <c r="AB7">
        <v>7169932</v>
      </c>
      <c r="AC7">
        <v>7575000</v>
      </c>
      <c r="AD7">
        <v>3321628.35</v>
      </c>
      <c r="AE7">
        <v>3025394</v>
      </c>
      <c r="AF7">
        <v>3383902</v>
      </c>
      <c r="AG7">
        <v>2676778</v>
      </c>
      <c r="AH7">
        <v>2888246.72</v>
      </c>
      <c r="AI7">
        <v>2838246</v>
      </c>
      <c r="AJ7">
        <v>2666262</v>
      </c>
      <c r="AK7">
        <v>2559166</v>
      </c>
      <c r="AL7">
        <v>2717800.18</v>
      </c>
      <c r="AM7">
        <v>2209466</v>
      </c>
      <c r="AN7">
        <v>2078493</v>
      </c>
      <c r="AO7">
        <v>2117510</v>
      </c>
      <c r="AP7">
        <v>2424666.33</v>
      </c>
      <c r="AQ7">
        <v>2024838</v>
      </c>
      <c r="AR7">
        <v>2322687</v>
      </c>
      <c r="AS7">
        <v>1441877</v>
      </c>
      <c r="AT7">
        <v>1888768.37</v>
      </c>
      <c r="AU7">
        <v>1647675</v>
      </c>
      <c r="AV7">
        <v>1583062</v>
      </c>
      <c r="AW7">
        <v>1302297</v>
      </c>
      <c r="AX7">
        <v>976539.17</v>
      </c>
      <c r="AY7">
        <v>1209742</v>
      </c>
      <c r="AZ7">
        <v>1274003</v>
      </c>
      <c r="BA7">
        <v>1293842</v>
      </c>
      <c r="BB7">
        <v>1225565.1100000001</v>
      </c>
      <c r="BC7">
        <v>1039535</v>
      </c>
      <c r="BD7">
        <v>928062</v>
      </c>
      <c r="BE7">
        <v>1066225</v>
      </c>
      <c r="BF7">
        <v>924688.77</v>
      </c>
      <c r="BG7">
        <v>1013191</v>
      </c>
      <c r="BH7">
        <v>935400</v>
      </c>
      <c r="BI7">
        <v>378734</v>
      </c>
      <c r="BJ7">
        <v>544612</v>
      </c>
      <c r="BK7">
        <v>767543</v>
      </c>
      <c r="BL7">
        <v>715806</v>
      </c>
      <c r="BM7">
        <v>613111</v>
      </c>
      <c r="BN7"/>
      <c r="BO7"/>
      <c r="BP7"/>
      <c r="BQ7"/>
      <c r="BR7"/>
      <c r="BS7"/>
      <c r="BT7"/>
      <c r="BU7"/>
      <c r="BV7"/>
    </row>
    <row r="8" spans="1:74">
      <c r="A8" t="s">
        <v>437</v>
      </c>
      <c r="B8">
        <v>3326440.92</v>
      </c>
      <c r="C8">
        <v>3060569</v>
      </c>
      <c r="D8">
        <v>3033461</v>
      </c>
      <c r="E8">
        <v>3361250</v>
      </c>
      <c r="F8">
        <v>3620461.34</v>
      </c>
      <c r="G8">
        <v>3189374</v>
      </c>
      <c r="H8">
        <v>2614050</v>
      </c>
      <c r="I8">
        <v>2546021</v>
      </c>
      <c r="J8">
        <v>3340619.44</v>
      </c>
      <c r="K8">
        <v>2099841</v>
      </c>
      <c r="L8">
        <v>1606997</v>
      </c>
      <c r="M8">
        <v>1685235</v>
      </c>
      <c r="N8">
        <v>8827964.9900000002</v>
      </c>
      <c r="O8">
        <v>0</v>
      </c>
      <c r="P8">
        <v>0</v>
      </c>
      <c r="Q8">
        <v>8471792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6229356</v>
      </c>
      <c r="AD8">
        <v>0</v>
      </c>
      <c r="AE8">
        <v>0</v>
      </c>
      <c r="AF8">
        <v>2597421</v>
      </c>
      <c r="AG8">
        <v>1846451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1576451.05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378734</v>
      </c>
      <c r="BJ8">
        <v>544612</v>
      </c>
      <c r="BK8">
        <v>767543</v>
      </c>
      <c r="BL8">
        <v>715806</v>
      </c>
      <c r="BM8">
        <v>613111</v>
      </c>
      <c r="BN8"/>
      <c r="BO8"/>
      <c r="BP8"/>
      <c r="BQ8"/>
      <c r="BR8"/>
      <c r="BS8"/>
      <c r="BT8"/>
      <c r="BU8"/>
      <c r="BV8"/>
    </row>
    <row r="9" spans="1:74">
      <c r="A9" t="s">
        <v>438</v>
      </c>
      <c r="B9">
        <v>15407340.93</v>
      </c>
      <c r="C9">
        <v>14423617</v>
      </c>
      <c r="D9">
        <v>15506230</v>
      </c>
      <c r="E9">
        <v>15092862</v>
      </c>
      <c r="F9">
        <v>15012287.050000001</v>
      </c>
      <c r="G9">
        <v>13929103</v>
      </c>
      <c r="H9">
        <v>12715749</v>
      </c>
      <c r="I9">
        <v>12793408</v>
      </c>
      <c r="J9">
        <v>13744697.84</v>
      </c>
      <c r="K9">
        <v>8442688</v>
      </c>
      <c r="L9">
        <v>7377113</v>
      </c>
      <c r="M9">
        <v>6525518</v>
      </c>
      <c r="N9">
        <v>0</v>
      </c>
      <c r="O9">
        <v>8263232</v>
      </c>
      <c r="P9">
        <v>7464014</v>
      </c>
      <c r="Q9">
        <v>0</v>
      </c>
      <c r="R9">
        <v>9447045.1600000001</v>
      </c>
      <c r="S9">
        <v>8284965</v>
      </c>
      <c r="T9">
        <v>7755751</v>
      </c>
      <c r="U9">
        <v>8114780</v>
      </c>
      <c r="V9">
        <v>9446122.1300000008</v>
      </c>
      <c r="W9">
        <v>7758662</v>
      </c>
      <c r="X9">
        <v>7497023</v>
      </c>
      <c r="Y9">
        <v>7542021</v>
      </c>
      <c r="Z9">
        <v>8312731.7300000004</v>
      </c>
      <c r="AA9">
        <v>7820180</v>
      </c>
      <c r="AB9">
        <v>7169932</v>
      </c>
      <c r="AC9">
        <v>1345644</v>
      </c>
      <c r="AD9">
        <v>3321628.35</v>
      </c>
      <c r="AE9">
        <v>3025394</v>
      </c>
      <c r="AF9">
        <v>786481</v>
      </c>
      <c r="AG9">
        <v>830327</v>
      </c>
      <c r="AH9">
        <v>2888246.72</v>
      </c>
      <c r="AI9">
        <v>2838246</v>
      </c>
      <c r="AJ9">
        <v>2666262</v>
      </c>
      <c r="AK9">
        <v>2559166</v>
      </c>
      <c r="AL9">
        <v>2717800.18</v>
      </c>
      <c r="AM9">
        <v>2209466</v>
      </c>
      <c r="AN9">
        <v>2078493</v>
      </c>
      <c r="AO9">
        <v>2117510</v>
      </c>
      <c r="AP9">
        <v>848215.28</v>
      </c>
      <c r="AQ9">
        <v>2024838</v>
      </c>
      <c r="AR9">
        <v>2322687</v>
      </c>
      <c r="AS9">
        <v>1441877</v>
      </c>
      <c r="AT9">
        <v>1888768.37</v>
      </c>
      <c r="AU9">
        <v>1647675</v>
      </c>
      <c r="AV9">
        <v>1583062</v>
      </c>
      <c r="AW9">
        <v>1302297</v>
      </c>
      <c r="AX9">
        <v>976539.17</v>
      </c>
      <c r="AY9">
        <v>1209742</v>
      </c>
      <c r="AZ9">
        <v>1274003</v>
      </c>
      <c r="BA9">
        <v>1293842</v>
      </c>
      <c r="BB9">
        <v>1225565.1100000001</v>
      </c>
      <c r="BC9">
        <v>1039535</v>
      </c>
      <c r="BD9">
        <v>928062</v>
      </c>
      <c r="BE9">
        <v>1066225</v>
      </c>
      <c r="BF9">
        <v>924688.77</v>
      </c>
      <c r="BG9">
        <v>1013191</v>
      </c>
      <c r="BH9">
        <v>935400</v>
      </c>
      <c r="BI9">
        <v>0</v>
      </c>
      <c r="BJ9">
        <v>0</v>
      </c>
      <c r="BK9">
        <v>0</v>
      </c>
      <c r="BL9">
        <v>0</v>
      </c>
      <c r="BM9">
        <v>0</v>
      </c>
      <c r="BN9"/>
      <c r="BO9"/>
      <c r="BP9"/>
      <c r="BQ9"/>
      <c r="BR9"/>
      <c r="BS9"/>
      <c r="BT9"/>
      <c r="BU9"/>
      <c r="BV9"/>
    </row>
    <row r="10" spans="1:74">
      <c r="A10" t="s">
        <v>311</v>
      </c>
      <c r="B10">
        <v>57500567.090000004</v>
      </c>
      <c r="C10">
        <v>54426675</v>
      </c>
      <c r="D10">
        <v>54242399</v>
      </c>
      <c r="E10">
        <v>57697132</v>
      </c>
      <c r="F10">
        <v>58183063.380000003</v>
      </c>
      <c r="G10">
        <v>52902986</v>
      </c>
      <c r="H10">
        <v>52058590</v>
      </c>
      <c r="I10">
        <v>51007338</v>
      </c>
      <c r="J10">
        <v>50534771.229999997</v>
      </c>
      <c r="K10">
        <v>31385062</v>
      </c>
      <c r="L10">
        <v>30355361</v>
      </c>
      <c r="M10">
        <v>30804499</v>
      </c>
      <c r="N10">
        <v>31748781.32</v>
      </c>
      <c r="O10">
        <v>29684404</v>
      </c>
      <c r="P10">
        <v>28859753</v>
      </c>
      <c r="Q10">
        <v>31760769</v>
      </c>
      <c r="R10">
        <v>31537849.390000001</v>
      </c>
      <c r="S10">
        <v>28178451</v>
      </c>
      <c r="T10">
        <v>27956525</v>
      </c>
      <c r="U10">
        <v>29407105</v>
      </c>
      <c r="V10">
        <v>29570068.390000001</v>
      </c>
      <c r="W10">
        <v>26440566</v>
      </c>
      <c r="X10">
        <v>26014749</v>
      </c>
      <c r="Y10">
        <v>27849746</v>
      </c>
      <c r="Z10">
        <v>27376288.300000001</v>
      </c>
      <c r="AA10">
        <v>24929014</v>
      </c>
      <c r="AB10">
        <v>24296878</v>
      </c>
      <c r="AC10">
        <v>26807925</v>
      </c>
      <c r="AD10">
        <v>26704519.920000002</v>
      </c>
      <c r="AE10">
        <v>23087813</v>
      </c>
      <c r="AF10">
        <v>23560938</v>
      </c>
      <c r="AG10">
        <v>24671548</v>
      </c>
      <c r="AH10">
        <v>25072218.350000001</v>
      </c>
      <c r="AI10">
        <v>22072286</v>
      </c>
      <c r="AJ10">
        <v>21415054</v>
      </c>
      <c r="AK10">
        <v>22111368</v>
      </c>
      <c r="AL10">
        <v>22167148.170000002</v>
      </c>
      <c r="AM10">
        <v>19350562</v>
      </c>
      <c r="AN10">
        <v>19609044</v>
      </c>
      <c r="AO10">
        <v>19923819</v>
      </c>
      <c r="AP10">
        <v>19915860.239999998</v>
      </c>
      <c r="AQ10">
        <v>17326923</v>
      </c>
      <c r="AR10">
        <v>16553733</v>
      </c>
      <c r="AS10">
        <v>9486318</v>
      </c>
      <c r="AT10">
        <v>9148331.0700000003</v>
      </c>
      <c r="AU10">
        <v>8312716</v>
      </c>
      <c r="AV10">
        <v>8226437</v>
      </c>
      <c r="AW10">
        <v>8338278</v>
      </c>
      <c r="AX10">
        <v>8642208.5800000001</v>
      </c>
      <c r="AY10">
        <v>6519536</v>
      </c>
      <c r="AZ10">
        <v>6447579</v>
      </c>
      <c r="BA10">
        <v>6820748</v>
      </c>
      <c r="BB10">
        <v>6517558.8700000001</v>
      </c>
      <c r="BC10">
        <v>5754042</v>
      </c>
      <c r="BD10">
        <v>5468468</v>
      </c>
      <c r="BE10">
        <v>5725390</v>
      </c>
      <c r="BF10">
        <v>5900343.21</v>
      </c>
      <c r="BG10">
        <v>5275641</v>
      </c>
      <c r="BH10">
        <v>4926677</v>
      </c>
      <c r="BI10">
        <v>5199666</v>
      </c>
      <c r="BJ10">
        <v>5443906</v>
      </c>
      <c r="BK10">
        <v>7815923</v>
      </c>
      <c r="BL10">
        <v>7232098</v>
      </c>
      <c r="BM10">
        <v>7072186</v>
      </c>
      <c r="BN10"/>
      <c r="BO10"/>
      <c r="BP10"/>
      <c r="BQ10"/>
      <c r="BR10"/>
      <c r="BS10"/>
      <c r="BT10"/>
      <c r="BU10"/>
      <c r="BV10"/>
    </row>
    <row r="11" spans="1:74">
      <c r="A11" t="s">
        <v>439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29684404</v>
      </c>
      <c r="P11">
        <v>28859753</v>
      </c>
      <c r="Q11">
        <v>0</v>
      </c>
      <c r="R11">
        <v>31537849.390000001</v>
      </c>
      <c r="S11">
        <v>28178451</v>
      </c>
      <c r="T11">
        <v>27956525</v>
      </c>
      <c r="U11">
        <v>29407105</v>
      </c>
      <c r="V11">
        <v>29570068.390000001</v>
      </c>
      <c r="W11">
        <v>26440566</v>
      </c>
      <c r="X11">
        <v>26014749</v>
      </c>
      <c r="Y11">
        <v>0</v>
      </c>
      <c r="Z11">
        <v>0</v>
      </c>
      <c r="AA11">
        <v>24929014</v>
      </c>
      <c r="AB11">
        <v>24296878</v>
      </c>
      <c r="AC11">
        <v>0</v>
      </c>
      <c r="AD11">
        <v>26704519.920000002</v>
      </c>
      <c r="AE11">
        <v>23087813</v>
      </c>
      <c r="AF11">
        <v>0</v>
      </c>
      <c r="AG11">
        <v>0</v>
      </c>
      <c r="AH11">
        <v>25072218.350000001</v>
      </c>
      <c r="AI11">
        <v>22072286</v>
      </c>
      <c r="AJ11">
        <v>21415054</v>
      </c>
      <c r="AK11">
        <v>22111368</v>
      </c>
      <c r="AL11">
        <v>22167148.170000002</v>
      </c>
      <c r="AM11">
        <v>19350562</v>
      </c>
      <c r="AN11">
        <v>19609044</v>
      </c>
      <c r="AO11">
        <v>19923819</v>
      </c>
      <c r="AP11">
        <v>0</v>
      </c>
      <c r="AQ11">
        <v>17326923</v>
      </c>
      <c r="AR11">
        <v>16553733</v>
      </c>
      <c r="AS11">
        <v>9486318</v>
      </c>
      <c r="AT11">
        <v>9148331.0700000003</v>
      </c>
      <c r="AU11">
        <v>8312716</v>
      </c>
      <c r="AV11">
        <v>8226437</v>
      </c>
      <c r="AW11">
        <v>8338278</v>
      </c>
      <c r="AX11">
        <v>8642208.5800000001</v>
      </c>
      <c r="AY11">
        <v>6519536</v>
      </c>
      <c r="AZ11">
        <v>6447579</v>
      </c>
      <c r="BA11">
        <v>6820748</v>
      </c>
      <c r="BB11">
        <v>6517558.8700000001</v>
      </c>
      <c r="BC11">
        <v>5754042</v>
      </c>
      <c r="BD11">
        <v>5468468</v>
      </c>
      <c r="BE11">
        <v>5725390</v>
      </c>
      <c r="BF11">
        <v>5900343.21</v>
      </c>
      <c r="BG11">
        <v>5275641</v>
      </c>
      <c r="BH11">
        <v>4926677</v>
      </c>
      <c r="BI11">
        <v>0</v>
      </c>
      <c r="BJ11">
        <v>0</v>
      </c>
      <c r="BK11">
        <v>0</v>
      </c>
      <c r="BL11">
        <v>0</v>
      </c>
      <c r="BM11">
        <v>0</v>
      </c>
      <c r="BN11"/>
      <c r="BO11"/>
      <c r="BP11"/>
      <c r="BQ11"/>
      <c r="BR11"/>
      <c r="BS11"/>
      <c r="BT11"/>
      <c r="BU11"/>
      <c r="BV11"/>
    </row>
    <row r="12" spans="1:74">
      <c r="A12" t="s">
        <v>440</v>
      </c>
      <c r="B12">
        <v>3895.49</v>
      </c>
      <c r="C12">
        <v>84690</v>
      </c>
      <c r="D12">
        <v>52318</v>
      </c>
      <c r="E12">
        <v>5940</v>
      </c>
      <c r="F12">
        <v>6514.03</v>
      </c>
      <c r="G12">
        <v>3602797</v>
      </c>
      <c r="H12">
        <v>2433433</v>
      </c>
      <c r="I12">
        <v>529663</v>
      </c>
      <c r="J12">
        <v>608936.81000000006</v>
      </c>
      <c r="K12">
        <v>36660</v>
      </c>
      <c r="L12">
        <v>5681</v>
      </c>
      <c r="M12">
        <v>1058086</v>
      </c>
      <c r="N12">
        <v>513.48</v>
      </c>
      <c r="O12">
        <v>43801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/>
      <c r="BO12"/>
      <c r="BP12"/>
      <c r="BQ12"/>
      <c r="BR12"/>
      <c r="BS12"/>
      <c r="BT12"/>
      <c r="BU12"/>
      <c r="BV12"/>
    </row>
    <row r="13" spans="1:74">
      <c r="A13" t="s">
        <v>441</v>
      </c>
      <c r="B13">
        <v>243007.98</v>
      </c>
      <c r="C13">
        <v>923377</v>
      </c>
      <c r="D13">
        <v>709284</v>
      </c>
      <c r="E13">
        <v>501237</v>
      </c>
      <c r="F13">
        <v>242628.47</v>
      </c>
      <c r="G13">
        <v>898160</v>
      </c>
      <c r="H13">
        <v>671462</v>
      </c>
      <c r="I13">
        <v>258397</v>
      </c>
      <c r="J13">
        <v>410481.04</v>
      </c>
      <c r="K13">
        <v>243096</v>
      </c>
      <c r="L13">
        <v>204372</v>
      </c>
      <c r="M13">
        <v>208140</v>
      </c>
      <c r="N13">
        <v>201038.04</v>
      </c>
      <c r="O13">
        <v>179130</v>
      </c>
      <c r="P13">
        <v>216487</v>
      </c>
      <c r="Q13">
        <v>239261</v>
      </c>
      <c r="R13">
        <v>419217.41</v>
      </c>
      <c r="S13">
        <v>589728</v>
      </c>
      <c r="T13">
        <v>602902</v>
      </c>
      <c r="U13">
        <v>455735</v>
      </c>
      <c r="V13">
        <v>487183.21</v>
      </c>
      <c r="W13">
        <v>493573</v>
      </c>
      <c r="X13">
        <v>567644</v>
      </c>
      <c r="Y13">
        <v>567757</v>
      </c>
      <c r="Z13">
        <v>620614.66</v>
      </c>
      <c r="AA13">
        <v>719863</v>
      </c>
      <c r="AB13">
        <v>742891</v>
      </c>
      <c r="AC13">
        <v>561136</v>
      </c>
      <c r="AD13">
        <v>5054012.34</v>
      </c>
      <c r="AE13">
        <v>4347710</v>
      </c>
      <c r="AF13">
        <v>4937687</v>
      </c>
      <c r="AG13">
        <v>6087779</v>
      </c>
      <c r="AH13">
        <v>6091748.6100000003</v>
      </c>
      <c r="AI13">
        <v>5827100</v>
      </c>
      <c r="AJ13">
        <v>5924726</v>
      </c>
      <c r="AK13">
        <v>5470877</v>
      </c>
      <c r="AL13">
        <v>6362797.7400000002</v>
      </c>
      <c r="AM13">
        <v>5838453</v>
      </c>
      <c r="AN13">
        <v>6075107</v>
      </c>
      <c r="AO13">
        <v>5958583</v>
      </c>
      <c r="AP13">
        <v>5939798.2400000002</v>
      </c>
      <c r="AQ13">
        <v>6207655</v>
      </c>
      <c r="AR13">
        <v>6004522</v>
      </c>
      <c r="AS13">
        <v>2676015</v>
      </c>
      <c r="AT13">
        <v>2761475.5</v>
      </c>
      <c r="AU13">
        <v>2583027</v>
      </c>
      <c r="AV13">
        <v>2060991</v>
      </c>
      <c r="AW13">
        <v>2400111</v>
      </c>
      <c r="AX13">
        <v>2690265.32</v>
      </c>
      <c r="AY13">
        <v>1838455</v>
      </c>
      <c r="AZ13">
        <v>1605373</v>
      </c>
      <c r="BA13">
        <v>1535870</v>
      </c>
      <c r="BB13">
        <v>2818429.05</v>
      </c>
      <c r="BC13">
        <v>1122098</v>
      </c>
      <c r="BD13">
        <v>1094733</v>
      </c>
      <c r="BE13">
        <v>1216776</v>
      </c>
      <c r="BF13">
        <v>2421660.7599999998</v>
      </c>
      <c r="BG13">
        <v>1184193</v>
      </c>
      <c r="BH13">
        <v>1168219</v>
      </c>
      <c r="BI13">
        <v>1965155</v>
      </c>
      <c r="BJ13">
        <v>2271447</v>
      </c>
      <c r="BK13">
        <v>2191041</v>
      </c>
      <c r="BL13">
        <v>2156568</v>
      </c>
      <c r="BM13">
        <v>2304008</v>
      </c>
      <c r="BN13"/>
      <c r="BO13"/>
      <c r="BP13"/>
      <c r="BQ13"/>
      <c r="BR13"/>
      <c r="BS13"/>
      <c r="BT13"/>
      <c r="BU13"/>
      <c r="BV13"/>
    </row>
    <row r="14" spans="1:74">
      <c r="A14" t="s">
        <v>442</v>
      </c>
      <c r="B14">
        <v>243007.98</v>
      </c>
      <c r="C14">
        <v>923377</v>
      </c>
      <c r="D14">
        <v>709284</v>
      </c>
      <c r="E14">
        <v>501237</v>
      </c>
      <c r="F14">
        <v>242628.47</v>
      </c>
      <c r="G14">
        <v>898160</v>
      </c>
      <c r="H14">
        <v>671462</v>
      </c>
      <c r="I14">
        <v>258397</v>
      </c>
      <c r="J14">
        <v>410481.04</v>
      </c>
      <c r="K14">
        <v>243096</v>
      </c>
      <c r="L14">
        <v>204372</v>
      </c>
      <c r="M14">
        <v>208140</v>
      </c>
      <c r="N14">
        <v>201038.04</v>
      </c>
      <c r="O14">
        <v>179130</v>
      </c>
      <c r="P14">
        <v>216487</v>
      </c>
      <c r="Q14">
        <v>239261</v>
      </c>
      <c r="R14">
        <v>419217.41</v>
      </c>
      <c r="S14">
        <v>589728</v>
      </c>
      <c r="T14">
        <v>602902</v>
      </c>
      <c r="U14">
        <v>455735</v>
      </c>
      <c r="V14">
        <v>487183.21</v>
      </c>
      <c r="W14">
        <v>493573</v>
      </c>
      <c r="X14">
        <v>567644</v>
      </c>
      <c r="Y14">
        <v>0</v>
      </c>
      <c r="Z14">
        <v>0</v>
      </c>
      <c r="AA14">
        <v>719863</v>
      </c>
      <c r="AB14">
        <v>742891</v>
      </c>
      <c r="AC14">
        <v>0</v>
      </c>
      <c r="AD14">
        <v>5054012.34</v>
      </c>
      <c r="AE14">
        <v>4347710</v>
      </c>
      <c r="AF14">
        <v>0</v>
      </c>
      <c r="AG14">
        <v>0</v>
      </c>
      <c r="AH14">
        <v>6091748.6100000003</v>
      </c>
      <c r="AI14">
        <v>5827100</v>
      </c>
      <c r="AJ14">
        <v>5924726</v>
      </c>
      <c r="AK14">
        <v>5470877</v>
      </c>
      <c r="AL14">
        <v>6362797.7400000002</v>
      </c>
      <c r="AM14">
        <v>5838453</v>
      </c>
      <c r="AN14">
        <v>6075107</v>
      </c>
      <c r="AO14">
        <v>5958583</v>
      </c>
      <c r="AP14">
        <v>0</v>
      </c>
      <c r="AQ14">
        <v>6207655</v>
      </c>
      <c r="AR14">
        <v>6004522</v>
      </c>
      <c r="AS14">
        <v>2676015</v>
      </c>
      <c r="AT14">
        <v>2761475.5</v>
      </c>
      <c r="AU14">
        <v>2583027</v>
      </c>
      <c r="AV14">
        <v>2060991</v>
      </c>
      <c r="AW14">
        <v>2400111</v>
      </c>
      <c r="AX14">
        <v>2690265.32</v>
      </c>
      <c r="AY14">
        <v>1838455</v>
      </c>
      <c r="AZ14">
        <v>1605373</v>
      </c>
      <c r="BA14">
        <v>1535870</v>
      </c>
      <c r="BB14">
        <v>2818429.05</v>
      </c>
      <c r="BC14">
        <v>1122098</v>
      </c>
      <c r="BD14">
        <v>1094733</v>
      </c>
      <c r="BE14">
        <v>1216776</v>
      </c>
      <c r="BF14">
        <v>2421660.7599999998</v>
      </c>
      <c r="BG14">
        <v>1184193</v>
      </c>
      <c r="BH14">
        <v>1168219</v>
      </c>
      <c r="BI14">
        <v>0</v>
      </c>
      <c r="BJ14">
        <v>0</v>
      </c>
      <c r="BK14">
        <v>0</v>
      </c>
      <c r="BL14">
        <v>0</v>
      </c>
      <c r="BM14">
        <v>0</v>
      </c>
      <c r="BN14"/>
      <c r="BO14"/>
      <c r="BP14"/>
      <c r="BQ14"/>
      <c r="BR14"/>
      <c r="BS14"/>
      <c r="BT14"/>
      <c r="BU14"/>
      <c r="BV14"/>
    </row>
    <row r="15" spans="1:74">
      <c r="A15" t="s">
        <v>312</v>
      </c>
      <c r="B15">
        <v>143797754.63999999</v>
      </c>
      <c r="C15">
        <v>120181269</v>
      </c>
      <c r="D15">
        <v>114429114</v>
      </c>
      <c r="E15">
        <v>120356787</v>
      </c>
      <c r="F15">
        <v>148955489.06999999</v>
      </c>
      <c r="G15">
        <v>124176834</v>
      </c>
      <c r="H15">
        <v>131987239</v>
      </c>
      <c r="I15">
        <v>155583848</v>
      </c>
      <c r="J15">
        <v>165773112.65000001</v>
      </c>
      <c r="K15">
        <v>68575876</v>
      </c>
      <c r="L15">
        <v>70587225</v>
      </c>
      <c r="M15">
        <v>76822172</v>
      </c>
      <c r="N15">
        <v>81403947.819999993</v>
      </c>
      <c r="O15">
        <v>86983532</v>
      </c>
      <c r="P15">
        <v>66285353</v>
      </c>
      <c r="Q15">
        <v>69972520</v>
      </c>
      <c r="R15">
        <v>71923196.420000002</v>
      </c>
      <c r="S15">
        <v>63275900</v>
      </c>
      <c r="T15">
        <v>68394343</v>
      </c>
      <c r="U15">
        <v>75379308</v>
      </c>
      <c r="V15">
        <v>74993709.200000003</v>
      </c>
      <c r="W15">
        <v>73141024</v>
      </c>
      <c r="X15">
        <v>66291233</v>
      </c>
      <c r="Y15">
        <v>76746067</v>
      </c>
      <c r="Z15">
        <v>66573268.950000003</v>
      </c>
      <c r="AA15">
        <v>63550174</v>
      </c>
      <c r="AB15">
        <v>52188715</v>
      </c>
      <c r="AC15">
        <v>59649203</v>
      </c>
      <c r="AD15">
        <v>69899131.650000006</v>
      </c>
      <c r="AE15">
        <v>62037313</v>
      </c>
      <c r="AF15">
        <v>50335075</v>
      </c>
      <c r="AG15">
        <v>56340481</v>
      </c>
      <c r="AH15">
        <v>56972912.840000004</v>
      </c>
      <c r="AI15">
        <v>46556023</v>
      </c>
      <c r="AJ15">
        <v>46904133</v>
      </c>
      <c r="AK15">
        <v>50432978</v>
      </c>
      <c r="AL15">
        <v>64684148.600000001</v>
      </c>
      <c r="AM15">
        <v>43060699</v>
      </c>
      <c r="AN15">
        <v>43774321</v>
      </c>
      <c r="AO15">
        <v>49723023</v>
      </c>
      <c r="AP15">
        <v>53962577.659999996</v>
      </c>
      <c r="AQ15">
        <v>44849223</v>
      </c>
      <c r="AR15">
        <v>60595245</v>
      </c>
      <c r="AS15">
        <v>48591692</v>
      </c>
      <c r="AT15">
        <v>48854220.100000001</v>
      </c>
      <c r="AU15">
        <v>43383236</v>
      </c>
      <c r="AV15">
        <v>38106860</v>
      </c>
      <c r="AW15">
        <v>40462374</v>
      </c>
      <c r="AX15">
        <v>36404053.960000001</v>
      </c>
      <c r="AY15">
        <v>31125501</v>
      </c>
      <c r="AZ15">
        <v>27941118</v>
      </c>
      <c r="BA15">
        <v>32233724</v>
      </c>
      <c r="BB15">
        <v>30712885.199999999</v>
      </c>
      <c r="BC15">
        <v>26497025</v>
      </c>
      <c r="BD15">
        <v>21625438</v>
      </c>
      <c r="BE15">
        <v>24057702</v>
      </c>
      <c r="BF15">
        <v>23124985.57</v>
      </c>
      <c r="BG15">
        <v>18435698</v>
      </c>
      <c r="BH15">
        <v>17843996</v>
      </c>
      <c r="BI15">
        <v>20240042</v>
      </c>
      <c r="BJ15">
        <v>20907009</v>
      </c>
      <c r="BK15">
        <v>22991551</v>
      </c>
      <c r="BL15">
        <v>21579541</v>
      </c>
      <c r="BM15">
        <v>22000281</v>
      </c>
      <c r="BN15"/>
      <c r="BO15"/>
      <c r="BP15"/>
      <c r="BQ15"/>
      <c r="BR15"/>
      <c r="BS15"/>
      <c r="BT15"/>
      <c r="BU15"/>
      <c r="BV15"/>
    </row>
    <row r="16" spans="1:74">
      <c r="A16" t="s">
        <v>443</v>
      </c>
      <c r="B16"/>
      <c r="C16"/>
      <c r="D16"/>
      <c r="E16"/>
      <c r="F16"/>
      <c r="G16"/>
      <c r="H16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</row>
    <row r="17" spans="1:74">
      <c r="A17" t="s">
        <v>444</v>
      </c>
      <c r="B17">
        <v>58639.12</v>
      </c>
      <c r="C17">
        <v>56225</v>
      </c>
      <c r="D17">
        <v>58374</v>
      </c>
      <c r="E17">
        <v>56637</v>
      </c>
      <c r="F17">
        <v>49527.49</v>
      </c>
      <c r="G17">
        <v>17178</v>
      </c>
      <c r="H17">
        <v>17985</v>
      </c>
      <c r="I17">
        <v>18305</v>
      </c>
      <c r="J17">
        <v>224077.94</v>
      </c>
      <c r="K17">
        <v>196384</v>
      </c>
      <c r="L17">
        <v>185353</v>
      </c>
      <c r="M17">
        <v>176702</v>
      </c>
      <c r="N17">
        <v>170938.3</v>
      </c>
      <c r="O17">
        <v>0</v>
      </c>
      <c r="P17">
        <v>0</v>
      </c>
      <c r="Q17">
        <v>171108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1418346</v>
      </c>
      <c r="Z17">
        <v>1398280.78</v>
      </c>
      <c r="AA17">
        <v>0</v>
      </c>
      <c r="AB17">
        <v>0</v>
      </c>
      <c r="AC17">
        <v>1536680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/>
      <c r="BO17"/>
      <c r="BP17"/>
      <c r="BQ17"/>
      <c r="BR17"/>
      <c r="BS17"/>
      <c r="BT17"/>
      <c r="BU17"/>
      <c r="BV17"/>
    </row>
    <row r="18" spans="1:74">
      <c r="A18" t="s">
        <v>437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170938.3</v>
      </c>
      <c r="O18">
        <v>0</v>
      </c>
      <c r="P18">
        <v>0</v>
      </c>
      <c r="Q18">
        <v>171108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1398280.78</v>
      </c>
      <c r="AA18">
        <v>0</v>
      </c>
      <c r="AB18">
        <v>0</v>
      </c>
      <c r="AC18">
        <v>1536680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/>
      <c r="BO18"/>
      <c r="BP18"/>
      <c r="BQ18"/>
      <c r="BR18"/>
      <c r="BS18"/>
      <c r="BT18"/>
      <c r="BU18"/>
      <c r="BV18"/>
    </row>
    <row r="19" spans="1:74">
      <c r="A19" t="s">
        <v>445</v>
      </c>
      <c r="B19">
        <v>58639.12</v>
      </c>
      <c r="C19">
        <v>56225</v>
      </c>
      <c r="D19">
        <v>58374</v>
      </c>
      <c r="E19">
        <v>56637</v>
      </c>
      <c r="F19">
        <v>49527.49</v>
      </c>
      <c r="G19">
        <v>17178</v>
      </c>
      <c r="H19">
        <v>17985</v>
      </c>
      <c r="I19">
        <v>18305</v>
      </c>
      <c r="J19">
        <v>224077.94</v>
      </c>
      <c r="K19">
        <v>196384</v>
      </c>
      <c r="L19">
        <v>185353</v>
      </c>
      <c r="M19">
        <v>176702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1418346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/>
      <c r="BO19"/>
      <c r="BP19"/>
      <c r="BQ19"/>
      <c r="BR19"/>
      <c r="BS19"/>
      <c r="BT19"/>
      <c r="BU19"/>
      <c r="BV19"/>
    </row>
    <row r="20" spans="1:74">
      <c r="A20" t="s">
        <v>446</v>
      </c>
      <c r="B20">
        <v>1984970.35</v>
      </c>
      <c r="C20">
        <v>2103448</v>
      </c>
      <c r="D20">
        <v>1728766</v>
      </c>
      <c r="E20">
        <v>1666297</v>
      </c>
      <c r="F20">
        <v>1569717.03</v>
      </c>
      <c r="G20">
        <v>1493938</v>
      </c>
      <c r="H20">
        <v>1560323</v>
      </c>
      <c r="I20">
        <v>960863</v>
      </c>
      <c r="J20">
        <v>822862.63</v>
      </c>
      <c r="K20">
        <v>200613</v>
      </c>
      <c r="L20">
        <v>200613</v>
      </c>
      <c r="M20">
        <v>200613</v>
      </c>
      <c r="N20">
        <v>34000</v>
      </c>
      <c r="O20">
        <v>34000</v>
      </c>
      <c r="P20">
        <v>34000</v>
      </c>
      <c r="Q20">
        <v>34000</v>
      </c>
      <c r="R20">
        <v>34000</v>
      </c>
      <c r="S20">
        <v>34000</v>
      </c>
      <c r="T20">
        <v>34000</v>
      </c>
      <c r="U20">
        <v>34000</v>
      </c>
      <c r="V20">
        <v>34000</v>
      </c>
      <c r="W20">
        <v>34000</v>
      </c>
      <c r="X20">
        <v>34000</v>
      </c>
      <c r="Y20">
        <v>34000</v>
      </c>
      <c r="Z20">
        <v>34000</v>
      </c>
      <c r="AA20">
        <v>34000</v>
      </c>
      <c r="AB20">
        <v>34000</v>
      </c>
      <c r="AC20">
        <v>34000</v>
      </c>
      <c r="AD20">
        <v>34000</v>
      </c>
      <c r="AE20">
        <v>34000</v>
      </c>
      <c r="AF20">
        <v>34000</v>
      </c>
      <c r="AG20">
        <v>24000</v>
      </c>
      <c r="AH20">
        <v>24000</v>
      </c>
      <c r="AI20">
        <v>24000</v>
      </c>
      <c r="AJ20">
        <v>24000</v>
      </c>
      <c r="AK20">
        <v>24000</v>
      </c>
      <c r="AL20">
        <v>24000</v>
      </c>
      <c r="AM20">
        <v>24000</v>
      </c>
      <c r="AN20">
        <v>24000</v>
      </c>
      <c r="AO20">
        <v>24000</v>
      </c>
      <c r="AP20">
        <v>24000</v>
      </c>
      <c r="AQ20">
        <v>24000</v>
      </c>
      <c r="AR20">
        <v>24000</v>
      </c>
      <c r="AS20">
        <v>24000</v>
      </c>
      <c r="AT20">
        <v>24000</v>
      </c>
      <c r="AU20">
        <v>24000</v>
      </c>
      <c r="AV20">
        <v>24000</v>
      </c>
      <c r="AW20">
        <v>24000</v>
      </c>
      <c r="AX20">
        <v>18000</v>
      </c>
      <c r="AY20">
        <v>6000</v>
      </c>
      <c r="AZ20">
        <v>6000</v>
      </c>
      <c r="BA20">
        <v>0</v>
      </c>
      <c r="BB20">
        <v>0</v>
      </c>
      <c r="BC20">
        <v>0</v>
      </c>
      <c r="BD20">
        <v>4027852</v>
      </c>
      <c r="BE20">
        <v>5716007</v>
      </c>
      <c r="BF20">
        <v>5821112.9800000004</v>
      </c>
      <c r="BG20">
        <v>5780133</v>
      </c>
      <c r="BH20">
        <v>4598739</v>
      </c>
      <c r="BI20">
        <v>0</v>
      </c>
      <c r="BJ20">
        <v>0</v>
      </c>
      <c r="BK20">
        <v>0</v>
      </c>
      <c r="BL20">
        <v>0</v>
      </c>
      <c r="BM20">
        <v>0</v>
      </c>
      <c r="BN20"/>
      <c r="BO20"/>
      <c r="BP20"/>
      <c r="BQ20"/>
      <c r="BR20"/>
      <c r="BS20"/>
      <c r="BT20"/>
      <c r="BU20"/>
      <c r="BV20"/>
    </row>
    <row r="21" spans="1:74">
      <c r="A21" t="s">
        <v>447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5716007</v>
      </c>
      <c r="BF21">
        <v>5821112.9800000004</v>
      </c>
      <c r="BG21">
        <v>5780133</v>
      </c>
      <c r="BH21">
        <v>4598739</v>
      </c>
      <c r="BI21">
        <v>0</v>
      </c>
      <c r="BJ21">
        <v>0</v>
      </c>
      <c r="BK21">
        <v>0</v>
      </c>
      <c r="BL21">
        <v>0</v>
      </c>
      <c r="BM21">
        <v>0</v>
      </c>
      <c r="BN21"/>
      <c r="BO21"/>
      <c r="BP21"/>
      <c r="BQ21"/>
      <c r="BR21"/>
      <c r="BS21"/>
      <c r="BT21"/>
      <c r="BU21"/>
      <c r="BV21"/>
    </row>
    <row r="22" spans="1:74">
      <c r="A22" t="s">
        <v>448</v>
      </c>
      <c r="B22">
        <v>1984970.35</v>
      </c>
      <c r="C22">
        <v>2103448</v>
      </c>
      <c r="D22">
        <v>1728766</v>
      </c>
      <c r="E22">
        <v>1666297</v>
      </c>
      <c r="F22">
        <v>1569717.03</v>
      </c>
      <c r="G22">
        <v>1493938</v>
      </c>
      <c r="H22">
        <v>1560323</v>
      </c>
      <c r="I22">
        <v>960863</v>
      </c>
      <c r="J22">
        <v>822862.63</v>
      </c>
      <c r="K22">
        <v>200613</v>
      </c>
      <c r="L22">
        <v>200613</v>
      </c>
      <c r="M22">
        <v>200613</v>
      </c>
      <c r="N22">
        <v>34000</v>
      </c>
      <c r="O22">
        <v>34000</v>
      </c>
      <c r="P22">
        <v>34000</v>
      </c>
      <c r="Q22">
        <v>34000</v>
      </c>
      <c r="R22">
        <v>34000</v>
      </c>
      <c r="S22">
        <v>34000</v>
      </c>
      <c r="T22">
        <v>34000</v>
      </c>
      <c r="U22">
        <v>34000</v>
      </c>
      <c r="V22">
        <v>34000</v>
      </c>
      <c r="W22">
        <v>34000</v>
      </c>
      <c r="X22">
        <v>34000</v>
      </c>
      <c r="Y22">
        <v>34000</v>
      </c>
      <c r="Z22">
        <v>34000</v>
      </c>
      <c r="AA22">
        <v>34000</v>
      </c>
      <c r="AB22">
        <v>34000</v>
      </c>
      <c r="AC22">
        <v>34000</v>
      </c>
      <c r="AD22">
        <v>34000</v>
      </c>
      <c r="AE22">
        <v>34000</v>
      </c>
      <c r="AF22">
        <v>34000</v>
      </c>
      <c r="AG22">
        <v>24000</v>
      </c>
      <c r="AH22">
        <v>24000</v>
      </c>
      <c r="AI22">
        <v>24000</v>
      </c>
      <c r="AJ22">
        <v>24000</v>
      </c>
      <c r="AK22">
        <v>24000</v>
      </c>
      <c r="AL22">
        <v>24000</v>
      </c>
      <c r="AM22">
        <v>24000</v>
      </c>
      <c r="AN22">
        <v>24000</v>
      </c>
      <c r="AO22">
        <v>24000</v>
      </c>
      <c r="AP22">
        <v>24000</v>
      </c>
      <c r="AQ22">
        <v>24000</v>
      </c>
      <c r="AR22">
        <v>24000</v>
      </c>
      <c r="AS22">
        <v>24000</v>
      </c>
      <c r="AT22">
        <v>24000</v>
      </c>
      <c r="AU22">
        <v>24000</v>
      </c>
      <c r="AV22">
        <v>24000</v>
      </c>
      <c r="AW22">
        <v>24000</v>
      </c>
      <c r="AX22">
        <v>18000</v>
      </c>
      <c r="AY22">
        <v>6000</v>
      </c>
      <c r="AZ22">
        <v>6000</v>
      </c>
      <c r="BA22">
        <v>0</v>
      </c>
      <c r="BB22">
        <v>0</v>
      </c>
      <c r="BC22">
        <v>0</v>
      </c>
      <c r="BD22">
        <v>4027852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/>
      <c r="BO22"/>
      <c r="BP22"/>
      <c r="BQ22"/>
      <c r="BR22"/>
      <c r="BS22"/>
      <c r="BT22"/>
      <c r="BU22"/>
      <c r="BV22"/>
    </row>
    <row r="23" spans="1:74">
      <c r="A23" t="s">
        <v>449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2041.8</v>
      </c>
      <c r="O23">
        <v>2042</v>
      </c>
      <c r="P23">
        <v>2042</v>
      </c>
      <c r="Q23">
        <v>2042</v>
      </c>
      <c r="R23">
        <v>2041.8</v>
      </c>
      <c r="S23">
        <v>2453</v>
      </c>
      <c r="T23">
        <v>989</v>
      </c>
      <c r="U23">
        <v>989</v>
      </c>
      <c r="V23">
        <v>988.48</v>
      </c>
      <c r="W23">
        <v>989</v>
      </c>
      <c r="X23">
        <v>989</v>
      </c>
      <c r="Y23">
        <v>989</v>
      </c>
      <c r="Z23">
        <v>411.58</v>
      </c>
      <c r="AA23">
        <v>412</v>
      </c>
      <c r="AB23">
        <v>412</v>
      </c>
      <c r="AC23">
        <v>412</v>
      </c>
      <c r="AD23">
        <v>411.58</v>
      </c>
      <c r="AE23">
        <v>412</v>
      </c>
      <c r="AF23">
        <v>412</v>
      </c>
      <c r="AG23">
        <v>412</v>
      </c>
      <c r="AH23">
        <v>411.58</v>
      </c>
      <c r="AI23">
        <v>412</v>
      </c>
      <c r="AJ23">
        <v>412</v>
      </c>
      <c r="AK23">
        <v>412</v>
      </c>
      <c r="AL23">
        <v>100411.58</v>
      </c>
      <c r="AM23">
        <v>100412</v>
      </c>
      <c r="AN23">
        <v>101112</v>
      </c>
      <c r="AO23">
        <v>101112</v>
      </c>
      <c r="AP23">
        <v>101111.58</v>
      </c>
      <c r="AQ23">
        <v>101112</v>
      </c>
      <c r="AR23">
        <v>101112</v>
      </c>
      <c r="AS23">
        <v>2191111</v>
      </c>
      <c r="AT23">
        <v>2191111.58</v>
      </c>
      <c r="AU23">
        <v>2091112</v>
      </c>
      <c r="AV23">
        <v>2141112</v>
      </c>
      <c r="AW23">
        <v>1941112</v>
      </c>
      <c r="AX23">
        <v>1741111.58</v>
      </c>
      <c r="AY23">
        <v>1743866</v>
      </c>
      <c r="AZ23">
        <v>1740700</v>
      </c>
      <c r="BA23">
        <v>990883</v>
      </c>
      <c r="BB23">
        <v>690883.16</v>
      </c>
      <c r="BC23">
        <v>600883</v>
      </c>
      <c r="BD23">
        <v>100183</v>
      </c>
      <c r="BE23">
        <v>100183</v>
      </c>
      <c r="BF23">
        <v>50000</v>
      </c>
      <c r="BG23">
        <v>50000</v>
      </c>
      <c r="BH23">
        <v>0</v>
      </c>
      <c r="BI23">
        <v>4801808</v>
      </c>
      <c r="BJ23">
        <v>4725612</v>
      </c>
      <c r="BK23">
        <v>0</v>
      </c>
      <c r="BL23">
        <v>0</v>
      </c>
      <c r="BM23">
        <v>0</v>
      </c>
      <c r="BN23"/>
      <c r="BO23"/>
      <c r="BP23"/>
      <c r="BQ23"/>
      <c r="BR23"/>
      <c r="BS23"/>
      <c r="BT23"/>
      <c r="BU23"/>
      <c r="BV23"/>
    </row>
    <row r="24" spans="1:74">
      <c r="A24" t="s">
        <v>450</v>
      </c>
      <c r="B24">
        <v>14783232.869999999</v>
      </c>
      <c r="C24">
        <v>14721100</v>
      </c>
      <c r="D24">
        <v>14652222</v>
      </c>
      <c r="E24">
        <v>14516715</v>
      </c>
      <c r="F24">
        <v>14387705.73</v>
      </c>
      <c r="G24">
        <v>14331148</v>
      </c>
      <c r="H24">
        <v>14220804</v>
      </c>
      <c r="I24">
        <v>14138689</v>
      </c>
      <c r="J24">
        <v>14014839.880000001</v>
      </c>
      <c r="K24">
        <v>85475652</v>
      </c>
      <c r="L24">
        <v>85484576</v>
      </c>
      <c r="M24">
        <v>85582762</v>
      </c>
      <c r="N24">
        <v>85552404.609999999</v>
      </c>
      <c r="O24">
        <v>0</v>
      </c>
      <c r="P24">
        <v>0</v>
      </c>
      <c r="Q24">
        <v>252000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/>
      <c r="BO24"/>
      <c r="BP24"/>
      <c r="BQ24"/>
      <c r="BR24"/>
      <c r="BS24"/>
      <c r="BT24"/>
      <c r="BU24"/>
      <c r="BV24"/>
    </row>
    <row r="25" spans="1:74">
      <c r="A25" t="s">
        <v>451</v>
      </c>
      <c r="B25">
        <v>9080625.8699999992</v>
      </c>
      <c r="C25">
        <v>9098627</v>
      </c>
      <c r="D25">
        <v>9124461</v>
      </c>
      <c r="E25">
        <v>9080296</v>
      </c>
      <c r="F25">
        <v>9053162.4000000004</v>
      </c>
      <c r="G25">
        <v>9080674</v>
      </c>
      <c r="H25">
        <v>9110283</v>
      </c>
      <c r="I25">
        <v>9123165</v>
      </c>
      <c r="J25">
        <v>9139468.3599999994</v>
      </c>
      <c r="K25">
        <v>85475652</v>
      </c>
      <c r="L25">
        <v>85484576</v>
      </c>
      <c r="M25">
        <v>85582762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/>
      <c r="BO25"/>
      <c r="BP25"/>
      <c r="BQ25"/>
      <c r="BR25"/>
      <c r="BS25"/>
      <c r="BT25"/>
      <c r="BU25"/>
      <c r="BV25"/>
    </row>
    <row r="26" spans="1:74">
      <c r="A26" t="s">
        <v>748</v>
      </c>
      <c r="B26">
        <v>5702607</v>
      </c>
      <c r="C26">
        <v>5622473</v>
      </c>
      <c r="D26">
        <v>5527761</v>
      </c>
      <c r="E26">
        <v>5436419</v>
      </c>
      <c r="F26">
        <v>5334543.33</v>
      </c>
      <c r="G26">
        <v>5250474</v>
      </c>
      <c r="H26">
        <v>5110521</v>
      </c>
      <c r="I26">
        <v>5015524</v>
      </c>
      <c r="J26">
        <v>4875371.5199999996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/>
      <c r="BO26"/>
      <c r="BP26"/>
      <c r="BQ26"/>
      <c r="BR26"/>
      <c r="BS26"/>
      <c r="BT26"/>
      <c r="BU26"/>
      <c r="BV26"/>
    </row>
    <row r="27" spans="1:74">
      <c r="A27" t="s">
        <v>452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373705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/>
      <c r="BO27"/>
      <c r="BP27"/>
      <c r="BQ27"/>
      <c r="BR27"/>
      <c r="BS27"/>
      <c r="BT27"/>
      <c r="BU27"/>
      <c r="BV27"/>
    </row>
    <row r="28" spans="1:74">
      <c r="A28" t="s">
        <v>1901</v>
      </c>
      <c r="B28">
        <v>0</v>
      </c>
      <c r="C28">
        <v>0</v>
      </c>
      <c r="D28">
        <v>0</v>
      </c>
      <c r="E28">
        <v>0</v>
      </c>
      <c r="F28">
        <v>0</v>
      </c>
      <c r="G28">
        <v>378727</v>
      </c>
      <c r="H28">
        <v>92407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/>
      <c r="BO28"/>
      <c r="BP28"/>
      <c r="BQ28"/>
      <c r="BR28"/>
      <c r="BS28"/>
      <c r="BT28"/>
      <c r="BU28"/>
      <c r="BV28"/>
    </row>
    <row r="29" spans="1:74">
      <c r="A29" t="s">
        <v>453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171218</v>
      </c>
      <c r="P29">
        <v>161299</v>
      </c>
      <c r="Q29">
        <v>0</v>
      </c>
      <c r="R29">
        <v>1576268.31</v>
      </c>
      <c r="S29">
        <v>1578449</v>
      </c>
      <c r="T29">
        <v>1591717</v>
      </c>
      <c r="U29">
        <v>1437100</v>
      </c>
      <c r="V29">
        <v>1398185.52</v>
      </c>
      <c r="W29">
        <v>1373182</v>
      </c>
      <c r="X29">
        <v>1399053</v>
      </c>
      <c r="Y29">
        <v>0</v>
      </c>
      <c r="Z29">
        <v>0</v>
      </c>
      <c r="AA29">
        <v>1471104</v>
      </c>
      <c r="AB29">
        <v>1550959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/>
      <c r="BO29"/>
      <c r="BP29"/>
      <c r="BQ29"/>
      <c r="BR29"/>
      <c r="BS29"/>
      <c r="BT29"/>
      <c r="BU29"/>
      <c r="BV29"/>
    </row>
    <row r="30" spans="1:74">
      <c r="A30" t="s">
        <v>454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171218</v>
      </c>
      <c r="P30">
        <v>161299</v>
      </c>
      <c r="Q30">
        <v>0</v>
      </c>
      <c r="R30">
        <v>1576268.31</v>
      </c>
      <c r="S30">
        <v>1578449</v>
      </c>
      <c r="T30">
        <v>1591717</v>
      </c>
      <c r="U30">
        <v>1437100</v>
      </c>
      <c r="V30">
        <v>1398185.52</v>
      </c>
      <c r="W30">
        <v>1373182</v>
      </c>
      <c r="X30">
        <v>1399053</v>
      </c>
      <c r="Y30">
        <v>0</v>
      </c>
      <c r="Z30">
        <v>0</v>
      </c>
      <c r="AA30">
        <v>1471104</v>
      </c>
      <c r="AB30">
        <v>1550959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/>
      <c r="BO30"/>
      <c r="BP30"/>
      <c r="BQ30"/>
      <c r="BR30"/>
      <c r="BS30"/>
      <c r="BT30"/>
      <c r="BU30"/>
      <c r="BV30"/>
    </row>
    <row r="31" spans="1:74">
      <c r="A31" t="s">
        <v>455</v>
      </c>
      <c r="B31">
        <v>44534171.799999997</v>
      </c>
      <c r="C31">
        <v>46171379</v>
      </c>
      <c r="D31">
        <v>45809479</v>
      </c>
      <c r="E31">
        <v>44910259</v>
      </c>
      <c r="F31">
        <v>44130349.759999998</v>
      </c>
      <c r="G31">
        <v>45336671</v>
      </c>
      <c r="H31">
        <v>45608121</v>
      </c>
      <c r="I31">
        <v>45164029</v>
      </c>
      <c r="J31">
        <v>45488687.689999998</v>
      </c>
      <c r="K31">
        <v>332832</v>
      </c>
      <c r="L31">
        <v>332832</v>
      </c>
      <c r="M31">
        <v>332832</v>
      </c>
      <c r="N31">
        <v>332832.5</v>
      </c>
      <c r="O31">
        <v>332832</v>
      </c>
      <c r="P31">
        <v>332832</v>
      </c>
      <c r="Q31">
        <v>332832</v>
      </c>
      <c r="R31">
        <v>332832.5</v>
      </c>
      <c r="S31">
        <v>332832</v>
      </c>
      <c r="T31">
        <v>332832</v>
      </c>
      <c r="U31">
        <v>332832</v>
      </c>
      <c r="V31">
        <v>332832.5</v>
      </c>
      <c r="W31">
        <v>332832</v>
      </c>
      <c r="X31">
        <v>332832</v>
      </c>
      <c r="Y31">
        <v>332832</v>
      </c>
      <c r="Z31">
        <v>332832.5</v>
      </c>
      <c r="AA31">
        <v>332832</v>
      </c>
      <c r="AB31">
        <v>332832</v>
      </c>
      <c r="AC31">
        <v>332832</v>
      </c>
      <c r="AD31">
        <v>332832.5</v>
      </c>
      <c r="AE31">
        <v>332832</v>
      </c>
      <c r="AF31">
        <v>332832</v>
      </c>
      <c r="AG31">
        <v>333200</v>
      </c>
      <c r="AH31">
        <v>333200.01</v>
      </c>
      <c r="AI31">
        <v>333200</v>
      </c>
      <c r="AJ31">
        <v>333200</v>
      </c>
      <c r="AK31">
        <v>333200</v>
      </c>
      <c r="AL31">
        <v>333200.01</v>
      </c>
      <c r="AM31">
        <v>333200</v>
      </c>
      <c r="AN31">
        <v>333200</v>
      </c>
      <c r="AO31">
        <v>333200</v>
      </c>
      <c r="AP31">
        <v>333200.01</v>
      </c>
      <c r="AQ31">
        <v>112866</v>
      </c>
      <c r="AR31">
        <v>112866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/>
      <c r="BO31"/>
      <c r="BP31"/>
      <c r="BQ31"/>
      <c r="BR31"/>
      <c r="BS31"/>
      <c r="BT31"/>
      <c r="BU31"/>
      <c r="BV31"/>
    </row>
    <row r="32" spans="1:74">
      <c r="A32" t="s">
        <v>313</v>
      </c>
      <c r="B32">
        <v>213791757.25</v>
      </c>
      <c r="C32">
        <v>212265046</v>
      </c>
      <c r="D32">
        <v>211103175</v>
      </c>
      <c r="E32">
        <v>212269527</v>
      </c>
      <c r="F32">
        <v>213409809.27000001</v>
      </c>
      <c r="G32">
        <v>211682711</v>
      </c>
      <c r="H32">
        <v>209877552</v>
      </c>
      <c r="I32">
        <v>210589870</v>
      </c>
      <c r="J32">
        <v>211533291.44999999</v>
      </c>
      <c r="K32">
        <v>121925880</v>
      </c>
      <c r="L32">
        <v>121014310</v>
      </c>
      <c r="M32">
        <v>120565638</v>
      </c>
      <c r="N32">
        <v>120198568.27</v>
      </c>
      <c r="O32">
        <v>119613468</v>
      </c>
      <c r="P32">
        <v>118357290</v>
      </c>
      <c r="Q32">
        <v>117502584</v>
      </c>
      <c r="R32">
        <v>119998705.11</v>
      </c>
      <c r="S32">
        <v>118156706</v>
      </c>
      <c r="T32">
        <v>117571120</v>
      </c>
      <c r="U32">
        <v>117039454</v>
      </c>
      <c r="V32">
        <v>115394738.86</v>
      </c>
      <c r="W32">
        <v>112732047</v>
      </c>
      <c r="X32">
        <v>112155212</v>
      </c>
      <c r="Y32">
        <v>111033946</v>
      </c>
      <c r="Z32">
        <v>110469078.5</v>
      </c>
      <c r="AA32">
        <v>108321922</v>
      </c>
      <c r="AB32">
        <v>106437282</v>
      </c>
      <c r="AC32">
        <v>103628361</v>
      </c>
      <c r="AD32">
        <v>102437739.56</v>
      </c>
      <c r="AE32">
        <v>99423800</v>
      </c>
      <c r="AF32">
        <v>96888002</v>
      </c>
      <c r="AG32">
        <v>94694326</v>
      </c>
      <c r="AH32">
        <v>92731043.680000007</v>
      </c>
      <c r="AI32">
        <v>89720476</v>
      </c>
      <c r="AJ32">
        <v>86852159</v>
      </c>
      <c r="AK32">
        <v>84940255</v>
      </c>
      <c r="AL32">
        <v>82851733.180000007</v>
      </c>
      <c r="AM32">
        <v>79719210</v>
      </c>
      <c r="AN32">
        <v>77264708</v>
      </c>
      <c r="AO32">
        <v>75635382</v>
      </c>
      <c r="AP32">
        <v>73225145.629999995</v>
      </c>
      <c r="AQ32">
        <v>41441562</v>
      </c>
      <c r="AR32">
        <v>39399532</v>
      </c>
      <c r="AS32">
        <v>19917608</v>
      </c>
      <c r="AT32">
        <v>18419605.870000001</v>
      </c>
      <c r="AU32">
        <v>17112042</v>
      </c>
      <c r="AV32">
        <v>16316083</v>
      </c>
      <c r="AW32">
        <v>15815072</v>
      </c>
      <c r="AX32">
        <v>15305123.060000001</v>
      </c>
      <c r="AY32">
        <v>15477065</v>
      </c>
      <c r="AZ32">
        <v>15242275</v>
      </c>
      <c r="BA32">
        <v>15060004</v>
      </c>
      <c r="BB32">
        <v>14824753.92</v>
      </c>
      <c r="BC32">
        <v>14711489</v>
      </c>
      <c r="BD32">
        <v>14144813</v>
      </c>
      <c r="BE32">
        <v>14068641</v>
      </c>
      <c r="BF32">
        <v>13825773.98</v>
      </c>
      <c r="BG32">
        <v>13513943</v>
      </c>
      <c r="BH32">
        <v>13408277</v>
      </c>
      <c r="BI32">
        <v>12869951</v>
      </c>
      <c r="BJ32">
        <v>12659917</v>
      </c>
      <c r="BK32">
        <v>20088757</v>
      </c>
      <c r="BL32">
        <v>19706361</v>
      </c>
      <c r="BM32">
        <v>18823285</v>
      </c>
      <c r="BN32"/>
      <c r="BO32"/>
      <c r="BP32"/>
      <c r="BQ32"/>
      <c r="BR32"/>
      <c r="BS32"/>
      <c r="BT32"/>
      <c r="BU32"/>
      <c r="BV32"/>
    </row>
    <row r="33" spans="1:74">
      <c r="A33" t="s">
        <v>456</v>
      </c>
      <c r="B33">
        <v>86542724.420000002</v>
      </c>
      <c r="C33">
        <v>85411796</v>
      </c>
      <c r="D33">
        <v>85108944</v>
      </c>
      <c r="E33">
        <v>83491670</v>
      </c>
      <c r="F33">
        <v>82245538.560000002</v>
      </c>
      <c r="G33">
        <v>83684988</v>
      </c>
      <c r="H33">
        <v>77304906</v>
      </c>
      <c r="I33">
        <v>77267242</v>
      </c>
      <c r="J33">
        <v>77266393.790000007</v>
      </c>
      <c r="K33">
        <v>51705350</v>
      </c>
      <c r="L33">
        <v>51734570</v>
      </c>
      <c r="M33">
        <v>52040824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/>
      <c r="BO33"/>
      <c r="BP33"/>
      <c r="BQ33"/>
      <c r="BR33"/>
      <c r="BS33"/>
      <c r="BT33"/>
      <c r="BU33"/>
      <c r="BV33"/>
    </row>
    <row r="34" spans="1:74">
      <c r="A34" t="s">
        <v>314</v>
      </c>
      <c r="B34">
        <v>54400275.329999998</v>
      </c>
      <c r="C34">
        <v>53828473</v>
      </c>
      <c r="D34">
        <v>53754749</v>
      </c>
      <c r="E34">
        <v>53692705</v>
      </c>
      <c r="F34">
        <v>53802949.43</v>
      </c>
      <c r="G34">
        <v>52889825</v>
      </c>
      <c r="H34">
        <v>52585953</v>
      </c>
      <c r="I34">
        <v>51329820</v>
      </c>
      <c r="J34">
        <v>51115273.740000002</v>
      </c>
      <c r="K34">
        <v>52249812</v>
      </c>
      <c r="L34">
        <v>51931124</v>
      </c>
      <c r="M34">
        <v>51924641</v>
      </c>
      <c r="N34">
        <v>51706294.149999999</v>
      </c>
      <c r="O34">
        <v>51608838</v>
      </c>
      <c r="P34">
        <v>51367782</v>
      </c>
      <c r="Q34">
        <v>51399783</v>
      </c>
      <c r="R34">
        <v>51383825</v>
      </c>
      <c r="S34">
        <v>51346325</v>
      </c>
      <c r="T34">
        <v>51360124</v>
      </c>
      <c r="U34">
        <v>51380464</v>
      </c>
      <c r="V34">
        <v>51435443.460000001</v>
      </c>
      <c r="W34">
        <v>51274242</v>
      </c>
      <c r="X34">
        <v>51256289</v>
      </c>
      <c r="Y34">
        <v>51243112</v>
      </c>
      <c r="Z34">
        <v>51249433.789999999</v>
      </c>
      <c r="AA34">
        <v>50926548</v>
      </c>
      <c r="AB34">
        <v>50749841</v>
      </c>
      <c r="AC34">
        <v>50626988</v>
      </c>
      <c r="AD34">
        <v>50276019.609999999</v>
      </c>
      <c r="AE34">
        <v>50055931</v>
      </c>
      <c r="AF34">
        <v>50019400</v>
      </c>
      <c r="AG34">
        <v>50110806</v>
      </c>
      <c r="AH34">
        <v>50156748</v>
      </c>
      <c r="AI34">
        <v>49950911</v>
      </c>
      <c r="AJ34">
        <v>49860232</v>
      </c>
      <c r="AK34">
        <v>49777240</v>
      </c>
      <c r="AL34">
        <v>49665430.649999999</v>
      </c>
      <c r="AM34">
        <v>48436903</v>
      </c>
      <c r="AN34">
        <v>48370353</v>
      </c>
      <c r="AO34">
        <v>48363415</v>
      </c>
      <c r="AP34">
        <v>33545826.600000001</v>
      </c>
      <c r="AQ34">
        <v>4221459</v>
      </c>
      <c r="AR34">
        <v>3985490</v>
      </c>
      <c r="AS34">
        <v>1034311</v>
      </c>
      <c r="AT34">
        <v>1033379.83</v>
      </c>
      <c r="AU34">
        <v>945930</v>
      </c>
      <c r="AV34">
        <v>849999</v>
      </c>
      <c r="AW34">
        <v>818664</v>
      </c>
      <c r="AX34">
        <v>821084.17</v>
      </c>
      <c r="AY34">
        <v>809079</v>
      </c>
      <c r="AZ34">
        <v>802679</v>
      </c>
      <c r="BA34">
        <v>797104</v>
      </c>
      <c r="BB34">
        <v>783129.07</v>
      </c>
      <c r="BC34">
        <v>787281</v>
      </c>
      <c r="BD34">
        <v>794823</v>
      </c>
      <c r="BE34">
        <v>798936</v>
      </c>
      <c r="BF34">
        <v>780082.81</v>
      </c>
      <c r="BG34">
        <v>763854</v>
      </c>
      <c r="BH34">
        <v>759646</v>
      </c>
      <c r="BI34">
        <v>1106617</v>
      </c>
      <c r="BJ34">
        <v>1064356</v>
      </c>
      <c r="BK34">
        <v>1588118</v>
      </c>
      <c r="BL34">
        <v>1565789</v>
      </c>
      <c r="BM34">
        <v>1529491</v>
      </c>
      <c r="BN34"/>
      <c r="BO34"/>
      <c r="BP34"/>
      <c r="BQ34"/>
      <c r="BR34"/>
      <c r="BS34"/>
      <c r="BT34"/>
      <c r="BU34"/>
      <c r="BV34"/>
    </row>
    <row r="35" spans="1:74">
      <c r="A35" t="s">
        <v>457</v>
      </c>
      <c r="B35">
        <v>54400275.329999998</v>
      </c>
      <c r="C35">
        <v>53828473</v>
      </c>
      <c r="D35">
        <v>53754749</v>
      </c>
      <c r="E35">
        <v>53692705</v>
      </c>
      <c r="F35">
        <v>53802949.43</v>
      </c>
      <c r="G35">
        <v>52889825</v>
      </c>
      <c r="H35">
        <v>52585953</v>
      </c>
      <c r="I35">
        <v>51329820</v>
      </c>
      <c r="J35">
        <v>51115273.740000002</v>
      </c>
      <c r="K35">
        <v>52249812</v>
      </c>
      <c r="L35">
        <v>51931124</v>
      </c>
      <c r="M35">
        <v>51924641</v>
      </c>
      <c r="N35">
        <v>51706294.149999999</v>
      </c>
      <c r="O35">
        <v>51608838</v>
      </c>
      <c r="P35">
        <v>51367782</v>
      </c>
      <c r="Q35">
        <v>51399783</v>
      </c>
      <c r="R35">
        <v>51383825</v>
      </c>
      <c r="S35">
        <v>51346325</v>
      </c>
      <c r="T35">
        <v>51360124</v>
      </c>
      <c r="U35">
        <v>51380464</v>
      </c>
      <c r="V35">
        <v>51435443.460000001</v>
      </c>
      <c r="W35">
        <v>51274242</v>
      </c>
      <c r="X35">
        <v>51256289</v>
      </c>
      <c r="Y35">
        <v>51243112</v>
      </c>
      <c r="Z35">
        <v>51249433.789999999</v>
      </c>
      <c r="AA35">
        <v>50926548</v>
      </c>
      <c r="AB35">
        <v>50749841</v>
      </c>
      <c r="AC35">
        <v>50626988</v>
      </c>
      <c r="AD35">
        <v>50276019.609999999</v>
      </c>
      <c r="AE35">
        <v>50055931</v>
      </c>
      <c r="AF35">
        <v>50019400</v>
      </c>
      <c r="AG35">
        <v>50110806</v>
      </c>
      <c r="AH35">
        <v>50156748</v>
      </c>
      <c r="AI35">
        <v>49950911</v>
      </c>
      <c r="AJ35">
        <v>49860232</v>
      </c>
      <c r="AK35">
        <v>49777240</v>
      </c>
      <c r="AL35">
        <v>49665430.649999999</v>
      </c>
      <c r="AM35">
        <v>48436903</v>
      </c>
      <c r="AN35">
        <v>48370353</v>
      </c>
      <c r="AO35">
        <v>48363415</v>
      </c>
      <c r="AP35">
        <v>33545826.600000001</v>
      </c>
      <c r="AQ35">
        <v>4221459</v>
      </c>
      <c r="AR35">
        <v>3985490</v>
      </c>
      <c r="AS35">
        <v>1034311</v>
      </c>
      <c r="AT35">
        <v>1033379.83</v>
      </c>
      <c r="AU35">
        <v>945930</v>
      </c>
      <c r="AV35">
        <v>849999</v>
      </c>
      <c r="AW35">
        <v>818664</v>
      </c>
      <c r="AX35">
        <v>821084.17</v>
      </c>
      <c r="AY35">
        <v>809079</v>
      </c>
      <c r="AZ35">
        <v>802679</v>
      </c>
      <c r="BA35">
        <v>797104</v>
      </c>
      <c r="BB35">
        <v>783129.07</v>
      </c>
      <c r="BC35">
        <v>787281</v>
      </c>
      <c r="BD35">
        <v>794823</v>
      </c>
      <c r="BE35">
        <v>798936</v>
      </c>
      <c r="BF35">
        <v>780082.81</v>
      </c>
      <c r="BG35">
        <v>763854</v>
      </c>
      <c r="BH35">
        <v>759646</v>
      </c>
      <c r="BI35">
        <v>1106617</v>
      </c>
      <c r="BJ35">
        <v>1064356</v>
      </c>
      <c r="BK35">
        <v>1588118</v>
      </c>
      <c r="BL35">
        <v>1565789</v>
      </c>
      <c r="BM35">
        <v>1529491</v>
      </c>
      <c r="BN35"/>
      <c r="BO35"/>
      <c r="BP35"/>
      <c r="BQ35"/>
      <c r="BR35"/>
      <c r="BS35"/>
      <c r="BT35"/>
      <c r="BU35"/>
      <c r="BV35"/>
    </row>
    <row r="36" spans="1:74">
      <c r="A36" t="s">
        <v>458</v>
      </c>
      <c r="B36">
        <v>360641443.95999998</v>
      </c>
      <c r="C36">
        <v>360641444</v>
      </c>
      <c r="D36">
        <v>360641444</v>
      </c>
      <c r="E36">
        <v>360641444</v>
      </c>
      <c r="F36">
        <v>360641443.95999998</v>
      </c>
      <c r="G36">
        <v>360641444</v>
      </c>
      <c r="H36">
        <v>360641444</v>
      </c>
      <c r="I36">
        <v>360641444</v>
      </c>
      <c r="J36">
        <v>360641443.95999998</v>
      </c>
      <c r="K36">
        <v>128096021</v>
      </c>
      <c r="L36">
        <v>128096021</v>
      </c>
      <c r="M36">
        <v>128096021</v>
      </c>
      <c r="N36">
        <v>128096020.53</v>
      </c>
      <c r="O36">
        <v>128096021</v>
      </c>
      <c r="P36">
        <v>128096021</v>
      </c>
      <c r="Q36">
        <v>128096021</v>
      </c>
      <c r="R36">
        <v>128096020.53</v>
      </c>
      <c r="S36">
        <v>128096021</v>
      </c>
      <c r="T36">
        <v>128096021</v>
      </c>
      <c r="U36">
        <v>128096021</v>
      </c>
      <c r="V36">
        <v>128096020.53</v>
      </c>
      <c r="W36">
        <v>128328020</v>
      </c>
      <c r="X36">
        <v>128328020</v>
      </c>
      <c r="Y36">
        <v>128328020</v>
      </c>
      <c r="Z36">
        <v>128328020.22</v>
      </c>
      <c r="AA36">
        <v>128309793</v>
      </c>
      <c r="AB36">
        <v>128309793</v>
      </c>
      <c r="AC36">
        <v>128353153</v>
      </c>
      <c r="AD36">
        <v>126072806.12</v>
      </c>
      <c r="AE36">
        <v>126072806</v>
      </c>
      <c r="AF36">
        <v>126072806</v>
      </c>
      <c r="AG36">
        <v>126072806</v>
      </c>
      <c r="AH36">
        <v>126072806.12</v>
      </c>
      <c r="AI36">
        <v>126072806</v>
      </c>
      <c r="AJ36">
        <v>126072806</v>
      </c>
      <c r="AK36">
        <v>126072806</v>
      </c>
      <c r="AL36">
        <v>126072806.12</v>
      </c>
      <c r="AM36">
        <v>126072806</v>
      </c>
      <c r="AN36">
        <v>126072806</v>
      </c>
      <c r="AO36">
        <v>126072806</v>
      </c>
      <c r="AP36">
        <v>125514461.06</v>
      </c>
      <c r="AQ36">
        <v>184527549</v>
      </c>
      <c r="AR36">
        <v>126691747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/>
      <c r="BO36"/>
      <c r="BP36"/>
      <c r="BQ36"/>
      <c r="BR36"/>
      <c r="BS36"/>
      <c r="BT36"/>
      <c r="BU36"/>
      <c r="BV36"/>
    </row>
    <row r="37" spans="1:74">
      <c r="A37" t="s">
        <v>459</v>
      </c>
      <c r="B37">
        <v>2657863.14</v>
      </c>
      <c r="C37">
        <v>2264363</v>
      </c>
      <c r="D37">
        <v>2114219</v>
      </c>
      <c r="E37">
        <v>2133575</v>
      </c>
      <c r="F37">
        <v>2273143.36</v>
      </c>
      <c r="G37">
        <v>2292075</v>
      </c>
      <c r="H37">
        <v>2412381</v>
      </c>
      <c r="I37">
        <v>2577376</v>
      </c>
      <c r="J37">
        <v>2598613.7000000002</v>
      </c>
      <c r="K37">
        <v>2701754</v>
      </c>
      <c r="L37">
        <v>2326563</v>
      </c>
      <c r="M37">
        <v>1997633</v>
      </c>
      <c r="N37">
        <v>1786493.87</v>
      </c>
      <c r="O37">
        <v>1898507</v>
      </c>
      <c r="P37">
        <v>2150113</v>
      </c>
      <c r="Q37">
        <v>1720480</v>
      </c>
      <c r="R37">
        <v>1291216.52</v>
      </c>
      <c r="S37">
        <v>1206103</v>
      </c>
      <c r="T37">
        <v>1191829</v>
      </c>
      <c r="U37">
        <v>1020472</v>
      </c>
      <c r="V37">
        <v>1002040.25</v>
      </c>
      <c r="W37">
        <v>982034</v>
      </c>
      <c r="X37">
        <v>967510</v>
      </c>
      <c r="Y37">
        <v>940689</v>
      </c>
      <c r="Z37">
        <v>914761.38</v>
      </c>
      <c r="AA37">
        <v>928942</v>
      </c>
      <c r="AB37">
        <v>902583</v>
      </c>
      <c r="AC37">
        <v>877185</v>
      </c>
      <c r="AD37">
        <v>837609.28</v>
      </c>
      <c r="AE37">
        <v>810370</v>
      </c>
      <c r="AF37">
        <v>762799</v>
      </c>
      <c r="AG37">
        <v>741590</v>
      </c>
      <c r="AH37">
        <v>731394.78</v>
      </c>
      <c r="AI37">
        <v>711751</v>
      </c>
      <c r="AJ37">
        <v>669317</v>
      </c>
      <c r="AK37">
        <v>663241</v>
      </c>
      <c r="AL37">
        <v>662235.73</v>
      </c>
      <c r="AM37">
        <v>581107</v>
      </c>
      <c r="AN37">
        <v>543373</v>
      </c>
      <c r="AO37">
        <v>546299</v>
      </c>
      <c r="AP37">
        <v>344285.9</v>
      </c>
      <c r="AQ37">
        <v>331353</v>
      </c>
      <c r="AR37">
        <v>567843</v>
      </c>
      <c r="AS37">
        <v>367871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/>
      <c r="BO37"/>
      <c r="BP37"/>
      <c r="BQ37"/>
      <c r="BR37"/>
      <c r="BS37"/>
      <c r="BT37"/>
      <c r="BU37"/>
      <c r="BV37"/>
    </row>
    <row r="38" spans="1:74">
      <c r="A38" t="s">
        <v>460</v>
      </c>
      <c r="B38">
        <v>3298361.8</v>
      </c>
      <c r="C38">
        <v>2609209</v>
      </c>
      <c r="D38">
        <v>2606713</v>
      </c>
      <c r="E38">
        <v>2600276</v>
      </c>
      <c r="F38">
        <v>2595816.7799999998</v>
      </c>
      <c r="G38">
        <v>2621953</v>
      </c>
      <c r="H38">
        <v>2619882</v>
      </c>
      <c r="I38">
        <v>2608986</v>
      </c>
      <c r="J38">
        <v>2413966.98</v>
      </c>
      <c r="K38">
        <v>1201966</v>
      </c>
      <c r="L38">
        <v>1194040</v>
      </c>
      <c r="M38">
        <v>1177178</v>
      </c>
      <c r="N38">
        <v>54070787.859999999</v>
      </c>
      <c r="O38">
        <v>54535760</v>
      </c>
      <c r="P38">
        <v>53964797</v>
      </c>
      <c r="Q38">
        <v>53105455</v>
      </c>
      <c r="R38">
        <v>979348.06</v>
      </c>
      <c r="S38">
        <v>1107209</v>
      </c>
      <c r="T38">
        <v>1093500</v>
      </c>
      <c r="U38">
        <v>1073140</v>
      </c>
      <c r="V38">
        <v>1053658.26</v>
      </c>
      <c r="W38">
        <v>1050100</v>
      </c>
      <c r="X38">
        <v>1086386</v>
      </c>
      <c r="Y38">
        <v>1059472</v>
      </c>
      <c r="Z38">
        <v>998477.97</v>
      </c>
      <c r="AA38">
        <v>950999</v>
      </c>
      <c r="AB38">
        <v>928299</v>
      </c>
      <c r="AC38">
        <v>1067790</v>
      </c>
      <c r="AD38">
        <v>2377502.36</v>
      </c>
      <c r="AE38">
        <v>2337261</v>
      </c>
      <c r="AF38">
        <v>2321833</v>
      </c>
      <c r="AG38">
        <v>2242996</v>
      </c>
      <c r="AH38">
        <v>2060421.4</v>
      </c>
      <c r="AI38">
        <v>2058713</v>
      </c>
      <c r="AJ38">
        <v>2004737</v>
      </c>
      <c r="AK38">
        <v>2155790</v>
      </c>
      <c r="AL38">
        <v>2016079.47</v>
      </c>
      <c r="AM38">
        <v>2032130</v>
      </c>
      <c r="AN38">
        <v>2044898</v>
      </c>
      <c r="AO38">
        <v>2016502</v>
      </c>
      <c r="AP38">
        <v>1614872.92</v>
      </c>
      <c r="AQ38">
        <v>2038200</v>
      </c>
      <c r="AR38">
        <v>1475086</v>
      </c>
      <c r="AS38">
        <v>1318740</v>
      </c>
      <c r="AT38">
        <v>1276147.6599999999</v>
      </c>
      <c r="AU38">
        <v>1226956</v>
      </c>
      <c r="AV38">
        <v>1148754</v>
      </c>
      <c r="AW38">
        <v>1066775</v>
      </c>
      <c r="AX38">
        <v>1051494.75</v>
      </c>
      <c r="AY38">
        <v>986719</v>
      </c>
      <c r="AZ38">
        <v>933276</v>
      </c>
      <c r="BA38">
        <v>911711</v>
      </c>
      <c r="BB38">
        <v>892465.73</v>
      </c>
      <c r="BC38">
        <v>867975</v>
      </c>
      <c r="BD38">
        <v>844683</v>
      </c>
      <c r="BE38">
        <v>837076</v>
      </c>
      <c r="BF38">
        <v>839507.26</v>
      </c>
      <c r="BG38">
        <v>840736</v>
      </c>
      <c r="BH38">
        <v>843041</v>
      </c>
      <c r="BI38">
        <v>835882</v>
      </c>
      <c r="BJ38">
        <v>801740</v>
      </c>
      <c r="BK38">
        <v>2508931</v>
      </c>
      <c r="BL38">
        <v>2305823</v>
      </c>
      <c r="BM38">
        <v>2266409</v>
      </c>
      <c r="BN38"/>
      <c r="BO38"/>
      <c r="BP38"/>
      <c r="BQ38"/>
      <c r="BR38"/>
      <c r="BS38"/>
      <c r="BT38"/>
      <c r="BU38"/>
      <c r="BV38"/>
    </row>
    <row r="39" spans="1:74">
      <c r="A39" t="s">
        <v>461</v>
      </c>
      <c r="B39">
        <v>3298361.8</v>
      </c>
      <c r="C39">
        <v>2609209</v>
      </c>
      <c r="D39">
        <v>2606713</v>
      </c>
      <c r="E39">
        <v>2600276</v>
      </c>
      <c r="F39">
        <v>2595816.7799999998</v>
      </c>
      <c r="G39">
        <v>2621953</v>
      </c>
      <c r="H39">
        <v>2619882</v>
      </c>
      <c r="I39">
        <v>2608986</v>
      </c>
      <c r="J39">
        <v>2413966.98</v>
      </c>
      <c r="K39">
        <v>1201966</v>
      </c>
      <c r="L39">
        <v>1194040</v>
      </c>
      <c r="M39">
        <v>1177178</v>
      </c>
      <c r="N39">
        <v>54070787.859999999</v>
      </c>
      <c r="O39">
        <v>54535760</v>
      </c>
      <c r="P39">
        <v>53964797</v>
      </c>
      <c r="Q39">
        <v>53105455</v>
      </c>
      <c r="R39">
        <v>979348.06</v>
      </c>
      <c r="S39">
        <v>1107209</v>
      </c>
      <c r="T39">
        <v>1093500</v>
      </c>
      <c r="U39">
        <v>1073140</v>
      </c>
      <c r="V39">
        <v>1053658.26</v>
      </c>
      <c r="W39">
        <v>1050100</v>
      </c>
      <c r="X39">
        <v>1086386</v>
      </c>
      <c r="Y39">
        <v>1059472</v>
      </c>
      <c r="Z39">
        <v>998477.97</v>
      </c>
      <c r="AA39">
        <v>950999</v>
      </c>
      <c r="AB39">
        <v>928299</v>
      </c>
      <c r="AC39">
        <v>1067790</v>
      </c>
      <c r="AD39">
        <v>2377502.36</v>
      </c>
      <c r="AE39">
        <v>2337261</v>
      </c>
      <c r="AF39">
        <v>2321833</v>
      </c>
      <c r="AG39">
        <v>2242996</v>
      </c>
      <c r="AH39">
        <v>2060421.4</v>
      </c>
      <c r="AI39">
        <v>2058713</v>
      </c>
      <c r="AJ39">
        <v>2004737</v>
      </c>
      <c r="AK39">
        <v>2155790</v>
      </c>
      <c r="AL39">
        <v>2016079.47</v>
      </c>
      <c r="AM39">
        <v>2032130</v>
      </c>
      <c r="AN39">
        <v>2044898</v>
      </c>
      <c r="AO39">
        <v>2016502</v>
      </c>
      <c r="AP39">
        <v>1614872.92</v>
      </c>
      <c r="AQ39">
        <v>2038200</v>
      </c>
      <c r="AR39">
        <v>1475086</v>
      </c>
      <c r="AS39">
        <v>1318740</v>
      </c>
      <c r="AT39">
        <v>1276147.6599999999</v>
      </c>
      <c r="AU39">
        <v>1226956</v>
      </c>
      <c r="AV39">
        <v>1148754</v>
      </c>
      <c r="AW39">
        <v>1066775</v>
      </c>
      <c r="AX39">
        <v>1051494.75</v>
      </c>
      <c r="AY39">
        <v>986719</v>
      </c>
      <c r="AZ39">
        <v>933276</v>
      </c>
      <c r="BA39">
        <v>911711</v>
      </c>
      <c r="BB39">
        <v>892465.73</v>
      </c>
      <c r="BC39">
        <v>867975</v>
      </c>
      <c r="BD39">
        <v>844683</v>
      </c>
      <c r="BE39">
        <v>837076</v>
      </c>
      <c r="BF39">
        <v>839507.26</v>
      </c>
      <c r="BG39">
        <v>840736</v>
      </c>
      <c r="BH39">
        <v>843041</v>
      </c>
      <c r="BI39">
        <v>835882</v>
      </c>
      <c r="BJ39">
        <v>801740</v>
      </c>
      <c r="BK39">
        <v>2508931</v>
      </c>
      <c r="BL39">
        <v>2305823</v>
      </c>
      <c r="BM39">
        <v>2266409</v>
      </c>
      <c r="BN39"/>
      <c r="BO39"/>
      <c r="BP39"/>
      <c r="BQ39"/>
      <c r="BR39"/>
      <c r="BS39"/>
      <c r="BT39"/>
      <c r="BU39"/>
      <c r="BV39"/>
    </row>
    <row r="40" spans="1:74">
      <c r="A40" t="s">
        <v>315</v>
      </c>
      <c r="B40">
        <v>782693440.04999995</v>
      </c>
      <c r="C40">
        <v>780072483</v>
      </c>
      <c r="D40">
        <v>777578085</v>
      </c>
      <c r="E40">
        <v>775979105</v>
      </c>
      <c r="F40">
        <v>775106001.38999999</v>
      </c>
      <c r="G40">
        <v>775370658</v>
      </c>
      <c r="H40">
        <v>766941758</v>
      </c>
      <c r="I40">
        <v>765296624</v>
      </c>
      <c r="J40">
        <v>766119451.76999998</v>
      </c>
      <c r="K40">
        <v>444086264</v>
      </c>
      <c r="L40">
        <v>442500002</v>
      </c>
      <c r="M40">
        <v>442094844</v>
      </c>
      <c r="N40">
        <v>441950381.88999999</v>
      </c>
      <c r="O40">
        <v>356666391</v>
      </c>
      <c r="P40">
        <v>354466176</v>
      </c>
      <c r="Q40">
        <v>352616305</v>
      </c>
      <c r="R40">
        <v>303694257.81999999</v>
      </c>
      <c r="S40">
        <v>301860098</v>
      </c>
      <c r="T40">
        <v>301272132</v>
      </c>
      <c r="U40">
        <v>300414472</v>
      </c>
      <c r="V40">
        <v>298747907.86000001</v>
      </c>
      <c r="W40">
        <v>296107446</v>
      </c>
      <c r="X40">
        <v>295560291</v>
      </c>
      <c r="Y40">
        <v>294391406</v>
      </c>
      <c r="Z40">
        <v>293725296.73000002</v>
      </c>
      <c r="AA40">
        <v>291276552</v>
      </c>
      <c r="AB40">
        <v>289246001</v>
      </c>
      <c r="AC40">
        <v>286457401</v>
      </c>
      <c r="AD40">
        <v>282368921.00999999</v>
      </c>
      <c r="AE40">
        <v>279067412</v>
      </c>
      <c r="AF40">
        <v>276432084</v>
      </c>
      <c r="AG40">
        <v>274220136</v>
      </c>
      <c r="AH40">
        <v>272110025.56</v>
      </c>
      <c r="AI40">
        <v>268872269</v>
      </c>
      <c r="AJ40">
        <v>265816863</v>
      </c>
      <c r="AK40">
        <v>263966944</v>
      </c>
      <c r="AL40">
        <v>261725896.75</v>
      </c>
      <c r="AM40">
        <v>257299768</v>
      </c>
      <c r="AN40">
        <v>254754450</v>
      </c>
      <c r="AO40">
        <v>253092716</v>
      </c>
      <c r="AP40">
        <v>234702903.69999999</v>
      </c>
      <c r="AQ40">
        <v>232798101</v>
      </c>
      <c r="AR40">
        <v>172357676</v>
      </c>
      <c r="AS40">
        <v>24853641</v>
      </c>
      <c r="AT40">
        <v>22944244.940000001</v>
      </c>
      <c r="AU40">
        <v>21400040</v>
      </c>
      <c r="AV40">
        <v>20479948</v>
      </c>
      <c r="AW40">
        <v>19665623</v>
      </c>
      <c r="AX40">
        <v>18936813.57</v>
      </c>
      <c r="AY40">
        <v>19022729</v>
      </c>
      <c r="AZ40">
        <v>18724930</v>
      </c>
      <c r="BA40">
        <v>17759702</v>
      </c>
      <c r="BB40">
        <v>17191231.879999999</v>
      </c>
      <c r="BC40">
        <v>16967628</v>
      </c>
      <c r="BD40">
        <v>19912354</v>
      </c>
      <c r="BE40">
        <v>21520843</v>
      </c>
      <c r="BF40">
        <v>21316477.030000001</v>
      </c>
      <c r="BG40">
        <v>20948666</v>
      </c>
      <c r="BH40">
        <v>19609703</v>
      </c>
      <c r="BI40">
        <v>19614258</v>
      </c>
      <c r="BJ40">
        <v>19251625</v>
      </c>
      <c r="BK40">
        <v>24185806</v>
      </c>
      <c r="BL40">
        <v>23577973</v>
      </c>
      <c r="BM40">
        <v>22619185</v>
      </c>
      <c r="BN40"/>
      <c r="BO40"/>
      <c r="BP40"/>
      <c r="BQ40"/>
      <c r="BR40"/>
      <c r="BS40"/>
      <c r="BT40"/>
      <c r="BU40"/>
      <c r="BV40"/>
    </row>
    <row r="41" spans="1:74">
      <c r="A41" t="s">
        <v>316</v>
      </c>
      <c r="B41">
        <v>926491194.67999995</v>
      </c>
      <c r="C41">
        <v>900253752</v>
      </c>
      <c r="D41">
        <v>892007199</v>
      </c>
      <c r="E41">
        <v>896335892</v>
      </c>
      <c r="F41">
        <v>924061490.45000005</v>
      </c>
      <c r="G41">
        <v>899547492</v>
      </c>
      <c r="H41">
        <v>898928997</v>
      </c>
      <c r="I41">
        <v>920880472</v>
      </c>
      <c r="J41">
        <v>931892564.41999996</v>
      </c>
      <c r="K41">
        <v>512662140</v>
      </c>
      <c r="L41">
        <v>513087227</v>
      </c>
      <c r="M41">
        <v>518917016</v>
      </c>
      <c r="N41">
        <v>523354329.70999998</v>
      </c>
      <c r="O41">
        <v>443649923</v>
      </c>
      <c r="P41">
        <v>420751529</v>
      </c>
      <c r="Q41">
        <v>422588825</v>
      </c>
      <c r="R41">
        <v>375617454.25</v>
      </c>
      <c r="S41">
        <v>365135998</v>
      </c>
      <c r="T41">
        <v>369666475</v>
      </c>
      <c r="U41">
        <v>375793780</v>
      </c>
      <c r="V41">
        <v>373741617.06</v>
      </c>
      <c r="W41">
        <v>369248470</v>
      </c>
      <c r="X41">
        <v>361851524</v>
      </c>
      <c r="Y41">
        <v>371137473</v>
      </c>
      <c r="Z41">
        <v>360298565.68000001</v>
      </c>
      <c r="AA41">
        <v>354826726</v>
      </c>
      <c r="AB41">
        <v>341434716</v>
      </c>
      <c r="AC41">
        <v>346106604</v>
      </c>
      <c r="AD41">
        <v>352268052.66000003</v>
      </c>
      <c r="AE41">
        <v>341104725</v>
      </c>
      <c r="AF41">
        <v>326767159</v>
      </c>
      <c r="AG41">
        <v>330560617</v>
      </c>
      <c r="AH41">
        <v>329082938.39999998</v>
      </c>
      <c r="AI41">
        <v>315428292</v>
      </c>
      <c r="AJ41">
        <v>312720996</v>
      </c>
      <c r="AK41">
        <v>314399922</v>
      </c>
      <c r="AL41">
        <v>326410045.35000002</v>
      </c>
      <c r="AM41">
        <v>300360467</v>
      </c>
      <c r="AN41">
        <v>298528771</v>
      </c>
      <c r="AO41">
        <v>302815739</v>
      </c>
      <c r="AP41">
        <v>288665481.36000001</v>
      </c>
      <c r="AQ41">
        <v>277647324</v>
      </c>
      <c r="AR41">
        <v>232952921</v>
      </c>
      <c r="AS41">
        <v>73445333</v>
      </c>
      <c r="AT41">
        <v>71798465.040000007</v>
      </c>
      <c r="AU41">
        <v>64783276</v>
      </c>
      <c r="AV41">
        <v>58586808</v>
      </c>
      <c r="AW41">
        <v>60127997</v>
      </c>
      <c r="AX41">
        <v>55340867.530000001</v>
      </c>
      <c r="AY41">
        <v>50148230</v>
      </c>
      <c r="AZ41">
        <v>46666048</v>
      </c>
      <c r="BA41">
        <v>49993426</v>
      </c>
      <c r="BB41">
        <v>47904117.07</v>
      </c>
      <c r="BC41">
        <v>43464653</v>
      </c>
      <c r="BD41">
        <v>41537792</v>
      </c>
      <c r="BE41">
        <v>45578545</v>
      </c>
      <c r="BF41">
        <v>44441462.600000001</v>
      </c>
      <c r="BG41">
        <v>39384364</v>
      </c>
      <c r="BH41">
        <v>37453699</v>
      </c>
      <c r="BI41">
        <v>39854300</v>
      </c>
      <c r="BJ41">
        <v>40158634</v>
      </c>
      <c r="BK41">
        <v>47177357</v>
      </c>
      <c r="BL41">
        <v>45157514</v>
      </c>
      <c r="BM41">
        <v>44619466</v>
      </c>
      <c r="BN41"/>
      <c r="BO41"/>
      <c r="BP41"/>
      <c r="BQ41"/>
      <c r="BR41"/>
      <c r="BS41"/>
      <c r="BT41"/>
      <c r="BU41"/>
      <c r="BV41"/>
    </row>
    <row r="42" spans="1:74" s="114" customFormat="1">
      <c r="A42" t="s">
        <v>462</v>
      </c>
      <c r="B42"/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</row>
    <row r="43" spans="1:74">
      <c r="A43" t="s">
        <v>463</v>
      </c>
      <c r="B43"/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</row>
    <row r="44" spans="1:74">
      <c r="A44" t="s">
        <v>317</v>
      </c>
      <c r="B44">
        <v>9471993.7300000004</v>
      </c>
      <c r="C44">
        <v>9819657</v>
      </c>
      <c r="D44">
        <v>33279837</v>
      </c>
      <c r="E44">
        <v>31553659</v>
      </c>
      <c r="F44">
        <v>16810210.260000002</v>
      </c>
      <c r="G44">
        <v>8622674</v>
      </c>
      <c r="H44">
        <v>21216691</v>
      </c>
      <c r="I44">
        <v>43424698</v>
      </c>
      <c r="J44">
        <v>42690844.509999998</v>
      </c>
      <c r="K44">
        <v>14457051</v>
      </c>
      <c r="L44">
        <v>10601451</v>
      </c>
      <c r="M44">
        <v>12628167</v>
      </c>
      <c r="N44">
        <v>1050248.6499999999</v>
      </c>
      <c r="O44">
        <v>5687622</v>
      </c>
      <c r="P44">
        <v>15860991</v>
      </c>
      <c r="Q44">
        <v>3711912</v>
      </c>
      <c r="R44">
        <v>3326783.63</v>
      </c>
      <c r="S44">
        <v>8643171</v>
      </c>
      <c r="T44">
        <v>3686470</v>
      </c>
      <c r="U44">
        <v>679581</v>
      </c>
      <c r="V44">
        <v>3582583.74</v>
      </c>
      <c r="W44">
        <v>3429345</v>
      </c>
      <c r="X44">
        <v>3504730</v>
      </c>
      <c r="Y44">
        <v>621407</v>
      </c>
      <c r="Z44">
        <v>4325529.84</v>
      </c>
      <c r="AA44">
        <v>6738581</v>
      </c>
      <c r="AB44">
        <v>7510964</v>
      </c>
      <c r="AC44">
        <v>5532500</v>
      </c>
      <c r="AD44">
        <v>3515916.38</v>
      </c>
      <c r="AE44">
        <v>4874881</v>
      </c>
      <c r="AF44">
        <v>8196947</v>
      </c>
      <c r="AG44">
        <v>6670771</v>
      </c>
      <c r="AH44">
        <v>11881373.16</v>
      </c>
      <c r="AI44">
        <v>13437416</v>
      </c>
      <c r="AJ44">
        <v>16735857</v>
      </c>
      <c r="AK44">
        <v>4850314</v>
      </c>
      <c r="AL44">
        <v>14726390.369999999</v>
      </c>
      <c r="AM44">
        <v>5663426</v>
      </c>
      <c r="AN44">
        <v>7184521</v>
      </c>
      <c r="AO44">
        <v>3228136</v>
      </c>
      <c r="AP44">
        <v>135143340.84999999</v>
      </c>
      <c r="AQ44">
        <v>186157179</v>
      </c>
      <c r="AR44">
        <v>143332789</v>
      </c>
      <c r="AS44">
        <v>22</v>
      </c>
      <c r="AT44">
        <v>0</v>
      </c>
      <c r="AU44">
        <v>21136</v>
      </c>
      <c r="AV44">
        <v>442</v>
      </c>
      <c r="AW44">
        <v>7407</v>
      </c>
      <c r="AX44">
        <v>2173.4699999999998</v>
      </c>
      <c r="AY44">
        <v>48</v>
      </c>
      <c r="AZ44">
        <v>39</v>
      </c>
      <c r="BA44">
        <v>3197</v>
      </c>
      <c r="BB44">
        <v>0</v>
      </c>
      <c r="BC44">
        <v>0</v>
      </c>
      <c r="BD44">
        <v>0</v>
      </c>
      <c r="BE44">
        <v>17987</v>
      </c>
      <c r="BF44">
        <v>10212.02</v>
      </c>
      <c r="BG44">
        <v>11681</v>
      </c>
      <c r="BH44">
        <v>103493</v>
      </c>
      <c r="BI44">
        <v>157329</v>
      </c>
      <c r="BJ44">
        <v>167995</v>
      </c>
      <c r="BK44">
        <v>4778636</v>
      </c>
      <c r="BL44">
        <v>9403697</v>
      </c>
      <c r="BM44">
        <v>7336569</v>
      </c>
      <c r="BN44"/>
      <c r="BO44"/>
      <c r="BP44"/>
      <c r="BQ44"/>
      <c r="BR44"/>
      <c r="BS44"/>
      <c r="BT44"/>
      <c r="BU44"/>
      <c r="BV44"/>
    </row>
    <row r="45" spans="1:74">
      <c r="A45" t="s">
        <v>318</v>
      </c>
      <c r="B45">
        <v>159811456.30000001</v>
      </c>
      <c r="C45">
        <v>136425167</v>
      </c>
      <c r="D45">
        <v>125242405</v>
      </c>
      <c r="E45">
        <v>130507439</v>
      </c>
      <c r="F45">
        <v>147681887.75999999</v>
      </c>
      <c r="G45">
        <v>122359761</v>
      </c>
      <c r="H45">
        <v>129526366</v>
      </c>
      <c r="I45">
        <v>127666857</v>
      </c>
      <c r="J45">
        <v>138666096.21000001</v>
      </c>
      <c r="K45">
        <v>78107378</v>
      </c>
      <c r="L45">
        <v>79218642</v>
      </c>
      <c r="M45">
        <v>81163618</v>
      </c>
      <c r="N45">
        <v>87577252.549999997</v>
      </c>
      <c r="O45">
        <v>79639564</v>
      </c>
      <c r="P45">
        <v>76196233</v>
      </c>
      <c r="Q45">
        <v>86983452</v>
      </c>
      <c r="R45">
        <v>93719390.659999996</v>
      </c>
      <c r="S45">
        <v>85127764</v>
      </c>
      <c r="T45">
        <v>87288468</v>
      </c>
      <c r="U45">
        <v>89449049</v>
      </c>
      <c r="V45">
        <v>94656980.590000004</v>
      </c>
      <c r="W45">
        <v>82467836</v>
      </c>
      <c r="X45">
        <v>80515313</v>
      </c>
      <c r="Y45">
        <v>84509247</v>
      </c>
      <c r="Z45">
        <v>88821472.719999999</v>
      </c>
      <c r="AA45">
        <v>80965712</v>
      </c>
      <c r="AB45">
        <v>71740914</v>
      </c>
      <c r="AC45">
        <v>74240246</v>
      </c>
      <c r="AD45">
        <v>70002767.840000004</v>
      </c>
      <c r="AE45">
        <v>60589887</v>
      </c>
      <c r="AF45">
        <v>60752013</v>
      </c>
      <c r="AG45">
        <v>61518930</v>
      </c>
      <c r="AH45">
        <v>66266620.100000001</v>
      </c>
      <c r="AI45">
        <v>56636968</v>
      </c>
      <c r="AJ45">
        <v>55686218</v>
      </c>
      <c r="AK45">
        <v>57541452</v>
      </c>
      <c r="AL45">
        <v>62830543.280000001</v>
      </c>
      <c r="AM45">
        <v>51016267</v>
      </c>
      <c r="AN45">
        <v>50667909</v>
      </c>
      <c r="AO45">
        <v>52077054</v>
      </c>
      <c r="AP45">
        <v>57710543.289999999</v>
      </c>
      <c r="AQ45">
        <v>48940576</v>
      </c>
      <c r="AR45">
        <v>49722737</v>
      </c>
      <c r="AS45">
        <v>33324323</v>
      </c>
      <c r="AT45">
        <v>34355083.479999997</v>
      </c>
      <c r="AU45">
        <v>29932997</v>
      </c>
      <c r="AV45">
        <v>26969870</v>
      </c>
      <c r="AW45">
        <v>25960787</v>
      </c>
      <c r="AX45">
        <v>24393114.289999999</v>
      </c>
      <c r="AY45">
        <v>21643360</v>
      </c>
      <c r="AZ45">
        <v>20316025</v>
      </c>
      <c r="BA45">
        <v>21310222</v>
      </c>
      <c r="BB45">
        <v>21612698.350000001</v>
      </c>
      <c r="BC45">
        <v>18280517</v>
      </c>
      <c r="BD45">
        <v>17718970</v>
      </c>
      <c r="BE45">
        <v>18481898</v>
      </c>
      <c r="BF45">
        <v>19189030.760000002</v>
      </c>
      <c r="BG45">
        <v>16632155</v>
      </c>
      <c r="BH45">
        <v>15697160</v>
      </c>
      <c r="BI45">
        <v>16262221</v>
      </c>
      <c r="BJ45">
        <v>17733297</v>
      </c>
      <c r="BK45">
        <v>25088427</v>
      </c>
      <c r="BL45">
        <v>23627856</v>
      </c>
      <c r="BM45">
        <v>23833351</v>
      </c>
      <c r="BN45"/>
      <c r="BO45"/>
      <c r="BP45"/>
      <c r="BQ45"/>
      <c r="BR45"/>
      <c r="BS45"/>
      <c r="BT45"/>
      <c r="BU45"/>
      <c r="BV45"/>
    </row>
    <row r="46" spans="1:74" s="114" customFormat="1">
      <c r="A46" t="s">
        <v>437</v>
      </c>
      <c r="B46">
        <v>128095602.55</v>
      </c>
      <c r="C46">
        <v>106871530</v>
      </c>
      <c r="D46">
        <v>99005693</v>
      </c>
      <c r="E46">
        <v>103248172</v>
      </c>
      <c r="F46">
        <v>115963186.76000001</v>
      </c>
      <c r="G46">
        <v>93668046</v>
      </c>
      <c r="H46">
        <v>103140392</v>
      </c>
      <c r="I46">
        <v>100287016</v>
      </c>
      <c r="J46">
        <v>106863249.86</v>
      </c>
      <c r="K46">
        <v>63100215</v>
      </c>
      <c r="L46">
        <v>65885024</v>
      </c>
      <c r="M46">
        <v>67037298</v>
      </c>
      <c r="N46">
        <v>87577252.549999997</v>
      </c>
      <c r="O46">
        <v>0</v>
      </c>
      <c r="P46">
        <v>0</v>
      </c>
      <c r="Q46">
        <v>86983452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13549085</v>
      </c>
      <c r="Z46">
        <v>14079123.59</v>
      </c>
      <c r="AA46">
        <v>0</v>
      </c>
      <c r="AB46">
        <v>0</v>
      </c>
      <c r="AC46">
        <v>12367546</v>
      </c>
      <c r="AD46">
        <v>0</v>
      </c>
      <c r="AE46">
        <v>0</v>
      </c>
      <c r="AF46">
        <v>2964255</v>
      </c>
      <c r="AG46">
        <v>3006523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2976465.6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16262221</v>
      </c>
      <c r="BJ46">
        <v>17733297</v>
      </c>
      <c r="BK46">
        <v>25088427</v>
      </c>
      <c r="BL46">
        <v>23627856</v>
      </c>
      <c r="BM46">
        <v>23833351</v>
      </c>
      <c r="BN46"/>
      <c r="BO46"/>
      <c r="BP46"/>
      <c r="BQ46"/>
      <c r="BR46"/>
      <c r="BS46"/>
      <c r="BT46"/>
      <c r="BU46"/>
      <c r="BV46"/>
    </row>
    <row r="47" spans="1:74">
      <c r="A47" t="s">
        <v>464</v>
      </c>
      <c r="B47">
        <v>31715853.75</v>
      </c>
      <c r="C47">
        <v>29553637</v>
      </c>
      <c r="D47">
        <v>26236712</v>
      </c>
      <c r="E47">
        <v>27259267</v>
      </c>
      <c r="F47">
        <v>31718701</v>
      </c>
      <c r="G47">
        <v>28691715</v>
      </c>
      <c r="H47">
        <v>26385974</v>
      </c>
      <c r="I47">
        <v>27379841</v>
      </c>
      <c r="J47">
        <v>31802846.359999999</v>
      </c>
      <c r="K47">
        <v>15007163</v>
      </c>
      <c r="L47">
        <v>13333618</v>
      </c>
      <c r="M47">
        <v>14126320</v>
      </c>
      <c r="N47">
        <v>0</v>
      </c>
      <c r="O47">
        <v>79639564</v>
      </c>
      <c r="P47">
        <v>76196233</v>
      </c>
      <c r="Q47">
        <v>0</v>
      </c>
      <c r="R47">
        <v>93719390.659999996</v>
      </c>
      <c r="S47">
        <v>85127764</v>
      </c>
      <c r="T47">
        <v>87288468</v>
      </c>
      <c r="U47">
        <v>89449049</v>
      </c>
      <c r="V47">
        <v>94656980.590000004</v>
      </c>
      <c r="W47">
        <v>82467836</v>
      </c>
      <c r="X47">
        <v>80515313</v>
      </c>
      <c r="Y47">
        <v>70960162</v>
      </c>
      <c r="Z47">
        <v>74742349.129999995</v>
      </c>
      <c r="AA47">
        <v>80965712</v>
      </c>
      <c r="AB47">
        <v>71740914</v>
      </c>
      <c r="AC47">
        <v>61872700</v>
      </c>
      <c r="AD47">
        <v>70002767.840000004</v>
      </c>
      <c r="AE47">
        <v>60589887</v>
      </c>
      <c r="AF47">
        <v>57787758</v>
      </c>
      <c r="AG47">
        <v>58512407</v>
      </c>
      <c r="AH47">
        <v>66266620.100000001</v>
      </c>
      <c r="AI47">
        <v>56636968</v>
      </c>
      <c r="AJ47">
        <v>55686218</v>
      </c>
      <c r="AK47">
        <v>57541452</v>
      </c>
      <c r="AL47">
        <v>62830543.280000001</v>
      </c>
      <c r="AM47">
        <v>51016267</v>
      </c>
      <c r="AN47">
        <v>50667909</v>
      </c>
      <c r="AO47">
        <v>52077054</v>
      </c>
      <c r="AP47">
        <v>54734077.700000003</v>
      </c>
      <c r="AQ47">
        <v>48940576</v>
      </c>
      <c r="AR47">
        <v>49722737</v>
      </c>
      <c r="AS47">
        <v>33324323</v>
      </c>
      <c r="AT47">
        <v>34355083.479999997</v>
      </c>
      <c r="AU47">
        <v>29932997</v>
      </c>
      <c r="AV47">
        <v>26969870</v>
      </c>
      <c r="AW47">
        <v>25960787</v>
      </c>
      <c r="AX47">
        <v>24393114.289999999</v>
      </c>
      <c r="AY47">
        <v>21643360</v>
      </c>
      <c r="AZ47">
        <v>20316025</v>
      </c>
      <c r="BA47">
        <v>21310222</v>
      </c>
      <c r="BB47">
        <v>21612698.350000001</v>
      </c>
      <c r="BC47">
        <v>18280517</v>
      </c>
      <c r="BD47">
        <v>17718970</v>
      </c>
      <c r="BE47">
        <v>18481898</v>
      </c>
      <c r="BF47">
        <v>19189030.760000002</v>
      </c>
      <c r="BG47">
        <v>16632155</v>
      </c>
      <c r="BH47">
        <v>15697160</v>
      </c>
      <c r="BI47">
        <v>0</v>
      </c>
      <c r="BJ47">
        <v>0</v>
      </c>
      <c r="BK47">
        <v>0</v>
      </c>
      <c r="BL47">
        <v>0</v>
      </c>
      <c r="BM47">
        <v>0</v>
      </c>
      <c r="BN47"/>
      <c r="BO47"/>
      <c r="BP47"/>
      <c r="BQ47"/>
      <c r="BR47"/>
      <c r="BS47"/>
      <c r="BT47"/>
      <c r="BU47"/>
      <c r="BV47"/>
    </row>
    <row r="48" spans="1:74">
      <c r="A48" t="s">
        <v>319</v>
      </c>
      <c r="B48">
        <v>0</v>
      </c>
      <c r="C48">
        <v>0</v>
      </c>
      <c r="D48">
        <v>0</v>
      </c>
      <c r="E48">
        <v>0</v>
      </c>
      <c r="F48">
        <v>45500</v>
      </c>
      <c r="G48">
        <v>21000</v>
      </c>
      <c r="H48">
        <v>0</v>
      </c>
      <c r="I48">
        <v>0</v>
      </c>
      <c r="J48">
        <v>0</v>
      </c>
      <c r="K48">
        <v>0</v>
      </c>
      <c r="L48">
        <v>0</v>
      </c>
      <c r="M48">
        <v>6268</v>
      </c>
      <c r="N48">
        <v>6007.42</v>
      </c>
      <c r="O48">
        <v>6331</v>
      </c>
      <c r="P48">
        <v>14827</v>
      </c>
      <c r="Q48">
        <v>15682</v>
      </c>
      <c r="R48">
        <v>14473.92</v>
      </c>
      <c r="S48">
        <v>14684</v>
      </c>
      <c r="T48">
        <v>9223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813734</v>
      </c>
      <c r="BL48">
        <v>494736</v>
      </c>
      <c r="BM48">
        <v>0</v>
      </c>
      <c r="BN48"/>
      <c r="BO48"/>
      <c r="BP48"/>
      <c r="BQ48"/>
      <c r="BR48"/>
      <c r="BS48"/>
      <c r="BT48"/>
      <c r="BU48"/>
      <c r="BV48"/>
    </row>
    <row r="49" spans="1:74" s="114" customFormat="1">
      <c r="A49" t="s">
        <v>437</v>
      </c>
      <c r="B49">
        <v>0</v>
      </c>
      <c r="C49">
        <v>0</v>
      </c>
      <c r="D49">
        <v>0</v>
      </c>
      <c r="E49">
        <v>0</v>
      </c>
      <c r="F49">
        <v>45500</v>
      </c>
      <c r="G49">
        <v>21000</v>
      </c>
      <c r="H49">
        <v>0</v>
      </c>
      <c r="I49">
        <v>0</v>
      </c>
      <c r="J49">
        <v>0</v>
      </c>
      <c r="K49">
        <v>0</v>
      </c>
      <c r="L49">
        <v>0</v>
      </c>
      <c r="M49">
        <v>6268</v>
      </c>
      <c r="N49">
        <v>6007.42</v>
      </c>
      <c r="O49">
        <v>6331</v>
      </c>
      <c r="P49">
        <v>14827</v>
      </c>
      <c r="Q49">
        <v>15682</v>
      </c>
      <c r="R49">
        <v>14473.92</v>
      </c>
      <c r="S49">
        <v>14684</v>
      </c>
      <c r="T49">
        <v>9223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/>
      <c r="BO49"/>
      <c r="BP49"/>
      <c r="BQ49"/>
      <c r="BR49"/>
      <c r="BS49"/>
      <c r="BT49"/>
      <c r="BU49"/>
      <c r="BV49"/>
    </row>
    <row r="50" spans="1:74">
      <c r="A50" t="s">
        <v>465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813734</v>
      </c>
      <c r="BL50">
        <v>494736</v>
      </c>
      <c r="BM50">
        <v>0</v>
      </c>
      <c r="BN50"/>
      <c r="BO50"/>
      <c r="BP50"/>
      <c r="BQ50"/>
      <c r="BR50"/>
      <c r="BS50"/>
      <c r="BT50"/>
      <c r="BU50"/>
      <c r="BV50"/>
    </row>
    <row r="51" spans="1:74">
      <c r="A51" t="s">
        <v>320</v>
      </c>
      <c r="B51">
        <v>52710334.670000002</v>
      </c>
      <c r="C51">
        <v>55677266</v>
      </c>
      <c r="D51">
        <v>45098791</v>
      </c>
      <c r="E51">
        <v>34278525</v>
      </c>
      <c r="F51">
        <v>25902396.43</v>
      </c>
      <c r="G51">
        <v>21808381</v>
      </c>
      <c r="H51">
        <v>21302477</v>
      </c>
      <c r="I51">
        <v>21300918</v>
      </c>
      <c r="J51">
        <v>19366440.940000001</v>
      </c>
      <c r="K51">
        <v>8367748</v>
      </c>
      <c r="L51">
        <v>13583351</v>
      </c>
      <c r="M51">
        <v>10569648</v>
      </c>
      <c r="N51">
        <v>19825347.129999999</v>
      </c>
      <c r="O51">
        <v>39490263</v>
      </c>
      <c r="P51">
        <v>33611204</v>
      </c>
      <c r="Q51">
        <v>26804520</v>
      </c>
      <c r="R51">
        <v>12528488.57</v>
      </c>
      <c r="S51">
        <v>1629428</v>
      </c>
      <c r="T51">
        <v>13562991</v>
      </c>
      <c r="U51">
        <v>12023275</v>
      </c>
      <c r="V51">
        <v>23088776.829999998</v>
      </c>
      <c r="W51">
        <v>37288372</v>
      </c>
      <c r="X51">
        <v>25363115</v>
      </c>
      <c r="Y51">
        <v>27844315</v>
      </c>
      <c r="Z51">
        <v>16778562.129999999</v>
      </c>
      <c r="AA51">
        <v>10506511</v>
      </c>
      <c r="AB51">
        <v>16857439</v>
      </c>
      <c r="AC51">
        <v>14357480</v>
      </c>
      <c r="AD51">
        <v>27937000</v>
      </c>
      <c r="AE51">
        <v>31778200</v>
      </c>
      <c r="AF51">
        <v>25427300</v>
      </c>
      <c r="AG51">
        <v>25427300</v>
      </c>
      <c r="AH51">
        <v>11841200</v>
      </c>
      <c r="AI51">
        <v>0</v>
      </c>
      <c r="AJ51">
        <v>0</v>
      </c>
      <c r="AK51">
        <v>5733000</v>
      </c>
      <c r="AL51">
        <v>4914000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100924</v>
      </c>
      <c r="BL51">
        <v>412639</v>
      </c>
      <c r="BM51">
        <v>0</v>
      </c>
      <c r="BN51"/>
      <c r="BO51"/>
      <c r="BP51"/>
      <c r="BQ51"/>
      <c r="BR51"/>
      <c r="BS51"/>
      <c r="BT51"/>
      <c r="BU51"/>
      <c r="BV51"/>
    </row>
    <row r="52" spans="1:74">
      <c r="A52" t="s">
        <v>466</v>
      </c>
      <c r="B52">
        <v>6318909.2599999998</v>
      </c>
      <c r="C52">
        <v>1966281</v>
      </c>
      <c r="D52">
        <v>1327298</v>
      </c>
      <c r="E52">
        <v>348655</v>
      </c>
      <c r="F52">
        <v>347766.83</v>
      </c>
      <c r="G52">
        <v>2374019</v>
      </c>
      <c r="H52">
        <v>2369457</v>
      </c>
      <c r="I52">
        <v>2367922</v>
      </c>
      <c r="J52">
        <v>2368606.44</v>
      </c>
      <c r="K52">
        <v>368795</v>
      </c>
      <c r="L52">
        <v>2349144</v>
      </c>
      <c r="M52">
        <v>2335638</v>
      </c>
      <c r="N52">
        <v>5324505.82</v>
      </c>
      <c r="O52">
        <v>5326821</v>
      </c>
      <c r="P52">
        <v>3306825</v>
      </c>
      <c r="Q52">
        <v>3254268</v>
      </c>
      <c r="R52">
        <v>238688.57</v>
      </c>
      <c r="S52">
        <v>129428</v>
      </c>
      <c r="T52">
        <v>134791</v>
      </c>
      <c r="U52">
        <v>95075</v>
      </c>
      <c r="V52">
        <v>94476.83</v>
      </c>
      <c r="W52">
        <v>2047072</v>
      </c>
      <c r="X52">
        <v>2050015</v>
      </c>
      <c r="Y52">
        <v>2031215</v>
      </c>
      <c r="Z52">
        <v>2031562.13</v>
      </c>
      <c r="AA52">
        <v>2006511</v>
      </c>
      <c r="AB52">
        <v>2006539</v>
      </c>
      <c r="AC52">
        <v>2006580</v>
      </c>
      <c r="AD52">
        <v>2000000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5733000</v>
      </c>
      <c r="AL52">
        <v>4914000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/>
      <c r="BO52"/>
      <c r="BP52"/>
      <c r="BQ52"/>
      <c r="BR52"/>
      <c r="BS52"/>
      <c r="BT52"/>
      <c r="BU52"/>
      <c r="BV52"/>
    </row>
    <row r="53" spans="1:74">
      <c r="A53" t="s">
        <v>465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100924</v>
      </c>
      <c r="BL53">
        <v>412639</v>
      </c>
      <c r="BM53">
        <v>0</v>
      </c>
      <c r="BN53"/>
      <c r="BO53"/>
      <c r="BP53"/>
      <c r="BQ53"/>
      <c r="BR53"/>
      <c r="BS53"/>
      <c r="BT53"/>
      <c r="BU53"/>
      <c r="BV53"/>
    </row>
    <row r="54" spans="1:74">
      <c r="A54" t="s">
        <v>467</v>
      </c>
      <c r="B54">
        <v>46391425.409999996</v>
      </c>
      <c r="C54">
        <v>53710985</v>
      </c>
      <c r="D54">
        <v>43771493</v>
      </c>
      <c r="E54">
        <v>33929870</v>
      </c>
      <c r="F54">
        <v>25554629.609999999</v>
      </c>
      <c r="G54">
        <v>19434362</v>
      </c>
      <c r="H54">
        <v>18933020</v>
      </c>
      <c r="I54">
        <v>18932996</v>
      </c>
      <c r="J54">
        <v>16997834.5</v>
      </c>
      <c r="K54">
        <v>7998953</v>
      </c>
      <c r="L54">
        <v>11234207</v>
      </c>
      <c r="M54">
        <v>8234010</v>
      </c>
      <c r="N54">
        <v>14500841.300000001</v>
      </c>
      <c r="O54">
        <v>25289330</v>
      </c>
      <c r="P54">
        <v>22052162</v>
      </c>
      <c r="Q54">
        <v>23550252</v>
      </c>
      <c r="R54">
        <v>12289800</v>
      </c>
      <c r="S54">
        <v>1500000</v>
      </c>
      <c r="T54">
        <v>13428200</v>
      </c>
      <c r="U54">
        <v>11928200</v>
      </c>
      <c r="V54">
        <v>22994300</v>
      </c>
      <c r="W54">
        <v>35241300</v>
      </c>
      <c r="X54">
        <v>23313100</v>
      </c>
      <c r="Y54">
        <v>25813100</v>
      </c>
      <c r="Z54">
        <v>14747000</v>
      </c>
      <c r="AA54">
        <v>8500000</v>
      </c>
      <c r="AB54">
        <v>14850900</v>
      </c>
      <c r="AC54">
        <v>12350900</v>
      </c>
      <c r="AD54">
        <v>25937000</v>
      </c>
      <c r="AE54">
        <v>31778200</v>
      </c>
      <c r="AF54">
        <v>25427300</v>
      </c>
      <c r="AG54">
        <v>25427300</v>
      </c>
      <c r="AH54">
        <v>11841200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/>
      <c r="BO54"/>
      <c r="BP54"/>
      <c r="BQ54"/>
      <c r="BR54"/>
      <c r="BS54"/>
      <c r="BT54"/>
      <c r="BU54"/>
      <c r="BV54"/>
    </row>
    <row r="55" spans="1:74">
      <c r="A55" t="s">
        <v>468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8874112</v>
      </c>
      <c r="P55">
        <v>8252217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/>
      <c r="BO55"/>
      <c r="BP55"/>
      <c r="BQ55"/>
      <c r="BR55"/>
      <c r="BS55"/>
      <c r="BT55"/>
      <c r="BU55"/>
      <c r="BV55"/>
    </row>
    <row r="56" spans="1:74">
      <c r="A56" t="s">
        <v>469</v>
      </c>
      <c r="B56">
        <v>62101.98</v>
      </c>
      <c r="C56">
        <v>4331</v>
      </c>
      <c r="D56">
        <v>9580</v>
      </c>
      <c r="E56">
        <v>947434</v>
      </c>
      <c r="F56">
        <v>2761705.43</v>
      </c>
      <c r="G56">
        <v>299849</v>
      </c>
      <c r="H56">
        <v>105394</v>
      </c>
      <c r="I56">
        <v>1147362</v>
      </c>
      <c r="J56">
        <v>831727.94</v>
      </c>
      <c r="K56">
        <v>137378</v>
      </c>
      <c r="L56">
        <v>72066</v>
      </c>
      <c r="M56">
        <v>367375</v>
      </c>
      <c r="N56">
        <v>4387302.37</v>
      </c>
      <c r="O56">
        <v>601838</v>
      </c>
      <c r="P56">
        <v>2031789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/>
      <c r="BO56"/>
      <c r="BP56"/>
      <c r="BQ56"/>
      <c r="BR56"/>
      <c r="BS56"/>
      <c r="BT56"/>
      <c r="BU56"/>
      <c r="BV56"/>
    </row>
    <row r="57" spans="1:74">
      <c r="A57" t="s">
        <v>470</v>
      </c>
      <c r="B57">
        <v>601047.36</v>
      </c>
      <c r="C57">
        <v>1089965</v>
      </c>
      <c r="D57">
        <v>627329</v>
      </c>
      <c r="E57">
        <v>580626</v>
      </c>
      <c r="F57">
        <v>530001.77</v>
      </c>
      <c r="G57">
        <v>672544</v>
      </c>
      <c r="H57">
        <v>640716</v>
      </c>
      <c r="I57">
        <v>633211</v>
      </c>
      <c r="J57">
        <v>815803.11</v>
      </c>
      <c r="K57">
        <v>996319</v>
      </c>
      <c r="L57">
        <v>996131</v>
      </c>
      <c r="M57">
        <v>964507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/>
      <c r="BO57"/>
      <c r="BP57"/>
      <c r="BQ57"/>
      <c r="BR57"/>
      <c r="BS57"/>
      <c r="BT57"/>
      <c r="BU57"/>
      <c r="BV57"/>
    </row>
    <row r="58" spans="1:74">
      <c r="A58" t="s">
        <v>471</v>
      </c>
      <c r="B58">
        <v>601047.36</v>
      </c>
      <c r="C58">
        <v>1089965</v>
      </c>
      <c r="D58">
        <v>627329</v>
      </c>
      <c r="E58">
        <v>580626</v>
      </c>
      <c r="F58">
        <v>530001.77</v>
      </c>
      <c r="G58">
        <v>672544</v>
      </c>
      <c r="H58">
        <v>640716</v>
      </c>
      <c r="I58">
        <v>633211</v>
      </c>
      <c r="J58">
        <v>815803.11</v>
      </c>
      <c r="K58">
        <v>996319</v>
      </c>
      <c r="L58">
        <v>996131</v>
      </c>
      <c r="M58">
        <v>964507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/>
      <c r="BO58"/>
      <c r="BP58"/>
      <c r="BQ58"/>
      <c r="BR58"/>
      <c r="BS58"/>
      <c r="BT58"/>
      <c r="BU58"/>
      <c r="BV58"/>
    </row>
    <row r="59" spans="1:74">
      <c r="A59" t="s">
        <v>472</v>
      </c>
      <c r="B59">
        <v>11598709.23</v>
      </c>
      <c r="C59">
        <v>11549572</v>
      </c>
      <c r="D59">
        <v>10619035</v>
      </c>
      <c r="E59">
        <v>10100864</v>
      </c>
      <c r="F59">
        <v>10252437.67</v>
      </c>
      <c r="G59">
        <v>10226130</v>
      </c>
      <c r="H59">
        <v>9773026</v>
      </c>
      <c r="I59">
        <v>9867764</v>
      </c>
      <c r="J59">
        <v>9942875.2799999993</v>
      </c>
      <c r="K59">
        <v>7204650</v>
      </c>
      <c r="L59">
        <v>7504307</v>
      </c>
      <c r="M59">
        <v>7301479</v>
      </c>
      <c r="N59">
        <v>7400519.6900000004</v>
      </c>
      <c r="O59">
        <v>0</v>
      </c>
      <c r="P59">
        <v>0</v>
      </c>
      <c r="Q59">
        <v>7216603</v>
      </c>
      <c r="R59">
        <v>92346.9</v>
      </c>
      <c r="S59">
        <v>90269</v>
      </c>
      <c r="T59">
        <v>91062</v>
      </c>
      <c r="U59">
        <v>98033</v>
      </c>
      <c r="V59">
        <v>106205.92</v>
      </c>
      <c r="W59">
        <v>115512</v>
      </c>
      <c r="X59">
        <v>122168</v>
      </c>
      <c r="Y59">
        <v>120645</v>
      </c>
      <c r="Z59">
        <v>118346.6</v>
      </c>
      <c r="AA59">
        <v>116879</v>
      </c>
      <c r="AB59">
        <v>115356</v>
      </c>
      <c r="AC59">
        <v>109434</v>
      </c>
      <c r="AD59">
        <v>101129.26</v>
      </c>
      <c r="AE59">
        <v>97430</v>
      </c>
      <c r="AF59">
        <v>83485</v>
      </c>
      <c r="AG59">
        <v>81752</v>
      </c>
      <c r="AH59">
        <v>80187.199999999997</v>
      </c>
      <c r="AI59">
        <v>73644</v>
      </c>
      <c r="AJ59">
        <v>63698</v>
      </c>
      <c r="AK59">
        <v>62326</v>
      </c>
      <c r="AL59">
        <v>60800.25</v>
      </c>
      <c r="AM59">
        <v>54484</v>
      </c>
      <c r="AN59">
        <v>35946</v>
      </c>
      <c r="AO59">
        <v>33019</v>
      </c>
      <c r="AP59">
        <v>27870.15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/>
      <c r="BO59"/>
      <c r="BP59"/>
      <c r="BQ59"/>
      <c r="BR59"/>
      <c r="BS59"/>
      <c r="BT59"/>
      <c r="BU59"/>
      <c r="BV59"/>
    </row>
    <row r="60" spans="1:74">
      <c r="A60" t="s">
        <v>473</v>
      </c>
      <c r="B60">
        <v>1677288.07</v>
      </c>
      <c r="C60">
        <v>695767</v>
      </c>
      <c r="D60">
        <v>1056601</v>
      </c>
      <c r="E60">
        <v>1804058</v>
      </c>
      <c r="F60">
        <v>1212480.6599999999</v>
      </c>
      <c r="G60">
        <v>561955</v>
      </c>
      <c r="H60">
        <v>926132</v>
      </c>
      <c r="I60">
        <v>1786737</v>
      </c>
      <c r="J60">
        <v>1338574.6399999999</v>
      </c>
      <c r="K60">
        <v>517218</v>
      </c>
      <c r="L60">
        <v>830835</v>
      </c>
      <c r="M60">
        <v>1664564</v>
      </c>
      <c r="N60">
        <v>1210134.52</v>
      </c>
      <c r="O60">
        <v>712685</v>
      </c>
      <c r="P60">
        <v>1539619</v>
      </c>
      <c r="Q60">
        <v>2379044</v>
      </c>
      <c r="R60">
        <v>1532910.48</v>
      </c>
      <c r="S60">
        <v>863847</v>
      </c>
      <c r="T60">
        <v>1612105</v>
      </c>
      <c r="U60">
        <v>2317129</v>
      </c>
      <c r="V60">
        <v>1394812.44</v>
      </c>
      <c r="W60">
        <v>825832</v>
      </c>
      <c r="X60">
        <v>1596932</v>
      </c>
      <c r="Y60">
        <v>2140516</v>
      </c>
      <c r="Z60">
        <v>1206249.75</v>
      </c>
      <c r="AA60">
        <v>716912</v>
      </c>
      <c r="AB60">
        <v>1364987</v>
      </c>
      <c r="AC60">
        <v>1772975</v>
      </c>
      <c r="AD60">
        <v>1063027.99</v>
      </c>
      <c r="AE60">
        <v>586128</v>
      </c>
      <c r="AF60">
        <v>1326429</v>
      </c>
      <c r="AG60">
        <v>1841638</v>
      </c>
      <c r="AH60">
        <v>1131906.7</v>
      </c>
      <c r="AI60">
        <v>561626</v>
      </c>
      <c r="AJ60">
        <v>1100092</v>
      </c>
      <c r="AK60">
        <v>1387835</v>
      </c>
      <c r="AL60">
        <v>793053.48</v>
      </c>
      <c r="AM60">
        <v>479209</v>
      </c>
      <c r="AN60">
        <v>1012115</v>
      </c>
      <c r="AO60">
        <v>1053274</v>
      </c>
      <c r="AP60">
        <v>633641.15</v>
      </c>
      <c r="AQ60">
        <v>326886</v>
      </c>
      <c r="AR60">
        <v>1471469</v>
      </c>
      <c r="AS60">
        <v>1811710</v>
      </c>
      <c r="AT60">
        <v>1205160.28</v>
      </c>
      <c r="AU60">
        <v>655507</v>
      </c>
      <c r="AV60">
        <v>1323036</v>
      </c>
      <c r="AW60">
        <v>1842242</v>
      </c>
      <c r="AX60">
        <v>1138285.19</v>
      </c>
      <c r="AY60">
        <v>739216</v>
      </c>
      <c r="AZ60">
        <v>1504125</v>
      </c>
      <c r="BA60">
        <v>1866237</v>
      </c>
      <c r="BB60">
        <v>1090390.26</v>
      </c>
      <c r="BC60">
        <v>542492</v>
      </c>
      <c r="BD60">
        <v>1092593</v>
      </c>
      <c r="BE60">
        <v>1239871</v>
      </c>
      <c r="BF60">
        <v>683812.76</v>
      </c>
      <c r="BG60">
        <v>415884</v>
      </c>
      <c r="BH60">
        <v>819917</v>
      </c>
      <c r="BI60">
        <v>0</v>
      </c>
      <c r="BJ60">
        <v>0</v>
      </c>
      <c r="BK60">
        <v>0</v>
      </c>
      <c r="BL60">
        <v>0</v>
      </c>
      <c r="BM60">
        <v>0</v>
      </c>
      <c r="BN60"/>
      <c r="BO60"/>
      <c r="BP60"/>
      <c r="BQ60"/>
      <c r="BR60"/>
      <c r="BS60"/>
      <c r="BT60"/>
      <c r="BU60"/>
      <c r="BV60"/>
    </row>
    <row r="61" spans="1:74">
      <c r="A61" t="s">
        <v>474</v>
      </c>
      <c r="B61">
        <v>2263973.6</v>
      </c>
      <c r="C61">
        <v>2199909</v>
      </c>
      <c r="D61">
        <v>2211323</v>
      </c>
      <c r="E61">
        <v>2310273</v>
      </c>
      <c r="F61">
        <v>2246449.65</v>
      </c>
      <c r="G61">
        <v>1927174</v>
      </c>
      <c r="H61">
        <v>1694159</v>
      </c>
      <c r="I61">
        <v>1480477</v>
      </c>
      <c r="J61">
        <v>1235700.6299999999</v>
      </c>
      <c r="K61">
        <v>977400</v>
      </c>
      <c r="L61">
        <v>890007</v>
      </c>
      <c r="M61">
        <v>863383</v>
      </c>
      <c r="N61">
        <v>1925836.49</v>
      </c>
      <c r="O61">
        <v>1078214</v>
      </c>
      <c r="P61">
        <v>1798847</v>
      </c>
      <c r="Q61">
        <v>1883059</v>
      </c>
      <c r="R61">
        <v>1702761.56</v>
      </c>
      <c r="S61">
        <v>1193312</v>
      </c>
      <c r="T61">
        <v>987752</v>
      </c>
      <c r="U61">
        <v>995900</v>
      </c>
      <c r="V61">
        <v>922328.43</v>
      </c>
      <c r="W61">
        <v>880269</v>
      </c>
      <c r="X61">
        <v>850841</v>
      </c>
      <c r="Y61">
        <v>896443</v>
      </c>
      <c r="Z61">
        <v>856797.85</v>
      </c>
      <c r="AA61">
        <v>923189</v>
      </c>
      <c r="AB61">
        <v>848791</v>
      </c>
      <c r="AC61">
        <v>926190</v>
      </c>
      <c r="AD61">
        <v>11198268.85</v>
      </c>
      <c r="AE61">
        <v>11382325</v>
      </c>
      <c r="AF61">
        <v>9500654</v>
      </c>
      <c r="AG61">
        <v>9618905</v>
      </c>
      <c r="AH61">
        <v>9929748.9100000001</v>
      </c>
      <c r="AI61">
        <v>9988495</v>
      </c>
      <c r="AJ61">
        <v>8277962</v>
      </c>
      <c r="AK61">
        <v>8325072</v>
      </c>
      <c r="AL61">
        <v>8690013.4499999993</v>
      </c>
      <c r="AM61">
        <v>8036039</v>
      </c>
      <c r="AN61">
        <v>6641588</v>
      </c>
      <c r="AO61">
        <v>7010023</v>
      </c>
      <c r="AP61">
        <v>7282882.0300000003</v>
      </c>
      <c r="AQ61">
        <v>6802342</v>
      </c>
      <c r="AR61">
        <v>5718263</v>
      </c>
      <c r="AS61">
        <v>4012008</v>
      </c>
      <c r="AT61">
        <v>5464456.6600000001</v>
      </c>
      <c r="AU61">
        <v>6274559</v>
      </c>
      <c r="AV61">
        <v>5256022</v>
      </c>
      <c r="AW61">
        <v>4515671</v>
      </c>
      <c r="AX61">
        <v>4945513.13</v>
      </c>
      <c r="AY61">
        <v>4625333</v>
      </c>
      <c r="AZ61">
        <v>4098658</v>
      </c>
      <c r="BA61">
        <v>3970372</v>
      </c>
      <c r="BB61">
        <v>4666237.96</v>
      </c>
      <c r="BC61">
        <v>4072894</v>
      </c>
      <c r="BD61">
        <v>3705999</v>
      </c>
      <c r="BE61">
        <v>3359042</v>
      </c>
      <c r="BF61">
        <v>3686961.12</v>
      </c>
      <c r="BG61">
        <v>2628395</v>
      </c>
      <c r="BH61">
        <v>2569112</v>
      </c>
      <c r="BI61">
        <v>3567675</v>
      </c>
      <c r="BJ61">
        <v>3774453</v>
      </c>
      <c r="BK61">
        <v>7183730</v>
      </c>
      <c r="BL61">
        <v>4520888</v>
      </c>
      <c r="BM61">
        <v>4477357</v>
      </c>
      <c r="BN61"/>
      <c r="BO61"/>
      <c r="BP61"/>
      <c r="BQ61"/>
      <c r="BR61"/>
      <c r="BS61"/>
      <c r="BT61"/>
      <c r="BU61"/>
      <c r="BV61"/>
    </row>
    <row r="62" spans="1:74" s="114" customFormat="1">
      <c r="A62" t="s">
        <v>321</v>
      </c>
      <c r="B62">
        <v>238196904.94</v>
      </c>
      <c r="C62">
        <v>217461634</v>
      </c>
      <c r="D62">
        <v>218144901</v>
      </c>
      <c r="E62">
        <v>212082878</v>
      </c>
      <c r="F62">
        <v>207443069.63</v>
      </c>
      <c r="G62">
        <v>166499468</v>
      </c>
      <c r="H62">
        <v>185184961</v>
      </c>
      <c r="I62">
        <v>207308024</v>
      </c>
      <c r="J62">
        <v>214888063.25</v>
      </c>
      <c r="K62">
        <v>110765142</v>
      </c>
      <c r="L62">
        <v>113696790</v>
      </c>
      <c r="M62">
        <v>115529009</v>
      </c>
      <c r="N62">
        <v>123382648.81999999</v>
      </c>
      <c r="O62">
        <v>127216517</v>
      </c>
      <c r="P62">
        <v>131053510</v>
      </c>
      <c r="Q62">
        <v>128994272</v>
      </c>
      <c r="R62">
        <v>112917155.70999999</v>
      </c>
      <c r="S62">
        <v>97562475</v>
      </c>
      <c r="T62">
        <v>107238071</v>
      </c>
      <c r="U62">
        <v>105562967</v>
      </c>
      <c r="V62">
        <v>123751687.94</v>
      </c>
      <c r="W62">
        <v>125007166</v>
      </c>
      <c r="X62">
        <v>111953099</v>
      </c>
      <c r="Y62">
        <v>116132573</v>
      </c>
      <c r="Z62">
        <v>112106958.88</v>
      </c>
      <c r="AA62">
        <v>99967784</v>
      </c>
      <c r="AB62">
        <v>98438451</v>
      </c>
      <c r="AC62">
        <v>96938825</v>
      </c>
      <c r="AD62">
        <v>113818110.31</v>
      </c>
      <c r="AE62">
        <v>109308851</v>
      </c>
      <c r="AF62">
        <v>105286828</v>
      </c>
      <c r="AG62">
        <v>105159296</v>
      </c>
      <c r="AH62">
        <v>101131036.06</v>
      </c>
      <c r="AI62">
        <v>80698149</v>
      </c>
      <c r="AJ62">
        <v>81863827</v>
      </c>
      <c r="AK62">
        <v>77899999</v>
      </c>
      <c r="AL62">
        <v>92014800.829999998</v>
      </c>
      <c r="AM62">
        <v>65249425</v>
      </c>
      <c r="AN62">
        <v>65542079</v>
      </c>
      <c r="AO62">
        <v>63401506</v>
      </c>
      <c r="AP62">
        <v>200798277.47999999</v>
      </c>
      <c r="AQ62">
        <v>242226983</v>
      </c>
      <c r="AR62">
        <v>200245258</v>
      </c>
      <c r="AS62">
        <v>39148063</v>
      </c>
      <c r="AT62">
        <v>41024700.43</v>
      </c>
      <c r="AU62">
        <v>36884199</v>
      </c>
      <c r="AV62">
        <v>33549370</v>
      </c>
      <c r="AW62">
        <v>32326107</v>
      </c>
      <c r="AX62">
        <v>30479086.079999998</v>
      </c>
      <c r="AY62">
        <v>27007957</v>
      </c>
      <c r="AZ62">
        <v>25918847</v>
      </c>
      <c r="BA62">
        <v>27150028</v>
      </c>
      <c r="BB62">
        <v>27369326.57</v>
      </c>
      <c r="BC62">
        <v>22895903</v>
      </c>
      <c r="BD62">
        <v>22517562</v>
      </c>
      <c r="BE62">
        <v>23098798</v>
      </c>
      <c r="BF62">
        <v>23570016.670000002</v>
      </c>
      <c r="BG62">
        <v>19688115</v>
      </c>
      <c r="BH62">
        <v>19189682</v>
      </c>
      <c r="BI62">
        <v>19987225</v>
      </c>
      <c r="BJ62">
        <v>21675745</v>
      </c>
      <c r="BK62">
        <v>37965451</v>
      </c>
      <c r="BL62">
        <v>38459816</v>
      </c>
      <c r="BM62">
        <v>35647277</v>
      </c>
      <c r="BN62"/>
      <c r="BO62"/>
      <c r="BP62"/>
      <c r="BQ62"/>
      <c r="BR62"/>
      <c r="BS62"/>
      <c r="BT62"/>
      <c r="BU62"/>
      <c r="BV62"/>
    </row>
    <row r="63" spans="1:74">
      <c r="A63" t="s">
        <v>475</v>
      </c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</row>
    <row r="64" spans="1:74">
      <c r="A64" t="s">
        <v>322</v>
      </c>
      <c r="B64">
        <v>265163162.96000001</v>
      </c>
      <c r="C64">
        <v>265376798</v>
      </c>
      <c r="D64">
        <v>260993583</v>
      </c>
      <c r="E64">
        <v>270135063</v>
      </c>
      <c r="F64">
        <v>309060581.29000002</v>
      </c>
      <c r="G64">
        <v>325617930</v>
      </c>
      <c r="H64">
        <v>306678182</v>
      </c>
      <c r="I64">
        <v>304152517</v>
      </c>
      <c r="J64">
        <v>311679354.19</v>
      </c>
      <c r="K64">
        <v>224757952</v>
      </c>
      <c r="L64">
        <v>224674587</v>
      </c>
      <c r="M64">
        <v>222521679</v>
      </c>
      <c r="N64">
        <v>221502551.21000001</v>
      </c>
      <c r="O64">
        <v>142072785</v>
      </c>
      <c r="P64">
        <v>122232436</v>
      </c>
      <c r="Q64">
        <v>114954030</v>
      </c>
      <c r="R64">
        <v>129193061.48</v>
      </c>
      <c r="S64">
        <v>140144762</v>
      </c>
      <c r="T64">
        <v>140218194</v>
      </c>
      <c r="U64">
        <v>141891689</v>
      </c>
      <c r="V64">
        <v>126893493.59</v>
      </c>
      <c r="W64">
        <v>126955935</v>
      </c>
      <c r="X64">
        <v>137013325</v>
      </c>
      <c r="Y64">
        <v>137043628</v>
      </c>
      <c r="Z64">
        <v>145127987.16</v>
      </c>
      <c r="AA64">
        <v>157283423</v>
      </c>
      <c r="AB64">
        <v>160502284</v>
      </c>
      <c r="AC64">
        <v>162215555</v>
      </c>
      <c r="AD64">
        <v>156807034.69999999</v>
      </c>
      <c r="AE64">
        <v>164434178</v>
      </c>
      <c r="AF64">
        <v>158572700</v>
      </c>
      <c r="AG64">
        <v>158572700</v>
      </c>
      <c r="AH64">
        <v>165158800</v>
      </c>
      <c r="AI64">
        <v>175000000</v>
      </c>
      <c r="AJ64">
        <v>175000000</v>
      </c>
      <c r="AK64">
        <v>176867881</v>
      </c>
      <c r="AL64">
        <v>193605311.38999999</v>
      </c>
      <c r="AM64">
        <v>197152345</v>
      </c>
      <c r="AN64">
        <v>198036797</v>
      </c>
      <c r="AO64">
        <v>198675242</v>
      </c>
      <c r="AP64">
        <v>50000000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2036947</v>
      </c>
      <c r="BL64">
        <v>0</v>
      </c>
      <c r="BM64">
        <v>734061</v>
      </c>
      <c r="BN64"/>
      <c r="BO64"/>
      <c r="BP64"/>
      <c r="BQ64"/>
      <c r="BR64"/>
      <c r="BS64"/>
      <c r="BT64"/>
      <c r="BU64"/>
      <c r="BV64"/>
    </row>
    <row r="65" spans="1:74">
      <c r="A65" t="s">
        <v>466</v>
      </c>
      <c r="B65">
        <v>18334443.300000001</v>
      </c>
      <c r="C65">
        <v>23770711</v>
      </c>
      <c r="D65">
        <v>23950192</v>
      </c>
      <c r="E65">
        <v>51730189</v>
      </c>
      <c r="F65">
        <v>87353858.390000001</v>
      </c>
      <c r="G65">
        <v>114124264</v>
      </c>
      <c r="H65">
        <v>109251224</v>
      </c>
      <c r="I65">
        <v>105727979</v>
      </c>
      <c r="J65">
        <v>106327990.55</v>
      </c>
      <c r="K65">
        <v>6418579</v>
      </c>
      <c r="L65">
        <v>6343225</v>
      </c>
      <c r="M65">
        <v>67136939</v>
      </c>
      <c r="N65">
        <v>83007576.75</v>
      </c>
      <c r="O65">
        <v>3583333</v>
      </c>
      <c r="P65">
        <v>5486808</v>
      </c>
      <c r="Q65">
        <v>5705161</v>
      </c>
      <c r="R65">
        <v>8599261.4800000004</v>
      </c>
      <c r="S65">
        <v>8761162</v>
      </c>
      <c r="T65">
        <v>8834594</v>
      </c>
      <c r="U65">
        <v>9008089</v>
      </c>
      <c r="V65">
        <v>9009893.5899999999</v>
      </c>
      <c r="W65">
        <v>9072335</v>
      </c>
      <c r="X65">
        <v>7201525</v>
      </c>
      <c r="Y65">
        <v>7231828</v>
      </c>
      <c r="Z65">
        <v>4250087.16</v>
      </c>
      <c r="AA65">
        <v>4273723</v>
      </c>
      <c r="AB65">
        <v>4280484</v>
      </c>
      <c r="AC65">
        <v>3493755</v>
      </c>
      <c r="AD65">
        <v>2585234.7000000002</v>
      </c>
      <c r="AE65">
        <v>4212378</v>
      </c>
      <c r="AF65">
        <v>4000000</v>
      </c>
      <c r="AG65">
        <v>4000000</v>
      </c>
      <c r="AH65">
        <v>4000000</v>
      </c>
      <c r="AI65">
        <v>2000000</v>
      </c>
      <c r="AJ65">
        <v>2000000</v>
      </c>
      <c r="AK65">
        <v>16867881</v>
      </c>
      <c r="AL65">
        <v>38301130.600000001</v>
      </c>
      <c r="AM65">
        <v>51829381</v>
      </c>
      <c r="AN65">
        <v>92695260</v>
      </c>
      <c r="AO65">
        <v>93303490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/>
      <c r="BO65"/>
      <c r="BP65"/>
      <c r="BQ65"/>
      <c r="BR65"/>
      <c r="BS65"/>
      <c r="BT65"/>
      <c r="BU65"/>
      <c r="BV65"/>
    </row>
    <row r="66" spans="1:74">
      <c r="A66" t="s">
        <v>465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734061</v>
      </c>
      <c r="BN66"/>
      <c r="BO66"/>
      <c r="BP66"/>
      <c r="BQ66"/>
      <c r="BR66"/>
      <c r="BS66"/>
      <c r="BT66"/>
      <c r="BU66"/>
      <c r="BV66"/>
    </row>
    <row r="67" spans="1:74">
      <c r="A67" t="s">
        <v>467</v>
      </c>
      <c r="B67">
        <v>246828719.66</v>
      </c>
      <c r="C67">
        <v>241606087</v>
      </c>
      <c r="D67">
        <v>237043391</v>
      </c>
      <c r="E67">
        <v>218404874</v>
      </c>
      <c r="F67">
        <v>221706722.90000001</v>
      </c>
      <c r="G67">
        <v>211493666</v>
      </c>
      <c r="H67">
        <v>197426958</v>
      </c>
      <c r="I67">
        <v>198424538</v>
      </c>
      <c r="J67">
        <v>205351363.63999999</v>
      </c>
      <c r="K67">
        <v>218339373</v>
      </c>
      <c r="L67">
        <v>218331362</v>
      </c>
      <c r="M67">
        <v>155384740</v>
      </c>
      <c r="N67">
        <v>138494974.46000001</v>
      </c>
      <c r="O67">
        <v>138489452</v>
      </c>
      <c r="P67">
        <v>116745628</v>
      </c>
      <c r="Q67">
        <v>109248869</v>
      </c>
      <c r="R67">
        <v>120593800</v>
      </c>
      <c r="S67">
        <v>131383600</v>
      </c>
      <c r="T67">
        <v>131383600</v>
      </c>
      <c r="U67">
        <v>132883600</v>
      </c>
      <c r="V67">
        <v>117883600</v>
      </c>
      <c r="W67">
        <v>117883600</v>
      </c>
      <c r="X67">
        <v>129811800</v>
      </c>
      <c r="Y67">
        <v>129811800</v>
      </c>
      <c r="Z67">
        <v>140877900</v>
      </c>
      <c r="AA67">
        <v>153009700</v>
      </c>
      <c r="AB67">
        <v>156221800</v>
      </c>
      <c r="AC67">
        <v>158721800</v>
      </c>
      <c r="AD67">
        <v>154221800</v>
      </c>
      <c r="AE67">
        <v>160221800</v>
      </c>
      <c r="AF67">
        <v>154572700</v>
      </c>
      <c r="AG67">
        <v>154572700</v>
      </c>
      <c r="AH67">
        <v>161158800</v>
      </c>
      <c r="AI67">
        <v>173000000</v>
      </c>
      <c r="AJ67">
        <v>173000000</v>
      </c>
      <c r="AK67">
        <v>160000000</v>
      </c>
      <c r="AL67">
        <v>140000000</v>
      </c>
      <c r="AM67">
        <v>130000000</v>
      </c>
      <c r="AN67">
        <v>90000000</v>
      </c>
      <c r="AO67">
        <v>90000000</v>
      </c>
      <c r="AP67">
        <v>50000000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/>
      <c r="BO67"/>
      <c r="BP67"/>
      <c r="BQ67"/>
      <c r="BR67"/>
      <c r="BS67"/>
      <c r="BT67"/>
      <c r="BU67"/>
      <c r="BV67"/>
    </row>
    <row r="68" spans="1:74">
      <c r="A68" t="s">
        <v>476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15304180.789999999</v>
      </c>
      <c r="AM68">
        <v>15322964</v>
      </c>
      <c r="AN68">
        <v>15341537</v>
      </c>
      <c r="AO68">
        <v>15371752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2036947</v>
      </c>
      <c r="BL68">
        <v>0</v>
      </c>
      <c r="BM68">
        <v>0</v>
      </c>
      <c r="BN68"/>
      <c r="BO68"/>
      <c r="BP68"/>
      <c r="BQ68"/>
      <c r="BR68"/>
      <c r="BS68"/>
      <c r="BT68"/>
      <c r="BU68"/>
      <c r="BV68"/>
    </row>
    <row r="69" spans="1:74">
      <c r="A69" t="s">
        <v>477</v>
      </c>
      <c r="B69">
        <v>88582319.840000004</v>
      </c>
      <c r="C69">
        <v>88334048</v>
      </c>
      <c r="D69">
        <v>88525589</v>
      </c>
      <c r="E69">
        <v>86432637</v>
      </c>
      <c r="F69">
        <v>84810926.760000005</v>
      </c>
      <c r="G69">
        <v>85873221</v>
      </c>
      <c r="H69">
        <v>79413564</v>
      </c>
      <c r="I69">
        <v>78980879</v>
      </c>
      <c r="J69">
        <v>78597183.379999995</v>
      </c>
      <c r="K69">
        <v>42396251</v>
      </c>
      <c r="L69">
        <v>42185383</v>
      </c>
      <c r="M69">
        <v>42515986</v>
      </c>
      <c r="N69">
        <v>43182892.259999998</v>
      </c>
      <c r="O69">
        <v>0</v>
      </c>
      <c r="P69">
        <v>0</v>
      </c>
      <c r="Q69">
        <v>41527703</v>
      </c>
      <c r="R69">
        <v>549429.78</v>
      </c>
      <c r="S69">
        <v>534884</v>
      </c>
      <c r="T69">
        <v>555512</v>
      </c>
      <c r="U69">
        <v>569950</v>
      </c>
      <c r="V69">
        <v>592139.81000000006</v>
      </c>
      <c r="W69">
        <v>613848</v>
      </c>
      <c r="X69">
        <v>636425</v>
      </c>
      <c r="Y69">
        <v>664746</v>
      </c>
      <c r="Z69">
        <v>687562.12</v>
      </c>
      <c r="AA69">
        <v>715894</v>
      </c>
      <c r="AB69">
        <v>744352</v>
      </c>
      <c r="AC69">
        <v>726728</v>
      </c>
      <c r="AD69">
        <v>744891.78</v>
      </c>
      <c r="AE69">
        <v>760895</v>
      </c>
      <c r="AF69">
        <v>485092</v>
      </c>
      <c r="AG69">
        <v>505429</v>
      </c>
      <c r="AH69">
        <v>524822.44999999995</v>
      </c>
      <c r="AI69">
        <v>517122</v>
      </c>
      <c r="AJ69">
        <v>446422</v>
      </c>
      <c r="AK69">
        <v>461437</v>
      </c>
      <c r="AL69">
        <v>477979.2</v>
      </c>
      <c r="AM69">
        <v>470446</v>
      </c>
      <c r="AN69">
        <v>314286</v>
      </c>
      <c r="AO69">
        <v>260406</v>
      </c>
      <c r="AP69">
        <v>165512.44</v>
      </c>
      <c r="AQ69">
        <v>169131</v>
      </c>
      <c r="AR69">
        <v>92180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/>
      <c r="BO69"/>
      <c r="BP69"/>
      <c r="BQ69"/>
      <c r="BR69"/>
      <c r="BS69"/>
      <c r="BT69"/>
      <c r="BU69"/>
      <c r="BV69"/>
    </row>
    <row r="70" spans="1:74">
      <c r="A70" t="s">
        <v>749</v>
      </c>
      <c r="B70">
        <v>0</v>
      </c>
      <c r="C70">
        <v>0</v>
      </c>
      <c r="D70">
        <v>0</v>
      </c>
      <c r="E70">
        <v>243710</v>
      </c>
      <c r="F70">
        <v>208676.67</v>
      </c>
      <c r="G70">
        <v>9662</v>
      </c>
      <c r="H70">
        <v>0</v>
      </c>
      <c r="I70">
        <v>343987</v>
      </c>
      <c r="J70">
        <v>172710.54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/>
      <c r="BO70"/>
      <c r="BP70"/>
      <c r="BQ70"/>
      <c r="BR70"/>
      <c r="BS70"/>
      <c r="BT70"/>
      <c r="BU70"/>
      <c r="BV70"/>
    </row>
    <row r="71" spans="1:74">
      <c r="A71" t="s">
        <v>478</v>
      </c>
      <c r="B71">
        <v>5339127.8600000003</v>
      </c>
      <c r="C71">
        <v>5431713</v>
      </c>
      <c r="D71">
        <v>5373108</v>
      </c>
      <c r="E71">
        <v>5311547</v>
      </c>
      <c r="F71">
        <v>5399121.1500000004</v>
      </c>
      <c r="G71">
        <v>5986757</v>
      </c>
      <c r="H71">
        <v>5978508</v>
      </c>
      <c r="I71">
        <v>5980031</v>
      </c>
      <c r="J71">
        <v>5993646.8099999996</v>
      </c>
      <c r="K71">
        <v>3590215</v>
      </c>
      <c r="L71">
        <v>3621601</v>
      </c>
      <c r="M71">
        <v>3588903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/>
      <c r="BO71"/>
      <c r="BP71"/>
      <c r="BQ71"/>
      <c r="BR71"/>
      <c r="BS71"/>
      <c r="BT71"/>
      <c r="BU71"/>
      <c r="BV71"/>
    </row>
    <row r="72" spans="1:74">
      <c r="A72" t="s">
        <v>454</v>
      </c>
      <c r="B72">
        <v>1532560.58</v>
      </c>
      <c r="C72">
        <v>1700126</v>
      </c>
      <c r="D72">
        <v>1707499</v>
      </c>
      <c r="E72">
        <v>1711391</v>
      </c>
      <c r="F72">
        <v>1820665.48</v>
      </c>
      <c r="G72">
        <v>2436011</v>
      </c>
      <c r="H72">
        <v>2441854</v>
      </c>
      <c r="I72">
        <v>2454761</v>
      </c>
      <c r="J72">
        <v>2474694.83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/>
      <c r="BO72"/>
      <c r="BP72"/>
      <c r="BQ72"/>
      <c r="BR72"/>
      <c r="BS72"/>
      <c r="BT72"/>
      <c r="BU72"/>
      <c r="BV72"/>
    </row>
    <row r="73" spans="1:74">
      <c r="A73" t="s">
        <v>479</v>
      </c>
      <c r="B73">
        <v>3806567.27</v>
      </c>
      <c r="C73">
        <v>3731587</v>
      </c>
      <c r="D73">
        <v>3665609</v>
      </c>
      <c r="E73">
        <v>3600156</v>
      </c>
      <c r="F73">
        <v>3578455.67</v>
      </c>
      <c r="G73">
        <v>3550746</v>
      </c>
      <c r="H73">
        <v>3536654</v>
      </c>
      <c r="I73">
        <v>3525270</v>
      </c>
      <c r="J73">
        <v>3518951.99</v>
      </c>
      <c r="K73">
        <v>3590215</v>
      </c>
      <c r="L73">
        <v>3621601</v>
      </c>
      <c r="M73">
        <v>3588903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/>
      <c r="BO73"/>
      <c r="BP73"/>
      <c r="BQ73"/>
      <c r="BR73"/>
      <c r="BS73"/>
      <c r="BT73"/>
      <c r="BU73"/>
      <c r="BV73"/>
    </row>
    <row r="74" spans="1:74">
      <c r="A74" t="s">
        <v>675</v>
      </c>
      <c r="B74">
        <v>2612803.0699999998</v>
      </c>
      <c r="C74">
        <v>2639862</v>
      </c>
      <c r="D74">
        <v>2639546</v>
      </c>
      <c r="E74">
        <v>2549443</v>
      </c>
      <c r="F74">
        <v>2532775.7599999998</v>
      </c>
      <c r="G74">
        <v>2537948</v>
      </c>
      <c r="H74">
        <v>2550895</v>
      </c>
      <c r="I74">
        <v>2601686</v>
      </c>
      <c r="J74">
        <v>2574938.2400000002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/>
      <c r="BO74"/>
      <c r="BP74"/>
      <c r="BQ74"/>
      <c r="BR74"/>
      <c r="BS74"/>
      <c r="BT74"/>
      <c r="BU74"/>
      <c r="BV74"/>
    </row>
    <row r="75" spans="1:74">
      <c r="A75" t="s">
        <v>480</v>
      </c>
      <c r="B75">
        <v>7215116.4100000001</v>
      </c>
      <c r="C75">
        <v>6975627</v>
      </c>
      <c r="D75">
        <v>6875939</v>
      </c>
      <c r="E75">
        <v>6774663</v>
      </c>
      <c r="F75">
        <v>6655441.3399999999</v>
      </c>
      <c r="G75">
        <v>6928573</v>
      </c>
      <c r="H75">
        <v>6822555</v>
      </c>
      <c r="I75">
        <v>6765567</v>
      </c>
      <c r="J75">
        <v>6643514.2400000002</v>
      </c>
      <c r="K75">
        <v>5359744</v>
      </c>
      <c r="L75">
        <v>5261864</v>
      </c>
      <c r="M75">
        <v>5185041</v>
      </c>
      <c r="N75">
        <v>5085198.79</v>
      </c>
      <c r="O75">
        <v>5127451</v>
      </c>
      <c r="P75">
        <v>5026928</v>
      </c>
      <c r="Q75">
        <v>4939432</v>
      </c>
      <c r="R75">
        <v>4842898.78</v>
      </c>
      <c r="S75">
        <v>4436964</v>
      </c>
      <c r="T75">
        <v>4345350</v>
      </c>
      <c r="U75">
        <v>3439998</v>
      </c>
      <c r="V75">
        <v>3368249.86</v>
      </c>
      <c r="W75">
        <v>3075378</v>
      </c>
      <c r="X75">
        <v>2984447</v>
      </c>
      <c r="Y75">
        <v>2889560</v>
      </c>
      <c r="Z75">
        <v>2787297.9</v>
      </c>
      <c r="AA75">
        <v>2757910</v>
      </c>
      <c r="AB75">
        <v>2680574</v>
      </c>
      <c r="AC75">
        <v>2612403</v>
      </c>
      <c r="AD75">
        <v>2521712.54</v>
      </c>
      <c r="AE75">
        <v>2474910</v>
      </c>
      <c r="AF75">
        <v>2253367</v>
      </c>
      <c r="AG75">
        <v>2180176</v>
      </c>
      <c r="AH75">
        <v>2099493.17</v>
      </c>
      <c r="AI75">
        <v>2051255</v>
      </c>
      <c r="AJ75">
        <v>1851272</v>
      </c>
      <c r="AK75">
        <v>1775969</v>
      </c>
      <c r="AL75">
        <v>1709914.33</v>
      </c>
      <c r="AM75">
        <v>1609861</v>
      </c>
      <c r="AN75">
        <v>1558996</v>
      </c>
      <c r="AO75">
        <v>1504691</v>
      </c>
      <c r="AP75">
        <v>1485751.56</v>
      </c>
      <c r="AQ75">
        <v>1409275</v>
      </c>
      <c r="AR75">
        <v>1357178</v>
      </c>
      <c r="AS75">
        <v>999626</v>
      </c>
      <c r="AT75">
        <v>954915.95</v>
      </c>
      <c r="AU75">
        <v>887329</v>
      </c>
      <c r="AV75">
        <v>828500</v>
      </c>
      <c r="AW75">
        <v>795498</v>
      </c>
      <c r="AX75">
        <v>757878.42</v>
      </c>
      <c r="AY75">
        <v>689769</v>
      </c>
      <c r="AZ75">
        <v>622089</v>
      </c>
      <c r="BA75">
        <v>570132</v>
      </c>
      <c r="BB75">
        <v>493400.58</v>
      </c>
      <c r="BC75">
        <v>370558</v>
      </c>
      <c r="BD75">
        <v>320212</v>
      </c>
      <c r="BE75">
        <v>298202</v>
      </c>
      <c r="BF75">
        <v>275976.74</v>
      </c>
      <c r="BG75">
        <v>255810</v>
      </c>
      <c r="BH75">
        <v>237662</v>
      </c>
      <c r="BI75">
        <v>0</v>
      </c>
      <c r="BJ75">
        <v>0</v>
      </c>
      <c r="BK75">
        <v>0</v>
      </c>
      <c r="BL75">
        <v>0</v>
      </c>
      <c r="BM75">
        <v>0</v>
      </c>
      <c r="BN75"/>
      <c r="BO75"/>
      <c r="BP75"/>
      <c r="BQ75"/>
      <c r="BR75"/>
      <c r="BS75"/>
      <c r="BT75"/>
      <c r="BU75"/>
      <c r="BV75"/>
    </row>
    <row r="76" spans="1:74">
      <c r="A76" t="s">
        <v>481</v>
      </c>
      <c r="B76">
        <v>17309215.260000002</v>
      </c>
      <c r="C76">
        <v>17217801</v>
      </c>
      <c r="D76">
        <v>17165658</v>
      </c>
      <c r="E76">
        <v>17159942</v>
      </c>
      <c r="F76">
        <v>17173144.48</v>
      </c>
      <c r="G76">
        <v>18153573</v>
      </c>
      <c r="H76">
        <v>18093687</v>
      </c>
      <c r="I76">
        <v>17627260</v>
      </c>
      <c r="J76">
        <v>17848389.32</v>
      </c>
      <c r="K76">
        <v>14922954</v>
      </c>
      <c r="L76">
        <v>14930805</v>
      </c>
      <c r="M76">
        <v>14938927</v>
      </c>
      <c r="N76">
        <v>14946902.82</v>
      </c>
      <c r="O76">
        <v>14958256</v>
      </c>
      <c r="P76">
        <v>14965778</v>
      </c>
      <c r="Q76">
        <v>14983919</v>
      </c>
      <c r="R76">
        <v>15003566.59</v>
      </c>
      <c r="S76">
        <v>15023402</v>
      </c>
      <c r="T76">
        <v>15046221</v>
      </c>
      <c r="U76">
        <v>15067174</v>
      </c>
      <c r="V76">
        <v>15087901.68</v>
      </c>
      <c r="W76">
        <v>15108626</v>
      </c>
      <c r="X76">
        <v>15137593</v>
      </c>
      <c r="Y76">
        <v>15149999</v>
      </c>
      <c r="Z76">
        <v>15170073.34</v>
      </c>
      <c r="AA76">
        <v>15191078</v>
      </c>
      <c r="AB76">
        <v>15211306</v>
      </c>
      <c r="AC76">
        <v>15213782</v>
      </c>
      <c r="AD76">
        <v>15154065.09</v>
      </c>
      <c r="AE76">
        <v>15173222</v>
      </c>
      <c r="AF76">
        <v>15191985</v>
      </c>
      <c r="AG76">
        <v>15210797</v>
      </c>
      <c r="AH76">
        <v>15229399.73</v>
      </c>
      <c r="AI76">
        <v>15248265</v>
      </c>
      <c r="AJ76">
        <v>15266704</v>
      </c>
      <c r="AK76">
        <v>15285418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/>
      <c r="BO76"/>
      <c r="BP76"/>
      <c r="BQ76"/>
      <c r="BR76"/>
      <c r="BS76"/>
      <c r="BT76"/>
      <c r="BU76"/>
      <c r="BV76"/>
    </row>
    <row r="77" spans="1:74">
      <c r="A77" t="s">
        <v>482</v>
      </c>
      <c r="B77">
        <v>477431.91</v>
      </c>
      <c r="C77">
        <v>468561</v>
      </c>
      <c r="D77">
        <v>455785</v>
      </c>
      <c r="E77">
        <v>466845</v>
      </c>
      <c r="F77">
        <v>476456.88</v>
      </c>
      <c r="G77">
        <v>481843</v>
      </c>
      <c r="H77">
        <v>497706</v>
      </c>
      <c r="I77">
        <v>515086</v>
      </c>
      <c r="J77">
        <v>687537.4</v>
      </c>
      <c r="K77">
        <v>28331</v>
      </c>
      <c r="L77">
        <v>29087</v>
      </c>
      <c r="M77">
        <v>28601</v>
      </c>
      <c r="N77">
        <v>3659105.88</v>
      </c>
      <c r="O77">
        <v>46509887</v>
      </c>
      <c r="P77">
        <v>46254465</v>
      </c>
      <c r="Q77">
        <v>3979718</v>
      </c>
      <c r="R77">
        <v>4743545.41</v>
      </c>
      <c r="S77">
        <v>4623544</v>
      </c>
      <c r="T77">
        <v>4439412</v>
      </c>
      <c r="U77">
        <v>4336488</v>
      </c>
      <c r="V77">
        <v>4229459.32</v>
      </c>
      <c r="W77">
        <v>4175491</v>
      </c>
      <c r="X77">
        <v>4078074</v>
      </c>
      <c r="Y77">
        <v>3988575</v>
      </c>
      <c r="Z77">
        <v>4189906.01</v>
      </c>
      <c r="AA77">
        <v>3995937</v>
      </c>
      <c r="AB77">
        <v>3898294</v>
      </c>
      <c r="AC77">
        <v>3994500</v>
      </c>
      <c r="AD77">
        <v>3619034.13</v>
      </c>
      <c r="AE77">
        <v>3586596</v>
      </c>
      <c r="AF77">
        <v>3461613</v>
      </c>
      <c r="AG77">
        <v>3317937</v>
      </c>
      <c r="AH77">
        <v>3263649.48</v>
      </c>
      <c r="AI77">
        <v>3961197</v>
      </c>
      <c r="AJ77">
        <v>3728485</v>
      </c>
      <c r="AK77">
        <v>3654332</v>
      </c>
      <c r="AL77">
        <v>3544199.08</v>
      </c>
      <c r="AM77">
        <v>3425185</v>
      </c>
      <c r="AN77">
        <v>3311650</v>
      </c>
      <c r="AO77">
        <v>3327998</v>
      </c>
      <c r="AP77">
        <v>3208513.65</v>
      </c>
      <c r="AQ77">
        <v>3080184</v>
      </c>
      <c r="AR77">
        <v>3045944</v>
      </c>
      <c r="AS77">
        <v>2938362</v>
      </c>
      <c r="AT77">
        <v>2832756.4</v>
      </c>
      <c r="AU77">
        <v>2772845</v>
      </c>
      <c r="AV77">
        <v>2750715</v>
      </c>
      <c r="AW77">
        <v>2670850</v>
      </c>
      <c r="AX77">
        <v>2405049.2000000002</v>
      </c>
      <c r="AY77">
        <v>2408297</v>
      </c>
      <c r="AZ77">
        <v>2318569</v>
      </c>
      <c r="BA77">
        <v>2208974</v>
      </c>
      <c r="BB77">
        <v>2083204.27</v>
      </c>
      <c r="BC77">
        <v>1969321</v>
      </c>
      <c r="BD77">
        <v>1858250</v>
      </c>
      <c r="BE77">
        <v>1757443</v>
      </c>
      <c r="BF77">
        <v>1658927.81</v>
      </c>
      <c r="BG77">
        <v>1592029</v>
      </c>
      <c r="BH77">
        <v>1496892</v>
      </c>
      <c r="BI77">
        <v>1645478</v>
      </c>
      <c r="BJ77">
        <v>1583357</v>
      </c>
      <c r="BK77">
        <v>1412185</v>
      </c>
      <c r="BL77">
        <v>1320633</v>
      </c>
      <c r="BM77">
        <v>1230443</v>
      </c>
      <c r="BN77"/>
      <c r="BO77"/>
      <c r="BP77"/>
      <c r="BQ77"/>
      <c r="BR77"/>
      <c r="BS77"/>
      <c r="BT77"/>
      <c r="BU77"/>
      <c r="BV77"/>
    </row>
    <row r="78" spans="1:74">
      <c r="A78" t="s">
        <v>323</v>
      </c>
      <c r="B78">
        <v>386699177.31</v>
      </c>
      <c r="C78">
        <v>386444410</v>
      </c>
      <c r="D78">
        <v>382029208</v>
      </c>
      <c r="E78">
        <v>389073850</v>
      </c>
      <c r="F78">
        <v>426317124.31999999</v>
      </c>
      <c r="G78">
        <v>445589507</v>
      </c>
      <c r="H78">
        <v>420035097</v>
      </c>
      <c r="I78">
        <v>416967013</v>
      </c>
      <c r="J78">
        <v>424197274.11000001</v>
      </c>
      <c r="K78">
        <v>291055447</v>
      </c>
      <c r="L78">
        <v>290703327</v>
      </c>
      <c r="M78">
        <v>288779137</v>
      </c>
      <c r="N78">
        <v>288376650.95999998</v>
      </c>
      <c r="O78">
        <v>208668379</v>
      </c>
      <c r="P78">
        <v>188479607</v>
      </c>
      <c r="Q78">
        <v>180384802</v>
      </c>
      <c r="R78">
        <v>154332502.05000001</v>
      </c>
      <c r="S78">
        <v>164763556</v>
      </c>
      <c r="T78">
        <v>164604689</v>
      </c>
      <c r="U78">
        <v>165305299</v>
      </c>
      <c r="V78">
        <v>150171244.25999999</v>
      </c>
      <c r="W78">
        <v>149929278</v>
      </c>
      <c r="X78">
        <v>159849864</v>
      </c>
      <c r="Y78">
        <v>159736508</v>
      </c>
      <c r="Z78">
        <v>167962826.52000001</v>
      </c>
      <c r="AA78">
        <v>179944242</v>
      </c>
      <c r="AB78">
        <v>183036810</v>
      </c>
      <c r="AC78">
        <v>184762968</v>
      </c>
      <c r="AD78">
        <v>178846738.22999999</v>
      </c>
      <c r="AE78">
        <v>186429801</v>
      </c>
      <c r="AF78">
        <v>179964757</v>
      </c>
      <c r="AG78">
        <v>179787039</v>
      </c>
      <c r="AH78">
        <v>186276164.84</v>
      </c>
      <c r="AI78">
        <v>196777839</v>
      </c>
      <c r="AJ78">
        <v>196292883</v>
      </c>
      <c r="AK78">
        <v>198045037</v>
      </c>
      <c r="AL78">
        <v>199337404</v>
      </c>
      <c r="AM78">
        <v>202657837</v>
      </c>
      <c r="AN78">
        <v>203221729</v>
      </c>
      <c r="AO78">
        <v>203768337</v>
      </c>
      <c r="AP78">
        <v>54859777.649999999</v>
      </c>
      <c r="AQ78">
        <v>4658590</v>
      </c>
      <c r="AR78">
        <v>4495302</v>
      </c>
      <c r="AS78">
        <v>3937988</v>
      </c>
      <c r="AT78">
        <v>3787672.35</v>
      </c>
      <c r="AU78">
        <v>3660174</v>
      </c>
      <c r="AV78">
        <v>3579215</v>
      </c>
      <c r="AW78">
        <v>3466348</v>
      </c>
      <c r="AX78">
        <v>3162927.62</v>
      </c>
      <c r="AY78">
        <v>3098066</v>
      </c>
      <c r="AZ78">
        <v>2940658</v>
      </c>
      <c r="BA78">
        <v>2779106</v>
      </c>
      <c r="BB78">
        <v>2576604.85</v>
      </c>
      <c r="BC78">
        <v>2339879</v>
      </c>
      <c r="BD78">
        <v>2178462</v>
      </c>
      <c r="BE78">
        <v>2055645</v>
      </c>
      <c r="BF78">
        <v>1934904.56</v>
      </c>
      <c r="BG78">
        <v>1847839</v>
      </c>
      <c r="BH78">
        <v>1734554</v>
      </c>
      <c r="BI78">
        <v>1645478</v>
      </c>
      <c r="BJ78">
        <v>1583357</v>
      </c>
      <c r="BK78">
        <v>3449132</v>
      </c>
      <c r="BL78">
        <v>1320633</v>
      </c>
      <c r="BM78">
        <v>1964504</v>
      </c>
      <c r="BN78"/>
      <c r="BO78"/>
      <c r="BP78"/>
      <c r="BQ78"/>
      <c r="BR78"/>
      <c r="BS78"/>
      <c r="BT78"/>
      <c r="BU78"/>
      <c r="BV78"/>
    </row>
    <row r="79" spans="1:74">
      <c r="A79" t="s">
        <v>324</v>
      </c>
      <c r="B79">
        <v>624896082.25</v>
      </c>
      <c r="C79">
        <v>603906044</v>
      </c>
      <c r="D79">
        <v>600174109</v>
      </c>
      <c r="E79">
        <v>601156728</v>
      </c>
      <c r="F79">
        <v>633760193.95000005</v>
      </c>
      <c r="G79">
        <v>612088975</v>
      </c>
      <c r="H79">
        <v>605220058</v>
      </c>
      <c r="I79">
        <v>624275037</v>
      </c>
      <c r="J79">
        <v>639085337.36000001</v>
      </c>
      <c r="K79">
        <v>401820589</v>
      </c>
      <c r="L79">
        <v>404400117</v>
      </c>
      <c r="M79">
        <v>404308146</v>
      </c>
      <c r="N79">
        <v>411759299.76999998</v>
      </c>
      <c r="O79">
        <v>335884896</v>
      </c>
      <c r="P79">
        <v>319533117</v>
      </c>
      <c r="Q79">
        <v>309379074</v>
      </c>
      <c r="R79">
        <v>267249657.75999999</v>
      </c>
      <c r="S79">
        <v>262326031</v>
      </c>
      <c r="T79">
        <v>271842760</v>
      </c>
      <c r="U79">
        <v>270868266</v>
      </c>
      <c r="V79">
        <v>273922932.19999999</v>
      </c>
      <c r="W79">
        <v>274936444</v>
      </c>
      <c r="X79">
        <v>271802963</v>
      </c>
      <c r="Y79">
        <v>275869081</v>
      </c>
      <c r="Z79">
        <v>280069785.41000003</v>
      </c>
      <c r="AA79">
        <v>279912026</v>
      </c>
      <c r="AB79">
        <v>281475261</v>
      </c>
      <c r="AC79">
        <v>281701793</v>
      </c>
      <c r="AD79">
        <v>292664848.55000001</v>
      </c>
      <c r="AE79">
        <v>295738652</v>
      </c>
      <c r="AF79">
        <v>285251585</v>
      </c>
      <c r="AG79">
        <v>284946335</v>
      </c>
      <c r="AH79">
        <v>287407200.89999998</v>
      </c>
      <c r="AI79">
        <v>277475988</v>
      </c>
      <c r="AJ79">
        <v>278156710</v>
      </c>
      <c r="AK79">
        <v>275945036</v>
      </c>
      <c r="AL79">
        <v>291352204.81999999</v>
      </c>
      <c r="AM79">
        <v>267907262</v>
      </c>
      <c r="AN79">
        <v>268763808</v>
      </c>
      <c r="AO79">
        <v>267169843</v>
      </c>
      <c r="AP79">
        <v>255658055.13</v>
      </c>
      <c r="AQ79">
        <v>246885573</v>
      </c>
      <c r="AR79">
        <v>204740560</v>
      </c>
      <c r="AS79">
        <v>43086051</v>
      </c>
      <c r="AT79">
        <v>44812372.780000001</v>
      </c>
      <c r="AU79">
        <v>40544373</v>
      </c>
      <c r="AV79">
        <v>37128585</v>
      </c>
      <c r="AW79">
        <v>35792455</v>
      </c>
      <c r="AX79">
        <v>33642013.710000001</v>
      </c>
      <c r="AY79">
        <v>30106023</v>
      </c>
      <c r="AZ79">
        <v>28859505</v>
      </c>
      <c r="BA79">
        <v>29929134</v>
      </c>
      <c r="BB79">
        <v>29945931.420000002</v>
      </c>
      <c r="BC79">
        <v>25235782</v>
      </c>
      <c r="BD79">
        <v>24696024</v>
      </c>
      <c r="BE79">
        <v>25154443</v>
      </c>
      <c r="BF79">
        <v>25504921.23</v>
      </c>
      <c r="BG79">
        <v>21535954</v>
      </c>
      <c r="BH79">
        <v>20924236</v>
      </c>
      <c r="BI79">
        <v>21632703</v>
      </c>
      <c r="BJ79">
        <v>23259102</v>
      </c>
      <c r="BK79">
        <v>41414583</v>
      </c>
      <c r="BL79">
        <v>39780449</v>
      </c>
      <c r="BM79">
        <v>37611781</v>
      </c>
      <c r="BN79"/>
      <c r="BO79"/>
      <c r="BP79"/>
      <c r="BQ79"/>
      <c r="BR79"/>
      <c r="BS79"/>
      <c r="BT79"/>
      <c r="BU79"/>
      <c r="BV79"/>
    </row>
    <row r="80" spans="1:74">
      <c r="A80" t="s">
        <v>483</v>
      </c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</row>
    <row r="81" spans="1:74">
      <c r="A81" t="s">
        <v>484</v>
      </c>
      <c r="B81">
        <v>8986296.0500000007</v>
      </c>
      <c r="C81">
        <v>8986296</v>
      </c>
      <c r="D81">
        <v>8986296</v>
      </c>
      <c r="E81">
        <v>8986296</v>
      </c>
      <c r="F81">
        <v>8986296.0500000007</v>
      </c>
      <c r="G81">
        <v>8986296</v>
      </c>
      <c r="H81">
        <v>8986296</v>
      </c>
      <c r="I81">
        <v>8986296</v>
      </c>
      <c r="J81">
        <v>8986296.0500000007</v>
      </c>
      <c r="K81">
        <v>8986296</v>
      </c>
      <c r="L81">
        <v>8986296</v>
      </c>
      <c r="M81">
        <v>8986296</v>
      </c>
      <c r="N81">
        <v>8986296.0500000007</v>
      </c>
      <c r="O81">
        <v>8986296</v>
      </c>
      <c r="P81">
        <v>8986296</v>
      </c>
      <c r="Q81">
        <v>8986296</v>
      </c>
      <c r="R81">
        <v>8986296.0500000007</v>
      </c>
      <c r="S81">
        <v>8986296</v>
      </c>
      <c r="T81">
        <v>8986296</v>
      </c>
      <c r="U81">
        <v>8986296</v>
      </c>
      <c r="V81">
        <v>8986296.0500000007</v>
      </c>
      <c r="W81">
        <v>8986296</v>
      </c>
      <c r="X81">
        <v>8986296</v>
      </c>
      <c r="Y81">
        <v>8986296</v>
      </c>
      <c r="Z81">
        <v>8986296.0500000007</v>
      </c>
      <c r="AA81">
        <v>8986296</v>
      </c>
      <c r="AB81">
        <v>8986296</v>
      </c>
      <c r="AC81">
        <v>8986296</v>
      </c>
      <c r="AD81">
        <v>8986296.0500000007</v>
      </c>
      <c r="AE81">
        <v>8986296</v>
      </c>
      <c r="AF81">
        <v>8986296</v>
      </c>
      <c r="AG81">
        <v>8986296</v>
      </c>
      <c r="AH81">
        <v>8986296.0500000007</v>
      </c>
      <c r="AI81">
        <v>8986296</v>
      </c>
      <c r="AJ81">
        <v>8986296</v>
      </c>
      <c r="AK81">
        <v>8986296</v>
      </c>
      <c r="AL81">
        <v>8986296.0500000007</v>
      </c>
      <c r="AM81">
        <v>8986296</v>
      </c>
      <c r="AN81">
        <v>8986296</v>
      </c>
      <c r="AO81">
        <v>8986296</v>
      </c>
      <c r="AP81">
        <v>8986296.0500000007</v>
      </c>
      <c r="AQ81">
        <v>8986296</v>
      </c>
      <c r="AR81">
        <v>8986296</v>
      </c>
      <c r="AS81">
        <v>8986296</v>
      </c>
      <c r="AT81">
        <v>8986296.0500000007</v>
      </c>
      <c r="AU81">
        <v>8986296</v>
      </c>
      <c r="AV81">
        <v>8986296</v>
      </c>
      <c r="AW81">
        <v>4500000</v>
      </c>
      <c r="AX81">
        <v>4500000</v>
      </c>
      <c r="AY81">
        <v>4500000</v>
      </c>
      <c r="AZ81">
        <v>4500000</v>
      </c>
      <c r="BA81">
        <v>4500000</v>
      </c>
      <c r="BB81">
        <v>4500000</v>
      </c>
      <c r="BC81">
        <v>4500000</v>
      </c>
      <c r="BD81">
        <v>4500000</v>
      </c>
      <c r="BE81">
        <v>4500000</v>
      </c>
      <c r="BF81">
        <v>4500000</v>
      </c>
      <c r="BG81">
        <v>4500000</v>
      </c>
      <c r="BH81">
        <v>4500000</v>
      </c>
      <c r="BI81">
        <v>4500000</v>
      </c>
      <c r="BJ81">
        <v>4500000</v>
      </c>
      <c r="BK81">
        <v>4500000</v>
      </c>
      <c r="BL81">
        <v>4500000</v>
      </c>
      <c r="BM81">
        <v>4500000</v>
      </c>
      <c r="BN81"/>
      <c r="BO81"/>
      <c r="BP81"/>
      <c r="BQ81"/>
      <c r="BR81"/>
      <c r="BS81"/>
      <c r="BT81"/>
      <c r="BU81"/>
      <c r="BV81"/>
    </row>
    <row r="82" spans="1:74">
      <c r="A82" t="s">
        <v>485</v>
      </c>
      <c r="B82">
        <v>8986296.0500000007</v>
      </c>
      <c r="C82">
        <v>8986296</v>
      </c>
      <c r="D82">
        <v>8986296</v>
      </c>
      <c r="E82">
        <v>8986296</v>
      </c>
      <c r="F82">
        <v>8986296.0500000007</v>
      </c>
      <c r="G82">
        <v>8986296</v>
      </c>
      <c r="H82">
        <v>8986296</v>
      </c>
      <c r="I82">
        <v>8986296</v>
      </c>
      <c r="J82">
        <v>8986296.0500000007</v>
      </c>
      <c r="K82">
        <v>8986296</v>
      </c>
      <c r="L82">
        <v>8986296</v>
      </c>
      <c r="M82">
        <v>8986296</v>
      </c>
      <c r="N82">
        <v>8986296.0500000007</v>
      </c>
      <c r="O82">
        <v>8986296</v>
      </c>
      <c r="P82">
        <v>8986296</v>
      </c>
      <c r="Q82">
        <v>8986296</v>
      </c>
      <c r="R82">
        <v>8986296.0500000007</v>
      </c>
      <c r="S82">
        <v>8986296</v>
      </c>
      <c r="T82">
        <v>8986296</v>
      </c>
      <c r="U82">
        <v>8986296</v>
      </c>
      <c r="V82">
        <v>8986296.0500000007</v>
      </c>
      <c r="W82">
        <v>8986296</v>
      </c>
      <c r="X82">
        <v>8986296</v>
      </c>
      <c r="Y82">
        <v>8986296</v>
      </c>
      <c r="Z82">
        <v>8986296.0500000007</v>
      </c>
      <c r="AA82">
        <v>8986296</v>
      </c>
      <c r="AB82">
        <v>8986296</v>
      </c>
      <c r="AC82">
        <v>8986296</v>
      </c>
      <c r="AD82">
        <v>8986296.0500000007</v>
      </c>
      <c r="AE82">
        <v>8986296</v>
      </c>
      <c r="AF82">
        <v>8986296</v>
      </c>
      <c r="AG82">
        <v>8986296</v>
      </c>
      <c r="AH82">
        <v>8986296.0500000007</v>
      </c>
      <c r="AI82">
        <v>8986296</v>
      </c>
      <c r="AJ82">
        <v>8986296</v>
      </c>
      <c r="AK82">
        <v>8986296</v>
      </c>
      <c r="AL82">
        <v>8986296.0500000007</v>
      </c>
      <c r="AM82">
        <v>8986296</v>
      </c>
      <c r="AN82">
        <v>8986296</v>
      </c>
      <c r="AO82">
        <v>8986296</v>
      </c>
      <c r="AP82">
        <v>8986296.0500000007</v>
      </c>
      <c r="AQ82">
        <v>8986296</v>
      </c>
      <c r="AR82">
        <v>8986296</v>
      </c>
      <c r="AS82">
        <v>8986296</v>
      </c>
      <c r="AT82">
        <v>8986296.0500000007</v>
      </c>
      <c r="AU82">
        <v>8986296</v>
      </c>
      <c r="AV82">
        <v>8986296</v>
      </c>
      <c r="AW82">
        <v>4500000</v>
      </c>
      <c r="AX82">
        <v>4500000</v>
      </c>
      <c r="AY82">
        <v>4500000</v>
      </c>
      <c r="AZ82">
        <v>4500000</v>
      </c>
      <c r="BA82">
        <v>4500000</v>
      </c>
      <c r="BB82">
        <v>4500000</v>
      </c>
      <c r="BC82">
        <v>4500000</v>
      </c>
      <c r="BD82">
        <v>4500000</v>
      </c>
      <c r="BE82">
        <v>4500000</v>
      </c>
      <c r="BF82">
        <v>4500000</v>
      </c>
      <c r="BG82">
        <v>4500000</v>
      </c>
      <c r="BH82">
        <v>4500000</v>
      </c>
      <c r="BI82">
        <v>4500000</v>
      </c>
      <c r="BJ82">
        <v>4500000</v>
      </c>
      <c r="BK82">
        <v>4500000</v>
      </c>
      <c r="BL82">
        <v>4500000</v>
      </c>
      <c r="BM82">
        <v>4500000</v>
      </c>
      <c r="BN82"/>
      <c r="BO82"/>
      <c r="BP82"/>
      <c r="BQ82"/>
      <c r="BR82"/>
      <c r="BS82"/>
      <c r="BT82"/>
      <c r="BU82"/>
      <c r="BV82"/>
    </row>
    <row r="83" spans="1:74">
      <c r="A83" t="s">
        <v>486</v>
      </c>
      <c r="B83">
        <v>8983101.3499999996</v>
      </c>
      <c r="C83">
        <v>8983101</v>
      </c>
      <c r="D83">
        <v>8983101</v>
      </c>
      <c r="E83">
        <v>8983101</v>
      </c>
      <c r="F83">
        <v>8983101.3499999996</v>
      </c>
      <c r="G83">
        <v>8983101</v>
      </c>
      <c r="H83">
        <v>8983101</v>
      </c>
      <c r="I83">
        <v>8983101</v>
      </c>
      <c r="J83">
        <v>8983101.3499999996</v>
      </c>
      <c r="K83">
        <v>8983101</v>
      </c>
      <c r="L83">
        <v>8983101</v>
      </c>
      <c r="M83">
        <v>8983101</v>
      </c>
      <c r="N83">
        <v>8983101.3499999996</v>
      </c>
      <c r="O83">
        <v>8983101</v>
      </c>
      <c r="P83">
        <v>8983101</v>
      </c>
      <c r="Q83">
        <v>8983101</v>
      </c>
      <c r="R83">
        <v>8983101.3499999996</v>
      </c>
      <c r="S83">
        <v>8983101</v>
      </c>
      <c r="T83">
        <v>8983101</v>
      </c>
      <c r="U83">
        <v>8983101</v>
      </c>
      <c r="V83">
        <v>8983101.3499999996</v>
      </c>
      <c r="W83">
        <v>8983101</v>
      </c>
      <c r="X83">
        <v>8983101</v>
      </c>
      <c r="Y83">
        <v>8983101</v>
      </c>
      <c r="Z83">
        <v>8983101.3499999996</v>
      </c>
      <c r="AA83">
        <v>8983101</v>
      </c>
      <c r="AB83">
        <v>8983101</v>
      </c>
      <c r="AC83">
        <v>8983101</v>
      </c>
      <c r="AD83">
        <v>8983101.3499999996</v>
      </c>
      <c r="AE83">
        <v>8983101</v>
      </c>
      <c r="AF83">
        <v>8983101</v>
      </c>
      <c r="AG83">
        <v>8983101</v>
      </c>
      <c r="AH83">
        <v>8983101.3499999996</v>
      </c>
      <c r="AI83">
        <v>8983101</v>
      </c>
      <c r="AJ83">
        <v>8983101</v>
      </c>
      <c r="AK83">
        <v>8983101</v>
      </c>
      <c r="AL83">
        <v>8983101.3499999996</v>
      </c>
      <c r="AM83">
        <v>8983101</v>
      </c>
      <c r="AN83">
        <v>8983101</v>
      </c>
      <c r="AO83">
        <v>8983101</v>
      </c>
      <c r="AP83">
        <v>8983101.3499999996</v>
      </c>
      <c r="AQ83">
        <v>8983101</v>
      </c>
      <c r="AR83">
        <v>8983101</v>
      </c>
      <c r="AS83">
        <v>8983101</v>
      </c>
      <c r="AT83">
        <v>8983101.3499999996</v>
      </c>
      <c r="AU83">
        <v>8983101</v>
      </c>
      <c r="AV83">
        <v>8983101</v>
      </c>
      <c r="AW83">
        <v>4493148</v>
      </c>
      <c r="AX83">
        <v>4493148.0199999996</v>
      </c>
      <c r="AY83">
        <v>4493148</v>
      </c>
      <c r="AZ83">
        <v>4493148</v>
      </c>
      <c r="BA83">
        <v>4493148</v>
      </c>
      <c r="BB83">
        <v>4493148.0199999996</v>
      </c>
      <c r="BC83">
        <v>4493148</v>
      </c>
      <c r="BD83">
        <v>4493148</v>
      </c>
      <c r="BE83">
        <v>4493148</v>
      </c>
      <c r="BF83">
        <v>4493148.0199999996</v>
      </c>
      <c r="BG83">
        <v>4493148</v>
      </c>
      <c r="BH83">
        <v>4493148</v>
      </c>
      <c r="BI83">
        <v>4493148</v>
      </c>
      <c r="BJ83">
        <v>4493148</v>
      </c>
      <c r="BK83">
        <v>4493148</v>
      </c>
      <c r="BL83">
        <v>4481556</v>
      </c>
      <c r="BM83">
        <v>4481556</v>
      </c>
      <c r="BN83"/>
      <c r="BO83"/>
      <c r="BP83"/>
      <c r="BQ83"/>
      <c r="BR83"/>
      <c r="BS83"/>
      <c r="BT83"/>
      <c r="BU83"/>
      <c r="BV83"/>
    </row>
    <row r="84" spans="1:74">
      <c r="A84" t="s">
        <v>487</v>
      </c>
      <c r="B84">
        <v>8983101.3499999996</v>
      </c>
      <c r="C84">
        <v>8983101</v>
      </c>
      <c r="D84">
        <v>8983101</v>
      </c>
      <c r="E84">
        <v>8983101</v>
      </c>
      <c r="F84">
        <v>8983101.3499999996</v>
      </c>
      <c r="G84">
        <v>8983101</v>
      </c>
      <c r="H84">
        <v>8983101</v>
      </c>
      <c r="I84">
        <v>8983101</v>
      </c>
      <c r="J84">
        <v>8983101.3499999996</v>
      </c>
      <c r="K84">
        <v>8983101</v>
      </c>
      <c r="L84">
        <v>8983101</v>
      </c>
      <c r="M84">
        <v>8983101</v>
      </c>
      <c r="N84">
        <v>8983101.3499999996</v>
      </c>
      <c r="O84">
        <v>8983101</v>
      </c>
      <c r="P84">
        <v>8983101</v>
      </c>
      <c r="Q84">
        <v>8983101</v>
      </c>
      <c r="R84">
        <v>8983101.3499999996</v>
      </c>
      <c r="S84">
        <v>8983101</v>
      </c>
      <c r="T84">
        <v>8983101</v>
      </c>
      <c r="U84">
        <v>8983101</v>
      </c>
      <c r="V84">
        <v>8983101.3499999996</v>
      </c>
      <c r="W84">
        <v>8983101</v>
      </c>
      <c r="X84">
        <v>8983101</v>
      </c>
      <c r="Y84">
        <v>8983101</v>
      </c>
      <c r="Z84">
        <v>8983101.3499999996</v>
      </c>
      <c r="AA84">
        <v>8983101</v>
      </c>
      <c r="AB84">
        <v>8983101</v>
      </c>
      <c r="AC84">
        <v>8983101</v>
      </c>
      <c r="AD84">
        <v>8983101.3499999996</v>
      </c>
      <c r="AE84">
        <v>8983101</v>
      </c>
      <c r="AF84">
        <v>8983101</v>
      </c>
      <c r="AG84">
        <v>8983101</v>
      </c>
      <c r="AH84">
        <v>8983101.3499999996</v>
      </c>
      <c r="AI84">
        <v>8983101</v>
      </c>
      <c r="AJ84">
        <v>8983101</v>
      </c>
      <c r="AK84">
        <v>8983101</v>
      </c>
      <c r="AL84">
        <v>8983101.3499999996</v>
      </c>
      <c r="AM84">
        <v>8983101</v>
      </c>
      <c r="AN84">
        <v>8983101</v>
      </c>
      <c r="AO84">
        <v>8983101</v>
      </c>
      <c r="AP84">
        <v>8983101.3499999996</v>
      </c>
      <c r="AQ84">
        <v>8983101</v>
      </c>
      <c r="AR84">
        <v>8983101</v>
      </c>
      <c r="AS84">
        <v>8983101</v>
      </c>
      <c r="AT84">
        <v>8983101.3499999996</v>
      </c>
      <c r="AU84">
        <v>8983101</v>
      </c>
      <c r="AV84">
        <v>8983101</v>
      </c>
      <c r="AW84">
        <v>4493148</v>
      </c>
      <c r="AX84">
        <v>4493148.0199999996</v>
      </c>
      <c r="AY84">
        <v>4493148</v>
      </c>
      <c r="AZ84">
        <v>4493148</v>
      </c>
      <c r="BA84">
        <v>4493148</v>
      </c>
      <c r="BB84">
        <v>4493148.0199999996</v>
      </c>
      <c r="BC84">
        <v>4493148</v>
      </c>
      <c r="BD84">
        <v>4493148</v>
      </c>
      <c r="BE84">
        <v>4493148</v>
      </c>
      <c r="BF84">
        <v>4493148.0199999996</v>
      </c>
      <c r="BG84">
        <v>4493148</v>
      </c>
      <c r="BH84">
        <v>4493148</v>
      </c>
      <c r="BI84">
        <v>4493148</v>
      </c>
      <c r="BJ84">
        <v>4493148</v>
      </c>
      <c r="BK84">
        <v>4493148</v>
      </c>
      <c r="BL84">
        <v>4481556</v>
      </c>
      <c r="BM84">
        <v>4481556</v>
      </c>
      <c r="BN84"/>
      <c r="BO84"/>
      <c r="BP84"/>
      <c r="BQ84"/>
      <c r="BR84"/>
      <c r="BS84"/>
      <c r="BT84"/>
      <c r="BU84"/>
      <c r="BV84"/>
    </row>
    <row r="85" spans="1:74">
      <c r="A85" t="s">
        <v>488</v>
      </c>
      <c r="B85">
        <v>1684316.88</v>
      </c>
      <c r="C85">
        <v>1684317</v>
      </c>
      <c r="D85">
        <v>1684317</v>
      </c>
      <c r="E85">
        <v>1684317</v>
      </c>
      <c r="F85">
        <v>1684316.88</v>
      </c>
      <c r="G85">
        <v>1684317</v>
      </c>
      <c r="H85">
        <v>1684317</v>
      </c>
      <c r="I85">
        <v>1684317</v>
      </c>
      <c r="J85">
        <v>1684316.88</v>
      </c>
      <c r="K85">
        <v>1684317</v>
      </c>
      <c r="L85">
        <v>1684317</v>
      </c>
      <c r="M85">
        <v>1684317</v>
      </c>
      <c r="N85">
        <v>1684316.88</v>
      </c>
      <c r="O85">
        <v>1684317</v>
      </c>
      <c r="P85">
        <v>1684317</v>
      </c>
      <c r="Q85">
        <v>1684317</v>
      </c>
      <c r="R85">
        <v>1684316.88</v>
      </c>
      <c r="S85">
        <v>1684317</v>
      </c>
      <c r="T85">
        <v>1684317</v>
      </c>
      <c r="U85">
        <v>1684317</v>
      </c>
      <c r="V85">
        <v>1684316.88</v>
      </c>
      <c r="W85">
        <v>1684317</v>
      </c>
      <c r="X85">
        <v>1684317</v>
      </c>
      <c r="Y85">
        <v>1684317</v>
      </c>
      <c r="Z85">
        <v>1684316.88</v>
      </c>
      <c r="AA85">
        <v>1684317</v>
      </c>
      <c r="AB85">
        <v>1684317</v>
      </c>
      <c r="AC85">
        <v>1684317</v>
      </c>
      <c r="AD85">
        <v>1684316.88</v>
      </c>
      <c r="AE85">
        <v>1684317</v>
      </c>
      <c r="AF85">
        <v>1684317</v>
      </c>
      <c r="AG85">
        <v>1684317</v>
      </c>
      <c r="AH85">
        <v>1684316.88</v>
      </c>
      <c r="AI85">
        <v>1684317</v>
      </c>
      <c r="AJ85">
        <v>1684317</v>
      </c>
      <c r="AK85">
        <v>1684317</v>
      </c>
      <c r="AL85">
        <v>1684316.88</v>
      </c>
      <c r="AM85">
        <v>1684317</v>
      </c>
      <c r="AN85">
        <v>1684317</v>
      </c>
      <c r="AO85">
        <v>1684317</v>
      </c>
      <c r="AP85">
        <v>1684316.88</v>
      </c>
      <c r="AQ85">
        <v>1684317</v>
      </c>
      <c r="AR85">
        <v>1684317</v>
      </c>
      <c r="AS85">
        <v>1684317</v>
      </c>
      <c r="AT85">
        <v>1684316.88</v>
      </c>
      <c r="AU85">
        <v>1684317</v>
      </c>
      <c r="AV85">
        <v>1684317</v>
      </c>
      <c r="AW85">
        <v>1684317</v>
      </c>
      <c r="AX85">
        <v>1684316.88</v>
      </c>
      <c r="AY85">
        <v>1684317</v>
      </c>
      <c r="AZ85">
        <v>1684317</v>
      </c>
      <c r="BA85">
        <v>1684317</v>
      </c>
      <c r="BB85">
        <v>1684316.88</v>
      </c>
      <c r="BC85">
        <v>1684317</v>
      </c>
      <c r="BD85">
        <v>1684317</v>
      </c>
      <c r="BE85">
        <v>1684317</v>
      </c>
      <c r="BF85">
        <v>1684316.88</v>
      </c>
      <c r="BG85">
        <v>1684317</v>
      </c>
      <c r="BH85">
        <v>1684317</v>
      </c>
      <c r="BI85">
        <v>1684317</v>
      </c>
      <c r="BJ85">
        <v>1684317</v>
      </c>
      <c r="BK85">
        <v>1684317</v>
      </c>
      <c r="BL85">
        <v>1648230</v>
      </c>
      <c r="BM85">
        <v>1648230</v>
      </c>
      <c r="BN85"/>
      <c r="BO85"/>
      <c r="BP85"/>
      <c r="BQ85"/>
      <c r="BR85"/>
      <c r="BS85"/>
      <c r="BT85"/>
      <c r="BU85"/>
      <c r="BV85"/>
    </row>
    <row r="86" spans="1:74">
      <c r="A86" t="s">
        <v>489</v>
      </c>
      <c r="B86">
        <v>1684316.88</v>
      </c>
      <c r="C86">
        <v>1684317</v>
      </c>
      <c r="D86">
        <v>1684317</v>
      </c>
      <c r="E86">
        <v>1684317</v>
      </c>
      <c r="F86">
        <v>1684316.88</v>
      </c>
      <c r="G86">
        <v>1684317</v>
      </c>
      <c r="H86">
        <v>1684317</v>
      </c>
      <c r="I86">
        <v>1684317</v>
      </c>
      <c r="J86">
        <v>1684316.88</v>
      </c>
      <c r="K86">
        <v>1684317</v>
      </c>
      <c r="L86">
        <v>1684317</v>
      </c>
      <c r="M86">
        <v>1684317</v>
      </c>
      <c r="N86">
        <v>1684316.88</v>
      </c>
      <c r="O86">
        <v>1684317</v>
      </c>
      <c r="P86">
        <v>1684317</v>
      </c>
      <c r="Q86">
        <v>1684317</v>
      </c>
      <c r="R86">
        <v>1684316.88</v>
      </c>
      <c r="S86">
        <v>1684317</v>
      </c>
      <c r="T86">
        <v>1684317</v>
      </c>
      <c r="U86">
        <v>1684317</v>
      </c>
      <c r="V86">
        <v>1684316.88</v>
      </c>
      <c r="W86">
        <v>1684317</v>
      </c>
      <c r="X86">
        <v>1684317</v>
      </c>
      <c r="Y86">
        <v>1684317</v>
      </c>
      <c r="Z86">
        <v>1684316.88</v>
      </c>
      <c r="AA86">
        <v>1684317</v>
      </c>
      <c r="AB86">
        <v>1684317</v>
      </c>
      <c r="AC86">
        <v>1684317</v>
      </c>
      <c r="AD86">
        <v>1684316.88</v>
      </c>
      <c r="AE86">
        <v>1684317</v>
      </c>
      <c r="AF86">
        <v>1684317</v>
      </c>
      <c r="AG86">
        <v>1684317</v>
      </c>
      <c r="AH86">
        <v>1684316.88</v>
      </c>
      <c r="AI86">
        <v>1684317</v>
      </c>
      <c r="AJ86">
        <v>1684317</v>
      </c>
      <c r="AK86">
        <v>1684317</v>
      </c>
      <c r="AL86">
        <v>1684316.88</v>
      </c>
      <c r="AM86">
        <v>1684317</v>
      </c>
      <c r="AN86">
        <v>1684317</v>
      </c>
      <c r="AO86">
        <v>1684317</v>
      </c>
      <c r="AP86">
        <v>1684316.88</v>
      </c>
      <c r="AQ86">
        <v>1684317</v>
      </c>
      <c r="AR86">
        <v>1684317</v>
      </c>
      <c r="AS86">
        <v>1684317</v>
      </c>
      <c r="AT86">
        <v>1684316.88</v>
      </c>
      <c r="AU86">
        <v>1684317</v>
      </c>
      <c r="AV86">
        <v>1684317</v>
      </c>
      <c r="AW86">
        <v>1684317</v>
      </c>
      <c r="AX86">
        <v>1684316.88</v>
      </c>
      <c r="AY86">
        <v>1684317</v>
      </c>
      <c r="AZ86">
        <v>1684317</v>
      </c>
      <c r="BA86">
        <v>1684317</v>
      </c>
      <c r="BB86">
        <v>1684316.88</v>
      </c>
      <c r="BC86">
        <v>1684317</v>
      </c>
      <c r="BD86">
        <v>1684317</v>
      </c>
      <c r="BE86">
        <v>1684317</v>
      </c>
      <c r="BF86">
        <v>1684316.88</v>
      </c>
      <c r="BG86">
        <v>1684317</v>
      </c>
      <c r="BH86">
        <v>1684317</v>
      </c>
      <c r="BI86">
        <v>1684317</v>
      </c>
      <c r="BJ86">
        <v>1684317</v>
      </c>
      <c r="BK86">
        <v>1684317</v>
      </c>
      <c r="BL86">
        <v>1648230</v>
      </c>
      <c r="BM86">
        <v>1648230</v>
      </c>
      <c r="BN86"/>
      <c r="BO86"/>
      <c r="BP86"/>
      <c r="BQ86"/>
      <c r="BR86"/>
      <c r="BS86"/>
      <c r="BT86"/>
      <c r="BU86"/>
      <c r="BV86"/>
    </row>
    <row r="87" spans="1:74">
      <c r="A87" t="s">
        <v>490</v>
      </c>
      <c r="B87">
        <v>9955000</v>
      </c>
      <c r="C87">
        <v>9955000</v>
      </c>
      <c r="D87">
        <v>9955000</v>
      </c>
      <c r="E87">
        <v>9955000</v>
      </c>
      <c r="F87">
        <v>9955000</v>
      </c>
      <c r="G87">
        <v>9955000</v>
      </c>
      <c r="H87">
        <v>19911230</v>
      </c>
      <c r="I87">
        <v>19911230</v>
      </c>
      <c r="J87">
        <v>19911229.699999999</v>
      </c>
      <c r="K87">
        <v>19909154</v>
      </c>
      <c r="L87">
        <v>19909154</v>
      </c>
      <c r="M87">
        <v>19909154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/>
      <c r="BO87"/>
      <c r="BP87"/>
      <c r="BQ87"/>
      <c r="BR87"/>
      <c r="BS87"/>
      <c r="BT87"/>
      <c r="BU87"/>
      <c r="BV87"/>
    </row>
    <row r="88" spans="1:74">
      <c r="A88" t="s">
        <v>491</v>
      </c>
      <c r="B88">
        <v>91406223.109999999</v>
      </c>
      <c r="C88">
        <v>86337554</v>
      </c>
      <c r="D88">
        <v>81913262</v>
      </c>
      <c r="E88">
        <v>84440292</v>
      </c>
      <c r="F88">
        <v>80317515</v>
      </c>
      <c r="G88">
        <v>77214450</v>
      </c>
      <c r="H88">
        <v>73829233</v>
      </c>
      <c r="I88">
        <v>76443180</v>
      </c>
      <c r="J88">
        <v>73242210.359999999</v>
      </c>
      <c r="K88">
        <v>66706859</v>
      </c>
      <c r="L88">
        <v>65461795</v>
      </c>
      <c r="M88">
        <v>71604833</v>
      </c>
      <c r="N88">
        <v>69257833.010000005</v>
      </c>
      <c r="O88">
        <v>65892066</v>
      </c>
      <c r="P88">
        <v>62143678</v>
      </c>
      <c r="Q88">
        <v>70734842</v>
      </c>
      <c r="R88">
        <v>66753268.520000003</v>
      </c>
      <c r="S88">
        <v>61279105</v>
      </c>
      <c r="T88">
        <v>55915215</v>
      </c>
      <c r="U88">
        <v>62148268</v>
      </c>
      <c r="V88">
        <v>56631138.109999999</v>
      </c>
      <c r="W88">
        <v>51376694</v>
      </c>
      <c r="X88">
        <v>46442853</v>
      </c>
      <c r="Y88">
        <v>51793034</v>
      </c>
      <c r="Z88">
        <v>46628253.119999997</v>
      </c>
      <c r="AA88">
        <v>41395320</v>
      </c>
      <c r="AB88">
        <v>36424982</v>
      </c>
      <c r="AC88">
        <v>41008844</v>
      </c>
      <c r="AD88">
        <v>36243853.719999999</v>
      </c>
      <c r="AE88">
        <v>31955082</v>
      </c>
      <c r="AF88">
        <v>27970010</v>
      </c>
      <c r="AG88">
        <v>31858853</v>
      </c>
      <c r="AH88">
        <v>27794168.920000002</v>
      </c>
      <c r="AI88">
        <v>23941663</v>
      </c>
      <c r="AJ88">
        <v>20793558</v>
      </c>
      <c r="AK88">
        <v>24840444</v>
      </c>
      <c r="AL88">
        <v>21432100.190000001</v>
      </c>
      <c r="AM88">
        <v>18916545</v>
      </c>
      <c r="AN88">
        <v>16228895</v>
      </c>
      <c r="AO88">
        <v>22102397</v>
      </c>
      <c r="AP88">
        <v>19397197.989999998</v>
      </c>
      <c r="AQ88">
        <v>17354741</v>
      </c>
      <c r="AR88">
        <v>14695160</v>
      </c>
      <c r="AS88">
        <v>20130739</v>
      </c>
      <c r="AT88">
        <v>16588196.66</v>
      </c>
      <c r="AU88">
        <v>13826169</v>
      </c>
      <c r="AV88">
        <v>10923681</v>
      </c>
      <c r="AW88">
        <v>18432875</v>
      </c>
      <c r="AX88">
        <v>15674548.630000001</v>
      </c>
      <c r="AY88">
        <v>14093724</v>
      </c>
      <c r="AZ88">
        <v>11920690</v>
      </c>
      <c r="BA88">
        <v>14244061</v>
      </c>
      <c r="BB88">
        <v>12160127.970000001</v>
      </c>
      <c r="BC88">
        <v>12409430</v>
      </c>
      <c r="BD88">
        <v>7006517</v>
      </c>
      <c r="BE88">
        <v>8831689</v>
      </c>
      <c r="BF88">
        <v>7155795.1399999997</v>
      </c>
      <c r="BG88">
        <v>6060694</v>
      </c>
      <c r="BH88">
        <v>4644727</v>
      </c>
      <c r="BI88">
        <v>6106224</v>
      </c>
      <c r="BJ88">
        <v>4858990</v>
      </c>
      <c r="BK88">
        <v>4349823</v>
      </c>
      <c r="BL88">
        <v>3506156</v>
      </c>
      <c r="BM88">
        <v>4210260</v>
      </c>
      <c r="BN88"/>
      <c r="BO88"/>
      <c r="BP88"/>
      <c r="BQ88"/>
      <c r="BR88"/>
      <c r="BS88"/>
      <c r="BT88"/>
      <c r="BU88"/>
      <c r="BV88"/>
    </row>
    <row r="89" spans="1:74">
      <c r="A89" t="s">
        <v>492</v>
      </c>
      <c r="B89">
        <v>900000</v>
      </c>
      <c r="C89">
        <v>900000</v>
      </c>
      <c r="D89">
        <v>900000</v>
      </c>
      <c r="E89">
        <v>900000</v>
      </c>
      <c r="F89">
        <v>900000</v>
      </c>
      <c r="G89">
        <v>900000</v>
      </c>
      <c r="H89">
        <v>900000</v>
      </c>
      <c r="I89">
        <v>900000</v>
      </c>
      <c r="J89">
        <v>900000</v>
      </c>
      <c r="K89">
        <v>900000</v>
      </c>
      <c r="L89">
        <v>900000</v>
      </c>
      <c r="M89">
        <v>900000</v>
      </c>
      <c r="N89">
        <v>900000</v>
      </c>
      <c r="O89">
        <v>900000</v>
      </c>
      <c r="P89">
        <v>900000</v>
      </c>
      <c r="Q89">
        <v>900000</v>
      </c>
      <c r="R89">
        <v>900000</v>
      </c>
      <c r="S89">
        <v>900000</v>
      </c>
      <c r="T89">
        <v>900000</v>
      </c>
      <c r="U89">
        <v>900000</v>
      </c>
      <c r="V89">
        <v>900000</v>
      </c>
      <c r="W89">
        <v>900000</v>
      </c>
      <c r="X89">
        <v>900000</v>
      </c>
      <c r="Y89">
        <v>900000</v>
      </c>
      <c r="Z89">
        <v>900000</v>
      </c>
      <c r="AA89">
        <v>900000</v>
      </c>
      <c r="AB89">
        <v>900000</v>
      </c>
      <c r="AC89">
        <v>900000</v>
      </c>
      <c r="AD89">
        <v>900000</v>
      </c>
      <c r="AE89">
        <v>900000</v>
      </c>
      <c r="AF89">
        <v>900000</v>
      </c>
      <c r="AG89">
        <v>900000</v>
      </c>
      <c r="AH89">
        <v>900000</v>
      </c>
      <c r="AI89">
        <v>900000</v>
      </c>
      <c r="AJ89">
        <v>900000</v>
      </c>
      <c r="AK89">
        <v>900000</v>
      </c>
      <c r="AL89">
        <v>900000</v>
      </c>
      <c r="AM89">
        <v>900000</v>
      </c>
      <c r="AN89">
        <v>900000</v>
      </c>
      <c r="AO89">
        <v>900000</v>
      </c>
      <c r="AP89">
        <v>900000</v>
      </c>
      <c r="AQ89">
        <v>900000</v>
      </c>
      <c r="AR89">
        <v>900000</v>
      </c>
      <c r="AS89">
        <v>900000</v>
      </c>
      <c r="AT89">
        <v>900000</v>
      </c>
      <c r="AU89">
        <v>900000</v>
      </c>
      <c r="AV89">
        <v>900000</v>
      </c>
      <c r="AW89">
        <v>450000</v>
      </c>
      <c r="AX89">
        <v>450000</v>
      </c>
      <c r="AY89">
        <v>450000</v>
      </c>
      <c r="AZ89">
        <v>450000</v>
      </c>
      <c r="BA89">
        <v>450000</v>
      </c>
      <c r="BB89">
        <v>450000</v>
      </c>
      <c r="BC89">
        <v>450000</v>
      </c>
      <c r="BD89">
        <v>450000</v>
      </c>
      <c r="BE89">
        <v>450000</v>
      </c>
      <c r="BF89">
        <v>450000</v>
      </c>
      <c r="BG89">
        <v>450000</v>
      </c>
      <c r="BH89">
        <v>450000</v>
      </c>
      <c r="BI89">
        <v>450000</v>
      </c>
      <c r="BJ89">
        <v>450000</v>
      </c>
      <c r="BK89">
        <v>450000</v>
      </c>
      <c r="BL89">
        <v>450000</v>
      </c>
      <c r="BM89">
        <v>450000</v>
      </c>
      <c r="BN89"/>
      <c r="BO89"/>
      <c r="BP89"/>
      <c r="BQ89"/>
      <c r="BR89"/>
      <c r="BS89"/>
      <c r="BT89"/>
      <c r="BU89"/>
      <c r="BV89"/>
    </row>
    <row r="90" spans="1:74">
      <c r="A90" t="s">
        <v>493</v>
      </c>
      <c r="B90">
        <v>900000</v>
      </c>
      <c r="C90">
        <v>900000</v>
      </c>
      <c r="D90">
        <v>900000</v>
      </c>
      <c r="E90">
        <v>900000</v>
      </c>
      <c r="F90">
        <v>900000</v>
      </c>
      <c r="G90">
        <v>900000</v>
      </c>
      <c r="H90">
        <v>900000</v>
      </c>
      <c r="I90">
        <v>900000</v>
      </c>
      <c r="J90">
        <v>900000</v>
      </c>
      <c r="K90">
        <v>900000</v>
      </c>
      <c r="L90">
        <v>900000</v>
      </c>
      <c r="M90">
        <v>900000</v>
      </c>
      <c r="N90">
        <v>900000</v>
      </c>
      <c r="O90">
        <v>900000</v>
      </c>
      <c r="P90">
        <v>900000</v>
      </c>
      <c r="Q90">
        <v>900000</v>
      </c>
      <c r="R90">
        <v>900000</v>
      </c>
      <c r="S90">
        <v>900000</v>
      </c>
      <c r="T90">
        <v>900000</v>
      </c>
      <c r="U90">
        <v>900000</v>
      </c>
      <c r="V90">
        <v>900000</v>
      </c>
      <c r="W90">
        <v>900000</v>
      </c>
      <c r="X90">
        <v>900000</v>
      </c>
      <c r="Y90">
        <v>900000</v>
      </c>
      <c r="Z90">
        <v>900000</v>
      </c>
      <c r="AA90">
        <v>900000</v>
      </c>
      <c r="AB90">
        <v>900000</v>
      </c>
      <c r="AC90">
        <v>900000</v>
      </c>
      <c r="AD90">
        <v>900000</v>
      </c>
      <c r="AE90">
        <v>900000</v>
      </c>
      <c r="AF90">
        <v>900000</v>
      </c>
      <c r="AG90">
        <v>900000</v>
      </c>
      <c r="AH90">
        <v>900000</v>
      </c>
      <c r="AI90">
        <v>900000</v>
      </c>
      <c r="AJ90">
        <v>900000</v>
      </c>
      <c r="AK90">
        <v>900000</v>
      </c>
      <c r="AL90">
        <v>900000</v>
      </c>
      <c r="AM90">
        <v>900000</v>
      </c>
      <c r="AN90">
        <v>900000</v>
      </c>
      <c r="AO90">
        <v>900000</v>
      </c>
      <c r="AP90">
        <v>900000</v>
      </c>
      <c r="AQ90">
        <v>900000</v>
      </c>
      <c r="AR90">
        <v>900000</v>
      </c>
      <c r="AS90">
        <v>900000</v>
      </c>
      <c r="AT90">
        <v>900000</v>
      </c>
      <c r="AU90">
        <v>900000</v>
      </c>
      <c r="AV90">
        <v>900000</v>
      </c>
      <c r="AW90">
        <v>450000</v>
      </c>
      <c r="AX90">
        <v>450000</v>
      </c>
      <c r="AY90">
        <v>450000</v>
      </c>
      <c r="AZ90">
        <v>450000</v>
      </c>
      <c r="BA90">
        <v>450000</v>
      </c>
      <c r="BB90">
        <v>450000</v>
      </c>
      <c r="BC90">
        <v>450000</v>
      </c>
      <c r="BD90">
        <v>450000</v>
      </c>
      <c r="BE90">
        <v>450000</v>
      </c>
      <c r="BF90">
        <v>450000</v>
      </c>
      <c r="BG90">
        <v>450000</v>
      </c>
      <c r="BH90">
        <v>450000</v>
      </c>
      <c r="BI90">
        <v>450000</v>
      </c>
      <c r="BJ90">
        <v>450000</v>
      </c>
      <c r="BK90">
        <v>450000</v>
      </c>
      <c r="BL90">
        <v>450000</v>
      </c>
      <c r="BM90">
        <v>450000</v>
      </c>
      <c r="BN90"/>
      <c r="BO90"/>
      <c r="BP90"/>
      <c r="BQ90"/>
      <c r="BR90"/>
      <c r="BS90"/>
      <c r="BT90"/>
      <c r="BU90"/>
      <c r="BV90"/>
    </row>
    <row r="91" spans="1:74">
      <c r="A91" t="s">
        <v>325</v>
      </c>
      <c r="B91">
        <v>90506223.109999999</v>
      </c>
      <c r="C91">
        <v>85437554</v>
      </c>
      <c r="D91">
        <v>81013262</v>
      </c>
      <c r="E91">
        <v>83540292</v>
      </c>
      <c r="F91">
        <v>79417515</v>
      </c>
      <c r="G91">
        <v>76314450</v>
      </c>
      <c r="H91">
        <v>72929233</v>
      </c>
      <c r="I91">
        <v>75543180</v>
      </c>
      <c r="J91">
        <v>72342210.359999999</v>
      </c>
      <c r="K91">
        <v>65806859</v>
      </c>
      <c r="L91">
        <v>64561795</v>
      </c>
      <c r="M91">
        <v>70704833</v>
      </c>
      <c r="N91">
        <v>68357833.010000005</v>
      </c>
      <c r="O91">
        <v>64992066</v>
      </c>
      <c r="P91">
        <v>61243678</v>
      </c>
      <c r="Q91">
        <v>69834842</v>
      </c>
      <c r="R91">
        <v>65853268.520000003</v>
      </c>
      <c r="S91">
        <v>60379105</v>
      </c>
      <c r="T91">
        <v>55015215</v>
      </c>
      <c r="U91">
        <v>61248268</v>
      </c>
      <c r="V91">
        <v>55731138.109999999</v>
      </c>
      <c r="W91">
        <v>50476694</v>
      </c>
      <c r="X91">
        <v>45542853</v>
      </c>
      <c r="Y91">
        <v>50893034</v>
      </c>
      <c r="Z91">
        <v>45728253.119999997</v>
      </c>
      <c r="AA91">
        <v>40495320</v>
      </c>
      <c r="AB91">
        <v>35524982</v>
      </c>
      <c r="AC91">
        <v>40108844</v>
      </c>
      <c r="AD91">
        <v>35343853.719999999</v>
      </c>
      <c r="AE91">
        <v>31055082</v>
      </c>
      <c r="AF91">
        <v>27070010</v>
      </c>
      <c r="AG91">
        <v>30958853</v>
      </c>
      <c r="AH91">
        <v>26894168.920000002</v>
      </c>
      <c r="AI91">
        <v>23041663</v>
      </c>
      <c r="AJ91">
        <v>19893558</v>
      </c>
      <c r="AK91">
        <v>23940444</v>
      </c>
      <c r="AL91">
        <v>20532100.190000001</v>
      </c>
      <c r="AM91">
        <v>18016545</v>
      </c>
      <c r="AN91">
        <v>15328895</v>
      </c>
      <c r="AO91">
        <v>21202397</v>
      </c>
      <c r="AP91">
        <v>18497197.989999998</v>
      </c>
      <c r="AQ91">
        <v>16454741</v>
      </c>
      <c r="AR91">
        <v>13795160</v>
      </c>
      <c r="AS91">
        <v>19230739</v>
      </c>
      <c r="AT91">
        <v>15688196.66</v>
      </c>
      <c r="AU91">
        <v>12926169</v>
      </c>
      <c r="AV91">
        <v>10023681</v>
      </c>
      <c r="AW91">
        <v>17982875</v>
      </c>
      <c r="AX91">
        <v>15224548.630000001</v>
      </c>
      <c r="AY91">
        <v>13643724</v>
      </c>
      <c r="AZ91">
        <v>11470690</v>
      </c>
      <c r="BA91">
        <v>13794061</v>
      </c>
      <c r="BB91">
        <v>11710127.970000001</v>
      </c>
      <c r="BC91">
        <v>11959430</v>
      </c>
      <c r="BD91">
        <v>6556517</v>
      </c>
      <c r="BE91">
        <v>8381689</v>
      </c>
      <c r="BF91">
        <v>6705795.1399999997</v>
      </c>
      <c r="BG91">
        <v>5610694</v>
      </c>
      <c r="BH91">
        <v>4194727</v>
      </c>
      <c r="BI91">
        <v>5656224</v>
      </c>
      <c r="BJ91">
        <v>4408990</v>
      </c>
      <c r="BK91">
        <v>3899823</v>
      </c>
      <c r="BL91">
        <v>3056156</v>
      </c>
      <c r="BM91">
        <v>3760260</v>
      </c>
      <c r="BN91"/>
      <c r="BO91"/>
      <c r="BP91"/>
      <c r="BQ91"/>
      <c r="BR91"/>
      <c r="BS91"/>
      <c r="BT91"/>
      <c r="BU91"/>
      <c r="BV91"/>
    </row>
    <row r="92" spans="1:74">
      <c r="A92" t="s">
        <v>494</v>
      </c>
      <c r="B92">
        <v>-1033190.73</v>
      </c>
      <c r="C92">
        <v>-191443</v>
      </c>
      <c r="D92">
        <v>-307056</v>
      </c>
      <c r="E92">
        <v>-253638</v>
      </c>
      <c r="F92">
        <v>-215737.88</v>
      </c>
      <c r="G92">
        <v>789490</v>
      </c>
      <c r="H92">
        <v>539637</v>
      </c>
      <c r="I92">
        <v>242741</v>
      </c>
      <c r="J92">
        <v>313268.39</v>
      </c>
      <c r="K92">
        <v>-1271322</v>
      </c>
      <c r="L92">
        <v>-2194330</v>
      </c>
      <c r="M92">
        <v>-2538557</v>
      </c>
      <c r="N92">
        <v>16833492.739999998</v>
      </c>
      <c r="O92">
        <v>16487658</v>
      </c>
      <c r="P92">
        <v>13777006</v>
      </c>
      <c r="Q92">
        <v>17001178</v>
      </c>
      <c r="R92">
        <v>16318171.890000001</v>
      </c>
      <c r="S92">
        <v>16356195</v>
      </c>
      <c r="T92">
        <v>16678113</v>
      </c>
      <c r="U92">
        <v>17345143</v>
      </c>
      <c r="V92">
        <v>17532247.140000001</v>
      </c>
      <c r="W92">
        <v>17504676</v>
      </c>
      <c r="X92">
        <v>18093075</v>
      </c>
      <c r="Y92">
        <v>17977965</v>
      </c>
      <c r="Z92">
        <v>18037244.25</v>
      </c>
      <c r="AA92">
        <v>18050875</v>
      </c>
      <c r="AB92">
        <v>8132936</v>
      </c>
      <c r="AC92">
        <v>8088713</v>
      </c>
      <c r="AD92">
        <v>8284895.5300000003</v>
      </c>
      <c r="AE92">
        <v>-1605034</v>
      </c>
      <c r="AF92">
        <v>-1469352</v>
      </c>
      <c r="AG92">
        <v>-1272730</v>
      </c>
      <c r="AH92">
        <v>-1112145.69</v>
      </c>
      <c r="AI92">
        <v>-953403</v>
      </c>
      <c r="AJ92">
        <v>-1195763</v>
      </c>
      <c r="AK92">
        <v>-1365797</v>
      </c>
      <c r="AL92">
        <v>-1317311.94</v>
      </c>
      <c r="AM92">
        <v>-1372122</v>
      </c>
      <c r="AN92">
        <v>-1380090</v>
      </c>
      <c r="AO92">
        <v>-1381634</v>
      </c>
      <c r="AP92">
        <v>-1283669.1599999999</v>
      </c>
      <c r="AQ92">
        <v>-1498155</v>
      </c>
      <c r="AR92">
        <v>-2178565</v>
      </c>
      <c r="AS92">
        <v>-701197</v>
      </c>
      <c r="AT92">
        <v>-511848.74</v>
      </c>
      <c r="AU92">
        <v>-487387</v>
      </c>
      <c r="AV92">
        <v>-347431</v>
      </c>
      <c r="AW92">
        <v>-484139</v>
      </c>
      <c r="AX92">
        <v>-361408.75</v>
      </c>
      <c r="AY92">
        <v>-437909</v>
      </c>
      <c r="AZ92">
        <v>-498851</v>
      </c>
      <c r="BA92">
        <v>-562372</v>
      </c>
      <c r="BB92">
        <v>-581921.41</v>
      </c>
      <c r="BC92">
        <v>-552264</v>
      </c>
      <c r="BD92">
        <v>3462234</v>
      </c>
      <c r="BE92">
        <v>5217355</v>
      </c>
      <c r="BF92">
        <v>5407065.0300000003</v>
      </c>
      <c r="BG92">
        <v>5480895</v>
      </c>
      <c r="BH92">
        <v>5573588</v>
      </c>
      <c r="BI92">
        <v>5797132</v>
      </c>
      <c r="BJ92">
        <v>5702221</v>
      </c>
      <c r="BK92">
        <v>-112516</v>
      </c>
      <c r="BL92">
        <v>-25427</v>
      </c>
      <c r="BM92">
        <v>281891</v>
      </c>
      <c r="BN92"/>
      <c r="BO92"/>
      <c r="BP92"/>
      <c r="BQ92"/>
      <c r="BR92"/>
      <c r="BS92"/>
      <c r="BT92"/>
      <c r="BU92"/>
      <c r="BV92"/>
    </row>
    <row r="93" spans="1:74">
      <c r="A93" t="s">
        <v>495</v>
      </c>
      <c r="B93">
        <v>288832.93</v>
      </c>
      <c r="C93">
        <v>288833</v>
      </c>
      <c r="D93">
        <v>288833</v>
      </c>
      <c r="E93">
        <v>288833</v>
      </c>
      <c r="F93">
        <v>288832.93</v>
      </c>
      <c r="G93">
        <v>288833</v>
      </c>
      <c r="H93">
        <v>288833</v>
      </c>
      <c r="I93">
        <v>288833</v>
      </c>
      <c r="J93">
        <v>288832.93</v>
      </c>
      <c r="K93">
        <v>-1528753</v>
      </c>
      <c r="L93">
        <v>-1528753</v>
      </c>
      <c r="M93">
        <v>-1528753</v>
      </c>
      <c r="N93">
        <v>-1462713.27</v>
      </c>
      <c r="O93">
        <v>-3421496</v>
      </c>
      <c r="P93">
        <v>-6132148</v>
      </c>
      <c r="Q93">
        <v>-1442733</v>
      </c>
      <c r="R93">
        <v>-1442732.79</v>
      </c>
      <c r="S93">
        <v>-1442733</v>
      </c>
      <c r="T93">
        <v>-1442733</v>
      </c>
      <c r="U93">
        <v>-1306987</v>
      </c>
      <c r="V93">
        <v>-1061147.72</v>
      </c>
      <c r="W93">
        <v>-1061148</v>
      </c>
      <c r="X93">
        <v>-1061148</v>
      </c>
      <c r="Y93">
        <v>-1061148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3861865</v>
      </c>
      <c r="BE93">
        <v>5630708</v>
      </c>
      <c r="BF93">
        <v>5630707.6799999997</v>
      </c>
      <c r="BG93">
        <v>5630708</v>
      </c>
      <c r="BH93">
        <v>5630708</v>
      </c>
      <c r="BI93">
        <v>5630708</v>
      </c>
      <c r="BJ93">
        <v>5631334</v>
      </c>
      <c r="BK93">
        <v>627</v>
      </c>
      <c r="BL93">
        <v>627</v>
      </c>
      <c r="BM93">
        <v>627</v>
      </c>
      <c r="BN93"/>
      <c r="BO93"/>
      <c r="BP93"/>
      <c r="BQ93"/>
      <c r="BR93"/>
      <c r="BS93"/>
      <c r="BT93"/>
      <c r="BU93"/>
      <c r="BV93"/>
    </row>
    <row r="94" spans="1:74">
      <c r="A94" t="s">
        <v>496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5630708</v>
      </c>
      <c r="BE94">
        <v>5630708</v>
      </c>
      <c r="BF94">
        <v>5630707.6799999997</v>
      </c>
      <c r="BG94">
        <v>5630708</v>
      </c>
      <c r="BH94">
        <v>5630708</v>
      </c>
      <c r="BI94">
        <v>0</v>
      </c>
      <c r="BJ94">
        <v>0</v>
      </c>
      <c r="BK94">
        <v>0</v>
      </c>
      <c r="BL94">
        <v>0</v>
      </c>
      <c r="BM94">
        <v>0</v>
      </c>
      <c r="BN94"/>
      <c r="BO94"/>
      <c r="BP94"/>
      <c r="BQ94"/>
      <c r="BR94"/>
      <c r="BS94"/>
      <c r="BT94"/>
      <c r="BU94"/>
      <c r="BV94"/>
    </row>
    <row r="95" spans="1:74">
      <c r="A95" t="s">
        <v>497</v>
      </c>
      <c r="B95">
        <v>288832.93</v>
      </c>
      <c r="C95">
        <v>288833</v>
      </c>
      <c r="D95">
        <v>288833</v>
      </c>
      <c r="E95">
        <v>288833</v>
      </c>
      <c r="F95">
        <v>288832.93</v>
      </c>
      <c r="G95">
        <v>288833</v>
      </c>
      <c r="H95">
        <v>288833</v>
      </c>
      <c r="I95">
        <v>288833</v>
      </c>
      <c r="J95">
        <v>288832.93</v>
      </c>
      <c r="K95">
        <v>-1528753</v>
      </c>
      <c r="L95">
        <v>-1528753</v>
      </c>
      <c r="M95">
        <v>-1528753</v>
      </c>
      <c r="N95">
        <v>0</v>
      </c>
      <c r="O95">
        <v>-1958783</v>
      </c>
      <c r="P95">
        <v>-4689415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/>
      <c r="BO95"/>
      <c r="BP95"/>
      <c r="BQ95"/>
      <c r="BR95"/>
      <c r="BS95"/>
      <c r="BT95"/>
      <c r="BU95"/>
      <c r="BV95"/>
    </row>
    <row r="96" spans="1:74">
      <c r="A96" t="s">
        <v>498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-1462713.27</v>
      </c>
      <c r="O96">
        <v>-1462713</v>
      </c>
      <c r="P96">
        <v>-1442733</v>
      </c>
      <c r="Q96">
        <v>-1442733</v>
      </c>
      <c r="R96">
        <v>-1442732.79</v>
      </c>
      <c r="S96">
        <v>-1442733</v>
      </c>
      <c r="T96">
        <v>-1442733</v>
      </c>
      <c r="U96">
        <v>-1306987</v>
      </c>
      <c r="V96">
        <v>-1061147.72</v>
      </c>
      <c r="W96">
        <v>-1061148</v>
      </c>
      <c r="X96">
        <v>-1061148</v>
      </c>
      <c r="Y96">
        <v>-1061148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-1768843</v>
      </c>
      <c r="BE96">
        <v>0</v>
      </c>
      <c r="BF96">
        <v>0</v>
      </c>
      <c r="BG96">
        <v>0</v>
      </c>
      <c r="BH96">
        <v>0</v>
      </c>
      <c r="BI96">
        <v>5630708</v>
      </c>
      <c r="BJ96">
        <v>5631334</v>
      </c>
      <c r="BK96">
        <v>627</v>
      </c>
      <c r="BL96">
        <v>627</v>
      </c>
      <c r="BM96">
        <v>627</v>
      </c>
      <c r="BN96"/>
      <c r="BO96"/>
      <c r="BP96"/>
      <c r="BQ96"/>
      <c r="BR96"/>
      <c r="BS96"/>
      <c r="BT96"/>
      <c r="BU96"/>
      <c r="BV96"/>
    </row>
    <row r="97" spans="1:74">
      <c r="A97" t="s">
        <v>499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-2148249.52</v>
      </c>
      <c r="S97">
        <v>-2110226</v>
      </c>
      <c r="T97">
        <v>-1788308</v>
      </c>
      <c r="U97">
        <v>-1257024</v>
      </c>
      <c r="V97">
        <v>-1315759.3400000001</v>
      </c>
      <c r="W97">
        <v>-1343330</v>
      </c>
      <c r="X97">
        <v>-754931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-701197</v>
      </c>
      <c r="AT97">
        <v>-511848.74</v>
      </c>
      <c r="AU97">
        <v>-487387</v>
      </c>
      <c r="AV97">
        <v>-347431</v>
      </c>
      <c r="AW97">
        <v>-484139</v>
      </c>
      <c r="AX97">
        <v>-361408.75</v>
      </c>
      <c r="AY97">
        <v>-437909</v>
      </c>
      <c r="AZ97">
        <v>-498851</v>
      </c>
      <c r="BA97">
        <v>-562372</v>
      </c>
      <c r="BB97">
        <v>-581921.41</v>
      </c>
      <c r="BC97">
        <v>-552264</v>
      </c>
      <c r="BD97">
        <v>-399631</v>
      </c>
      <c r="BE97">
        <v>-413353</v>
      </c>
      <c r="BF97">
        <v>-223642.65</v>
      </c>
      <c r="BG97">
        <v>-149813</v>
      </c>
      <c r="BH97">
        <v>-57120</v>
      </c>
      <c r="BI97">
        <v>166424</v>
      </c>
      <c r="BJ97">
        <v>70887</v>
      </c>
      <c r="BK97">
        <v>-113143</v>
      </c>
      <c r="BL97">
        <v>-26054</v>
      </c>
      <c r="BM97">
        <v>281264</v>
      </c>
      <c r="BN97"/>
      <c r="BO97"/>
      <c r="BP97"/>
      <c r="BQ97"/>
      <c r="BR97"/>
      <c r="BS97"/>
      <c r="BT97"/>
      <c r="BU97"/>
      <c r="BV97"/>
    </row>
    <row r="98" spans="1:74">
      <c r="A98" t="s">
        <v>500</v>
      </c>
      <c r="B98">
        <v>-1322023.6599999999</v>
      </c>
      <c r="C98">
        <v>-480276</v>
      </c>
      <c r="D98">
        <v>-595889</v>
      </c>
      <c r="E98">
        <v>-542471</v>
      </c>
      <c r="F98">
        <v>-504570.82</v>
      </c>
      <c r="G98">
        <v>500657</v>
      </c>
      <c r="H98">
        <v>250804</v>
      </c>
      <c r="I98">
        <v>-46092</v>
      </c>
      <c r="J98">
        <v>24435.46</v>
      </c>
      <c r="K98">
        <v>257431</v>
      </c>
      <c r="L98">
        <v>-665577</v>
      </c>
      <c r="M98">
        <v>-1009804</v>
      </c>
      <c r="N98">
        <v>18296206.010000002</v>
      </c>
      <c r="O98">
        <v>19909154</v>
      </c>
      <c r="P98">
        <v>19909154</v>
      </c>
      <c r="Q98">
        <v>18443911</v>
      </c>
      <c r="R98">
        <v>19909154.199999999</v>
      </c>
      <c r="S98">
        <v>19909154</v>
      </c>
      <c r="T98">
        <v>19909154</v>
      </c>
      <c r="U98">
        <v>19909154</v>
      </c>
      <c r="V98">
        <v>19909154.199999999</v>
      </c>
      <c r="W98">
        <v>19909154</v>
      </c>
      <c r="X98">
        <v>19909154</v>
      </c>
      <c r="Y98">
        <v>19039113</v>
      </c>
      <c r="Z98">
        <v>18037244.25</v>
      </c>
      <c r="AA98">
        <v>18050875</v>
      </c>
      <c r="AB98">
        <v>8132936</v>
      </c>
      <c r="AC98">
        <v>8088713</v>
      </c>
      <c r="AD98">
        <v>8284895.5300000003</v>
      </c>
      <c r="AE98">
        <v>-1605034</v>
      </c>
      <c r="AF98">
        <v>0</v>
      </c>
      <c r="AG98">
        <v>0</v>
      </c>
      <c r="AH98">
        <v>-1112145.69</v>
      </c>
      <c r="AI98">
        <v>-953403</v>
      </c>
      <c r="AJ98">
        <v>-1195763</v>
      </c>
      <c r="AK98">
        <v>-1365797</v>
      </c>
      <c r="AL98">
        <v>-1317311.94</v>
      </c>
      <c r="AM98">
        <v>-1372122</v>
      </c>
      <c r="AN98">
        <v>-1380090</v>
      </c>
      <c r="AO98">
        <v>-1381634</v>
      </c>
      <c r="AP98">
        <v>0</v>
      </c>
      <c r="AQ98">
        <v>-1498155</v>
      </c>
      <c r="AR98">
        <v>-2178565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/>
      <c r="BO98"/>
      <c r="BP98"/>
      <c r="BQ98"/>
      <c r="BR98"/>
      <c r="BS98"/>
      <c r="BT98"/>
      <c r="BU98"/>
      <c r="BV98"/>
    </row>
    <row r="99" spans="1:74">
      <c r="A99" t="s">
        <v>326</v>
      </c>
      <c r="B99">
        <v>110995450.61</v>
      </c>
      <c r="C99">
        <v>106768529</v>
      </c>
      <c r="D99">
        <v>102228624</v>
      </c>
      <c r="E99">
        <v>104809072</v>
      </c>
      <c r="F99">
        <v>100724195.34</v>
      </c>
      <c r="G99">
        <v>98626358</v>
      </c>
      <c r="H99">
        <v>104947518</v>
      </c>
      <c r="I99">
        <v>107264569</v>
      </c>
      <c r="J99">
        <v>104134126.68000001</v>
      </c>
      <c r="K99">
        <v>96012109</v>
      </c>
      <c r="L99">
        <v>93844037</v>
      </c>
      <c r="M99">
        <v>99642848</v>
      </c>
      <c r="N99">
        <v>96758743.980000004</v>
      </c>
      <c r="O99">
        <v>93047142</v>
      </c>
      <c r="P99">
        <v>86588102</v>
      </c>
      <c r="Q99">
        <v>98403438</v>
      </c>
      <c r="R99">
        <v>93738858.640000001</v>
      </c>
      <c r="S99">
        <v>88302718</v>
      </c>
      <c r="T99">
        <v>83260746</v>
      </c>
      <c r="U99">
        <v>90160829</v>
      </c>
      <c r="V99">
        <v>84830803.480000004</v>
      </c>
      <c r="W99">
        <v>79548788</v>
      </c>
      <c r="X99">
        <v>75203346</v>
      </c>
      <c r="Y99">
        <v>80438417</v>
      </c>
      <c r="Z99">
        <v>75332915.599999994</v>
      </c>
      <c r="AA99">
        <v>70113613</v>
      </c>
      <c r="AB99">
        <v>55225336</v>
      </c>
      <c r="AC99">
        <v>59764975</v>
      </c>
      <c r="AD99">
        <v>55196167.479999997</v>
      </c>
      <c r="AE99">
        <v>41017466</v>
      </c>
      <c r="AF99">
        <v>37168076</v>
      </c>
      <c r="AG99">
        <v>41253541</v>
      </c>
      <c r="AH99">
        <v>37349441.460000001</v>
      </c>
      <c r="AI99">
        <v>33655678</v>
      </c>
      <c r="AJ99">
        <v>30265213</v>
      </c>
      <c r="AK99">
        <v>34142065</v>
      </c>
      <c r="AL99">
        <v>30782206.48</v>
      </c>
      <c r="AM99">
        <v>28211841</v>
      </c>
      <c r="AN99">
        <v>25516223</v>
      </c>
      <c r="AO99">
        <v>31388181</v>
      </c>
      <c r="AP99">
        <v>28780947.07</v>
      </c>
      <c r="AQ99">
        <v>26524004</v>
      </c>
      <c r="AR99">
        <v>23184013</v>
      </c>
      <c r="AS99">
        <v>30096960</v>
      </c>
      <c r="AT99">
        <v>26743766.149999999</v>
      </c>
      <c r="AU99">
        <v>24006200</v>
      </c>
      <c r="AV99">
        <v>21243668</v>
      </c>
      <c r="AW99">
        <v>24126201</v>
      </c>
      <c r="AX99">
        <v>21490604.780000001</v>
      </c>
      <c r="AY99">
        <v>19833280</v>
      </c>
      <c r="AZ99">
        <v>17599304</v>
      </c>
      <c r="BA99">
        <v>19859154</v>
      </c>
      <c r="BB99">
        <v>17755671.460000001</v>
      </c>
      <c r="BC99">
        <v>18034631</v>
      </c>
      <c r="BD99">
        <v>16646216</v>
      </c>
      <c r="BE99">
        <v>20226509</v>
      </c>
      <c r="BF99">
        <v>18740325.07</v>
      </c>
      <c r="BG99">
        <v>17719054</v>
      </c>
      <c r="BH99">
        <v>16395780</v>
      </c>
      <c r="BI99">
        <v>18080821</v>
      </c>
      <c r="BJ99">
        <v>16738676</v>
      </c>
      <c r="BK99">
        <v>10414772</v>
      </c>
      <c r="BL99">
        <v>9610515</v>
      </c>
      <c r="BM99">
        <v>10621937</v>
      </c>
      <c r="BN99"/>
      <c r="BO99"/>
      <c r="BP99"/>
      <c r="BQ99"/>
      <c r="BR99"/>
      <c r="BS99"/>
      <c r="BT99"/>
      <c r="BU99"/>
      <c r="BV99"/>
    </row>
    <row r="100" spans="1:74">
      <c r="A100" t="s">
        <v>501</v>
      </c>
      <c r="B100">
        <v>190599661.83000001</v>
      </c>
      <c r="C100">
        <v>189579179</v>
      </c>
      <c r="D100">
        <v>189604466</v>
      </c>
      <c r="E100">
        <v>190370092</v>
      </c>
      <c r="F100">
        <v>189577101.16999999</v>
      </c>
      <c r="G100">
        <v>188832159</v>
      </c>
      <c r="H100">
        <v>188761421</v>
      </c>
      <c r="I100">
        <v>189340866</v>
      </c>
      <c r="J100">
        <v>188673100.38</v>
      </c>
      <c r="K100">
        <v>14829442</v>
      </c>
      <c r="L100">
        <v>14843073</v>
      </c>
      <c r="M100">
        <v>14966022</v>
      </c>
      <c r="N100">
        <v>14836285.960000001</v>
      </c>
      <c r="O100">
        <v>14717885</v>
      </c>
      <c r="P100">
        <v>14630310</v>
      </c>
      <c r="Q100">
        <v>14806313</v>
      </c>
      <c r="R100">
        <v>14628937.85</v>
      </c>
      <c r="S100">
        <v>14507249</v>
      </c>
      <c r="T100">
        <v>14562969</v>
      </c>
      <c r="U100">
        <v>14764685</v>
      </c>
      <c r="V100">
        <v>14987881.380000001</v>
      </c>
      <c r="W100">
        <v>14763238</v>
      </c>
      <c r="X100">
        <v>14845215</v>
      </c>
      <c r="Y100">
        <v>14829975</v>
      </c>
      <c r="Z100">
        <v>4895864.67</v>
      </c>
      <c r="AA100">
        <v>4801087</v>
      </c>
      <c r="AB100">
        <v>4734119</v>
      </c>
      <c r="AC100">
        <v>4639836</v>
      </c>
      <c r="AD100">
        <v>4407036.6399999997</v>
      </c>
      <c r="AE100">
        <v>4348607</v>
      </c>
      <c r="AF100">
        <v>4347498</v>
      </c>
      <c r="AG100">
        <v>4360741</v>
      </c>
      <c r="AH100">
        <v>4326296.04</v>
      </c>
      <c r="AI100">
        <v>4296626</v>
      </c>
      <c r="AJ100">
        <v>4299073</v>
      </c>
      <c r="AK100">
        <v>4312821</v>
      </c>
      <c r="AL100">
        <v>4275634.05</v>
      </c>
      <c r="AM100">
        <v>4241364</v>
      </c>
      <c r="AN100">
        <v>4248740</v>
      </c>
      <c r="AO100">
        <v>4257715</v>
      </c>
      <c r="AP100">
        <v>4226479.16</v>
      </c>
      <c r="AQ100">
        <v>4237747</v>
      </c>
      <c r="AR100">
        <v>5028348</v>
      </c>
      <c r="AS100">
        <v>262322</v>
      </c>
      <c r="AT100">
        <v>242326.12</v>
      </c>
      <c r="AU100">
        <v>232703</v>
      </c>
      <c r="AV100">
        <v>214555</v>
      </c>
      <c r="AW100">
        <v>209341</v>
      </c>
      <c r="AX100">
        <v>208249.04</v>
      </c>
      <c r="AY100">
        <v>208927</v>
      </c>
      <c r="AZ100">
        <v>207239</v>
      </c>
      <c r="BA100">
        <v>205138</v>
      </c>
      <c r="BB100">
        <v>202514.2</v>
      </c>
      <c r="BC100">
        <v>194240</v>
      </c>
      <c r="BD100">
        <v>195552</v>
      </c>
      <c r="BE100">
        <v>197593</v>
      </c>
      <c r="BF100">
        <v>196216.3</v>
      </c>
      <c r="BG100">
        <v>129356</v>
      </c>
      <c r="BH100">
        <v>133683</v>
      </c>
      <c r="BI100">
        <v>140776</v>
      </c>
      <c r="BJ100">
        <v>160856</v>
      </c>
      <c r="BK100">
        <v>-4651998</v>
      </c>
      <c r="BL100">
        <v>-4233450</v>
      </c>
      <c r="BM100">
        <v>-3614252</v>
      </c>
      <c r="BN100"/>
      <c r="BO100"/>
      <c r="BP100"/>
      <c r="BQ100"/>
      <c r="BR100"/>
      <c r="BS100"/>
      <c r="BT100"/>
      <c r="BU100"/>
      <c r="BV100"/>
    </row>
    <row r="101" spans="1:74">
      <c r="A101" t="s">
        <v>502</v>
      </c>
      <c r="B101">
        <v>301595112.44</v>
      </c>
      <c r="C101">
        <v>296347708</v>
      </c>
      <c r="D101">
        <v>291833090</v>
      </c>
      <c r="E101">
        <v>295179164</v>
      </c>
      <c r="F101">
        <v>290301296.50999999</v>
      </c>
      <c r="G101">
        <v>287458517</v>
      </c>
      <c r="H101">
        <v>293708939</v>
      </c>
      <c r="I101">
        <v>296605435</v>
      </c>
      <c r="J101">
        <v>292807227.06</v>
      </c>
      <c r="K101">
        <v>110841551</v>
      </c>
      <c r="L101">
        <v>108687110</v>
      </c>
      <c r="M101">
        <v>114608870</v>
      </c>
      <c r="N101">
        <v>111595029.94</v>
      </c>
      <c r="O101">
        <v>107765027</v>
      </c>
      <c r="P101">
        <v>101218412</v>
      </c>
      <c r="Q101">
        <v>113209751</v>
      </c>
      <c r="R101">
        <v>108367796.48999999</v>
      </c>
      <c r="S101">
        <v>102809967</v>
      </c>
      <c r="T101">
        <v>97823715</v>
      </c>
      <c r="U101">
        <v>104925514</v>
      </c>
      <c r="V101">
        <v>99818684.859999999</v>
      </c>
      <c r="W101">
        <v>94312026</v>
      </c>
      <c r="X101">
        <v>90048561</v>
      </c>
      <c r="Y101">
        <v>95268392</v>
      </c>
      <c r="Z101">
        <v>80228780.269999996</v>
      </c>
      <c r="AA101">
        <v>74914700</v>
      </c>
      <c r="AB101">
        <v>59959455</v>
      </c>
      <c r="AC101">
        <v>64404811</v>
      </c>
      <c r="AD101">
        <v>59603204.119999997</v>
      </c>
      <c r="AE101">
        <v>45366073</v>
      </c>
      <c r="AF101">
        <v>41515574</v>
      </c>
      <c r="AG101">
        <v>45614282</v>
      </c>
      <c r="AH101">
        <v>41675737.5</v>
      </c>
      <c r="AI101">
        <v>37952304</v>
      </c>
      <c r="AJ101">
        <v>34564286</v>
      </c>
      <c r="AK101">
        <v>38454886</v>
      </c>
      <c r="AL101">
        <v>35057840.520000003</v>
      </c>
      <c r="AM101">
        <v>32453205</v>
      </c>
      <c r="AN101">
        <v>29764963</v>
      </c>
      <c r="AO101">
        <v>35645896</v>
      </c>
      <c r="AP101">
        <v>33007426.23</v>
      </c>
      <c r="AQ101">
        <v>30761751</v>
      </c>
      <c r="AR101">
        <v>28212361</v>
      </c>
      <c r="AS101">
        <v>30359282</v>
      </c>
      <c r="AT101">
        <v>26986092.27</v>
      </c>
      <c r="AU101">
        <v>24238903</v>
      </c>
      <c r="AV101">
        <v>21458223</v>
      </c>
      <c r="AW101">
        <v>24335542</v>
      </c>
      <c r="AX101">
        <v>21698853.82</v>
      </c>
      <c r="AY101">
        <v>20042207</v>
      </c>
      <c r="AZ101">
        <v>17806543</v>
      </c>
      <c r="BA101">
        <v>20064292</v>
      </c>
      <c r="BB101">
        <v>17958185.66</v>
      </c>
      <c r="BC101">
        <v>18228871</v>
      </c>
      <c r="BD101">
        <v>16841768</v>
      </c>
      <c r="BE101">
        <v>20424102</v>
      </c>
      <c r="BF101">
        <v>18936541.370000001</v>
      </c>
      <c r="BG101">
        <v>17848410</v>
      </c>
      <c r="BH101">
        <v>16529463</v>
      </c>
      <c r="BI101">
        <v>18221597</v>
      </c>
      <c r="BJ101">
        <v>16899532</v>
      </c>
      <c r="BK101">
        <v>5762774</v>
      </c>
      <c r="BL101">
        <v>5377065</v>
      </c>
      <c r="BM101">
        <v>7007685</v>
      </c>
      <c r="BN101"/>
      <c r="BO101"/>
      <c r="BP101"/>
      <c r="BQ101"/>
      <c r="BR101"/>
      <c r="BS101"/>
      <c r="BT101"/>
      <c r="BU101"/>
      <c r="BV101"/>
    </row>
    <row r="102" spans="1:74">
      <c r="A102" t="s">
        <v>503</v>
      </c>
      <c r="B102">
        <v>926491194.67999995</v>
      </c>
      <c r="C102">
        <v>900253752</v>
      </c>
      <c r="D102">
        <v>892007199</v>
      </c>
      <c r="E102">
        <v>896335892</v>
      </c>
      <c r="F102">
        <v>924061490.45000005</v>
      </c>
      <c r="G102">
        <v>899547492</v>
      </c>
      <c r="H102">
        <v>898928997</v>
      </c>
      <c r="I102">
        <v>920880472</v>
      </c>
      <c r="J102">
        <v>931892564.41999996</v>
      </c>
      <c r="K102">
        <v>512662140</v>
      </c>
      <c r="L102">
        <v>513087227</v>
      </c>
      <c r="M102">
        <v>518917016</v>
      </c>
      <c r="N102">
        <v>523354329.70999998</v>
      </c>
      <c r="O102">
        <v>443649923</v>
      </c>
      <c r="P102">
        <v>420751529</v>
      </c>
      <c r="Q102">
        <v>422588825</v>
      </c>
      <c r="R102">
        <v>375617454.25</v>
      </c>
      <c r="S102">
        <v>365135998</v>
      </c>
      <c r="T102">
        <v>369666475</v>
      </c>
      <c r="U102">
        <v>375793780</v>
      </c>
      <c r="V102">
        <v>373741617.06</v>
      </c>
      <c r="W102">
        <v>369248470</v>
      </c>
      <c r="X102">
        <v>361851524</v>
      </c>
      <c r="Y102">
        <v>371137473</v>
      </c>
      <c r="Z102">
        <v>360298565.68000001</v>
      </c>
      <c r="AA102">
        <v>354826726</v>
      </c>
      <c r="AB102">
        <v>341434716</v>
      </c>
      <c r="AC102">
        <v>346106604</v>
      </c>
      <c r="AD102">
        <v>352268052.66000003</v>
      </c>
      <c r="AE102">
        <v>341104725</v>
      </c>
      <c r="AF102">
        <v>326767159</v>
      </c>
      <c r="AG102">
        <v>330560617</v>
      </c>
      <c r="AH102">
        <v>329082938.39999998</v>
      </c>
      <c r="AI102">
        <v>315428292</v>
      </c>
      <c r="AJ102">
        <v>312720996</v>
      </c>
      <c r="AK102">
        <v>314399922</v>
      </c>
      <c r="AL102">
        <v>326410045.35000002</v>
      </c>
      <c r="AM102">
        <v>300360467</v>
      </c>
      <c r="AN102">
        <v>298528771</v>
      </c>
      <c r="AO102">
        <v>302815739</v>
      </c>
      <c r="AP102">
        <v>288665481.36000001</v>
      </c>
      <c r="AQ102">
        <v>277647324</v>
      </c>
      <c r="AR102">
        <v>232952921</v>
      </c>
      <c r="AS102">
        <v>73445333</v>
      </c>
      <c r="AT102">
        <v>71798465.040000007</v>
      </c>
      <c r="AU102">
        <v>64783276</v>
      </c>
      <c r="AV102">
        <v>58586808</v>
      </c>
      <c r="AW102">
        <v>60127997</v>
      </c>
      <c r="AX102">
        <v>55340867.530000001</v>
      </c>
      <c r="AY102">
        <v>50148230</v>
      </c>
      <c r="AZ102">
        <v>46666048</v>
      </c>
      <c r="BA102">
        <v>49993426</v>
      </c>
      <c r="BB102">
        <v>47904117.07</v>
      </c>
      <c r="BC102">
        <v>43464653</v>
      </c>
      <c r="BD102">
        <v>41537792</v>
      </c>
      <c r="BE102">
        <v>45578545</v>
      </c>
      <c r="BF102">
        <v>44441462.600000001</v>
      </c>
      <c r="BG102">
        <v>39384364</v>
      </c>
      <c r="BH102">
        <v>37453699</v>
      </c>
      <c r="BI102">
        <v>39854300</v>
      </c>
      <c r="BJ102">
        <v>40158634</v>
      </c>
      <c r="BK102">
        <v>47177357</v>
      </c>
      <c r="BL102">
        <v>45157514</v>
      </c>
      <c r="BM102">
        <v>44619466</v>
      </c>
      <c r="BN102"/>
      <c r="BO102"/>
      <c r="BP102"/>
      <c r="BQ102"/>
      <c r="BR102"/>
      <c r="BS102"/>
      <c r="BT102"/>
      <c r="BU102"/>
      <c r="BV102"/>
    </row>
    <row r="103" spans="1:74">
      <c r="A103" t="s">
        <v>619</v>
      </c>
      <c r="B103" t="s">
        <v>1902</v>
      </c>
      <c r="C103" t="s">
        <v>1903</v>
      </c>
      <c r="D103" t="s">
        <v>1904</v>
      </c>
      <c r="E103" t="s">
        <v>1905</v>
      </c>
      <c r="F103" t="s">
        <v>1906</v>
      </c>
      <c r="G103" t="s">
        <v>1907</v>
      </c>
      <c r="H103" t="s">
        <v>1908</v>
      </c>
      <c r="I103" t="s">
        <v>750</v>
      </c>
      <c r="J103" t="s">
        <v>751</v>
      </c>
      <c r="K103" t="s">
        <v>752</v>
      </c>
      <c r="L103" t="s">
        <v>695</v>
      </c>
      <c r="M103" t="s">
        <v>620</v>
      </c>
      <c r="N103" t="s">
        <v>621</v>
      </c>
      <c r="O103" t="s">
        <v>622</v>
      </c>
      <c r="P103" t="s">
        <v>623</v>
      </c>
      <c r="Q103" t="s">
        <v>624</v>
      </c>
      <c r="R103" t="s">
        <v>625</v>
      </c>
      <c r="S103" t="s">
        <v>626</v>
      </c>
      <c r="T103" t="s">
        <v>627</v>
      </c>
      <c r="U103" t="s">
        <v>628</v>
      </c>
      <c r="V103" t="s">
        <v>629</v>
      </c>
      <c r="W103" t="s">
        <v>630</v>
      </c>
      <c r="X103" t="s">
        <v>631</v>
      </c>
      <c r="Y103" t="s">
        <v>632</v>
      </c>
      <c r="Z103" t="s">
        <v>633</v>
      </c>
      <c r="AA103" t="s">
        <v>634</v>
      </c>
      <c r="AB103" t="s">
        <v>635</v>
      </c>
      <c r="AC103" t="s">
        <v>636</v>
      </c>
      <c r="AD103" t="s">
        <v>637</v>
      </c>
      <c r="AE103" t="s">
        <v>638</v>
      </c>
      <c r="AF103" t="s">
        <v>639</v>
      </c>
      <c r="AG103" t="s">
        <v>640</v>
      </c>
      <c r="AH103" t="s">
        <v>641</v>
      </c>
      <c r="AI103" t="s">
        <v>642</v>
      </c>
      <c r="AJ103" t="s">
        <v>643</v>
      </c>
      <c r="AK103" t="s">
        <v>644</v>
      </c>
      <c r="AL103" t="s">
        <v>645</v>
      </c>
      <c r="AM103" t="s">
        <v>646</v>
      </c>
      <c r="AN103" t="s">
        <v>647</v>
      </c>
      <c r="AO103" t="s">
        <v>648</v>
      </c>
      <c r="AP103" t="s">
        <v>649</v>
      </c>
      <c r="AQ103" t="s">
        <v>650</v>
      </c>
      <c r="AR103" t="s">
        <v>651</v>
      </c>
      <c r="AS103" t="s">
        <v>652</v>
      </c>
      <c r="AT103" t="s">
        <v>653</v>
      </c>
      <c r="AU103" t="s">
        <v>654</v>
      </c>
      <c r="AV103" t="s">
        <v>655</v>
      </c>
      <c r="AW103" t="s">
        <v>656</v>
      </c>
      <c r="AX103" t="s">
        <v>657</v>
      </c>
      <c r="AY103" t="s">
        <v>658</v>
      </c>
      <c r="AZ103" t="s">
        <v>659</v>
      </c>
      <c r="BA103" t="s">
        <v>660</v>
      </c>
      <c r="BB103" t="s">
        <v>661</v>
      </c>
      <c r="BC103" t="s">
        <v>662</v>
      </c>
      <c r="BD103" t="s">
        <v>663</v>
      </c>
      <c r="BE103" t="s">
        <v>664</v>
      </c>
      <c r="BF103" t="s">
        <v>665</v>
      </c>
      <c r="BG103" t="s">
        <v>666</v>
      </c>
      <c r="BH103" t="s">
        <v>667</v>
      </c>
      <c r="BI103" t="s">
        <v>668</v>
      </c>
      <c r="BJ103" t="s">
        <v>669</v>
      </c>
      <c r="BK103" t="s">
        <v>670</v>
      </c>
      <c r="BL103" t="s">
        <v>671</v>
      </c>
      <c r="BM103" t="s">
        <v>672</v>
      </c>
      <c r="BN103"/>
      <c r="BO103"/>
      <c r="BP103"/>
      <c r="BQ103"/>
      <c r="BR103"/>
      <c r="BS103"/>
      <c r="BT103"/>
      <c r="BU103"/>
      <c r="BV103"/>
    </row>
    <row r="104" spans="1:74">
      <c r="A104" t="s">
        <v>673</v>
      </c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</row>
    <row r="105" spans="1:74">
      <c r="A105" t="s">
        <v>753</v>
      </c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</row>
    <row r="106" spans="1:74">
      <c r="A106" t="s">
        <v>1909</v>
      </c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</row>
    <row r="107" spans="1:74">
      <c r="A107" t="s">
        <v>1910</v>
      </c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</row>
    <row r="108" spans="1:74">
      <c r="BC108" s="80"/>
    </row>
    <row r="109" spans="1:74">
      <c r="BC109" s="80"/>
    </row>
    <row r="110" spans="1:74">
      <c r="BC110" s="80"/>
    </row>
    <row r="111" spans="1:74">
      <c r="BC111" s="80"/>
    </row>
    <row r="112" spans="1:74">
      <c r="BC112" s="80"/>
    </row>
    <row r="113" spans="1:74">
      <c r="BC113" s="80"/>
    </row>
    <row r="114" spans="1:74">
      <c r="B114" s="80"/>
      <c r="C114" s="80"/>
      <c r="D114" s="80"/>
      <c r="E114" s="80"/>
      <c r="F114" s="80"/>
      <c r="G114" s="80"/>
      <c r="H114" s="80"/>
      <c r="I114" s="80"/>
      <c r="J114" s="80"/>
      <c r="K114" s="80"/>
      <c r="L114" s="80"/>
      <c r="M114" s="80"/>
      <c r="N114" s="80"/>
      <c r="O114" s="80"/>
      <c r="P114" s="80"/>
      <c r="Q114" s="80"/>
      <c r="R114" s="80"/>
      <c r="S114" s="80"/>
      <c r="T114" s="80"/>
      <c r="U114" s="80"/>
      <c r="V114" s="80"/>
      <c r="W114" s="80"/>
      <c r="X114" s="80"/>
      <c r="Y114" s="80"/>
      <c r="Z114" s="80"/>
      <c r="AA114" s="80"/>
      <c r="AB114" s="80"/>
      <c r="AC114" s="80"/>
      <c r="AD114" s="80"/>
      <c r="AE114" s="80"/>
      <c r="AF114" s="80"/>
      <c r="AG114" s="80"/>
      <c r="AH114" s="80"/>
      <c r="AI114" s="80"/>
      <c r="AJ114" s="80"/>
      <c r="AK114" s="80"/>
      <c r="AL114" s="80"/>
      <c r="AM114" s="80"/>
      <c r="AN114" s="80"/>
      <c r="AO114" s="80"/>
      <c r="AP114" s="80"/>
      <c r="AQ114" s="80"/>
      <c r="AR114" s="80"/>
      <c r="AS114" s="80"/>
      <c r="AT114" s="80"/>
      <c r="AU114" s="80"/>
      <c r="AV114" s="80"/>
      <c r="AW114" s="80"/>
      <c r="AX114" s="80"/>
      <c r="AY114" s="80"/>
      <c r="AZ114" s="80"/>
      <c r="BA114" s="80"/>
      <c r="BB114" s="80"/>
      <c r="BC114" s="80"/>
    </row>
    <row r="115" spans="1:74">
      <c r="B115" s="80"/>
      <c r="C115" s="80"/>
      <c r="D115" s="80"/>
      <c r="E115" s="80"/>
      <c r="F115" s="80"/>
      <c r="G115" s="80"/>
      <c r="H115" s="80"/>
      <c r="I115" s="80"/>
      <c r="J115" s="80"/>
      <c r="K115" s="80"/>
      <c r="L115" s="80"/>
      <c r="M115" s="80"/>
      <c r="N115" s="80"/>
      <c r="O115" s="80"/>
      <c r="P115" s="80"/>
      <c r="Q115" s="80"/>
      <c r="R115" s="80"/>
      <c r="S115" s="80"/>
      <c r="T115" s="80"/>
      <c r="U115" s="80"/>
      <c r="V115" s="80"/>
      <c r="W115" s="80"/>
      <c r="X115" s="80"/>
      <c r="Y115" s="80"/>
      <c r="Z115" s="80"/>
      <c r="AA115" s="80"/>
      <c r="AB115" s="80"/>
      <c r="AC115" s="80"/>
      <c r="AD115" s="80"/>
      <c r="AE115" s="80"/>
      <c r="AF115" s="80"/>
      <c r="AG115" s="80"/>
      <c r="AH115" s="80"/>
      <c r="AI115" s="80"/>
      <c r="AJ115" s="80"/>
      <c r="AK115" s="80"/>
      <c r="AL115" s="80"/>
      <c r="AM115" s="80"/>
      <c r="AN115" s="80"/>
      <c r="AO115" s="80"/>
      <c r="AP115" s="80"/>
      <c r="AQ115" s="80"/>
      <c r="AR115" s="80"/>
      <c r="AS115" s="80"/>
      <c r="AT115" s="80"/>
      <c r="AU115" s="80"/>
      <c r="AV115" s="80"/>
      <c r="AW115" s="80"/>
      <c r="AX115" s="80"/>
      <c r="AY115" s="80"/>
      <c r="AZ115" s="80"/>
      <c r="BA115" s="80"/>
      <c r="BB115" s="80"/>
      <c r="BC115" s="80"/>
    </row>
    <row r="116" spans="1:74">
      <c r="B116" s="80"/>
      <c r="C116" s="80"/>
      <c r="D116" s="80"/>
      <c r="E116" s="80"/>
      <c r="F116" s="80"/>
      <c r="G116" s="80"/>
      <c r="H116" s="80"/>
      <c r="I116" s="80"/>
      <c r="J116" s="80"/>
      <c r="K116" s="80"/>
      <c r="L116" s="80"/>
      <c r="M116" s="80"/>
      <c r="N116" s="80"/>
      <c r="O116" s="80"/>
      <c r="P116" s="80"/>
      <c r="Q116" s="80"/>
      <c r="R116" s="80"/>
      <c r="S116" s="80"/>
      <c r="T116" s="80"/>
      <c r="U116" s="80"/>
      <c r="V116" s="80"/>
      <c r="W116" s="80"/>
      <c r="X116" s="80"/>
      <c r="Y116" s="80"/>
      <c r="Z116" s="80"/>
      <c r="AA116" s="80"/>
      <c r="AB116" s="80"/>
      <c r="AC116" s="80"/>
      <c r="AD116" s="80"/>
      <c r="AE116" s="80"/>
      <c r="AF116" s="80"/>
      <c r="AG116" s="80"/>
      <c r="AH116" s="80"/>
      <c r="AI116" s="80"/>
      <c r="AJ116" s="80"/>
      <c r="AK116" s="80"/>
      <c r="AL116" s="80"/>
      <c r="AM116" s="80"/>
      <c r="AN116" s="80"/>
      <c r="AO116" s="80"/>
      <c r="AP116" s="80"/>
      <c r="AQ116" s="80"/>
      <c r="AR116" s="80"/>
      <c r="AS116" s="80"/>
      <c r="AT116" s="80"/>
      <c r="AU116" s="80"/>
      <c r="AV116" s="80"/>
      <c r="AW116" s="80"/>
      <c r="AX116" s="80"/>
      <c r="AY116" s="80"/>
      <c r="AZ116" s="80"/>
      <c r="BA116" s="80"/>
      <c r="BB116" s="80"/>
      <c r="BC116" s="80"/>
    </row>
    <row r="117" spans="1:74">
      <c r="B117" s="80"/>
      <c r="C117" s="80"/>
      <c r="D117" s="80"/>
      <c r="E117" s="80"/>
      <c r="F117" s="80"/>
      <c r="G117" s="80"/>
      <c r="H117" s="80"/>
      <c r="I117" s="80"/>
      <c r="J117" s="80"/>
      <c r="K117" s="80"/>
      <c r="L117" s="80"/>
      <c r="M117" s="80"/>
      <c r="N117" s="80"/>
      <c r="O117" s="80"/>
      <c r="P117" s="80"/>
      <c r="Q117" s="80"/>
      <c r="R117" s="80"/>
      <c r="S117" s="80"/>
      <c r="T117" s="80"/>
      <c r="U117" s="80"/>
      <c r="V117" s="80"/>
      <c r="W117" s="80"/>
      <c r="X117" s="80"/>
      <c r="Y117" s="80"/>
      <c r="Z117" s="80"/>
      <c r="AA117" s="80"/>
      <c r="AB117" s="80"/>
      <c r="AC117" s="80"/>
      <c r="AD117" s="80"/>
      <c r="AE117" s="80"/>
      <c r="AF117" s="80"/>
      <c r="AG117" s="80"/>
      <c r="AH117" s="80"/>
      <c r="AI117" s="80"/>
      <c r="AJ117" s="80"/>
      <c r="AK117" s="80"/>
      <c r="AL117" s="80"/>
      <c r="AM117" s="80"/>
      <c r="AN117" s="80"/>
      <c r="AO117" s="80"/>
      <c r="AP117" s="80"/>
      <c r="AQ117" s="80"/>
      <c r="AR117" s="80"/>
      <c r="AS117" s="80"/>
      <c r="AT117" s="80"/>
      <c r="AU117" s="80"/>
      <c r="AV117" s="80"/>
      <c r="AW117" s="80"/>
      <c r="AX117" s="80"/>
      <c r="AY117" s="80"/>
      <c r="AZ117" s="80"/>
      <c r="BA117" s="80"/>
      <c r="BB117" s="80"/>
      <c r="BC117" s="80"/>
    </row>
    <row r="118" spans="1:74">
      <c r="B118" s="80"/>
      <c r="C118" s="80"/>
      <c r="D118" s="80"/>
      <c r="E118" s="80"/>
      <c r="F118" s="80"/>
      <c r="G118" s="80"/>
      <c r="H118" s="80"/>
      <c r="I118" s="80"/>
      <c r="J118" s="80"/>
      <c r="K118" s="80"/>
      <c r="L118" s="80"/>
      <c r="M118" s="80"/>
      <c r="N118" s="80"/>
      <c r="O118" s="80"/>
      <c r="P118" s="80"/>
      <c r="Q118" s="80"/>
      <c r="R118" s="80"/>
      <c r="S118" s="80"/>
      <c r="T118" s="80"/>
      <c r="U118" s="80"/>
      <c r="V118" s="80"/>
      <c r="W118" s="80"/>
      <c r="X118" s="80"/>
      <c r="Y118" s="80"/>
      <c r="Z118" s="80"/>
      <c r="AA118" s="80"/>
      <c r="AB118" s="80"/>
      <c r="AC118" s="80"/>
      <c r="AD118" s="80"/>
      <c r="AE118" s="80"/>
      <c r="AF118" s="80"/>
      <c r="AG118" s="80"/>
      <c r="AH118" s="80"/>
      <c r="AI118" s="80"/>
      <c r="AJ118" s="80"/>
      <c r="AK118" s="80"/>
      <c r="AL118" s="80"/>
      <c r="AM118" s="80"/>
      <c r="AN118" s="80"/>
      <c r="AO118" s="80"/>
      <c r="AP118" s="80"/>
      <c r="AQ118" s="80"/>
      <c r="AR118" s="80"/>
      <c r="AS118" s="80"/>
      <c r="AT118" s="80"/>
      <c r="AU118" s="80"/>
      <c r="AV118" s="80"/>
      <c r="AW118" s="80"/>
      <c r="AX118" s="80"/>
      <c r="AY118" s="80"/>
      <c r="AZ118" s="80"/>
      <c r="BA118" s="80"/>
      <c r="BB118" s="80"/>
      <c r="BC118" s="80"/>
    </row>
    <row r="119" spans="1:74">
      <c r="A119" s="130" t="s">
        <v>317</v>
      </c>
      <c r="B119" s="131">
        <f>INDEX(B$3:B$117,MATCH($A$119,$A$3:$A$117,0),1)</f>
        <v>9471993.7300000004</v>
      </c>
      <c r="C119" s="131">
        <f>INDEX(C$3:C$117,MATCH($A$119,$A3:$A117,0),1)</f>
        <v>9819657</v>
      </c>
      <c r="D119" s="131">
        <f t="shared" ref="D119:BM119" si="0">INDEX(D$3:D$117,MATCH($A$119,$A3:$A117,0),1)</f>
        <v>33279837</v>
      </c>
      <c r="E119" s="131">
        <f t="shared" si="0"/>
        <v>31553659</v>
      </c>
      <c r="F119" s="131">
        <f t="shared" si="0"/>
        <v>16810210.260000002</v>
      </c>
      <c r="G119" s="131">
        <f t="shared" si="0"/>
        <v>8622674</v>
      </c>
      <c r="H119" s="131">
        <f t="shared" si="0"/>
        <v>21216691</v>
      </c>
      <c r="I119" s="131">
        <f t="shared" si="0"/>
        <v>43424698</v>
      </c>
      <c r="J119" s="131">
        <f t="shared" si="0"/>
        <v>42690844.509999998</v>
      </c>
      <c r="K119" s="131">
        <f t="shared" si="0"/>
        <v>14457051</v>
      </c>
      <c r="L119" s="131">
        <f t="shared" si="0"/>
        <v>10601451</v>
      </c>
      <c r="M119" s="131">
        <f t="shared" si="0"/>
        <v>12628167</v>
      </c>
      <c r="N119" s="131">
        <f t="shared" si="0"/>
        <v>1050248.6499999999</v>
      </c>
      <c r="O119" s="131">
        <f t="shared" si="0"/>
        <v>5687622</v>
      </c>
      <c r="P119" s="131">
        <f t="shared" ref="P119:Q119" si="1">INDEX(P$3:P$117,MATCH($A$119,$A3:$A117,0),1)</f>
        <v>15860991</v>
      </c>
      <c r="Q119" s="131">
        <f t="shared" si="1"/>
        <v>3711912</v>
      </c>
      <c r="R119" s="131">
        <f t="shared" si="0"/>
        <v>3326783.63</v>
      </c>
      <c r="S119" s="131">
        <f t="shared" si="0"/>
        <v>8643171</v>
      </c>
      <c r="T119" s="131">
        <f t="shared" si="0"/>
        <v>3686470</v>
      </c>
      <c r="U119" s="131">
        <f t="shared" si="0"/>
        <v>679581</v>
      </c>
      <c r="V119" s="131">
        <f t="shared" si="0"/>
        <v>3582583.74</v>
      </c>
      <c r="W119" s="131">
        <f t="shared" si="0"/>
        <v>3429345</v>
      </c>
      <c r="X119" s="131">
        <f t="shared" si="0"/>
        <v>3504730</v>
      </c>
      <c r="Y119" s="131">
        <f t="shared" si="0"/>
        <v>621407</v>
      </c>
      <c r="Z119" s="131">
        <f t="shared" si="0"/>
        <v>4325529.84</v>
      </c>
      <c r="AA119" s="131">
        <f t="shared" si="0"/>
        <v>6738581</v>
      </c>
      <c r="AB119" s="131">
        <f t="shared" si="0"/>
        <v>7510964</v>
      </c>
      <c r="AC119" s="131">
        <f t="shared" si="0"/>
        <v>5532500</v>
      </c>
      <c r="AD119" s="131">
        <f t="shared" si="0"/>
        <v>3515916.38</v>
      </c>
      <c r="AE119" s="131">
        <f t="shared" si="0"/>
        <v>4874881</v>
      </c>
      <c r="AF119" s="131">
        <f t="shared" si="0"/>
        <v>8196947</v>
      </c>
      <c r="AG119" s="131">
        <f t="shared" si="0"/>
        <v>6670771</v>
      </c>
      <c r="AH119" s="131">
        <f t="shared" si="0"/>
        <v>11881373.16</v>
      </c>
      <c r="AI119" s="131">
        <f t="shared" si="0"/>
        <v>13437416</v>
      </c>
      <c r="AJ119" s="131">
        <f t="shared" si="0"/>
        <v>16735857</v>
      </c>
      <c r="AK119" s="131">
        <f t="shared" si="0"/>
        <v>4850314</v>
      </c>
      <c r="AL119" s="131">
        <f t="shared" si="0"/>
        <v>14726390.369999999</v>
      </c>
      <c r="AM119" s="131">
        <f t="shared" si="0"/>
        <v>5663426</v>
      </c>
      <c r="AN119" s="131">
        <f t="shared" si="0"/>
        <v>7184521</v>
      </c>
      <c r="AO119" s="131">
        <f t="shared" si="0"/>
        <v>3228136</v>
      </c>
      <c r="AP119" s="131">
        <f t="shared" si="0"/>
        <v>135143340.84999999</v>
      </c>
      <c r="AQ119" s="131">
        <f t="shared" si="0"/>
        <v>186157179</v>
      </c>
      <c r="AR119" s="131">
        <f t="shared" si="0"/>
        <v>143332789</v>
      </c>
      <c r="AS119" s="131">
        <f t="shared" si="0"/>
        <v>22</v>
      </c>
      <c r="AT119" s="131">
        <f t="shared" si="0"/>
        <v>0</v>
      </c>
      <c r="AU119" s="131">
        <f t="shared" si="0"/>
        <v>21136</v>
      </c>
      <c r="AV119" s="131">
        <f t="shared" si="0"/>
        <v>442</v>
      </c>
      <c r="AW119" s="131">
        <f t="shared" si="0"/>
        <v>7407</v>
      </c>
      <c r="AX119" s="131">
        <f t="shared" si="0"/>
        <v>2173.4699999999998</v>
      </c>
      <c r="AY119" s="131">
        <f t="shared" si="0"/>
        <v>48</v>
      </c>
      <c r="AZ119" s="131">
        <f t="shared" si="0"/>
        <v>39</v>
      </c>
      <c r="BA119" s="131">
        <f t="shared" si="0"/>
        <v>3197</v>
      </c>
      <c r="BB119" s="131">
        <f t="shared" si="0"/>
        <v>0</v>
      </c>
      <c r="BC119" s="131">
        <f t="shared" si="0"/>
        <v>0</v>
      </c>
      <c r="BD119" s="131">
        <f t="shared" si="0"/>
        <v>0</v>
      </c>
      <c r="BE119" s="131">
        <f t="shared" si="0"/>
        <v>17987</v>
      </c>
      <c r="BF119" s="131">
        <f t="shared" si="0"/>
        <v>10212.02</v>
      </c>
      <c r="BG119" s="131">
        <f t="shared" si="0"/>
        <v>11681</v>
      </c>
      <c r="BH119" s="131">
        <f t="shared" si="0"/>
        <v>103493</v>
      </c>
      <c r="BI119" s="131">
        <f t="shared" si="0"/>
        <v>157329</v>
      </c>
      <c r="BJ119" s="131">
        <f t="shared" si="0"/>
        <v>167995</v>
      </c>
      <c r="BK119" s="131">
        <f t="shared" si="0"/>
        <v>4778636</v>
      </c>
      <c r="BL119" s="131">
        <f t="shared" si="0"/>
        <v>9403697</v>
      </c>
      <c r="BM119" s="131">
        <f t="shared" si="0"/>
        <v>7336569</v>
      </c>
    </row>
    <row r="120" spans="1:74">
      <c r="A120" s="130" t="s">
        <v>319</v>
      </c>
      <c r="B120" s="131">
        <f>INDEX(B$3:B$117,MATCH($A$120,$A$3:$A$117,0),1)</f>
        <v>0</v>
      </c>
      <c r="C120" s="131">
        <f t="shared" ref="C120:BM120" si="2">INDEX(C$3:C$117,MATCH($A$120,$A3:$A117,0),1)</f>
        <v>0</v>
      </c>
      <c r="D120" s="131">
        <f t="shared" si="2"/>
        <v>0</v>
      </c>
      <c r="E120" s="131">
        <f t="shared" si="2"/>
        <v>0</v>
      </c>
      <c r="F120" s="131">
        <f t="shared" si="2"/>
        <v>45500</v>
      </c>
      <c r="G120" s="131">
        <f t="shared" si="2"/>
        <v>21000</v>
      </c>
      <c r="H120" s="131">
        <f t="shared" si="2"/>
        <v>0</v>
      </c>
      <c r="I120" s="131">
        <f t="shared" si="2"/>
        <v>0</v>
      </c>
      <c r="J120" s="131">
        <f t="shared" si="2"/>
        <v>0</v>
      </c>
      <c r="K120" s="131">
        <f t="shared" si="2"/>
        <v>0</v>
      </c>
      <c r="L120" s="131">
        <f t="shared" si="2"/>
        <v>0</v>
      </c>
      <c r="M120" s="131">
        <f t="shared" si="2"/>
        <v>6268</v>
      </c>
      <c r="N120" s="131">
        <f t="shared" si="2"/>
        <v>6007.42</v>
      </c>
      <c r="O120" s="131">
        <f t="shared" si="2"/>
        <v>6331</v>
      </c>
      <c r="P120" s="131">
        <f t="shared" ref="P120:Q120" si="3">INDEX(P$3:P$117,MATCH($A$120,$A3:$A117,0),1)</f>
        <v>14827</v>
      </c>
      <c r="Q120" s="131">
        <f t="shared" si="3"/>
        <v>15682</v>
      </c>
      <c r="R120" s="131">
        <f t="shared" si="2"/>
        <v>14473.92</v>
      </c>
      <c r="S120" s="131">
        <f t="shared" si="2"/>
        <v>14684</v>
      </c>
      <c r="T120" s="131">
        <f t="shared" si="2"/>
        <v>9223</v>
      </c>
      <c r="U120" s="131">
        <f t="shared" si="2"/>
        <v>0</v>
      </c>
      <c r="V120" s="131">
        <f t="shared" si="2"/>
        <v>0</v>
      </c>
      <c r="W120" s="131">
        <f t="shared" si="2"/>
        <v>0</v>
      </c>
      <c r="X120" s="131">
        <f t="shared" si="2"/>
        <v>0</v>
      </c>
      <c r="Y120" s="131">
        <f t="shared" si="2"/>
        <v>0</v>
      </c>
      <c r="Z120" s="131">
        <f t="shared" si="2"/>
        <v>0</v>
      </c>
      <c r="AA120" s="131">
        <f t="shared" si="2"/>
        <v>0</v>
      </c>
      <c r="AB120" s="131">
        <f t="shared" si="2"/>
        <v>0</v>
      </c>
      <c r="AC120" s="131">
        <f t="shared" si="2"/>
        <v>0</v>
      </c>
      <c r="AD120" s="131">
        <f t="shared" si="2"/>
        <v>0</v>
      </c>
      <c r="AE120" s="131">
        <f t="shared" si="2"/>
        <v>0</v>
      </c>
      <c r="AF120" s="131">
        <f t="shared" si="2"/>
        <v>0</v>
      </c>
      <c r="AG120" s="131">
        <f t="shared" si="2"/>
        <v>0</v>
      </c>
      <c r="AH120" s="131">
        <f t="shared" si="2"/>
        <v>0</v>
      </c>
      <c r="AI120" s="131">
        <f t="shared" si="2"/>
        <v>0</v>
      </c>
      <c r="AJ120" s="131">
        <f t="shared" si="2"/>
        <v>0</v>
      </c>
      <c r="AK120" s="131">
        <f t="shared" si="2"/>
        <v>0</v>
      </c>
      <c r="AL120" s="131">
        <f t="shared" si="2"/>
        <v>0</v>
      </c>
      <c r="AM120" s="131">
        <f t="shared" si="2"/>
        <v>0</v>
      </c>
      <c r="AN120" s="131">
        <f t="shared" si="2"/>
        <v>0</v>
      </c>
      <c r="AO120" s="131">
        <f t="shared" si="2"/>
        <v>0</v>
      </c>
      <c r="AP120" s="131">
        <f t="shared" si="2"/>
        <v>0</v>
      </c>
      <c r="AQ120" s="131">
        <f t="shared" si="2"/>
        <v>0</v>
      </c>
      <c r="AR120" s="131">
        <f t="shared" si="2"/>
        <v>0</v>
      </c>
      <c r="AS120" s="131">
        <f t="shared" si="2"/>
        <v>0</v>
      </c>
      <c r="AT120" s="131">
        <f t="shared" si="2"/>
        <v>0</v>
      </c>
      <c r="AU120" s="131">
        <f t="shared" si="2"/>
        <v>0</v>
      </c>
      <c r="AV120" s="131">
        <f t="shared" si="2"/>
        <v>0</v>
      </c>
      <c r="AW120" s="131">
        <f t="shared" si="2"/>
        <v>0</v>
      </c>
      <c r="AX120" s="131">
        <f t="shared" si="2"/>
        <v>0</v>
      </c>
      <c r="AY120" s="131">
        <f t="shared" si="2"/>
        <v>0</v>
      </c>
      <c r="AZ120" s="131">
        <f t="shared" si="2"/>
        <v>0</v>
      </c>
      <c r="BA120" s="131">
        <f t="shared" si="2"/>
        <v>0</v>
      </c>
      <c r="BB120" s="131">
        <f t="shared" si="2"/>
        <v>0</v>
      </c>
      <c r="BC120" s="131">
        <f t="shared" si="2"/>
        <v>0</v>
      </c>
      <c r="BD120" s="131">
        <f t="shared" si="2"/>
        <v>0</v>
      </c>
      <c r="BE120" s="131">
        <f t="shared" si="2"/>
        <v>0</v>
      </c>
      <c r="BF120" s="131">
        <f t="shared" si="2"/>
        <v>0</v>
      </c>
      <c r="BG120" s="131">
        <f t="shared" si="2"/>
        <v>0</v>
      </c>
      <c r="BH120" s="131">
        <f t="shared" si="2"/>
        <v>0</v>
      </c>
      <c r="BI120" s="131">
        <f t="shared" si="2"/>
        <v>0</v>
      </c>
      <c r="BJ120" s="131">
        <f t="shared" si="2"/>
        <v>0</v>
      </c>
      <c r="BK120" s="131">
        <f t="shared" si="2"/>
        <v>813734</v>
      </c>
      <c r="BL120" s="131">
        <f t="shared" si="2"/>
        <v>494736</v>
      </c>
      <c r="BM120" s="131">
        <f t="shared" si="2"/>
        <v>0</v>
      </c>
    </row>
    <row r="121" spans="1:74">
      <c r="A121" s="130" t="s">
        <v>320</v>
      </c>
      <c r="B121" s="131">
        <f>INDEX(B$3:B$117,MATCH($A$121,$A$3:$A$117,0),1)</f>
        <v>52710334.670000002</v>
      </c>
      <c r="C121" s="131">
        <f t="shared" ref="C121:BM121" si="4">INDEX(C$3:C$117,MATCH($A$121,$A3:$A117,0),1)</f>
        <v>55677266</v>
      </c>
      <c r="D121" s="131">
        <f t="shared" si="4"/>
        <v>45098791</v>
      </c>
      <c r="E121" s="131">
        <f t="shared" si="4"/>
        <v>34278525</v>
      </c>
      <c r="F121" s="131">
        <f t="shared" si="4"/>
        <v>25902396.43</v>
      </c>
      <c r="G121" s="131">
        <f t="shared" si="4"/>
        <v>21808381</v>
      </c>
      <c r="H121" s="131">
        <f t="shared" si="4"/>
        <v>21302477</v>
      </c>
      <c r="I121" s="131">
        <f t="shared" si="4"/>
        <v>21300918</v>
      </c>
      <c r="J121" s="131">
        <f t="shared" si="4"/>
        <v>19366440.940000001</v>
      </c>
      <c r="K121" s="131">
        <f t="shared" si="4"/>
        <v>8367748</v>
      </c>
      <c r="L121" s="131">
        <f t="shared" si="4"/>
        <v>13583351</v>
      </c>
      <c r="M121" s="131">
        <f t="shared" si="4"/>
        <v>10569648</v>
      </c>
      <c r="N121" s="131">
        <f t="shared" si="4"/>
        <v>19825347.129999999</v>
      </c>
      <c r="O121" s="131">
        <f t="shared" si="4"/>
        <v>39490263</v>
      </c>
      <c r="P121" s="131">
        <f t="shared" ref="P121:Q121" si="5">INDEX(P$3:P$117,MATCH($A$121,$A3:$A117,0),1)</f>
        <v>33611204</v>
      </c>
      <c r="Q121" s="131">
        <f t="shared" si="5"/>
        <v>26804520</v>
      </c>
      <c r="R121" s="131">
        <f t="shared" si="4"/>
        <v>12528488.57</v>
      </c>
      <c r="S121" s="131">
        <f t="shared" si="4"/>
        <v>1629428</v>
      </c>
      <c r="T121" s="131">
        <f t="shared" si="4"/>
        <v>13562991</v>
      </c>
      <c r="U121" s="131">
        <f t="shared" si="4"/>
        <v>12023275</v>
      </c>
      <c r="V121" s="131">
        <f t="shared" si="4"/>
        <v>23088776.829999998</v>
      </c>
      <c r="W121" s="131">
        <f t="shared" si="4"/>
        <v>37288372</v>
      </c>
      <c r="X121" s="131">
        <f t="shared" si="4"/>
        <v>25363115</v>
      </c>
      <c r="Y121" s="131">
        <f t="shared" si="4"/>
        <v>27844315</v>
      </c>
      <c r="Z121" s="131">
        <f t="shared" si="4"/>
        <v>16778562.129999999</v>
      </c>
      <c r="AA121" s="131">
        <f t="shared" si="4"/>
        <v>10506511</v>
      </c>
      <c r="AB121" s="131">
        <f t="shared" si="4"/>
        <v>16857439</v>
      </c>
      <c r="AC121" s="131">
        <f t="shared" si="4"/>
        <v>14357480</v>
      </c>
      <c r="AD121" s="131">
        <f t="shared" si="4"/>
        <v>27937000</v>
      </c>
      <c r="AE121" s="131">
        <f t="shared" si="4"/>
        <v>31778200</v>
      </c>
      <c r="AF121" s="131">
        <f t="shared" si="4"/>
        <v>25427300</v>
      </c>
      <c r="AG121" s="131">
        <f t="shared" si="4"/>
        <v>25427300</v>
      </c>
      <c r="AH121" s="131">
        <f t="shared" si="4"/>
        <v>11841200</v>
      </c>
      <c r="AI121" s="131">
        <f t="shared" si="4"/>
        <v>0</v>
      </c>
      <c r="AJ121" s="131">
        <f t="shared" si="4"/>
        <v>0</v>
      </c>
      <c r="AK121" s="131">
        <f t="shared" si="4"/>
        <v>5733000</v>
      </c>
      <c r="AL121" s="131">
        <f t="shared" si="4"/>
        <v>4914000</v>
      </c>
      <c r="AM121" s="131">
        <f t="shared" si="4"/>
        <v>0</v>
      </c>
      <c r="AN121" s="131">
        <f t="shared" si="4"/>
        <v>0</v>
      </c>
      <c r="AO121" s="131">
        <f t="shared" si="4"/>
        <v>0</v>
      </c>
      <c r="AP121" s="131">
        <f t="shared" si="4"/>
        <v>0</v>
      </c>
      <c r="AQ121" s="131">
        <f t="shared" si="4"/>
        <v>0</v>
      </c>
      <c r="AR121" s="131">
        <f t="shared" si="4"/>
        <v>0</v>
      </c>
      <c r="AS121" s="131">
        <f t="shared" si="4"/>
        <v>0</v>
      </c>
      <c r="AT121" s="131">
        <f t="shared" si="4"/>
        <v>0</v>
      </c>
      <c r="AU121" s="131">
        <f t="shared" si="4"/>
        <v>0</v>
      </c>
      <c r="AV121" s="131">
        <f t="shared" si="4"/>
        <v>0</v>
      </c>
      <c r="AW121" s="131">
        <f t="shared" si="4"/>
        <v>0</v>
      </c>
      <c r="AX121" s="131">
        <f t="shared" si="4"/>
        <v>0</v>
      </c>
      <c r="AY121" s="131">
        <f t="shared" si="4"/>
        <v>0</v>
      </c>
      <c r="AZ121" s="131">
        <f t="shared" si="4"/>
        <v>0</v>
      </c>
      <c r="BA121" s="131">
        <f t="shared" si="4"/>
        <v>0</v>
      </c>
      <c r="BB121" s="131">
        <f t="shared" si="4"/>
        <v>0</v>
      </c>
      <c r="BC121" s="131">
        <f t="shared" si="4"/>
        <v>0</v>
      </c>
      <c r="BD121" s="131">
        <f t="shared" si="4"/>
        <v>0</v>
      </c>
      <c r="BE121" s="131">
        <f t="shared" si="4"/>
        <v>0</v>
      </c>
      <c r="BF121" s="131">
        <f t="shared" si="4"/>
        <v>0</v>
      </c>
      <c r="BG121" s="131">
        <f t="shared" si="4"/>
        <v>0</v>
      </c>
      <c r="BH121" s="131">
        <f t="shared" si="4"/>
        <v>0</v>
      </c>
      <c r="BI121" s="131">
        <f t="shared" si="4"/>
        <v>0</v>
      </c>
      <c r="BJ121" s="131">
        <f t="shared" si="4"/>
        <v>0</v>
      </c>
      <c r="BK121" s="131">
        <f t="shared" si="4"/>
        <v>100924</v>
      </c>
      <c r="BL121" s="131">
        <f t="shared" si="4"/>
        <v>412639</v>
      </c>
      <c r="BM121" s="131">
        <f t="shared" si="4"/>
        <v>0</v>
      </c>
    </row>
    <row r="122" spans="1:74">
      <c r="A122" s="130" t="s">
        <v>322</v>
      </c>
      <c r="B122" s="131">
        <f>INDEX(B$3:B$117,MATCH($A$122,$A3:$A$117,0),1)</f>
        <v>265163162.96000001</v>
      </c>
      <c r="C122" s="131">
        <f>INDEX(C$3:C$117,MATCH($A$122,$A3:$A$117,0),1)</f>
        <v>265376798</v>
      </c>
      <c r="D122" s="131">
        <f>INDEX(D$3:D$117,MATCH($A$122,$A3:$A$117,0),1)</f>
        <v>260993583</v>
      </c>
      <c r="E122" s="131">
        <f>INDEX(E$3:E$117,MATCH($A$122,$A3:$A$117,0),1)</f>
        <v>270135063</v>
      </c>
      <c r="F122" s="131">
        <f>INDEX(F$3:F$117,MATCH($A$122,$A3:$A$117,0),1)</f>
        <v>309060581.29000002</v>
      </c>
      <c r="G122" s="131">
        <f>INDEX(G$3:G$117,MATCH($A$122,$A3:$A$117,0),1)</f>
        <v>325617930</v>
      </c>
      <c r="H122" s="131">
        <f>INDEX(H$3:H$117,MATCH($A$122,$A3:$A$117,0),1)</f>
        <v>306678182</v>
      </c>
      <c r="I122" s="131">
        <f>INDEX(I$3:I$117,MATCH($A$122,$A3:$A$117,0),1)</f>
        <v>304152517</v>
      </c>
      <c r="J122" s="131">
        <f>INDEX(J$3:J$117,MATCH($A$122,$A3:$A$117,0),1)</f>
        <v>311679354.19</v>
      </c>
      <c r="K122" s="131">
        <f>INDEX(K$3:K$117,MATCH($A$122,$A3:$A$117,0),1)</f>
        <v>224757952</v>
      </c>
      <c r="L122" s="131">
        <f>INDEX(L$3:L$117,MATCH($A$122,$A3:$A$117,0),1)</f>
        <v>224674587</v>
      </c>
      <c r="M122" s="131">
        <f>INDEX(M$3:M$117,MATCH($A$122,$A3:$A$117,0),1)</f>
        <v>222521679</v>
      </c>
      <c r="N122" s="131">
        <f>INDEX(N$3:N$117,MATCH($A$122,$A3:$A$117,0),1)</f>
        <v>221502551.21000001</v>
      </c>
      <c r="O122" s="131">
        <f>INDEX(O$3:O$117,MATCH($A$122,$A3:$A$117,0),1)</f>
        <v>142072785</v>
      </c>
      <c r="P122" s="131">
        <f>INDEX(P$3:P$117,MATCH($A$122,$A3:$A$117,0),1)</f>
        <v>122232436</v>
      </c>
      <c r="Q122" s="131">
        <f>INDEX(Q$3:Q$117,MATCH($A$122,$A3:$A$117,0),1)</f>
        <v>114954030</v>
      </c>
      <c r="R122" s="131">
        <f>INDEX(R$3:R$117,MATCH($A$122,$A3:$A$117,0),1)</f>
        <v>129193061.48</v>
      </c>
      <c r="S122" s="131">
        <f>INDEX(S$3:S$117,MATCH($A$122,$A3:$A$117,0),1)</f>
        <v>140144762</v>
      </c>
      <c r="T122" s="131">
        <f>INDEX(T$3:T$117,MATCH($A$122,$A3:$A$117,0),1)</f>
        <v>140218194</v>
      </c>
      <c r="U122" s="131">
        <f>INDEX(U$3:U$117,MATCH($A$122,$A3:$A$117,0),1)</f>
        <v>141891689</v>
      </c>
      <c r="V122" s="131">
        <f>INDEX(V$3:V$117,MATCH($A$122,$A3:$A$117,0),1)</f>
        <v>126893493.59</v>
      </c>
      <c r="W122" s="131">
        <f>INDEX(W$3:W$117,MATCH($A$122,$A3:$A$117,0),1)</f>
        <v>126955935</v>
      </c>
      <c r="X122" s="131">
        <f>INDEX(X$3:X$117,MATCH($A$122,$A3:$A$117,0),1)</f>
        <v>137013325</v>
      </c>
      <c r="Y122" s="131">
        <f>INDEX(Y$3:Y$117,MATCH($A$122,$A3:$A$117,0),1)</f>
        <v>137043628</v>
      </c>
      <c r="Z122" s="131">
        <f>INDEX(Z$3:Z$117,MATCH($A$122,$A3:$A$117,0),1)</f>
        <v>145127987.16</v>
      </c>
      <c r="AA122" s="131">
        <f>INDEX(AA$3:AA$117,MATCH($A$122,$A3:$A$117,0),1)</f>
        <v>157283423</v>
      </c>
      <c r="AB122" s="131">
        <f>INDEX(AB$3:AB$117,MATCH($A$122,$A3:$A$117,0),1)</f>
        <v>160502284</v>
      </c>
      <c r="AC122" s="131">
        <f>INDEX(AC$3:AC$117,MATCH($A$122,$A3:$A$117,0),1)</f>
        <v>162215555</v>
      </c>
      <c r="AD122" s="131">
        <f>INDEX(AD$3:AD$117,MATCH($A$122,$A3:$A$117,0),1)</f>
        <v>156807034.69999999</v>
      </c>
      <c r="AE122" s="131">
        <f>INDEX(AE$3:AE$117,MATCH($A$122,$A3:$A$117,0),1)</f>
        <v>164434178</v>
      </c>
      <c r="AF122" s="131">
        <f>INDEX(AF$3:AF$117,MATCH($A$122,$A3:$A$117,0),1)</f>
        <v>158572700</v>
      </c>
      <c r="AG122" s="131">
        <f>INDEX(AG$3:AG$117,MATCH($A$122,$A3:$A$117,0),1)</f>
        <v>158572700</v>
      </c>
      <c r="AH122" s="131">
        <f>INDEX(AH$3:AH$117,MATCH($A$122,$A3:$A$117,0),1)</f>
        <v>165158800</v>
      </c>
      <c r="AI122" s="131">
        <f>INDEX(AI$3:AI$117,MATCH($A$122,$A3:$A$117,0),1)</f>
        <v>175000000</v>
      </c>
      <c r="AJ122" s="131">
        <f>INDEX(AJ$3:AJ$117,MATCH($A$122,$A3:$A$117,0),1)</f>
        <v>175000000</v>
      </c>
      <c r="AK122" s="131">
        <f>INDEX(AK$3:AK$117,MATCH($A$122,$A3:$A$117,0),1)</f>
        <v>176867881</v>
      </c>
      <c r="AL122" s="131">
        <f>INDEX(AL$3:AL$117,MATCH($A$122,$A3:$A$117,0),1)</f>
        <v>193605311.38999999</v>
      </c>
      <c r="AM122" s="131">
        <f>INDEX(AM$3:AM$117,MATCH($A$122,$A3:$A$117,0),1)</f>
        <v>197152345</v>
      </c>
      <c r="AN122" s="131">
        <f>INDEX(AN$3:AN$117,MATCH($A$122,$A3:$A$117,0),1)</f>
        <v>198036797</v>
      </c>
      <c r="AO122" s="131">
        <f>INDEX(AO$3:AO$117,MATCH($A$122,$A3:$A$117,0),1)</f>
        <v>198675242</v>
      </c>
      <c r="AP122" s="131">
        <f>INDEX(AP$3:AP$117,MATCH($A$122,$A3:$A$117,0),1)</f>
        <v>50000000</v>
      </c>
      <c r="AQ122" s="131">
        <f>INDEX(AQ$3:AQ$117,MATCH($A$122,$A3:$A$117,0),1)</f>
        <v>0</v>
      </c>
      <c r="AR122" s="131">
        <f>INDEX(AR$3:AR$117,MATCH($A$122,$A3:$A$117,0),1)</f>
        <v>0</v>
      </c>
      <c r="AS122" s="131">
        <f>INDEX(AS$3:AS$117,MATCH($A$122,$A3:$A$117,0),1)</f>
        <v>0</v>
      </c>
      <c r="AT122" s="131">
        <f>INDEX(AT$3:AT$117,MATCH($A$122,$A3:$A$117,0),1)</f>
        <v>0</v>
      </c>
      <c r="AU122" s="131">
        <f>INDEX(AU$3:AU$117,MATCH($A$122,$A3:$A$117,0),1)</f>
        <v>0</v>
      </c>
      <c r="AV122" s="131">
        <f>INDEX(AV$3:AV$117,MATCH($A$122,$A3:$A$117,0),1)</f>
        <v>0</v>
      </c>
      <c r="AW122" s="131">
        <f>INDEX(AW$3:AW$117,MATCH($A$122,$A3:$A$117,0),1)</f>
        <v>0</v>
      </c>
      <c r="AX122" s="131">
        <f>INDEX(AX$3:AX$117,MATCH($A$122,$A3:$A$117,0),1)</f>
        <v>0</v>
      </c>
      <c r="AY122" s="131">
        <f>INDEX(AY$3:AY$117,MATCH($A$122,$A3:$A$117,0),1)</f>
        <v>0</v>
      </c>
      <c r="AZ122" s="131">
        <f>INDEX(AZ$3:AZ$117,MATCH($A$122,$A3:$A$117,0),1)</f>
        <v>0</v>
      </c>
      <c r="BA122" s="131">
        <f>INDEX(BA$3:BA$117,MATCH($A$122,$A3:$A$117,0),1)</f>
        <v>0</v>
      </c>
      <c r="BB122" s="131">
        <f>INDEX(BB$3:BB$117,MATCH($A$122,$A3:$A$117,0),1)</f>
        <v>0</v>
      </c>
      <c r="BC122" s="131">
        <f>INDEX(BC$3:BC$117,MATCH($A$122,$A3:$A$117,0),1)</f>
        <v>0</v>
      </c>
      <c r="BD122" s="131">
        <f>INDEX(BD$3:BD$117,MATCH($A$122,$A3:$A$117,0),1)</f>
        <v>0</v>
      </c>
      <c r="BE122" s="131">
        <f>INDEX(BE$3:BE$117,MATCH($A$122,$A3:$A$117,0),1)</f>
        <v>0</v>
      </c>
      <c r="BF122" s="131">
        <f>INDEX(BF$3:BF$117,MATCH($A$122,$A3:$A$117,0),1)</f>
        <v>0</v>
      </c>
      <c r="BG122" s="131">
        <f>INDEX(BG$3:BG$117,MATCH($A$122,$A3:$A$117,0),1)</f>
        <v>0</v>
      </c>
      <c r="BH122" s="131">
        <f>INDEX(BH$3:BH$117,MATCH($A$122,$A3:$A$117,0),1)</f>
        <v>0</v>
      </c>
      <c r="BI122" s="131">
        <f>INDEX(BI$3:BI$117,MATCH($A$122,$A3:$A$117,0),1)</f>
        <v>0</v>
      </c>
      <c r="BJ122" s="131">
        <f>INDEX(BJ$3:BJ$117,MATCH($A$122,$A3:$A$117,0),1)</f>
        <v>0</v>
      </c>
      <c r="BK122" s="131">
        <f>INDEX(BK$3:BK$117,MATCH($A$122,$A3:$A$117,0),1)</f>
        <v>2036947</v>
      </c>
      <c r="BL122" s="131">
        <f>INDEX(BL$3:BL$117,MATCH($A$122,$A3:$A$117,0),1)</f>
        <v>0</v>
      </c>
      <c r="BM122" s="131">
        <f>INDEX(BM$3:BM$117,MATCH($A$122,$A3:$A$117,0),1)</f>
        <v>734061</v>
      </c>
    </row>
    <row r="123" spans="1:74" s="80" customFormat="1">
      <c r="A123" s="81" t="s">
        <v>2</v>
      </c>
      <c r="B123" s="80">
        <f>B119+B120+B121</f>
        <v>62182328.400000006</v>
      </c>
      <c r="C123" s="80">
        <f t="shared" ref="C123:BD123" si="6">C119+C120+C121</f>
        <v>65496923</v>
      </c>
      <c r="D123" s="80">
        <f t="shared" si="6"/>
        <v>78378628</v>
      </c>
      <c r="E123" s="80">
        <f t="shared" si="6"/>
        <v>65832184</v>
      </c>
      <c r="F123" s="80">
        <f t="shared" si="6"/>
        <v>42758106.689999998</v>
      </c>
      <c r="G123" s="80">
        <f t="shared" si="6"/>
        <v>30452055</v>
      </c>
      <c r="H123" s="80">
        <f t="shared" si="6"/>
        <v>42519168</v>
      </c>
      <c r="I123" s="80">
        <f t="shared" si="6"/>
        <v>64725616</v>
      </c>
      <c r="J123" s="80">
        <f t="shared" si="6"/>
        <v>62057285.450000003</v>
      </c>
      <c r="K123" s="80">
        <f t="shared" si="6"/>
        <v>22824799</v>
      </c>
      <c r="L123" s="80">
        <f t="shared" si="6"/>
        <v>24184802</v>
      </c>
      <c r="M123" s="80">
        <f t="shared" si="6"/>
        <v>23204083</v>
      </c>
      <c r="N123" s="80">
        <f t="shared" si="6"/>
        <v>20881603.199999999</v>
      </c>
      <c r="O123" s="80">
        <f t="shared" si="6"/>
        <v>45184216</v>
      </c>
      <c r="P123" s="80">
        <f t="shared" ref="P123:Q123" si="7">P119+P120+P121</f>
        <v>49487022</v>
      </c>
      <c r="Q123" s="80">
        <f t="shared" si="7"/>
        <v>30532114</v>
      </c>
      <c r="R123" s="80">
        <f t="shared" si="6"/>
        <v>15869746.120000001</v>
      </c>
      <c r="S123" s="80">
        <f t="shared" si="6"/>
        <v>10287283</v>
      </c>
      <c r="T123" s="80">
        <f t="shared" si="6"/>
        <v>17258684</v>
      </c>
      <c r="U123" s="80">
        <f t="shared" si="6"/>
        <v>12702856</v>
      </c>
      <c r="V123" s="80">
        <f t="shared" si="6"/>
        <v>26671360.57</v>
      </c>
      <c r="W123" s="80">
        <f t="shared" si="6"/>
        <v>40717717</v>
      </c>
      <c r="X123" s="80">
        <f t="shared" si="6"/>
        <v>28867845</v>
      </c>
      <c r="Y123" s="80">
        <f t="shared" si="6"/>
        <v>28465722</v>
      </c>
      <c r="Z123" s="80">
        <f t="shared" si="6"/>
        <v>21104091.969999999</v>
      </c>
      <c r="AA123" s="80">
        <f t="shared" si="6"/>
        <v>17245092</v>
      </c>
      <c r="AB123" s="80">
        <f t="shared" si="6"/>
        <v>24368403</v>
      </c>
      <c r="AC123" s="80">
        <f t="shared" si="6"/>
        <v>19889980</v>
      </c>
      <c r="AD123" s="80">
        <f t="shared" si="6"/>
        <v>31452916.379999999</v>
      </c>
      <c r="AE123" s="80">
        <f t="shared" si="6"/>
        <v>36653081</v>
      </c>
      <c r="AF123" s="80">
        <f t="shared" si="6"/>
        <v>33624247</v>
      </c>
      <c r="AG123" s="80">
        <f t="shared" si="6"/>
        <v>32098071</v>
      </c>
      <c r="AH123" s="80">
        <f t="shared" si="6"/>
        <v>23722573.16</v>
      </c>
      <c r="AI123" s="80">
        <f t="shared" si="6"/>
        <v>13437416</v>
      </c>
      <c r="AJ123" s="80">
        <f t="shared" si="6"/>
        <v>16735857</v>
      </c>
      <c r="AK123" s="80">
        <f t="shared" si="6"/>
        <v>10583314</v>
      </c>
      <c r="AL123" s="80">
        <f t="shared" si="6"/>
        <v>19640390.369999997</v>
      </c>
      <c r="AM123" s="80">
        <f t="shared" si="6"/>
        <v>5663426</v>
      </c>
      <c r="AN123" s="80">
        <f t="shared" si="6"/>
        <v>7184521</v>
      </c>
      <c r="AO123" s="80">
        <f t="shared" si="6"/>
        <v>3228136</v>
      </c>
      <c r="AP123" s="80">
        <f t="shared" si="6"/>
        <v>135143340.84999999</v>
      </c>
      <c r="AQ123" s="80">
        <f t="shared" si="6"/>
        <v>186157179</v>
      </c>
      <c r="AR123" s="80">
        <f t="shared" si="6"/>
        <v>143332789</v>
      </c>
      <c r="AS123" s="80">
        <f t="shared" si="6"/>
        <v>22</v>
      </c>
      <c r="AT123" s="80">
        <f t="shared" si="6"/>
        <v>0</v>
      </c>
      <c r="AU123" s="80">
        <f t="shared" si="6"/>
        <v>21136</v>
      </c>
      <c r="AV123" s="80">
        <f t="shared" si="6"/>
        <v>442</v>
      </c>
      <c r="AW123" s="80">
        <f t="shared" si="6"/>
        <v>7407</v>
      </c>
      <c r="AX123" s="80">
        <f t="shared" si="6"/>
        <v>2173.4699999999998</v>
      </c>
      <c r="AY123" s="80">
        <f t="shared" si="6"/>
        <v>48</v>
      </c>
      <c r="AZ123" s="80">
        <f t="shared" si="6"/>
        <v>39</v>
      </c>
      <c r="BA123" s="80">
        <f t="shared" si="6"/>
        <v>3197</v>
      </c>
      <c r="BB123" s="80">
        <f t="shared" si="6"/>
        <v>0</v>
      </c>
      <c r="BC123" s="80">
        <f t="shared" si="6"/>
        <v>0</v>
      </c>
      <c r="BD123" s="80">
        <f t="shared" si="6"/>
        <v>0</v>
      </c>
      <c r="BE123" s="80">
        <f t="shared" ref="BE123:BM123" si="8">+BE42+BE46+BE49</f>
        <v>0</v>
      </c>
      <c r="BF123" s="80">
        <f t="shared" si="8"/>
        <v>0</v>
      </c>
      <c r="BG123" s="80">
        <f t="shared" si="8"/>
        <v>0</v>
      </c>
      <c r="BH123" s="80">
        <f t="shared" si="8"/>
        <v>0</v>
      </c>
      <c r="BI123" s="80">
        <f t="shared" si="8"/>
        <v>16262221</v>
      </c>
      <c r="BJ123" s="80">
        <f t="shared" si="8"/>
        <v>17733297</v>
      </c>
      <c r="BK123" s="80">
        <f t="shared" si="8"/>
        <v>25088427</v>
      </c>
      <c r="BL123" s="80">
        <f t="shared" si="8"/>
        <v>23627856</v>
      </c>
      <c r="BM123" s="80">
        <f t="shared" si="8"/>
        <v>23833351</v>
      </c>
    </row>
    <row r="124" spans="1:74" s="80" customFormat="1">
      <c r="A124" s="81" t="s">
        <v>3</v>
      </c>
      <c r="B124" s="80">
        <f>B122</f>
        <v>265163162.96000001</v>
      </c>
      <c r="C124" s="80">
        <f t="shared" ref="C124:BM124" si="9">C122</f>
        <v>265376798</v>
      </c>
      <c r="D124" s="80">
        <f t="shared" si="9"/>
        <v>260993583</v>
      </c>
      <c r="E124" s="80">
        <f t="shared" si="9"/>
        <v>270135063</v>
      </c>
      <c r="F124" s="80">
        <f t="shared" si="9"/>
        <v>309060581.29000002</v>
      </c>
      <c r="G124" s="80">
        <f t="shared" si="9"/>
        <v>325617930</v>
      </c>
      <c r="H124" s="80">
        <f t="shared" si="9"/>
        <v>306678182</v>
      </c>
      <c r="I124" s="80">
        <f t="shared" si="9"/>
        <v>304152517</v>
      </c>
      <c r="J124" s="80">
        <f t="shared" si="9"/>
        <v>311679354.19</v>
      </c>
      <c r="K124" s="80">
        <f t="shared" si="9"/>
        <v>224757952</v>
      </c>
      <c r="L124" s="80">
        <f t="shared" si="9"/>
        <v>224674587</v>
      </c>
      <c r="M124" s="80">
        <f t="shared" si="9"/>
        <v>222521679</v>
      </c>
      <c r="N124" s="80">
        <f t="shared" si="9"/>
        <v>221502551.21000001</v>
      </c>
      <c r="O124" s="80">
        <f t="shared" si="9"/>
        <v>142072785</v>
      </c>
      <c r="P124" s="80">
        <f t="shared" ref="P124:Q124" si="10">P122</f>
        <v>122232436</v>
      </c>
      <c r="Q124" s="80">
        <f t="shared" si="10"/>
        <v>114954030</v>
      </c>
      <c r="R124" s="80">
        <f t="shared" si="9"/>
        <v>129193061.48</v>
      </c>
      <c r="S124" s="80">
        <f t="shared" si="9"/>
        <v>140144762</v>
      </c>
      <c r="T124" s="80">
        <f t="shared" si="9"/>
        <v>140218194</v>
      </c>
      <c r="U124" s="80">
        <f t="shared" si="9"/>
        <v>141891689</v>
      </c>
      <c r="V124" s="80">
        <f t="shared" si="9"/>
        <v>126893493.59</v>
      </c>
      <c r="W124" s="80">
        <f t="shared" si="9"/>
        <v>126955935</v>
      </c>
      <c r="X124" s="80">
        <f t="shared" si="9"/>
        <v>137013325</v>
      </c>
      <c r="Y124" s="80">
        <f t="shared" si="9"/>
        <v>137043628</v>
      </c>
      <c r="Z124" s="80">
        <f t="shared" si="9"/>
        <v>145127987.16</v>
      </c>
      <c r="AA124" s="80">
        <f t="shared" si="9"/>
        <v>157283423</v>
      </c>
      <c r="AB124" s="80">
        <f t="shared" si="9"/>
        <v>160502284</v>
      </c>
      <c r="AC124" s="80">
        <f t="shared" si="9"/>
        <v>162215555</v>
      </c>
      <c r="AD124" s="80">
        <f t="shared" si="9"/>
        <v>156807034.69999999</v>
      </c>
      <c r="AE124" s="80">
        <f t="shared" si="9"/>
        <v>164434178</v>
      </c>
      <c r="AF124" s="80">
        <f t="shared" si="9"/>
        <v>158572700</v>
      </c>
      <c r="AG124" s="80">
        <f t="shared" si="9"/>
        <v>158572700</v>
      </c>
      <c r="AH124" s="80">
        <f t="shared" si="9"/>
        <v>165158800</v>
      </c>
      <c r="AI124" s="80">
        <f t="shared" si="9"/>
        <v>175000000</v>
      </c>
      <c r="AJ124" s="80">
        <f t="shared" si="9"/>
        <v>175000000</v>
      </c>
      <c r="AK124" s="80">
        <f t="shared" si="9"/>
        <v>176867881</v>
      </c>
      <c r="AL124" s="80">
        <f t="shared" si="9"/>
        <v>193605311.38999999</v>
      </c>
      <c r="AM124" s="80">
        <f t="shared" si="9"/>
        <v>197152345</v>
      </c>
      <c r="AN124" s="80">
        <f t="shared" si="9"/>
        <v>198036797</v>
      </c>
      <c r="AO124" s="80">
        <f t="shared" si="9"/>
        <v>198675242</v>
      </c>
      <c r="AP124" s="80">
        <f t="shared" si="9"/>
        <v>50000000</v>
      </c>
      <c r="AQ124" s="80">
        <f t="shared" si="9"/>
        <v>0</v>
      </c>
      <c r="AR124" s="80">
        <f t="shared" si="9"/>
        <v>0</v>
      </c>
      <c r="AS124" s="80">
        <f t="shared" si="9"/>
        <v>0</v>
      </c>
      <c r="AT124" s="80">
        <f t="shared" si="9"/>
        <v>0</v>
      </c>
      <c r="AU124" s="80">
        <f t="shared" si="9"/>
        <v>0</v>
      </c>
      <c r="AV124" s="80">
        <f t="shared" si="9"/>
        <v>0</v>
      </c>
      <c r="AW124" s="80">
        <f t="shared" si="9"/>
        <v>0</v>
      </c>
      <c r="AX124" s="80">
        <f t="shared" si="9"/>
        <v>0</v>
      </c>
      <c r="AY124" s="80">
        <f t="shared" si="9"/>
        <v>0</v>
      </c>
      <c r="AZ124" s="80">
        <f t="shared" si="9"/>
        <v>0</v>
      </c>
      <c r="BA124" s="80">
        <f t="shared" si="9"/>
        <v>0</v>
      </c>
      <c r="BB124" s="80">
        <f t="shared" si="9"/>
        <v>0</v>
      </c>
      <c r="BC124" s="80">
        <f t="shared" si="9"/>
        <v>0</v>
      </c>
      <c r="BD124" s="80">
        <f t="shared" si="9"/>
        <v>0</v>
      </c>
      <c r="BE124" s="80">
        <f t="shared" si="9"/>
        <v>0</v>
      </c>
      <c r="BF124" s="80">
        <f t="shared" si="9"/>
        <v>0</v>
      </c>
      <c r="BG124" s="80">
        <f t="shared" si="9"/>
        <v>0</v>
      </c>
      <c r="BH124" s="80">
        <f t="shared" si="9"/>
        <v>0</v>
      </c>
      <c r="BI124" s="80">
        <f t="shared" si="9"/>
        <v>0</v>
      </c>
      <c r="BJ124" s="80">
        <f t="shared" si="9"/>
        <v>0</v>
      </c>
      <c r="BK124" s="80">
        <f t="shared" si="9"/>
        <v>2036947</v>
      </c>
      <c r="BL124" s="80">
        <f t="shared" si="9"/>
        <v>0</v>
      </c>
      <c r="BM124" s="80">
        <f t="shared" si="9"/>
        <v>734061</v>
      </c>
    </row>
    <row r="125" spans="1:74" s="82" customFormat="1">
      <c r="A125" s="81" t="s">
        <v>4</v>
      </c>
      <c r="B125" s="82">
        <f>SUM(B123:B124)</f>
        <v>327345491.36000001</v>
      </c>
      <c r="C125" s="82">
        <f t="shared" ref="C125:BM125" si="11">SUM(C123:C124)</f>
        <v>330873721</v>
      </c>
      <c r="D125" s="82">
        <f t="shared" si="11"/>
        <v>339372211</v>
      </c>
      <c r="E125" s="82">
        <f t="shared" si="11"/>
        <v>335967247</v>
      </c>
      <c r="F125" s="82">
        <f t="shared" si="11"/>
        <v>351818687.98000002</v>
      </c>
      <c r="G125" s="82">
        <f t="shared" si="11"/>
        <v>356069985</v>
      </c>
      <c r="H125" s="82">
        <f t="shared" si="11"/>
        <v>349197350</v>
      </c>
      <c r="I125" s="82">
        <f t="shared" si="11"/>
        <v>368878133</v>
      </c>
      <c r="J125" s="82">
        <f t="shared" si="11"/>
        <v>373736639.63999999</v>
      </c>
      <c r="K125" s="82">
        <f t="shared" si="11"/>
        <v>247582751</v>
      </c>
      <c r="L125" s="82">
        <f t="shared" si="11"/>
        <v>248859389</v>
      </c>
      <c r="M125" s="82">
        <f t="shared" si="11"/>
        <v>245725762</v>
      </c>
      <c r="N125" s="82">
        <f t="shared" si="11"/>
        <v>242384154.41</v>
      </c>
      <c r="O125" s="82">
        <f t="shared" si="11"/>
        <v>187257001</v>
      </c>
      <c r="P125" s="82">
        <f t="shared" ref="P125:Q125" si="12">SUM(P123:P124)</f>
        <v>171719458</v>
      </c>
      <c r="Q125" s="82">
        <f t="shared" si="12"/>
        <v>145486144</v>
      </c>
      <c r="R125" s="82">
        <f t="shared" si="11"/>
        <v>145062807.59999999</v>
      </c>
      <c r="S125" s="82">
        <f t="shared" si="11"/>
        <v>150432045</v>
      </c>
      <c r="T125" s="82">
        <f t="shared" si="11"/>
        <v>157476878</v>
      </c>
      <c r="U125" s="82">
        <f t="shared" si="11"/>
        <v>154594545</v>
      </c>
      <c r="V125" s="82">
        <f t="shared" si="11"/>
        <v>153564854.16</v>
      </c>
      <c r="W125" s="82">
        <f t="shared" si="11"/>
        <v>167673652</v>
      </c>
      <c r="X125" s="82">
        <f t="shared" si="11"/>
        <v>165881170</v>
      </c>
      <c r="Y125" s="82">
        <f t="shared" si="11"/>
        <v>165509350</v>
      </c>
      <c r="Z125" s="82">
        <f t="shared" si="11"/>
        <v>166232079.13</v>
      </c>
      <c r="AA125" s="82">
        <f t="shared" si="11"/>
        <v>174528515</v>
      </c>
      <c r="AB125" s="82">
        <f t="shared" si="11"/>
        <v>184870687</v>
      </c>
      <c r="AC125" s="82">
        <f t="shared" si="11"/>
        <v>182105535</v>
      </c>
      <c r="AD125" s="82">
        <f t="shared" si="11"/>
        <v>188259951.07999998</v>
      </c>
      <c r="AE125" s="82">
        <f t="shared" si="11"/>
        <v>201087259</v>
      </c>
      <c r="AF125" s="82">
        <f t="shared" si="11"/>
        <v>192196947</v>
      </c>
      <c r="AG125" s="82">
        <f t="shared" si="11"/>
        <v>190670771</v>
      </c>
      <c r="AH125" s="82">
        <f t="shared" si="11"/>
        <v>188881373.16</v>
      </c>
      <c r="AI125" s="82">
        <f t="shared" si="11"/>
        <v>188437416</v>
      </c>
      <c r="AJ125" s="82">
        <f t="shared" si="11"/>
        <v>191735857</v>
      </c>
      <c r="AK125" s="82">
        <f t="shared" si="11"/>
        <v>187451195</v>
      </c>
      <c r="AL125" s="82">
        <f t="shared" si="11"/>
        <v>213245701.75999999</v>
      </c>
      <c r="AM125" s="82">
        <f t="shared" si="11"/>
        <v>202815771</v>
      </c>
      <c r="AN125" s="82">
        <f t="shared" si="11"/>
        <v>205221318</v>
      </c>
      <c r="AO125" s="82">
        <f t="shared" si="11"/>
        <v>201903378</v>
      </c>
      <c r="AP125" s="82">
        <f t="shared" si="11"/>
        <v>185143340.84999999</v>
      </c>
      <c r="AQ125" s="82">
        <f t="shared" si="11"/>
        <v>186157179</v>
      </c>
      <c r="AR125" s="82">
        <f t="shared" si="11"/>
        <v>143332789</v>
      </c>
      <c r="AS125" s="82">
        <f t="shared" si="11"/>
        <v>22</v>
      </c>
      <c r="AT125" s="82">
        <f t="shared" si="11"/>
        <v>0</v>
      </c>
      <c r="AU125" s="82">
        <f t="shared" si="11"/>
        <v>21136</v>
      </c>
      <c r="AV125" s="82">
        <f t="shared" si="11"/>
        <v>442</v>
      </c>
      <c r="AW125" s="82">
        <f t="shared" si="11"/>
        <v>7407</v>
      </c>
      <c r="AX125" s="82">
        <f t="shared" si="11"/>
        <v>2173.4699999999998</v>
      </c>
      <c r="AY125" s="82">
        <f t="shared" si="11"/>
        <v>48</v>
      </c>
      <c r="AZ125" s="82">
        <f t="shared" si="11"/>
        <v>39</v>
      </c>
      <c r="BA125" s="82">
        <f t="shared" si="11"/>
        <v>3197</v>
      </c>
      <c r="BB125" s="82">
        <f t="shared" si="11"/>
        <v>0</v>
      </c>
      <c r="BC125" s="82">
        <f t="shared" si="11"/>
        <v>0</v>
      </c>
      <c r="BD125" s="82">
        <f t="shared" si="11"/>
        <v>0</v>
      </c>
      <c r="BE125" s="82">
        <f t="shared" si="11"/>
        <v>0</v>
      </c>
      <c r="BF125" s="82">
        <f t="shared" si="11"/>
        <v>0</v>
      </c>
      <c r="BG125" s="82">
        <f t="shared" si="11"/>
        <v>0</v>
      </c>
      <c r="BH125" s="82">
        <f t="shared" si="11"/>
        <v>0</v>
      </c>
      <c r="BI125" s="82">
        <f t="shared" si="11"/>
        <v>16262221</v>
      </c>
      <c r="BJ125" s="82">
        <f t="shared" si="11"/>
        <v>17733297</v>
      </c>
      <c r="BK125" s="82">
        <f t="shared" si="11"/>
        <v>27125374</v>
      </c>
      <c r="BL125" s="82">
        <f t="shared" si="11"/>
        <v>23627856</v>
      </c>
      <c r="BM125" s="82">
        <f t="shared" si="11"/>
        <v>24567412</v>
      </c>
    </row>
    <row r="126" spans="1:74">
      <c r="B126" s="80"/>
      <c r="C126" s="80"/>
      <c r="D126" s="80"/>
      <c r="E126" s="80"/>
      <c r="F126" s="80"/>
      <c r="G126" s="80"/>
      <c r="H126" s="80"/>
      <c r="I126" s="80"/>
      <c r="J126" s="80"/>
      <c r="K126" s="80"/>
      <c r="L126" s="80"/>
      <c r="M126" s="80"/>
      <c r="N126" s="80"/>
      <c r="O126" s="80"/>
      <c r="P126" s="80"/>
      <c r="Q126" s="80"/>
      <c r="R126" s="80"/>
      <c r="S126" s="80"/>
      <c r="T126" s="80"/>
      <c r="U126" s="80"/>
      <c r="V126" s="80"/>
      <c r="W126" s="80"/>
      <c r="X126" s="80"/>
      <c r="Y126" s="80"/>
      <c r="Z126" s="80"/>
      <c r="AA126" s="80"/>
      <c r="AB126" s="80"/>
      <c r="AC126" s="80"/>
      <c r="AD126" s="80"/>
      <c r="AE126" s="80"/>
      <c r="AF126" s="80"/>
      <c r="AG126" s="80"/>
      <c r="AH126" s="80"/>
      <c r="AI126" s="80"/>
      <c r="AJ126" s="80"/>
      <c r="AK126" s="80"/>
      <c r="AL126" s="80"/>
      <c r="AM126" s="80"/>
      <c r="AN126" s="80"/>
      <c r="AO126" s="80"/>
      <c r="AP126" s="80"/>
      <c r="AQ126" s="80"/>
      <c r="AR126" s="80"/>
      <c r="AS126" s="80"/>
      <c r="AT126" s="80"/>
      <c r="AU126" s="80"/>
      <c r="AV126" s="80"/>
      <c r="AW126" s="80"/>
      <c r="AX126" s="80"/>
      <c r="AY126" s="80"/>
      <c r="AZ126" s="80"/>
      <c r="BA126" s="80"/>
      <c r="BB126" s="80"/>
      <c r="BC126" s="80"/>
    </row>
    <row r="127" spans="1:74">
      <c r="A127" s="4" t="s">
        <v>5</v>
      </c>
    </row>
    <row r="128" spans="1:74" s="3" customFormat="1" ht="14">
      <c r="A128" t="s">
        <v>6</v>
      </c>
      <c r="B128" t="s">
        <v>1911</v>
      </c>
      <c r="C128" t="s">
        <v>1895</v>
      </c>
      <c r="D128" t="s">
        <v>1896</v>
      </c>
      <c r="E128" t="s">
        <v>1897</v>
      </c>
      <c r="F128" t="s">
        <v>1912</v>
      </c>
      <c r="G128" t="s">
        <v>1899</v>
      </c>
      <c r="H128" t="s">
        <v>1900</v>
      </c>
      <c r="I128" t="s">
        <v>745</v>
      </c>
      <c r="J128" t="s">
        <v>754</v>
      </c>
      <c r="K128" t="s">
        <v>747</v>
      </c>
      <c r="L128" t="s">
        <v>694</v>
      </c>
      <c r="M128" t="s">
        <v>382</v>
      </c>
      <c r="N128" t="s">
        <v>504</v>
      </c>
      <c r="O128" t="s">
        <v>384</v>
      </c>
      <c r="P128" t="s">
        <v>385</v>
      </c>
      <c r="Q128" t="s">
        <v>386</v>
      </c>
      <c r="R128" t="s">
        <v>505</v>
      </c>
      <c r="S128" t="s">
        <v>388</v>
      </c>
      <c r="T128" t="s">
        <v>389</v>
      </c>
      <c r="U128" t="s">
        <v>390</v>
      </c>
      <c r="V128" t="s">
        <v>506</v>
      </c>
      <c r="W128" t="s">
        <v>392</v>
      </c>
      <c r="X128" t="s">
        <v>393</v>
      </c>
      <c r="Y128" t="s">
        <v>394</v>
      </c>
      <c r="Z128" t="s">
        <v>507</v>
      </c>
      <c r="AA128" t="s">
        <v>396</v>
      </c>
      <c r="AB128" t="s">
        <v>397</v>
      </c>
      <c r="AC128" t="s">
        <v>398</v>
      </c>
      <c r="AD128" t="s">
        <v>508</v>
      </c>
      <c r="AE128" t="s">
        <v>400</v>
      </c>
      <c r="AF128" t="s">
        <v>401</v>
      </c>
      <c r="AG128" t="s">
        <v>402</v>
      </c>
      <c r="AH128" t="s">
        <v>509</v>
      </c>
      <c r="AI128" t="s">
        <v>404</v>
      </c>
      <c r="AJ128" t="s">
        <v>405</v>
      </c>
      <c r="AK128" t="s">
        <v>406</v>
      </c>
      <c r="AL128" t="s">
        <v>510</v>
      </c>
      <c r="AM128" t="s">
        <v>408</v>
      </c>
      <c r="AN128" t="s">
        <v>409</v>
      </c>
      <c r="AO128" t="s">
        <v>410</v>
      </c>
      <c r="AP128" t="s">
        <v>511</v>
      </c>
      <c r="AQ128" t="s">
        <v>412</v>
      </c>
      <c r="AR128" t="s">
        <v>413</v>
      </c>
      <c r="AS128" t="s">
        <v>414</v>
      </c>
      <c r="AT128" t="s">
        <v>512</v>
      </c>
      <c r="AU128" t="s">
        <v>416</v>
      </c>
      <c r="AV128" t="s">
        <v>417</v>
      </c>
      <c r="AW128" t="s">
        <v>418</v>
      </c>
      <c r="AX128" t="s">
        <v>513</v>
      </c>
      <c r="AY128" t="s">
        <v>420</v>
      </c>
      <c r="AZ128" t="s">
        <v>421</v>
      </c>
      <c r="BA128" t="s">
        <v>422</v>
      </c>
      <c r="BB128" t="s">
        <v>514</v>
      </c>
      <c r="BC128" t="s">
        <v>424</v>
      </c>
      <c r="BD128" t="s">
        <v>425</v>
      </c>
      <c r="BE128" t="s">
        <v>426</v>
      </c>
      <c r="BF128" t="s">
        <v>515</v>
      </c>
      <c r="BG128" t="s">
        <v>428</v>
      </c>
      <c r="BH128" t="s">
        <v>429</v>
      </c>
      <c r="BI128" t="s">
        <v>430</v>
      </c>
      <c r="BJ128" t="s">
        <v>516</v>
      </c>
      <c r="BK128" t="s">
        <v>432</v>
      </c>
      <c r="BL128" t="s">
        <v>433</v>
      </c>
      <c r="BM128" t="s">
        <v>434</v>
      </c>
      <c r="BN128"/>
      <c r="BO128"/>
      <c r="BP128"/>
      <c r="BQ128"/>
      <c r="BR128"/>
      <c r="BS128"/>
      <c r="BT128"/>
      <c r="BU128"/>
      <c r="BV128"/>
    </row>
    <row r="129" spans="1:74">
      <c r="A129" t="s">
        <v>517</v>
      </c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</row>
    <row r="130" spans="1:74">
      <c r="A130" t="s">
        <v>518</v>
      </c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</row>
    <row r="131" spans="1:74">
      <c r="A131" t="s">
        <v>344</v>
      </c>
      <c r="B131">
        <v>233732463.72999999</v>
      </c>
      <c r="C131">
        <v>220050807</v>
      </c>
      <c r="D131">
        <v>225602567</v>
      </c>
      <c r="E131">
        <v>215895116</v>
      </c>
      <c r="F131">
        <v>218862876.47999999</v>
      </c>
      <c r="G131">
        <v>207616873</v>
      </c>
      <c r="H131">
        <v>208210342</v>
      </c>
      <c r="I131">
        <v>194408684</v>
      </c>
      <c r="J131">
        <v>179226117.40000001</v>
      </c>
      <c r="K131">
        <v>125286925</v>
      </c>
      <c r="L131">
        <v>132145662</v>
      </c>
      <c r="M131">
        <v>128548583</v>
      </c>
      <c r="N131">
        <v>131822726.40000001</v>
      </c>
      <c r="O131">
        <v>129990020</v>
      </c>
      <c r="P131">
        <v>123101061</v>
      </c>
      <c r="Q131">
        <v>140970512</v>
      </c>
      <c r="R131">
        <v>142510625.53999999</v>
      </c>
      <c r="S131">
        <v>135762706</v>
      </c>
      <c r="T131">
        <v>138395714</v>
      </c>
      <c r="U131">
        <v>134317668</v>
      </c>
      <c r="V131">
        <v>134503438.96000001</v>
      </c>
      <c r="W131">
        <v>125482337</v>
      </c>
      <c r="X131">
        <v>124914898</v>
      </c>
      <c r="Y131">
        <v>123651803</v>
      </c>
      <c r="Z131">
        <v>123364653.17</v>
      </c>
      <c r="AA131">
        <v>118241828</v>
      </c>
      <c r="AB131">
        <v>116133912</v>
      </c>
      <c r="AC131">
        <v>113328832</v>
      </c>
      <c r="AD131">
        <v>111103385.91</v>
      </c>
      <c r="AE131">
        <v>108642041</v>
      </c>
      <c r="AF131">
        <v>109997677</v>
      </c>
      <c r="AG131">
        <v>104968767</v>
      </c>
      <c r="AH131">
        <v>102607555.26000001</v>
      </c>
      <c r="AI131">
        <v>96363864</v>
      </c>
      <c r="AJ131">
        <v>97292252</v>
      </c>
      <c r="AK131">
        <v>95553652</v>
      </c>
      <c r="AL131">
        <v>94990804.730000004</v>
      </c>
      <c r="AM131">
        <v>87672418</v>
      </c>
      <c r="AN131">
        <v>88945118</v>
      </c>
      <c r="AO131">
        <v>86158017</v>
      </c>
      <c r="AP131">
        <v>88413932.790000007</v>
      </c>
      <c r="AQ131">
        <v>82350552</v>
      </c>
      <c r="AR131">
        <v>51081934</v>
      </c>
      <c r="AS131">
        <v>50439114</v>
      </c>
      <c r="AT131">
        <v>51568839.490000002</v>
      </c>
      <c r="AU131">
        <v>48503536</v>
      </c>
      <c r="AV131">
        <v>45615209</v>
      </c>
      <c r="AW131">
        <v>43014463</v>
      </c>
      <c r="AX131">
        <v>39160084.920000002</v>
      </c>
      <c r="AY131">
        <v>40046338</v>
      </c>
      <c r="AZ131">
        <v>38982979</v>
      </c>
      <c r="BA131">
        <v>37170465</v>
      </c>
      <c r="BB131">
        <v>36498116.479999997</v>
      </c>
      <c r="BC131">
        <v>33285270</v>
      </c>
      <c r="BD131">
        <v>33188480</v>
      </c>
      <c r="BE131">
        <v>31981948</v>
      </c>
      <c r="BF131">
        <v>30668553.719999999</v>
      </c>
      <c r="BG131">
        <v>28395618</v>
      </c>
      <c r="BH131">
        <v>27394918</v>
      </c>
      <c r="BI131">
        <v>25917834</v>
      </c>
      <c r="BJ131">
        <v>28770180</v>
      </c>
      <c r="BK131">
        <v>33043923</v>
      </c>
      <c r="BL131">
        <v>30817922</v>
      </c>
      <c r="BM131">
        <v>31450686</v>
      </c>
      <c r="BN131"/>
      <c r="BO131"/>
      <c r="BP131"/>
      <c r="BQ131"/>
      <c r="BR131"/>
      <c r="BS131"/>
      <c r="BT131"/>
      <c r="BU131"/>
      <c r="BV131"/>
    </row>
    <row r="132" spans="1:74">
      <c r="A132" t="s">
        <v>519</v>
      </c>
      <c r="B132">
        <v>233732463.72999999</v>
      </c>
      <c r="C132">
        <v>220050807</v>
      </c>
      <c r="D132">
        <v>225602567</v>
      </c>
      <c r="E132">
        <v>215895116</v>
      </c>
      <c r="F132">
        <v>218862876.47999999</v>
      </c>
      <c r="G132">
        <v>207616873</v>
      </c>
      <c r="H132">
        <v>208210342</v>
      </c>
      <c r="I132">
        <v>194408684</v>
      </c>
      <c r="J132">
        <v>179226117.40000001</v>
      </c>
      <c r="K132">
        <v>125286925</v>
      </c>
      <c r="L132">
        <v>132145662</v>
      </c>
      <c r="M132">
        <v>128548583</v>
      </c>
      <c r="N132">
        <v>131822726.40000001</v>
      </c>
      <c r="O132">
        <v>129990020</v>
      </c>
      <c r="P132">
        <v>123101061</v>
      </c>
      <c r="Q132">
        <v>140970512</v>
      </c>
      <c r="R132">
        <v>142510625.53999999</v>
      </c>
      <c r="S132">
        <v>135762706</v>
      </c>
      <c r="T132">
        <v>138395714</v>
      </c>
      <c r="U132">
        <v>134317668</v>
      </c>
      <c r="V132">
        <v>134503438.96000001</v>
      </c>
      <c r="W132">
        <v>125482337</v>
      </c>
      <c r="X132">
        <v>124914898</v>
      </c>
      <c r="Y132">
        <v>123651803</v>
      </c>
      <c r="Z132">
        <v>123364653.17</v>
      </c>
      <c r="AA132">
        <v>118241828</v>
      </c>
      <c r="AB132">
        <v>116133912</v>
      </c>
      <c r="AC132">
        <v>113328832</v>
      </c>
      <c r="AD132">
        <v>111103385.91</v>
      </c>
      <c r="AE132">
        <v>108642041</v>
      </c>
      <c r="AF132">
        <v>109997677</v>
      </c>
      <c r="AG132">
        <v>104968767</v>
      </c>
      <c r="AH132">
        <v>102607555.26000001</v>
      </c>
      <c r="AI132">
        <v>96363864</v>
      </c>
      <c r="AJ132">
        <v>97292252</v>
      </c>
      <c r="AK132">
        <v>95553652</v>
      </c>
      <c r="AL132">
        <v>94990804.730000004</v>
      </c>
      <c r="AM132">
        <v>87672418</v>
      </c>
      <c r="AN132">
        <v>88945118</v>
      </c>
      <c r="AO132">
        <v>86158017</v>
      </c>
      <c r="AP132">
        <v>88413932.790000007</v>
      </c>
      <c r="AQ132">
        <v>82350552</v>
      </c>
      <c r="AR132">
        <v>51081934</v>
      </c>
      <c r="AS132">
        <v>50439114</v>
      </c>
      <c r="AT132">
        <v>51568839.490000002</v>
      </c>
      <c r="AU132">
        <v>48503536</v>
      </c>
      <c r="AV132">
        <v>45615209</v>
      </c>
      <c r="AW132">
        <v>43014463</v>
      </c>
      <c r="AX132">
        <v>39160084.920000002</v>
      </c>
      <c r="AY132">
        <v>40046338</v>
      </c>
      <c r="AZ132">
        <v>38982979</v>
      </c>
      <c r="BA132">
        <v>37170465</v>
      </c>
      <c r="BB132">
        <v>36498116.479999997</v>
      </c>
      <c r="BC132">
        <v>33285270</v>
      </c>
      <c r="BD132">
        <v>33188480</v>
      </c>
      <c r="BE132">
        <v>31981948</v>
      </c>
      <c r="BF132">
        <v>30668553.719999999</v>
      </c>
      <c r="BG132">
        <v>28395618</v>
      </c>
      <c r="BH132">
        <v>27394918</v>
      </c>
      <c r="BI132">
        <v>25917834</v>
      </c>
      <c r="BJ132">
        <v>28770180</v>
      </c>
      <c r="BK132">
        <v>33043923</v>
      </c>
      <c r="BL132">
        <v>30817922</v>
      </c>
      <c r="BM132">
        <v>31450686</v>
      </c>
      <c r="BN132"/>
      <c r="BO132"/>
      <c r="BP132"/>
      <c r="BQ132"/>
      <c r="BR132"/>
      <c r="BS132"/>
      <c r="BT132"/>
      <c r="BU132"/>
      <c r="BV132"/>
    </row>
    <row r="133" spans="1:74">
      <c r="A133" t="s">
        <v>345</v>
      </c>
      <c r="B133">
        <v>152714.28</v>
      </c>
      <c r="C133">
        <v>113072</v>
      </c>
      <c r="D133">
        <v>108451</v>
      </c>
      <c r="E133">
        <v>93957</v>
      </c>
      <c r="F133">
        <v>84107.49</v>
      </c>
      <c r="G133">
        <v>58900</v>
      </c>
      <c r="H133">
        <v>71216</v>
      </c>
      <c r="I133">
        <v>69338</v>
      </c>
      <c r="J133">
        <v>52377.23</v>
      </c>
      <c r="K133">
        <v>22460</v>
      </c>
      <c r="L133">
        <v>21512</v>
      </c>
      <c r="M133">
        <v>32869</v>
      </c>
      <c r="N133">
        <v>43976.25</v>
      </c>
      <c r="O133">
        <v>32202</v>
      </c>
      <c r="P133">
        <v>38204</v>
      </c>
      <c r="Q133">
        <v>42453</v>
      </c>
      <c r="R133">
        <v>50033.760000000002</v>
      </c>
      <c r="S133">
        <v>57951</v>
      </c>
      <c r="T133">
        <v>74303</v>
      </c>
      <c r="U133">
        <v>112436</v>
      </c>
      <c r="V133">
        <v>64947.82</v>
      </c>
      <c r="W133">
        <v>70553</v>
      </c>
      <c r="X133">
        <v>90025</v>
      </c>
      <c r="Y133">
        <v>54414</v>
      </c>
      <c r="Z133">
        <v>55653.120000000003</v>
      </c>
      <c r="AA133">
        <v>45139</v>
      </c>
      <c r="AB133">
        <v>53717</v>
      </c>
      <c r="AC133">
        <v>84175</v>
      </c>
      <c r="AD133">
        <v>75555.539999999994</v>
      </c>
      <c r="AE133">
        <v>59447</v>
      </c>
      <c r="AF133">
        <v>49289</v>
      </c>
      <c r="AG133">
        <v>45562</v>
      </c>
      <c r="AH133">
        <v>46520.29</v>
      </c>
      <c r="AI133">
        <v>42657</v>
      </c>
      <c r="AJ133">
        <v>50589</v>
      </c>
      <c r="AK133">
        <v>64897</v>
      </c>
      <c r="AL133">
        <v>54586.32</v>
      </c>
      <c r="AM133">
        <v>54357</v>
      </c>
      <c r="AN133">
        <v>61344</v>
      </c>
      <c r="AO133">
        <v>67644</v>
      </c>
      <c r="AP133">
        <v>65045.48</v>
      </c>
      <c r="AQ133">
        <v>56740</v>
      </c>
      <c r="AR133">
        <v>152311</v>
      </c>
      <c r="AS133">
        <v>204422</v>
      </c>
      <c r="AT133">
        <v>209663.48</v>
      </c>
      <c r="AU133">
        <v>181383</v>
      </c>
      <c r="AV133">
        <v>181430</v>
      </c>
      <c r="AW133">
        <v>159971</v>
      </c>
      <c r="AX133">
        <v>146471.91</v>
      </c>
      <c r="AY133">
        <v>120372</v>
      </c>
      <c r="AZ133">
        <v>109225</v>
      </c>
      <c r="BA133">
        <v>74568</v>
      </c>
      <c r="BB133">
        <v>54221.64</v>
      </c>
      <c r="BC133">
        <v>31459</v>
      </c>
      <c r="BD133">
        <v>132602</v>
      </c>
      <c r="BE133">
        <v>120957</v>
      </c>
      <c r="BF133">
        <v>117880.13</v>
      </c>
      <c r="BG133">
        <v>98056</v>
      </c>
      <c r="BH133">
        <v>32030</v>
      </c>
      <c r="BI133">
        <v>48963</v>
      </c>
      <c r="BJ133">
        <v>75066</v>
      </c>
      <c r="BK133">
        <v>68521</v>
      </c>
      <c r="BL133">
        <v>66239</v>
      </c>
      <c r="BM133">
        <v>64822</v>
      </c>
      <c r="BN133"/>
      <c r="BO133"/>
      <c r="BP133"/>
      <c r="BQ133"/>
      <c r="BR133"/>
      <c r="BS133"/>
      <c r="BT133"/>
      <c r="BU133"/>
      <c r="BV133"/>
    </row>
    <row r="134" spans="1:74">
      <c r="A134" t="s">
        <v>346</v>
      </c>
      <c r="B134">
        <v>152570.25</v>
      </c>
      <c r="C134">
        <v>112947</v>
      </c>
      <c r="D134">
        <v>108327</v>
      </c>
      <c r="E134">
        <v>93834</v>
      </c>
      <c r="F134">
        <v>83982.81</v>
      </c>
      <c r="G134">
        <v>58792</v>
      </c>
      <c r="H134">
        <v>71114</v>
      </c>
      <c r="I134">
        <v>69241</v>
      </c>
      <c r="J134">
        <v>52277.599999999999</v>
      </c>
      <c r="K134">
        <v>22378</v>
      </c>
      <c r="L134">
        <v>21433</v>
      </c>
      <c r="M134">
        <v>32793</v>
      </c>
      <c r="N134">
        <v>43899.61</v>
      </c>
      <c r="O134">
        <v>32129</v>
      </c>
      <c r="P134">
        <v>38128</v>
      </c>
      <c r="Q134">
        <v>42379</v>
      </c>
      <c r="R134">
        <v>49962.36</v>
      </c>
      <c r="S134">
        <v>57891</v>
      </c>
      <c r="T134">
        <v>74241</v>
      </c>
      <c r="U134">
        <v>112373</v>
      </c>
      <c r="V134">
        <v>64883.09</v>
      </c>
      <c r="W134">
        <v>70499</v>
      </c>
      <c r="X134">
        <v>89972</v>
      </c>
      <c r="Y134">
        <v>54363</v>
      </c>
      <c r="Z134">
        <v>55604.42</v>
      </c>
      <c r="AA134">
        <v>45095</v>
      </c>
      <c r="AB134">
        <v>53673</v>
      </c>
      <c r="AC134">
        <v>84129</v>
      </c>
      <c r="AD134">
        <v>75509.3</v>
      </c>
      <c r="AE134">
        <v>59408</v>
      </c>
      <c r="AF134">
        <v>49250</v>
      </c>
      <c r="AG134">
        <v>45523</v>
      </c>
      <c r="AH134">
        <v>46480.24</v>
      </c>
      <c r="AI134">
        <v>42623</v>
      </c>
      <c r="AJ134">
        <v>50558</v>
      </c>
      <c r="AK134">
        <v>64866</v>
      </c>
      <c r="AL134">
        <v>54554.86</v>
      </c>
      <c r="AM134">
        <v>54333</v>
      </c>
      <c r="AN134">
        <v>61318</v>
      </c>
      <c r="AO134">
        <v>67618</v>
      </c>
      <c r="AP134">
        <v>65019.79</v>
      </c>
      <c r="AQ134">
        <v>56719</v>
      </c>
      <c r="AR134">
        <v>151900</v>
      </c>
      <c r="AS134">
        <v>204403</v>
      </c>
      <c r="AT134">
        <v>206121.16</v>
      </c>
      <c r="AU134">
        <v>181370</v>
      </c>
      <c r="AV134">
        <v>181417</v>
      </c>
      <c r="AW134">
        <v>159958</v>
      </c>
      <c r="AX134">
        <v>146456.6</v>
      </c>
      <c r="AY134">
        <v>120362</v>
      </c>
      <c r="AZ134">
        <v>109214</v>
      </c>
      <c r="BA134">
        <v>74558</v>
      </c>
      <c r="BB134">
        <v>54211.519999999997</v>
      </c>
      <c r="BC134">
        <v>31450</v>
      </c>
      <c r="BD134">
        <v>132593</v>
      </c>
      <c r="BE134">
        <v>120948</v>
      </c>
      <c r="BF134">
        <v>117870.39999999999</v>
      </c>
      <c r="BG134">
        <v>98048</v>
      </c>
      <c r="BH134">
        <v>32023</v>
      </c>
      <c r="BI134">
        <v>48963</v>
      </c>
      <c r="BJ134">
        <v>75066</v>
      </c>
      <c r="BK134">
        <v>68521</v>
      </c>
      <c r="BL134">
        <v>66239</v>
      </c>
      <c r="BM134">
        <v>64822</v>
      </c>
      <c r="BN134"/>
      <c r="BO134"/>
      <c r="BP134"/>
      <c r="BQ134"/>
      <c r="BR134"/>
      <c r="BS134"/>
      <c r="BT134"/>
      <c r="BU134"/>
      <c r="BV134"/>
    </row>
    <row r="135" spans="1:74">
      <c r="A135" t="s">
        <v>520</v>
      </c>
      <c r="B135">
        <v>144.03</v>
      </c>
      <c r="C135">
        <v>125</v>
      </c>
      <c r="D135">
        <v>124</v>
      </c>
      <c r="E135">
        <v>123</v>
      </c>
      <c r="F135">
        <v>124.68</v>
      </c>
      <c r="G135">
        <v>108</v>
      </c>
      <c r="H135">
        <v>102</v>
      </c>
      <c r="I135">
        <v>97</v>
      </c>
      <c r="J135">
        <v>99.63</v>
      </c>
      <c r="K135">
        <v>82</v>
      </c>
      <c r="L135">
        <v>79</v>
      </c>
      <c r="M135">
        <v>76</v>
      </c>
      <c r="N135">
        <v>76.64</v>
      </c>
      <c r="O135">
        <v>73</v>
      </c>
      <c r="P135">
        <v>76</v>
      </c>
      <c r="Q135">
        <v>74</v>
      </c>
      <c r="R135">
        <v>71.41</v>
      </c>
      <c r="S135">
        <v>60</v>
      </c>
      <c r="T135">
        <v>62</v>
      </c>
      <c r="U135">
        <v>63</v>
      </c>
      <c r="V135">
        <v>64.72</v>
      </c>
      <c r="W135">
        <v>54</v>
      </c>
      <c r="X135">
        <v>53</v>
      </c>
      <c r="Y135">
        <v>51</v>
      </c>
      <c r="Z135">
        <v>48.7</v>
      </c>
      <c r="AA135">
        <v>44</v>
      </c>
      <c r="AB135">
        <v>44</v>
      </c>
      <c r="AC135">
        <v>46</v>
      </c>
      <c r="AD135">
        <v>46.24</v>
      </c>
      <c r="AE135">
        <v>39</v>
      </c>
      <c r="AF135">
        <v>39</v>
      </c>
      <c r="AG135">
        <v>39</v>
      </c>
      <c r="AH135">
        <v>40.04</v>
      </c>
      <c r="AI135">
        <v>34</v>
      </c>
      <c r="AJ135">
        <v>31</v>
      </c>
      <c r="AK135">
        <v>31</v>
      </c>
      <c r="AL135">
        <v>31.46</v>
      </c>
      <c r="AM135">
        <v>24</v>
      </c>
      <c r="AN135">
        <v>26</v>
      </c>
      <c r="AO135">
        <v>26</v>
      </c>
      <c r="AP135">
        <v>25.7</v>
      </c>
      <c r="AQ135">
        <v>21</v>
      </c>
      <c r="AR135">
        <v>411</v>
      </c>
      <c r="AS135">
        <v>19</v>
      </c>
      <c r="AT135">
        <v>3542.32</v>
      </c>
      <c r="AU135">
        <v>13</v>
      </c>
      <c r="AV135">
        <v>13</v>
      </c>
      <c r="AW135">
        <v>13</v>
      </c>
      <c r="AX135">
        <v>15.31</v>
      </c>
      <c r="AY135">
        <v>10</v>
      </c>
      <c r="AZ135">
        <v>11</v>
      </c>
      <c r="BA135">
        <v>10</v>
      </c>
      <c r="BB135">
        <v>10.119999999999999</v>
      </c>
      <c r="BC135">
        <v>9</v>
      </c>
      <c r="BD135">
        <v>9</v>
      </c>
      <c r="BE135">
        <v>9</v>
      </c>
      <c r="BF135">
        <v>9.74</v>
      </c>
      <c r="BG135">
        <v>8</v>
      </c>
      <c r="BH135">
        <v>7</v>
      </c>
      <c r="BI135">
        <v>0</v>
      </c>
      <c r="BJ135">
        <v>0</v>
      </c>
      <c r="BK135">
        <v>0</v>
      </c>
      <c r="BL135">
        <v>0</v>
      </c>
      <c r="BM135">
        <v>0</v>
      </c>
      <c r="BN135"/>
      <c r="BO135"/>
      <c r="BP135"/>
      <c r="BQ135"/>
      <c r="BR135"/>
      <c r="BS135"/>
      <c r="BT135"/>
      <c r="BU135"/>
      <c r="BV135"/>
    </row>
    <row r="136" spans="1:74">
      <c r="A136" t="s">
        <v>307</v>
      </c>
      <c r="B136">
        <v>6668726.96</v>
      </c>
      <c r="C136">
        <v>6101971</v>
      </c>
      <c r="D136">
        <v>6290791</v>
      </c>
      <c r="E136">
        <v>6030717</v>
      </c>
      <c r="F136">
        <v>6463456.8700000001</v>
      </c>
      <c r="G136">
        <v>6132381</v>
      </c>
      <c r="H136">
        <v>5373915</v>
      </c>
      <c r="I136">
        <v>5253129</v>
      </c>
      <c r="J136">
        <v>6827948.46</v>
      </c>
      <c r="K136">
        <v>5010617</v>
      </c>
      <c r="L136">
        <v>5224269</v>
      </c>
      <c r="M136">
        <v>4790420</v>
      </c>
      <c r="N136">
        <v>5181248.3499999996</v>
      </c>
      <c r="O136">
        <v>5466550</v>
      </c>
      <c r="P136">
        <v>4888055</v>
      </c>
      <c r="Q136">
        <v>4787011</v>
      </c>
      <c r="R136">
        <v>5296947.2300000004</v>
      </c>
      <c r="S136">
        <v>5251591</v>
      </c>
      <c r="T136">
        <v>4796823</v>
      </c>
      <c r="U136">
        <v>4465610</v>
      </c>
      <c r="V136">
        <v>5005008.55</v>
      </c>
      <c r="W136">
        <v>4941596</v>
      </c>
      <c r="X136">
        <v>4701357</v>
      </c>
      <c r="Y136">
        <v>4339655</v>
      </c>
      <c r="Z136">
        <v>4612990.4800000004</v>
      </c>
      <c r="AA136">
        <v>4923553</v>
      </c>
      <c r="AB136">
        <v>4464309</v>
      </c>
      <c r="AC136">
        <v>4094488</v>
      </c>
      <c r="AD136">
        <v>4335431.79</v>
      </c>
      <c r="AE136">
        <v>4297996</v>
      </c>
      <c r="AF136">
        <v>4573992</v>
      </c>
      <c r="AG136">
        <v>3712618</v>
      </c>
      <c r="AH136">
        <v>3745277.02</v>
      </c>
      <c r="AI136">
        <v>3630498</v>
      </c>
      <c r="AJ136">
        <v>3333320</v>
      </c>
      <c r="AK136">
        <v>3162157</v>
      </c>
      <c r="AL136">
        <v>3532267.8</v>
      </c>
      <c r="AM136">
        <v>3338085</v>
      </c>
      <c r="AN136">
        <v>3126178</v>
      </c>
      <c r="AO136">
        <v>2923276</v>
      </c>
      <c r="AP136">
        <v>3500872.29</v>
      </c>
      <c r="AQ136">
        <v>3748413</v>
      </c>
      <c r="AR136">
        <v>2326848</v>
      </c>
      <c r="AS136">
        <v>2258403</v>
      </c>
      <c r="AT136">
        <v>2375219</v>
      </c>
      <c r="AU136">
        <v>2540123</v>
      </c>
      <c r="AV136">
        <v>1934688</v>
      </c>
      <c r="AW136">
        <v>1492490</v>
      </c>
      <c r="AX136">
        <v>1066243.72</v>
      </c>
      <c r="AY136">
        <v>1595604</v>
      </c>
      <c r="AZ136">
        <v>1590375</v>
      </c>
      <c r="BA136">
        <v>1610751</v>
      </c>
      <c r="BB136">
        <v>1744138.84</v>
      </c>
      <c r="BC136">
        <v>1417359</v>
      </c>
      <c r="BD136">
        <v>1307115</v>
      </c>
      <c r="BE136">
        <v>1321883</v>
      </c>
      <c r="BF136">
        <v>1447914.82</v>
      </c>
      <c r="BG136">
        <v>1186110</v>
      </c>
      <c r="BH136">
        <v>1145514</v>
      </c>
      <c r="BI136">
        <v>1307386</v>
      </c>
      <c r="BJ136">
        <v>1363006</v>
      </c>
      <c r="BK136">
        <v>1107407</v>
      </c>
      <c r="BL136">
        <v>1178089</v>
      </c>
      <c r="BM136">
        <v>1207163</v>
      </c>
      <c r="BN136"/>
      <c r="BO136"/>
      <c r="BP136"/>
      <c r="BQ136"/>
      <c r="BR136"/>
      <c r="BS136"/>
      <c r="BT136"/>
      <c r="BU136"/>
      <c r="BV136"/>
    </row>
    <row r="137" spans="1:74">
      <c r="A137" t="s">
        <v>347</v>
      </c>
      <c r="B137">
        <v>240553904.97</v>
      </c>
      <c r="C137">
        <v>226265850</v>
      </c>
      <c r="D137">
        <v>232001809</v>
      </c>
      <c r="E137">
        <v>222019790</v>
      </c>
      <c r="F137">
        <v>225410440.84</v>
      </c>
      <c r="G137">
        <v>213808154</v>
      </c>
      <c r="H137">
        <v>213655473</v>
      </c>
      <c r="I137">
        <v>199731151</v>
      </c>
      <c r="J137">
        <v>186106443.09</v>
      </c>
      <c r="K137">
        <v>130320002</v>
      </c>
      <c r="L137">
        <v>137391443</v>
      </c>
      <c r="M137">
        <v>133371872</v>
      </c>
      <c r="N137">
        <v>137047950.99000001</v>
      </c>
      <c r="O137">
        <v>135488772</v>
      </c>
      <c r="P137">
        <v>128027320</v>
      </c>
      <c r="Q137">
        <v>145799976</v>
      </c>
      <c r="R137">
        <v>147857606.53</v>
      </c>
      <c r="S137">
        <v>141072248</v>
      </c>
      <c r="T137">
        <v>143266840</v>
      </c>
      <c r="U137">
        <v>138895714</v>
      </c>
      <c r="V137">
        <v>139573395.33000001</v>
      </c>
      <c r="W137">
        <v>130494486</v>
      </c>
      <c r="X137">
        <v>129706280</v>
      </c>
      <c r="Y137">
        <v>128045872</v>
      </c>
      <c r="Z137">
        <v>128033296.77</v>
      </c>
      <c r="AA137">
        <v>123210520</v>
      </c>
      <c r="AB137">
        <v>120651938</v>
      </c>
      <c r="AC137">
        <v>117507495</v>
      </c>
      <c r="AD137">
        <v>115514373.23999999</v>
      </c>
      <c r="AE137">
        <v>112999484</v>
      </c>
      <c r="AF137">
        <v>114620958</v>
      </c>
      <c r="AG137">
        <v>108726947</v>
      </c>
      <c r="AH137">
        <v>106399352.56999999</v>
      </c>
      <c r="AI137">
        <v>100037019</v>
      </c>
      <c r="AJ137">
        <v>100676161</v>
      </c>
      <c r="AK137">
        <v>98780706</v>
      </c>
      <c r="AL137">
        <v>98577658.849999994</v>
      </c>
      <c r="AM137">
        <v>91064860</v>
      </c>
      <c r="AN137">
        <v>92132640</v>
      </c>
      <c r="AO137">
        <v>89148937</v>
      </c>
      <c r="AP137">
        <v>91979850.560000002</v>
      </c>
      <c r="AQ137">
        <v>86155705</v>
      </c>
      <c r="AR137">
        <v>53561093</v>
      </c>
      <c r="AS137">
        <v>52901939</v>
      </c>
      <c r="AT137">
        <v>54153721.960000001</v>
      </c>
      <c r="AU137">
        <v>51225042</v>
      </c>
      <c r="AV137">
        <v>47731327</v>
      </c>
      <c r="AW137">
        <v>44666924</v>
      </c>
      <c r="AX137">
        <v>40372800.539999999</v>
      </c>
      <c r="AY137">
        <v>41762314</v>
      </c>
      <c r="AZ137">
        <v>40682579</v>
      </c>
      <c r="BA137">
        <v>38855784</v>
      </c>
      <c r="BB137">
        <v>38296476.960000001</v>
      </c>
      <c r="BC137">
        <v>34734088</v>
      </c>
      <c r="BD137">
        <v>34628197</v>
      </c>
      <c r="BE137">
        <v>33424788</v>
      </c>
      <c r="BF137">
        <v>32234348.670000002</v>
      </c>
      <c r="BG137">
        <v>29679784</v>
      </c>
      <c r="BH137">
        <v>28572462</v>
      </c>
      <c r="BI137">
        <v>27274183</v>
      </c>
      <c r="BJ137">
        <v>30208252</v>
      </c>
      <c r="BK137">
        <v>34219851</v>
      </c>
      <c r="BL137">
        <v>32062250</v>
      </c>
      <c r="BM137">
        <v>32722671</v>
      </c>
      <c r="BN137"/>
      <c r="BO137"/>
      <c r="BP137"/>
      <c r="BQ137"/>
      <c r="BR137"/>
      <c r="BS137"/>
      <c r="BT137"/>
      <c r="BU137"/>
      <c r="BV137"/>
    </row>
    <row r="138" spans="1:74">
      <c r="A138" t="s">
        <v>521</v>
      </c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</row>
    <row r="139" spans="1:74">
      <c r="A139" t="s">
        <v>348</v>
      </c>
      <c r="B139">
        <v>181901328.25999999</v>
      </c>
      <c r="C139">
        <v>172085091</v>
      </c>
      <c r="D139">
        <v>176041176</v>
      </c>
      <c r="E139">
        <v>168982593</v>
      </c>
      <c r="F139">
        <v>171614504.36000001</v>
      </c>
      <c r="G139">
        <v>162428679</v>
      </c>
      <c r="H139">
        <v>164469840</v>
      </c>
      <c r="I139">
        <v>152586691</v>
      </c>
      <c r="J139">
        <v>140462806.69999999</v>
      </c>
      <c r="K139">
        <v>99023321</v>
      </c>
      <c r="L139">
        <v>104082818</v>
      </c>
      <c r="M139">
        <v>101269499</v>
      </c>
      <c r="N139">
        <v>103009578.81</v>
      </c>
      <c r="O139">
        <v>101422483</v>
      </c>
      <c r="P139">
        <v>96659238</v>
      </c>
      <c r="Q139">
        <v>109788727</v>
      </c>
      <c r="R139">
        <v>110138600.89</v>
      </c>
      <c r="S139">
        <v>104585596</v>
      </c>
      <c r="T139">
        <v>107180802</v>
      </c>
      <c r="U139">
        <v>104244085</v>
      </c>
      <c r="V139">
        <v>104120052.86</v>
      </c>
      <c r="W139">
        <v>97474391</v>
      </c>
      <c r="X139">
        <v>97508629</v>
      </c>
      <c r="Y139">
        <v>96214167</v>
      </c>
      <c r="Z139">
        <v>95492591.769999996</v>
      </c>
      <c r="AA139">
        <v>91742078</v>
      </c>
      <c r="AB139">
        <v>90333235</v>
      </c>
      <c r="AC139">
        <v>88434390</v>
      </c>
      <c r="AD139">
        <v>86800357.959999993</v>
      </c>
      <c r="AE139">
        <v>84599591</v>
      </c>
      <c r="AF139">
        <v>86035371</v>
      </c>
      <c r="AG139">
        <v>82252728</v>
      </c>
      <c r="AH139">
        <v>80190984.370000005</v>
      </c>
      <c r="AI139">
        <v>75068073</v>
      </c>
      <c r="AJ139">
        <v>76134726</v>
      </c>
      <c r="AK139">
        <v>75124884</v>
      </c>
      <c r="AL139">
        <v>74419302.129999995</v>
      </c>
      <c r="AM139">
        <v>68841769</v>
      </c>
      <c r="AN139">
        <v>70030538</v>
      </c>
      <c r="AO139">
        <v>68151816</v>
      </c>
      <c r="AP139">
        <v>70474869.730000004</v>
      </c>
      <c r="AQ139">
        <v>65137805</v>
      </c>
      <c r="AR139">
        <v>37655206</v>
      </c>
      <c r="AS139">
        <v>37388877</v>
      </c>
      <c r="AT139">
        <v>38418391.670000002</v>
      </c>
      <c r="AU139">
        <v>35981672</v>
      </c>
      <c r="AV139">
        <v>33724856</v>
      </c>
      <c r="AW139">
        <v>31966248</v>
      </c>
      <c r="AX139">
        <v>29652526.469999999</v>
      </c>
      <c r="AY139">
        <v>29934076</v>
      </c>
      <c r="AZ139">
        <v>29317441</v>
      </c>
      <c r="BA139">
        <v>27958524</v>
      </c>
      <c r="BB139">
        <v>26846817.199999999</v>
      </c>
      <c r="BC139">
        <v>24302607</v>
      </c>
      <c r="BD139">
        <v>24179394</v>
      </c>
      <c r="BE139">
        <v>23508220</v>
      </c>
      <c r="BF139">
        <v>22653316.27</v>
      </c>
      <c r="BG139">
        <v>20835831</v>
      </c>
      <c r="BH139">
        <v>20099355</v>
      </c>
      <c r="BI139">
        <v>19129633</v>
      </c>
      <c r="BJ139">
        <v>21650557</v>
      </c>
      <c r="BK139">
        <v>25160698</v>
      </c>
      <c r="BL139">
        <v>23352368</v>
      </c>
      <c r="BM139">
        <v>24190319</v>
      </c>
      <c r="BN139"/>
      <c r="BO139"/>
      <c r="BP139"/>
      <c r="BQ139"/>
      <c r="BR139"/>
      <c r="BS139"/>
      <c r="BT139"/>
      <c r="BU139"/>
      <c r="BV139"/>
    </row>
    <row r="140" spans="1:74">
      <c r="A140" t="s">
        <v>349</v>
      </c>
      <c r="B140">
        <v>46380667.899999999</v>
      </c>
      <c r="C140">
        <v>44486088</v>
      </c>
      <c r="D140">
        <v>45866904</v>
      </c>
      <c r="E140">
        <v>43177853</v>
      </c>
      <c r="F140">
        <v>44398452.990000002</v>
      </c>
      <c r="G140">
        <v>41916333</v>
      </c>
      <c r="H140">
        <v>40804449</v>
      </c>
      <c r="I140">
        <v>38294644</v>
      </c>
      <c r="J140">
        <v>36609559.57</v>
      </c>
      <c r="K140">
        <v>26602329</v>
      </c>
      <c r="L140">
        <v>27437832</v>
      </c>
      <c r="M140">
        <v>26217141</v>
      </c>
      <c r="N140">
        <v>27231871.879999999</v>
      </c>
      <c r="O140">
        <v>27306687</v>
      </c>
      <c r="P140">
        <v>26012794</v>
      </c>
      <c r="Q140">
        <v>27306845</v>
      </c>
      <c r="R140">
        <v>28863883.68</v>
      </c>
      <c r="S140">
        <v>28029324</v>
      </c>
      <c r="T140">
        <v>28848813</v>
      </c>
      <c r="U140">
        <v>25820044</v>
      </c>
      <c r="V140">
        <v>27189019.210000001</v>
      </c>
      <c r="W140">
        <v>24997645</v>
      </c>
      <c r="X140">
        <v>24604230</v>
      </c>
      <c r="Y140">
        <v>23404237</v>
      </c>
      <c r="Z140">
        <v>24254353.609999999</v>
      </c>
      <c r="AA140">
        <v>23624495</v>
      </c>
      <c r="AB140">
        <v>22744305</v>
      </c>
      <c r="AC140">
        <v>21278575</v>
      </c>
      <c r="AD140">
        <v>21512510.09</v>
      </c>
      <c r="AE140">
        <v>21283051</v>
      </c>
      <c r="AF140">
        <v>21450813</v>
      </c>
      <c r="AG140">
        <v>19419678</v>
      </c>
      <c r="AH140">
        <v>19455409.170000002</v>
      </c>
      <c r="AI140">
        <v>18906220</v>
      </c>
      <c r="AJ140">
        <v>18454078</v>
      </c>
      <c r="AK140">
        <v>17085459</v>
      </c>
      <c r="AL140">
        <v>18761026.390000001</v>
      </c>
      <c r="AM140">
        <v>16732864</v>
      </c>
      <c r="AN140">
        <v>16885322</v>
      </c>
      <c r="AO140">
        <v>16448807</v>
      </c>
      <c r="AP140">
        <v>17668209.390000001</v>
      </c>
      <c r="AQ140">
        <v>16435557</v>
      </c>
      <c r="AR140">
        <v>12623922</v>
      </c>
      <c r="AS140">
        <v>11581524</v>
      </c>
      <c r="AT140">
        <v>12239973.279999999</v>
      </c>
      <c r="AU140">
        <v>11538260</v>
      </c>
      <c r="AV140">
        <v>10525305</v>
      </c>
      <c r="AW140">
        <v>9070208</v>
      </c>
      <c r="AX140">
        <v>8640926.4299999997</v>
      </c>
      <c r="AY140">
        <v>8861044</v>
      </c>
      <c r="AZ140">
        <v>8292511</v>
      </c>
      <c r="BA140">
        <v>7932297</v>
      </c>
      <c r="BB140">
        <v>9094414.6600000001</v>
      </c>
      <c r="BC140">
        <v>8104545</v>
      </c>
      <c r="BD140">
        <v>7978324</v>
      </c>
      <c r="BE140">
        <v>7545002</v>
      </c>
      <c r="BF140">
        <v>8178802.79</v>
      </c>
      <c r="BG140">
        <v>6851477</v>
      </c>
      <c r="BH140">
        <v>6669942</v>
      </c>
      <c r="BI140">
        <v>6305166</v>
      </c>
      <c r="BJ140">
        <v>7773556</v>
      </c>
      <c r="BK140">
        <v>8184598</v>
      </c>
      <c r="BL140">
        <v>7957131</v>
      </c>
      <c r="BM140">
        <v>7152108</v>
      </c>
      <c r="BN140"/>
      <c r="BO140"/>
      <c r="BP140"/>
      <c r="BQ140"/>
      <c r="BR140"/>
      <c r="BS140"/>
      <c r="BT140"/>
      <c r="BU140"/>
      <c r="BV140"/>
    </row>
    <row r="141" spans="1:74">
      <c r="A141" t="s">
        <v>350</v>
      </c>
      <c r="B141">
        <v>37909724.219999999</v>
      </c>
      <c r="C141">
        <v>37170384</v>
      </c>
      <c r="D141">
        <v>38429539</v>
      </c>
      <c r="E141">
        <v>36297666</v>
      </c>
      <c r="F141">
        <v>36922402.560000002</v>
      </c>
      <c r="G141">
        <v>34573170</v>
      </c>
      <c r="H141">
        <v>33640717</v>
      </c>
      <c r="I141">
        <v>31614785</v>
      </c>
      <c r="J141">
        <v>29760087.379999999</v>
      </c>
      <c r="K141">
        <v>22469496</v>
      </c>
      <c r="L141">
        <v>23338931</v>
      </c>
      <c r="M141">
        <v>22111956</v>
      </c>
      <c r="N141">
        <v>23181756.809999999</v>
      </c>
      <c r="O141">
        <v>23032080</v>
      </c>
      <c r="P141">
        <v>22042799</v>
      </c>
      <c r="Q141">
        <v>22878915</v>
      </c>
      <c r="R141">
        <v>24046681.350000001</v>
      </c>
      <c r="S141">
        <v>23638917</v>
      </c>
      <c r="T141">
        <v>23869872</v>
      </c>
      <c r="U141">
        <v>21834905</v>
      </c>
      <c r="V141">
        <v>22706258.989999998</v>
      </c>
      <c r="W141">
        <v>21170349</v>
      </c>
      <c r="X141">
        <v>20770693</v>
      </c>
      <c r="Y141">
        <v>19838773</v>
      </c>
      <c r="Z141">
        <v>20305500.359999999</v>
      </c>
      <c r="AA141">
        <v>20003348</v>
      </c>
      <c r="AB141">
        <v>19150619</v>
      </c>
      <c r="AC141">
        <v>17840384</v>
      </c>
      <c r="AD141">
        <v>18182706.100000001</v>
      </c>
      <c r="AE141">
        <v>18063436</v>
      </c>
      <c r="AF141">
        <v>18435327</v>
      </c>
      <c r="AG141">
        <v>16509115</v>
      </c>
      <c r="AH141">
        <v>16379404.73</v>
      </c>
      <c r="AI141">
        <v>15994853</v>
      </c>
      <c r="AJ141">
        <v>15481647</v>
      </c>
      <c r="AK141">
        <v>14153287</v>
      </c>
      <c r="AL141">
        <v>15758619.890000001</v>
      </c>
      <c r="AM141">
        <v>13913869</v>
      </c>
      <c r="AN141">
        <v>14133158</v>
      </c>
      <c r="AO141">
        <v>12262903</v>
      </c>
      <c r="AP141">
        <v>13343917.699999999</v>
      </c>
      <c r="AQ141">
        <v>12773097</v>
      </c>
      <c r="AR141">
        <v>10551328</v>
      </c>
      <c r="AS141">
        <v>9736244</v>
      </c>
      <c r="AT141">
        <v>10096698.83</v>
      </c>
      <c r="AU141">
        <v>9747647</v>
      </c>
      <c r="AV141">
        <v>8924611</v>
      </c>
      <c r="AW141">
        <v>7492022</v>
      </c>
      <c r="AX141">
        <v>6809280.0899999999</v>
      </c>
      <c r="AY141">
        <v>7120128</v>
      </c>
      <c r="AZ141">
        <v>6906899</v>
      </c>
      <c r="BA141">
        <v>6297196</v>
      </c>
      <c r="BB141">
        <v>6902481.8899999997</v>
      </c>
      <c r="BC141">
        <v>5997966</v>
      </c>
      <c r="BD141">
        <v>5829805</v>
      </c>
      <c r="BE141">
        <v>5470380</v>
      </c>
      <c r="BF141">
        <v>5825006.0199999996</v>
      </c>
      <c r="BG141">
        <v>5119062</v>
      </c>
      <c r="BH141">
        <v>4978867</v>
      </c>
      <c r="BI141">
        <v>0</v>
      </c>
      <c r="BJ141">
        <v>0</v>
      </c>
      <c r="BK141">
        <v>0</v>
      </c>
      <c r="BL141">
        <v>0</v>
      </c>
      <c r="BM141">
        <v>0</v>
      </c>
      <c r="BN141"/>
      <c r="BO141"/>
      <c r="BP141"/>
      <c r="BQ141"/>
      <c r="BR141"/>
      <c r="BS141"/>
      <c r="BT141"/>
      <c r="BU141"/>
      <c r="BV141"/>
    </row>
    <row r="142" spans="1:74">
      <c r="A142" t="s">
        <v>351</v>
      </c>
      <c r="B142">
        <v>8470943.6799999997</v>
      </c>
      <c r="C142">
        <v>7315704</v>
      </c>
      <c r="D142">
        <v>7437365</v>
      </c>
      <c r="E142">
        <v>6880187</v>
      </c>
      <c r="F142">
        <v>7476050.4299999997</v>
      </c>
      <c r="G142">
        <v>7343163</v>
      </c>
      <c r="H142">
        <v>7163732</v>
      </c>
      <c r="I142">
        <v>6679859</v>
      </c>
      <c r="J142">
        <v>6849472.2000000002</v>
      </c>
      <c r="K142">
        <v>4132833</v>
      </c>
      <c r="L142">
        <v>4098901</v>
      </c>
      <c r="M142">
        <v>4105185</v>
      </c>
      <c r="N142">
        <v>4050115.07</v>
      </c>
      <c r="O142">
        <v>4274607</v>
      </c>
      <c r="P142">
        <v>3969995</v>
      </c>
      <c r="Q142">
        <v>4427930</v>
      </c>
      <c r="R142">
        <v>4817202.34</v>
      </c>
      <c r="S142">
        <v>4390407</v>
      </c>
      <c r="T142">
        <v>4978941</v>
      </c>
      <c r="U142">
        <v>3985139</v>
      </c>
      <c r="V142">
        <v>4482760.22</v>
      </c>
      <c r="W142">
        <v>3827296</v>
      </c>
      <c r="X142">
        <v>3833537</v>
      </c>
      <c r="Y142">
        <v>3565464</v>
      </c>
      <c r="Z142">
        <v>3948853.25</v>
      </c>
      <c r="AA142">
        <v>3621147</v>
      </c>
      <c r="AB142">
        <v>3593686</v>
      </c>
      <c r="AC142">
        <v>3438191</v>
      </c>
      <c r="AD142">
        <v>3329803.99</v>
      </c>
      <c r="AE142">
        <v>3219615</v>
      </c>
      <c r="AF142">
        <v>3015486</v>
      </c>
      <c r="AG142">
        <v>2910563</v>
      </c>
      <c r="AH142">
        <v>3076004.44</v>
      </c>
      <c r="AI142">
        <v>2911367</v>
      </c>
      <c r="AJ142">
        <v>2972431</v>
      </c>
      <c r="AK142">
        <v>2932172</v>
      </c>
      <c r="AL142">
        <v>3002406.5</v>
      </c>
      <c r="AM142">
        <v>2818995</v>
      </c>
      <c r="AN142">
        <v>2752164</v>
      </c>
      <c r="AO142">
        <v>4185904</v>
      </c>
      <c r="AP142">
        <v>4324291.6900000004</v>
      </c>
      <c r="AQ142">
        <v>3662460</v>
      </c>
      <c r="AR142">
        <v>2072594</v>
      </c>
      <c r="AS142">
        <v>1845280</v>
      </c>
      <c r="AT142">
        <v>2143274.4500000002</v>
      </c>
      <c r="AU142">
        <v>1790613</v>
      </c>
      <c r="AV142">
        <v>1600694</v>
      </c>
      <c r="AW142">
        <v>1578186</v>
      </c>
      <c r="AX142">
        <v>1831646.34</v>
      </c>
      <c r="AY142">
        <v>1740916</v>
      </c>
      <c r="AZ142">
        <v>1385612</v>
      </c>
      <c r="BA142">
        <v>1635101</v>
      </c>
      <c r="BB142">
        <v>2191932.77</v>
      </c>
      <c r="BC142">
        <v>2106579</v>
      </c>
      <c r="BD142">
        <v>2148519</v>
      </c>
      <c r="BE142">
        <v>2074622</v>
      </c>
      <c r="BF142">
        <v>2353796.77</v>
      </c>
      <c r="BG142">
        <v>1732415</v>
      </c>
      <c r="BH142">
        <v>1691075</v>
      </c>
      <c r="BI142">
        <v>0</v>
      </c>
      <c r="BJ142">
        <v>0</v>
      </c>
      <c r="BK142">
        <v>0</v>
      </c>
      <c r="BL142">
        <v>0</v>
      </c>
      <c r="BM142">
        <v>0</v>
      </c>
      <c r="BN142"/>
      <c r="BO142"/>
      <c r="BP142"/>
      <c r="BQ142"/>
      <c r="BR142"/>
      <c r="BS142"/>
      <c r="BT142"/>
      <c r="BU142"/>
      <c r="BV142"/>
    </row>
    <row r="143" spans="1:74">
      <c r="A143" t="s">
        <v>352</v>
      </c>
      <c r="B143">
        <v>0</v>
      </c>
      <c r="C143">
        <v>0</v>
      </c>
      <c r="D143">
        <v>0</v>
      </c>
      <c r="E143">
        <v>0</v>
      </c>
      <c r="F143">
        <v>0</v>
      </c>
      <c r="G143">
        <v>0</v>
      </c>
      <c r="H143">
        <v>0</v>
      </c>
      <c r="I143">
        <v>0</v>
      </c>
      <c r="J143">
        <v>0</v>
      </c>
      <c r="K143">
        <v>0</v>
      </c>
      <c r="L143">
        <v>0</v>
      </c>
      <c r="M143">
        <v>0</v>
      </c>
      <c r="N143">
        <v>0</v>
      </c>
      <c r="O143">
        <v>0</v>
      </c>
      <c r="P143">
        <v>0</v>
      </c>
      <c r="Q143">
        <v>0</v>
      </c>
      <c r="R143">
        <v>0</v>
      </c>
      <c r="S143">
        <v>0</v>
      </c>
      <c r="T143">
        <v>0</v>
      </c>
      <c r="U143">
        <v>0</v>
      </c>
      <c r="V143">
        <v>0</v>
      </c>
      <c r="W143">
        <v>0</v>
      </c>
      <c r="X143">
        <v>0</v>
      </c>
      <c r="Y143">
        <v>0</v>
      </c>
      <c r="Z143">
        <v>0</v>
      </c>
      <c r="AA143">
        <v>0</v>
      </c>
      <c r="AB143">
        <v>0</v>
      </c>
      <c r="AC143">
        <v>0</v>
      </c>
      <c r="AD143">
        <v>0</v>
      </c>
      <c r="AE143">
        <v>0</v>
      </c>
      <c r="AF143">
        <v>0</v>
      </c>
      <c r="AG143">
        <v>0</v>
      </c>
      <c r="AH143">
        <v>0</v>
      </c>
      <c r="AI143">
        <v>0</v>
      </c>
      <c r="AJ143">
        <v>0</v>
      </c>
      <c r="AK143">
        <v>0</v>
      </c>
      <c r="AL143">
        <v>0</v>
      </c>
      <c r="AM143">
        <v>0</v>
      </c>
      <c r="AN143">
        <v>0</v>
      </c>
      <c r="AO143">
        <v>0</v>
      </c>
      <c r="AP143">
        <v>0</v>
      </c>
      <c r="AQ143">
        <v>0</v>
      </c>
      <c r="AR143">
        <v>0</v>
      </c>
      <c r="AS143">
        <v>0</v>
      </c>
      <c r="AT143">
        <v>62064.15</v>
      </c>
      <c r="AU143">
        <v>76860</v>
      </c>
      <c r="AV143">
        <v>126754</v>
      </c>
      <c r="AW143">
        <v>96861</v>
      </c>
      <c r="AX143">
        <v>53214.68</v>
      </c>
      <c r="AY143">
        <v>54529</v>
      </c>
      <c r="AZ143">
        <v>130668</v>
      </c>
      <c r="BA143">
        <v>67241</v>
      </c>
      <c r="BB143">
        <v>69133.48</v>
      </c>
      <c r="BC143">
        <v>66508</v>
      </c>
      <c r="BD143">
        <v>63978</v>
      </c>
      <c r="BE143">
        <v>60761</v>
      </c>
      <c r="BF143">
        <v>-114189.02</v>
      </c>
      <c r="BG143">
        <v>118991</v>
      </c>
      <c r="BH143">
        <v>118032</v>
      </c>
      <c r="BI143">
        <v>118819</v>
      </c>
      <c r="BJ143">
        <v>2159</v>
      </c>
      <c r="BK143">
        <v>2162</v>
      </c>
      <c r="BL143">
        <v>2160</v>
      </c>
      <c r="BM143">
        <v>2160</v>
      </c>
      <c r="BN143"/>
      <c r="BO143"/>
      <c r="BP143"/>
      <c r="BQ143"/>
      <c r="BR143"/>
      <c r="BS143"/>
      <c r="BT143"/>
      <c r="BU143"/>
      <c r="BV143"/>
    </row>
    <row r="144" spans="1:74">
      <c r="A144" t="s">
        <v>375</v>
      </c>
      <c r="B144">
        <v>0</v>
      </c>
      <c r="C144">
        <v>0</v>
      </c>
      <c r="D144">
        <v>0</v>
      </c>
      <c r="E144">
        <v>0</v>
      </c>
      <c r="F144">
        <v>0</v>
      </c>
      <c r="G144">
        <v>0</v>
      </c>
      <c r="H144">
        <v>0</v>
      </c>
      <c r="I144">
        <v>0</v>
      </c>
      <c r="J144">
        <v>1789771.59</v>
      </c>
      <c r="K144">
        <v>0</v>
      </c>
      <c r="L144">
        <v>0</v>
      </c>
      <c r="M144">
        <v>0</v>
      </c>
      <c r="N144">
        <v>0</v>
      </c>
      <c r="O144">
        <v>0</v>
      </c>
      <c r="P144">
        <v>0</v>
      </c>
      <c r="Q144">
        <v>0</v>
      </c>
      <c r="R144">
        <v>0</v>
      </c>
      <c r="S144">
        <v>0</v>
      </c>
      <c r="T144">
        <v>0</v>
      </c>
      <c r="U144">
        <v>0</v>
      </c>
      <c r="V144">
        <v>0</v>
      </c>
      <c r="W144">
        <v>0</v>
      </c>
      <c r="X144">
        <v>0</v>
      </c>
      <c r="Y144">
        <v>0</v>
      </c>
      <c r="Z144">
        <v>0</v>
      </c>
      <c r="AA144">
        <v>0</v>
      </c>
      <c r="AB144">
        <v>0</v>
      </c>
      <c r="AC144">
        <v>0</v>
      </c>
      <c r="AD144">
        <v>0</v>
      </c>
      <c r="AE144">
        <v>0</v>
      </c>
      <c r="AF144">
        <v>0</v>
      </c>
      <c r="AG144">
        <v>0</v>
      </c>
      <c r="AH144">
        <v>0</v>
      </c>
      <c r="AI144">
        <v>0</v>
      </c>
      <c r="AJ144">
        <v>0</v>
      </c>
      <c r="AK144">
        <v>0</v>
      </c>
      <c r="AL144">
        <v>0</v>
      </c>
      <c r="AM144">
        <v>0</v>
      </c>
      <c r="AN144">
        <v>0</v>
      </c>
      <c r="AO144">
        <v>0</v>
      </c>
      <c r="AP144">
        <v>0</v>
      </c>
      <c r="AQ144">
        <v>0</v>
      </c>
      <c r="AR144">
        <v>0</v>
      </c>
      <c r="AS144">
        <v>0</v>
      </c>
      <c r="AT144">
        <v>0</v>
      </c>
      <c r="AU144">
        <v>0</v>
      </c>
      <c r="AV144">
        <v>0</v>
      </c>
      <c r="AW144">
        <v>0</v>
      </c>
      <c r="AX144">
        <v>0</v>
      </c>
      <c r="AY144">
        <v>0</v>
      </c>
      <c r="AZ144">
        <v>0</v>
      </c>
      <c r="BA144">
        <v>0</v>
      </c>
      <c r="BB144">
        <v>0</v>
      </c>
      <c r="BC144">
        <v>0</v>
      </c>
      <c r="BD144">
        <v>0</v>
      </c>
      <c r="BE144">
        <v>0</v>
      </c>
      <c r="BF144">
        <v>0</v>
      </c>
      <c r="BG144">
        <v>0</v>
      </c>
      <c r="BH144">
        <v>0</v>
      </c>
      <c r="BI144">
        <v>0</v>
      </c>
      <c r="BJ144">
        <v>0</v>
      </c>
      <c r="BK144">
        <v>0</v>
      </c>
      <c r="BL144">
        <v>0</v>
      </c>
      <c r="BM144">
        <v>0</v>
      </c>
      <c r="BN144"/>
      <c r="BO144"/>
      <c r="BP144"/>
      <c r="BQ144"/>
      <c r="BR144"/>
      <c r="BS144"/>
      <c r="BT144"/>
      <c r="BU144"/>
      <c r="BV144"/>
    </row>
    <row r="145" spans="1:74">
      <c r="A145" t="s">
        <v>522</v>
      </c>
      <c r="B145">
        <v>228281996.16</v>
      </c>
      <c r="C145">
        <v>216571179</v>
      </c>
      <c r="D145">
        <v>221908080</v>
      </c>
      <c r="E145">
        <v>212160446</v>
      </c>
      <c r="F145">
        <v>216012957.34999999</v>
      </c>
      <c r="G145">
        <v>204345012</v>
      </c>
      <c r="H145">
        <v>205274289</v>
      </c>
      <c r="I145">
        <v>190881335</v>
      </c>
      <c r="J145">
        <v>184231452.63999999</v>
      </c>
      <c r="K145">
        <v>125625650</v>
      </c>
      <c r="L145">
        <v>131520650</v>
      </c>
      <c r="M145">
        <v>127486640</v>
      </c>
      <c r="N145">
        <v>130241450.69</v>
      </c>
      <c r="O145">
        <v>128729170</v>
      </c>
      <c r="P145">
        <v>122672032</v>
      </c>
      <c r="Q145">
        <v>137095572</v>
      </c>
      <c r="R145">
        <v>139002484.56999999</v>
      </c>
      <c r="S145">
        <v>132614920</v>
      </c>
      <c r="T145">
        <v>136029615</v>
      </c>
      <c r="U145">
        <v>130064129</v>
      </c>
      <c r="V145">
        <v>131309072.06999999</v>
      </c>
      <c r="W145">
        <v>122472036</v>
      </c>
      <c r="X145">
        <v>122112859</v>
      </c>
      <c r="Y145">
        <v>119618404</v>
      </c>
      <c r="Z145">
        <v>119746945.38</v>
      </c>
      <c r="AA145">
        <v>115366573</v>
      </c>
      <c r="AB145">
        <v>113077540</v>
      </c>
      <c r="AC145">
        <v>109712965</v>
      </c>
      <c r="AD145">
        <v>108312868.05</v>
      </c>
      <c r="AE145">
        <v>105882642</v>
      </c>
      <c r="AF145">
        <v>107486184</v>
      </c>
      <c r="AG145">
        <v>101672406</v>
      </c>
      <c r="AH145">
        <v>99646393.540000007</v>
      </c>
      <c r="AI145">
        <v>93974293</v>
      </c>
      <c r="AJ145">
        <v>94588804</v>
      </c>
      <c r="AK145">
        <v>92210343</v>
      </c>
      <c r="AL145">
        <v>93180328.530000001</v>
      </c>
      <c r="AM145">
        <v>85574633</v>
      </c>
      <c r="AN145">
        <v>86915860</v>
      </c>
      <c r="AO145">
        <v>84600623</v>
      </c>
      <c r="AP145">
        <v>88143079.129999995</v>
      </c>
      <c r="AQ145">
        <v>81573362</v>
      </c>
      <c r="AR145">
        <v>50279128</v>
      </c>
      <c r="AS145">
        <v>48970401</v>
      </c>
      <c r="AT145">
        <v>50720429.100000001</v>
      </c>
      <c r="AU145">
        <v>47596792</v>
      </c>
      <c r="AV145">
        <v>44376915</v>
      </c>
      <c r="AW145">
        <v>41133317</v>
      </c>
      <c r="AX145">
        <v>38346667.579999998</v>
      </c>
      <c r="AY145">
        <v>38849649</v>
      </c>
      <c r="AZ145">
        <v>37740620</v>
      </c>
      <c r="BA145">
        <v>35958062</v>
      </c>
      <c r="BB145">
        <v>36010365.340000004</v>
      </c>
      <c r="BC145">
        <v>32473660</v>
      </c>
      <c r="BD145">
        <v>32221696</v>
      </c>
      <c r="BE145">
        <v>31113983</v>
      </c>
      <c r="BF145">
        <v>30717930.039999999</v>
      </c>
      <c r="BG145">
        <v>27806299</v>
      </c>
      <c r="BH145">
        <v>26887329</v>
      </c>
      <c r="BI145">
        <v>25553618</v>
      </c>
      <c r="BJ145">
        <v>29426272</v>
      </c>
      <c r="BK145">
        <v>33347458</v>
      </c>
      <c r="BL145">
        <v>31311659</v>
      </c>
      <c r="BM145">
        <v>31344587</v>
      </c>
      <c r="BN145"/>
      <c r="BO145"/>
      <c r="BP145"/>
      <c r="BQ145"/>
      <c r="BR145"/>
      <c r="BS145"/>
      <c r="BT145"/>
      <c r="BU145"/>
      <c r="BV145"/>
    </row>
    <row r="146" spans="1:74">
      <c r="A146" t="s">
        <v>353</v>
      </c>
      <c r="B146">
        <v>167612.75</v>
      </c>
      <c r="C146">
        <v>184707</v>
      </c>
      <c r="D146">
        <v>201033</v>
      </c>
      <c r="E146">
        <v>192877</v>
      </c>
      <c r="F146">
        <v>175408.39</v>
      </c>
      <c r="G146">
        <v>229662</v>
      </c>
      <c r="H146">
        <v>202059</v>
      </c>
      <c r="I146">
        <v>224294</v>
      </c>
      <c r="J146">
        <v>148509.70000000001</v>
      </c>
      <c r="K146">
        <v>-281627</v>
      </c>
      <c r="L146">
        <v>-129095</v>
      </c>
      <c r="M146">
        <v>35738</v>
      </c>
      <c r="N146">
        <v>-62657.21</v>
      </c>
      <c r="O146">
        <v>-523</v>
      </c>
      <c r="P146">
        <v>-235</v>
      </c>
      <c r="Q146">
        <v>0</v>
      </c>
      <c r="R146">
        <v>0</v>
      </c>
      <c r="S146">
        <v>0</v>
      </c>
      <c r="T146">
        <v>0</v>
      </c>
      <c r="U146">
        <v>0</v>
      </c>
      <c r="V146">
        <v>0</v>
      </c>
      <c r="W146">
        <v>0</v>
      </c>
      <c r="X146">
        <v>0</v>
      </c>
      <c r="Y146">
        <v>0</v>
      </c>
      <c r="Z146">
        <v>0</v>
      </c>
      <c r="AA146">
        <v>0</v>
      </c>
      <c r="AB146">
        <v>0</v>
      </c>
      <c r="AC146">
        <v>0</v>
      </c>
      <c r="AD146">
        <v>0</v>
      </c>
      <c r="AE146">
        <v>0</v>
      </c>
      <c r="AF146">
        <v>0</v>
      </c>
      <c r="AG146">
        <v>0</v>
      </c>
      <c r="AH146">
        <v>0</v>
      </c>
      <c r="AI146">
        <v>0</v>
      </c>
      <c r="AJ146">
        <v>0</v>
      </c>
      <c r="AK146">
        <v>0</v>
      </c>
      <c r="AL146">
        <v>0</v>
      </c>
      <c r="AM146">
        <v>0</v>
      </c>
      <c r="AN146">
        <v>0</v>
      </c>
      <c r="AO146">
        <v>0</v>
      </c>
      <c r="AP146">
        <v>0</v>
      </c>
      <c r="AQ146">
        <v>0</v>
      </c>
      <c r="AR146">
        <v>0</v>
      </c>
      <c r="AS146">
        <v>0</v>
      </c>
      <c r="AT146">
        <v>0</v>
      </c>
      <c r="AU146">
        <v>0</v>
      </c>
      <c r="AV146">
        <v>0</v>
      </c>
      <c r="AW146">
        <v>0</v>
      </c>
      <c r="AX146">
        <v>0</v>
      </c>
      <c r="AY146">
        <v>0</v>
      </c>
      <c r="AZ146">
        <v>0</v>
      </c>
      <c r="BA146">
        <v>0</v>
      </c>
      <c r="BB146">
        <v>0</v>
      </c>
      <c r="BC146">
        <v>0</v>
      </c>
      <c r="BD146">
        <v>0</v>
      </c>
      <c r="BE146">
        <v>0</v>
      </c>
      <c r="BF146">
        <v>0</v>
      </c>
      <c r="BG146">
        <v>0</v>
      </c>
      <c r="BH146">
        <v>0</v>
      </c>
      <c r="BI146">
        <v>0</v>
      </c>
      <c r="BJ146">
        <v>0</v>
      </c>
      <c r="BK146">
        <v>0</v>
      </c>
      <c r="BL146">
        <v>0</v>
      </c>
      <c r="BM146">
        <v>0</v>
      </c>
      <c r="BN146"/>
      <c r="BO146"/>
      <c r="BP146"/>
      <c r="BQ146"/>
      <c r="BR146"/>
      <c r="BS146"/>
      <c r="BT146"/>
      <c r="BU146"/>
      <c r="BV146"/>
    </row>
    <row r="147" spans="1:74">
      <c r="A147" t="s">
        <v>354</v>
      </c>
      <c r="B147">
        <v>-115509.6</v>
      </c>
      <c r="C147">
        <v>160678</v>
      </c>
      <c r="D147">
        <v>-51282</v>
      </c>
      <c r="E147">
        <v>351859</v>
      </c>
      <c r="F147">
        <v>230521.3</v>
      </c>
      <c r="G147">
        <v>-132609</v>
      </c>
      <c r="H147">
        <v>-58638</v>
      </c>
      <c r="I147">
        <v>-48590</v>
      </c>
      <c r="J147">
        <v>6754927.5099999998</v>
      </c>
      <c r="K147">
        <v>23564</v>
      </c>
      <c r="L147">
        <v>283552</v>
      </c>
      <c r="M147">
        <v>59449</v>
      </c>
      <c r="N147">
        <v>161162.67000000001</v>
      </c>
      <c r="O147">
        <v>11306</v>
      </c>
      <c r="P147">
        <v>-2482</v>
      </c>
      <c r="Q147">
        <v>55990</v>
      </c>
      <c r="R147">
        <v>68901.240000000005</v>
      </c>
      <c r="S147">
        <v>-22214</v>
      </c>
      <c r="T147">
        <v>58902</v>
      </c>
      <c r="U147">
        <v>-2012</v>
      </c>
      <c r="V147">
        <v>-7339.96</v>
      </c>
      <c r="W147">
        <v>57790</v>
      </c>
      <c r="X147">
        <v>-3933</v>
      </c>
      <c r="Y147">
        <v>-6799</v>
      </c>
      <c r="Z147">
        <v>8250.56</v>
      </c>
      <c r="AA147">
        <v>4550</v>
      </c>
      <c r="AB147">
        <v>-18376</v>
      </c>
      <c r="AC147">
        <v>5036</v>
      </c>
      <c r="AD147">
        <v>-17328.46</v>
      </c>
      <c r="AE147">
        <v>28142</v>
      </c>
      <c r="AF147">
        <v>7685</v>
      </c>
      <c r="AG147">
        <v>58587</v>
      </c>
      <c r="AH147">
        <v>25740.9</v>
      </c>
      <c r="AI147">
        <v>25535</v>
      </c>
      <c r="AJ147">
        <v>-36122</v>
      </c>
      <c r="AK147">
        <v>-19335</v>
      </c>
      <c r="AL147">
        <v>-38190.019999999997</v>
      </c>
      <c r="AM147">
        <v>236946</v>
      </c>
      <c r="AN147">
        <v>1262</v>
      </c>
      <c r="AO147">
        <v>176962</v>
      </c>
      <c r="AP147">
        <v>-146982.76</v>
      </c>
      <c r="AQ147">
        <v>-391277</v>
      </c>
      <c r="AR147">
        <v>37253</v>
      </c>
      <c r="AS147">
        <v>3055</v>
      </c>
      <c r="AT147">
        <v>17623.25</v>
      </c>
      <c r="AU147">
        <v>41999</v>
      </c>
      <c r="AV147">
        <v>-28559</v>
      </c>
      <c r="AW147">
        <v>7524</v>
      </c>
      <c r="AX147">
        <v>59743.49</v>
      </c>
      <c r="AY147">
        <v>53625</v>
      </c>
      <c r="AZ147">
        <v>57863</v>
      </c>
      <c r="BA147">
        <v>45073</v>
      </c>
      <c r="BB147">
        <v>-90825.25</v>
      </c>
      <c r="BC147">
        <v>8351</v>
      </c>
      <c r="BD147">
        <v>-14876</v>
      </c>
      <c r="BE147">
        <v>-9258</v>
      </c>
      <c r="BF147">
        <v>-3582.48</v>
      </c>
      <c r="BG147">
        <v>138</v>
      </c>
      <c r="BH147">
        <v>-4873</v>
      </c>
      <c r="BI147">
        <v>2294</v>
      </c>
      <c r="BJ147">
        <v>4301</v>
      </c>
      <c r="BK147">
        <v>23427</v>
      </c>
      <c r="BL147">
        <v>76014</v>
      </c>
      <c r="BM147">
        <v>137694</v>
      </c>
      <c r="BN147"/>
      <c r="BO147"/>
      <c r="BP147"/>
      <c r="BQ147"/>
      <c r="BR147"/>
      <c r="BS147"/>
      <c r="BT147"/>
      <c r="BU147"/>
      <c r="BV147"/>
    </row>
    <row r="148" spans="1:74">
      <c r="A148" t="s">
        <v>523</v>
      </c>
      <c r="B148">
        <v>-115509.6</v>
      </c>
      <c r="C148">
        <v>160678</v>
      </c>
      <c r="D148">
        <v>-51282</v>
      </c>
      <c r="E148">
        <v>351859</v>
      </c>
      <c r="F148">
        <v>230521.3</v>
      </c>
      <c r="G148">
        <v>-132609</v>
      </c>
      <c r="H148">
        <v>-58638</v>
      </c>
      <c r="I148">
        <v>-48590</v>
      </c>
      <c r="J148">
        <v>40626.81</v>
      </c>
      <c r="K148">
        <v>23564</v>
      </c>
      <c r="L148">
        <v>283552</v>
      </c>
      <c r="M148">
        <v>59449</v>
      </c>
      <c r="N148">
        <v>161162.67000000001</v>
      </c>
      <c r="O148">
        <v>11306</v>
      </c>
      <c r="P148">
        <v>-2482</v>
      </c>
      <c r="Q148">
        <v>55990</v>
      </c>
      <c r="R148">
        <v>68901.240000000005</v>
      </c>
      <c r="S148">
        <v>-22214</v>
      </c>
      <c r="T148">
        <v>58902</v>
      </c>
      <c r="U148">
        <v>-2012</v>
      </c>
      <c r="V148">
        <v>-7339.96</v>
      </c>
      <c r="W148">
        <v>57790</v>
      </c>
      <c r="X148">
        <v>-3933</v>
      </c>
      <c r="Y148">
        <v>-6799</v>
      </c>
      <c r="Z148">
        <v>8250.56</v>
      </c>
      <c r="AA148">
        <v>4550</v>
      </c>
      <c r="AB148">
        <v>-18376</v>
      </c>
      <c r="AC148">
        <v>5036</v>
      </c>
      <c r="AD148">
        <v>-17328.46</v>
      </c>
      <c r="AE148">
        <v>28142</v>
      </c>
      <c r="AF148">
        <v>7685</v>
      </c>
      <c r="AG148">
        <v>58587</v>
      </c>
      <c r="AH148">
        <v>25740.9</v>
      </c>
      <c r="AI148">
        <v>25535</v>
      </c>
      <c r="AJ148">
        <v>-36122</v>
      </c>
      <c r="AK148">
        <v>-19335</v>
      </c>
      <c r="AL148">
        <v>-38190.019999999997</v>
      </c>
      <c r="AM148">
        <v>236946</v>
      </c>
      <c r="AN148">
        <v>1262</v>
      </c>
      <c r="AO148">
        <v>176962</v>
      </c>
      <c r="AP148">
        <v>-146982.79</v>
      </c>
      <c r="AQ148">
        <v>-391277</v>
      </c>
      <c r="AR148">
        <v>-34449</v>
      </c>
      <c r="AS148">
        <v>3055</v>
      </c>
      <c r="AT148">
        <v>17623.25</v>
      </c>
      <c r="AU148">
        <v>41999</v>
      </c>
      <c r="AV148">
        <v>-28559</v>
      </c>
      <c r="AW148">
        <v>7524</v>
      </c>
      <c r="AX148">
        <v>59743.49</v>
      </c>
      <c r="AY148">
        <v>53625</v>
      </c>
      <c r="AZ148">
        <v>57863</v>
      </c>
      <c r="BA148">
        <v>45073</v>
      </c>
      <c r="BB148">
        <v>-90825.25</v>
      </c>
      <c r="BC148">
        <v>8351</v>
      </c>
      <c r="BD148">
        <v>-14876</v>
      </c>
      <c r="BE148">
        <v>-9258</v>
      </c>
      <c r="BF148">
        <v>-3582.48</v>
      </c>
      <c r="BG148">
        <v>138</v>
      </c>
      <c r="BH148">
        <v>-4873</v>
      </c>
      <c r="BI148">
        <v>2294</v>
      </c>
      <c r="BJ148">
        <v>4301</v>
      </c>
      <c r="BK148">
        <v>23427</v>
      </c>
      <c r="BL148">
        <v>76014</v>
      </c>
      <c r="BM148">
        <v>137694</v>
      </c>
      <c r="BN148"/>
      <c r="BO148"/>
      <c r="BP148"/>
      <c r="BQ148"/>
      <c r="BR148"/>
      <c r="BS148"/>
      <c r="BT148"/>
      <c r="BU148"/>
      <c r="BV148"/>
    </row>
    <row r="149" spans="1:74">
      <c r="A149" t="s">
        <v>524</v>
      </c>
      <c r="B149">
        <v>0</v>
      </c>
      <c r="C149">
        <v>0</v>
      </c>
      <c r="D149">
        <v>0</v>
      </c>
      <c r="E149">
        <v>0</v>
      </c>
      <c r="F149">
        <v>0</v>
      </c>
      <c r="G149">
        <v>0</v>
      </c>
      <c r="H149">
        <v>0</v>
      </c>
      <c r="I149">
        <v>0</v>
      </c>
      <c r="J149">
        <v>0</v>
      </c>
      <c r="K149">
        <v>0</v>
      </c>
      <c r="L149">
        <v>0</v>
      </c>
      <c r="M149">
        <v>0</v>
      </c>
      <c r="N149">
        <v>0</v>
      </c>
      <c r="O149">
        <v>0</v>
      </c>
      <c r="P149">
        <v>0</v>
      </c>
      <c r="Q149">
        <v>0</v>
      </c>
      <c r="R149">
        <v>0</v>
      </c>
      <c r="S149">
        <v>0</v>
      </c>
      <c r="T149">
        <v>0</v>
      </c>
      <c r="U149">
        <v>0</v>
      </c>
      <c r="V149">
        <v>0</v>
      </c>
      <c r="W149">
        <v>0</v>
      </c>
      <c r="X149">
        <v>0</v>
      </c>
      <c r="Y149">
        <v>0</v>
      </c>
      <c r="Z149">
        <v>0</v>
      </c>
      <c r="AA149">
        <v>0</v>
      </c>
      <c r="AB149">
        <v>0</v>
      </c>
      <c r="AC149">
        <v>0</v>
      </c>
      <c r="AD149">
        <v>0</v>
      </c>
      <c r="AE149">
        <v>0</v>
      </c>
      <c r="AF149">
        <v>0</v>
      </c>
      <c r="AG149">
        <v>0</v>
      </c>
      <c r="AH149">
        <v>0</v>
      </c>
      <c r="AI149">
        <v>0</v>
      </c>
      <c r="AJ149">
        <v>0</v>
      </c>
      <c r="AK149">
        <v>0</v>
      </c>
      <c r="AL149">
        <v>0</v>
      </c>
      <c r="AM149">
        <v>0</v>
      </c>
      <c r="AN149">
        <v>0</v>
      </c>
      <c r="AO149">
        <v>0</v>
      </c>
      <c r="AP149">
        <v>0.03</v>
      </c>
      <c r="AQ149">
        <v>0</v>
      </c>
      <c r="AR149">
        <v>71702</v>
      </c>
      <c r="AS149">
        <v>0</v>
      </c>
      <c r="AT149">
        <v>0</v>
      </c>
      <c r="AU149">
        <v>0</v>
      </c>
      <c r="AV149">
        <v>0</v>
      </c>
      <c r="AW149">
        <v>0</v>
      </c>
      <c r="AX149">
        <v>0</v>
      </c>
      <c r="AY149">
        <v>0</v>
      </c>
      <c r="AZ149">
        <v>0</v>
      </c>
      <c r="BA149">
        <v>0</v>
      </c>
      <c r="BB149">
        <v>0</v>
      </c>
      <c r="BC149">
        <v>0</v>
      </c>
      <c r="BD149">
        <v>0</v>
      </c>
      <c r="BE149">
        <v>0</v>
      </c>
      <c r="BF149">
        <v>0</v>
      </c>
      <c r="BG149">
        <v>0</v>
      </c>
      <c r="BH149">
        <v>0</v>
      </c>
      <c r="BI149">
        <v>0</v>
      </c>
      <c r="BJ149">
        <v>0</v>
      </c>
      <c r="BK149">
        <v>0</v>
      </c>
      <c r="BL149">
        <v>0</v>
      </c>
      <c r="BM149">
        <v>0</v>
      </c>
      <c r="BN149"/>
      <c r="BO149"/>
      <c r="BP149"/>
      <c r="BQ149"/>
      <c r="BR149"/>
      <c r="BS149"/>
      <c r="BT149"/>
      <c r="BU149"/>
      <c r="BV149"/>
    </row>
    <row r="150" spans="1:74">
      <c r="A150" t="s">
        <v>676</v>
      </c>
      <c r="B150">
        <v>0</v>
      </c>
      <c r="C150">
        <v>0</v>
      </c>
      <c r="D150">
        <v>0</v>
      </c>
      <c r="E150">
        <v>0</v>
      </c>
      <c r="F150">
        <v>0</v>
      </c>
      <c r="G150">
        <v>0</v>
      </c>
      <c r="H150">
        <v>0</v>
      </c>
      <c r="I150">
        <v>0</v>
      </c>
      <c r="J150">
        <v>1678575.18</v>
      </c>
      <c r="K150">
        <v>0</v>
      </c>
      <c r="L150">
        <v>0</v>
      </c>
      <c r="M150">
        <v>0</v>
      </c>
      <c r="N150">
        <v>0</v>
      </c>
      <c r="O150">
        <v>0</v>
      </c>
      <c r="P150">
        <v>0</v>
      </c>
      <c r="Q150">
        <v>0</v>
      </c>
      <c r="R150">
        <v>0</v>
      </c>
      <c r="S150">
        <v>0</v>
      </c>
      <c r="T150">
        <v>0</v>
      </c>
      <c r="U150">
        <v>0</v>
      </c>
      <c r="V150">
        <v>0</v>
      </c>
      <c r="W150">
        <v>0</v>
      </c>
      <c r="X150">
        <v>0</v>
      </c>
      <c r="Y150">
        <v>0</v>
      </c>
      <c r="Z150">
        <v>0</v>
      </c>
      <c r="AA150">
        <v>0</v>
      </c>
      <c r="AB150">
        <v>0</v>
      </c>
      <c r="AC150">
        <v>0</v>
      </c>
      <c r="AD150">
        <v>0</v>
      </c>
      <c r="AE150">
        <v>0</v>
      </c>
      <c r="AF150">
        <v>0</v>
      </c>
      <c r="AG150">
        <v>0</v>
      </c>
      <c r="AH150">
        <v>0</v>
      </c>
      <c r="AI150">
        <v>0</v>
      </c>
      <c r="AJ150">
        <v>0</v>
      </c>
      <c r="AK150">
        <v>0</v>
      </c>
      <c r="AL150">
        <v>0</v>
      </c>
      <c r="AM150">
        <v>0</v>
      </c>
      <c r="AN150">
        <v>0</v>
      </c>
      <c r="AO150">
        <v>0</v>
      </c>
      <c r="AP150">
        <v>0</v>
      </c>
      <c r="AQ150">
        <v>0</v>
      </c>
      <c r="AR150">
        <v>0</v>
      </c>
      <c r="AS150">
        <v>0</v>
      </c>
      <c r="AT150">
        <v>0</v>
      </c>
      <c r="AU150">
        <v>0</v>
      </c>
      <c r="AV150">
        <v>0</v>
      </c>
      <c r="AW150">
        <v>0</v>
      </c>
      <c r="AX150">
        <v>0</v>
      </c>
      <c r="AY150">
        <v>0</v>
      </c>
      <c r="AZ150">
        <v>0</v>
      </c>
      <c r="BA150">
        <v>0</v>
      </c>
      <c r="BB150">
        <v>0</v>
      </c>
      <c r="BC150">
        <v>0</v>
      </c>
      <c r="BD150">
        <v>0</v>
      </c>
      <c r="BE150">
        <v>0</v>
      </c>
      <c r="BF150">
        <v>0</v>
      </c>
      <c r="BG150">
        <v>0</v>
      </c>
      <c r="BH150">
        <v>0</v>
      </c>
      <c r="BI150">
        <v>0</v>
      </c>
      <c r="BJ150">
        <v>0</v>
      </c>
      <c r="BK150">
        <v>0</v>
      </c>
      <c r="BL150">
        <v>0</v>
      </c>
      <c r="BM150">
        <v>0</v>
      </c>
      <c r="BN150"/>
      <c r="BO150"/>
      <c r="BP150"/>
      <c r="BQ150"/>
      <c r="BR150"/>
      <c r="BS150"/>
      <c r="BT150"/>
      <c r="BU150"/>
      <c r="BV150"/>
    </row>
    <row r="151" spans="1:74">
      <c r="A151" t="s">
        <v>525</v>
      </c>
      <c r="B151">
        <v>12324011.960000001</v>
      </c>
      <c r="C151">
        <v>10040056</v>
      </c>
      <c r="D151">
        <v>10243480</v>
      </c>
      <c r="E151">
        <v>10404080</v>
      </c>
      <c r="F151">
        <v>9803413.1799999997</v>
      </c>
      <c r="G151">
        <v>9560195</v>
      </c>
      <c r="H151">
        <v>8524605</v>
      </c>
      <c r="I151">
        <v>9025520</v>
      </c>
      <c r="J151">
        <v>8778427.6600000001</v>
      </c>
      <c r="K151">
        <v>4436289</v>
      </c>
      <c r="L151">
        <v>6025250</v>
      </c>
      <c r="M151">
        <v>5980419</v>
      </c>
      <c r="N151">
        <v>6905005.7699999996</v>
      </c>
      <c r="O151">
        <v>6770385</v>
      </c>
      <c r="P151">
        <v>5352571</v>
      </c>
      <c r="Q151">
        <v>8760394</v>
      </c>
      <c r="R151">
        <v>8924023.1999999993</v>
      </c>
      <c r="S151">
        <v>8435114</v>
      </c>
      <c r="T151">
        <v>7296127</v>
      </c>
      <c r="U151">
        <v>8829573</v>
      </c>
      <c r="V151">
        <v>8256983.2999999998</v>
      </c>
      <c r="W151">
        <v>8080240</v>
      </c>
      <c r="X151">
        <v>7589488</v>
      </c>
      <c r="Y151">
        <v>8420669</v>
      </c>
      <c r="Z151">
        <v>8294601.96</v>
      </c>
      <c r="AA151">
        <v>7848497</v>
      </c>
      <c r="AB151">
        <v>7556022</v>
      </c>
      <c r="AC151">
        <v>7799566</v>
      </c>
      <c r="AD151">
        <v>7184176.7300000004</v>
      </c>
      <c r="AE151">
        <v>7144984</v>
      </c>
      <c r="AF151">
        <v>7142459</v>
      </c>
      <c r="AG151">
        <v>7113128</v>
      </c>
      <c r="AH151">
        <v>6778699.9299999997</v>
      </c>
      <c r="AI151">
        <v>6088261</v>
      </c>
      <c r="AJ151">
        <v>6051235</v>
      </c>
      <c r="AK151">
        <v>6551028</v>
      </c>
      <c r="AL151">
        <v>5359140.3099999996</v>
      </c>
      <c r="AM151">
        <v>5727173</v>
      </c>
      <c r="AN151">
        <v>5218042</v>
      </c>
      <c r="AO151">
        <v>4725276</v>
      </c>
      <c r="AP151">
        <v>3689788.67</v>
      </c>
      <c r="AQ151">
        <v>4191066</v>
      </c>
      <c r="AR151">
        <v>3319218</v>
      </c>
      <c r="AS151">
        <v>3934593</v>
      </c>
      <c r="AT151">
        <v>3450916.11</v>
      </c>
      <c r="AU151">
        <v>3670249</v>
      </c>
      <c r="AV151">
        <v>3325853</v>
      </c>
      <c r="AW151">
        <v>3541131</v>
      </c>
      <c r="AX151">
        <v>2085876.45</v>
      </c>
      <c r="AY151">
        <v>2966290</v>
      </c>
      <c r="AZ151">
        <v>2999822</v>
      </c>
      <c r="BA151">
        <v>2942795</v>
      </c>
      <c r="BB151">
        <v>2195286.37</v>
      </c>
      <c r="BC151">
        <v>2268779</v>
      </c>
      <c r="BD151">
        <v>2391625</v>
      </c>
      <c r="BE151">
        <v>2301547</v>
      </c>
      <c r="BF151">
        <v>1512836.16</v>
      </c>
      <c r="BG151">
        <v>1873623</v>
      </c>
      <c r="BH151">
        <v>1680260</v>
      </c>
      <c r="BI151">
        <v>1722859</v>
      </c>
      <c r="BJ151">
        <v>786281</v>
      </c>
      <c r="BK151">
        <v>895820</v>
      </c>
      <c r="BL151">
        <v>826605</v>
      </c>
      <c r="BM151">
        <v>1515778</v>
      </c>
      <c r="BN151"/>
      <c r="BO151"/>
      <c r="BP151"/>
      <c r="BQ151"/>
      <c r="BR151"/>
      <c r="BS151"/>
      <c r="BT151"/>
      <c r="BU151"/>
      <c r="BV151"/>
    </row>
    <row r="152" spans="1:74">
      <c r="A152" t="s">
        <v>355</v>
      </c>
      <c r="B152">
        <v>4010082.86</v>
      </c>
      <c r="C152">
        <v>3994779</v>
      </c>
      <c r="D152">
        <v>4144705</v>
      </c>
      <c r="E152">
        <v>4407955</v>
      </c>
      <c r="F152">
        <v>4746698.62</v>
      </c>
      <c r="G152">
        <v>4283215</v>
      </c>
      <c r="H152">
        <v>3976862</v>
      </c>
      <c r="I152">
        <v>3825054</v>
      </c>
      <c r="J152">
        <v>3613172.58</v>
      </c>
      <c r="K152">
        <v>2599755</v>
      </c>
      <c r="L152">
        <v>3529316</v>
      </c>
      <c r="M152">
        <v>2900760</v>
      </c>
      <c r="N152">
        <v>2677863.02</v>
      </c>
      <c r="O152">
        <v>1991291</v>
      </c>
      <c r="P152">
        <v>1976254</v>
      </c>
      <c r="Q152">
        <v>1880584</v>
      </c>
      <c r="R152">
        <v>1616475.7</v>
      </c>
      <c r="S152">
        <v>1671569</v>
      </c>
      <c r="T152">
        <v>1683829</v>
      </c>
      <c r="U152">
        <v>1749106</v>
      </c>
      <c r="V152">
        <v>1739592.76</v>
      </c>
      <c r="W152">
        <v>1834799</v>
      </c>
      <c r="X152">
        <v>1832776</v>
      </c>
      <c r="Y152">
        <v>1788503</v>
      </c>
      <c r="Z152">
        <v>1938561.23</v>
      </c>
      <c r="AA152">
        <v>2000204</v>
      </c>
      <c r="AB152">
        <v>2013538</v>
      </c>
      <c r="AC152">
        <v>2040296</v>
      </c>
      <c r="AD152">
        <v>2131442.83</v>
      </c>
      <c r="AE152">
        <v>2159679</v>
      </c>
      <c r="AF152">
        <v>2096779</v>
      </c>
      <c r="AG152">
        <v>2054419</v>
      </c>
      <c r="AH152">
        <v>2081732.36</v>
      </c>
      <c r="AI152">
        <v>2073650</v>
      </c>
      <c r="AJ152">
        <v>2166959</v>
      </c>
      <c r="AK152">
        <v>2263162</v>
      </c>
      <c r="AL152">
        <v>2359528.7400000002</v>
      </c>
      <c r="AM152">
        <v>2415337</v>
      </c>
      <c r="AN152">
        <v>2397968</v>
      </c>
      <c r="AO152">
        <v>1345661</v>
      </c>
      <c r="AP152">
        <v>1176603.3899999999</v>
      </c>
      <c r="AQ152">
        <v>910001</v>
      </c>
      <c r="AR152">
        <v>127413</v>
      </c>
      <c r="AS152">
        <v>13</v>
      </c>
      <c r="AT152">
        <v>6.26</v>
      </c>
      <c r="AU152">
        <v>8</v>
      </c>
      <c r="AV152">
        <v>10</v>
      </c>
      <c r="AW152">
        <v>1</v>
      </c>
      <c r="AX152">
        <v>6.87</v>
      </c>
      <c r="AY152">
        <v>2</v>
      </c>
      <c r="AZ152">
        <v>3</v>
      </c>
      <c r="BA152">
        <v>0</v>
      </c>
      <c r="BB152">
        <v>2.71</v>
      </c>
      <c r="BC152">
        <v>1</v>
      </c>
      <c r="BD152">
        <v>58</v>
      </c>
      <c r="BE152">
        <v>50</v>
      </c>
      <c r="BF152">
        <v>5.53</v>
      </c>
      <c r="BG152">
        <v>346</v>
      </c>
      <c r="BH152">
        <v>1220</v>
      </c>
      <c r="BI152">
        <v>902</v>
      </c>
      <c r="BJ152">
        <v>60897</v>
      </c>
      <c r="BK152">
        <v>165490</v>
      </c>
      <c r="BL152">
        <v>154714</v>
      </c>
      <c r="BM152">
        <v>148861</v>
      </c>
      <c r="BN152"/>
      <c r="BO152"/>
      <c r="BP152"/>
      <c r="BQ152"/>
      <c r="BR152"/>
      <c r="BS152"/>
      <c r="BT152"/>
      <c r="BU152"/>
      <c r="BV152"/>
    </row>
    <row r="153" spans="1:74">
      <c r="A153" t="s">
        <v>356</v>
      </c>
      <c r="B153">
        <v>1517074.15</v>
      </c>
      <c r="C153">
        <v>969649</v>
      </c>
      <c r="D153">
        <v>1072786</v>
      </c>
      <c r="E153">
        <v>1042560</v>
      </c>
      <c r="F153">
        <v>995513.14</v>
      </c>
      <c r="G153">
        <v>986535</v>
      </c>
      <c r="H153">
        <v>932822</v>
      </c>
      <c r="I153">
        <v>946130</v>
      </c>
      <c r="J153">
        <v>-332486.5</v>
      </c>
      <c r="K153">
        <v>252678</v>
      </c>
      <c r="L153">
        <v>234466</v>
      </c>
      <c r="M153">
        <v>370232</v>
      </c>
      <c r="N153">
        <v>510933.19</v>
      </c>
      <c r="O153">
        <v>682325</v>
      </c>
      <c r="P153">
        <v>433981</v>
      </c>
      <c r="Q153">
        <v>1132252</v>
      </c>
      <c r="R153">
        <v>1008438.97</v>
      </c>
      <c r="S153">
        <v>1067705</v>
      </c>
      <c r="T153">
        <v>761854</v>
      </c>
      <c r="U153">
        <v>1231745</v>
      </c>
      <c r="V153">
        <v>861779.45</v>
      </c>
      <c r="W153">
        <v>998129</v>
      </c>
      <c r="X153">
        <v>927663</v>
      </c>
      <c r="Y153">
        <v>1181100</v>
      </c>
      <c r="Z153">
        <v>816829.68</v>
      </c>
      <c r="AA153">
        <v>852968</v>
      </c>
      <c r="AB153">
        <v>866259</v>
      </c>
      <c r="AC153">
        <v>950989</v>
      </c>
      <c r="AD153">
        <v>714419.94</v>
      </c>
      <c r="AE153">
        <v>832198</v>
      </c>
      <c r="AF153">
        <v>817142</v>
      </c>
      <c r="AG153">
        <v>959576</v>
      </c>
      <c r="AH153">
        <v>790152.37</v>
      </c>
      <c r="AI153">
        <v>718076</v>
      </c>
      <c r="AJ153">
        <v>715648</v>
      </c>
      <c r="AK153">
        <v>842338</v>
      </c>
      <c r="AL153">
        <v>449775.64</v>
      </c>
      <c r="AM153">
        <v>595915</v>
      </c>
      <c r="AN153">
        <v>542107</v>
      </c>
      <c r="AO153">
        <v>643191</v>
      </c>
      <c r="AP153">
        <v>431070.52</v>
      </c>
      <c r="AQ153">
        <v>585600</v>
      </c>
      <c r="AR153">
        <v>534474</v>
      </c>
      <c r="AS153">
        <v>741250</v>
      </c>
      <c r="AT153">
        <v>679257.36</v>
      </c>
      <c r="AU153">
        <v>749605</v>
      </c>
      <c r="AV153">
        <v>720238</v>
      </c>
      <c r="AW153">
        <v>781712</v>
      </c>
      <c r="AX153">
        <v>505720.79</v>
      </c>
      <c r="AY153">
        <v>791566</v>
      </c>
      <c r="AZ153">
        <v>827936</v>
      </c>
      <c r="BA153">
        <v>856238</v>
      </c>
      <c r="BB153">
        <v>639050.31999999995</v>
      </c>
      <c r="BC153">
        <v>599821</v>
      </c>
      <c r="BD153">
        <v>624261</v>
      </c>
      <c r="BE153">
        <v>624226</v>
      </c>
      <c r="BF153">
        <v>377440.79</v>
      </c>
      <c r="BG153">
        <v>461807</v>
      </c>
      <c r="BH153">
        <v>452289</v>
      </c>
      <c r="BI153">
        <v>482430</v>
      </c>
      <c r="BJ153">
        <v>228248</v>
      </c>
      <c r="BK153">
        <v>284741</v>
      </c>
      <c r="BL153">
        <v>322281</v>
      </c>
      <c r="BM153">
        <v>369633</v>
      </c>
      <c r="BN153"/>
      <c r="BO153"/>
      <c r="BP153"/>
      <c r="BQ153"/>
      <c r="BR153"/>
      <c r="BS153"/>
      <c r="BT153"/>
      <c r="BU153"/>
      <c r="BV153"/>
    </row>
    <row r="154" spans="1:74">
      <c r="A154" t="s">
        <v>526</v>
      </c>
      <c r="B154">
        <v>6796854.9500000002</v>
      </c>
      <c r="C154">
        <v>5075628</v>
      </c>
      <c r="D154">
        <v>5025989</v>
      </c>
      <c r="E154">
        <v>4953565</v>
      </c>
      <c r="F154">
        <v>4061201.42</v>
      </c>
      <c r="G154">
        <v>4290445</v>
      </c>
      <c r="H154">
        <v>3614921</v>
      </c>
      <c r="I154">
        <v>4254336</v>
      </c>
      <c r="J154">
        <v>5497741.5800000001</v>
      </c>
      <c r="K154">
        <v>1583856</v>
      </c>
      <c r="L154">
        <v>2261468</v>
      </c>
      <c r="M154">
        <v>2709427</v>
      </c>
      <c r="N154">
        <v>3716209.56</v>
      </c>
      <c r="O154">
        <v>4096769</v>
      </c>
      <c r="P154">
        <v>2942336</v>
      </c>
      <c r="Q154">
        <v>5747558</v>
      </c>
      <c r="R154">
        <v>6299108.5300000003</v>
      </c>
      <c r="S154">
        <v>5695840</v>
      </c>
      <c r="T154">
        <v>4850444</v>
      </c>
      <c r="U154">
        <v>5848722</v>
      </c>
      <c r="V154">
        <v>5655611.0999999996</v>
      </c>
      <c r="W154">
        <v>5247312</v>
      </c>
      <c r="X154">
        <v>4829049</v>
      </c>
      <c r="Y154">
        <v>5451066</v>
      </c>
      <c r="Z154">
        <v>5539211.0499999998</v>
      </c>
      <c r="AA154">
        <v>4995325</v>
      </c>
      <c r="AB154">
        <v>4676225</v>
      </c>
      <c r="AC154">
        <v>4808281</v>
      </c>
      <c r="AD154">
        <v>4338313.96</v>
      </c>
      <c r="AE154">
        <v>4153107</v>
      </c>
      <c r="AF154">
        <v>4228538</v>
      </c>
      <c r="AG154">
        <v>4099133</v>
      </c>
      <c r="AH154">
        <v>3906815.2</v>
      </c>
      <c r="AI154">
        <v>3296535</v>
      </c>
      <c r="AJ154">
        <v>3168628</v>
      </c>
      <c r="AK154">
        <v>3445528</v>
      </c>
      <c r="AL154">
        <v>2549835.9300000002</v>
      </c>
      <c r="AM154">
        <v>2715921</v>
      </c>
      <c r="AN154">
        <v>2277967</v>
      </c>
      <c r="AO154">
        <v>2736424</v>
      </c>
      <c r="AP154">
        <v>2082114.76</v>
      </c>
      <c r="AQ154">
        <v>2695465</v>
      </c>
      <c r="AR154">
        <v>2657331</v>
      </c>
      <c r="AS154">
        <v>3193330</v>
      </c>
      <c r="AT154">
        <v>2771652.49</v>
      </c>
      <c r="AU154">
        <v>2920636</v>
      </c>
      <c r="AV154">
        <v>2605605</v>
      </c>
      <c r="AW154">
        <v>2759418</v>
      </c>
      <c r="AX154">
        <v>1580148.79</v>
      </c>
      <c r="AY154">
        <v>2174722</v>
      </c>
      <c r="AZ154">
        <v>2171883</v>
      </c>
      <c r="BA154">
        <v>2086557</v>
      </c>
      <c r="BB154">
        <v>1556233.35</v>
      </c>
      <c r="BC154">
        <v>1668957</v>
      </c>
      <c r="BD154">
        <v>1767306</v>
      </c>
      <c r="BE154">
        <v>1677271</v>
      </c>
      <c r="BF154">
        <v>1135389.8400000001</v>
      </c>
      <c r="BG154">
        <v>1411470</v>
      </c>
      <c r="BH154">
        <v>1226751</v>
      </c>
      <c r="BI154">
        <v>1239527</v>
      </c>
      <c r="BJ154">
        <v>497136</v>
      </c>
      <c r="BK154">
        <v>445589</v>
      </c>
      <c r="BL154">
        <v>349610</v>
      </c>
      <c r="BM154">
        <v>997284</v>
      </c>
      <c r="BN154"/>
      <c r="BO154"/>
      <c r="BP154"/>
      <c r="BQ154"/>
      <c r="BR154"/>
      <c r="BS154"/>
      <c r="BT154"/>
      <c r="BU154"/>
      <c r="BV154"/>
    </row>
    <row r="155" spans="1:74">
      <c r="A155" t="s">
        <v>527</v>
      </c>
      <c r="B155">
        <v>6796854.9500000002</v>
      </c>
      <c r="C155">
        <v>5075628</v>
      </c>
      <c r="D155">
        <v>5025989</v>
      </c>
      <c r="E155">
        <v>4953565</v>
      </c>
      <c r="F155">
        <v>4061201.42</v>
      </c>
      <c r="G155">
        <v>4290445</v>
      </c>
      <c r="H155">
        <v>3614921</v>
      </c>
      <c r="I155">
        <v>4254336</v>
      </c>
      <c r="J155">
        <v>5497741.5800000001</v>
      </c>
      <c r="K155">
        <v>1583856</v>
      </c>
      <c r="L155">
        <v>2261468</v>
      </c>
      <c r="M155">
        <v>2709427</v>
      </c>
      <c r="N155">
        <v>3716209.56</v>
      </c>
      <c r="O155">
        <v>4096769</v>
      </c>
      <c r="P155">
        <v>2942336</v>
      </c>
      <c r="Q155">
        <v>5747558</v>
      </c>
      <c r="R155">
        <v>6299108.5300000003</v>
      </c>
      <c r="S155">
        <v>5695840</v>
      </c>
      <c r="T155">
        <v>4850444</v>
      </c>
      <c r="U155">
        <v>5848722</v>
      </c>
      <c r="V155">
        <v>5655611.0999999996</v>
      </c>
      <c r="W155">
        <v>5247312</v>
      </c>
      <c r="X155">
        <v>4829049</v>
      </c>
      <c r="Y155">
        <v>5451066</v>
      </c>
      <c r="Z155">
        <v>5539211.0499999998</v>
      </c>
      <c r="AA155">
        <v>4995325</v>
      </c>
      <c r="AB155">
        <v>4676225</v>
      </c>
      <c r="AC155">
        <v>4808281</v>
      </c>
      <c r="AD155">
        <v>4338313.96</v>
      </c>
      <c r="AE155">
        <v>4153107</v>
      </c>
      <c r="AF155">
        <v>4228538</v>
      </c>
      <c r="AG155">
        <v>4099133</v>
      </c>
      <c r="AH155">
        <v>3906815.2</v>
      </c>
      <c r="AI155">
        <v>3296535</v>
      </c>
      <c r="AJ155">
        <v>3168628</v>
      </c>
      <c r="AK155">
        <v>3445528</v>
      </c>
      <c r="AL155">
        <v>2549835.9300000002</v>
      </c>
      <c r="AM155">
        <v>2715921</v>
      </c>
      <c r="AN155">
        <v>2277967</v>
      </c>
      <c r="AO155">
        <v>2736424</v>
      </c>
      <c r="AP155">
        <v>2082114.76</v>
      </c>
      <c r="AQ155">
        <v>2695465</v>
      </c>
      <c r="AR155">
        <v>2657331</v>
      </c>
      <c r="AS155">
        <v>3193330</v>
      </c>
      <c r="AT155">
        <v>2771652.49</v>
      </c>
      <c r="AU155">
        <v>2920636</v>
      </c>
      <c r="AV155">
        <v>2605605</v>
      </c>
      <c r="AW155">
        <v>2759418</v>
      </c>
      <c r="AX155">
        <v>1580148.79</v>
      </c>
      <c r="AY155">
        <v>2174722</v>
      </c>
      <c r="AZ155">
        <v>2171883</v>
      </c>
      <c r="BA155">
        <v>2086557</v>
      </c>
      <c r="BB155">
        <v>1556233.35</v>
      </c>
      <c r="BC155">
        <v>1668957</v>
      </c>
      <c r="BD155">
        <v>1767306</v>
      </c>
      <c r="BE155">
        <v>1677271</v>
      </c>
      <c r="BF155">
        <v>1135389.8400000001</v>
      </c>
      <c r="BG155">
        <v>1411470</v>
      </c>
      <c r="BH155">
        <v>1226751</v>
      </c>
      <c r="BI155">
        <v>1239527</v>
      </c>
      <c r="BJ155">
        <v>497136</v>
      </c>
      <c r="BK155">
        <v>445589</v>
      </c>
      <c r="BL155">
        <v>349610</v>
      </c>
      <c r="BM155">
        <v>997284</v>
      </c>
      <c r="BN155"/>
      <c r="BO155"/>
      <c r="BP155"/>
      <c r="BQ155"/>
      <c r="BR155"/>
      <c r="BS155"/>
      <c r="BT155"/>
      <c r="BU155"/>
      <c r="BV155"/>
    </row>
    <row r="156" spans="1:74">
      <c r="A156" t="s">
        <v>528</v>
      </c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</row>
    <row r="157" spans="1:74">
      <c r="A157" t="s">
        <v>529</v>
      </c>
      <c r="B157">
        <v>6796854.9500000002</v>
      </c>
      <c r="C157">
        <v>5075628</v>
      </c>
      <c r="D157">
        <v>5025989</v>
      </c>
      <c r="E157">
        <v>4953565</v>
      </c>
      <c r="F157">
        <v>4061201.42</v>
      </c>
      <c r="G157">
        <v>4290445</v>
      </c>
      <c r="H157">
        <v>3614921</v>
      </c>
      <c r="I157">
        <v>4254336</v>
      </c>
      <c r="J157">
        <v>5497741.5800000001</v>
      </c>
      <c r="K157">
        <v>1583856</v>
      </c>
      <c r="L157">
        <v>2261468</v>
      </c>
      <c r="M157">
        <v>2709427</v>
      </c>
      <c r="N157">
        <v>3716209.56</v>
      </c>
      <c r="O157">
        <v>4096769</v>
      </c>
      <c r="P157">
        <v>2942336</v>
      </c>
      <c r="Q157">
        <v>5747558</v>
      </c>
      <c r="R157">
        <v>6299108.5300000003</v>
      </c>
      <c r="S157">
        <v>5695840</v>
      </c>
      <c r="T157">
        <v>4850444</v>
      </c>
      <c r="U157">
        <v>5848722</v>
      </c>
      <c r="V157">
        <v>5655611.0999999996</v>
      </c>
      <c r="W157">
        <v>5247312</v>
      </c>
      <c r="X157">
        <v>4829049</v>
      </c>
      <c r="Y157">
        <v>5451066</v>
      </c>
      <c r="Z157">
        <v>5539211.0499999998</v>
      </c>
      <c r="AA157">
        <v>4995325</v>
      </c>
      <c r="AB157">
        <v>4676225</v>
      </c>
      <c r="AC157">
        <v>4808281</v>
      </c>
      <c r="AD157">
        <v>4338313.96</v>
      </c>
      <c r="AE157">
        <v>4153107</v>
      </c>
      <c r="AF157">
        <v>4228538</v>
      </c>
      <c r="AG157">
        <v>4099133</v>
      </c>
      <c r="AH157">
        <v>3906815.2</v>
      </c>
      <c r="AI157">
        <v>3296535</v>
      </c>
      <c r="AJ157">
        <v>3168628</v>
      </c>
      <c r="AK157">
        <v>3445528</v>
      </c>
      <c r="AL157">
        <v>2549835.9300000002</v>
      </c>
      <c r="AM157">
        <v>2715921</v>
      </c>
      <c r="AN157">
        <v>2277967</v>
      </c>
      <c r="AO157">
        <v>2736424</v>
      </c>
      <c r="AP157">
        <v>2082114.76</v>
      </c>
      <c r="AQ157">
        <v>2695465</v>
      </c>
      <c r="AR157">
        <v>2657331</v>
      </c>
      <c r="AS157">
        <v>3193330</v>
      </c>
      <c r="AT157">
        <v>2771652.49</v>
      </c>
      <c r="AU157">
        <v>2920636</v>
      </c>
      <c r="AV157">
        <v>2605605</v>
      </c>
      <c r="AW157">
        <v>2759418</v>
      </c>
      <c r="AX157">
        <v>1580148.79</v>
      </c>
      <c r="AY157">
        <v>2174722</v>
      </c>
      <c r="AZ157">
        <v>2171883</v>
      </c>
      <c r="BA157">
        <v>2086557</v>
      </c>
      <c r="BB157">
        <v>0</v>
      </c>
      <c r="BC157">
        <v>0</v>
      </c>
      <c r="BD157">
        <v>0</v>
      </c>
      <c r="BE157">
        <v>0</v>
      </c>
      <c r="BF157">
        <v>0</v>
      </c>
      <c r="BG157">
        <v>0</v>
      </c>
      <c r="BH157">
        <v>0</v>
      </c>
      <c r="BI157">
        <v>0</v>
      </c>
      <c r="BJ157">
        <v>0</v>
      </c>
      <c r="BK157">
        <v>0</v>
      </c>
      <c r="BL157">
        <v>0</v>
      </c>
      <c r="BM157">
        <v>0</v>
      </c>
      <c r="BN157"/>
      <c r="BO157"/>
      <c r="BP157"/>
      <c r="BQ157"/>
      <c r="BR157"/>
      <c r="BS157"/>
      <c r="BT157"/>
      <c r="BU157"/>
      <c r="BV157"/>
    </row>
    <row r="158" spans="1:74">
      <c r="A158" t="s">
        <v>530</v>
      </c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</row>
    <row r="159" spans="1:74">
      <c r="A159" t="s">
        <v>531</v>
      </c>
      <c r="B159">
        <v>-0.1</v>
      </c>
      <c r="C159">
        <v>0</v>
      </c>
      <c r="D159">
        <v>39726</v>
      </c>
      <c r="E159">
        <v>-194896</v>
      </c>
      <c r="F159">
        <v>255935.62</v>
      </c>
      <c r="G159">
        <v>-19101</v>
      </c>
      <c r="H159">
        <v>107320</v>
      </c>
      <c r="I159">
        <v>-54281</v>
      </c>
      <c r="J159">
        <v>-33675.879999999997</v>
      </c>
      <c r="K159">
        <v>0</v>
      </c>
      <c r="L159">
        <v>0</v>
      </c>
      <c r="M159">
        <v>0</v>
      </c>
      <c r="N159">
        <v>-4140432.36</v>
      </c>
      <c r="O159">
        <v>1446520</v>
      </c>
      <c r="P159">
        <v>-2004557</v>
      </c>
      <c r="Q159">
        <v>0</v>
      </c>
      <c r="R159">
        <v>0</v>
      </c>
      <c r="S159">
        <v>0</v>
      </c>
      <c r="T159">
        <v>0</v>
      </c>
      <c r="U159">
        <v>0</v>
      </c>
      <c r="V159">
        <v>0</v>
      </c>
      <c r="W159">
        <v>0</v>
      </c>
      <c r="X159">
        <v>0</v>
      </c>
      <c r="Y159">
        <v>0</v>
      </c>
      <c r="Z159">
        <v>0</v>
      </c>
      <c r="AA159">
        <v>0</v>
      </c>
      <c r="AB159">
        <v>0</v>
      </c>
      <c r="AC159">
        <v>0</v>
      </c>
      <c r="AD159">
        <v>0</v>
      </c>
      <c r="AE159">
        <v>0</v>
      </c>
      <c r="AF159">
        <v>0</v>
      </c>
      <c r="AG159">
        <v>0</v>
      </c>
      <c r="AH159">
        <v>0</v>
      </c>
      <c r="AI159">
        <v>0</v>
      </c>
      <c r="AJ159">
        <v>0</v>
      </c>
      <c r="AK159">
        <v>0</v>
      </c>
      <c r="AL159">
        <v>0</v>
      </c>
      <c r="AM159">
        <v>0</v>
      </c>
      <c r="AN159">
        <v>0</v>
      </c>
      <c r="AO159">
        <v>0</v>
      </c>
      <c r="AP159">
        <v>0</v>
      </c>
      <c r="AQ159">
        <v>0</v>
      </c>
      <c r="AR159">
        <v>0</v>
      </c>
      <c r="AS159">
        <v>0</v>
      </c>
      <c r="AT159">
        <v>0</v>
      </c>
      <c r="AU159">
        <v>0</v>
      </c>
      <c r="AV159">
        <v>0</v>
      </c>
      <c r="AW159">
        <v>0</v>
      </c>
      <c r="AX159">
        <v>0</v>
      </c>
      <c r="AY159">
        <v>0</v>
      </c>
      <c r="AZ159">
        <v>0</v>
      </c>
      <c r="BA159">
        <v>0</v>
      </c>
      <c r="BB159">
        <v>0</v>
      </c>
      <c r="BC159">
        <v>0</v>
      </c>
      <c r="BD159">
        <v>0</v>
      </c>
      <c r="BE159">
        <v>0</v>
      </c>
      <c r="BF159">
        <v>0</v>
      </c>
      <c r="BG159">
        <v>0</v>
      </c>
      <c r="BH159">
        <v>0</v>
      </c>
      <c r="BI159">
        <v>0</v>
      </c>
      <c r="BJ159">
        <v>0</v>
      </c>
      <c r="BK159">
        <v>0</v>
      </c>
      <c r="BL159">
        <v>0</v>
      </c>
      <c r="BM159">
        <v>0</v>
      </c>
      <c r="BN159"/>
      <c r="BO159"/>
      <c r="BP159"/>
      <c r="BQ159"/>
      <c r="BR159"/>
      <c r="BS159"/>
      <c r="BT159"/>
      <c r="BU159"/>
      <c r="BV159"/>
    </row>
    <row r="160" spans="1:74">
      <c r="A160" t="s">
        <v>532</v>
      </c>
      <c r="B160">
        <v>-1019317.25</v>
      </c>
      <c r="C160">
        <v>450066</v>
      </c>
      <c r="D160">
        <v>-102733</v>
      </c>
      <c r="E160">
        <v>-68096</v>
      </c>
      <c r="F160">
        <v>-1481760.81</v>
      </c>
      <c r="G160">
        <v>451878</v>
      </c>
      <c r="H160">
        <v>288630</v>
      </c>
      <c r="I160">
        <v>-284692</v>
      </c>
      <c r="J160">
        <v>98073.52</v>
      </c>
      <c r="K160">
        <v>675873</v>
      </c>
      <c r="L160">
        <v>317860</v>
      </c>
      <c r="M160">
        <v>430194</v>
      </c>
      <c r="N160">
        <v>-231346.27</v>
      </c>
      <c r="O160">
        <v>714546</v>
      </c>
      <c r="P160">
        <v>-664096</v>
      </c>
      <c r="Q160">
        <v>739258</v>
      </c>
      <c r="R160">
        <v>-43252.02</v>
      </c>
      <c r="S160">
        <v>-328803</v>
      </c>
      <c r="T160">
        <v>-551817</v>
      </c>
      <c r="U160">
        <v>63584</v>
      </c>
      <c r="V160">
        <v>23884.81</v>
      </c>
      <c r="W160">
        <v>-603058</v>
      </c>
      <c r="X160">
        <v>137514</v>
      </c>
      <c r="Y160">
        <v>-157486</v>
      </c>
      <c r="Z160">
        <v>-19818.63</v>
      </c>
      <c r="AA160">
        <v>-43059</v>
      </c>
      <c r="AB160">
        <v>37696</v>
      </c>
      <c r="AC160">
        <v>-197038</v>
      </c>
      <c r="AD160">
        <v>-62838.51</v>
      </c>
      <c r="AE160">
        <v>-135833</v>
      </c>
      <c r="AF160">
        <v>-196622</v>
      </c>
      <c r="AG160">
        <v>-160588</v>
      </c>
      <c r="AH160">
        <v>-158737.85999999999</v>
      </c>
      <c r="AI160">
        <v>242406</v>
      </c>
      <c r="AJ160">
        <v>170030</v>
      </c>
      <c r="AK160">
        <v>-48481</v>
      </c>
      <c r="AL160">
        <v>54804.22</v>
      </c>
      <c r="AM160">
        <v>7969</v>
      </c>
      <c r="AN160">
        <v>1545</v>
      </c>
      <c r="AO160">
        <v>-97952</v>
      </c>
      <c r="AP160">
        <v>214485.21</v>
      </c>
      <c r="AQ160">
        <v>61805</v>
      </c>
      <c r="AR160">
        <v>283823</v>
      </c>
      <c r="AS160">
        <v>-189348</v>
      </c>
      <c r="AT160">
        <v>-24462</v>
      </c>
      <c r="AU160">
        <v>-139956</v>
      </c>
      <c r="AV160">
        <v>136708</v>
      </c>
      <c r="AW160">
        <v>-122730</v>
      </c>
      <c r="AX160">
        <v>76500.67</v>
      </c>
      <c r="AY160">
        <v>60942</v>
      </c>
      <c r="AZ160">
        <v>63521</v>
      </c>
      <c r="BA160">
        <v>19549</v>
      </c>
      <c r="BB160">
        <v>0</v>
      </c>
      <c r="BC160">
        <v>0</v>
      </c>
      <c r="BD160">
        <v>0</v>
      </c>
      <c r="BE160">
        <v>0</v>
      </c>
      <c r="BF160">
        <v>0</v>
      </c>
      <c r="BG160">
        <v>0</v>
      </c>
      <c r="BH160">
        <v>0</v>
      </c>
      <c r="BI160">
        <v>0</v>
      </c>
      <c r="BJ160">
        <v>0</v>
      </c>
      <c r="BK160">
        <v>0</v>
      </c>
      <c r="BL160">
        <v>0</v>
      </c>
      <c r="BM160">
        <v>0</v>
      </c>
      <c r="BN160"/>
      <c r="BO160"/>
      <c r="BP160"/>
      <c r="BQ160"/>
      <c r="BR160"/>
      <c r="BS160"/>
      <c r="BT160"/>
      <c r="BU160"/>
      <c r="BV160"/>
    </row>
    <row r="161" spans="1:74">
      <c r="A161" t="s">
        <v>533</v>
      </c>
      <c r="B161">
        <v>0</v>
      </c>
      <c r="C161">
        <v>0</v>
      </c>
      <c r="D161">
        <v>0</v>
      </c>
      <c r="E161">
        <v>0</v>
      </c>
      <c r="F161">
        <v>0</v>
      </c>
      <c r="G161">
        <v>0</v>
      </c>
      <c r="H161">
        <v>0</v>
      </c>
      <c r="I161">
        <v>0</v>
      </c>
      <c r="J161">
        <v>0</v>
      </c>
      <c r="K161">
        <v>272703</v>
      </c>
      <c r="L161">
        <v>30909</v>
      </c>
      <c r="M161">
        <v>60659</v>
      </c>
      <c r="N161">
        <v>108510.03</v>
      </c>
      <c r="O161">
        <v>874227</v>
      </c>
      <c r="P161">
        <v>-1001765</v>
      </c>
      <c r="Q161">
        <v>0</v>
      </c>
      <c r="R161">
        <v>0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0</v>
      </c>
      <c r="Z161">
        <v>0</v>
      </c>
      <c r="AA161">
        <v>0</v>
      </c>
      <c r="AB161">
        <v>0</v>
      </c>
      <c r="AC161">
        <v>0</v>
      </c>
      <c r="AD161">
        <v>0</v>
      </c>
      <c r="AE161">
        <v>0</v>
      </c>
      <c r="AF161">
        <v>0</v>
      </c>
      <c r="AG161">
        <v>0</v>
      </c>
      <c r="AH161">
        <v>0</v>
      </c>
      <c r="AI161">
        <v>0</v>
      </c>
      <c r="AJ161">
        <v>0</v>
      </c>
      <c r="AK161">
        <v>0</v>
      </c>
      <c r="AL161">
        <v>0</v>
      </c>
      <c r="AM161">
        <v>0</v>
      </c>
      <c r="AN161">
        <v>0</v>
      </c>
      <c r="AO161">
        <v>0</v>
      </c>
      <c r="AP161">
        <v>0</v>
      </c>
      <c r="AQ161">
        <v>0</v>
      </c>
      <c r="AR161">
        <v>0</v>
      </c>
      <c r="AS161">
        <v>0</v>
      </c>
      <c r="AT161">
        <v>0</v>
      </c>
      <c r="AU161">
        <v>0</v>
      </c>
      <c r="AV161">
        <v>0</v>
      </c>
      <c r="AW161">
        <v>0</v>
      </c>
      <c r="AX161">
        <v>0</v>
      </c>
      <c r="AY161">
        <v>0</v>
      </c>
      <c r="AZ161">
        <v>0</v>
      </c>
      <c r="BA161">
        <v>0</v>
      </c>
      <c r="BB161">
        <v>0</v>
      </c>
      <c r="BC161">
        <v>0</v>
      </c>
      <c r="BD161">
        <v>0</v>
      </c>
      <c r="BE161">
        <v>0</v>
      </c>
      <c r="BF161">
        <v>0</v>
      </c>
      <c r="BG161">
        <v>0</v>
      </c>
      <c r="BH161">
        <v>0</v>
      </c>
      <c r="BI161">
        <v>0</v>
      </c>
      <c r="BJ161">
        <v>0</v>
      </c>
      <c r="BK161">
        <v>0</v>
      </c>
      <c r="BL161">
        <v>0</v>
      </c>
      <c r="BM161">
        <v>0</v>
      </c>
      <c r="BN161"/>
      <c r="BO161"/>
      <c r="BP161"/>
      <c r="BQ161"/>
      <c r="BR161"/>
      <c r="BS161"/>
      <c r="BT161"/>
      <c r="BU161"/>
      <c r="BV161"/>
    </row>
    <row r="162" spans="1:74">
      <c r="A162" t="s">
        <v>534</v>
      </c>
      <c r="B162">
        <v>0.02</v>
      </c>
      <c r="C162">
        <v>0</v>
      </c>
      <c r="D162">
        <v>5702</v>
      </c>
      <c r="E162">
        <v>38979</v>
      </c>
      <c r="F162">
        <v>-51186.73</v>
      </c>
      <c r="G162">
        <v>3820</v>
      </c>
      <c r="H162">
        <v>-35111</v>
      </c>
      <c r="I162">
        <v>24503</v>
      </c>
      <c r="J162">
        <v>3323.43</v>
      </c>
      <c r="K162">
        <v>0</v>
      </c>
      <c r="L162">
        <v>0</v>
      </c>
      <c r="M162">
        <v>0</v>
      </c>
      <c r="N162">
        <v>-120120.2</v>
      </c>
      <c r="O162">
        <v>-289303</v>
      </c>
      <c r="P162">
        <v>400911</v>
      </c>
      <c r="Q162">
        <v>0</v>
      </c>
      <c r="R162">
        <v>24674.58</v>
      </c>
      <c r="S162">
        <v>0</v>
      </c>
      <c r="T162">
        <v>0</v>
      </c>
      <c r="U162">
        <v>0</v>
      </c>
      <c r="V162">
        <v>2361.85</v>
      </c>
      <c r="W162">
        <v>0</v>
      </c>
      <c r="X162">
        <v>0</v>
      </c>
      <c r="Y162">
        <v>0</v>
      </c>
      <c r="Z162">
        <v>2454.2600000000002</v>
      </c>
      <c r="AA162">
        <v>0</v>
      </c>
      <c r="AB162">
        <v>0</v>
      </c>
      <c r="AC162">
        <v>0</v>
      </c>
      <c r="AD162">
        <v>471.27</v>
      </c>
      <c r="AE162">
        <v>29667</v>
      </c>
      <c r="AF162">
        <v>0</v>
      </c>
      <c r="AG162">
        <v>0</v>
      </c>
      <c r="AH162">
        <v>6160.49</v>
      </c>
      <c r="AI162">
        <v>27899</v>
      </c>
      <c r="AJ162">
        <v>0</v>
      </c>
      <c r="AK162">
        <v>0</v>
      </c>
      <c r="AL162">
        <v>0</v>
      </c>
      <c r="AM162">
        <v>0</v>
      </c>
      <c r="AN162">
        <v>0</v>
      </c>
      <c r="AO162">
        <v>0</v>
      </c>
      <c r="AP162">
        <v>0</v>
      </c>
      <c r="AQ162">
        <v>0</v>
      </c>
      <c r="AR162">
        <v>0</v>
      </c>
      <c r="AS162">
        <v>0</v>
      </c>
      <c r="AT162">
        <v>0</v>
      </c>
      <c r="AU162">
        <v>0</v>
      </c>
      <c r="AV162">
        <v>0</v>
      </c>
      <c r="AW162">
        <v>0</v>
      </c>
      <c r="AX162">
        <v>0</v>
      </c>
      <c r="AY162">
        <v>0</v>
      </c>
      <c r="AZ162">
        <v>0</v>
      </c>
      <c r="BA162">
        <v>0</v>
      </c>
      <c r="BB162">
        <v>0</v>
      </c>
      <c r="BC162">
        <v>0</v>
      </c>
      <c r="BD162">
        <v>0</v>
      </c>
      <c r="BE162">
        <v>0</v>
      </c>
      <c r="BF162">
        <v>0</v>
      </c>
      <c r="BG162">
        <v>0</v>
      </c>
      <c r="BH162">
        <v>0</v>
      </c>
      <c r="BI162">
        <v>0</v>
      </c>
      <c r="BJ162">
        <v>0</v>
      </c>
      <c r="BK162">
        <v>0</v>
      </c>
      <c r="BL162">
        <v>0</v>
      </c>
      <c r="BM162">
        <v>0</v>
      </c>
      <c r="BN162"/>
      <c r="BO162"/>
      <c r="BP162"/>
      <c r="BQ162"/>
      <c r="BR162"/>
      <c r="BS162"/>
      <c r="BT162"/>
      <c r="BU162"/>
      <c r="BV162"/>
    </row>
    <row r="163" spans="1:74">
      <c r="A163" t="s">
        <v>535</v>
      </c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</row>
    <row r="164" spans="1:74">
      <c r="A164" t="s">
        <v>536</v>
      </c>
      <c r="B164">
        <v>-94782.02</v>
      </c>
      <c r="C164">
        <v>-263161</v>
      </c>
      <c r="D164">
        <v>49975</v>
      </c>
      <c r="E164">
        <v>71264</v>
      </c>
      <c r="F164">
        <v>60623.519999999997</v>
      </c>
      <c r="G164">
        <v>-53108</v>
      </c>
      <c r="H164">
        <v>102608</v>
      </c>
      <c r="I164">
        <v>110400</v>
      </c>
      <c r="J164">
        <v>127999.67</v>
      </c>
      <c r="K164">
        <v>0</v>
      </c>
      <c r="L164">
        <v>0</v>
      </c>
      <c r="M164">
        <v>131657</v>
      </c>
      <c r="N164">
        <v>0</v>
      </c>
      <c r="O164">
        <v>0</v>
      </c>
      <c r="P164">
        <v>0</v>
      </c>
      <c r="Q164">
        <v>0</v>
      </c>
      <c r="R164">
        <v>0</v>
      </c>
      <c r="S164">
        <v>0</v>
      </c>
      <c r="T164">
        <v>0</v>
      </c>
      <c r="U164">
        <v>0</v>
      </c>
      <c r="V164">
        <v>0</v>
      </c>
      <c r="W164">
        <v>0</v>
      </c>
      <c r="X164">
        <v>0</v>
      </c>
      <c r="Y164">
        <v>0</v>
      </c>
      <c r="Z164">
        <v>0</v>
      </c>
      <c r="AA164">
        <v>0</v>
      </c>
      <c r="AB164">
        <v>0</v>
      </c>
      <c r="AC164">
        <v>0</v>
      </c>
      <c r="AD164">
        <v>0</v>
      </c>
      <c r="AE164">
        <v>0</v>
      </c>
      <c r="AF164">
        <v>0</v>
      </c>
      <c r="AG164">
        <v>0</v>
      </c>
      <c r="AH164">
        <v>0</v>
      </c>
      <c r="AI164">
        <v>0</v>
      </c>
      <c r="AJ164">
        <v>0</v>
      </c>
      <c r="AK164">
        <v>0</v>
      </c>
      <c r="AL164">
        <v>0</v>
      </c>
      <c r="AM164">
        <v>0</v>
      </c>
      <c r="AN164">
        <v>0</v>
      </c>
      <c r="AO164">
        <v>0</v>
      </c>
      <c r="AP164">
        <v>0</v>
      </c>
      <c r="AQ164">
        <v>0</v>
      </c>
      <c r="AR164">
        <v>0</v>
      </c>
      <c r="AS164">
        <v>0</v>
      </c>
      <c r="AT164">
        <v>0</v>
      </c>
      <c r="AU164">
        <v>0</v>
      </c>
      <c r="AV164">
        <v>0</v>
      </c>
      <c r="AW164">
        <v>0</v>
      </c>
      <c r="AX164">
        <v>0</v>
      </c>
      <c r="AY164">
        <v>0</v>
      </c>
      <c r="AZ164">
        <v>0</v>
      </c>
      <c r="BA164">
        <v>0</v>
      </c>
      <c r="BB164">
        <v>0</v>
      </c>
      <c r="BC164">
        <v>0</v>
      </c>
      <c r="BD164">
        <v>0</v>
      </c>
      <c r="BE164">
        <v>0</v>
      </c>
      <c r="BF164">
        <v>0</v>
      </c>
      <c r="BG164">
        <v>0</v>
      </c>
      <c r="BH164">
        <v>0</v>
      </c>
      <c r="BI164">
        <v>0</v>
      </c>
      <c r="BJ164">
        <v>0</v>
      </c>
      <c r="BK164">
        <v>0</v>
      </c>
      <c r="BL164">
        <v>0</v>
      </c>
      <c r="BM164">
        <v>0</v>
      </c>
      <c r="BN164"/>
      <c r="BO164"/>
      <c r="BP164"/>
      <c r="BQ164"/>
      <c r="BR164"/>
      <c r="BS164"/>
      <c r="BT164"/>
      <c r="BU164"/>
      <c r="BV164"/>
    </row>
    <row r="165" spans="1:74">
      <c r="A165" t="s">
        <v>755</v>
      </c>
      <c r="B165">
        <v>0.08</v>
      </c>
      <c r="C165">
        <v>0</v>
      </c>
      <c r="D165">
        <v>0</v>
      </c>
      <c r="E165">
        <v>3557</v>
      </c>
      <c r="F165">
        <v>0</v>
      </c>
      <c r="G165">
        <v>0</v>
      </c>
      <c r="H165">
        <v>0</v>
      </c>
      <c r="I165">
        <v>0</v>
      </c>
      <c r="J165">
        <v>4756.99</v>
      </c>
      <c r="K165">
        <v>0</v>
      </c>
      <c r="L165">
        <v>0</v>
      </c>
      <c r="M165">
        <v>0</v>
      </c>
      <c r="N165">
        <v>0</v>
      </c>
      <c r="O165">
        <v>0</v>
      </c>
      <c r="P165">
        <v>0</v>
      </c>
      <c r="Q165">
        <v>0</v>
      </c>
      <c r="R165">
        <v>0</v>
      </c>
      <c r="S165">
        <v>0</v>
      </c>
      <c r="T165">
        <v>0</v>
      </c>
      <c r="U165">
        <v>0</v>
      </c>
      <c r="V165">
        <v>0</v>
      </c>
      <c r="W165">
        <v>0</v>
      </c>
      <c r="X165">
        <v>0</v>
      </c>
      <c r="Y165">
        <v>0</v>
      </c>
      <c r="Z165">
        <v>0</v>
      </c>
      <c r="AA165">
        <v>0</v>
      </c>
      <c r="AB165">
        <v>0</v>
      </c>
      <c r="AC165">
        <v>0</v>
      </c>
      <c r="AD165">
        <v>0</v>
      </c>
      <c r="AE165">
        <v>0</v>
      </c>
      <c r="AF165">
        <v>0</v>
      </c>
      <c r="AG165">
        <v>0</v>
      </c>
      <c r="AH165">
        <v>0</v>
      </c>
      <c r="AI165">
        <v>0</v>
      </c>
      <c r="AJ165">
        <v>0</v>
      </c>
      <c r="AK165">
        <v>0</v>
      </c>
      <c r="AL165">
        <v>0</v>
      </c>
      <c r="AM165">
        <v>0</v>
      </c>
      <c r="AN165">
        <v>0</v>
      </c>
      <c r="AO165">
        <v>0</v>
      </c>
      <c r="AP165">
        <v>0</v>
      </c>
      <c r="AQ165">
        <v>0</v>
      </c>
      <c r="AR165">
        <v>0</v>
      </c>
      <c r="AS165">
        <v>0</v>
      </c>
      <c r="AT165">
        <v>0</v>
      </c>
      <c r="AU165">
        <v>0</v>
      </c>
      <c r="AV165">
        <v>0</v>
      </c>
      <c r="AW165">
        <v>0</v>
      </c>
      <c r="AX165">
        <v>0</v>
      </c>
      <c r="AY165">
        <v>0</v>
      </c>
      <c r="AZ165">
        <v>0</v>
      </c>
      <c r="BA165">
        <v>0</v>
      </c>
      <c r="BB165">
        <v>0</v>
      </c>
      <c r="BC165">
        <v>0</v>
      </c>
      <c r="BD165">
        <v>0</v>
      </c>
      <c r="BE165">
        <v>0</v>
      </c>
      <c r="BF165">
        <v>0</v>
      </c>
      <c r="BG165">
        <v>0</v>
      </c>
      <c r="BH165">
        <v>0</v>
      </c>
      <c r="BI165">
        <v>0</v>
      </c>
      <c r="BJ165">
        <v>0</v>
      </c>
      <c r="BK165">
        <v>0</v>
      </c>
      <c r="BL165">
        <v>0</v>
      </c>
      <c r="BM165">
        <v>0</v>
      </c>
      <c r="BN165"/>
      <c r="BO165"/>
      <c r="BP165"/>
      <c r="BQ165"/>
      <c r="BR165"/>
      <c r="BS165"/>
      <c r="BT165"/>
      <c r="BU165"/>
      <c r="BV165"/>
    </row>
    <row r="166" spans="1:74">
      <c r="A166" t="s">
        <v>537</v>
      </c>
      <c r="B166">
        <v>-65331.69</v>
      </c>
      <c r="C166">
        <v>0</v>
      </c>
      <c r="D166">
        <v>0</v>
      </c>
      <c r="E166">
        <v>0</v>
      </c>
      <c r="F166">
        <v>69336.28</v>
      </c>
      <c r="G166">
        <v>0</v>
      </c>
      <c r="H166">
        <v>0</v>
      </c>
      <c r="I166">
        <v>0</v>
      </c>
      <c r="J166">
        <v>69026.77</v>
      </c>
      <c r="K166">
        <v>0</v>
      </c>
      <c r="L166">
        <v>0</v>
      </c>
      <c r="M166">
        <v>0</v>
      </c>
      <c r="N166">
        <v>12692.38</v>
      </c>
      <c r="O166">
        <v>0</v>
      </c>
      <c r="P166">
        <v>0</v>
      </c>
      <c r="Q166">
        <v>0</v>
      </c>
      <c r="R166">
        <v>-136167.13</v>
      </c>
      <c r="S166">
        <v>0</v>
      </c>
      <c r="T166">
        <v>0</v>
      </c>
      <c r="U166">
        <v>0</v>
      </c>
      <c r="V166">
        <v>-13981.2</v>
      </c>
      <c r="W166">
        <v>0</v>
      </c>
      <c r="X166">
        <v>0</v>
      </c>
      <c r="Y166">
        <v>0</v>
      </c>
      <c r="Z166">
        <v>-12652.03</v>
      </c>
      <c r="AA166">
        <v>0</v>
      </c>
      <c r="AB166">
        <v>0</v>
      </c>
      <c r="AC166">
        <v>0</v>
      </c>
      <c r="AD166">
        <v>-12630.41</v>
      </c>
      <c r="AE166">
        <v>-159776</v>
      </c>
      <c r="AF166">
        <v>0</v>
      </c>
      <c r="AG166">
        <v>0</v>
      </c>
      <c r="AH166">
        <v>-30801.81</v>
      </c>
      <c r="AI166">
        <v>-138082</v>
      </c>
      <c r="AJ166">
        <v>0</v>
      </c>
      <c r="AK166">
        <v>0</v>
      </c>
      <c r="AL166">
        <v>0</v>
      </c>
      <c r="AM166">
        <v>0</v>
      </c>
      <c r="AN166">
        <v>0</v>
      </c>
      <c r="AO166">
        <v>0</v>
      </c>
      <c r="AP166">
        <v>0</v>
      </c>
      <c r="AQ166">
        <v>0</v>
      </c>
      <c r="AR166">
        <v>0</v>
      </c>
      <c r="AS166">
        <v>0</v>
      </c>
      <c r="AT166">
        <v>0</v>
      </c>
      <c r="AU166">
        <v>0</v>
      </c>
      <c r="AV166">
        <v>0</v>
      </c>
      <c r="AW166">
        <v>0</v>
      </c>
      <c r="AX166">
        <v>0</v>
      </c>
      <c r="AY166">
        <v>0</v>
      </c>
      <c r="AZ166">
        <v>0</v>
      </c>
      <c r="BA166">
        <v>0</v>
      </c>
      <c r="BB166">
        <v>0</v>
      </c>
      <c r="BC166">
        <v>0</v>
      </c>
      <c r="BD166">
        <v>0</v>
      </c>
      <c r="BE166">
        <v>0</v>
      </c>
      <c r="BF166">
        <v>0</v>
      </c>
      <c r="BG166">
        <v>0</v>
      </c>
      <c r="BH166">
        <v>0</v>
      </c>
      <c r="BI166">
        <v>0</v>
      </c>
      <c r="BJ166">
        <v>0</v>
      </c>
      <c r="BK166">
        <v>0</v>
      </c>
      <c r="BL166">
        <v>0</v>
      </c>
      <c r="BM166">
        <v>0</v>
      </c>
      <c r="BN166"/>
      <c r="BO166"/>
      <c r="BP166"/>
      <c r="BQ166"/>
      <c r="BR166"/>
      <c r="BS166"/>
      <c r="BT166"/>
      <c r="BU166"/>
      <c r="BV166"/>
    </row>
    <row r="167" spans="1:74">
      <c r="A167" t="s">
        <v>686</v>
      </c>
      <c r="B167">
        <v>14466.58</v>
      </c>
      <c r="C167">
        <v>0</v>
      </c>
      <c r="D167">
        <v>0</v>
      </c>
      <c r="E167">
        <v>0</v>
      </c>
      <c r="F167">
        <v>-12171.74</v>
      </c>
      <c r="G167">
        <v>0</v>
      </c>
      <c r="H167">
        <v>0</v>
      </c>
      <c r="I167">
        <v>0</v>
      </c>
      <c r="J167">
        <v>-13647.81</v>
      </c>
      <c r="K167">
        <v>0</v>
      </c>
      <c r="L167">
        <v>0</v>
      </c>
      <c r="M167">
        <v>0</v>
      </c>
      <c r="N167">
        <v>0</v>
      </c>
      <c r="O167">
        <v>0</v>
      </c>
      <c r="P167">
        <v>0</v>
      </c>
      <c r="Q167">
        <v>0</v>
      </c>
      <c r="R167">
        <v>0</v>
      </c>
      <c r="S167">
        <v>0</v>
      </c>
      <c r="T167">
        <v>0</v>
      </c>
      <c r="U167">
        <v>0</v>
      </c>
      <c r="V167">
        <v>0</v>
      </c>
      <c r="W167">
        <v>0</v>
      </c>
      <c r="X167">
        <v>0</v>
      </c>
      <c r="Y167">
        <v>0</v>
      </c>
      <c r="Z167">
        <v>0</v>
      </c>
      <c r="AA167">
        <v>0</v>
      </c>
      <c r="AB167">
        <v>0</v>
      </c>
      <c r="AC167">
        <v>0</v>
      </c>
      <c r="AD167">
        <v>0</v>
      </c>
      <c r="AE167">
        <v>0</v>
      </c>
      <c r="AF167">
        <v>0</v>
      </c>
      <c r="AG167">
        <v>0</v>
      </c>
      <c r="AH167">
        <v>0</v>
      </c>
      <c r="AI167">
        <v>0</v>
      </c>
      <c r="AJ167">
        <v>0</v>
      </c>
      <c r="AK167">
        <v>0</v>
      </c>
      <c r="AL167">
        <v>0</v>
      </c>
      <c r="AM167">
        <v>0</v>
      </c>
      <c r="AN167">
        <v>0</v>
      </c>
      <c r="AO167">
        <v>0</v>
      </c>
      <c r="AP167">
        <v>0</v>
      </c>
      <c r="AQ167">
        <v>0</v>
      </c>
      <c r="AR167">
        <v>0</v>
      </c>
      <c r="AS167">
        <v>0</v>
      </c>
      <c r="AT167">
        <v>0</v>
      </c>
      <c r="AU167">
        <v>0</v>
      </c>
      <c r="AV167">
        <v>0</v>
      </c>
      <c r="AW167">
        <v>0</v>
      </c>
      <c r="AX167">
        <v>0</v>
      </c>
      <c r="AY167">
        <v>0</v>
      </c>
      <c r="AZ167">
        <v>0</v>
      </c>
      <c r="BA167">
        <v>0</v>
      </c>
      <c r="BB167">
        <v>0</v>
      </c>
      <c r="BC167">
        <v>0</v>
      </c>
      <c r="BD167">
        <v>0</v>
      </c>
      <c r="BE167">
        <v>0</v>
      </c>
      <c r="BF167">
        <v>0</v>
      </c>
      <c r="BG167">
        <v>0</v>
      </c>
      <c r="BH167">
        <v>0</v>
      </c>
      <c r="BI167">
        <v>0</v>
      </c>
      <c r="BJ167">
        <v>0</v>
      </c>
      <c r="BK167">
        <v>0</v>
      </c>
      <c r="BL167">
        <v>0</v>
      </c>
      <c r="BM167">
        <v>0</v>
      </c>
      <c r="BN167"/>
      <c r="BO167"/>
      <c r="BP167"/>
      <c r="BQ167"/>
      <c r="BR167"/>
      <c r="BS167"/>
      <c r="BT167"/>
      <c r="BU167"/>
      <c r="BV167"/>
    </row>
    <row r="168" spans="1:74">
      <c r="A168" t="s">
        <v>538</v>
      </c>
      <c r="B168">
        <v>-1317559.73</v>
      </c>
      <c r="C168">
        <v>186905</v>
      </c>
      <c r="D168">
        <v>-7330</v>
      </c>
      <c r="E168">
        <v>-149192</v>
      </c>
      <c r="F168">
        <v>-987730.22</v>
      </c>
      <c r="G168">
        <v>383489</v>
      </c>
      <c r="H168">
        <v>463447</v>
      </c>
      <c r="I168">
        <v>-204070</v>
      </c>
      <c r="J168">
        <v>-19063.86</v>
      </c>
      <c r="K168">
        <v>948576</v>
      </c>
      <c r="L168">
        <v>348769</v>
      </c>
      <c r="M168">
        <v>622510</v>
      </c>
      <c r="N168">
        <v>-4332619.3</v>
      </c>
      <c r="O168">
        <v>2745990</v>
      </c>
      <c r="P168">
        <v>-3269507</v>
      </c>
      <c r="Q168">
        <v>739258</v>
      </c>
      <c r="R168">
        <v>-489222.2</v>
      </c>
      <c r="S168">
        <v>-328803</v>
      </c>
      <c r="T168">
        <v>-551817</v>
      </c>
      <c r="U168">
        <v>63584</v>
      </c>
      <c r="V168">
        <v>-22592.58</v>
      </c>
      <c r="W168">
        <v>-603058</v>
      </c>
      <c r="X168">
        <v>137514</v>
      </c>
      <c r="Y168">
        <v>-157486</v>
      </c>
      <c r="Z168">
        <v>-60609.71</v>
      </c>
      <c r="AA168">
        <v>-43059</v>
      </c>
      <c r="AB168">
        <v>37696</v>
      </c>
      <c r="AC168">
        <v>-197038</v>
      </c>
      <c r="AD168">
        <v>-74997.649999999994</v>
      </c>
      <c r="AE168">
        <v>-265942</v>
      </c>
      <c r="AF168">
        <v>-196622</v>
      </c>
      <c r="AG168">
        <v>-160588</v>
      </c>
      <c r="AH168">
        <v>-183379.19</v>
      </c>
      <c r="AI168">
        <v>132223</v>
      </c>
      <c r="AJ168">
        <v>170030</v>
      </c>
      <c r="AK168">
        <v>-48481</v>
      </c>
      <c r="AL168">
        <v>54804.22</v>
      </c>
      <c r="AM168">
        <v>7969</v>
      </c>
      <c r="AN168">
        <v>1545</v>
      </c>
      <c r="AO168">
        <v>-97952</v>
      </c>
      <c r="AP168">
        <v>214485.21</v>
      </c>
      <c r="AQ168">
        <v>61805</v>
      </c>
      <c r="AR168">
        <v>283823</v>
      </c>
      <c r="AS168">
        <v>-189348</v>
      </c>
      <c r="AT168">
        <v>-24462</v>
      </c>
      <c r="AU168">
        <v>-139956</v>
      </c>
      <c r="AV168">
        <v>136708</v>
      </c>
      <c r="AW168">
        <v>-122730</v>
      </c>
      <c r="AX168">
        <v>76500.67</v>
      </c>
      <c r="AY168">
        <v>60942</v>
      </c>
      <c r="AZ168">
        <v>63521</v>
      </c>
      <c r="BA168">
        <v>19549</v>
      </c>
      <c r="BB168">
        <v>0</v>
      </c>
      <c r="BC168">
        <v>0</v>
      </c>
      <c r="BD168">
        <v>0</v>
      </c>
      <c r="BE168">
        <v>0</v>
      </c>
      <c r="BF168">
        <v>0</v>
      </c>
      <c r="BG168">
        <v>0</v>
      </c>
      <c r="BH168">
        <v>0</v>
      </c>
      <c r="BI168">
        <v>0</v>
      </c>
      <c r="BJ168">
        <v>0</v>
      </c>
      <c r="BK168">
        <v>0</v>
      </c>
      <c r="BL168">
        <v>0</v>
      </c>
      <c r="BM168">
        <v>0</v>
      </c>
      <c r="BN168"/>
      <c r="BO168"/>
      <c r="BP168"/>
      <c r="BQ168"/>
      <c r="BR168"/>
      <c r="BS168"/>
      <c r="BT168"/>
      <c r="BU168"/>
      <c r="BV168"/>
    </row>
    <row r="169" spans="1:74">
      <c r="A169" t="s">
        <v>539</v>
      </c>
      <c r="B169">
        <v>5479295.2199999997</v>
      </c>
      <c r="C169">
        <v>5262533</v>
      </c>
      <c r="D169">
        <v>5018659</v>
      </c>
      <c r="E169">
        <v>4804373</v>
      </c>
      <c r="F169">
        <v>3073471.19</v>
      </c>
      <c r="G169">
        <v>4673934</v>
      </c>
      <c r="H169">
        <v>4078368</v>
      </c>
      <c r="I169">
        <v>4050266</v>
      </c>
      <c r="J169">
        <v>5478677.7199999997</v>
      </c>
      <c r="K169">
        <v>2532432</v>
      </c>
      <c r="L169">
        <v>2610237</v>
      </c>
      <c r="M169">
        <v>3331937</v>
      </c>
      <c r="N169">
        <v>-616409.74</v>
      </c>
      <c r="O169">
        <v>6842759</v>
      </c>
      <c r="P169">
        <v>-327171</v>
      </c>
      <c r="Q169">
        <v>6486816</v>
      </c>
      <c r="R169">
        <v>5809886.3300000001</v>
      </c>
      <c r="S169">
        <v>5367037</v>
      </c>
      <c r="T169">
        <v>4298627</v>
      </c>
      <c r="U169">
        <v>5912306</v>
      </c>
      <c r="V169">
        <v>5633018.5199999996</v>
      </c>
      <c r="W169">
        <v>4644254</v>
      </c>
      <c r="X169">
        <v>4966563</v>
      </c>
      <c r="Y169">
        <v>5293580</v>
      </c>
      <c r="Z169">
        <v>5478601.3399999999</v>
      </c>
      <c r="AA169">
        <v>4952266</v>
      </c>
      <c r="AB169">
        <v>4713921</v>
      </c>
      <c r="AC169">
        <v>4611243</v>
      </c>
      <c r="AD169">
        <v>4263316.3099999996</v>
      </c>
      <c r="AE169">
        <v>3887165</v>
      </c>
      <c r="AF169">
        <v>4031916</v>
      </c>
      <c r="AG169">
        <v>3938545</v>
      </c>
      <c r="AH169">
        <v>3723436.02</v>
      </c>
      <c r="AI169">
        <v>3428758</v>
      </c>
      <c r="AJ169">
        <v>3338658</v>
      </c>
      <c r="AK169">
        <v>3397047</v>
      </c>
      <c r="AL169">
        <v>2604640.15</v>
      </c>
      <c r="AM169">
        <v>2723890</v>
      </c>
      <c r="AN169">
        <v>2279512</v>
      </c>
      <c r="AO169">
        <v>2638472</v>
      </c>
      <c r="AP169">
        <v>2296599.9700000002</v>
      </c>
      <c r="AQ169">
        <v>2757270</v>
      </c>
      <c r="AR169">
        <v>2941154</v>
      </c>
      <c r="AS169">
        <v>3003982</v>
      </c>
      <c r="AT169">
        <v>2747190.5</v>
      </c>
      <c r="AU169">
        <v>2780680</v>
      </c>
      <c r="AV169">
        <v>2742313</v>
      </c>
      <c r="AW169">
        <v>2636688</v>
      </c>
      <c r="AX169">
        <v>1656649.46</v>
      </c>
      <c r="AY169">
        <v>2235664</v>
      </c>
      <c r="AZ169">
        <v>2235404</v>
      </c>
      <c r="BA169">
        <v>2106106</v>
      </c>
      <c r="BB169">
        <v>0</v>
      </c>
      <c r="BC169">
        <v>0</v>
      </c>
      <c r="BD169">
        <v>0</v>
      </c>
      <c r="BE169">
        <v>0</v>
      </c>
      <c r="BF169">
        <v>0</v>
      </c>
      <c r="BG169">
        <v>0</v>
      </c>
      <c r="BH169">
        <v>0</v>
      </c>
      <c r="BI169">
        <v>0</v>
      </c>
      <c r="BJ169">
        <v>0</v>
      </c>
      <c r="BK169">
        <v>0</v>
      </c>
      <c r="BL169">
        <v>0</v>
      </c>
      <c r="BM169">
        <v>0</v>
      </c>
      <c r="BN169"/>
      <c r="BO169"/>
      <c r="BP169"/>
      <c r="BQ169"/>
      <c r="BR169"/>
      <c r="BS169"/>
      <c r="BT169"/>
      <c r="BU169"/>
      <c r="BV169"/>
    </row>
    <row r="170" spans="1:74">
      <c r="A170" t="s">
        <v>540</v>
      </c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</row>
    <row r="171" spans="1:74">
      <c r="A171" t="s">
        <v>693</v>
      </c>
      <c r="B171">
        <v>5496656.04</v>
      </c>
      <c r="C171">
        <v>4424292</v>
      </c>
      <c r="D171">
        <v>4438406</v>
      </c>
      <c r="E171">
        <v>4122777</v>
      </c>
      <c r="F171">
        <v>3137727.92</v>
      </c>
      <c r="G171">
        <v>3676932</v>
      </c>
      <c r="H171">
        <v>3004023</v>
      </c>
      <c r="I171">
        <v>3453025</v>
      </c>
      <c r="J171">
        <v>6703716.96</v>
      </c>
      <c r="K171">
        <v>1493009</v>
      </c>
      <c r="L171">
        <v>2189699</v>
      </c>
      <c r="M171">
        <v>2599055</v>
      </c>
      <c r="N171">
        <v>3572575.9</v>
      </c>
      <c r="O171">
        <v>3997703</v>
      </c>
      <c r="P171">
        <v>2887028</v>
      </c>
      <c r="Q171">
        <v>5645110</v>
      </c>
      <c r="R171">
        <v>6167450.75</v>
      </c>
      <c r="S171">
        <v>5611835</v>
      </c>
      <c r="T171">
        <v>4794614</v>
      </c>
      <c r="U171">
        <v>5769185</v>
      </c>
      <c r="V171">
        <v>5551853.2999999998</v>
      </c>
      <c r="W171">
        <v>5181786</v>
      </c>
      <c r="X171">
        <v>4779175</v>
      </c>
      <c r="Y171">
        <v>5416836</v>
      </c>
      <c r="Z171">
        <v>5525196.1600000001</v>
      </c>
      <c r="AA171">
        <v>4970338</v>
      </c>
      <c r="AB171">
        <v>4647184</v>
      </c>
      <c r="AC171">
        <v>4764990</v>
      </c>
      <c r="AD171">
        <v>4300715.41</v>
      </c>
      <c r="AE171">
        <v>4115162</v>
      </c>
      <c r="AF171">
        <v>4195948</v>
      </c>
      <c r="AG171">
        <v>4064685</v>
      </c>
      <c r="AH171">
        <v>3876624.32</v>
      </c>
      <c r="AI171">
        <v>3257896</v>
      </c>
      <c r="AJ171">
        <v>3139595</v>
      </c>
      <c r="AK171">
        <v>3408344</v>
      </c>
      <c r="AL171">
        <v>2515555.12</v>
      </c>
      <c r="AM171">
        <v>2687650</v>
      </c>
      <c r="AN171">
        <v>2251570</v>
      </c>
      <c r="AO171">
        <v>2705199</v>
      </c>
      <c r="AP171">
        <v>2042456.83</v>
      </c>
      <c r="AQ171">
        <v>2659581</v>
      </c>
      <c r="AR171">
        <v>2649212</v>
      </c>
      <c r="AS171">
        <v>3185739</v>
      </c>
      <c r="AT171">
        <v>2762028.09</v>
      </c>
      <c r="AU171">
        <v>2902488</v>
      </c>
      <c r="AV171">
        <v>2600389</v>
      </c>
      <c r="AW171">
        <v>2758326</v>
      </c>
      <c r="AX171">
        <v>1580824.68</v>
      </c>
      <c r="AY171">
        <v>2173034</v>
      </c>
      <c r="AZ171">
        <v>2169777</v>
      </c>
      <c r="BA171">
        <v>2083933</v>
      </c>
      <c r="BB171">
        <v>1547957.78</v>
      </c>
      <c r="BC171">
        <v>1670264</v>
      </c>
      <c r="BD171">
        <v>1769347</v>
      </c>
      <c r="BE171">
        <v>1675894</v>
      </c>
      <c r="BF171">
        <v>1095102.55</v>
      </c>
      <c r="BG171">
        <v>1415969</v>
      </c>
      <c r="BH171">
        <v>1234393</v>
      </c>
      <c r="BI171">
        <v>1246607</v>
      </c>
      <c r="BJ171">
        <v>509169</v>
      </c>
      <c r="BK171">
        <v>843667</v>
      </c>
      <c r="BL171">
        <v>864441</v>
      </c>
      <c r="BM171">
        <v>1084194</v>
      </c>
      <c r="BN171"/>
      <c r="BO171"/>
      <c r="BP171"/>
      <c r="BQ171"/>
      <c r="BR171"/>
      <c r="BS171"/>
      <c r="BT171"/>
      <c r="BU171"/>
      <c r="BV171"/>
    </row>
    <row r="172" spans="1:74">
      <c r="A172" t="s">
        <v>696</v>
      </c>
      <c r="B172">
        <v>1300198.9099999999</v>
      </c>
      <c r="C172">
        <v>651336</v>
      </c>
      <c r="D172">
        <v>587583</v>
      </c>
      <c r="E172">
        <v>830788</v>
      </c>
      <c r="F172">
        <v>923473.5</v>
      </c>
      <c r="G172">
        <v>613513</v>
      </c>
      <c r="H172">
        <v>610898</v>
      </c>
      <c r="I172">
        <v>801311</v>
      </c>
      <c r="J172">
        <v>-1205975.3799999999</v>
      </c>
      <c r="K172">
        <v>90847</v>
      </c>
      <c r="L172">
        <v>71769</v>
      </c>
      <c r="M172">
        <v>110372</v>
      </c>
      <c r="N172">
        <v>143633.66</v>
      </c>
      <c r="O172">
        <v>99066</v>
      </c>
      <c r="P172">
        <v>55308</v>
      </c>
      <c r="Q172">
        <v>102448</v>
      </c>
      <c r="R172">
        <v>131657.78</v>
      </c>
      <c r="S172">
        <v>84005</v>
      </c>
      <c r="T172">
        <v>55830</v>
      </c>
      <c r="U172">
        <v>79537</v>
      </c>
      <c r="V172">
        <v>103757.8</v>
      </c>
      <c r="W172">
        <v>65526</v>
      </c>
      <c r="X172">
        <v>49874</v>
      </c>
      <c r="Y172">
        <v>34230</v>
      </c>
      <c r="Z172">
        <v>14014.89</v>
      </c>
      <c r="AA172">
        <v>24987</v>
      </c>
      <c r="AB172">
        <v>29041</v>
      </c>
      <c r="AC172">
        <v>43291</v>
      </c>
      <c r="AD172">
        <v>37598.559999999998</v>
      </c>
      <c r="AE172">
        <v>37945</v>
      </c>
      <c r="AF172">
        <v>32590</v>
      </c>
      <c r="AG172">
        <v>34448</v>
      </c>
      <c r="AH172">
        <v>30190.880000000001</v>
      </c>
      <c r="AI172">
        <v>38639</v>
      </c>
      <c r="AJ172">
        <v>29033</v>
      </c>
      <c r="AK172">
        <v>37184</v>
      </c>
      <c r="AL172">
        <v>34280.82</v>
      </c>
      <c r="AM172">
        <v>28271</v>
      </c>
      <c r="AN172">
        <v>26397</v>
      </c>
      <c r="AO172">
        <v>31225</v>
      </c>
      <c r="AP172">
        <v>39657.94</v>
      </c>
      <c r="AQ172">
        <v>35884</v>
      </c>
      <c r="AR172">
        <v>8119</v>
      </c>
      <c r="AS172">
        <v>7591</v>
      </c>
      <c r="AT172">
        <v>9624.41</v>
      </c>
      <c r="AU172">
        <v>18148</v>
      </c>
      <c r="AV172">
        <v>5216</v>
      </c>
      <c r="AW172">
        <v>1092</v>
      </c>
      <c r="AX172">
        <v>-675.89</v>
      </c>
      <c r="AY172">
        <v>1688</v>
      </c>
      <c r="AZ172">
        <v>2106</v>
      </c>
      <c r="BA172">
        <v>2624</v>
      </c>
      <c r="BB172">
        <v>8275.58</v>
      </c>
      <c r="BC172">
        <v>-1307</v>
      </c>
      <c r="BD172">
        <v>-2041</v>
      </c>
      <c r="BE172">
        <v>1377</v>
      </c>
      <c r="BF172">
        <v>40287.29</v>
      </c>
      <c r="BG172">
        <v>-4499</v>
      </c>
      <c r="BH172">
        <v>-7642</v>
      </c>
      <c r="BI172">
        <v>-7080</v>
      </c>
      <c r="BJ172">
        <v>-12033</v>
      </c>
      <c r="BK172">
        <v>-398078</v>
      </c>
      <c r="BL172">
        <v>-514831</v>
      </c>
      <c r="BM172">
        <v>-86910</v>
      </c>
      <c r="BN172"/>
      <c r="BO172"/>
      <c r="BP172"/>
      <c r="BQ172"/>
      <c r="BR172"/>
      <c r="BS172"/>
      <c r="BT172"/>
      <c r="BU172"/>
      <c r="BV172"/>
    </row>
    <row r="173" spans="1:74">
      <c r="A173" t="s">
        <v>541</v>
      </c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</row>
    <row r="174" spans="1:74">
      <c r="A174" t="s">
        <v>697</v>
      </c>
      <c r="B174">
        <v>4458811.28</v>
      </c>
      <c r="C174">
        <v>4539905</v>
      </c>
      <c r="D174">
        <v>4384988</v>
      </c>
      <c r="E174">
        <v>4084877</v>
      </c>
      <c r="F174">
        <v>2329728.48</v>
      </c>
      <c r="G174">
        <v>3926785</v>
      </c>
      <c r="H174">
        <v>3300919</v>
      </c>
      <c r="I174">
        <v>3382497</v>
      </c>
      <c r="J174">
        <v>6667526</v>
      </c>
      <c r="K174">
        <v>2416017</v>
      </c>
      <c r="L174">
        <v>2533926</v>
      </c>
      <c r="M174">
        <v>3202199</v>
      </c>
      <c r="N174">
        <v>-734813.04</v>
      </c>
      <c r="O174">
        <v>6728335</v>
      </c>
      <c r="P174">
        <v>-337144</v>
      </c>
      <c r="Q174">
        <v>6328117</v>
      </c>
      <c r="R174">
        <v>5688194.8499999996</v>
      </c>
      <c r="S174">
        <v>5289917</v>
      </c>
      <c r="T174">
        <v>4263330</v>
      </c>
      <c r="U174">
        <v>5827920</v>
      </c>
      <c r="V174">
        <v>5534070.4500000002</v>
      </c>
      <c r="W174">
        <v>4593387</v>
      </c>
      <c r="X174">
        <v>4894285</v>
      </c>
      <c r="Y174">
        <v>5276119</v>
      </c>
      <c r="Z174">
        <v>5471357.7699999996</v>
      </c>
      <c r="AA174">
        <v>4932048</v>
      </c>
      <c r="AB174">
        <v>4691407</v>
      </c>
      <c r="AC174">
        <v>4568807</v>
      </c>
      <c r="AD174">
        <v>4225776.7300000004</v>
      </c>
      <c r="AE174">
        <v>3849390</v>
      </c>
      <c r="AF174">
        <v>3999326</v>
      </c>
      <c r="AG174">
        <v>3904100</v>
      </c>
      <c r="AH174">
        <v>3693763.06</v>
      </c>
      <c r="AI174">
        <v>3390465</v>
      </c>
      <c r="AJ174">
        <v>3309629</v>
      </c>
      <c r="AK174">
        <v>3359859</v>
      </c>
      <c r="AL174">
        <v>2570365.33</v>
      </c>
      <c r="AM174">
        <v>2695618</v>
      </c>
      <c r="AN174">
        <v>2253114</v>
      </c>
      <c r="AO174">
        <v>2607234</v>
      </c>
      <c r="AP174">
        <v>2256942.04</v>
      </c>
      <c r="AQ174">
        <v>2721386</v>
      </c>
      <c r="AR174">
        <v>2933035</v>
      </c>
      <c r="AS174">
        <v>2996391</v>
      </c>
      <c r="AT174">
        <v>2737566.09</v>
      </c>
      <c r="AU174">
        <v>2762532</v>
      </c>
      <c r="AV174">
        <v>2737097</v>
      </c>
      <c r="AW174">
        <v>2635596</v>
      </c>
      <c r="AX174">
        <v>1657325.35</v>
      </c>
      <c r="AY174">
        <v>2233976</v>
      </c>
      <c r="AZ174">
        <v>2233298</v>
      </c>
      <c r="BA174">
        <v>2103482</v>
      </c>
      <c r="BB174">
        <v>0</v>
      </c>
      <c r="BC174">
        <v>0</v>
      </c>
      <c r="BD174">
        <v>0</v>
      </c>
      <c r="BE174">
        <v>0</v>
      </c>
      <c r="BF174">
        <v>0</v>
      </c>
      <c r="BG174">
        <v>0</v>
      </c>
      <c r="BH174">
        <v>0</v>
      </c>
      <c r="BI174">
        <v>0</v>
      </c>
      <c r="BJ174">
        <v>0</v>
      </c>
      <c r="BK174">
        <v>0</v>
      </c>
      <c r="BL174">
        <v>0</v>
      </c>
      <c r="BM174">
        <v>0</v>
      </c>
      <c r="BN174"/>
      <c r="BO174"/>
      <c r="BP174"/>
      <c r="BQ174"/>
      <c r="BR174"/>
      <c r="BS174"/>
      <c r="BT174"/>
      <c r="BU174"/>
      <c r="BV174"/>
    </row>
    <row r="175" spans="1:74">
      <c r="A175" t="s">
        <v>698</v>
      </c>
      <c r="B175">
        <v>1020483.94</v>
      </c>
      <c r="C175">
        <v>722628</v>
      </c>
      <c r="D175">
        <v>633671</v>
      </c>
      <c r="E175">
        <v>719496</v>
      </c>
      <c r="F175">
        <v>743742.71</v>
      </c>
      <c r="G175">
        <v>747149</v>
      </c>
      <c r="H175">
        <v>777449</v>
      </c>
      <c r="I175">
        <v>667769</v>
      </c>
      <c r="J175">
        <v>-1188848.29</v>
      </c>
      <c r="K175">
        <v>116415</v>
      </c>
      <c r="L175">
        <v>76311</v>
      </c>
      <c r="M175">
        <v>129738</v>
      </c>
      <c r="N175">
        <v>118403.31</v>
      </c>
      <c r="O175">
        <v>114424</v>
      </c>
      <c r="P175">
        <v>9973</v>
      </c>
      <c r="Q175">
        <v>158699</v>
      </c>
      <c r="R175">
        <v>121691.48</v>
      </c>
      <c r="S175">
        <v>77120</v>
      </c>
      <c r="T175">
        <v>35297</v>
      </c>
      <c r="U175">
        <v>84386</v>
      </c>
      <c r="V175">
        <v>98948.07</v>
      </c>
      <c r="W175">
        <v>50867</v>
      </c>
      <c r="X175">
        <v>72278</v>
      </c>
      <c r="Y175">
        <v>17461</v>
      </c>
      <c r="Z175">
        <v>7243.57</v>
      </c>
      <c r="AA175">
        <v>20218</v>
      </c>
      <c r="AB175">
        <v>22514</v>
      </c>
      <c r="AC175">
        <v>42436</v>
      </c>
      <c r="AD175">
        <v>37539.58</v>
      </c>
      <c r="AE175">
        <v>37775</v>
      </c>
      <c r="AF175">
        <v>32590</v>
      </c>
      <c r="AG175">
        <v>34445</v>
      </c>
      <c r="AH175">
        <v>29672.959999999999</v>
      </c>
      <c r="AI175">
        <v>38293</v>
      </c>
      <c r="AJ175">
        <v>29029</v>
      </c>
      <c r="AK175">
        <v>37188</v>
      </c>
      <c r="AL175">
        <v>34274.82</v>
      </c>
      <c r="AM175">
        <v>28272</v>
      </c>
      <c r="AN175">
        <v>26398</v>
      </c>
      <c r="AO175">
        <v>31238</v>
      </c>
      <c r="AP175">
        <v>39657.94</v>
      </c>
      <c r="AQ175">
        <v>35884</v>
      </c>
      <c r="AR175">
        <v>8119</v>
      </c>
      <c r="AS175">
        <v>7591</v>
      </c>
      <c r="AT175">
        <v>9624.41</v>
      </c>
      <c r="AU175">
        <v>18148</v>
      </c>
      <c r="AV175">
        <v>5216</v>
      </c>
      <c r="AW175">
        <v>1092</v>
      </c>
      <c r="AX175">
        <v>-675.89</v>
      </c>
      <c r="AY175">
        <v>1688</v>
      </c>
      <c r="AZ175">
        <v>2106</v>
      </c>
      <c r="BA175">
        <v>2624</v>
      </c>
      <c r="BB175">
        <v>0</v>
      </c>
      <c r="BC175">
        <v>0</v>
      </c>
      <c r="BD175">
        <v>0</v>
      </c>
      <c r="BE175">
        <v>0</v>
      </c>
      <c r="BF175">
        <v>0</v>
      </c>
      <c r="BG175">
        <v>0</v>
      </c>
      <c r="BH175">
        <v>0</v>
      </c>
      <c r="BI175">
        <v>0</v>
      </c>
      <c r="BJ175">
        <v>0</v>
      </c>
      <c r="BK175">
        <v>0</v>
      </c>
      <c r="BL175">
        <v>0</v>
      </c>
      <c r="BM175">
        <v>0</v>
      </c>
      <c r="BN175"/>
      <c r="BO175"/>
      <c r="BP175"/>
      <c r="BQ175"/>
      <c r="BR175"/>
      <c r="BS175"/>
      <c r="BT175"/>
      <c r="BU175"/>
      <c r="BV175"/>
    </row>
    <row r="176" spans="1:74">
      <c r="A176" t="s">
        <v>542</v>
      </c>
      <c r="B176">
        <v>0.6</v>
      </c>
      <c r="C176">
        <v>0.48</v>
      </c>
      <c r="D176">
        <v>0.48</v>
      </c>
      <c r="E176">
        <v>0.45</v>
      </c>
      <c r="F176">
        <v>0.34</v>
      </c>
      <c r="G176">
        <v>0.39</v>
      </c>
      <c r="H176">
        <v>0.31</v>
      </c>
      <c r="I176">
        <v>0.36</v>
      </c>
      <c r="J176">
        <v>0.71</v>
      </c>
      <c r="K176">
        <v>0.14000000000000001</v>
      </c>
      <c r="L176">
        <v>0.22</v>
      </c>
      <c r="M176">
        <v>0.26</v>
      </c>
      <c r="N176">
        <v>0.37</v>
      </c>
      <c r="O176">
        <v>0.42</v>
      </c>
      <c r="P176">
        <v>0.28999999999999998</v>
      </c>
      <c r="Q176">
        <v>0.6</v>
      </c>
      <c r="R176">
        <v>0.66</v>
      </c>
      <c r="S176">
        <v>0.6</v>
      </c>
      <c r="T176">
        <v>0.51</v>
      </c>
      <c r="U176">
        <v>0.61</v>
      </c>
      <c r="V176">
        <v>0.59</v>
      </c>
      <c r="W176">
        <v>0.55000000000000004</v>
      </c>
      <c r="X176">
        <v>0.5</v>
      </c>
      <c r="Y176">
        <v>0.57999999999999996</v>
      </c>
      <c r="Z176">
        <v>0.59</v>
      </c>
      <c r="AA176">
        <v>0.53</v>
      </c>
      <c r="AB176">
        <v>0.5</v>
      </c>
      <c r="AC176">
        <v>0.52</v>
      </c>
      <c r="AD176">
        <v>0.47</v>
      </c>
      <c r="AE176">
        <v>0.46</v>
      </c>
      <c r="AF176">
        <v>0.47072000000000003</v>
      </c>
      <c r="AG176">
        <v>0.45</v>
      </c>
      <c r="AH176">
        <v>0.43</v>
      </c>
      <c r="AI176">
        <v>0.36</v>
      </c>
      <c r="AJ176">
        <v>0.35</v>
      </c>
      <c r="AK176">
        <v>0.38</v>
      </c>
      <c r="AL176">
        <v>0.28000000000000003</v>
      </c>
      <c r="AM176">
        <v>0.3</v>
      </c>
      <c r="AN176">
        <v>0.25</v>
      </c>
      <c r="AO176">
        <v>0.3</v>
      </c>
      <c r="AP176">
        <v>0.22</v>
      </c>
      <c r="AQ176">
        <v>0.3</v>
      </c>
      <c r="AR176">
        <v>0.28999999999999998</v>
      </c>
      <c r="AS176">
        <v>0.35</v>
      </c>
      <c r="AT176">
        <v>0.31</v>
      </c>
      <c r="AU176">
        <v>0.32</v>
      </c>
      <c r="AV176">
        <v>0.28999999999999998</v>
      </c>
      <c r="AW176">
        <v>0.61</v>
      </c>
      <c r="AX176">
        <v>0.35</v>
      </c>
      <c r="AY176">
        <v>0.48</v>
      </c>
      <c r="AZ176">
        <v>0.48</v>
      </c>
      <c r="BA176">
        <v>0.46</v>
      </c>
      <c r="BB176">
        <v>0.34</v>
      </c>
      <c r="BC176">
        <v>0.37</v>
      </c>
      <c r="BD176">
        <v>0.39</v>
      </c>
      <c r="BE176">
        <v>0.37</v>
      </c>
      <c r="BF176">
        <v>0.24</v>
      </c>
      <c r="BG176">
        <v>0.32</v>
      </c>
      <c r="BH176">
        <v>0.27</v>
      </c>
      <c r="BI176">
        <v>0.28000000000000003</v>
      </c>
      <c r="BJ176">
        <v>0.12</v>
      </c>
      <c r="BK176">
        <v>0.19</v>
      </c>
      <c r="BL176">
        <v>0.19</v>
      </c>
      <c r="BM176">
        <v>0.24</v>
      </c>
      <c r="BN176"/>
      <c r="BO176"/>
      <c r="BP176"/>
      <c r="BQ176"/>
      <c r="BR176"/>
      <c r="BS176"/>
      <c r="BT176"/>
      <c r="BU176"/>
      <c r="BV176"/>
    </row>
    <row r="177" spans="1:74">
      <c r="A177" t="s">
        <v>543</v>
      </c>
      <c r="B177">
        <v>0</v>
      </c>
      <c r="C177">
        <v>0</v>
      </c>
      <c r="D177">
        <v>0</v>
      </c>
      <c r="E177">
        <v>0</v>
      </c>
      <c r="F177">
        <v>0</v>
      </c>
      <c r="G177">
        <v>0</v>
      </c>
      <c r="H177">
        <v>0</v>
      </c>
      <c r="I177">
        <v>0</v>
      </c>
      <c r="J177">
        <v>0</v>
      </c>
      <c r="K177">
        <v>0</v>
      </c>
      <c r="L177">
        <v>0</v>
      </c>
      <c r="M177">
        <v>0</v>
      </c>
      <c r="N177">
        <v>0</v>
      </c>
      <c r="O177">
        <v>0</v>
      </c>
      <c r="P177">
        <v>0</v>
      </c>
      <c r="Q177">
        <v>0</v>
      </c>
      <c r="R177">
        <v>0</v>
      </c>
      <c r="S177">
        <v>0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0</v>
      </c>
      <c r="Z177">
        <v>0</v>
      </c>
      <c r="AA177">
        <v>0</v>
      </c>
      <c r="AB177">
        <v>0</v>
      </c>
      <c r="AC177">
        <v>0</v>
      </c>
      <c r="AD177">
        <v>0</v>
      </c>
      <c r="AE177">
        <v>0</v>
      </c>
      <c r="AF177">
        <v>0</v>
      </c>
      <c r="AG177">
        <v>0</v>
      </c>
      <c r="AH177">
        <v>0</v>
      </c>
      <c r="AI177">
        <v>0</v>
      </c>
      <c r="AJ177">
        <v>0</v>
      </c>
      <c r="AK177">
        <v>0</v>
      </c>
      <c r="AL177">
        <v>0</v>
      </c>
      <c r="AM177">
        <v>0</v>
      </c>
      <c r="AN177">
        <v>0</v>
      </c>
      <c r="AO177">
        <v>0</v>
      </c>
      <c r="AP177">
        <v>0</v>
      </c>
      <c r="AQ177">
        <v>0</v>
      </c>
      <c r="AR177">
        <v>0</v>
      </c>
      <c r="AS177">
        <v>0</v>
      </c>
      <c r="AT177">
        <v>0</v>
      </c>
      <c r="AU177">
        <v>0</v>
      </c>
      <c r="AV177">
        <v>0</v>
      </c>
      <c r="AW177">
        <v>0</v>
      </c>
      <c r="AX177">
        <v>0</v>
      </c>
      <c r="AY177">
        <v>0</v>
      </c>
      <c r="AZ177">
        <v>0</v>
      </c>
      <c r="BA177">
        <v>0</v>
      </c>
      <c r="BB177">
        <v>0</v>
      </c>
      <c r="BC177">
        <v>0</v>
      </c>
      <c r="BD177">
        <v>0</v>
      </c>
      <c r="BE177">
        <v>0</v>
      </c>
      <c r="BF177">
        <v>0.24</v>
      </c>
      <c r="BG177">
        <v>0.32</v>
      </c>
      <c r="BH177">
        <v>0.27</v>
      </c>
      <c r="BI177">
        <v>0.28000000000000003</v>
      </c>
      <c r="BJ177">
        <v>0.12</v>
      </c>
      <c r="BK177">
        <v>0.19</v>
      </c>
      <c r="BL177">
        <v>0.19</v>
      </c>
      <c r="BM177">
        <v>0.24</v>
      </c>
      <c r="BN177"/>
      <c r="BO177"/>
      <c r="BP177"/>
      <c r="BQ177"/>
      <c r="BR177"/>
      <c r="BS177"/>
      <c r="BT177"/>
      <c r="BU177"/>
      <c r="BV177"/>
    </row>
    <row r="178" spans="1:74">
      <c r="A178" t="s">
        <v>619</v>
      </c>
      <c r="B178" t="s">
        <v>1902</v>
      </c>
      <c r="C178" t="s">
        <v>1903</v>
      </c>
      <c r="D178" t="s">
        <v>1904</v>
      </c>
      <c r="E178" t="s">
        <v>1905</v>
      </c>
      <c r="F178" t="s">
        <v>1906</v>
      </c>
      <c r="G178" t="s">
        <v>1907</v>
      </c>
      <c r="H178" t="s">
        <v>1908</v>
      </c>
      <c r="I178" t="s">
        <v>750</v>
      </c>
      <c r="J178" t="s">
        <v>751</v>
      </c>
      <c r="K178" t="s">
        <v>752</v>
      </c>
      <c r="L178" t="s">
        <v>695</v>
      </c>
      <c r="M178" t="s">
        <v>620</v>
      </c>
      <c r="N178" t="s">
        <v>621</v>
      </c>
      <c r="O178" t="s">
        <v>622</v>
      </c>
      <c r="P178" t="s">
        <v>623</v>
      </c>
      <c r="Q178" t="s">
        <v>624</v>
      </c>
      <c r="R178" t="s">
        <v>625</v>
      </c>
      <c r="S178" t="s">
        <v>626</v>
      </c>
      <c r="T178" t="s">
        <v>627</v>
      </c>
      <c r="U178" t="s">
        <v>628</v>
      </c>
      <c r="V178" t="s">
        <v>629</v>
      </c>
      <c r="W178" t="s">
        <v>630</v>
      </c>
      <c r="X178" t="s">
        <v>631</v>
      </c>
      <c r="Y178" t="s">
        <v>632</v>
      </c>
      <c r="Z178" t="s">
        <v>633</v>
      </c>
      <c r="AA178" t="s">
        <v>634</v>
      </c>
      <c r="AB178" t="s">
        <v>635</v>
      </c>
      <c r="AC178" t="s">
        <v>636</v>
      </c>
      <c r="AD178" t="s">
        <v>637</v>
      </c>
      <c r="AE178" t="s">
        <v>638</v>
      </c>
      <c r="AF178" t="s">
        <v>639</v>
      </c>
      <c r="AG178" t="s">
        <v>640</v>
      </c>
      <c r="AH178" t="s">
        <v>641</v>
      </c>
      <c r="AI178" t="s">
        <v>642</v>
      </c>
      <c r="AJ178" t="s">
        <v>643</v>
      </c>
      <c r="AK178" t="s">
        <v>644</v>
      </c>
      <c r="AL178" t="s">
        <v>645</v>
      </c>
      <c r="AM178" t="s">
        <v>646</v>
      </c>
      <c r="AN178" t="s">
        <v>647</v>
      </c>
      <c r="AO178" t="s">
        <v>648</v>
      </c>
      <c r="AP178" t="s">
        <v>649</v>
      </c>
      <c r="AQ178" t="s">
        <v>650</v>
      </c>
      <c r="AR178" t="s">
        <v>651</v>
      </c>
      <c r="AS178" t="s">
        <v>652</v>
      </c>
      <c r="AT178" t="s">
        <v>653</v>
      </c>
      <c r="AU178" t="s">
        <v>654</v>
      </c>
      <c r="AV178" t="s">
        <v>655</v>
      </c>
      <c r="AW178" t="s">
        <v>656</v>
      </c>
      <c r="AX178" t="s">
        <v>657</v>
      </c>
      <c r="AY178" t="s">
        <v>658</v>
      </c>
      <c r="AZ178" t="s">
        <v>659</v>
      </c>
      <c r="BA178" t="s">
        <v>660</v>
      </c>
      <c r="BB178" t="s">
        <v>661</v>
      </c>
      <c r="BC178" t="s">
        <v>662</v>
      </c>
      <c r="BD178" t="s">
        <v>663</v>
      </c>
      <c r="BE178" t="s">
        <v>664</v>
      </c>
      <c r="BF178" t="s">
        <v>665</v>
      </c>
      <c r="BG178" t="s">
        <v>666</v>
      </c>
      <c r="BH178" t="s">
        <v>667</v>
      </c>
      <c r="BI178" t="s">
        <v>668</v>
      </c>
      <c r="BJ178" t="s">
        <v>669</v>
      </c>
      <c r="BK178" t="s">
        <v>670</v>
      </c>
      <c r="BL178" t="s">
        <v>671</v>
      </c>
      <c r="BM178" t="s">
        <v>672</v>
      </c>
      <c r="BN178" s="80"/>
      <c r="BO178" s="80"/>
      <c r="BP178" s="80"/>
      <c r="BQ178" s="80"/>
      <c r="BR178" s="80"/>
      <c r="BS178" s="80"/>
    </row>
    <row r="179" spans="1:74">
      <c r="A179" t="s">
        <v>673</v>
      </c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 s="80"/>
      <c r="BO179" s="80"/>
      <c r="BP179" s="80"/>
      <c r="BQ179" s="80"/>
      <c r="BR179" s="80"/>
      <c r="BS179" s="80"/>
    </row>
    <row r="180" spans="1:74">
      <c r="A180" t="s">
        <v>753</v>
      </c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 s="80"/>
      <c r="BO180" s="80"/>
      <c r="BP180" s="80"/>
      <c r="BQ180" s="80"/>
      <c r="BR180" s="80"/>
      <c r="BS180" s="80"/>
    </row>
    <row r="181" spans="1:74">
      <c r="A181" t="s">
        <v>1909</v>
      </c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 s="80"/>
      <c r="BO181" s="80"/>
      <c r="BP181" s="80"/>
      <c r="BQ181" s="80"/>
      <c r="BR181" s="80"/>
      <c r="BS181" s="80"/>
    </row>
    <row r="182" spans="1:74">
      <c r="A182" t="s">
        <v>1910</v>
      </c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 s="80"/>
      <c r="BO182" s="80"/>
      <c r="BP182" s="80"/>
      <c r="BQ182" s="80"/>
      <c r="BR182" s="80"/>
      <c r="BS182" s="80"/>
    </row>
    <row r="183" spans="1:74">
      <c r="B183" s="80"/>
      <c r="C183" s="80"/>
      <c r="D183" s="80"/>
      <c r="E183" s="80"/>
      <c r="F183" s="80"/>
      <c r="G183" s="80"/>
      <c r="H183" s="80"/>
      <c r="I183" s="80"/>
      <c r="J183" s="80"/>
      <c r="K183" s="80"/>
      <c r="L183" s="80"/>
      <c r="M183" s="80"/>
      <c r="N183" s="80"/>
      <c r="O183" s="80"/>
      <c r="P183" s="80"/>
      <c r="Q183" s="80"/>
      <c r="R183" s="80"/>
      <c r="U183" s="80"/>
      <c r="V183" s="80"/>
      <c r="W183" s="80"/>
      <c r="X183" s="80"/>
      <c r="Y183" s="80"/>
      <c r="Z183" s="80"/>
      <c r="AA183" s="80"/>
      <c r="AB183" s="80"/>
      <c r="AC183" s="80"/>
      <c r="AD183" s="80"/>
      <c r="AE183" s="80"/>
      <c r="AF183" s="80"/>
      <c r="AG183" s="80"/>
      <c r="AH183" s="80"/>
      <c r="AI183" s="80"/>
      <c r="AJ183" s="80"/>
      <c r="AK183" s="80"/>
      <c r="AL183" s="80"/>
      <c r="AM183" s="80"/>
      <c r="AN183" s="80"/>
      <c r="AO183" s="80"/>
      <c r="AP183" s="80"/>
      <c r="AQ183" s="80"/>
      <c r="AR183" s="80"/>
      <c r="AS183" s="80"/>
      <c r="AT183" s="80"/>
      <c r="AU183" s="80"/>
      <c r="AV183" s="80"/>
      <c r="AW183" s="80"/>
      <c r="AX183" s="80"/>
      <c r="AY183" s="80"/>
      <c r="AZ183" s="80"/>
      <c r="BA183" s="80"/>
      <c r="BB183" s="80"/>
      <c r="BC183" s="80"/>
      <c r="BD183" s="80"/>
      <c r="BE183" s="80"/>
      <c r="BF183" s="80"/>
      <c r="BG183" s="80"/>
      <c r="BH183" s="80"/>
      <c r="BI183" s="80"/>
      <c r="BJ183" s="80"/>
      <c r="BK183" s="80"/>
      <c r="BL183" s="80"/>
      <c r="BM183" s="80"/>
      <c r="BN183" s="80"/>
      <c r="BO183" s="80"/>
      <c r="BP183" s="80"/>
      <c r="BQ183" s="80"/>
      <c r="BR183" s="80"/>
      <c r="BS183" s="80"/>
    </row>
    <row r="184" spans="1:74">
      <c r="B184" s="80"/>
      <c r="C184" s="80"/>
      <c r="D184" s="80"/>
      <c r="E184" s="80"/>
      <c r="F184" s="80"/>
      <c r="G184" s="80"/>
      <c r="H184" s="80"/>
      <c r="I184" s="80"/>
      <c r="J184" s="80"/>
      <c r="K184" s="80"/>
      <c r="L184" s="80"/>
      <c r="M184" s="80"/>
      <c r="N184" s="80"/>
      <c r="O184" s="80"/>
      <c r="P184" s="80"/>
      <c r="Q184" s="80"/>
      <c r="R184" s="80"/>
      <c r="U184" s="80"/>
      <c r="V184" s="80"/>
      <c r="W184" s="80"/>
      <c r="X184" s="80"/>
      <c r="Y184" s="80"/>
      <c r="Z184" s="80"/>
      <c r="AA184" s="80"/>
      <c r="AB184" s="80"/>
      <c r="AC184" s="80"/>
      <c r="AD184" s="80"/>
      <c r="AE184" s="80"/>
      <c r="AF184" s="80"/>
      <c r="AG184" s="80"/>
      <c r="AH184" s="80"/>
      <c r="AI184" s="80"/>
      <c r="AJ184" s="80"/>
      <c r="AK184" s="80"/>
      <c r="AL184" s="80"/>
      <c r="AM184" s="80"/>
      <c r="AN184" s="80"/>
      <c r="AO184" s="80"/>
      <c r="AP184" s="80"/>
      <c r="AQ184" s="80"/>
      <c r="AR184" s="80"/>
      <c r="AS184" s="80"/>
      <c r="AT184" s="80"/>
      <c r="AU184" s="80"/>
      <c r="AV184" s="80"/>
      <c r="AW184" s="80"/>
      <c r="AX184" s="80"/>
      <c r="AY184" s="80"/>
      <c r="AZ184" s="80"/>
      <c r="BA184" s="80"/>
      <c r="BB184" s="80"/>
      <c r="BC184" s="80"/>
      <c r="BD184" s="80"/>
      <c r="BE184" s="80"/>
      <c r="BF184" s="80"/>
      <c r="BG184" s="80"/>
      <c r="BH184" s="80"/>
      <c r="BI184" s="80"/>
      <c r="BJ184" s="80"/>
      <c r="BK184" s="80"/>
      <c r="BL184" s="80"/>
      <c r="BM184" s="80"/>
      <c r="BN184" s="80"/>
      <c r="BO184" s="80"/>
      <c r="BP184" s="80"/>
      <c r="BQ184" s="80"/>
      <c r="BR184" s="80"/>
      <c r="BS184" s="80"/>
    </row>
    <row r="185" spans="1:74">
      <c r="B185" s="80"/>
      <c r="C185" s="80"/>
      <c r="D185" s="80"/>
      <c r="E185" s="80"/>
      <c r="F185" s="80"/>
      <c r="G185" s="80"/>
      <c r="H185" s="80"/>
      <c r="I185" s="80"/>
      <c r="J185" s="80"/>
      <c r="K185" s="80"/>
      <c r="L185" s="80"/>
      <c r="M185" s="80"/>
      <c r="N185" s="80"/>
      <c r="O185" s="80"/>
      <c r="P185" s="80"/>
      <c r="Q185" s="80"/>
      <c r="R185" s="80"/>
      <c r="U185" s="80"/>
      <c r="V185" s="80"/>
      <c r="W185" s="80"/>
      <c r="X185" s="80"/>
      <c r="Y185" s="80"/>
      <c r="Z185" s="80"/>
      <c r="AA185" s="80"/>
      <c r="AB185" s="80"/>
      <c r="AC185" s="80"/>
      <c r="AD185" s="80"/>
      <c r="AE185" s="80"/>
      <c r="AF185" s="80"/>
      <c r="AG185" s="80"/>
      <c r="AH185" s="80"/>
      <c r="AI185" s="80"/>
      <c r="AJ185" s="80"/>
      <c r="AK185" s="80"/>
      <c r="AL185" s="80"/>
      <c r="AM185" s="80"/>
      <c r="AN185" s="80"/>
      <c r="AO185" s="80"/>
      <c r="AP185" s="80"/>
      <c r="AQ185" s="80"/>
      <c r="AR185" s="80"/>
      <c r="AS185" s="80"/>
      <c r="AT185" s="80"/>
      <c r="AU185" s="80"/>
      <c r="AV185" s="80"/>
      <c r="AW185" s="80"/>
      <c r="AX185" s="80"/>
      <c r="AY185" s="80"/>
      <c r="AZ185" s="80"/>
      <c r="BA185" s="80"/>
      <c r="BB185" s="80"/>
      <c r="BC185" s="80"/>
      <c r="BD185" s="80"/>
      <c r="BE185" s="80"/>
      <c r="BF185" s="80"/>
      <c r="BG185" s="80"/>
      <c r="BH185" s="80"/>
      <c r="BI185" s="80"/>
      <c r="BJ185" s="80"/>
      <c r="BK185" s="80"/>
      <c r="BL185" s="80"/>
      <c r="BM185" s="80"/>
      <c r="BN185" s="80"/>
      <c r="BO185" s="80"/>
      <c r="BP185" s="80"/>
      <c r="BQ185" s="80"/>
      <c r="BR185" s="80"/>
      <c r="BS185" s="80"/>
    </row>
    <row r="186" spans="1:74">
      <c r="B186" s="80"/>
      <c r="C186" s="80"/>
      <c r="D186" s="80"/>
      <c r="E186" s="80"/>
      <c r="F186" s="80"/>
      <c r="G186" s="80"/>
      <c r="H186" s="80"/>
      <c r="I186" s="80"/>
      <c r="J186" s="80"/>
      <c r="K186" s="80"/>
      <c r="L186" s="80"/>
      <c r="M186" s="80"/>
      <c r="N186" s="80"/>
      <c r="O186" s="80"/>
      <c r="P186" s="80"/>
      <c r="Q186" s="80"/>
      <c r="R186" s="80"/>
      <c r="U186" s="80"/>
      <c r="V186" s="80"/>
      <c r="W186" s="80"/>
      <c r="X186" s="80"/>
      <c r="Y186" s="80"/>
      <c r="Z186" s="80"/>
      <c r="AA186" s="80"/>
      <c r="AB186" s="80"/>
      <c r="AC186" s="80"/>
      <c r="AD186" s="80"/>
      <c r="AE186" s="80"/>
      <c r="AF186" s="80"/>
      <c r="AG186" s="80"/>
      <c r="AH186" s="80"/>
      <c r="AI186" s="80"/>
      <c r="AJ186" s="80"/>
      <c r="AK186" s="80"/>
      <c r="AL186" s="80"/>
      <c r="AM186" s="80"/>
      <c r="AN186" s="80"/>
      <c r="AO186" s="80"/>
      <c r="AP186" s="80"/>
      <c r="AQ186" s="80"/>
      <c r="AR186" s="80"/>
      <c r="AS186" s="80"/>
      <c r="AT186" s="80"/>
      <c r="AU186" s="80"/>
      <c r="AV186" s="80"/>
      <c r="AW186" s="80"/>
      <c r="AX186" s="80"/>
      <c r="AY186" s="80"/>
      <c r="AZ186" s="80"/>
      <c r="BA186" s="80"/>
      <c r="BB186" s="80"/>
      <c r="BC186" s="80"/>
      <c r="BD186" s="80"/>
      <c r="BE186" s="80"/>
      <c r="BF186" s="80"/>
      <c r="BG186" s="80"/>
      <c r="BH186" s="80"/>
      <c r="BI186" s="80"/>
      <c r="BJ186" s="80"/>
      <c r="BK186" s="80"/>
      <c r="BL186" s="80"/>
      <c r="BM186" s="80"/>
      <c r="BN186" s="80"/>
      <c r="BO186" s="80"/>
      <c r="BP186" s="80"/>
      <c r="BQ186" s="80"/>
      <c r="BR186" s="80"/>
      <c r="BS186" s="80"/>
    </row>
    <row r="187" spans="1:74">
      <c r="B187" s="80"/>
      <c r="C187" s="80"/>
      <c r="D187" s="80"/>
      <c r="E187" s="80"/>
      <c r="F187" s="80"/>
      <c r="G187" s="80"/>
      <c r="H187" s="80"/>
      <c r="I187" s="80"/>
      <c r="J187" s="80"/>
      <c r="K187" s="80"/>
      <c r="L187" s="80"/>
      <c r="M187" s="80"/>
      <c r="N187" s="80"/>
      <c r="O187" s="80"/>
      <c r="P187" s="80"/>
      <c r="Q187" s="80"/>
      <c r="R187" s="80"/>
      <c r="U187" s="80"/>
      <c r="V187" s="80"/>
      <c r="W187" s="80"/>
      <c r="X187" s="80"/>
      <c r="Y187" s="80"/>
      <c r="Z187" s="80"/>
      <c r="AA187" s="80"/>
      <c r="AB187" s="80"/>
      <c r="AC187" s="80"/>
      <c r="AD187" s="80"/>
      <c r="AE187" s="80"/>
      <c r="AF187" s="80"/>
      <c r="AG187" s="80"/>
      <c r="AH187" s="80"/>
      <c r="AI187" s="80"/>
      <c r="AJ187" s="80"/>
      <c r="AK187" s="80"/>
      <c r="AL187" s="80"/>
      <c r="AM187" s="80"/>
      <c r="AN187" s="80"/>
      <c r="AO187" s="80"/>
      <c r="AP187" s="80"/>
      <c r="AQ187" s="80"/>
      <c r="AR187" s="80"/>
      <c r="AS187" s="80"/>
      <c r="AT187" s="80"/>
      <c r="AU187" s="80"/>
      <c r="AV187" s="80"/>
      <c r="AW187" s="80"/>
      <c r="AX187" s="80"/>
      <c r="AY187" s="80"/>
      <c r="AZ187" s="80"/>
      <c r="BA187" s="80"/>
      <c r="BB187" s="80"/>
      <c r="BC187" s="80"/>
      <c r="BD187" s="80"/>
      <c r="BE187" s="80"/>
      <c r="BF187" s="80"/>
      <c r="BG187" s="80"/>
      <c r="BH187" s="80"/>
      <c r="BI187" s="80"/>
      <c r="BJ187" s="80"/>
      <c r="BK187" s="80"/>
      <c r="BL187" s="80"/>
      <c r="BM187" s="80"/>
      <c r="BN187" s="80"/>
      <c r="BO187" s="80"/>
      <c r="BP187" s="80"/>
      <c r="BQ187" s="80"/>
      <c r="BR187" s="80"/>
      <c r="BS187" s="80"/>
    </row>
    <row r="188" spans="1:74">
      <c r="B188" s="80"/>
      <c r="C188" s="80"/>
      <c r="D188" s="80"/>
      <c r="E188" s="80"/>
      <c r="F188" s="80"/>
      <c r="G188" s="80"/>
      <c r="H188" s="80"/>
      <c r="I188" s="80"/>
      <c r="J188" s="80"/>
      <c r="K188" s="80"/>
      <c r="L188" s="80"/>
      <c r="M188" s="80"/>
      <c r="N188" s="80"/>
      <c r="O188" s="80"/>
      <c r="P188" s="80"/>
      <c r="Q188" s="80"/>
      <c r="R188" s="80"/>
      <c r="U188" s="80"/>
      <c r="V188" s="80"/>
      <c r="W188" s="80"/>
      <c r="X188" s="80"/>
      <c r="Y188" s="80"/>
      <c r="Z188" s="80"/>
      <c r="AA188" s="80"/>
      <c r="AB188" s="80"/>
      <c r="AC188" s="80"/>
      <c r="AD188" s="80"/>
      <c r="AE188" s="80"/>
      <c r="AF188" s="80"/>
      <c r="AG188" s="80"/>
      <c r="AH188" s="80"/>
      <c r="AI188" s="80"/>
      <c r="AJ188" s="80"/>
      <c r="AK188" s="80"/>
      <c r="AL188" s="80"/>
      <c r="AM188" s="80"/>
      <c r="AN188" s="80"/>
      <c r="AO188" s="80"/>
      <c r="AP188" s="80"/>
      <c r="AQ188" s="80"/>
      <c r="AR188" s="80"/>
      <c r="AS188" s="80"/>
      <c r="AT188" s="80"/>
      <c r="AU188" s="80"/>
      <c r="AV188" s="80"/>
      <c r="AW188" s="80"/>
      <c r="AX188" s="80"/>
      <c r="AY188" s="80"/>
      <c r="AZ188" s="80"/>
      <c r="BA188" s="80"/>
      <c r="BB188" s="80"/>
      <c r="BC188" s="80"/>
      <c r="BD188" s="80"/>
      <c r="BE188" s="80"/>
      <c r="BF188" s="80"/>
      <c r="BG188" s="80"/>
      <c r="BH188" s="80"/>
      <c r="BI188" s="80"/>
      <c r="BJ188" s="80"/>
      <c r="BK188" s="80"/>
      <c r="BL188" s="80"/>
      <c r="BM188" s="80"/>
      <c r="BN188" s="80"/>
      <c r="BO188" s="80"/>
      <c r="BP188" s="80"/>
      <c r="BQ188" s="80"/>
      <c r="BR188" s="80"/>
      <c r="BS188" s="80"/>
    </row>
    <row r="189" spans="1:74">
      <c r="B189" s="80"/>
      <c r="C189" s="80"/>
      <c r="D189" s="80"/>
      <c r="E189" s="80"/>
      <c r="F189" s="80"/>
      <c r="G189" s="80"/>
      <c r="H189" s="80"/>
      <c r="I189" s="80"/>
      <c r="J189" s="80"/>
      <c r="K189" s="80"/>
      <c r="L189" s="80"/>
      <c r="M189" s="80"/>
      <c r="N189" s="80"/>
      <c r="O189" s="80"/>
      <c r="P189" s="80"/>
      <c r="Q189" s="80"/>
      <c r="R189" s="80"/>
      <c r="U189" s="80"/>
      <c r="V189" s="80"/>
      <c r="W189" s="80"/>
      <c r="X189" s="80"/>
      <c r="Y189" s="80"/>
      <c r="Z189" s="80"/>
      <c r="AA189" s="80"/>
      <c r="AB189" s="80"/>
      <c r="AC189" s="80"/>
      <c r="AD189" s="80"/>
      <c r="AE189" s="80"/>
      <c r="AF189" s="80"/>
      <c r="AG189" s="80"/>
      <c r="AH189" s="80"/>
      <c r="AI189" s="80"/>
      <c r="AJ189" s="80"/>
      <c r="AK189" s="80"/>
      <c r="AL189" s="80"/>
      <c r="AM189" s="80"/>
      <c r="AN189" s="80"/>
      <c r="AO189" s="80"/>
      <c r="AP189" s="80"/>
      <c r="AQ189" s="80"/>
      <c r="AR189" s="80"/>
      <c r="AS189" s="80"/>
      <c r="AT189" s="80"/>
      <c r="AU189" s="80"/>
      <c r="AV189" s="80"/>
      <c r="AW189" s="80"/>
      <c r="AX189" s="80"/>
      <c r="AY189" s="80"/>
      <c r="AZ189" s="80"/>
      <c r="BA189" s="80"/>
      <c r="BB189" s="80"/>
      <c r="BC189" s="80"/>
      <c r="BD189" s="80"/>
      <c r="BE189" s="80"/>
      <c r="BF189" s="80"/>
      <c r="BG189" s="80"/>
      <c r="BH189" s="80"/>
      <c r="BI189" s="80"/>
      <c r="BJ189" s="80"/>
      <c r="BK189" s="80"/>
      <c r="BL189" s="80"/>
      <c r="BM189" s="80"/>
      <c r="BN189" s="80"/>
      <c r="BO189" s="80"/>
      <c r="BP189" s="80"/>
      <c r="BQ189" s="80"/>
      <c r="BR189" s="80"/>
      <c r="BS189" s="80"/>
    </row>
    <row r="190" spans="1:74">
      <c r="B190" s="80"/>
      <c r="C190" s="80"/>
      <c r="D190" s="80"/>
      <c r="E190" s="80"/>
      <c r="F190" s="80"/>
      <c r="G190" s="80"/>
      <c r="H190" s="80"/>
      <c r="I190" s="80"/>
      <c r="J190" s="80"/>
      <c r="K190" s="80"/>
      <c r="L190" s="80"/>
      <c r="M190" s="80"/>
      <c r="N190" s="80"/>
      <c r="O190" s="80"/>
      <c r="P190" s="80"/>
      <c r="Q190" s="80"/>
      <c r="R190" s="80"/>
      <c r="U190" s="80"/>
      <c r="V190" s="80"/>
      <c r="W190" s="80"/>
      <c r="X190" s="80"/>
      <c r="Y190" s="80"/>
      <c r="Z190" s="80"/>
      <c r="AA190" s="80"/>
      <c r="AB190" s="80"/>
      <c r="AC190" s="80"/>
      <c r="AD190" s="80"/>
      <c r="AE190" s="80"/>
      <c r="AF190" s="80"/>
      <c r="AG190" s="80"/>
      <c r="AH190" s="80"/>
      <c r="AI190" s="80"/>
      <c r="AJ190" s="80"/>
      <c r="AK190" s="80"/>
      <c r="AL190" s="80"/>
      <c r="AM190" s="80"/>
      <c r="AN190" s="80"/>
      <c r="AO190" s="80"/>
      <c r="AP190" s="80"/>
      <c r="AQ190" s="80"/>
      <c r="AR190" s="80"/>
      <c r="AS190" s="80"/>
      <c r="AT190" s="80"/>
      <c r="AU190" s="80"/>
      <c r="AV190" s="80"/>
      <c r="AW190" s="80"/>
      <c r="AX190" s="80"/>
      <c r="AY190" s="80"/>
      <c r="AZ190" s="80"/>
      <c r="BA190" s="80"/>
      <c r="BB190" s="80"/>
      <c r="BC190" s="80"/>
      <c r="BD190" s="80"/>
      <c r="BE190" s="80"/>
      <c r="BF190" s="80"/>
      <c r="BG190" s="80"/>
      <c r="BH190" s="80"/>
      <c r="BI190" s="80"/>
      <c r="BJ190" s="80"/>
      <c r="BK190" s="80"/>
      <c r="BL190" s="80"/>
      <c r="BM190" s="80"/>
      <c r="BN190" s="80"/>
      <c r="BO190" s="80"/>
      <c r="BP190" s="80"/>
      <c r="BQ190" s="80"/>
      <c r="BR190" s="80"/>
      <c r="BS190" s="80"/>
    </row>
    <row r="191" spans="1:74">
      <c r="B191" s="80"/>
      <c r="C191" s="80"/>
      <c r="D191" s="80"/>
      <c r="E191" s="80"/>
      <c r="F191" s="80"/>
      <c r="G191" s="80"/>
      <c r="H191" s="80"/>
      <c r="I191" s="80"/>
      <c r="J191" s="80"/>
      <c r="K191" s="80"/>
      <c r="L191" s="80"/>
      <c r="M191" s="80"/>
      <c r="N191" s="80"/>
      <c r="O191" s="80"/>
      <c r="P191" s="80"/>
      <c r="Q191" s="80"/>
      <c r="R191" s="80"/>
      <c r="U191" s="80"/>
      <c r="V191" s="80"/>
      <c r="W191" s="80"/>
      <c r="X191" s="80"/>
      <c r="Y191" s="80"/>
      <c r="Z191" s="80"/>
      <c r="AA191" s="80"/>
      <c r="AB191" s="80"/>
      <c r="AC191" s="80"/>
      <c r="AD191" s="80"/>
      <c r="AE191" s="80"/>
      <c r="AF191" s="80"/>
      <c r="AG191" s="80"/>
      <c r="AH191" s="80"/>
      <c r="AI191" s="80"/>
      <c r="AJ191" s="80"/>
      <c r="AK191" s="80"/>
      <c r="AL191" s="80"/>
      <c r="AM191" s="80"/>
      <c r="AN191" s="80"/>
      <c r="AO191" s="80"/>
      <c r="AP191" s="80"/>
      <c r="AQ191" s="80"/>
      <c r="AR191" s="80"/>
      <c r="AS191" s="80"/>
      <c r="AT191" s="80"/>
      <c r="AU191" s="80"/>
      <c r="AV191" s="80"/>
      <c r="AW191" s="80"/>
      <c r="AX191" s="80"/>
      <c r="AY191" s="80"/>
      <c r="AZ191" s="80"/>
      <c r="BA191" s="80"/>
      <c r="BB191" s="80"/>
      <c r="BC191" s="80"/>
      <c r="BD191" s="80"/>
      <c r="BE191" s="80"/>
      <c r="BF191" s="80"/>
      <c r="BG191" s="80"/>
      <c r="BH191" s="80"/>
      <c r="BI191" s="80"/>
      <c r="BJ191" s="80"/>
      <c r="BK191" s="80"/>
      <c r="BL191" s="80"/>
      <c r="BM191" s="80"/>
      <c r="BN191" s="80"/>
      <c r="BO191" s="80"/>
      <c r="BP191" s="80"/>
      <c r="BQ191" s="80"/>
      <c r="BR191" s="80"/>
      <c r="BS191" s="80"/>
    </row>
    <row r="192" spans="1:74">
      <c r="B192" s="80"/>
      <c r="C192" s="80"/>
      <c r="D192" s="80"/>
      <c r="E192" s="80"/>
      <c r="F192" s="80"/>
      <c r="G192" s="80"/>
      <c r="H192" s="80"/>
      <c r="I192" s="80"/>
      <c r="J192" s="80"/>
      <c r="K192" s="80"/>
      <c r="L192" s="80"/>
      <c r="M192" s="80"/>
      <c r="N192" s="80"/>
      <c r="O192" s="80"/>
      <c r="P192" s="80"/>
      <c r="Q192" s="80"/>
      <c r="R192" s="80"/>
      <c r="U192" s="80"/>
      <c r="V192" s="80"/>
      <c r="W192" s="80"/>
      <c r="X192" s="80"/>
      <c r="Y192" s="80"/>
      <c r="Z192" s="80"/>
      <c r="AA192" s="80"/>
      <c r="AB192" s="80"/>
      <c r="AC192" s="80"/>
      <c r="AD192" s="80"/>
      <c r="AE192" s="80"/>
      <c r="AF192" s="80"/>
      <c r="AG192" s="80"/>
      <c r="AH192" s="80"/>
      <c r="AI192" s="80"/>
      <c r="AJ192" s="80"/>
      <c r="AK192" s="80"/>
      <c r="AL192" s="80"/>
      <c r="AM192" s="80"/>
      <c r="AN192" s="80"/>
      <c r="AO192" s="80"/>
      <c r="AP192" s="80"/>
      <c r="AQ192" s="80"/>
      <c r="AR192" s="80"/>
      <c r="AS192" s="80"/>
      <c r="AT192" s="80"/>
      <c r="AU192" s="80"/>
      <c r="AV192" s="80"/>
      <c r="AW192" s="80"/>
      <c r="AX192" s="80"/>
      <c r="AY192" s="80"/>
      <c r="AZ192" s="80"/>
      <c r="BA192" s="80"/>
      <c r="BB192" s="80"/>
      <c r="BC192" s="80"/>
      <c r="BD192" s="80"/>
      <c r="BE192" s="80"/>
      <c r="BF192" s="80"/>
      <c r="BG192" s="80"/>
      <c r="BH192" s="80"/>
      <c r="BI192" s="80"/>
      <c r="BJ192" s="80"/>
      <c r="BK192" s="80"/>
      <c r="BL192" s="80"/>
      <c r="BM192" s="80"/>
      <c r="BN192" s="80"/>
      <c r="BO192" s="80"/>
      <c r="BP192" s="80"/>
      <c r="BQ192" s="80"/>
      <c r="BR192" s="80"/>
      <c r="BS192" s="80"/>
    </row>
    <row r="193" spans="2:71">
      <c r="B193" s="80"/>
      <c r="C193" s="80"/>
      <c r="D193" s="80"/>
      <c r="E193" s="80"/>
      <c r="F193" s="80"/>
      <c r="G193" s="80"/>
      <c r="H193" s="80"/>
      <c r="I193" s="80"/>
      <c r="J193" s="80"/>
      <c r="K193" s="80"/>
      <c r="L193" s="80"/>
      <c r="M193" s="80"/>
      <c r="N193" s="80"/>
      <c r="O193" s="80"/>
      <c r="P193" s="80"/>
      <c r="Q193" s="80"/>
      <c r="R193" s="80"/>
      <c r="U193" s="80"/>
      <c r="V193" s="80"/>
      <c r="W193" s="80"/>
      <c r="X193" s="80"/>
      <c r="Y193" s="80"/>
      <c r="Z193" s="80"/>
      <c r="AA193" s="80"/>
      <c r="AB193" s="80"/>
      <c r="AC193" s="80"/>
      <c r="AD193" s="80"/>
      <c r="AE193" s="80"/>
      <c r="AF193" s="80"/>
      <c r="AG193" s="80"/>
      <c r="AH193" s="80"/>
      <c r="AI193" s="80"/>
      <c r="AJ193" s="80"/>
      <c r="AK193" s="80"/>
      <c r="AL193" s="80"/>
      <c r="AM193" s="80"/>
      <c r="AN193" s="80"/>
      <c r="AO193" s="80"/>
      <c r="AP193" s="80"/>
      <c r="AQ193" s="80"/>
      <c r="AR193" s="80"/>
      <c r="AS193" s="80"/>
      <c r="AT193" s="80"/>
      <c r="AU193" s="80"/>
      <c r="AV193" s="80"/>
      <c r="AW193" s="80"/>
      <c r="AX193" s="80"/>
      <c r="AY193" s="80"/>
      <c r="AZ193" s="80"/>
      <c r="BA193" s="80"/>
      <c r="BB193" s="80"/>
      <c r="BC193" s="80"/>
      <c r="BD193" s="80"/>
      <c r="BE193" s="80"/>
      <c r="BF193" s="80"/>
      <c r="BG193" s="80"/>
      <c r="BH193" s="80"/>
      <c r="BI193" s="80"/>
      <c r="BJ193" s="80"/>
      <c r="BK193" s="80"/>
      <c r="BL193" s="80"/>
      <c r="BM193" s="80"/>
      <c r="BN193" s="80"/>
      <c r="BO193" s="80"/>
      <c r="BP193" s="80"/>
      <c r="BQ193" s="80"/>
      <c r="BR193" s="80"/>
      <c r="BS193" s="80"/>
    </row>
    <row r="194" spans="2:71">
      <c r="B194" s="80"/>
      <c r="C194" s="80"/>
      <c r="D194" s="80"/>
      <c r="E194" s="80"/>
      <c r="F194" s="80"/>
      <c r="G194" s="80"/>
      <c r="H194" s="80"/>
      <c r="I194" s="80"/>
      <c r="J194" s="80"/>
      <c r="K194" s="80"/>
      <c r="L194" s="80"/>
      <c r="M194" s="80"/>
      <c r="N194" s="80"/>
      <c r="O194" s="80"/>
      <c r="P194" s="80"/>
      <c r="Q194" s="80"/>
      <c r="R194" s="80"/>
      <c r="U194" s="80"/>
      <c r="V194" s="80"/>
      <c r="W194" s="80"/>
      <c r="X194" s="80"/>
      <c r="Y194" s="80"/>
      <c r="Z194" s="80"/>
      <c r="AA194" s="80"/>
      <c r="AB194" s="80"/>
      <c r="AC194" s="80"/>
      <c r="AD194" s="80"/>
      <c r="AE194" s="80"/>
      <c r="AF194" s="80"/>
      <c r="AG194" s="80"/>
      <c r="AH194" s="80"/>
      <c r="AI194" s="80"/>
      <c r="AJ194" s="80"/>
      <c r="AK194" s="80"/>
      <c r="AL194" s="80"/>
      <c r="AM194" s="80"/>
      <c r="AN194" s="80"/>
      <c r="AO194" s="80"/>
      <c r="AP194" s="80"/>
      <c r="AQ194" s="80"/>
      <c r="AR194" s="80"/>
      <c r="AS194" s="80"/>
      <c r="AT194" s="80"/>
      <c r="AU194" s="80"/>
      <c r="AV194" s="80"/>
      <c r="AW194" s="80"/>
      <c r="AX194" s="80"/>
      <c r="AY194" s="80"/>
      <c r="AZ194" s="80"/>
      <c r="BA194" s="80"/>
      <c r="BB194" s="80"/>
      <c r="BC194" s="80"/>
      <c r="BD194" s="80"/>
      <c r="BE194" s="80"/>
      <c r="BF194" s="80"/>
      <c r="BG194" s="80"/>
      <c r="BH194" s="80"/>
      <c r="BI194" s="80"/>
      <c r="BJ194" s="80"/>
      <c r="BK194" s="80"/>
      <c r="BL194" s="80"/>
      <c r="BM194" s="80"/>
      <c r="BN194" s="80"/>
      <c r="BO194" s="80"/>
      <c r="BP194" s="80"/>
      <c r="BQ194" s="80"/>
      <c r="BR194" s="80"/>
      <c r="BS194" s="80"/>
    </row>
    <row r="195" spans="2:71">
      <c r="B195" s="80"/>
      <c r="C195" s="80"/>
      <c r="D195" s="80"/>
      <c r="E195" s="80"/>
      <c r="F195" s="80"/>
      <c r="G195" s="80"/>
      <c r="H195" s="80"/>
      <c r="I195" s="80"/>
      <c r="J195" s="80"/>
      <c r="K195" s="80"/>
      <c r="L195" s="80"/>
      <c r="M195" s="80"/>
      <c r="N195" s="80"/>
      <c r="O195" s="80"/>
      <c r="P195" s="80"/>
      <c r="Q195" s="80"/>
      <c r="R195" s="80"/>
      <c r="U195" s="80"/>
      <c r="V195" s="80"/>
      <c r="W195" s="80"/>
      <c r="X195" s="80"/>
      <c r="Y195" s="80"/>
      <c r="Z195" s="80"/>
      <c r="AA195" s="80"/>
      <c r="AB195" s="80"/>
      <c r="AC195" s="80"/>
      <c r="AD195" s="80"/>
      <c r="AE195" s="80"/>
      <c r="AF195" s="80"/>
      <c r="AG195" s="80"/>
      <c r="AH195" s="80"/>
      <c r="AI195" s="80"/>
      <c r="AJ195" s="80"/>
      <c r="AK195" s="80"/>
      <c r="AL195" s="80"/>
      <c r="AM195" s="80"/>
      <c r="AN195" s="80"/>
      <c r="AO195" s="80"/>
      <c r="AP195" s="80"/>
      <c r="AQ195" s="80"/>
      <c r="AR195" s="80"/>
      <c r="AS195" s="80"/>
      <c r="AT195" s="80"/>
      <c r="AU195" s="80"/>
      <c r="AV195" s="80"/>
      <c r="AW195" s="80"/>
      <c r="AX195" s="80"/>
      <c r="AY195" s="80"/>
      <c r="AZ195" s="80"/>
      <c r="BA195" s="80"/>
      <c r="BB195" s="80"/>
      <c r="BC195" s="80"/>
      <c r="BD195" s="80"/>
      <c r="BE195" s="80"/>
      <c r="BF195" s="80"/>
      <c r="BG195" s="80"/>
      <c r="BH195" s="80"/>
      <c r="BI195" s="80"/>
      <c r="BJ195" s="80"/>
      <c r="BK195" s="80"/>
      <c r="BL195" s="80"/>
      <c r="BM195" s="80"/>
      <c r="BN195" s="80"/>
      <c r="BO195" s="80"/>
      <c r="BP195" s="80"/>
      <c r="BQ195" s="80"/>
      <c r="BR195" s="80"/>
      <c r="BS195" s="80"/>
    </row>
    <row r="196" spans="2:71">
      <c r="B196" s="80"/>
      <c r="C196" s="80"/>
      <c r="D196" s="80"/>
      <c r="E196" s="80"/>
      <c r="F196" s="80"/>
      <c r="G196" s="80"/>
      <c r="H196" s="80"/>
      <c r="I196" s="80"/>
      <c r="J196" s="80"/>
      <c r="K196" s="80"/>
      <c r="L196" s="80"/>
      <c r="M196" s="80"/>
      <c r="N196" s="80"/>
      <c r="O196" s="80"/>
      <c r="P196" s="80"/>
      <c r="Q196" s="80"/>
      <c r="R196" s="80"/>
      <c r="U196" s="80"/>
      <c r="V196" s="80"/>
      <c r="W196" s="80"/>
      <c r="X196" s="80"/>
      <c r="Y196" s="80"/>
      <c r="Z196" s="80"/>
      <c r="AA196" s="80"/>
      <c r="AB196" s="80"/>
      <c r="AC196" s="80"/>
      <c r="AD196" s="80"/>
      <c r="AE196" s="80"/>
      <c r="AF196" s="80"/>
      <c r="AG196" s="80"/>
      <c r="AH196" s="80"/>
      <c r="AI196" s="80"/>
      <c r="AJ196" s="80"/>
      <c r="AK196" s="80"/>
      <c r="AL196" s="80"/>
      <c r="AM196" s="80"/>
      <c r="AN196" s="80"/>
      <c r="AO196" s="80"/>
      <c r="AP196" s="80"/>
      <c r="AQ196" s="80"/>
      <c r="AR196" s="80"/>
      <c r="AS196" s="80"/>
      <c r="AT196" s="80"/>
      <c r="AU196" s="80"/>
      <c r="AV196" s="80"/>
      <c r="AW196" s="80"/>
      <c r="AX196" s="80"/>
      <c r="AY196" s="80"/>
      <c r="AZ196" s="80"/>
      <c r="BA196" s="80"/>
      <c r="BB196" s="80"/>
      <c r="BC196" s="80"/>
      <c r="BD196" s="80"/>
      <c r="BE196" s="80"/>
      <c r="BF196" s="80"/>
      <c r="BG196" s="80"/>
      <c r="BH196" s="80"/>
      <c r="BI196" s="80"/>
      <c r="BJ196" s="80"/>
      <c r="BK196" s="80"/>
      <c r="BL196" s="80"/>
      <c r="BM196" s="80"/>
      <c r="BN196" s="80"/>
      <c r="BO196" s="80"/>
      <c r="BP196" s="80"/>
      <c r="BQ196" s="80"/>
      <c r="BR196" s="80"/>
      <c r="BS196" s="80"/>
    </row>
    <row r="197" spans="2:71">
      <c r="B197" s="80"/>
      <c r="C197" s="80"/>
      <c r="D197" s="80"/>
      <c r="E197" s="80"/>
      <c r="F197" s="80"/>
      <c r="G197" s="80"/>
      <c r="H197" s="80"/>
      <c r="I197" s="80"/>
      <c r="J197" s="80"/>
      <c r="K197" s="80"/>
      <c r="L197" s="80"/>
      <c r="M197" s="80"/>
      <c r="N197" s="80"/>
      <c r="O197" s="80"/>
      <c r="P197" s="80"/>
      <c r="Q197" s="80"/>
      <c r="R197" s="80"/>
      <c r="U197" s="80"/>
      <c r="V197" s="80"/>
      <c r="W197" s="80"/>
      <c r="X197" s="80"/>
      <c r="Y197" s="80"/>
      <c r="Z197" s="80"/>
      <c r="AA197" s="80"/>
      <c r="AB197" s="80"/>
      <c r="AC197" s="80"/>
      <c r="AD197" s="80"/>
      <c r="AE197" s="80"/>
      <c r="AF197" s="80"/>
      <c r="AG197" s="80"/>
      <c r="AH197" s="80"/>
      <c r="AI197" s="80"/>
      <c r="AJ197" s="80"/>
      <c r="AK197" s="80"/>
      <c r="AL197" s="80"/>
      <c r="AM197" s="80"/>
      <c r="AN197" s="80"/>
      <c r="AO197" s="80"/>
      <c r="AP197" s="80"/>
      <c r="AQ197" s="80"/>
      <c r="AR197" s="80"/>
      <c r="AS197" s="80"/>
      <c r="AT197" s="80"/>
      <c r="AU197" s="80"/>
      <c r="AV197" s="80"/>
      <c r="AW197" s="80"/>
      <c r="AX197" s="80"/>
      <c r="AY197" s="80"/>
      <c r="AZ197" s="80"/>
      <c r="BA197" s="80"/>
      <c r="BB197" s="80"/>
      <c r="BC197" s="80"/>
      <c r="BD197" s="80"/>
      <c r="BE197" s="80"/>
      <c r="BF197" s="80"/>
      <c r="BG197" s="80"/>
      <c r="BH197" s="80"/>
      <c r="BI197" s="80"/>
      <c r="BJ197" s="80"/>
      <c r="BK197" s="80"/>
      <c r="BL197" s="80"/>
      <c r="BM197" s="80"/>
      <c r="BN197" s="80"/>
      <c r="BO197" s="80"/>
      <c r="BP197" s="80"/>
      <c r="BQ197" s="80"/>
      <c r="BR197" s="80"/>
      <c r="BS197" s="80"/>
    </row>
    <row r="198" spans="2:71">
      <c r="B198" s="80"/>
      <c r="C198" s="80"/>
      <c r="D198" s="80"/>
      <c r="E198" s="80"/>
      <c r="F198" s="80"/>
      <c r="G198" s="80"/>
      <c r="H198" s="80"/>
      <c r="I198" s="80"/>
      <c r="J198" s="80"/>
      <c r="K198" s="80"/>
      <c r="L198" s="80"/>
      <c r="M198" s="80"/>
      <c r="N198" s="80"/>
      <c r="O198" s="80"/>
      <c r="P198" s="80"/>
      <c r="Q198" s="80"/>
      <c r="R198" s="80"/>
      <c r="U198" s="80"/>
      <c r="V198" s="80"/>
      <c r="W198" s="80"/>
      <c r="X198" s="80"/>
      <c r="Y198" s="80"/>
      <c r="Z198" s="80"/>
      <c r="AA198" s="80"/>
      <c r="AB198" s="80"/>
      <c r="AC198" s="80"/>
      <c r="AD198" s="80"/>
      <c r="AE198" s="80"/>
      <c r="AF198" s="80"/>
      <c r="AG198" s="80"/>
      <c r="AH198" s="80"/>
      <c r="AI198" s="80"/>
      <c r="AJ198" s="80"/>
      <c r="AK198" s="80"/>
      <c r="AL198" s="80"/>
      <c r="AM198" s="80"/>
      <c r="AN198" s="80"/>
      <c r="AO198" s="80"/>
      <c r="AP198" s="80"/>
      <c r="AQ198" s="80"/>
      <c r="AR198" s="80"/>
      <c r="AS198" s="80"/>
      <c r="AT198" s="80"/>
      <c r="AU198" s="80"/>
      <c r="AV198" s="80"/>
      <c r="AW198" s="80"/>
      <c r="AX198" s="80"/>
      <c r="AY198" s="80"/>
      <c r="AZ198" s="80"/>
      <c r="BA198" s="80"/>
      <c r="BB198" s="80"/>
      <c r="BC198" s="80"/>
      <c r="BD198" s="80"/>
      <c r="BE198" s="80"/>
      <c r="BF198" s="80"/>
      <c r="BG198" s="80"/>
      <c r="BH198" s="80"/>
      <c r="BI198" s="80"/>
      <c r="BJ198" s="80"/>
      <c r="BK198" s="80"/>
      <c r="BL198" s="80"/>
      <c r="BM198" s="80"/>
      <c r="BN198" s="80"/>
      <c r="BO198" s="80"/>
      <c r="BP198" s="80"/>
      <c r="BQ198" s="80"/>
      <c r="BR198" s="80"/>
      <c r="BS198" s="80"/>
    </row>
    <row r="199" spans="2:71">
      <c r="B199" s="80"/>
      <c r="C199" s="80"/>
      <c r="D199" s="80"/>
      <c r="E199" s="80"/>
      <c r="F199" s="80"/>
      <c r="G199" s="80"/>
      <c r="H199" s="80"/>
      <c r="I199" s="80"/>
      <c r="J199" s="80"/>
      <c r="K199" s="80"/>
      <c r="L199" s="80"/>
      <c r="M199" s="80"/>
      <c r="N199" s="80"/>
      <c r="O199" s="80"/>
      <c r="P199" s="80"/>
      <c r="Q199" s="80"/>
      <c r="R199" s="80"/>
      <c r="U199" s="80"/>
      <c r="V199" s="80"/>
      <c r="W199" s="80"/>
      <c r="X199" s="80"/>
      <c r="Y199" s="80"/>
      <c r="Z199" s="80"/>
      <c r="AA199" s="80"/>
      <c r="AB199" s="80"/>
      <c r="AC199" s="80"/>
      <c r="AD199" s="80"/>
      <c r="AE199" s="80"/>
      <c r="AF199" s="80"/>
      <c r="AG199" s="80"/>
      <c r="AH199" s="80"/>
      <c r="AI199" s="80"/>
      <c r="AJ199" s="80"/>
      <c r="AK199" s="80"/>
      <c r="AL199" s="80"/>
      <c r="AM199" s="80"/>
      <c r="AN199" s="80"/>
      <c r="AO199" s="80"/>
      <c r="AP199" s="80"/>
      <c r="AQ199" s="80"/>
      <c r="AR199" s="80"/>
      <c r="AS199" s="80"/>
      <c r="AT199" s="80"/>
      <c r="AU199" s="80"/>
      <c r="AV199" s="80"/>
      <c r="AW199" s="80"/>
      <c r="AX199" s="80"/>
      <c r="AY199" s="80"/>
      <c r="AZ199" s="80"/>
      <c r="BA199" s="80"/>
      <c r="BB199" s="80"/>
      <c r="BC199" s="80"/>
      <c r="BD199" s="80"/>
      <c r="BE199" s="80"/>
      <c r="BF199" s="80"/>
      <c r="BG199" s="80"/>
      <c r="BH199" s="80"/>
      <c r="BI199" s="80"/>
      <c r="BJ199" s="80"/>
      <c r="BK199" s="80"/>
      <c r="BL199" s="80"/>
      <c r="BM199" s="80"/>
      <c r="BN199" s="80"/>
      <c r="BO199" s="80"/>
      <c r="BP199" s="80"/>
      <c r="BQ199" s="80"/>
      <c r="BR199" s="80"/>
      <c r="BS199" s="80"/>
    </row>
    <row r="200" spans="2:71">
      <c r="B200" s="80"/>
      <c r="C200" s="80"/>
      <c r="D200" s="80"/>
      <c r="E200" s="80"/>
      <c r="F200" s="80"/>
      <c r="G200" s="80"/>
      <c r="H200" s="80"/>
      <c r="I200" s="80"/>
      <c r="J200" s="80"/>
      <c r="K200" s="80"/>
      <c r="L200" s="80"/>
      <c r="M200" s="80"/>
      <c r="N200" s="80"/>
      <c r="O200" s="80"/>
      <c r="P200" s="80"/>
      <c r="Q200" s="80"/>
      <c r="R200" s="80"/>
      <c r="U200" s="80"/>
      <c r="V200" s="80"/>
      <c r="W200" s="80"/>
      <c r="X200" s="80"/>
      <c r="Y200" s="80"/>
      <c r="Z200" s="80"/>
      <c r="AA200" s="80"/>
      <c r="AB200" s="80"/>
      <c r="AC200" s="80"/>
      <c r="AD200" s="80"/>
      <c r="AE200" s="80"/>
      <c r="AF200" s="80"/>
      <c r="AG200" s="80"/>
      <c r="AH200" s="80"/>
      <c r="AI200" s="80"/>
      <c r="AJ200" s="80"/>
      <c r="AK200" s="80"/>
      <c r="AL200" s="80"/>
      <c r="AM200" s="80"/>
      <c r="AN200" s="80"/>
      <c r="AO200" s="80"/>
      <c r="AP200" s="80"/>
      <c r="AQ200" s="80"/>
      <c r="AR200" s="80"/>
      <c r="AS200" s="80"/>
      <c r="AT200" s="80"/>
      <c r="AU200" s="80"/>
      <c r="AV200" s="80"/>
      <c r="AW200" s="80"/>
      <c r="AX200" s="80"/>
      <c r="AY200" s="80"/>
      <c r="AZ200" s="80"/>
      <c r="BA200" s="80"/>
      <c r="BB200" s="80"/>
      <c r="BC200" s="80"/>
      <c r="BD200" s="80"/>
      <c r="BE200" s="80"/>
      <c r="BF200" s="80"/>
      <c r="BG200" s="80"/>
      <c r="BH200" s="80"/>
      <c r="BI200" s="80"/>
      <c r="BJ200" s="80"/>
      <c r="BK200" s="80"/>
      <c r="BL200" s="80"/>
      <c r="BM200" s="80"/>
      <c r="BN200" s="80"/>
      <c r="BO200" s="80"/>
      <c r="BP200" s="80"/>
      <c r="BQ200" s="80"/>
      <c r="BR200" s="80"/>
      <c r="BS200" s="80"/>
    </row>
    <row r="201" spans="2:71">
      <c r="B201" s="80"/>
      <c r="C201" s="80"/>
      <c r="D201" s="80"/>
      <c r="E201" s="80"/>
      <c r="F201" s="80"/>
      <c r="G201" s="80"/>
      <c r="H201" s="80"/>
      <c r="I201" s="80"/>
      <c r="J201" s="80"/>
      <c r="K201" s="80"/>
      <c r="L201" s="80"/>
      <c r="M201" s="80"/>
      <c r="N201" s="80"/>
      <c r="O201" s="80"/>
      <c r="P201" s="80"/>
      <c r="Q201" s="80"/>
      <c r="R201" s="80"/>
      <c r="U201" s="80"/>
      <c r="V201" s="80"/>
      <c r="W201" s="80"/>
      <c r="X201" s="80"/>
      <c r="Y201" s="80"/>
      <c r="Z201" s="80"/>
      <c r="AA201" s="80"/>
      <c r="AB201" s="80"/>
      <c r="AC201" s="80"/>
      <c r="AD201" s="80"/>
      <c r="AE201" s="80"/>
      <c r="AF201" s="80"/>
      <c r="AG201" s="80"/>
      <c r="AH201" s="80"/>
      <c r="AI201" s="80"/>
      <c r="AJ201" s="80"/>
      <c r="AK201" s="80"/>
      <c r="AL201" s="80"/>
      <c r="AM201" s="80"/>
      <c r="AN201" s="80"/>
      <c r="AO201" s="80"/>
      <c r="AP201" s="80"/>
      <c r="AQ201" s="80"/>
      <c r="AR201" s="80"/>
      <c r="AS201" s="80"/>
      <c r="AT201" s="80"/>
      <c r="AU201" s="80"/>
      <c r="AV201" s="80"/>
      <c r="AW201" s="80"/>
      <c r="AX201" s="80"/>
      <c r="AY201" s="80"/>
      <c r="AZ201" s="80"/>
      <c r="BA201" s="80"/>
      <c r="BB201" s="80"/>
      <c r="BC201" s="80"/>
      <c r="BD201" s="80"/>
      <c r="BE201" s="80"/>
      <c r="BF201" s="80"/>
      <c r="BG201" s="80"/>
      <c r="BH201" s="80"/>
      <c r="BI201" s="80"/>
      <c r="BJ201" s="80"/>
      <c r="BK201" s="80"/>
      <c r="BL201" s="80"/>
      <c r="BM201" s="80"/>
      <c r="BN201" s="80"/>
      <c r="BO201" s="80"/>
      <c r="BP201" s="80"/>
      <c r="BQ201" s="80"/>
      <c r="BR201" s="80"/>
      <c r="BS201" s="80"/>
    </row>
    <row r="202" spans="2:71">
      <c r="B202" s="80"/>
      <c r="C202" s="80"/>
      <c r="D202" s="80"/>
      <c r="E202" s="80"/>
      <c r="F202" s="80"/>
      <c r="G202" s="80"/>
      <c r="H202" s="80"/>
      <c r="I202" s="80"/>
      <c r="J202" s="80"/>
      <c r="K202" s="80"/>
      <c r="L202" s="80"/>
      <c r="M202" s="80"/>
      <c r="N202" s="80"/>
      <c r="O202" s="80"/>
      <c r="P202" s="80"/>
      <c r="Q202" s="80"/>
      <c r="R202" s="80"/>
      <c r="U202" s="80"/>
      <c r="V202" s="80"/>
      <c r="W202" s="80"/>
      <c r="X202" s="80"/>
      <c r="Y202" s="80"/>
      <c r="Z202" s="80"/>
      <c r="AA202" s="80"/>
      <c r="AB202" s="80"/>
      <c r="AC202" s="80"/>
      <c r="AD202" s="80"/>
      <c r="AE202" s="80"/>
      <c r="AF202" s="80"/>
      <c r="AG202" s="80"/>
      <c r="AH202" s="80"/>
      <c r="AI202" s="80"/>
      <c r="AJ202" s="80"/>
      <c r="AK202" s="80"/>
      <c r="AL202" s="80"/>
      <c r="AM202" s="80"/>
      <c r="AN202" s="80"/>
      <c r="AO202" s="80"/>
      <c r="AP202" s="80"/>
      <c r="AQ202" s="80"/>
      <c r="AR202" s="80"/>
      <c r="AS202" s="80"/>
      <c r="AT202" s="80"/>
      <c r="AU202" s="80"/>
      <c r="AV202" s="80"/>
      <c r="AW202" s="80"/>
      <c r="AX202" s="80"/>
      <c r="AY202" s="80"/>
      <c r="AZ202" s="80"/>
      <c r="BA202" s="80"/>
      <c r="BB202" s="80"/>
      <c r="BC202" s="80"/>
      <c r="BD202" s="80"/>
      <c r="BE202" s="80"/>
      <c r="BF202" s="80"/>
      <c r="BG202" s="80"/>
      <c r="BH202" s="80"/>
      <c r="BI202" s="80"/>
      <c r="BJ202" s="80"/>
      <c r="BK202" s="80"/>
      <c r="BL202" s="80"/>
      <c r="BM202" s="80"/>
      <c r="BN202" s="80"/>
      <c r="BO202" s="80"/>
      <c r="BP202" s="80"/>
      <c r="BQ202" s="80"/>
      <c r="BR202" s="80"/>
      <c r="BS202" s="80"/>
    </row>
    <row r="203" spans="2:71">
      <c r="B203" s="80"/>
      <c r="C203" s="80"/>
      <c r="D203" s="80"/>
      <c r="E203" s="80"/>
      <c r="F203" s="80"/>
      <c r="G203" s="80"/>
      <c r="H203" s="80"/>
      <c r="I203" s="80"/>
      <c r="J203" s="80"/>
      <c r="K203" s="80"/>
      <c r="L203" s="80"/>
      <c r="M203" s="80"/>
      <c r="N203" s="80"/>
      <c r="O203" s="80"/>
      <c r="P203" s="80"/>
      <c r="Q203" s="80"/>
      <c r="R203" s="80"/>
      <c r="U203" s="80"/>
      <c r="V203" s="80"/>
      <c r="W203" s="80"/>
      <c r="X203" s="80"/>
      <c r="Y203" s="80"/>
      <c r="Z203" s="80"/>
      <c r="AA203" s="80"/>
      <c r="AB203" s="80"/>
      <c r="AC203" s="80"/>
      <c r="AD203" s="80"/>
      <c r="AE203" s="80"/>
      <c r="AF203" s="80"/>
      <c r="AG203" s="80"/>
      <c r="AH203" s="80"/>
      <c r="AI203" s="80"/>
      <c r="AJ203" s="80"/>
      <c r="AK203" s="80"/>
      <c r="AL203" s="80"/>
      <c r="AM203" s="80"/>
      <c r="AN203" s="80"/>
      <c r="AO203" s="80"/>
      <c r="AP203" s="80"/>
      <c r="AQ203" s="80"/>
      <c r="AR203" s="80"/>
      <c r="AS203" s="80"/>
      <c r="AT203" s="80"/>
      <c r="AU203" s="80"/>
      <c r="AV203" s="80"/>
      <c r="AW203" s="80"/>
      <c r="AX203" s="80"/>
      <c r="AY203" s="80"/>
      <c r="AZ203" s="80"/>
      <c r="BA203" s="80"/>
      <c r="BB203" s="80"/>
      <c r="BC203" s="80"/>
      <c r="BD203" s="80"/>
      <c r="BE203" s="80"/>
      <c r="BF203" s="80"/>
      <c r="BG203" s="80"/>
      <c r="BH203" s="80"/>
      <c r="BI203" s="80"/>
      <c r="BJ203" s="80"/>
      <c r="BK203" s="80"/>
      <c r="BL203" s="80"/>
      <c r="BM203" s="80"/>
      <c r="BN203" s="80"/>
      <c r="BO203" s="80"/>
      <c r="BP203" s="80"/>
      <c r="BQ203" s="80"/>
      <c r="BR203" s="80"/>
      <c r="BS203" s="80"/>
    </row>
    <row r="204" spans="2:71">
      <c r="B204" s="80"/>
      <c r="C204" s="80"/>
      <c r="D204" s="80"/>
      <c r="E204" s="80"/>
      <c r="F204" s="80"/>
      <c r="G204" s="80"/>
      <c r="H204" s="80"/>
      <c r="I204" s="80"/>
      <c r="J204" s="80"/>
      <c r="K204" s="80"/>
      <c r="L204" s="80"/>
      <c r="M204" s="80"/>
      <c r="N204" s="80"/>
      <c r="O204" s="80"/>
      <c r="P204" s="80"/>
      <c r="Q204" s="80"/>
      <c r="R204" s="80"/>
      <c r="U204" s="80"/>
      <c r="V204" s="80"/>
      <c r="W204" s="80"/>
      <c r="X204" s="80"/>
      <c r="Y204" s="80"/>
      <c r="Z204" s="80"/>
      <c r="AA204" s="80"/>
      <c r="AB204" s="80"/>
      <c r="AC204" s="80"/>
      <c r="AD204" s="80"/>
      <c r="AE204" s="80"/>
      <c r="AF204" s="80"/>
      <c r="AG204" s="80"/>
      <c r="AH204" s="80"/>
      <c r="AI204" s="80"/>
      <c r="AJ204" s="80"/>
      <c r="AK204" s="80"/>
      <c r="AL204" s="80"/>
      <c r="AM204" s="80"/>
      <c r="AN204" s="80"/>
      <c r="AO204" s="80"/>
      <c r="AP204" s="80"/>
      <c r="AQ204" s="80"/>
      <c r="AR204" s="80"/>
      <c r="AS204" s="80"/>
      <c r="AT204" s="80"/>
      <c r="AU204" s="80"/>
      <c r="AV204" s="80"/>
      <c r="AW204" s="80"/>
      <c r="AX204" s="80"/>
      <c r="AY204" s="80"/>
      <c r="AZ204" s="80"/>
      <c r="BA204" s="80"/>
      <c r="BB204" s="80"/>
      <c r="BC204" s="80"/>
      <c r="BD204" s="80"/>
      <c r="BE204" s="80"/>
      <c r="BF204" s="80"/>
      <c r="BG204" s="80"/>
      <c r="BH204" s="80"/>
      <c r="BI204" s="80"/>
      <c r="BJ204" s="80"/>
      <c r="BK204" s="80"/>
      <c r="BL204" s="80"/>
      <c r="BM204" s="80"/>
      <c r="BN204" s="80"/>
      <c r="BO204" s="80"/>
      <c r="BP204" s="80"/>
      <c r="BQ204" s="80"/>
      <c r="BR204" s="80"/>
      <c r="BS204" s="80"/>
    </row>
    <row r="205" spans="2:71">
      <c r="B205" s="80"/>
      <c r="C205" s="80"/>
      <c r="D205" s="80"/>
      <c r="E205" s="80"/>
      <c r="F205" s="80"/>
      <c r="G205" s="80"/>
      <c r="H205" s="80"/>
      <c r="I205" s="80"/>
      <c r="J205" s="80"/>
      <c r="K205" s="80"/>
      <c r="L205" s="80"/>
      <c r="M205" s="80"/>
      <c r="N205" s="80"/>
      <c r="O205" s="80"/>
      <c r="P205" s="80"/>
      <c r="Q205" s="80"/>
      <c r="R205" s="80"/>
      <c r="U205" s="80"/>
      <c r="V205" s="80"/>
      <c r="W205" s="80"/>
      <c r="X205" s="80"/>
      <c r="Y205" s="80"/>
      <c r="Z205" s="80"/>
      <c r="AA205" s="80"/>
      <c r="AB205" s="80"/>
      <c r="AC205" s="80"/>
      <c r="AD205" s="80"/>
      <c r="AE205" s="80"/>
      <c r="AF205" s="80"/>
      <c r="AG205" s="80"/>
      <c r="AH205" s="80"/>
      <c r="AI205" s="80"/>
      <c r="AJ205" s="80"/>
      <c r="AK205" s="80"/>
      <c r="AL205" s="80"/>
      <c r="AM205" s="80"/>
      <c r="AN205" s="80"/>
      <c r="AO205" s="80"/>
      <c r="AP205" s="80"/>
      <c r="AQ205" s="80"/>
      <c r="AR205" s="80"/>
      <c r="AS205" s="80"/>
      <c r="AT205" s="80"/>
      <c r="AU205" s="80"/>
      <c r="AV205" s="80"/>
      <c r="AW205" s="80"/>
      <c r="AX205" s="80"/>
      <c r="AY205" s="80"/>
      <c r="AZ205" s="80"/>
      <c r="BA205" s="80"/>
      <c r="BB205" s="80"/>
      <c r="BC205" s="80"/>
      <c r="BD205" s="80"/>
      <c r="BE205" s="80"/>
      <c r="BF205" s="80"/>
      <c r="BG205" s="80"/>
      <c r="BH205" s="80"/>
      <c r="BI205" s="80"/>
      <c r="BJ205" s="80"/>
      <c r="BK205" s="80"/>
      <c r="BL205" s="80"/>
      <c r="BM205" s="80"/>
      <c r="BN205" s="80"/>
      <c r="BO205" s="80"/>
      <c r="BP205" s="80"/>
      <c r="BQ205" s="80"/>
      <c r="BR205" s="80"/>
      <c r="BS205" s="80"/>
    </row>
    <row r="206" spans="2:71">
      <c r="B206" s="80"/>
      <c r="C206" s="80"/>
      <c r="D206" s="80"/>
      <c r="E206" s="80"/>
      <c r="F206" s="80"/>
      <c r="G206" s="80"/>
      <c r="H206" s="80"/>
      <c r="I206" s="80"/>
      <c r="J206" s="80"/>
      <c r="K206" s="80"/>
      <c r="L206" s="80"/>
      <c r="M206" s="80"/>
      <c r="N206" s="80"/>
      <c r="O206" s="80"/>
      <c r="P206" s="80"/>
      <c r="Q206" s="80"/>
      <c r="R206" s="80"/>
      <c r="U206" s="80"/>
      <c r="V206" s="80"/>
      <c r="W206" s="80"/>
      <c r="X206" s="80"/>
      <c r="Y206" s="80"/>
      <c r="Z206" s="80"/>
      <c r="AA206" s="80"/>
      <c r="AB206" s="80"/>
      <c r="AC206" s="80"/>
      <c r="AD206" s="80"/>
      <c r="AE206" s="80"/>
      <c r="AF206" s="80"/>
      <c r="AG206" s="80"/>
      <c r="AH206" s="80"/>
      <c r="AI206" s="80"/>
      <c r="AJ206" s="80"/>
      <c r="AK206" s="80"/>
      <c r="AL206" s="80"/>
      <c r="AM206" s="80"/>
      <c r="AN206" s="80"/>
      <c r="AO206" s="80"/>
      <c r="AP206" s="80"/>
      <c r="AQ206" s="80"/>
      <c r="AR206" s="80"/>
      <c r="AS206" s="80"/>
      <c r="AT206" s="80"/>
      <c r="AU206" s="80"/>
      <c r="AV206" s="80"/>
      <c r="AW206" s="80"/>
      <c r="AX206" s="80"/>
      <c r="AY206" s="80"/>
      <c r="AZ206" s="80"/>
      <c r="BA206" s="80"/>
      <c r="BB206" s="80"/>
      <c r="BC206" s="80"/>
      <c r="BD206" s="80"/>
      <c r="BE206" s="80"/>
      <c r="BF206" s="80"/>
      <c r="BG206" s="80"/>
      <c r="BH206" s="80"/>
      <c r="BI206" s="80"/>
      <c r="BJ206" s="80"/>
      <c r="BK206" s="80"/>
      <c r="BL206" s="80"/>
      <c r="BM206" s="80"/>
      <c r="BN206" s="80"/>
      <c r="BO206" s="80"/>
      <c r="BP206" s="80"/>
      <c r="BQ206" s="80"/>
      <c r="BR206" s="80"/>
      <c r="BS206" s="80"/>
    </row>
    <row r="207" spans="2:71">
      <c r="B207" s="80"/>
      <c r="C207" s="80"/>
      <c r="D207" s="80"/>
      <c r="E207" s="80"/>
      <c r="F207" s="80"/>
      <c r="G207" s="80"/>
      <c r="H207" s="80"/>
      <c r="I207" s="80"/>
      <c r="J207" s="80"/>
      <c r="K207" s="80"/>
      <c r="L207" s="80"/>
      <c r="M207" s="80"/>
      <c r="N207" s="80"/>
      <c r="O207" s="80"/>
      <c r="P207" s="80"/>
      <c r="Q207" s="80"/>
      <c r="R207" s="80"/>
      <c r="U207" s="80"/>
      <c r="V207" s="80"/>
      <c r="W207" s="80"/>
      <c r="X207" s="80"/>
      <c r="Y207" s="80"/>
      <c r="Z207" s="80"/>
      <c r="AA207" s="80"/>
      <c r="AB207" s="80"/>
      <c r="AC207" s="80"/>
      <c r="AD207" s="80"/>
      <c r="AE207" s="80"/>
      <c r="AF207" s="80"/>
      <c r="AG207" s="80"/>
      <c r="AH207" s="80"/>
      <c r="AI207" s="80"/>
      <c r="AJ207" s="80"/>
      <c r="AK207" s="80"/>
      <c r="AL207" s="80"/>
      <c r="AM207" s="80"/>
      <c r="AN207" s="80"/>
      <c r="AO207" s="80"/>
      <c r="AP207" s="80"/>
      <c r="AQ207" s="80"/>
      <c r="AR207" s="80"/>
      <c r="AS207" s="80"/>
      <c r="AT207" s="80"/>
      <c r="AU207" s="80"/>
      <c r="AV207" s="80"/>
      <c r="AW207" s="80"/>
      <c r="AX207" s="80"/>
      <c r="AY207" s="80"/>
      <c r="AZ207" s="80"/>
      <c r="BA207" s="80"/>
      <c r="BB207" s="80"/>
      <c r="BC207" s="80"/>
      <c r="BD207" s="80"/>
      <c r="BE207" s="80"/>
      <c r="BF207" s="80"/>
      <c r="BG207" s="80"/>
      <c r="BH207" s="80"/>
      <c r="BI207" s="80"/>
      <c r="BJ207" s="80"/>
      <c r="BK207" s="80"/>
      <c r="BL207" s="80"/>
      <c r="BM207" s="80"/>
      <c r="BN207" s="80"/>
      <c r="BO207" s="80"/>
      <c r="BP207" s="80"/>
      <c r="BQ207" s="80"/>
      <c r="BR207" s="80"/>
      <c r="BS207" s="80"/>
    </row>
    <row r="208" spans="2:71">
      <c r="B208" s="80"/>
      <c r="C208" s="80"/>
      <c r="D208" s="80"/>
      <c r="E208" s="80"/>
      <c r="F208" s="80"/>
      <c r="G208" s="80"/>
      <c r="H208" s="80"/>
      <c r="I208" s="80"/>
      <c r="J208" s="80"/>
      <c r="K208" s="80"/>
      <c r="L208" s="80"/>
      <c r="M208" s="80"/>
      <c r="N208" s="80"/>
      <c r="O208" s="80"/>
      <c r="P208" s="80"/>
      <c r="Q208" s="80"/>
      <c r="R208" s="80"/>
      <c r="U208" s="80"/>
      <c r="V208" s="80"/>
      <c r="W208" s="80"/>
      <c r="X208" s="80"/>
      <c r="Y208" s="80"/>
      <c r="Z208" s="80"/>
      <c r="AA208" s="80"/>
      <c r="AB208" s="80"/>
      <c r="AC208" s="80"/>
      <c r="AD208" s="80"/>
      <c r="AE208" s="80"/>
      <c r="AF208" s="80"/>
      <c r="AG208" s="80"/>
      <c r="AH208" s="80"/>
      <c r="AI208" s="80"/>
      <c r="AJ208" s="80"/>
      <c r="AK208" s="80"/>
      <c r="AL208" s="80"/>
      <c r="AM208" s="80"/>
      <c r="AN208" s="80"/>
      <c r="AO208" s="80"/>
      <c r="AP208" s="80"/>
      <c r="AQ208" s="80"/>
      <c r="AR208" s="80"/>
      <c r="AS208" s="80"/>
      <c r="AT208" s="80"/>
      <c r="AU208" s="80"/>
      <c r="AV208" s="80"/>
      <c r="AW208" s="80"/>
      <c r="AX208" s="80"/>
      <c r="AY208" s="80"/>
      <c r="AZ208" s="80"/>
      <c r="BA208" s="80"/>
      <c r="BB208" s="80"/>
      <c r="BC208" s="80"/>
      <c r="BD208" s="80"/>
      <c r="BE208" s="80"/>
      <c r="BF208" s="80"/>
      <c r="BG208" s="80"/>
      <c r="BH208" s="80"/>
      <c r="BI208" s="80"/>
      <c r="BJ208" s="80"/>
      <c r="BK208" s="80"/>
      <c r="BL208" s="80"/>
      <c r="BM208" s="80"/>
      <c r="BN208" s="80"/>
      <c r="BO208" s="80"/>
      <c r="BP208" s="80"/>
      <c r="BQ208" s="80"/>
      <c r="BR208" s="80"/>
      <c r="BS208" s="80"/>
    </row>
    <row r="209" spans="1:120">
      <c r="B209" s="80"/>
      <c r="C209" s="80"/>
      <c r="D209" s="80"/>
      <c r="E209" s="80"/>
      <c r="F209" s="80"/>
      <c r="G209" s="80"/>
      <c r="H209" s="80"/>
      <c r="I209" s="80"/>
      <c r="J209" s="80"/>
      <c r="K209" s="80"/>
      <c r="L209" s="80"/>
      <c r="M209" s="80"/>
      <c r="N209" s="80"/>
      <c r="O209" s="80"/>
      <c r="P209" s="80"/>
      <c r="Q209" s="80"/>
      <c r="R209" s="80"/>
      <c r="U209" s="80"/>
      <c r="V209" s="80"/>
      <c r="W209" s="80"/>
      <c r="X209" s="80"/>
      <c r="Y209" s="80"/>
      <c r="Z209" s="80"/>
      <c r="AA209" s="80"/>
      <c r="AB209" s="80"/>
      <c r="AC209" s="80"/>
      <c r="AD209" s="80"/>
      <c r="AE209" s="80"/>
      <c r="AF209" s="80"/>
      <c r="AG209" s="80"/>
      <c r="AH209" s="80"/>
      <c r="AI209" s="80"/>
      <c r="AJ209" s="80"/>
      <c r="AK209" s="80"/>
      <c r="AL209" s="80"/>
      <c r="AM209" s="80"/>
      <c r="AN209" s="80"/>
      <c r="AO209" s="80"/>
      <c r="AP209" s="80"/>
      <c r="AQ209" s="80"/>
      <c r="AR209" s="80"/>
      <c r="AS209" s="80"/>
      <c r="AT209" s="80"/>
      <c r="AU209" s="80"/>
      <c r="AV209" s="80"/>
      <c r="AW209" s="80"/>
      <c r="AX209" s="80"/>
      <c r="AY209" s="80"/>
      <c r="AZ209" s="80"/>
      <c r="BA209" s="80"/>
      <c r="BB209" s="80"/>
      <c r="BC209" s="80"/>
      <c r="BD209" s="80"/>
      <c r="BE209" s="80"/>
      <c r="BF209" s="80"/>
      <c r="BG209" s="80"/>
      <c r="BH209" s="80"/>
      <c r="BI209" s="80"/>
      <c r="BJ209" s="80"/>
      <c r="BK209" s="80"/>
      <c r="BL209" s="80"/>
      <c r="BM209" s="80"/>
      <c r="BN209" s="80"/>
      <c r="BO209" s="80"/>
      <c r="BP209" s="80"/>
      <c r="BQ209" s="80"/>
      <c r="BR209" s="80"/>
      <c r="BS209" s="80"/>
    </row>
    <row r="210" spans="1:120">
      <c r="B210" s="80"/>
      <c r="C210" s="80"/>
      <c r="D210" s="80"/>
      <c r="E210" s="80"/>
      <c r="F210" s="80"/>
      <c r="G210" s="80"/>
      <c r="H210" s="80"/>
      <c r="I210" s="80"/>
      <c r="J210" s="80"/>
      <c r="K210" s="80"/>
      <c r="L210" s="80"/>
      <c r="M210" s="80"/>
      <c r="N210" s="80"/>
      <c r="O210" s="80"/>
      <c r="P210" s="80"/>
      <c r="Q210" s="80"/>
      <c r="R210" s="80"/>
      <c r="U210" s="80"/>
      <c r="V210" s="80"/>
      <c r="W210" s="80"/>
      <c r="X210" s="80"/>
      <c r="Y210" s="80"/>
      <c r="Z210" s="80"/>
      <c r="AA210" s="80"/>
      <c r="AB210" s="80"/>
      <c r="AC210" s="80"/>
      <c r="AD210" s="80"/>
      <c r="AE210" s="80"/>
      <c r="AF210" s="80"/>
      <c r="AG210" s="80"/>
      <c r="AH210" s="80"/>
      <c r="AI210" s="80"/>
      <c r="AJ210" s="80"/>
      <c r="AK210" s="80"/>
      <c r="AL210" s="80"/>
      <c r="AM210" s="80"/>
      <c r="AN210" s="80"/>
      <c r="AO210" s="80"/>
      <c r="AP210" s="80"/>
      <c r="AQ210" s="80"/>
      <c r="AR210" s="80"/>
      <c r="AS210" s="80"/>
      <c r="AT210" s="80"/>
      <c r="AU210" s="80"/>
      <c r="AV210" s="80"/>
      <c r="AW210" s="80"/>
      <c r="AX210" s="80"/>
      <c r="AY210" s="80"/>
      <c r="AZ210" s="80"/>
      <c r="BA210" s="80"/>
      <c r="BB210" s="80"/>
      <c r="BC210" s="80"/>
      <c r="BD210" s="80"/>
      <c r="BE210" s="80"/>
      <c r="BF210" s="80"/>
      <c r="BG210" s="80"/>
      <c r="BH210" s="80"/>
      <c r="BI210" s="80"/>
      <c r="BJ210" s="80"/>
      <c r="BK210" s="80"/>
      <c r="BL210" s="80"/>
      <c r="BM210" s="80"/>
      <c r="BN210" s="80"/>
      <c r="BO210" s="80"/>
      <c r="BP210" s="80"/>
      <c r="BQ210" s="80"/>
      <c r="BR210" s="80"/>
      <c r="BS210" s="80"/>
    </row>
    <row r="211" spans="1:120">
      <c r="B211" s="80"/>
      <c r="C211" s="80"/>
      <c r="D211" s="80"/>
      <c r="E211" s="80"/>
      <c r="F211" s="80"/>
      <c r="G211" s="80"/>
      <c r="H211" s="80"/>
      <c r="I211" s="80"/>
      <c r="J211" s="80"/>
      <c r="K211" s="80"/>
      <c r="L211" s="80"/>
      <c r="M211" s="80"/>
      <c r="N211" s="80"/>
      <c r="O211" s="80"/>
      <c r="P211" s="80"/>
      <c r="Q211" s="80"/>
      <c r="R211" s="80"/>
      <c r="U211" s="80"/>
      <c r="V211" s="80"/>
      <c r="W211" s="80"/>
      <c r="X211" s="80"/>
      <c r="Y211" s="80"/>
      <c r="Z211" s="80"/>
      <c r="AA211" s="80"/>
      <c r="AB211" s="80"/>
      <c r="AC211" s="80"/>
      <c r="AD211" s="80"/>
      <c r="AE211" s="80"/>
      <c r="AF211" s="80"/>
      <c r="AG211" s="80"/>
      <c r="AH211" s="80"/>
      <c r="AI211" s="80"/>
      <c r="AJ211" s="80"/>
      <c r="AK211" s="80"/>
      <c r="AL211" s="80"/>
      <c r="AM211" s="80"/>
      <c r="AN211" s="80"/>
      <c r="AO211" s="80"/>
      <c r="AP211" s="80"/>
      <c r="AQ211" s="80"/>
      <c r="AR211" s="80"/>
      <c r="AS211" s="80"/>
      <c r="AT211" s="80"/>
      <c r="AU211" s="80"/>
      <c r="AV211" s="80"/>
      <c r="AW211" s="80"/>
      <c r="AX211" s="80"/>
      <c r="AY211" s="80"/>
      <c r="AZ211" s="80"/>
      <c r="BA211" s="80"/>
      <c r="BB211" s="80"/>
      <c r="BC211" s="80"/>
      <c r="BD211" s="80"/>
      <c r="BE211" s="80"/>
      <c r="BF211" s="80"/>
      <c r="BG211" s="80"/>
      <c r="BH211" s="80"/>
      <c r="BI211" s="80"/>
      <c r="BJ211" s="80"/>
      <c r="BK211" s="80"/>
      <c r="BL211" s="80"/>
      <c r="BM211" s="80"/>
      <c r="BN211" s="80"/>
      <c r="BO211" s="80"/>
      <c r="BP211" s="80"/>
      <c r="BQ211" s="80"/>
      <c r="BR211" s="80"/>
      <c r="BS211" s="80"/>
    </row>
    <row r="212" spans="1:120">
      <c r="B212" s="80"/>
      <c r="C212" s="80"/>
      <c r="D212" s="80"/>
      <c r="E212" s="80"/>
      <c r="F212" s="80"/>
      <c r="G212" s="80"/>
      <c r="H212" s="80"/>
      <c r="I212" s="80"/>
      <c r="J212" s="80"/>
      <c r="K212" s="80"/>
      <c r="L212" s="80"/>
      <c r="M212" s="80"/>
      <c r="N212" s="80"/>
      <c r="O212" s="80"/>
      <c r="P212" s="80"/>
      <c r="Q212" s="80"/>
      <c r="R212" s="80"/>
      <c r="U212" s="80"/>
      <c r="V212" s="80"/>
      <c r="W212" s="80"/>
      <c r="X212" s="80"/>
      <c r="Y212" s="80"/>
      <c r="Z212" s="80"/>
      <c r="AA212" s="80"/>
      <c r="AB212" s="80"/>
      <c r="AC212" s="80"/>
      <c r="AD212" s="80"/>
      <c r="AE212" s="80"/>
      <c r="AF212" s="80"/>
      <c r="AG212" s="80"/>
      <c r="AH212" s="80"/>
      <c r="AI212" s="80"/>
      <c r="AJ212" s="80"/>
      <c r="AK212" s="80"/>
      <c r="AL212" s="80"/>
      <c r="AM212" s="80"/>
      <c r="AN212" s="80"/>
      <c r="AO212" s="80"/>
      <c r="AP212" s="80"/>
      <c r="AQ212" s="80"/>
      <c r="AR212" s="80"/>
      <c r="AS212" s="80"/>
      <c r="AT212" s="80"/>
      <c r="AU212" s="80"/>
      <c r="AV212" s="80"/>
      <c r="AW212" s="80"/>
      <c r="AX212" s="80"/>
      <c r="AY212" s="80"/>
      <c r="AZ212" s="80"/>
      <c r="BA212" s="80"/>
      <c r="BB212" s="80"/>
      <c r="BC212" s="80"/>
      <c r="BD212" s="80"/>
      <c r="BE212" s="80"/>
      <c r="BF212" s="80"/>
      <c r="BG212" s="80"/>
      <c r="BH212" s="80"/>
      <c r="BI212" s="80"/>
      <c r="BJ212" s="80"/>
      <c r="BK212" s="80"/>
      <c r="BL212" s="80"/>
      <c r="BM212" s="80"/>
      <c r="BN212" s="80"/>
      <c r="BO212" s="80"/>
      <c r="BP212" s="80"/>
      <c r="BQ212" s="80"/>
      <c r="BR212" s="80"/>
      <c r="BS212" s="80"/>
    </row>
    <row r="213" spans="1:120">
      <c r="A213" s="79" t="s">
        <v>352</v>
      </c>
      <c r="B213" s="131">
        <f>INDEX(B$129:B$212,MATCH($A$213,$A$129:$A$212,0),1)</f>
        <v>0</v>
      </c>
      <c r="C213" s="131">
        <f t="shared" ref="C213:BN213" si="13">INDEX(C$129:C$212,MATCH($A$213,$A$129:$A$212,0),1)</f>
        <v>0</v>
      </c>
      <c r="D213" s="131">
        <f t="shared" si="13"/>
        <v>0</v>
      </c>
      <c r="E213" s="131">
        <f t="shared" si="13"/>
        <v>0</v>
      </c>
      <c r="F213" s="131">
        <f t="shared" si="13"/>
        <v>0</v>
      </c>
      <c r="G213" s="131">
        <f t="shared" si="13"/>
        <v>0</v>
      </c>
      <c r="H213" s="131">
        <f t="shared" si="13"/>
        <v>0</v>
      </c>
      <c r="I213" s="131">
        <f t="shared" si="13"/>
        <v>0</v>
      </c>
      <c r="J213" s="131">
        <f t="shared" si="13"/>
        <v>0</v>
      </c>
      <c r="K213" s="131">
        <f t="shared" si="13"/>
        <v>0</v>
      </c>
      <c r="L213" s="131">
        <f t="shared" si="13"/>
        <v>0</v>
      </c>
      <c r="M213" s="131">
        <f t="shared" si="13"/>
        <v>0</v>
      </c>
      <c r="N213" s="131">
        <f t="shared" si="13"/>
        <v>0</v>
      </c>
      <c r="O213" s="131">
        <f t="shared" si="13"/>
        <v>0</v>
      </c>
      <c r="P213" s="131">
        <f t="shared" si="13"/>
        <v>0</v>
      </c>
      <c r="Q213" s="131">
        <f t="shared" si="13"/>
        <v>0</v>
      </c>
      <c r="R213" s="131">
        <f t="shared" si="13"/>
        <v>0</v>
      </c>
      <c r="S213" s="131">
        <f t="shared" si="13"/>
        <v>0</v>
      </c>
      <c r="T213" s="131">
        <f t="shared" si="13"/>
        <v>0</v>
      </c>
      <c r="U213" s="131">
        <f t="shared" si="13"/>
        <v>0</v>
      </c>
      <c r="V213" s="131">
        <f t="shared" si="13"/>
        <v>0</v>
      </c>
      <c r="W213" s="131">
        <f t="shared" si="13"/>
        <v>0</v>
      </c>
      <c r="X213" s="131">
        <f t="shared" si="13"/>
        <v>0</v>
      </c>
      <c r="Y213" s="131">
        <f t="shared" si="13"/>
        <v>0</v>
      </c>
      <c r="Z213" s="131">
        <f t="shared" si="13"/>
        <v>0</v>
      </c>
      <c r="AA213" s="131">
        <f t="shared" si="13"/>
        <v>0</v>
      </c>
      <c r="AB213" s="131">
        <f t="shared" si="13"/>
        <v>0</v>
      </c>
      <c r="AC213" s="131">
        <f t="shared" si="13"/>
        <v>0</v>
      </c>
      <c r="AD213" s="131">
        <f t="shared" si="13"/>
        <v>0</v>
      </c>
      <c r="AE213" s="131">
        <f t="shared" si="13"/>
        <v>0</v>
      </c>
      <c r="AF213" s="131">
        <f t="shared" si="13"/>
        <v>0</v>
      </c>
      <c r="AG213" s="131">
        <f t="shared" si="13"/>
        <v>0</v>
      </c>
      <c r="AH213" s="131">
        <f t="shared" si="13"/>
        <v>0</v>
      </c>
      <c r="AI213" s="131">
        <f t="shared" si="13"/>
        <v>0</v>
      </c>
      <c r="AJ213" s="131">
        <f t="shared" si="13"/>
        <v>0</v>
      </c>
      <c r="AK213" s="131">
        <f t="shared" si="13"/>
        <v>0</v>
      </c>
      <c r="AL213" s="131">
        <f t="shared" si="13"/>
        <v>0</v>
      </c>
      <c r="AM213" s="131">
        <f t="shared" si="13"/>
        <v>0</v>
      </c>
      <c r="AN213" s="131">
        <f t="shared" si="13"/>
        <v>0</v>
      </c>
      <c r="AO213" s="131">
        <f t="shared" si="13"/>
        <v>0</v>
      </c>
      <c r="AP213" s="131">
        <f t="shared" si="13"/>
        <v>0</v>
      </c>
      <c r="AQ213" s="131">
        <f t="shared" si="13"/>
        <v>0</v>
      </c>
      <c r="AR213" s="131">
        <f t="shared" si="13"/>
        <v>0</v>
      </c>
      <c r="AS213" s="131">
        <f t="shared" si="13"/>
        <v>0</v>
      </c>
      <c r="AT213" s="131">
        <f t="shared" si="13"/>
        <v>62064.15</v>
      </c>
      <c r="AU213" s="131">
        <f t="shared" si="13"/>
        <v>76860</v>
      </c>
      <c r="AV213" s="131">
        <f t="shared" si="13"/>
        <v>126754</v>
      </c>
      <c r="AW213" s="131">
        <f t="shared" si="13"/>
        <v>96861</v>
      </c>
      <c r="AX213" s="131">
        <f t="shared" si="13"/>
        <v>53214.68</v>
      </c>
      <c r="AY213" s="131">
        <f t="shared" si="13"/>
        <v>54529</v>
      </c>
      <c r="AZ213" s="131">
        <f t="shared" si="13"/>
        <v>130668</v>
      </c>
      <c r="BA213" s="131">
        <f t="shared" si="13"/>
        <v>67241</v>
      </c>
      <c r="BB213" s="131">
        <f t="shared" si="13"/>
        <v>69133.48</v>
      </c>
      <c r="BC213" s="131">
        <f t="shared" si="13"/>
        <v>66508</v>
      </c>
      <c r="BD213" s="131">
        <f t="shared" si="13"/>
        <v>63978</v>
      </c>
      <c r="BE213" s="131">
        <f t="shared" si="13"/>
        <v>60761</v>
      </c>
      <c r="BF213" s="131">
        <f t="shared" si="13"/>
        <v>-114189.02</v>
      </c>
      <c r="BG213" s="131">
        <f t="shared" si="13"/>
        <v>118991</v>
      </c>
      <c r="BH213" s="131">
        <f t="shared" si="13"/>
        <v>118032</v>
      </c>
      <c r="BI213" s="131">
        <f t="shared" si="13"/>
        <v>118819</v>
      </c>
      <c r="BJ213" s="131">
        <f t="shared" si="13"/>
        <v>2159</v>
      </c>
      <c r="BK213" s="131">
        <f t="shared" si="13"/>
        <v>2162</v>
      </c>
      <c r="BL213" s="131">
        <f t="shared" si="13"/>
        <v>2160</v>
      </c>
      <c r="BM213" s="131">
        <f t="shared" si="13"/>
        <v>2160</v>
      </c>
      <c r="BN213" s="131">
        <f t="shared" si="13"/>
        <v>0</v>
      </c>
    </row>
    <row r="214" spans="1:120">
      <c r="B214" s="80"/>
      <c r="C214" s="80"/>
      <c r="D214" s="80"/>
      <c r="E214" s="80"/>
      <c r="F214" s="80"/>
      <c r="G214" s="80"/>
      <c r="H214" s="80"/>
      <c r="I214" s="80"/>
      <c r="J214" s="80"/>
      <c r="K214" s="80"/>
      <c r="L214" s="80"/>
      <c r="M214" s="80"/>
      <c r="N214" s="80"/>
      <c r="O214" s="80"/>
      <c r="P214" s="80"/>
      <c r="Q214" s="80"/>
      <c r="R214" s="80"/>
      <c r="S214" s="80"/>
      <c r="T214" s="80"/>
      <c r="U214" s="80"/>
      <c r="V214" s="80"/>
      <c r="W214" s="80"/>
      <c r="X214" s="80"/>
      <c r="Y214" s="80"/>
      <c r="Z214" s="80"/>
      <c r="AA214" s="80"/>
      <c r="AB214" s="80"/>
      <c r="AC214" s="80"/>
      <c r="AD214" s="80"/>
      <c r="AE214" s="80"/>
      <c r="AF214" s="80"/>
      <c r="AG214" s="80"/>
      <c r="AH214" s="80"/>
      <c r="AI214" s="80"/>
      <c r="AJ214" s="80"/>
      <c r="AK214" s="80"/>
      <c r="AL214" s="80"/>
      <c r="AM214" s="80"/>
      <c r="AN214" s="80"/>
      <c r="AO214" s="80"/>
      <c r="AP214" s="80"/>
      <c r="AQ214" s="80"/>
      <c r="AR214" s="80"/>
      <c r="AS214" s="80"/>
      <c r="AT214" s="80"/>
      <c r="AU214" s="80"/>
      <c r="AV214" s="80"/>
      <c r="AW214" s="80"/>
      <c r="AX214" s="80"/>
      <c r="AY214" s="80"/>
      <c r="AZ214" s="80"/>
      <c r="BA214" s="80"/>
      <c r="BB214" s="80"/>
      <c r="BC214" s="80"/>
      <c r="BD214" s="80"/>
      <c r="BE214" s="80"/>
      <c r="BF214" s="80"/>
      <c r="BG214" s="80"/>
      <c r="BH214" s="80"/>
      <c r="BI214" s="80"/>
      <c r="BJ214" s="80"/>
      <c r="BK214" s="80"/>
      <c r="BL214" s="80"/>
      <c r="BM214" s="80"/>
      <c r="BN214" s="80"/>
      <c r="BO214" s="80"/>
      <c r="BP214" s="80"/>
      <c r="BQ214" s="80"/>
      <c r="BR214" s="80"/>
      <c r="BS214" s="80"/>
    </row>
    <row r="215" spans="1:120">
      <c r="A215" s="81" t="s">
        <v>7</v>
      </c>
      <c r="B215" s="80">
        <f>B213</f>
        <v>0</v>
      </c>
      <c r="C215" s="80">
        <f t="shared" ref="C215:BN215" si="14">C213</f>
        <v>0</v>
      </c>
      <c r="D215" s="80">
        <f t="shared" si="14"/>
        <v>0</v>
      </c>
      <c r="E215" s="80">
        <f t="shared" si="14"/>
        <v>0</v>
      </c>
      <c r="F215" s="80">
        <f t="shared" si="14"/>
        <v>0</v>
      </c>
      <c r="G215" s="80">
        <f t="shared" si="14"/>
        <v>0</v>
      </c>
      <c r="H215" s="80">
        <f t="shared" si="14"/>
        <v>0</v>
      </c>
      <c r="I215" s="80">
        <f t="shared" si="14"/>
        <v>0</v>
      </c>
      <c r="J215" s="80">
        <f t="shared" si="14"/>
        <v>0</v>
      </c>
      <c r="K215" s="80">
        <f t="shared" si="14"/>
        <v>0</v>
      </c>
      <c r="L215" s="80">
        <f t="shared" si="14"/>
        <v>0</v>
      </c>
      <c r="M215" s="80">
        <f t="shared" si="14"/>
        <v>0</v>
      </c>
      <c r="N215" s="80">
        <f t="shared" si="14"/>
        <v>0</v>
      </c>
      <c r="O215" s="80">
        <f t="shared" si="14"/>
        <v>0</v>
      </c>
      <c r="P215" s="80">
        <f t="shared" ref="P215:Q215" si="15">P213</f>
        <v>0</v>
      </c>
      <c r="Q215" s="80">
        <f t="shared" si="15"/>
        <v>0</v>
      </c>
      <c r="R215" s="80">
        <f t="shared" si="14"/>
        <v>0</v>
      </c>
      <c r="S215" s="80">
        <f t="shared" si="14"/>
        <v>0</v>
      </c>
      <c r="T215" s="80">
        <f t="shared" si="14"/>
        <v>0</v>
      </c>
      <c r="U215" s="80">
        <f t="shared" si="14"/>
        <v>0</v>
      </c>
      <c r="V215" s="80">
        <f t="shared" si="14"/>
        <v>0</v>
      </c>
      <c r="W215" s="80">
        <f t="shared" si="14"/>
        <v>0</v>
      </c>
      <c r="X215" s="80">
        <f t="shared" si="14"/>
        <v>0</v>
      </c>
      <c r="Y215" s="80">
        <f t="shared" si="14"/>
        <v>0</v>
      </c>
      <c r="Z215" s="80">
        <f t="shared" si="14"/>
        <v>0</v>
      </c>
      <c r="AA215" s="80">
        <f t="shared" si="14"/>
        <v>0</v>
      </c>
      <c r="AB215" s="80">
        <f t="shared" si="14"/>
        <v>0</v>
      </c>
      <c r="AC215" s="80">
        <f t="shared" si="14"/>
        <v>0</v>
      </c>
      <c r="AD215" s="80">
        <f t="shared" si="14"/>
        <v>0</v>
      </c>
      <c r="AE215" s="80">
        <f t="shared" si="14"/>
        <v>0</v>
      </c>
      <c r="AF215" s="80">
        <f t="shared" si="14"/>
        <v>0</v>
      </c>
      <c r="AG215" s="80">
        <f t="shared" si="14"/>
        <v>0</v>
      </c>
      <c r="AH215" s="80">
        <f t="shared" si="14"/>
        <v>0</v>
      </c>
      <c r="AI215" s="80">
        <f t="shared" si="14"/>
        <v>0</v>
      </c>
      <c r="AJ215" s="80">
        <f t="shared" si="14"/>
        <v>0</v>
      </c>
      <c r="AK215" s="80">
        <f t="shared" si="14"/>
        <v>0</v>
      </c>
      <c r="AL215" s="80">
        <f t="shared" si="14"/>
        <v>0</v>
      </c>
      <c r="AM215" s="80">
        <f t="shared" si="14"/>
        <v>0</v>
      </c>
      <c r="AN215" s="80">
        <f t="shared" si="14"/>
        <v>0</v>
      </c>
      <c r="AO215" s="80">
        <f t="shared" si="14"/>
        <v>0</v>
      </c>
      <c r="AP215" s="80">
        <f t="shared" si="14"/>
        <v>0</v>
      </c>
      <c r="AQ215" s="80">
        <f t="shared" si="14"/>
        <v>0</v>
      </c>
      <c r="AR215" s="80">
        <f t="shared" si="14"/>
        <v>0</v>
      </c>
      <c r="AS215" s="80">
        <f t="shared" si="14"/>
        <v>0</v>
      </c>
      <c r="AT215" s="80">
        <f t="shared" si="14"/>
        <v>62064.15</v>
      </c>
      <c r="AU215" s="80">
        <f t="shared" si="14"/>
        <v>76860</v>
      </c>
      <c r="AV215" s="80">
        <f t="shared" si="14"/>
        <v>126754</v>
      </c>
      <c r="AW215" s="80">
        <f t="shared" si="14"/>
        <v>96861</v>
      </c>
      <c r="AX215" s="80">
        <f t="shared" si="14"/>
        <v>53214.68</v>
      </c>
      <c r="AY215" s="80">
        <f t="shared" si="14"/>
        <v>54529</v>
      </c>
      <c r="AZ215" s="80">
        <f t="shared" si="14"/>
        <v>130668</v>
      </c>
      <c r="BA215" s="80">
        <f t="shared" si="14"/>
        <v>67241</v>
      </c>
      <c r="BB215" s="80">
        <f t="shared" si="14"/>
        <v>69133.48</v>
      </c>
      <c r="BC215" s="80">
        <f t="shared" si="14"/>
        <v>66508</v>
      </c>
      <c r="BD215" s="80">
        <f t="shared" si="14"/>
        <v>63978</v>
      </c>
      <c r="BE215" s="80">
        <f t="shared" si="14"/>
        <v>60761</v>
      </c>
      <c r="BF215" s="80">
        <f t="shared" si="14"/>
        <v>-114189.02</v>
      </c>
      <c r="BG215" s="80">
        <f t="shared" si="14"/>
        <v>118991</v>
      </c>
      <c r="BH215" s="80">
        <f t="shared" si="14"/>
        <v>118032</v>
      </c>
      <c r="BI215" s="80">
        <f t="shared" si="14"/>
        <v>118819</v>
      </c>
      <c r="BJ215" s="80">
        <f t="shared" si="14"/>
        <v>2159</v>
      </c>
      <c r="BK215" s="80">
        <f t="shared" si="14"/>
        <v>2162</v>
      </c>
      <c r="BL215" s="80">
        <f t="shared" si="14"/>
        <v>2160</v>
      </c>
      <c r="BM215" s="80">
        <f t="shared" si="14"/>
        <v>2160</v>
      </c>
      <c r="BN215" s="80">
        <f t="shared" si="14"/>
        <v>0</v>
      </c>
      <c r="BO215" s="80"/>
      <c r="BP215" s="80"/>
      <c r="BQ215" s="80"/>
      <c r="BR215" s="80"/>
      <c r="BS215" s="80"/>
    </row>
    <row r="216" spans="1:120">
      <c r="BT216" s="80"/>
      <c r="BU216" s="80"/>
      <c r="BV216" s="80"/>
      <c r="BW216" s="80"/>
      <c r="BX216" s="80"/>
      <c r="BY216" s="80"/>
      <c r="BZ216" s="80"/>
      <c r="CA216" s="80"/>
      <c r="CB216" s="80"/>
      <c r="CC216" s="80"/>
      <c r="CD216" s="80"/>
      <c r="CE216" s="80"/>
      <c r="CF216" s="80"/>
      <c r="CG216" s="80"/>
      <c r="CH216" s="80"/>
      <c r="CI216" s="80"/>
      <c r="CJ216" s="80"/>
      <c r="CK216" s="80"/>
      <c r="CL216" s="80"/>
      <c r="CM216" s="80"/>
      <c r="CN216" s="80"/>
      <c r="CO216" s="80"/>
      <c r="CP216" s="80"/>
      <c r="CQ216" s="80"/>
      <c r="CR216" s="80"/>
      <c r="CS216" s="80"/>
      <c r="CT216" s="80"/>
      <c r="CU216" s="80"/>
      <c r="CV216" s="80"/>
      <c r="CW216" s="80"/>
      <c r="CX216" s="80"/>
      <c r="CY216" s="80"/>
      <c r="CZ216" s="80"/>
      <c r="DA216" s="80"/>
      <c r="DB216" s="80"/>
      <c r="DC216" s="80"/>
      <c r="DD216" s="80"/>
      <c r="DE216" s="80"/>
      <c r="DF216" s="80"/>
      <c r="DG216" s="80"/>
      <c r="DH216" s="80"/>
      <c r="DI216" s="80"/>
      <c r="DJ216" s="80"/>
      <c r="DK216" s="80"/>
      <c r="DL216" s="80"/>
      <c r="DM216" s="80"/>
      <c r="DN216" s="80"/>
      <c r="DO216" s="80"/>
      <c r="DP216" s="80"/>
    </row>
    <row r="218" spans="1:120" ht="14">
      <c r="A218" s="1" t="s">
        <v>8</v>
      </c>
    </row>
    <row r="219" spans="1:120">
      <c r="A219" t="s">
        <v>6</v>
      </c>
      <c r="B219" t="s">
        <v>1894</v>
      </c>
      <c r="C219" t="s">
        <v>1895</v>
      </c>
      <c r="D219" t="s">
        <v>1896</v>
      </c>
      <c r="E219" t="s">
        <v>1897</v>
      </c>
      <c r="F219" t="s">
        <v>1898</v>
      </c>
      <c r="G219" t="s">
        <v>1899</v>
      </c>
      <c r="H219" t="s">
        <v>1900</v>
      </c>
      <c r="I219" t="s">
        <v>745</v>
      </c>
      <c r="J219" t="s">
        <v>746</v>
      </c>
      <c r="K219" t="s">
        <v>747</v>
      </c>
      <c r="L219" t="s">
        <v>694</v>
      </c>
      <c r="M219" t="s">
        <v>382</v>
      </c>
      <c r="N219" t="s">
        <v>383</v>
      </c>
      <c r="O219" t="s">
        <v>384</v>
      </c>
      <c r="P219" t="s">
        <v>385</v>
      </c>
      <c r="Q219" t="s">
        <v>386</v>
      </c>
      <c r="R219" t="s">
        <v>387</v>
      </c>
      <c r="S219" t="s">
        <v>388</v>
      </c>
      <c r="T219" t="s">
        <v>389</v>
      </c>
      <c r="U219" t="s">
        <v>390</v>
      </c>
      <c r="V219" t="s">
        <v>391</v>
      </c>
      <c r="W219" t="s">
        <v>392</v>
      </c>
      <c r="X219" t="s">
        <v>393</v>
      </c>
      <c r="Y219" t="s">
        <v>394</v>
      </c>
      <c r="Z219" t="s">
        <v>395</v>
      </c>
      <c r="AA219" t="s">
        <v>396</v>
      </c>
      <c r="AB219" t="s">
        <v>397</v>
      </c>
      <c r="AC219" t="s">
        <v>398</v>
      </c>
      <c r="AD219" t="s">
        <v>399</v>
      </c>
      <c r="AE219" t="s">
        <v>400</v>
      </c>
      <c r="AF219" t="s">
        <v>401</v>
      </c>
      <c r="AG219" t="s">
        <v>402</v>
      </c>
      <c r="AH219" t="s">
        <v>403</v>
      </c>
      <c r="AI219" t="s">
        <v>404</v>
      </c>
      <c r="AJ219" t="s">
        <v>405</v>
      </c>
      <c r="AK219" t="s">
        <v>406</v>
      </c>
      <c r="AL219" t="s">
        <v>407</v>
      </c>
      <c r="AM219" t="s">
        <v>408</v>
      </c>
      <c r="AN219" t="s">
        <v>409</v>
      </c>
      <c r="AO219" t="s">
        <v>410</v>
      </c>
      <c r="AP219" t="s">
        <v>411</v>
      </c>
      <c r="AQ219" t="s">
        <v>412</v>
      </c>
      <c r="AR219" t="s">
        <v>413</v>
      </c>
      <c r="AS219" t="s">
        <v>414</v>
      </c>
      <c r="AT219" t="s">
        <v>415</v>
      </c>
      <c r="AU219" t="s">
        <v>416</v>
      </c>
      <c r="AV219" t="s">
        <v>417</v>
      </c>
      <c r="AW219" t="s">
        <v>418</v>
      </c>
      <c r="AX219" t="s">
        <v>419</v>
      </c>
      <c r="AY219" t="s">
        <v>420</v>
      </c>
      <c r="AZ219" t="s">
        <v>421</v>
      </c>
      <c r="BA219" t="s">
        <v>422</v>
      </c>
      <c r="BB219" t="s">
        <v>423</v>
      </c>
      <c r="BC219" t="s">
        <v>424</v>
      </c>
      <c r="BD219" t="s">
        <v>425</v>
      </c>
      <c r="BE219" t="s">
        <v>426</v>
      </c>
      <c r="BF219" t="s">
        <v>427</v>
      </c>
      <c r="BG219" t="s">
        <v>428</v>
      </c>
      <c r="BH219" t="s">
        <v>429</v>
      </c>
      <c r="BI219" t="s">
        <v>430</v>
      </c>
      <c r="BJ219" t="s">
        <v>431</v>
      </c>
      <c r="BK219" t="s">
        <v>432</v>
      </c>
      <c r="BL219" t="s">
        <v>433</v>
      </c>
      <c r="BM219" t="s">
        <v>434</v>
      </c>
    </row>
    <row r="220" spans="1:120">
      <c r="A220" t="s">
        <v>544</v>
      </c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</row>
    <row r="221" spans="1:120">
      <c r="A221" t="s">
        <v>545</v>
      </c>
      <c r="B221">
        <v>21852036.949999999</v>
      </c>
      <c r="C221">
        <v>15055182</v>
      </c>
      <c r="D221">
        <v>9979554</v>
      </c>
      <c r="E221">
        <v>4953565</v>
      </c>
      <c r="F221">
        <v>16220903.42</v>
      </c>
      <c r="G221">
        <v>12159702</v>
      </c>
      <c r="H221">
        <v>7869257</v>
      </c>
      <c r="I221">
        <v>4254336</v>
      </c>
      <c r="J221">
        <v>12052492.58</v>
      </c>
      <c r="K221">
        <v>6554751</v>
      </c>
      <c r="L221">
        <v>4970895</v>
      </c>
      <c r="M221">
        <v>2709427</v>
      </c>
      <c r="N221">
        <v>16502872.560000001</v>
      </c>
      <c r="O221">
        <v>12786663</v>
      </c>
      <c r="P221">
        <v>8689894</v>
      </c>
      <c r="Q221">
        <v>5747558</v>
      </c>
      <c r="R221">
        <v>22694114.530000001</v>
      </c>
      <c r="S221">
        <v>16395006</v>
      </c>
      <c r="T221">
        <v>10699166</v>
      </c>
      <c r="U221">
        <v>5848722</v>
      </c>
      <c r="V221">
        <v>21183038.100000001</v>
      </c>
      <c r="W221">
        <v>15527427</v>
      </c>
      <c r="X221">
        <v>10280115</v>
      </c>
      <c r="Y221">
        <v>5451066</v>
      </c>
      <c r="Z221">
        <v>20019042.050000001</v>
      </c>
      <c r="AA221">
        <v>14479831</v>
      </c>
      <c r="AB221">
        <v>9484506</v>
      </c>
      <c r="AC221">
        <v>4808281</v>
      </c>
      <c r="AD221">
        <v>16819091.960000001</v>
      </c>
      <c r="AE221">
        <v>12480778</v>
      </c>
      <c r="AF221">
        <v>8327671</v>
      </c>
      <c r="AG221">
        <v>4099133</v>
      </c>
      <c r="AH221">
        <v>13817506.199999999</v>
      </c>
      <c r="AI221">
        <v>9910691</v>
      </c>
      <c r="AJ221">
        <v>6614156</v>
      </c>
      <c r="AK221">
        <v>3445528</v>
      </c>
      <c r="AL221">
        <v>10272335.93</v>
      </c>
      <c r="AM221">
        <v>7722500</v>
      </c>
      <c r="AN221">
        <v>5006579</v>
      </c>
      <c r="AO221">
        <v>2736424</v>
      </c>
      <c r="AP221">
        <v>10628240.76</v>
      </c>
      <c r="AQ221">
        <v>8546126</v>
      </c>
      <c r="AR221">
        <v>5850661</v>
      </c>
      <c r="AS221">
        <v>3193330</v>
      </c>
      <c r="AT221">
        <v>11057311.49</v>
      </c>
      <c r="AU221">
        <v>8285659</v>
      </c>
      <c r="AV221">
        <v>5365023</v>
      </c>
      <c r="AW221">
        <v>2759418</v>
      </c>
      <c r="AX221">
        <v>8013310.79</v>
      </c>
      <c r="AY221">
        <v>6433162</v>
      </c>
      <c r="AZ221">
        <v>4258440</v>
      </c>
      <c r="BA221">
        <v>2086557</v>
      </c>
      <c r="BB221">
        <v>6669767.3499999996</v>
      </c>
      <c r="BC221">
        <v>5113534</v>
      </c>
      <c r="BD221">
        <v>3444577</v>
      </c>
      <c r="BE221">
        <v>1677271</v>
      </c>
      <c r="BF221">
        <v>5013137.84</v>
      </c>
      <c r="BG221">
        <v>3877748</v>
      </c>
      <c r="BH221">
        <v>2466278</v>
      </c>
      <c r="BI221">
        <v>1239527</v>
      </c>
      <c r="BJ221">
        <v>2289619</v>
      </c>
      <c r="BK221">
        <v>1792483</v>
      </c>
      <c r="BL221">
        <v>1346894</v>
      </c>
      <c r="BM221">
        <v>997284</v>
      </c>
    </row>
    <row r="222" spans="1:120">
      <c r="A222" t="s">
        <v>357</v>
      </c>
      <c r="B222">
        <v>36582249.329999998</v>
      </c>
      <c r="C222">
        <v>27288840</v>
      </c>
      <c r="D222">
        <v>18087466</v>
      </c>
      <c r="E222">
        <v>8984359</v>
      </c>
      <c r="F222">
        <v>36544236.390000001</v>
      </c>
      <c r="G222">
        <v>27087334</v>
      </c>
      <c r="H222">
        <v>17940630</v>
      </c>
      <c r="I222">
        <v>8959896</v>
      </c>
      <c r="J222">
        <v>24486039.16</v>
      </c>
      <c r="K222">
        <v>16378865</v>
      </c>
      <c r="L222">
        <v>10860507</v>
      </c>
      <c r="M222">
        <v>5369077</v>
      </c>
      <c r="N222">
        <v>20649950.66</v>
      </c>
      <c r="O222">
        <v>15280580</v>
      </c>
      <c r="P222">
        <v>10111386</v>
      </c>
      <c r="Q222">
        <v>4980177</v>
      </c>
      <c r="R222">
        <v>11219849.960000001</v>
      </c>
      <c r="S222">
        <v>8267197</v>
      </c>
      <c r="T222">
        <v>5401563</v>
      </c>
      <c r="U222">
        <v>2671345</v>
      </c>
      <c r="V222">
        <v>10444149.07</v>
      </c>
      <c r="W222">
        <v>7761837</v>
      </c>
      <c r="X222">
        <v>5101528</v>
      </c>
      <c r="Y222">
        <v>2490427</v>
      </c>
      <c r="Z222">
        <v>9558177.6999999993</v>
      </c>
      <c r="AA222">
        <v>7079354</v>
      </c>
      <c r="AB222">
        <v>4651534</v>
      </c>
      <c r="AC222">
        <v>2286771</v>
      </c>
      <c r="AD222">
        <v>8314008.04</v>
      </c>
      <c r="AE222">
        <v>6127646</v>
      </c>
      <c r="AF222">
        <v>3981595</v>
      </c>
      <c r="AG222">
        <v>1939968</v>
      </c>
      <c r="AH222">
        <v>7357496.3300000001</v>
      </c>
      <c r="AI222">
        <v>5380350</v>
      </c>
      <c r="AJ222">
        <v>3494637</v>
      </c>
      <c r="AK222">
        <v>1703925</v>
      </c>
      <c r="AL222">
        <v>6309769.4100000001</v>
      </c>
      <c r="AM222">
        <v>4630203</v>
      </c>
      <c r="AN222">
        <v>3010609</v>
      </c>
      <c r="AO222">
        <v>1485973</v>
      </c>
      <c r="AP222">
        <v>4625318.1100000003</v>
      </c>
      <c r="AQ222">
        <v>3151603</v>
      </c>
      <c r="AR222">
        <v>1823100</v>
      </c>
      <c r="AS222">
        <v>889775</v>
      </c>
      <c r="AT222">
        <v>3368442.02</v>
      </c>
      <c r="AU222">
        <v>2498300</v>
      </c>
      <c r="AV222">
        <v>1648506</v>
      </c>
      <c r="AW222">
        <v>823055</v>
      </c>
      <c r="AX222">
        <v>3302001.88</v>
      </c>
      <c r="AY222">
        <v>2422391</v>
      </c>
      <c r="AZ222">
        <v>1592391</v>
      </c>
      <c r="BA222">
        <v>783698</v>
      </c>
      <c r="BB222">
        <v>3092992.86</v>
      </c>
      <c r="BC222">
        <v>2288263</v>
      </c>
      <c r="BD222">
        <v>1499057</v>
      </c>
      <c r="BE222">
        <v>738772</v>
      </c>
      <c r="BF222">
        <v>2858689.13</v>
      </c>
      <c r="BG222">
        <v>2104060</v>
      </c>
      <c r="BH222">
        <v>1378259</v>
      </c>
      <c r="BI222">
        <v>677866</v>
      </c>
      <c r="BJ222">
        <v>3017289</v>
      </c>
      <c r="BK222">
        <v>2254890</v>
      </c>
      <c r="BL222">
        <v>1465788</v>
      </c>
      <c r="BM222">
        <v>712730</v>
      </c>
    </row>
    <row r="223" spans="1:120">
      <c r="A223" t="s">
        <v>546</v>
      </c>
      <c r="B223">
        <v>34368123.75</v>
      </c>
      <c r="C223">
        <v>25656608</v>
      </c>
      <c r="D223">
        <v>17025015</v>
      </c>
      <c r="E223">
        <v>8467213</v>
      </c>
      <c r="F223">
        <v>34765113.119999997</v>
      </c>
      <c r="G223">
        <v>25813097</v>
      </c>
      <c r="H223">
        <v>17106229</v>
      </c>
      <c r="I223">
        <v>8570399</v>
      </c>
      <c r="J223">
        <v>23595413.620000001</v>
      </c>
      <c r="K223">
        <v>15802802</v>
      </c>
      <c r="L223">
        <v>10479426</v>
      </c>
      <c r="M223">
        <v>5181730</v>
      </c>
      <c r="N223">
        <v>19895366.300000001</v>
      </c>
      <c r="O223">
        <v>14702321</v>
      </c>
      <c r="P223">
        <v>9706734</v>
      </c>
      <c r="Q223">
        <v>4783180</v>
      </c>
      <c r="R223">
        <v>10165615.98</v>
      </c>
      <c r="S223">
        <v>7497424</v>
      </c>
      <c r="T223">
        <v>4911475</v>
      </c>
      <c r="U223">
        <v>2426622</v>
      </c>
      <c r="V223">
        <v>9507405.8300000001</v>
      </c>
      <c r="W223">
        <v>7068327</v>
      </c>
      <c r="X223">
        <v>4660118</v>
      </c>
      <c r="Y223">
        <v>2270704</v>
      </c>
      <c r="Z223">
        <v>8744367.8100000005</v>
      </c>
      <c r="AA223">
        <v>6471997</v>
      </c>
      <c r="AB223">
        <v>4250964</v>
      </c>
      <c r="AC223">
        <v>2087851</v>
      </c>
      <c r="AD223">
        <v>7531514.6900000004</v>
      </c>
      <c r="AE223">
        <v>5527636</v>
      </c>
      <c r="AF223">
        <v>3597718</v>
      </c>
      <c r="AG223">
        <v>1763292</v>
      </c>
      <c r="AH223">
        <v>6693940.6699999999</v>
      </c>
      <c r="AI223">
        <v>4905415</v>
      </c>
      <c r="AJ223">
        <v>3186022</v>
      </c>
      <c r="AK223">
        <v>1552956</v>
      </c>
      <c r="AL223">
        <v>5718366.9000000004</v>
      </c>
      <c r="AM223">
        <v>4197238</v>
      </c>
      <c r="AN223">
        <v>2731270</v>
      </c>
      <c r="AO223">
        <v>1329106</v>
      </c>
      <c r="AP223">
        <v>4317951.03</v>
      </c>
      <c r="AQ223">
        <v>2965648</v>
      </c>
      <c r="AR223">
        <v>1716081</v>
      </c>
      <c r="AS223">
        <v>837797</v>
      </c>
      <c r="AT223">
        <v>3173281.36</v>
      </c>
      <c r="AU223">
        <v>2352370</v>
      </c>
      <c r="AV223">
        <v>1551326</v>
      </c>
      <c r="AW223">
        <v>776621</v>
      </c>
      <c r="AX223">
        <v>3122658.88</v>
      </c>
      <c r="AY223">
        <v>2289054</v>
      </c>
      <c r="AZ223">
        <v>1504955</v>
      </c>
      <c r="BA223">
        <v>741162</v>
      </c>
      <c r="BB223">
        <v>2900446.31</v>
      </c>
      <c r="BC223">
        <v>2141794</v>
      </c>
      <c r="BD223">
        <v>1405007</v>
      </c>
      <c r="BE223">
        <v>690637</v>
      </c>
      <c r="BF223">
        <v>2684037.44</v>
      </c>
      <c r="BG223">
        <v>1977026</v>
      </c>
      <c r="BH223">
        <v>1294620</v>
      </c>
      <c r="BI223">
        <v>637026</v>
      </c>
      <c r="BJ223">
        <v>2808847</v>
      </c>
      <c r="BK223">
        <v>2110397</v>
      </c>
      <c r="BL223">
        <v>1370455</v>
      </c>
      <c r="BM223">
        <v>663850</v>
      </c>
    </row>
    <row r="224" spans="1:120">
      <c r="A224" t="s">
        <v>547</v>
      </c>
      <c r="B224">
        <v>2214125.58</v>
      </c>
      <c r="C224">
        <v>1632232</v>
      </c>
      <c r="D224">
        <v>1062451</v>
      </c>
      <c r="E224">
        <v>517146</v>
      </c>
      <c r="F224">
        <v>1779123.27</v>
      </c>
      <c r="G224">
        <v>1274237</v>
      </c>
      <c r="H224">
        <v>834401</v>
      </c>
      <c r="I224">
        <v>389497</v>
      </c>
      <c r="J224">
        <v>890625.54</v>
      </c>
      <c r="K224">
        <v>576063</v>
      </c>
      <c r="L224">
        <v>381081</v>
      </c>
      <c r="M224">
        <v>187347</v>
      </c>
      <c r="N224">
        <v>754584.36</v>
      </c>
      <c r="O224">
        <v>578259</v>
      </c>
      <c r="P224">
        <v>404652</v>
      </c>
      <c r="Q224">
        <v>196997</v>
      </c>
      <c r="R224">
        <v>1054233.98</v>
      </c>
      <c r="S224">
        <v>769773</v>
      </c>
      <c r="T224">
        <v>490088</v>
      </c>
      <c r="U224">
        <v>244723</v>
      </c>
      <c r="V224">
        <v>936743.24</v>
      </c>
      <c r="W224">
        <v>693510</v>
      </c>
      <c r="X224">
        <v>441410</v>
      </c>
      <c r="Y224">
        <v>219723</v>
      </c>
      <c r="Z224">
        <v>813809.89</v>
      </c>
      <c r="AA224">
        <v>607357</v>
      </c>
      <c r="AB224">
        <v>400570</v>
      </c>
      <c r="AC224">
        <v>198920</v>
      </c>
      <c r="AD224">
        <v>782493.36</v>
      </c>
      <c r="AE224">
        <v>600010</v>
      </c>
      <c r="AF224">
        <v>383877</v>
      </c>
      <c r="AG224">
        <v>176676</v>
      </c>
      <c r="AH224">
        <v>663555.66</v>
      </c>
      <c r="AI224">
        <v>474935</v>
      </c>
      <c r="AJ224">
        <v>308615</v>
      </c>
      <c r="AK224">
        <v>150969</v>
      </c>
      <c r="AL224">
        <v>591402.52</v>
      </c>
      <c r="AM224">
        <v>432965</v>
      </c>
      <c r="AN224">
        <v>279339</v>
      </c>
      <c r="AO224">
        <v>156867</v>
      </c>
      <c r="AP224">
        <v>307367.08</v>
      </c>
      <c r="AQ224">
        <v>185955</v>
      </c>
      <c r="AR224">
        <v>107019</v>
      </c>
      <c r="AS224">
        <v>51978</v>
      </c>
      <c r="AT224">
        <v>195160.66</v>
      </c>
      <c r="AU224">
        <v>145930</v>
      </c>
      <c r="AV224">
        <v>97180</v>
      </c>
      <c r="AW224">
        <v>46434</v>
      </c>
      <c r="AX224">
        <v>179342.99</v>
      </c>
      <c r="AY224">
        <v>133337</v>
      </c>
      <c r="AZ224">
        <v>87436</v>
      </c>
      <c r="BA224">
        <v>42536</v>
      </c>
      <c r="BB224">
        <v>192546.56</v>
      </c>
      <c r="BC224">
        <v>146469</v>
      </c>
      <c r="BD224">
        <v>94050</v>
      </c>
      <c r="BE224">
        <v>48135</v>
      </c>
      <c r="BF224">
        <v>174651.69</v>
      </c>
      <c r="BG224">
        <v>127034</v>
      </c>
      <c r="BH224">
        <v>83639</v>
      </c>
      <c r="BI224">
        <v>40840</v>
      </c>
      <c r="BJ224">
        <v>208442</v>
      </c>
      <c r="BK224">
        <v>144493</v>
      </c>
      <c r="BL224">
        <v>95333</v>
      </c>
      <c r="BM224">
        <v>48880</v>
      </c>
    </row>
    <row r="225" spans="1:65">
      <c r="A225" t="s">
        <v>358</v>
      </c>
      <c r="B225">
        <v>0</v>
      </c>
      <c r="C225">
        <v>0</v>
      </c>
      <c r="D225">
        <v>0</v>
      </c>
      <c r="E225">
        <v>0</v>
      </c>
      <c r="F225">
        <v>0</v>
      </c>
      <c r="G225">
        <v>0</v>
      </c>
      <c r="H225">
        <v>0</v>
      </c>
      <c r="I225">
        <v>0</v>
      </c>
      <c r="J225">
        <v>0</v>
      </c>
      <c r="K225">
        <v>0</v>
      </c>
      <c r="L225">
        <v>0</v>
      </c>
      <c r="M225">
        <v>0</v>
      </c>
      <c r="N225">
        <v>49178.29</v>
      </c>
      <c r="O225">
        <v>0</v>
      </c>
      <c r="P225">
        <v>0</v>
      </c>
      <c r="Q225">
        <v>0</v>
      </c>
      <c r="R225">
        <v>32879.75</v>
      </c>
      <c r="S225">
        <v>16302</v>
      </c>
      <c r="T225">
        <v>9816</v>
      </c>
      <c r="U225">
        <v>1123</v>
      </c>
      <c r="V225">
        <v>15355.78</v>
      </c>
      <c r="W225">
        <v>6003</v>
      </c>
      <c r="X225">
        <v>6227</v>
      </c>
      <c r="Y225">
        <v>4095</v>
      </c>
      <c r="Z225">
        <v>17845.87</v>
      </c>
      <c r="AA225">
        <v>1806</v>
      </c>
      <c r="AB225">
        <v>4674</v>
      </c>
      <c r="AC225">
        <v>1526</v>
      </c>
      <c r="AD225">
        <v>12187.27</v>
      </c>
      <c r="AE225">
        <v>6011</v>
      </c>
      <c r="AF225">
        <v>-1028</v>
      </c>
      <c r="AG225">
        <v>-1750</v>
      </c>
      <c r="AH225">
        <v>-5042.62</v>
      </c>
      <c r="AI225">
        <v>-5213</v>
      </c>
      <c r="AJ225">
        <v>-5238</v>
      </c>
      <c r="AK225">
        <v>-6327</v>
      </c>
      <c r="AL225">
        <v>1189.8399999999999</v>
      </c>
      <c r="AM225">
        <v>-2475</v>
      </c>
      <c r="AN225">
        <v>-2398</v>
      </c>
      <c r="AO225">
        <v>-13</v>
      </c>
      <c r="AP225">
        <v>10895.02</v>
      </c>
      <c r="AQ225">
        <v>15686</v>
      </c>
      <c r="AR225">
        <v>15181</v>
      </c>
      <c r="AS225">
        <v>357</v>
      </c>
      <c r="AT225">
        <v>11386.02</v>
      </c>
      <c r="AU225">
        <v>11355</v>
      </c>
      <c r="AV225">
        <v>-430</v>
      </c>
      <c r="AW225">
        <v>-450</v>
      </c>
      <c r="AX225">
        <v>-2437.33</v>
      </c>
      <c r="AY225">
        <v>-3387</v>
      </c>
      <c r="AZ225">
        <v>-126</v>
      </c>
      <c r="BA225">
        <v>-81</v>
      </c>
      <c r="BB225">
        <v>2349.0100000000002</v>
      </c>
      <c r="BC225">
        <v>1584</v>
      </c>
      <c r="BD225">
        <v>469</v>
      </c>
      <c r="BE225">
        <v>696</v>
      </c>
      <c r="BF225">
        <v>7767.52</v>
      </c>
      <c r="BG225">
        <v>211</v>
      </c>
      <c r="BH225">
        <v>-179</v>
      </c>
      <c r="BI225">
        <v>0</v>
      </c>
      <c r="BJ225">
        <v>0</v>
      </c>
      <c r="BK225">
        <v>0</v>
      </c>
      <c r="BL225">
        <v>0</v>
      </c>
      <c r="BM225">
        <v>0</v>
      </c>
    </row>
    <row r="226" spans="1:65">
      <c r="A226" t="s">
        <v>548</v>
      </c>
      <c r="B226">
        <v>132238.76</v>
      </c>
      <c r="C226">
        <v>68717</v>
      </c>
      <c r="D226">
        <v>187012</v>
      </c>
      <c r="E226">
        <v>127939</v>
      </c>
      <c r="F226">
        <v>-35062.629999999997</v>
      </c>
      <c r="G226">
        <v>-156757</v>
      </c>
      <c r="H226">
        <v>-45726</v>
      </c>
      <c r="I226">
        <v>-274275</v>
      </c>
      <c r="J226">
        <v>1990950.96</v>
      </c>
      <c r="K226">
        <v>214739</v>
      </c>
      <c r="L226">
        <v>75650</v>
      </c>
      <c r="M226">
        <v>85417</v>
      </c>
      <c r="N226">
        <v>113523.02</v>
      </c>
      <c r="O226">
        <v>0</v>
      </c>
      <c r="P226">
        <v>0</v>
      </c>
      <c r="Q226">
        <v>-72962</v>
      </c>
      <c r="R226">
        <v>0</v>
      </c>
      <c r="S226">
        <v>0</v>
      </c>
      <c r="T226">
        <v>0</v>
      </c>
      <c r="U226">
        <v>0</v>
      </c>
      <c r="V226">
        <v>0</v>
      </c>
      <c r="W226">
        <v>0</v>
      </c>
      <c r="X226">
        <v>0</v>
      </c>
      <c r="Y226">
        <v>-47771</v>
      </c>
      <c r="Z226">
        <v>-30832.720000000001</v>
      </c>
      <c r="AA226">
        <v>0</v>
      </c>
      <c r="AB226">
        <v>0</v>
      </c>
      <c r="AC226">
        <v>0</v>
      </c>
      <c r="AD226">
        <v>0</v>
      </c>
      <c r="AE226">
        <v>0</v>
      </c>
      <c r="AF226">
        <v>0</v>
      </c>
      <c r="AG226">
        <v>0</v>
      </c>
      <c r="AH226">
        <v>0</v>
      </c>
      <c r="AI226">
        <v>0</v>
      </c>
      <c r="AJ226">
        <v>0</v>
      </c>
      <c r="AK226">
        <v>0</v>
      </c>
      <c r="AL226">
        <v>0</v>
      </c>
      <c r="AM226">
        <v>0</v>
      </c>
      <c r="AN226">
        <v>0</v>
      </c>
      <c r="AO226">
        <v>0</v>
      </c>
      <c r="AP226">
        <v>0</v>
      </c>
      <c r="AQ226">
        <v>0</v>
      </c>
      <c r="AR226">
        <v>0</v>
      </c>
      <c r="AS226">
        <v>0</v>
      </c>
      <c r="AT226">
        <v>0</v>
      </c>
      <c r="AU226">
        <v>0</v>
      </c>
      <c r="AV226">
        <v>0</v>
      </c>
      <c r="AW226">
        <v>0</v>
      </c>
      <c r="AX226">
        <v>0</v>
      </c>
      <c r="AY226">
        <v>0</v>
      </c>
      <c r="AZ226">
        <v>0</v>
      </c>
      <c r="BA226">
        <v>0</v>
      </c>
      <c r="BB226">
        <v>0</v>
      </c>
      <c r="BC226">
        <v>0</v>
      </c>
      <c r="BD226">
        <v>0</v>
      </c>
      <c r="BE226">
        <v>0</v>
      </c>
      <c r="BF226">
        <v>0</v>
      </c>
      <c r="BG226">
        <v>0</v>
      </c>
      <c r="BH226">
        <v>0</v>
      </c>
      <c r="BI226">
        <v>0</v>
      </c>
      <c r="BJ226">
        <v>0</v>
      </c>
      <c r="BK226">
        <v>0</v>
      </c>
      <c r="BL226">
        <v>0</v>
      </c>
      <c r="BM226">
        <v>0</v>
      </c>
    </row>
    <row r="227" spans="1:65">
      <c r="A227" t="s">
        <v>549</v>
      </c>
      <c r="B227">
        <v>-746229.75</v>
      </c>
      <c r="C227">
        <v>-578617</v>
      </c>
      <c r="D227">
        <v>-393910</v>
      </c>
      <c r="E227">
        <v>-192877</v>
      </c>
      <c r="F227">
        <v>-831423.39</v>
      </c>
      <c r="G227">
        <v>-656015</v>
      </c>
      <c r="H227">
        <v>-426353</v>
      </c>
      <c r="I227">
        <v>-224294</v>
      </c>
      <c r="J227">
        <v>226474.31</v>
      </c>
      <c r="K227">
        <v>374984</v>
      </c>
      <c r="L227">
        <v>93357</v>
      </c>
      <c r="M227">
        <v>-35738</v>
      </c>
      <c r="N227">
        <v>63415.21</v>
      </c>
      <c r="O227">
        <v>758</v>
      </c>
      <c r="P227">
        <v>235</v>
      </c>
      <c r="Q227">
        <v>0</v>
      </c>
      <c r="R227">
        <v>0</v>
      </c>
      <c r="S227">
        <v>0</v>
      </c>
      <c r="T227">
        <v>0</v>
      </c>
      <c r="U227">
        <v>0</v>
      </c>
      <c r="V227">
        <v>0</v>
      </c>
      <c r="W227">
        <v>0</v>
      </c>
      <c r="X227">
        <v>0</v>
      </c>
      <c r="Y227">
        <v>0</v>
      </c>
      <c r="Z227">
        <v>0</v>
      </c>
      <c r="AA227">
        <v>0</v>
      </c>
      <c r="AB227">
        <v>0</v>
      </c>
      <c r="AC227">
        <v>0</v>
      </c>
      <c r="AD227">
        <v>0</v>
      </c>
      <c r="AE227">
        <v>0</v>
      </c>
      <c r="AF227">
        <v>0</v>
      </c>
      <c r="AG227">
        <v>0</v>
      </c>
      <c r="AH227">
        <v>0</v>
      </c>
      <c r="AI227">
        <v>0</v>
      </c>
      <c r="AJ227">
        <v>0</v>
      </c>
      <c r="AK227">
        <v>0</v>
      </c>
      <c r="AL227">
        <v>0</v>
      </c>
      <c r="AM227">
        <v>0</v>
      </c>
      <c r="AN227">
        <v>0</v>
      </c>
      <c r="AO227">
        <v>0</v>
      </c>
      <c r="AP227">
        <v>0</v>
      </c>
      <c r="AQ227">
        <v>0</v>
      </c>
      <c r="AR227">
        <v>0</v>
      </c>
      <c r="AS227">
        <v>0</v>
      </c>
      <c r="AT227">
        <v>0</v>
      </c>
      <c r="AU227">
        <v>0</v>
      </c>
      <c r="AV227">
        <v>0</v>
      </c>
      <c r="AW227">
        <v>0</v>
      </c>
      <c r="AX227">
        <v>0</v>
      </c>
      <c r="AY227">
        <v>0</v>
      </c>
      <c r="AZ227">
        <v>0</v>
      </c>
      <c r="BA227">
        <v>0</v>
      </c>
      <c r="BB227">
        <v>0</v>
      </c>
      <c r="BC227">
        <v>0</v>
      </c>
      <c r="BD227">
        <v>0</v>
      </c>
      <c r="BE227">
        <v>0</v>
      </c>
      <c r="BF227">
        <v>0</v>
      </c>
      <c r="BG227">
        <v>0</v>
      </c>
      <c r="BH227">
        <v>0</v>
      </c>
      <c r="BI227">
        <v>0</v>
      </c>
      <c r="BJ227">
        <v>0</v>
      </c>
      <c r="BK227">
        <v>0</v>
      </c>
      <c r="BL227">
        <v>0</v>
      </c>
      <c r="BM227">
        <v>0</v>
      </c>
    </row>
    <row r="228" spans="1:65">
      <c r="A228" t="s">
        <v>550</v>
      </c>
      <c r="B228">
        <v>57633.53</v>
      </c>
      <c r="C228">
        <v>-119510</v>
      </c>
      <c r="D228">
        <v>-43117</v>
      </c>
      <c r="E228">
        <v>21876</v>
      </c>
      <c r="F228">
        <v>-85794.65</v>
      </c>
      <c r="G228">
        <v>-303805</v>
      </c>
      <c r="H228">
        <v>230693</v>
      </c>
      <c r="I228">
        <v>-62258</v>
      </c>
      <c r="J228">
        <v>-109198.59</v>
      </c>
      <c r="K228">
        <v>-158033</v>
      </c>
      <c r="L228">
        <v>8911</v>
      </c>
      <c r="M228">
        <v>-444637</v>
      </c>
      <c r="N228">
        <v>-59462.879999999997</v>
      </c>
      <c r="O228">
        <v>-4934</v>
      </c>
      <c r="P228">
        <v>26864</v>
      </c>
      <c r="Q228">
        <v>6939</v>
      </c>
      <c r="R228">
        <v>2270.79</v>
      </c>
      <c r="S228">
        <v>4295</v>
      </c>
      <c r="T228">
        <v>-4304</v>
      </c>
      <c r="U228">
        <v>-2268</v>
      </c>
      <c r="V228">
        <v>-7772.57</v>
      </c>
      <c r="W228">
        <v>-821</v>
      </c>
      <c r="X228">
        <v>10065</v>
      </c>
      <c r="Y228">
        <v>-8042</v>
      </c>
      <c r="Z228">
        <v>-15695.82</v>
      </c>
      <c r="AA228">
        <v>-5272</v>
      </c>
      <c r="AB228">
        <v>-2859</v>
      </c>
      <c r="AC228">
        <v>-5958</v>
      </c>
      <c r="AD228">
        <v>33250.910000000003</v>
      </c>
      <c r="AE228">
        <v>11230</v>
      </c>
      <c r="AF228">
        <v>9106</v>
      </c>
      <c r="AG228">
        <v>6549</v>
      </c>
      <c r="AH228">
        <v>-1410.57</v>
      </c>
      <c r="AI228">
        <v>3762</v>
      </c>
      <c r="AJ228">
        <v>-5275</v>
      </c>
      <c r="AK228">
        <v>-6166</v>
      </c>
      <c r="AL228">
        <v>607.52</v>
      </c>
      <c r="AM228">
        <v>-3585</v>
      </c>
      <c r="AN228">
        <v>-39300</v>
      </c>
      <c r="AO228">
        <v>-44249</v>
      </c>
      <c r="AP228">
        <v>1917133.71</v>
      </c>
      <c r="AQ228">
        <v>1769686</v>
      </c>
      <c r="AR228">
        <v>375273</v>
      </c>
      <c r="AS228">
        <v>-20033</v>
      </c>
      <c r="AT228">
        <v>-37327.199999999997</v>
      </c>
      <c r="AU228">
        <v>2456</v>
      </c>
      <c r="AV228">
        <v>27873</v>
      </c>
      <c r="AW228">
        <v>-5081</v>
      </c>
      <c r="AX228">
        <v>-201989.54</v>
      </c>
      <c r="AY228">
        <v>-154616</v>
      </c>
      <c r="AZ228">
        <v>-101222</v>
      </c>
      <c r="BA228">
        <v>-46172</v>
      </c>
      <c r="BB228">
        <v>-33297.01</v>
      </c>
      <c r="BC228">
        <v>3327</v>
      </c>
      <c r="BD228">
        <v>23521</v>
      </c>
      <c r="BE228">
        <v>10548</v>
      </c>
      <c r="BF228">
        <v>5812.97</v>
      </c>
      <c r="BG228">
        <v>2896</v>
      </c>
      <c r="BH228">
        <v>1910</v>
      </c>
      <c r="BI228">
        <v>0</v>
      </c>
      <c r="BJ228">
        <v>0</v>
      </c>
      <c r="BK228">
        <v>0</v>
      </c>
      <c r="BL228">
        <v>0</v>
      </c>
      <c r="BM228">
        <v>0</v>
      </c>
    </row>
    <row r="229" spans="1:65">
      <c r="A229" t="s">
        <v>551</v>
      </c>
      <c r="B229">
        <v>0</v>
      </c>
      <c r="C229">
        <v>0</v>
      </c>
      <c r="D229">
        <v>0</v>
      </c>
      <c r="E229">
        <v>0</v>
      </c>
      <c r="F229">
        <v>0</v>
      </c>
      <c r="G229">
        <v>0</v>
      </c>
      <c r="H229">
        <v>0</v>
      </c>
      <c r="I229">
        <v>0</v>
      </c>
      <c r="J229">
        <v>-1317482.01</v>
      </c>
      <c r="K229">
        <v>0</v>
      </c>
      <c r="L229">
        <v>0</v>
      </c>
      <c r="M229">
        <v>0</v>
      </c>
      <c r="N229">
        <v>0</v>
      </c>
      <c r="O229">
        <v>0</v>
      </c>
      <c r="P229">
        <v>0</v>
      </c>
      <c r="Q229">
        <v>0</v>
      </c>
      <c r="R229">
        <v>0</v>
      </c>
      <c r="S229">
        <v>0</v>
      </c>
      <c r="T229">
        <v>0</v>
      </c>
      <c r="U229">
        <v>0</v>
      </c>
      <c r="V229">
        <v>0</v>
      </c>
      <c r="W229">
        <v>0</v>
      </c>
      <c r="X229">
        <v>0</v>
      </c>
      <c r="Y229">
        <v>0</v>
      </c>
      <c r="Z229">
        <v>0</v>
      </c>
      <c r="AA229">
        <v>0</v>
      </c>
      <c r="AB229">
        <v>0</v>
      </c>
      <c r="AC229">
        <v>0</v>
      </c>
      <c r="AD229">
        <v>0</v>
      </c>
      <c r="AE229">
        <v>0</v>
      </c>
      <c r="AF229">
        <v>0</v>
      </c>
      <c r="AG229">
        <v>0</v>
      </c>
      <c r="AH229">
        <v>0</v>
      </c>
      <c r="AI229">
        <v>0</v>
      </c>
      <c r="AJ229">
        <v>0</v>
      </c>
      <c r="AK229">
        <v>0</v>
      </c>
      <c r="AL229">
        <v>0</v>
      </c>
      <c r="AM229">
        <v>0</v>
      </c>
      <c r="AN229">
        <v>0</v>
      </c>
      <c r="AO229">
        <v>0</v>
      </c>
      <c r="AP229">
        <v>0</v>
      </c>
      <c r="AQ229">
        <v>0</v>
      </c>
      <c r="AR229">
        <v>0</v>
      </c>
      <c r="AS229">
        <v>0</v>
      </c>
      <c r="AT229">
        <v>0</v>
      </c>
      <c r="AU229">
        <v>0</v>
      </c>
      <c r="AV229">
        <v>0</v>
      </c>
      <c r="AW229">
        <v>0</v>
      </c>
      <c r="AX229">
        <v>0</v>
      </c>
      <c r="AY229">
        <v>0</v>
      </c>
      <c r="AZ229">
        <v>0</v>
      </c>
      <c r="BA229">
        <v>0</v>
      </c>
      <c r="BB229">
        <v>0</v>
      </c>
      <c r="BC229">
        <v>0</v>
      </c>
      <c r="BD229">
        <v>0</v>
      </c>
      <c r="BE229">
        <v>0</v>
      </c>
      <c r="BF229">
        <v>-10115.01</v>
      </c>
      <c r="BG229">
        <v>0</v>
      </c>
      <c r="BH229">
        <v>0</v>
      </c>
      <c r="BI229">
        <v>0</v>
      </c>
      <c r="BJ229">
        <v>0</v>
      </c>
      <c r="BK229">
        <v>0</v>
      </c>
      <c r="BL229">
        <v>0</v>
      </c>
      <c r="BM229">
        <v>0</v>
      </c>
    </row>
    <row r="230" spans="1:65">
      <c r="A230" t="s">
        <v>552</v>
      </c>
      <c r="B230">
        <v>0</v>
      </c>
      <c r="C230">
        <v>0</v>
      </c>
      <c r="D230">
        <v>0</v>
      </c>
      <c r="E230">
        <v>0</v>
      </c>
      <c r="F230">
        <v>0</v>
      </c>
      <c r="G230">
        <v>0</v>
      </c>
      <c r="H230">
        <v>0</v>
      </c>
      <c r="I230">
        <v>0</v>
      </c>
      <c r="J230">
        <v>0</v>
      </c>
      <c r="K230">
        <v>0</v>
      </c>
      <c r="L230">
        <v>0</v>
      </c>
      <c r="M230">
        <v>0</v>
      </c>
      <c r="N230">
        <v>0</v>
      </c>
      <c r="O230">
        <v>0</v>
      </c>
      <c r="P230">
        <v>0</v>
      </c>
      <c r="Q230">
        <v>0</v>
      </c>
      <c r="R230">
        <v>0</v>
      </c>
      <c r="S230">
        <v>0</v>
      </c>
      <c r="T230">
        <v>0</v>
      </c>
      <c r="U230">
        <v>0</v>
      </c>
      <c r="V230">
        <v>0</v>
      </c>
      <c r="W230">
        <v>0</v>
      </c>
      <c r="X230">
        <v>0</v>
      </c>
      <c r="Y230">
        <v>0</v>
      </c>
      <c r="Z230">
        <v>0</v>
      </c>
      <c r="AA230">
        <v>0</v>
      </c>
      <c r="AB230">
        <v>0</v>
      </c>
      <c r="AC230">
        <v>0</v>
      </c>
      <c r="AD230">
        <v>0</v>
      </c>
      <c r="AE230">
        <v>0</v>
      </c>
      <c r="AF230">
        <v>0</v>
      </c>
      <c r="AG230">
        <v>0</v>
      </c>
      <c r="AH230">
        <v>0</v>
      </c>
      <c r="AI230">
        <v>0</v>
      </c>
      <c r="AJ230">
        <v>0</v>
      </c>
      <c r="AK230">
        <v>0</v>
      </c>
      <c r="AL230">
        <v>0</v>
      </c>
      <c r="AM230">
        <v>0</v>
      </c>
      <c r="AN230">
        <v>0</v>
      </c>
      <c r="AO230">
        <v>0</v>
      </c>
      <c r="AP230">
        <v>-71702.03</v>
      </c>
      <c r="AQ230">
        <v>-71702</v>
      </c>
      <c r="AR230">
        <v>-71702</v>
      </c>
      <c r="AS230">
        <v>0</v>
      </c>
      <c r="AT230">
        <v>0</v>
      </c>
      <c r="AU230">
        <v>0</v>
      </c>
      <c r="AV230">
        <v>0</v>
      </c>
      <c r="AW230">
        <v>0</v>
      </c>
      <c r="AX230">
        <v>0</v>
      </c>
      <c r="AY230">
        <v>0</v>
      </c>
      <c r="AZ230">
        <v>0</v>
      </c>
      <c r="BA230">
        <v>0</v>
      </c>
      <c r="BB230">
        <v>0</v>
      </c>
      <c r="BC230">
        <v>0</v>
      </c>
      <c r="BD230">
        <v>0</v>
      </c>
      <c r="BE230">
        <v>0</v>
      </c>
      <c r="BF230">
        <v>0</v>
      </c>
      <c r="BG230">
        <v>0</v>
      </c>
      <c r="BH230">
        <v>0</v>
      </c>
      <c r="BI230">
        <v>0</v>
      </c>
      <c r="BJ230">
        <v>0</v>
      </c>
      <c r="BK230">
        <v>0</v>
      </c>
      <c r="BL230">
        <v>0</v>
      </c>
      <c r="BM230">
        <v>0</v>
      </c>
    </row>
    <row r="231" spans="1:65">
      <c r="A231" t="s">
        <v>553</v>
      </c>
      <c r="B231">
        <v>166614.79999999999</v>
      </c>
      <c r="C231">
        <v>79062</v>
      </c>
      <c r="D231">
        <v>14414</v>
      </c>
      <c r="E231">
        <v>15842</v>
      </c>
      <c r="F231">
        <v>-104865.62</v>
      </c>
      <c r="G231">
        <v>-59420</v>
      </c>
      <c r="H231">
        <v>4544</v>
      </c>
      <c r="I231">
        <v>-75397</v>
      </c>
      <c r="J231">
        <v>45262.07</v>
      </c>
      <c r="K231">
        <v>-24247</v>
      </c>
      <c r="L231">
        <v>-10569</v>
      </c>
      <c r="M231">
        <v>495</v>
      </c>
      <c r="N231">
        <v>138428.84</v>
      </c>
      <c r="O231">
        <v>112820</v>
      </c>
      <c r="P231">
        <v>73977</v>
      </c>
      <c r="Q231">
        <v>28827</v>
      </c>
      <c r="R231">
        <v>147627.69</v>
      </c>
      <c r="S231">
        <v>86853</v>
      </c>
      <c r="T231">
        <v>44911</v>
      </c>
      <c r="U231">
        <v>28299</v>
      </c>
      <c r="V231">
        <v>139051.35999999999</v>
      </c>
      <c r="W231">
        <v>76179</v>
      </c>
      <c r="X231">
        <v>36794</v>
      </c>
      <c r="Y231">
        <v>17044</v>
      </c>
      <c r="Z231">
        <v>110062.69</v>
      </c>
      <c r="AA231">
        <v>72204</v>
      </c>
      <c r="AB231">
        <v>38510</v>
      </c>
      <c r="AC231">
        <v>13976</v>
      </c>
      <c r="AD231">
        <v>17262.36</v>
      </c>
      <c r="AE231">
        <v>7919</v>
      </c>
      <c r="AF231">
        <v>-10495</v>
      </c>
      <c r="AG231">
        <v>-22675</v>
      </c>
      <c r="AH231">
        <v>41554.15</v>
      </c>
      <c r="AI231">
        <v>31607</v>
      </c>
      <c r="AJ231">
        <v>20237</v>
      </c>
      <c r="AK231">
        <v>1684</v>
      </c>
      <c r="AL231">
        <v>52859.64</v>
      </c>
      <c r="AM231">
        <v>39318</v>
      </c>
      <c r="AN231">
        <v>10572</v>
      </c>
      <c r="AO231">
        <v>1575</v>
      </c>
      <c r="AP231">
        <v>109864.11</v>
      </c>
      <c r="AQ231">
        <v>72186</v>
      </c>
      <c r="AR231">
        <v>55535</v>
      </c>
      <c r="AS231">
        <v>31003</v>
      </c>
      <c r="AT231">
        <v>143251.85</v>
      </c>
      <c r="AU231">
        <v>83364</v>
      </c>
      <c r="AV231">
        <v>47959</v>
      </c>
      <c r="AW231">
        <v>20265</v>
      </c>
      <c r="AX231">
        <v>31951.07</v>
      </c>
      <c r="AY231">
        <v>13573</v>
      </c>
      <c r="AZ231">
        <v>4749</v>
      </c>
      <c r="BA231">
        <v>408</v>
      </c>
      <c r="BB231">
        <v>37269.89</v>
      </c>
      <c r="BC231">
        <v>25097</v>
      </c>
      <c r="BD231">
        <v>15163</v>
      </c>
      <c r="BE231">
        <v>5858</v>
      </c>
      <c r="BF231">
        <v>48628.88</v>
      </c>
      <c r="BG231">
        <v>34991</v>
      </c>
      <c r="BH231">
        <v>21576</v>
      </c>
      <c r="BI231">
        <v>0</v>
      </c>
      <c r="BJ231">
        <v>0</v>
      </c>
      <c r="BK231">
        <v>0</v>
      </c>
      <c r="BL231">
        <v>0</v>
      </c>
      <c r="BM231">
        <v>0</v>
      </c>
    </row>
    <row r="232" spans="1:65">
      <c r="A232" t="s">
        <v>554</v>
      </c>
      <c r="B232">
        <v>0</v>
      </c>
      <c r="C232">
        <v>0</v>
      </c>
      <c r="D232">
        <v>0</v>
      </c>
      <c r="E232">
        <v>0</v>
      </c>
      <c r="F232">
        <v>0</v>
      </c>
      <c r="G232">
        <v>0</v>
      </c>
      <c r="H232">
        <v>0</v>
      </c>
      <c r="I232">
        <v>0</v>
      </c>
      <c r="J232">
        <v>0</v>
      </c>
      <c r="K232">
        <v>0</v>
      </c>
      <c r="L232">
        <v>0</v>
      </c>
      <c r="M232">
        <v>0</v>
      </c>
      <c r="N232">
        <v>139295.73000000001</v>
      </c>
      <c r="O232">
        <v>112820</v>
      </c>
      <c r="P232">
        <v>73977</v>
      </c>
      <c r="Q232">
        <v>28823</v>
      </c>
      <c r="R232">
        <v>147627.69</v>
      </c>
      <c r="S232">
        <v>86853</v>
      </c>
      <c r="T232">
        <v>44911</v>
      </c>
      <c r="U232">
        <v>28299</v>
      </c>
      <c r="V232">
        <v>139051.35999999999</v>
      </c>
      <c r="W232">
        <v>76179</v>
      </c>
      <c r="X232">
        <v>36794</v>
      </c>
      <c r="Y232">
        <v>16997</v>
      </c>
      <c r="Z232">
        <v>110062.69</v>
      </c>
      <c r="AA232">
        <v>72204</v>
      </c>
      <c r="AB232">
        <v>38510</v>
      </c>
      <c r="AC232">
        <v>13976</v>
      </c>
      <c r="AD232">
        <v>17262.36</v>
      </c>
      <c r="AE232">
        <v>7919</v>
      </c>
      <c r="AF232">
        <v>-10495</v>
      </c>
      <c r="AG232">
        <v>-22675</v>
      </c>
      <c r="AH232">
        <v>41554.15</v>
      </c>
      <c r="AI232">
        <v>31607</v>
      </c>
      <c r="AJ232">
        <v>20237</v>
      </c>
      <c r="AK232">
        <v>1684</v>
      </c>
      <c r="AL232">
        <v>52859.64</v>
      </c>
      <c r="AM232">
        <v>39318</v>
      </c>
      <c r="AN232">
        <v>10572</v>
      </c>
      <c r="AO232">
        <v>1575</v>
      </c>
      <c r="AP232">
        <v>109864.11</v>
      </c>
      <c r="AQ232">
        <v>72186</v>
      </c>
      <c r="AR232">
        <v>55535</v>
      </c>
      <c r="AS232">
        <v>31003</v>
      </c>
      <c r="AT232">
        <v>143251.85</v>
      </c>
      <c r="AU232">
        <v>83364</v>
      </c>
      <c r="AV232">
        <v>47959</v>
      </c>
      <c r="AW232">
        <v>20265</v>
      </c>
      <c r="AX232">
        <v>31951.07</v>
      </c>
      <c r="AY232">
        <v>13573</v>
      </c>
      <c r="AZ232">
        <v>4749</v>
      </c>
      <c r="BA232">
        <v>408</v>
      </c>
      <c r="BB232">
        <v>37269.89</v>
      </c>
      <c r="BC232">
        <v>25097</v>
      </c>
      <c r="BD232">
        <v>15163</v>
      </c>
      <c r="BE232">
        <v>5858</v>
      </c>
      <c r="BF232">
        <v>48628.87</v>
      </c>
      <c r="BG232">
        <v>34991</v>
      </c>
      <c r="BH232">
        <v>21576</v>
      </c>
      <c r="BI232">
        <v>0</v>
      </c>
      <c r="BJ232">
        <v>0</v>
      </c>
      <c r="BK232">
        <v>0</v>
      </c>
      <c r="BL232">
        <v>0</v>
      </c>
      <c r="BM232">
        <v>0</v>
      </c>
    </row>
    <row r="233" spans="1:65">
      <c r="A233" t="s">
        <v>555</v>
      </c>
      <c r="B233">
        <v>0</v>
      </c>
      <c r="C233">
        <v>0</v>
      </c>
      <c r="D233">
        <v>0</v>
      </c>
      <c r="E233">
        <v>0</v>
      </c>
      <c r="F233">
        <v>0</v>
      </c>
      <c r="G233">
        <v>0</v>
      </c>
      <c r="H233">
        <v>0</v>
      </c>
      <c r="I233">
        <v>0</v>
      </c>
      <c r="J233">
        <v>0</v>
      </c>
      <c r="K233">
        <v>0</v>
      </c>
      <c r="L233">
        <v>0</v>
      </c>
      <c r="M233">
        <v>0</v>
      </c>
      <c r="N233">
        <v>-866.89</v>
      </c>
      <c r="O233">
        <v>0</v>
      </c>
      <c r="P233">
        <v>0</v>
      </c>
      <c r="Q233">
        <v>4</v>
      </c>
      <c r="R233">
        <v>0</v>
      </c>
      <c r="S233">
        <v>0</v>
      </c>
      <c r="T233">
        <v>0</v>
      </c>
      <c r="U233">
        <v>0</v>
      </c>
      <c r="V233">
        <v>0</v>
      </c>
      <c r="W233">
        <v>0</v>
      </c>
      <c r="X233">
        <v>0</v>
      </c>
      <c r="Y233">
        <v>47</v>
      </c>
      <c r="Z233">
        <v>0</v>
      </c>
      <c r="AA233">
        <v>0</v>
      </c>
      <c r="AB233">
        <v>0</v>
      </c>
      <c r="AC233">
        <v>0</v>
      </c>
      <c r="AD233">
        <v>0</v>
      </c>
      <c r="AE233">
        <v>0</v>
      </c>
      <c r="AF233">
        <v>0</v>
      </c>
      <c r="AG233">
        <v>0</v>
      </c>
      <c r="AH233">
        <v>0</v>
      </c>
      <c r="AI233">
        <v>0</v>
      </c>
      <c r="AJ233">
        <v>0</v>
      </c>
      <c r="AK233">
        <v>0</v>
      </c>
      <c r="AL233">
        <v>0</v>
      </c>
      <c r="AM233">
        <v>0</v>
      </c>
      <c r="AN233">
        <v>0</v>
      </c>
      <c r="AO233">
        <v>0</v>
      </c>
      <c r="AP233">
        <v>0</v>
      </c>
      <c r="AQ233">
        <v>0</v>
      </c>
      <c r="AR233">
        <v>0</v>
      </c>
      <c r="AS233">
        <v>0</v>
      </c>
      <c r="AT233">
        <v>0</v>
      </c>
      <c r="AU233">
        <v>0</v>
      </c>
      <c r="AV233">
        <v>0</v>
      </c>
      <c r="AW233">
        <v>0</v>
      </c>
      <c r="AX233">
        <v>0</v>
      </c>
      <c r="AY233">
        <v>0</v>
      </c>
      <c r="AZ233">
        <v>0</v>
      </c>
      <c r="BA233">
        <v>0</v>
      </c>
      <c r="BB233">
        <v>0</v>
      </c>
      <c r="BC233">
        <v>0</v>
      </c>
      <c r="BD233">
        <v>0</v>
      </c>
      <c r="BE233">
        <v>0</v>
      </c>
      <c r="BF233">
        <v>0.01</v>
      </c>
      <c r="BG233">
        <v>0</v>
      </c>
      <c r="BH233">
        <v>0</v>
      </c>
      <c r="BI233">
        <v>0</v>
      </c>
      <c r="BJ233">
        <v>0</v>
      </c>
      <c r="BK233">
        <v>0</v>
      </c>
      <c r="BL233">
        <v>0</v>
      </c>
      <c r="BM233">
        <v>0</v>
      </c>
    </row>
    <row r="234" spans="1:65">
      <c r="A234" t="s">
        <v>556</v>
      </c>
      <c r="B234">
        <v>-365537.08</v>
      </c>
      <c r="C234">
        <v>-211980</v>
      </c>
      <c r="D234">
        <v>-131105</v>
      </c>
      <c r="E234">
        <v>-54235</v>
      </c>
      <c r="F234">
        <v>17304.78</v>
      </c>
      <c r="G234">
        <v>5468</v>
      </c>
      <c r="H234">
        <v>4351</v>
      </c>
      <c r="I234">
        <v>603</v>
      </c>
      <c r="J234">
        <v>23888.53</v>
      </c>
      <c r="K234">
        <v>0</v>
      </c>
      <c r="L234">
        <v>0</v>
      </c>
      <c r="M234">
        <v>0</v>
      </c>
      <c r="N234">
        <v>-163646.38</v>
      </c>
      <c r="O234">
        <v>-110182</v>
      </c>
      <c r="P234">
        <v>-56081</v>
      </c>
      <c r="Q234">
        <v>-3026</v>
      </c>
      <c r="R234">
        <v>0</v>
      </c>
      <c r="S234">
        <v>0</v>
      </c>
      <c r="T234">
        <v>0</v>
      </c>
      <c r="U234">
        <v>0</v>
      </c>
      <c r="V234">
        <v>0</v>
      </c>
      <c r="W234">
        <v>0</v>
      </c>
      <c r="X234">
        <v>0</v>
      </c>
      <c r="Y234">
        <v>-2948</v>
      </c>
      <c r="Z234">
        <v>-8944.11</v>
      </c>
      <c r="AA234">
        <v>0</v>
      </c>
      <c r="AB234">
        <v>0</v>
      </c>
      <c r="AC234">
        <v>-2971</v>
      </c>
      <c r="AD234">
        <v>-749.06</v>
      </c>
      <c r="AE234">
        <v>-749</v>
      </c>
      <c r="AF234">
        <v>-7237</v>
      </c>
      <c r="AG234">
        <v>-3302</v>
      </c>
      <c r="AH234">
        <v>0</v>
      </c>
      <c r="AI234">
        <v>0</v>
      </c>
      <c r="AJ234">
        <v>0</v>
      </c>
      <c r="AK234">
        <v>0</v>
      </c>
      <c r="AL234">
        <v>0</v>
      </c>
      <c r="AM234">
        <v>0</v>
      </c>
      <c r="AN234">
        <v>0</v>
      </c>
      <c r="AO234">
        <v>0</v>
      </c>
      <c r="AP234">
        <v>-8287.48</v>
      </c>
      <c r="AQ234">
        <v>0</v>
      </c>
      <c r="AR234">
        <v>0</v>
      </c>
      <c r="AS234">
        <v>0</v>
      </c>
      <c r="AT234">
        <v>0</v>
      </c>
      <c r="AU234">
        <v>0</v>
      </c>
      <c r="AV234">
        <v>0</v>
      </c>
      <c r="AW234">
        <v>0</v>
      </c>
      <c r="AX234">
        <v>0</v>
      </c>
      <c r="AY234">
        <v>0</v>
      </c>
      <c r="AZ234">
        <v>0</v>
      </c>
      <c r="BA234">
        <v>0</v>
      </c>
      <c r="BB234">
        <v>0</v>
      </c>
      <c r="BC234">
        <v>0</v>
      </c>
      <c r="BD234">
        <v>0</v>
      </c>
      <c r="BE234">
        <v>0</v>
      </c>
      <c r="BF234">
        <v>0</v>
      </c>
      <c r="BG234">
        <v>0</v>
      </c>
      <c r="BH234">
        <v>0</v>
      </c>
      <c r="BI234">
        <v>0</v>
      </c>
      <c r="BJ234">
        <v>0</v>
      </c>
      <c r="BK234">
        <v>0</v>
      </c>
      <c r="BL234">
        <v>0</v>
      </c>
      <c r="BM234">
        <v>0</v>
      </c>
    </row>
    <row r="235" spans="1:65">
      <c r="A235" t="s">
        <v>557</v>
      </c>
      <c r="B235">
        <v>0</v>
      </c>
      <c r="C235">
        <v>0</v>
      </c>
      <c r="D235">
        <v>0</v>
      </c>
      <c r="E235">
        <v>0</v>
      </c>
      <c r="F235">
        <v>0</v>
      </c>
      <c r="G235">
        <v>0</v>
      </c>
      <c r="H235">
        <v>0</v>
      </c>
      <c r="I235">
        <v>0</v>
      </c>
      <c r="J235">
        <v>0</v>
      </c>
      <c r="K235">
        <v>0</v>
      </c>
      <c r="L235">
        <v>0</v>
      </c>
      <c r="M235">
        <v>0</v>
      </c>
      <c r="N235">
        <v>-163646.38</v>
      </c>
      <c r="O235">
        <v>-110182</v>
      </c>
      <c r="P235">
        <v>-56081</v>
      </c>
      <c r="Q235">
        <v>-3026</v>
      </c>
      <c r="R235">
        <v>0</v>
      </c>
      <c r="S235">
        <v>0</v>
      </c>
      <c r="T235">
        <v>0</v>
      </c>
      <c r="U235">
        <v>0</v>
      </c>
      <c r="V235">
        <v>0</v>
      </c>
      <c r="W235">
        <v>0</v>
      </c>
      <c r="X235">
        <v>0</v>
      </c>
      <c r="Y235">
        <v>-2948</v>
      </c>
      <c r="Z235">
        <v>-8944.11</v>
      </c>
      <c r="AA235">
        <v>0</v>
      </c>
      <c r="AB235">
        <v>0</v>
      </c>
      <c r="AC235">
        <v>-2971</v>
      </c>
      <c r="AD235">
        <v>-749.06</v>
      </c>
      <c r="AE235">
        <v>-749</v>
      </c>
      <c r="AF235">
        <v>-7237</v>
      </c>
      <c r="AG235">
        <v>-3302</v>
      </c>
      <c r="AH235">
        <v>0</v>
      </c>
      <c r="AI235">
        <v>0</v>
      </c>
      <c r="AJ235">
        <v>0</v>
      </c>
      <c r="AK235">
        <v>0</v>
      </c>
      <c r="AL235">
        <v>0</v>
      </c>
      <c r="AM235">
        <v>0</v>
      </c>
      <c r="AN235">
        <v>0</v>
      </c>
      <c r="AO235">
        <v>0</v>
      </c>
      <c r="AP235">
        <v>-8287.48</v>
      </c>
      <c r="AQ235">
        <v>0</v>
      </c>
      <c r="AR235">
        <v>0</v>
      </c>
      <c r="AS235">
        <v>0</v>
      </c>
      <c r="AT235">
        <v>0</v>
      </c>
      <c r="AU235">
        <v>0</v>
      </c>
      <c r="AV235">
        <v>0</v>
      </c>
      <c r="AW235">
        <v>0</v>
      </c>
      <c r="AX235">
        <v>0</v>
      </c>
      <c r="AY235">
        <v>0</v>
      </c>
      <c r="AZ235">
        <v>0</v>
      </c>
      <c r="BA235">
        <v>0</v>
      </c>
      <c r="BB235">
        <v>0</v>
      </c>
      <c r="BC235">
        <v>0</v>
      </c>
      <c r="BD235">
        <v>0</v>
      </c>
      <c r="BE235">
        <v>0</v>
      </c>
      <c r="BF235">
        <v>0</v>
      </c>
      <c r="BG235">
        <v>0</v>
      </c>
      <c r="BH235">
        <v>0</v>
      </c>
      <c r="BI235">
        <v>0</v>
      </c>
      <c r="BJ235">
        <v>0</v>
      </c>
      <c r="BK235">
        <v>0</v>
      </c>
      <c r="BL235">
        <v>0</v>
      </c>
      <c r="BM235">
        <v>0</v>
      </c>
    </row>
    <row r="236" spans="1:65">
      <c r="A236" t="s">
        <v>678</v>
      </c>
      <c r="B236">
        <v>0</v>
      </c>
      <c r="C236">
        <v>0</v>
      </c>
      <c r="D236">
        <v>0</v>
      </c>
      <c r="E236">
        <v>0</v>
      </c>
      <c r="F236">
        <v>17304.78</v>
      </c>
      <c r="G236">
        <v>5468</v>
      </c>
      <c r="H236">
        <v>4351</v>
      </c>
      <c r="I236">
        <v>603</v>
      </c>
      <c r="J236">
        <v>23888.53</v>
      </c>
      <c r="K236">
        <v>0</v>
      </c>
      <c r="L236">
        <v>0</v>
      </c>
      <c r="M236">
        <v>0</v>
      </c>
      <c r="N236">
        <v>0</v>
      </c>
      <c r="O236">
        <v>0</v>
      </c>
      <c r="P236">
        <v>0</v>
      </c>
      <c r="Q236">
        <v>0</v>
      </c>
      <c r="R236">
        <v>0</v>
      </c>
      <c r="S236">
        <v>0</v>
      </c>
      <c r="T236">
        <v>0</v>
      </c>
      <c r="U236">
        <v>0</v>
      </c>
      <c r="V236">
        <v>0</v>
      </c>
      <c r="W236">
        <v>0</v>
      </c>
      <c r="X236">
        <v>0</v>
      </c>
      <c r="Y236">
        <v>0</v>
      </c>
      <c r="Z236">
        <v>0</v>
      </c>
      <c r="AA236">
        <v>0</v>
      </c>
      <c r="AB236">
        <v>0</v>
      </c>
      <c r="AC236">
        <v>0</v>
      </c>
      <c r="AD236">
        <v>0</v>
      </c>
      <c r="AE236">
        <v>0</v>
      </c>
      <c r="AF236">
        <v>0</v>
      </c>
      <c r="AG236">
        <v>0</v>
      </c>
      <c r="AH236">
        <v>0</v>
      </c>
      <c r="AI236">
        <v>0</v>
      </c>
      <c r="AJ236">
        <v>0</v>
      </c>
      <c r="AK236">
        <v>0</v>
      </c>
      <c r="AL236">
        <v>0</v>
      </c>
      <c r="AM236">
        <v>0</v>
      </c>
      <c r="AN236">
        <v>0</v>
      </c>
      <c r="AO236">
        <v>0</v>
      </c>
      <c r="AP236">
        <v>0</v>
      </c>
      <c r="AQ236">
        <v>0</v>
      </c>
      <c r="AR236">
        <v>0</v>
      </c>
      <c r="AS236">
        <v>0</v>
      </c>
      <c r="AT236">
        <v>0</v>
      </c>
      <c r="AU236">
        <v>0</v>
      </c>
      <c r="AV236">
        <v>0</v>
      </c>
      <c r="AW236">
        <v>0</v>
      </c>
      <c r="AX236">
        <v>0</v>
      </c>
      <c r="AY236">
        <v>0</v>
      </c>
      <c r="AZ236">
        <v>0</v>
      </c>
      <c r="BA236">
        <v>0</v>
      </c>
      <c r="BB236">
        <v>0</v>
      </c>
      <c r="BC236">
        <v>0</v>
      </c>
      <c r="BD236">
        <v>0</v>
      </c>
      <c r="BE236">
        <v>0</v>
      </c>
      <c r="BF236">
        <v>0</v>
      </c>
      <c r="BG236">
        <v>0</v>
      </c>
      <c r="BH236">
        <v>0</v>
      </c>
      <c r="BI236">
        <v>0</v>
      </c>
      <c r="BJ236">
        <v>0</v>
      </c>
      <c r="BK236">
        <v>0</v>
      </c>
      <c r="BL236">
        <v>0</v>
      </c>
      <c r="BM236">
        <v>0</v>
      </c>
    </row>
    <row r="237" spans="1:65">
      <c r="A237" t="s">
        <v>558</v>
      </c>
      <c r="B237">
        <v>218393.98</v>
      </c>
      <c r="C237">
        <v>235803</v>
      </c>
      <c r="D237">
        <v>190733</v>
      </c>
      <c r="E237">
        <v>14338</v>
      </c>
      <c r="F237">
        <v>95417.79</v>
      </c>
      <c r="G237">
        <v>38215</v>
      </c>
      <c r="H237">
        <v>28691</v>
      </c>
      <c r="I237">
        <v>-15636</v>
      </c>
      <c r="J237">
        <v>79556.02</v>
      </c>
      <c r="K237">
        <v>6612</v>
      </c>
      <c r="L237">
        <v>-598</v>
      </c>
      <c r="M237">
        <v>-5443</v>
      </c>
      <c r="N237">
        <v>39</v>
      </c>
      <c r="O237">
        <v>3481</v>
      </c>
      <c r="P237">
        <v>-3542</v>
      </c>
      <c r="Q237">
        <v>642</v>
      </c>
      <c r="R237">
        <v>3805</v>
      </c>
      <c r="S237">
        <v>8701</v>
      </c>
      <c r="T237">
        <v>1442</v>
      </c>
      <c r="U237">
        <v>1920</v>
      </c>
      <c r="V237">
        <v>5856.16</v>
      </c>
      <c r="W237">
        <v>4481</v>
      </c>
      <c r="X237">
        <v>9058</v>
      </c>
      <c r="Y237">
        <v>-2399</v>
      </c>
      <c r="Z237">
        <v>6970</v>
      </c>
      <c r="AA237">
        <v>800</v>
      </c>
      <c r="AB237">
        <v>2100</v>
      </c>
      <c r="AC237">
        <v>1670</v>
      </c>
      <c r="AD237">
        <v>-7230</v>
      </c>
      <c r="AE237">
        <v>-1270</v>
      </c>
      <c r="AF237">
        <v>-1930</v>
      </c>
      <c r="AG237">
        <v>-1930</v>
      </c>
      <c r="AH237">
        <v>-3840</v>
      </c>
      <c r="AI237">
        <v>-1396</v>
      </c>
      <c r="AJ237">
        <v>2844</v>
      </c>
      <c r="AK237">
        <v>-1392</v>
      </c>
      <c r="AL237">
        <v>-14355.13</v>
      </c>
      <c r="AM237">
        <v>-11125</v>
      </c>
      <c r="AN237">
        <v>-10595</v>
      </c>
      <c r="AO237">
        <v>-12213</v>
      </c>
      <c r="AP237">
        <v>-6106.15</v>
      </c>
      <c r="AQ237">
        <v>-5951</v>
      </c>
      <c r="AR237">
        <v>0</v>
      </c>
      <c r="AS237">
        <v>0</v>
      </c>
      <c r="AT237">
        <v>0</v>
      </c>
      <c r="AU237">
        <v>0</v>
      </c>
      <c r="AV237">
        <v>0</v>
      </c>
      <c r="AW237">
        <v>0</v>
      </c>
      <c r="AX237">
        <v>0</v>
      </c>
      <c r="AY237">
        <v>0</v>
      </c>
      <c r="AZ237">
        <v>0</v>
      </c>
      <c r="BA237">
        <v>0</v>
      </c>
      <c r="BB237">
        <v>1898.84</v>
      </c>
      <c r="BC237">
        <v>0</v>
      </c>
      <c r="BD237">
        <v>0</v>
      </c>
      <c r="BE237">
        <v>0</v>
      </c>
      <c r="BF237">
        <v>-2416.21</v>
      </c>
      <c r="BG237">
        <v>-2294</v>
      </c>
      <c r="BH237">
        <v>-1916</v>
      </c>
      <c r="BI237">
        <v>0</v>
      </c>
      <c r="BJ237">
        <v>0</v>
      </c>
      <c r="BK237">
        <v>0</v>
      </c>
      <c r="BL237">
        <v>0</v>
      </c>
      <c r="BM237">
        <v>0</v>
      </c>
    </row>
    <row r="238" spans="1:65">
      <c r="A238" t="s">
        <v>559</v>
      </c>
      <c r="B238">
        <v>0</v>
      </c>
      <c r="C238">
        <v>0</v>
      </c>
      <c r="D238">
        <v>0</v>
      </c>
      <c r="E238">
        <v>0</v>
      </c>
      <c r="F238">
        <v>0</v>
      </c>
      <c r="G238">
        <v>0</v>
      </c>
      <c r="H238">
        <v>0</v>
      </c>
      <c r="I238">
        <v>0</v>
      </c>
      <c r="J238">
        <v>0</v>
      </c>
      <c r="K238">
        <v>0</v>
      </c>
      <c r="L238">
        <v>0</v>
      </c>
      <c r="M238">
        <v>0</v>
      </c>
      <c r="N238">
        <v>0</v>
      </c>
      <c r="O238">
        <v>0</v>
      </c>
      <c r="P238">
        <v>0</v>
      </c>
      <c r="Q238">
        <v>0</v>
      </c>
      <c r="R238">
        <v>411.58</v>
      </c>
      <c r="S238">
        <v>0</v>
      </c>
      <c r="T238">
        <v>0</v>
      </c>
      <c r="U238">
        <v>0</v>
      </c>
      <c r="V238">
        <v>0</v>
      </c>
      <c r="W238">
        <v>0</v>
      </c>
      <c r="X238">
        <v>0</v>
      </c>
      <c r="Y238">
        <v>0</v>
      </c>
      <c r="Z238">
        <v>0</v>
      </c>
      <c r="AA238">
        <v>0</v>
      </c>
      <c r="AB238">
        <v>0</v>
      </c>
      <c r="AC238">
        <v>0</v>
      </c>
      <c r="AD238">
        <v>0</v>
      </c>
      <c r="AE238">
        <v>0</v>
      </c>
      <c r="AF238">
        <v>0</v>
      </c>
      <c r="AG238">
        <v>0</v>
      </c>
      <c r="AH238">
        <v>0</v>
      </c>
      <c r="AI238">
        <v>0</v>
      </c>
      <c r="AJ238">
        <v>0</v>
      </c>
      <c r="AK238">
        <v>0</v>
      </c>
      <c r="AL238">
        <v>0</v>
      </c>
      <c r="AM238">
        <v>0</v>
      </c>
      <c r="AN238">
        <v>0</v>
      </c>
      <c r="AO238">
        <v>0</v>
      </c>
      <c r="AP238">
        <v>0</v>
      </c>
      <c r="AQ238">
        <v>0</v>
      </c>
      <c r="AR238">
        <v>0</v>
      </c>
      <c r="AS238">
        <v>0</v>
      </c>
      <c r="AT238">
        <v>0</v>
      </c>
      <c r="AU238">
        <v>0</v>
      </c>
      <c r="AV238">
        <v>0</v>
      </c>
      <c r="AW238">
        <v>0</v>
      </c>
      <c r="AX238">
        <v>0</v>
      </c>
      <c r="AY238">
        <v>0</v>
      </c>
      <c r="AZ238">
        <v>0</v>
      </c>
      <c r="BA238">
        <v>0</v>
      </c>
      <c r="BB238">
        <v>0</v>
      </c>
      <c r="BC238">
        <v>0</v>
      </c>
      <c r="BD238">
        <v>0</v>
      </c>
      <c r="BE238">
        <v>0</v>
      </c>
      <c r="BF238">
        <v>0</v>
      </c>
      <c r="BG238">
        <v>0</v>
      </c>
      <c r="BH238">
        <v>0</v>
      </c>
      <c r="BI238">
        <v>0</v>
      </c>
      <c r="BJ238">
        <v>0</v>
      </c>
      <c r="BK238">
        <v>0</v>
      </c>
      <c r="BL238">
        <v>0</v>
      </c>
      <c r="BM238">
        <v>0</v>
      </c>
    </row>
    <row r="239" spans="1:65">
      <c r="A239" t="s">
        <v>560</v>
      </c>
      <c r="B239">
        <v>-102221.59</v>
      </c>
      <c r="C239">
        <v>-87759</v>
      </c>
      <c r="D239">
        <v>-77019</v>
      </c>
      <c r="E239">
        <v>-32345</v>
      </c>
      <c r="F239">
        <v>-93372.84</v>
      </c>
      <c r="G239">
        <v>-41092</v>
      </c>
      <c r="H239">
        <v>-87106</v>
      </c>
      <c r="I239">
        <v>-49347</v>
      </c>
      <c r="J239">
        <v>7603365.3200000003</v>
      </c>
      <c r="K239">
        <v>-2164</v>
      </c>
      <c r="L239">
        <v>3483</v>
      </c>
      <c r="M239">
        <v>139</v>
      </c>
      <c r="N239">
        <v>0</v>
      </c>
      <c r="O239">
        <v>54055</v>
      </c>
      <c r="P239">
        <v>44594</v>
      </c>
      <c r="Q239">
        <v>15064</v>
      </c>
      <c r="R239">
        <v>0</v>
      </c>
      <c r="S239">
        <v>0</v>
      </c>
      <c r="T239">
        <v>0</v>
      </c>
      <c r="U239">
        <v>0</v>
      </c>
      <c r="V239">
        <v>0</v>
      </c>
      <c r="W239">
        <v>0</v>
      </c>
      <c r="X239">
        <v>0</v>
      </c>
      <c r="Y239">
        <v>0</v>
      </c>
      <c r="Z239">
        <v>0</v>
      </c>
      <c r="AA239">
        <v>0</v>
      </c>
      <c r="AB239">
        <v>0</v>
      </c>
      <c r="AC239">
        <v>0</v>
      </c>
      <c r="AD239">
        <v>0</v>
      </c>
      <c r="AE239">
        <v>0</v>
      </c>
      <c r="AF239">
        <v>0</v>
      </c>
      <c r="AG239">
        <v>0</v>
      </c>
      <c r="AH239">
        <v>0</v>
      </c>
      <c r="AI239">
        <v>0</v>
      </c>
      <c r="AJ239">
        <v>0</v>
      </c>
      <c r="AK239">
        <v>0</v>
      </c>
      <c r="AL239">
        <v>0</v>
      </c>
      <c r="AM239">
        <v>0</v>
      </c>
      <c r="AN239">
        <v>0</v>
      </c>
      <c r="AO239">
        <v>0</v>
      </c>
      <c r="AP239">
        <v>0</v>
      </c>
      <c r="AQ239">
        <v>0</v>
      </c>
      <c r="AR239">
        <v>0</v>
      </c>
      <c r="AS239">
        <v>0</v>
      </c>
      <c r="AT239">
        <v>0</v>
      </c>
      <c r="AU239">
        <v>0</v>
      </c>
      <c r="AV239">
        <v>0</v>
      </c>
      <c r="AW239">
        <v>0</v>
      </c>
      <c r="AX239">
        <v>0</v>
      </c>
      <c r="AY239">
        <v>0</v>
      </c>
      <c r="AZ239">
        <v>0</v>
      </c>
      <c r="BA239">
        <v>0</v>
      </c>
      <c r="BB239">
        <v>0</v>
      </c>
      <c r="BC239">
        <v>0</v>
      </c>
      <c r="BD239">
        <v>0</v>
      </c>
      <c r="BE239">
        <v>0</v>
      </c>
      <c r="BF239">
        <v>0</v>
      </c>
      <c r="BG239">
        <v>0</v>
      </c>
      <c r="BH239">
        <v>0</v>
      </c>
      <c r="BI239">
        <v>0</v>
      </c>
      <c r="BJ239">
        <v>0</v>
      </c>
      <c r="BK239">
        <v>0</v>
      </c>
      <c r="BL239">
        <v>0</v>
      </c>
      <c r="BM239">
        <v>0</v>
      </c>
    </row>
    <row r="240" spans="1:65">
      <c r="A240" t="s">
        <v>561</v>
      </c>
      <c r="B240">
        <v>-468194.28</v>
      </c>
      <c r="C240">
        <v>-315480</v>
      </c>
      <c r="D240">
        <v>-202408</v>
      </c>
      <c r="E240">
        <v>-93957</v>
      </c>
      <c r="F240">
        <v>-283561.49</v>
      </c>
      <c r="G240">
        <v>-199454</v>
      </c>
      <c r="H240">
        <v>-140554</v>
      </c>
      <c r="I240">
        <v>-69338</v>
      </c>
      <c r="J240">
        <v>-129218.23</v>
      </c>
      <c r="K240">
        <v>-76841</v>
      </c>
      <c r="L240">
        <v>-54381</v>
      </c>
      <c r="M240">
        <v>-32869</v>
      </c>
      <c r="N240">
        <v>0</v>
      </c>
      <c r="O240">
        <v>0</v>
      </c>
      <c r="P240">
        <v>0</v>
      </c>
      <c r="Q240">
        <v>0</v>
      </c>
      <c r="R240">
        <v>0</v>
      </c>
      <c r="S240">
        <v>0</v>
      </c>
      <c r="T240">
        <v>0</v>
      </c>
      <c r="U240">
        <v>0</v>
      </c>
      <c r="V240">
        <v>0</v>
      </c>
      <c r="W240">
        <v>0</v>
      </c>
      <c r="X240">
        <v>0</v>
      </c>
      <c r="Y240">
        <v>0</v>
      </c>
      <c r="Z240">
        <v>0</v>
      </c>
      <c r="AA240">
        <v>0</v>
      </c>
      <c r="AB240">
        <v>0</v>
      </c>
      <c r="AC240">
        <v>0</v>
      </c>
      <c r="AD240">
        <v>0</v>
      </c>
      <c r="AE240">
        <v>0</v>
      </c>
      <c r="AF240">
        <v>0</v>
      </c>
      <c r="AG240">
        <v>0</v>
      </c>
      <c r="AH240">
        <v>0</v>
      </c>
      <c r="AI240">
        <v>0</v>
      </c>
      <c r="AJ240">
        <v>0</v>
      </c>
      <c r="AK240">
        <v>0</v>
      </c>
      <c r="AL240">
        <v>0</v>
      </c>
      <c r="AM240">
        <v>0</v>
      </c>
      <c r="AN240">
        <v>0</v>
      </c>
      <c r="AO240">
        <v>0</v>
      </c>
      <c r="AP240">
        <v>0</v>
      </c>
      <c r="AQ240">
        <v>0</v>
      </c>
      <c r="AR240">
        <v>0</v>
      </c>
      <c r="AS240">
        <v>0</v>
      </c>
      <c r="AT240">
        <v>0</v>
      </c>
      <c r="AU240">
        <v>0</v>
      </c>
      <c r="AV240">
        <v>0</v>
      </c>
      <c r="AW240">
        <v>0</v>
      </c>
      <c r="AX240">
        <v>0</v>
      </c>
      <c r="AY240">
        <v>0</v>
      </c>
      <c r="AZ240">
        <v>0</v>
      </c>
      <c r="BA240">
        <v>0</v>
      </c>
      <c r="BB240">
        <v>0</v>
      </c>
      <c r="BC240">
        <v>0</v>
      </c>
      <c r="BD240">
        <v>0</v>
      </c>
      <c r="BE240">
        <v>0</v>
      </c>
      <c r="BF240">
        <v>0</v>
      </c>
      <c r="BG240">
        <v>0</v>
      </c>
      <c r="BH240">
        <v>0</v>
      </c>
      <c r="BI240">
        <v>0</v>
      </c>
      <c r="BJ240">
        <v>0</v>
      </c>
      <c r="BK240">
        <v>0</v>
      </c>
      <c r="BL240">
        <v>0</v>
      </c>
      <c r="BM240">
        <v>0</v>
      </c>
    </row>
    <row r="241" spans="1:65">
      <c r="A241" t="s">
        <v>520</v>
      </c>
      <c r="B241">
        <v>-516.03</v>
      </c>
      <c r="C241">
        <v>-372</v>
      </c>
      <c r="D241">
        <v>-247</v>
      </c>
      <c r="E241">
        <v>-123</v>
      </c>
      <c r="F241">
        <v>-431.68</v>
      </c>
      <c r="G241">
        <v>-307</v>
      </c>
      <c r="H241">
        <v>-199</v>
      </c>
      <c r="I241">
        <v>-97</v>
      </c>
      <c r="J241">
        <v>-336.63</v>
      </c>
      <c r="K241">
        <v>-237</v>
      </c>
      <c r="L241">
        <v>-155</v>
      </c>
      <c r="M241">
        <v>-76</v>
      </c>
      <c r="N241">
        <v>0</v>
      </c>
      <c r="O241">
        <v>0</v>
      </c>
      <c r="P241">
        <v>0</v>
      </c>
      <c r="Q241">
        <v>0</v>
      </c>
      <c r="R241">
        <v>0</v>
      </c>
      <c r="S241">
        <v>0</v>
      </c>
      <c r="T241">
        <v>0</v>
      </c>
      <c r="U241">
        <v>0</v>
      </c>
      <c r="V241">
        <v>0</v>
      </c>
      <c r="W241">
        <v>0</v>
      </c>
      <c r="X241">
        <v>0</v>
      </c>
      <c r="Y241">
        <v>0</v>
      </c>
      <c r="Z241">
        <v>0</v>
      </c>
      <c r="AA241">
        <v>0</v>
      </c>
      <c r="AB241">
        <v>0</v>
      </c>
      <c r="AC241">
        <v>0</v>
      </c>
      <c r="AD241">
        <v>0</v>
      </c>
      <c r="AE241">
        <v>0</v>
      </c>
      <c r="AF241">
        <v>0</v>
      </c>
      <c r="AG241">
        <v>0</v>
      </c>
      <c r="AH241">
        <v>0</v>
      </c>
      <c r="AI241">
        <v>0</v>
      </c>
      <c r="AJ241">
        <v>0</v>
      </c>
      <c r="AK241">
        <v>0</v>
      </c>
      <c r="AL241">
        <v>0</v>
      </c>
      <c r="AM241">
        <v>0</v>
      </c>
      <c r="AN241">
        <v>0</v>
      </c>
      <c r="AO241">
        <v>0</v>
      </c>
      <c r="AP241">
        <v>0</v>
      </c>
      <c r="AQ241">
        <v>0</v>
      </c>
      <c r="AR241">
        <v>0</v>
      </c>
      <c r="AS241">
        <v>0</v>
      </c>
      <c r="AT241">
        <v>0</v>
      </c>
      <c r="AU241">
        <v>0</v>
      </c>
      <c r="AV241">
        <v>0</v>
      </c>
      <c r="AW241">
        <v>0</v>
      </c>
      <c r="AX241">
        <v>0</v>
      </c>
      <c r="AY241">
        <v>0</v>
      </c>
      <c r="AZ241">
        <v>0</v>
      </c>
      <c r="BA241">
        <v>0</v>
      </c>
      <c r="BB241">
        <v>0</v>
      </c>
      <c r="BC241">
        <v>0</v>
      </c>
      <c r="BD241">
        <v>0</v>
      </c>
      <c r="BE241">
        <v>0</v>
      </c>
      <c r="BF241">
        <v>0</v>
      </c>
      <c r="BG241">
        <v>0</v>
      </c>
      <c r="BH241">
        <v>0</v>
      </c>
      <c r="BI241">
        <v>0</v>
      </c>
      <c r="BJ241">
        <v>0</v>
      </c>
      <c r="BK241">
        <v>0</v>
      </c>
      <c r="BL241">
        <v>0</v>
      </c>
      <c r="BM241">
        <v>0</v>
      </c>
    </row>
    <row r="242" spans="1:65">
      <c r="A242" t="s">
        <v>346</v>
      </c>
      <c r="B242">
        <v>-467678.25</v>
      </c>
      <c r="C242">
        <v>-315108</v>
      </c>
      <c r="D242">
        <v>-202161</v>
      </c>
      <c r="E242">
        <v>-93834</v>
      </c>
      <c r="F242">
        <v>-283129.81</v>
      </c>
      <c r="G242">
        <v>-199147</v>
      </c>
      <c r="H242">
        <v>-140355</v>
      </c>
      <c r="I242">
        <v>-69241</v>
      </c>
      <c r="J242">
        <v>-128881.60000000001</v>
      </c>
      <c r="K242">
        <v>-76604</v>
      </c>
      <c r="L242">
        <v>-54226</v>
      </c>
      <c r="M242">
        <v>-32793</v>
      </c>
      <c r="N242">
        <v>0</v>
      </c>
      <c r="O242">
        <v>0</v>
      </c>
      <c r="P242">
        <v>0</v>
      </c>
      <c r="Q242">
        <v>0</v>
      </c>
      <c r="R242">
        <v>0</v>
      </c>
      <c r="S242">
        <v>0</v>
      </c>
      <c r="T242">
        <v>0</v>
      </c>
      <c r="U242">
        <v>0</v>
      </c>
      <c r="V242">
        <v>0</v>
      </c>
      <c r="W242">
        <v>0</v>
      </c>
      <c r="X242">
        <v>0</v>
      </c>
      <c r="Y242">
        <v>0</v>
      </c>
      <c r="Z242">
        <v>0</v>
      </c>
      <c r="AA242">
        <v>0</v>
      </c>
      <c r="AB242">
        <v>0</v>
      </c>
      <c r="AC242">
        <v>0</v>
      </c>
      <c r="AD242">
        <v>0</v>
      </c>
      <c r="AE242">
        <v>0</v>
      </c>
      <c r="AF242">
        <v>0</v>
      </c>
      <c r="AG242">
        <v>0</v>
      </c>
      <c r="AH242">
        <v>0</v>
      </c>
      <c r="AI242">
        <v>0</v>
      </c>
      <c r="AJ242">
        <v>0</v>
      </c>
      <c r="AK242">
        <v>0</v>
      </c>
      <c r="AL242">
        <v>0</v>
      </c>
      <c r="AM242">
        <v>0</v>
      </c>
      <c r="AN242">
        <v>0</v>
      </c>
      <c r="AO242">
        <v>0</v>
      </c>
      <c r="AP242">
        <v>0</v>
      </c>
      <c r="AQ242">
        <v>0</v>
      </c>
      <c r="AR242">
        <v>0</v>
      </c>
      <c r="AS242">
        <v>0</v>
      </c>
      <c r="AT242">
        <v>0</v>
      </c>
      <c r="AU242">
        <v>0</v>
      </c>
      <c r="AV242">
        <v>0</v>
      </c>
      <c r="AW242">
        <v>0</v>
      </c>
      <c r="AX242">
        <v>0</v>
      </c>
      <c r="AY242">
        <v>0</v>
      </c>
      <c r="AZ242">
        <v>0</v>
      </c>
      <c r="BA242">
        <v>0</v>
      </c>
      <c r="BB242">
        <v>0</v>
      </c>
      <c r="BC242">
        <v>0</v>
      </c>
      <c r="BD242">
        <v>0</v>
      </c>
      <c r="BE242">
        <v>0</v>
      </c>
      <c r="BF242">
        <v>0</v>
      </c>
      <c r="BG242">
        <v>0</v>
      </c>
      <c r="BH242">
        <v>0</v>
      </c>
      <c r="BI242">
        <v>0</v>
      </c>
      <c r="BJ242">
        <v>0</v>
      </c>
      <c r="BK242">
        <v>0</v>
      </c>
      <c r="BL242">
        <v>0</v>
      </c>
      <c r="BM242">
        <v>0</v>
      </c>
    </row>
    <row r="243" spans="1:65">
      <c r="A243" t="s">
        <v>355</v>
      </c>
      <c r="B243">
        <v>16557521.859999999</v>
      </c>
      <c r="C243">
        <v>12547439</v>
      </c>
      <c r="D243">
        <v>8552660</v>
      </c>
      <c r="E243">
        <v>4407955</v>
      </c>
      <c r="F243">
        <v>16831829.620000001</v>
      </c>
      <c r="G243">
        <v>12085131</v>
      </c>
      <c r="H243">
        <v>7801916</v>
      </c>
      <c r="I243">
        <v>3825054</v>
      </c>
      <c r="J243">
        <v>12643003.58</v>
      </c>
      <c r="K243">
        <v>9029831</v>
      </c>
      <c r="L243">
        <v>6430076</v>
      </c>
      <c r="M243">
        <v>2900760</v>
      </c>
      <c r="N243">
        <v>8525992.0199999996</v>
      </c>
      <c r="O243">
        <v>5848129</v>
      </c>
      <c r="P243">
        <v>3856838</v>
      </c>
      <c r="Q243">
        <v>1880584</v>
      </c>
      <c r="R243">
        <v>6720979.7000000002</v>
      </c>
      <c r="S243">
        <v>5104504</v>
      </c>
      <c r="T243">
        <v>3432935</v>
      </c>
      <c r="U243">
        <v>1749106</v>
      </c>
      <c r="V243">
        <v>7195670.7599999998</v>
      </c>
      <c r="W243">
        <v>5456078</v>
      </c>
      <c r="X243">
        <v>3621279</v>
      </c>
      <c r="Y243">
        <v>1788503</v>
      </c>
      <c r="Z243">
        <v>7992599.2300000004</v>
      </c>
      <c r="AA243">
        <v>6054038</v>
      </c>
      <c r="AB243">
        <v>4053834</v>
      </c>
      <c r="AC243">
        <v>2040296</v>
      </c>
      <c r="AD243">
        <v>8442319.8300000001</v>
      </c>
      <c r="AE243">
        <v>6310877</v>
      </c>
      <c r="AF243">
        <v>4151198</v>
      </c>
      <c r="AG243">
        <v>2054419</v>
      </c>
      <c r="AH243">
        <v>8585503.3599999994</v>
      </c>
      <c r="AI243">
        <v>6503771</v>
      </c>
      <c r="AJ243">
        <v>4430121</v>
      </c>
      <c r="AK243">
        <v>2263162</v>
      </c>
      <c r="AL243">
        <v>8518494.7400000002</v>
      </c>
      <c r="AM243">
        <v>6158966</v>
      </c>
      <c r="AN243">
        <v>3743629</v>
      </c>
      <c r="AO243">
        <v>1345661</v>
      </c>
      <c r="AP243">
        <v>2214030.39</v>
      </c>
      <c r="AQ243">
        <v>1037427</v>
      </c>
      <c r="AR243">
        <v>127426</v>
      </c>
      <c r="AS243">
        <v>13</v>
      </c>
      <c r="AT243">
        <v>25.26</v>
      </c>
      <c r="AU243">
        <v>19</v>
      </c>
      <c r="AV243">
        <v>11</v>
      </c>
      <c r="AW243">
        <v>1</v>
      </c>
      <c r="AX243">
        <v>11.87</v>
      </c>
      <c r="AY243">
        <v>5</v>
      </c>
      <c r="AZ243">
        <v>3</v>
      </c>
      <c r="BA243">
        <v>0</v>
      </c>
      <c r="BB243">
        <v>111.71</v>
      </c>
      <c r="BC243">
        <v>109</v>
      </c>
      <c r="BD243">
        <v>108</v>
      </c>
      <c r="BE243">
        <v>50</v>
      </c>
      <c r="BF243">
        <v>2473.5300000000002</v>
      </c>
      <c r="BG243">
        <v>2468</v>
      </c>
      <c r="BH243">
        <v>2122</v>
      </c>
      <c r="BI243">
        <v>0</v>
      </c>
      <c r="BJ243">
        <v>0</v>
      </c>
      <c r="BK243">
        <v>0</v>
      </c>
      <c r="BL243">
        <v>0</v>
      </c>
      <c r="BM243">
        <v>0</v>
      </c>
    </row>
    <row r="244" spans="1:65">
      <c r="A244" t="s">
        <v>356</v>
      </c>
      <c r="B244">
        <v>4602069.1500000004</v>
      </c>
      <c r="C244">
        <v>3084995</v>
      </c>
      <c r="D244">
        <v>2115346</v>
      </c>
      <c r="E244">
        <v>1042560</v>
      </c>
      <c r="F244">
        <v>3861000.14</v>
      </c>
      <c r="G244">
        <v>2865487</v>
      </c>
      <c r="H244">
        <v>1878952</v>
      </c>
      <c r="I244">
        <v>946130</v>
      </c>
      <c r="J244">
        <v>524889.5</v>
      </c>
      <c r="K244">
        <v>857376</v>
      </c>
      <c r="L244">
        <v>604698</v>
      </c>
      <c r="M244">
        <v>370232</v>
      </c>
      <c r="N244">
        <v>2759491.19</v>
      </c>
      <c r="O244">
        <v>2248558</v>
      </c>
      <c r="P244">
        <v>1566233</v>
      </c>
      <c r="Q244">
        <v>1132252</v>
      </c>
      <c r="R244">
        <v>4069742.97</v>
      </c>
      <c r="S244">
        <v>3061304</v>
      </c>
      <c r="T244">
        <v>1993599</v>
      </c>
      <c r="U244">
        <v>1231745</v>
      </c>
      <c r="V244">
        <v>3968671.45</v>
      </c>
      <c r="W244">
        <v>3106892</v>
      </c>
      <c r="X244">
        <v>2108763</v>
      </c>
      <c r="Y244">
        <v>1181100</v>
      </c>
      <c r="Z244">
        <v>3487045.68</v>
      </c>
      <c r="AA244">
        <v>2670216</v>
      </c>
      <c r="AB244">
        <v>1817248</v>
      </c>
      <c r="AC244">
        <v>950989</v>
      </c>
      <c r="AD244">
        <v>3323335.94</v>
      </c>
      <c r="AE244">
        <v>2608916</v>
      </c>
      <c r="AF244">
        <v>1776718</v>
      </c>
      <c r="AG244">
        <v>959576</v>
      </c>
      <c r="AH244">
        <v>3066214.37</v>
      </c>
      <c r="AI244">
        <v>2276062</v>
      </c>
      <c r="AJ244">
        <v>1557986</v>
      </c>
      <c r="AK244">
        <v>842338</v>
      </c>
      <c r="AL244">
        <v>2257591.64</v>
      </c>
      <c r="AM244">
        <v>1807816</v>
      </c>
      <c r="AN244">
        <v>1211901</v>
      </c>
      <c r="AO244">
        <v>643191</v>
      </c>
      <c r="AP244">
        <v>2292394.52</v>
      </c>
      <c r="AQ244">
        <v>1861324</v>
      </c>
      <c r="AR244">
        <v>1275724</v>
      </c>
      <c r="AS244">
        <v>741250</v>
      </c>
      <c r="AT244">
        <v>2930812.36</v>
      </c>
      <c r="AU244">
        <v>2251555</v>
      </c>
      <c r="AV244">
        <v>1501950</v>
      </c>
      <c r="AW244">
        <v>781712</v>
      </c>
      <c r="AX244">
        <v>2981460.79</v>
      </c>
      <c r="AY244">
        <v>2475740</v>
      </c>
      <c r="AZ244">
        <v>1684174</v>
      </c>
      <c r="BA244">
        <v>856238</v>
      </c>
      <c r="BB244">
        <v>2487358.3199999998</v>
      </c>
      <c r="BC244">
        <v>1848308</v>
      </c>
      <c r="BD244">
        <v>1248487</v>
      </c>
      <c r="BE244">
        <v>624226</v>
      </c>
      <c r="BF244">
        <v>1773966.79</v>
      </c>
      <c r="BG244">
        <v>1396526</v>
      </c>
      <c r="BH244">
        <v>934719</v>
      </c>
      <c r="BI244">
        <v>0</v>
      </c>
      <c r="BJ244">
        <v>0</v>
      </c>
      <c r="BK244">
        <v>0</v>
      </c>
      <c r="BL244">
        <v>0</v>
      </c>
      <c r="BM244">
        <v>0</v>
      </c>
    </row>
    <row r="245" spans="1:65">
      <c r="A245" t="s">
        <v>562</v>
      </c>
      <c r="B245">
        <v>557162.34</v>
      </c>
      <c r="C245">
        <v>450563</v>
      </c>
      <c r="D245">
        <v>293931</v>
      </c>
      <c r="E245">
        <v>146375</v>
      </c>
      <c r="F245">
        <v>590403.83999999997</v>
      </c>
      <c r="G245">
        <v>451287</v>
      </c>
      <c r="H245">
        <v>313546</v>
      </c>
      <c r="I245">
        <v>138335</v>
      </c>
      <c r="J245">
        <v>468557.58</v>
      </c>
      <c r="K245">
        <v>321067</v>
      </c>
      <c r="L245">
        <v>213994</v>
      </c>
      <c r="M245">
        <v>106853</v>
      </c>
      <c r="N245">
        <v>0</v>
      </c>
      <c r="O245">
        <v>0</v>
      </c>
      <c r="P245">
        <v>0</v>
      </c>
      <c r="Q245">
        <v>0</v>
      </c>
      <c r="R245">
        <v>0</v>
      </c>
      <c r="S245">
        <v>0</v>
      </c>
      <c r="T245">
        <v>0</v>
      </c>
      <c r="U245">
        <v>0</v>
      </c>
      <c r="V245">
        <v>0</v>
      </c>
      <c r="W245">
        <v>0</v>
      </c>
      <c r="X245">
        <v>0</v>
      </c>
      <c r="Y245">
        <v>0</v>
      </c>
      <c r="Z245">
        <v>0</v>
      </c>
      <c r="AA245">
        <v>0</v>
      </c>
      <c r="AB245">
        <v>0</v>
      </c>
      <c r="AC245">
        <v>0</v>
      </c>
      <c r="AD245">
        <v>0</v>
      </c>
      <c r="AE245">
        <v>0</v>
      </c>
      <c r="AF245">
        <v>0</v>
      </c>
      <c r="AG245">
        <v>0</v>
      </c>
      <c r="AH245">
        <v>0</v>
      </c>
      <c r="AI245">
        <v>0</v>
      </c>
      <c r="AJ245">
        <v>0</v>
      </c>
      <c r="AK245">
        <v>0</v>
      </c>
      <c r="AL245">
        <v>0</v>
      </c>
      <c r="AM245">
        <v>0</v>
      </c>
      <c r="AN245">
        <v>0</v>
      </c>
      <c r="AO245">
        <v>0</v>
      </c>
      <c r="AP245">
        <v>0</v>
      </c>
      <c r="AQ245">
        <v>0</v>
      </c>
      <c r="AR245">
        <v>0</v>
      </c>
      <c r="AS245">
        <v>0</v>
      </c>
      <c r="AT245">
        <v>0</v>
      </c>
      <c r="AU245">
        <v>0</v>
      </c>
      <c r="AV245">
        <v>0</v>
      </c>
      <c r="AW245">
        <v>0</v>
      </c>
      <c r="AX245">
        <v>0</v>
      </c>
      <c r="AY245">
        <v>0</v>
      </c>
      <c r="AZ245">
        <v>0</v>
      </c>
      <c r="BA245">
        <v>0</v>
      </c>
      <c r="BB245">
        <v>0</v>
      </c>
      <c r="BC245">
        <v>0</v>
      </c>
      <c r="BD245">
        <v>0</v>
      </c>
      <c r="BE245">
        <v>0</v>
      </c>
      <c r="BF245">
        <v>0</v>
      </c>
      <c r="BG245">
        <v>0</v>
      </c>
      <c r="BH245">
        <v>0</v>
      </c>
      <c r="BI245">
        <v>0</v>
      </c>
      <c r="BJ245">
        <v>0</v>
      </c>
      <c r="BK245">
        <v>0</v>
      </c>
      <c r="BL245">
        <v>0</v>
      </c>
      <c r="BM245">
        <v>0</v>
      </c>
    </row>
    <row r="246" spans="1:65">
      <c r="A246" t="s">
        <v>563</v>
      </c>
      <c r="B246">
        <v>0</v>
      </c>
      <c r="C246">
        <v>0</v>
      </c>
      <c r="D246">
        <v>0</v>
      </c>
      <c r="E246">
        <v>0</v>
      </c>
      <c r="F246">
        <v>-166301.35999999999</v>
      </c>
      <c r="G246">
        <v>-166301</v>
      </c>
      <c r="H246">
        <v>-166301</v>
      </c>
      <c r="I246">
        <v>-71007</v>
      </c>
      <c r="J246">
        <v>-7637240.0199999996</v>
      </c>
      <c r="K246">
        <v>-377558</v>
      </c>
      <c r="L246">
        <v>-220434</v>
      </c>
      <c r="M246">
        <v>-89904</v>
      </c>
      <c r="N246">
        <v>296123.57</v>
      </c>
      <c r="O246">
        <v>272284</v>
      </c>
      <c r="P246">
        <v>196471</v>
      </c>
      <c r="Q246">
        <v>59566</v>
      </c>
      <c r="R246">
        <v>876644.65</v>
      </c>
      <c r="S246">
        <v>808566</v>
      </c>
      <c r="T246">
        <v>818288</v>
      </c>
      <c r="U246">
        <v>-11049</v>
      </c>
      <c r="V246">
        <v>36162.03</v>
      </c>
      <c r="W246">
        <v>17688</v>
      </c>
      <c r="X246">
        <v>17531</v>
      </c>
      <c r="Y246">
        <v>49719</v>
      </c>
      <c r="Z246">
        <v>54210.41</v>
      </c>
      <c r="AA246">
        <v>24150</v>
      </c>
      <c r="AB246">
        <v>-5344</v>
      </c>
      <c r="AC246">
        <v>-23502</v>
      </c>
      <c r="AD246">
        <v>-25864.3</v>
      </c>
      <c r="AE246">
        <v>-12859</v>
      </c>
      <c r="AF246">
        <v>34050</v>
      </c>
      <c r="AG246">
        <v>37211</v>
      </c>
      <c r="AH246">
        <v>186289.32</v>
      </c>
      <c r="AI246">
        <v>-41231</v>
      </c>
      <c r="AJ246">
        <v>-40937</v>
      </c>
      <c r="AK246">
        <v>-63747</v>
      </c>
      <c r="AL246">
        <v>184515.98</v>
      </c>
      <c r="AM246">
        <v>64674</v>
      </c>
      <c r="AN246">
        <v>-18496</v>
      </c>
      <c r="AO246">
        <v>-5836</v>
      </c>
      <c r="AP246">
        <v>-398425.86</v>
      </c>
      <c r="AQ246">
        <v>-274475</v>
      </c>
      <c r="AR246">
        <v>-253152</v>
      </c>
      <c r="AS246">
        <v>-148894</v>
      </c>
      <c r="AT246">
        <v>-453880.29</v>
      </c>
      <c r="AU246">
        <v>-391528</v>
      </c>
      <c r="AV246">
        <v>-260159</v>
      </c>
      <c r="AW246">
        <v>-105705</v>
      </c>
      <c r="AX246">
        <v>-220491.94</v>
      </c>
      <c r="AY246">
        <v>-205879</v>
      </c>
      <c r="AZ246">
        <v>-85072</v>
      </c>
      <c r="BA246">
        <v>-17271</v>
      </c>
      <c r="BB246">
        <v>87881.56</v>
      </c>
      <c r="BC246">
        <v>-222009</v>
      </c>
      <c r="BD246">
        <v>-232491</v>
      </c>
      <c r="BE246">
        <v>-105721</v>
      </c>
      <c r="BF246">
        <v>-81923.03</v>
      </c>
      <c r="BG246">
        <v>-136947</v>
      </c>
      <c r="BH246">
        <v>-55485</v>
      </c>
      <c r="BI246">
        <v>462099</v>
      </c>
      <c r="BJ246">
        <v>1853440</v>
      </c>
      <c r="BK246">
        <v>1506271</v>
      </c>
      <c r="BL246">
        <v>945760</v>
      </c>
      <c r="BM246">
        <v>28043</v>
      </c>
    </row>
    <row r="247" spans="1:65">
      <c r="A247" t="s">
        <v>564</v>
      </c>
      <c r="B247">
        <v>79043738</v>
      </c>
      <c r="C247">
        <v>57497255</v>
      </c>
      <c r="D247">
        <v>38573557</v>
      </c>
      <c r="E247">
        <v>19341395</v>
      </c>
      <c r="F247">
        <v>72560714.010000005</v>
      </c>
      <c r="G247">
        <v>53109780</v>
      </c>
      <c r="H247">
        <v>35206540</v>
      </c>
      <c r="I247">
        <v>17282802</v>
      </c>
      <c r="J247">
        <v>50951340.759999998</v>
      </c>
      <c r="K247">
        <v>33099382</v>
      </c>
      <c r="L247">
        <v>22975589</v>
      </c>
      <c r="M247">
        <v>10933809</v>
      </c>
      <c r="N247">
        <v>48875905.100000001</v>
      </c>
      <c r="O247">
        <v>36492212</v>
      </c>
      <c r="P247">
        <v>24506869</v>
      </c>
      <c r="Q247">
        <v>13775621</v>
      </c>
      <c r="R247">
        <v>45768326.609999999</v>
      </c>
      <c r="S247">
        <v>33752728</v>
      </c>
      <c r="T247">
        <v>22397416</v>
      </c>
      <c r="U247">
        <v>11518943</v>
      </c>
      <c r="V247">
        <v>42980182.130000003</v>
      </c>
      <c r="W247">
        <v>31955764</v>
      </c>
      <c r="X247">
        <v>21191360</v>
      </c>
      <c r="Y247">
        <v>10920794</v>
      </c>
      <c r="Z247">
        <v>41190480.969999999</v>
      </c>
      <c r="AA247">
        <v>30377127</v>
      </c>
      <c r="AB247">
        <v>20044203</v>
      </c>
      <c r="AC247">
        <v>10071078</v>
      </c>
      <c r="AD247">
        <v>36927612.960000001</v>
      </c>
      <c r="AE247">
        <v>27538499</v>
      </c>
      <c r="AF247">
        <v>18259648</v>
      </c>
      <c r="AG247">
        <v>9067199</v>
      </c>
      <c r="AH247">
        <v>33044270.530000001</v>
      </c>
      <c r="AI247">
        <v>24058403</v>
      </c>
      <c r="AJ247">
        <v>16068531</v>
      </c>
      <c r="AK247">
        <v>8179005</v>
      </c>
      <c r="AL247">
        <v>27583009.57</v>
      </c>
      <c r="AM247">
        <v>20406292</v>
      </c>
      <c r="AN247">
        <v>12912501</v>
      </c>
      <c r="AO247">
        <v>6150513</v>
      </c>
      <c r="AP247">
        <v>21313355.079999998</v>
      </c>
      <c r="AQ247">
        <v>16101910</v>
      </c>
      <c r="AR247">
        <v>9198046</v>
      </c>
      <c r="AS247">
        <v>4686801</v>
      </c>
      <c r="AT247">
        <v>17020021.52</v>
      </c>
      <c r="AU247">
        <v>12741180</v>
      </c>
      <c r="AV247">
        <v>8330733</v>
      </c>
      <c r="AW247">
        <v>4273215</v>
      </c>
      <c r="AX247">
        <v>13903817.59</v>
      </c>
      <c r="AY247">
        <v>10980989</v>
      </c>
      <c r="AZ247">
        <v>7353337</v>
      </c>
      <c r="BA247">
        <v>3663377</v>
      </c>
      <c r="BB247">
        <v>12346332.529999999</v>
      </c>
      <c r="BC247">
        <v>9058213</v>
      </c>
      <c r="BD247">
        <v>5998891</v>
      </c>
      <c r="BE247">
        <v>2951700</v>
      </c>
      <c r="BF247">
        <v>9616022.4100000001</v>
      </c>
      <c r="BG247">
        <v>7279659</v>
      </c>
      <c r="BH247">
        <v>4747284</v>
      </c>
      <c r="BI247">
        <v>2379492</v>
      </c>
      <c r="BJ247">
        <v>7160348</v>
      </c>
      <c r="BK247">
        <v>5553644</v>
      </c>
      <c r="BL247">
        <v>3758442</v>
      </c>
      <c r="BM247">
        <v>1738057</v>
      </c>
    </row>
    <row r="248" spans="1:65">
      <c r="A248" t="s">
        <v>565</v>
      </c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</row>
    <row r="249" spans="1:65">
      <c r="A249" t="s">
        <v>566</v>
      </c>
      <c r="B249">
        <v>-42091.67</v>
      </c>
      <c r="C249">
        <v>1388230</v>
      </c>
      <c r="D249">
        <v>250854</v>
      </c>
      <c r="E249">
        <v>420482</v>
      </c>
      <c r="F249">
        <v>-597145.56999999995</v>
      </c>
      <c r="G249">
        <v>1021457</v>
      </c>
      <c r="H249">
        <v>2420402</v>
      </c>
      <c r="I249">
        <v>2874232</v>
      </c>
      <c r="J249">
        <v>-3597266.51</v>
      </c>
      <c r="K249">
        <v>-1182993</v>
      </c>
      <c r="L249">
        <v>201157</v>
      </c>
      <c r="M249">
        <v>814736</v>
      </c>
      <c r="N249">
        <v>644012.13</v>
      </c>
      <c r="O249">
        <v>909149</v>
      </c>
      <c r="P249">
        <v>306399</v>
      </c>
      <c r="Q249">
        <v>750195</v>
      </c>
      <c r="R249">
        <v>-235343.48</v>
      </c>
      <c r="S249">
        <v>964282</v>
      </c>
      <c r="T249">
        <v>1472049</v>
      </c>
      <c r="U249">
        <v>1339369</v>
      </c>
      <c r="V249">
        <v>-1158915.3500000001</v>
      </c>
      <c r="W249">
        <v>613514</v>
      </c>
      <c r="X249">
        <v>827667</v>
      </c>
      <c r="Y249">
        <v>753880</v>
      </c>
      <c r="Z249">
        <v>-46265.62</v>
      </c>
      <c r="AA249">
        <v>410555</v>
      </c>
      <c r="AB249">
        <v>1061360</v>
      </c>
      <c r="AC249">
        <v>601397</v>
      </c>
      <c r="AD249">
        <v>-446026.7</v>
      </c>
      <c r="AE249">
        <v>-145605</v>
      </c>
      <c r="AF249">
        <v>-495976</v>
      </c>
      <c r="AG249">
        <v>212048</v>
      </c>
      <c r="AH249">
        <v>-161962.82999999999</v>
      </c>
      <c r="AI249">
        <v>-106182</v>
      </c>
      <c r="AJ249">
        <v>60152</v>
      </c>
      <c r="AK249">
        <v>164746</v>
      </c>
      <c r="AL249">
        <v>-294137.19</v>
      </c>
      <c r="AM249">
        <v>217442</v>
      </c>
      <c r="AN249">
        <v>348465</v>
      </c>
      <c r="AO249">
        <v>307100</v>
      </c>
      <c r="AP249">
        <v>-363086.05</v>
      </c>
      <c r="AQ249">
        <v>31699</v>
      </c>
      <c r="AR249">
        <v>-245005</v>
      </c>
      <c r="AS249">
        <v>446535</v>
      </c>
      <c r="AT249">
        <v>-923615.22</v>
      </c>
      <c r="AU249">
        <v>-682491</v>
      </c>
      <c r="AV249">
        <v>-606093</v>
      </c>
      <c r="AW249">
        <v>-325308</v>
      </c>
      <c r="AX249">
        <v>251051.69</v>
      </c>
      <c r="AY249">
        <v>16045</v>
      </c>
      <c r="AZ249">
        <v>-48311</v>
      </c>
      <c r="BA249">
        <v>-68198</v>
      </c>
      <c r="BB249">
        <v>-37530.94</v>
      </c>
      <c r="BC249">
        <v>10844</v>
      </c>
      <c r="BD249">
        <v>52465</v>
      </c>
      <c r="BE249">
        <v>73500</v>
      </c>
      <c r="BF249">
        <v>106518.81</v>
      </c>
      <c r="BG249">
        <v>76115</v>
      </c>
      <c r="BH249">
        <v>137147</v>
      </c>
      <c r="BI249">
        <v>0</v>
      </c>
      <c r="BJ249">
        <v>0</v>
      </c>
      <c r="BK249">
        <v>0</v>
      </c>
      <c r="BL249">
        <v>0</v>
      </c>
      <c r="BM249">
        <v>0</v>
      </c>
    </row>
    <row r="250" spans="1:65">
      <c r="A250" t="s">
        <v>567</v>
      </c>
      <c r="B250">
        <v>346629</v>
      </c>
      <c r="C250">
        <v>3715593</v>
      </c>
      <c r="D250">
        <v>3698393</v>
      </c>
      <c r="E250">
        <v>297264</v>
      </c>
      <c r="F250">
        <v>-7718281</v>
      </c>
      <c r="G250">
        <v>-2049923</v>
      </c>
      <c r="H250">
        <v>-1439502</v>
      </c>
      <c r="I250">
        <v>-198293</v>
      </c>
      <c r="J250">
        <v>-6299338.4199999999</v>
      </c>
      <c r="K250">
        <v>149001</v>
      </c>
      <c r="L250">
        <v>1317781</v>
      </c>
      <c r="M250">
        <v>858873</v>
      </c>
      <c r="N250">
        <v>-324450.12</v>
      </c>
      <c r="O250">
        <v>1802051</v>
      </c>
      <c r="P250">
        <v>2612017</v>
      </c>
      <c r="Q250">
        <v>-149937</v>
      </c>
      <c r="R250">
        <v>-1945814.77</v>
      </c>
      <c r="S250">
        <v>1426437</v>
      </c>
      <c r="T250">
        <v>1598237</v>
      </c>
      <c r="U250">
        <v>142053</v>
      </c>
      <c r="V250">
        <v>-1940788.38</v>
      </c>
      <c r="W250">
        <v>1009949</v>
      </c>
      <c r="X250">
        <v>1408356</v>
      </c>
      <c r="Y250">
        <v>-425704</v>
      </c>
      <c r="Z250">
        <v>-301254.52</v>
      </c>
      <c r="AA250">
        <v>2182127</v>
      </c>
      <c r="AB250">
        <v>2807426</v>
      </c>
      <c r="AC250">
        <v>266714</v>
      </c>
      <c r="AD250">
        <v>-1571418.75</v>
      </c>
      <c r="AE250">
        <v>2065475</v>
      </c>
      <c r="AF250">
        <v>1542223</v>
      </c>
      <c r="AG250">
        <v>400054</v>
      </c>
      <c r="AH250">
        <v>-3030043.63</v>
      </c>
      <c r="AI250">
        <v>199899</v>
      </c>
      <c r="AJ250">
        <v>836703</v>
      </c>
      <c r="AK250">
        <v>133856</v>
      </c>
      <c r="AL250">
        <v>-2377813.58</v>
      </c>
      <c r="AM250">
        <v>500994</v>
      </c>
      <c r="AN250">
        <v>319339</v>
      </c>
      <c r="AO250">
        <v>-8259</v>
      </c>
      <c r="AP250">
        <v>-3073080.59</v>
      </c>
      <c r="AQ250">
        <v>-622467</v>
      </c>
      <c r="AR250">
        <v>133490</v>
      </c>
      <c r="AS250">
        <v>-339986</v>
      </c>
      <c r="AT250">
        <v>-552833.25</v>
      </c>
      <c r="AU250">
        <v>359921</v>
      </c>
      <c r="AV250">
        <v>437385</v>
      </c>
      <c r="AW250">
        <v>319187</v>
      </c>
      <c r="AX250">
        <v>-2089019.26</v>
      </c>
      <c r="AY250">
        <v>97403</v>
      </c>
      <c r="AZ250">
        <v>101244</v>
      </c>
      <c r="BA250">
        <v>-283753</v>
      </c>
      <c r="BB250">
        <v>-826775.43</v>
      </c>
      <c r="BC250">
        <v>178011</v>
      </c>
      <c r="BD250">
        <v>455180</v>
      </c>
      <c r="BE250">
        <v>181972</v>
      </c>
      <c r="BF250">
        <v>-593808.87</v>
      </c>
      <c r="BG250">
        <v>183631</v>
      </c>
      <c r="BH250">
        <v>531041</v>
      </c>
      <c r="BI250">
        <v>0</v>
      </c>
      <c r="BJ250">
        <v>0</v>
      </c>
      <c r="BK250">
        <v>0</v>
      </c>
      <c r="BL250">
        <v>0</v>
      </c>
      <c r="BM250">
        <v>0</v>
      </c>
    </row>
    <row r="251" spans="1:65">
      <c r="A251" t="s">
        <v>568</v>
      </c>
      <c r="B251">
        <v>-131931.99</v>
      </c>
      <c r="C251">
        <v>-390298</v>
      </c>
      <c r="D251">
        <v>-375156</v>
      </c>
      <c r="E251">
        <v>-153850</v>
      </c>
      <c r="F251">
        <v>443483.06</v>
      </c>
      <c r="G251">
        <v>458749</v>
      </c>
      <c r="H251">
        <v>-356112</v>
      </c>
      <c r="I251">
        <v>66784</v>
      </c>
      <c r="J251">
        <v>319387.21000000002</v>
      </c>
      <c r="K251">
        <v>-118733</v>
      </c>
      <c r="L251">
        <v>-40887</v>
      </c>
      <c r="M251">
        <v>-25415</v>
      </c>
      <c r="N251">
        <v>-111116.31</v>
      </c>
      <c r="O251">
        <v>-754483</v>
      </c>
      <c r="P251">
        <v>886961</v>
      </c>
      <c r="Q251">
        <v>-473591</v>
      </c>
      <c r="R251">
        <v>26141.79</v>
      </c>
      <c r="S251">
        <v>-231426</v>
      </c>
      <c r="T251">
        <v>-170619</v>
      </c>
      <c r="U251">
        <v>107196</v>
      </c>
      <c r="V251">
        <v>-122035.2</v>
      </c>
      <c r="W251">
        <v>7104</v>
      </c>
      <c r="X251">
        <v>-13657</v>
      </c>
      <c r="Y251">
        <v>-93553</v>
      </c>
      <c r="Z251">
        <v>-47466.13</v>
      </c>
      <c r="AA251">
        <v>-84862</v>
      </c>
      <c r="AB251">
        <v>-44519</v>
      </c>
      <c r="AC251">
        <v>-22029</v>
      </c>
      <c r="AD251">
        <v>524135.77</v>
      </c>
      <c r="AE251">
        <v>1343708</v>
      </c>
      <c r="AF251">
        <v>771422</v>
      </c>
      <c r="AG251">
        <v>-186937</v>
      </c>
      <c r="AH251">
        <v>198361.48</v>
      </c>
      <c r="AI251">
        <v>499065</v>
      </c>
      <c r="AJ251">
        <v>426898</v>
      </c>
      <c r="AK251">
        <v>663354</v>
      </c>
      <c r="AL251">
        <v>-946787.77</v>
      </c>
      <c r="AM251">
        <v>-313668</v>
      </c>
      <c r="AN251">
        <v>-609002</v>
      </c>
      <c r="AO251">
        <v>-700327</v>
      </c>
      <c r="AP251">
        <v>-1692788.33</v>
      </c>
      <c r="AQ251">
        <v>-2526348</v>
      </c>
      <c r="AR251">
        <v>-1782372</v>
      </c>
      <c r="AS251">
        <v>74724</v>
      </c>
      <c r="AT251">
        <v>-159594.28</v>
      </c>
      <c r="AU251">
        <v>29166</v>
      </c>
      <c r="AV251">
        <v>554770</v>
      </c>
      <c r="AW251">
        <v>382890</v>
      </c>
      <c r="AX251">
        <v>52616.75</v>
      </c>
      <c r="AY251">
        <v>958952</v>
      </c>
      <c r="AZ251">
        <v>1280813</v>
      </c>
      <c r="BA251">
        <v>1292935</v>
      </c>
      <c r="BB251">
        <v>-781476.51</v>
      </c>
      <c r="BC251">
        <v>1156302</v>
      </c>
      <c r="BD251">
        <v>1255239</v>
      </c>
      <c r="BE251">
        <v>1020919</v>
      </c>
      <c r="BF251">
        <v>-672906.75</v>
      </c>
      <c r="BG251">
        <v>536988</v>
      </c>
      <c r="BH251">
        <v>520819</v>
      </c>
      <c r="BI251">
        <v>707311</v>
      </c>
      <c r="BJ251">
        <v>-798846</v>
      </c>
      <c r="BK251">
        <v>180772</v>
      </c>
      <c r="BL251">
        <v>757927</v>
      </c>
      <c r="BM251">
        <v>641161</v>
      </c>
    </row>
    <row r="252" spans="1:65">
      <c r="A252" t="s">
        <v>569</v>
      </c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</row>
    <row r="253" spans="1:65">
      <c r="A253" t="s">
        <v>570</v>
      </c>
      <c r="B253">
        <v>13634129.960000001</v>
      </c>
      <c r="C253">
        <v>-8787093</v>
      </c>
      <c r="D253">
        <v>-18945975</v>
      </c>
      <c r="E253">
        <v>-14405394</v>
      </c>
      <c r="F253">
        <v>10650259.48</v>
      </c>
      <c r="G253">
        <v>-12703036</v>
      </c>
      <c r="H253">
        <v>-4542964</v>
      </c>
      <c r="I253">
        <v>-7955570</v>
      </c>
      <c r="J253">
        <v>8564344.6600000001</v>
      </c>
      <c r="K253">
        <v>-9828291</v>
      </c>
      <c r="L253">
        <v>-8335630</v>
      </c>
      <c r="M253">
        <v>-5996977</v>
      </c>
      <c r="N253">
        <v>-6179335.0300000003</v>
      </c>
      <c r="O253">
        <v>-13786538</v>
      </c>
      <c r="P253">
        <v>-17357584</v>
      </c>
      <c r="Q253">
        <v>-6426578</v>
      </c>
      <c r="R253">
        <v>494091.4</v>
      </c>
      <c r="S253">
        <v>-8415516</v>
      </c>
      <c r="T253">
        <v>-6782338</v>
      </c>
      <c r="U253">
        <v>-4222511</v>
      </c>
      <c r="V253">
        <v>5114234.21</v>
      </c>
      <c r="W253">
        <v>-6323037</v>
      </c>
      <c r="X253">
        <v>-8826467</v>
      </c>
      <c r="Y253">
        <v>-4301880</v>
      </c>
      <c r="Z253">
        <v>8590993.6799999997</v>
      </c>
      <c r="AA253">
        <v>741157</v>
      </c>
      <c r="AB253">
        <v>-8889835</v>
      </c>
      <c r="AC253">
        <v>-5819562</v>
      </c>
      <c r="AD253">
        <v>4377442.96</v>
      </c>
      <c r="AE253">
        <v>-5340605</v>
      </c>
      <c r="AF253">
        <v>-5119016</v>
      </c>
      <c r="AG253">
        <v>-4413962</v>
      </c>
      <c r="AH253">
        <v>3546398.46</v>
      </c>
      <c r="AI253">
        <v>-6018092</v>
      </c>
      <c r="AJ253">
        <v>-6704497</v>
      </c>
      <c r="AK253">
        <v>-4624893</v>
      </c>
      <c r="AL253">
        <v>4640247.16</v>
      </c>
      <c r="AM253">
        <v>-6905219</v>
      </c>
      <c r="AN253">
        <v>-6726681</v>
      </c>
      <c r="AO253">
        <v>-5562972</v>
      </c>
      <c r="AP253">
        <v>8452569.6699999999</v>
      </c>
      <c r="AQ253">
        <v>-13567</v>
      </c>
      <c r="AR253">
        <v>-1372839</v>
      </c>
      <c r="AS253">
        <v>-1196637</v>
      </c>
      <c r="AT253">
        <v>8461336.6400000006</v>
      </c>
      <c r="AU253">
        <v>5539883</v>
      </c>
      <c r="AV253">
        <v>2576756</v>
      </c>
      <c r="AW253">
        <v>1567673</v>
      </c>
      <c r="AX253">
        <v>2780415.94</v>
      </c>
      <c r="AY253">
        <v>30662</v>
      </c>
      <c r="AZ253">
        <v>-1296673</v>
      </c>
      <c r="BA253">
        <v>-302476</v>
      </c>
      <c r="BB253">
        <v>2423667.59</v>
      </c>
      <c r="BC253">
        <v>-908514</v>
      </c>
      <c r="BD253">
        <v>-1470061</v>
      </c>
      <c r="BE253">
        <v>-707133</v>
      </c>
      <c r="BF253">
        <v>1455734</v>
      </c>
      <c r="BG253">
        <v>-1101141</v>
      </c>
      <c r="BH253">
        <v>-2036137</v>
      </c>
      <c r="BI253">
        <v>0</v>
      </c>
      <c r="BJ253">
        <v>0</v>
      </c>
      <c r="BK253">
        <v>0</v>
      </c>
      <c r="BL253">
        <v>0</v>
      </c>
      <c r="BM253">
        <v>0</v>
      </c>
    </row>
    <row r="254" spans="1:65">
      <c r="A254" t="s">
        <v>571</v>
      </c>
      <c r="B254">
        <v>-258642.61</v>
      </c>
      <c r="C254">
        <v>-132276</v>
      </c>
      <c r="D254">
        <v>-74586</v>
      </c>
      <c r="E254">
        <v>-27189</v>
      </c>
      <c r="F254">
        <v>-300581.84000000003</v>
      </c>
      <c r="G254">
        <v>-167970</v>
      </c>
      <c r="H254">
        <v>-135128</v>
      </c>
      <c r="I254">
        <v>-16126</v>
      </c>
      <c r="J254">
        <v>-155447.04000000001</v>
      </c>
      <c r="K254">
        <v>-48341</v>
      </c>
      <c r="L254">
        <v>-38215</v>
      </c>
      <c r="M254">
        <v>-7661</v>
      </c>
      <c r="N254">
        <v>0</v>
      </c>
      <c r="O254">
        <v>0</v>
      </c>
      <c r="P254">
        <v>0</v>
      </c>
      <c r="Q254">
        <v>0</v>
      </c>
      <c r="R254">
        <v>0</v>
      </c>
      <c r="S254">
        <v>0</v>
      </c>
      <c r="T254">
        <v>0</v>
      </c>
      <c r="U254">
        <v>0</v>
      </c>
      <c r="V254">
        <v>0</v>
      </c>
      <c r="W254">
        <v>0</v>
      </c>
      <c r="X254">
        <v>0</v>
      </c>
      <c r="Y254">
        <v>0</v>
      </c>
      <c r="Z254">
        <v>0</v>
      </c>
      <c r="AA254">
        <v>0</v>
      </c>
      <c r="AB254">
        <v>0</v>
      </c>
      <c r="AC254">
        <v>0</v>
      </c>
      <c r="AD254">
        <v>0</v>
      </c>
      <c r="AE254">
        <v>0</v>
      </c>
      <c r="AF254">
        <v>0</v>
      </c>
      <c r="AG254">
        <v>0</v>
      </c>
      <c r="AH254">
        <v>0</v>
      </c>
      <c r="AI254">
        <v>0</v>
      </c>
      <c r="AJ254">
        <v>0</v>
      </c>
      <c r="AK254">
        <v>0</v>
      </c>
      <c r="AL254">
        <v>0</v>
      </c>
      <c r="AM254">
        <v>0</v>
      </c>
      <c r="AN254">
        <v>0</v>
      </c>
      <c r="AO254">
        <v>0</v>
      </c>
      <c r="AP254">
        <v>0</v>
      </c>
      <c r="AQ254">
        <v>0</v>
      </c>
      <c r="AR254">
        <v>0</v>
      </c>
      <c r="AS254">
        <v>0</v>
      </c>
      <c r="AT254">
        <v>0</v>
      </c>
      <c r="AU254">
        <v>0</v>
      </c>
      <c r="AV254">
        <v>0</v>
      </c>
      <c r="AW254">
        <v>0</v>
      </c>
      <c r="AX254">
        <v>0</v>
      </c>
      <c r="AY254">
        <v>0</v>
      </c>
      <c r="AZ254">
        <v>0</v>
      </c>
      <c r="BA254">
        <v>0</v>
      </c>
      <c r="BB254">
        <v>0</v>
      </c>
      <c r="BC254">
        <v>0</v>
      </c>
      <c r="BD254">
        <v>0</v>
      </c>
      <c r="BE254">
        <v>0</v>
      </c>
      <c r="BF254">
        <v>0</v>
      </c>
      <c r="BG254">
        <v>0</v>
      </c>
      <c r="BH254">
        <v>0</v>
      </c>
      <c r="BI254">
        <v>0</v>
      </c>
      <c r="BJ254">
        <v>0</v>
      </c>
      <c r="BK254">
        <v>0</v>
      </c>
      <c r="BL254">
        <v>0</v>
      </c>
      <c r="BM254">
        <v>0</v>
      </c>
    </row>
    <row r="255" spans="1:65">
      <c r="A255" t="s">
        <v>756</v>
      </c>
      <c r="B255">
        <v>36073.1</v>
      </c>
      <c r="C255">
        <v>107086</v>
      </c>
      <c r="D255">
        <v>106770</v>
      </c>
      <c r="E255">
        <v>16667</v>
      </c>
      <c r="F255">
        <v>-86591.91</v>
      </c>
      <c r="G255">
        <v>-36990</v>
      </c>
      <c r="H255">
        <v>-49472</v>
      </c>
      <c r="I255">
        <v>26748</v>
      </c>
      <c r="J255">
        <v>332045.13</v>
      </c>
      <c r="K255">
        <v>0</v>
      </c>
      <c r="L255">
        <v>0</v>
      </c>
      <c r="M255">
        <v>0</v>
      </c>
      <c r="N255">
        <v>0</v>
      </c>
      <c r="O255">
        <v>0</v>
      </c>
      <c r="P255">
        <v>0</v>
      </c>
      <c r="Q255">
        <v>0</v>
      </c>
      <c r="R255">
        <v>0</v>
      </c>
      <c r="S255">
        <v>0</v>
      </c>
      <c r="T255">
        <v>0</v>
      </c>
      <c r="U255">
        <v>0</v>
      </c>
      <c r="V255">
        <v>0</v>
      </c>
      <c r="W255">
        <v>0</v>
      </c>
      <c r="X255">
        <v>0</v>
      </c>
      <c r="Y255">
        <v>0</v>
      </c>
      <c r="Z255">
        <v>0</v>
      </c>
      <c r="AA255">
        <v>0</v>
      </c>
      <c r="AB255">
        <v>0</v>
      </c>
      <c r="AC255">
        <v>0</v>
      </c>
      <c r="AD255">
        <v>0</v>
      </c>
      <c r="AE255">
        <v>0</v>
      </c>
      <c r="AF255">
        <v>0</v>
      </c>
      <c r="AG255">
        <v>0</v>
      </c>
      <c r="AH255">
        <v>0</v>
      </c>
      <c r="AI255">
        <v>0</v>
      </c>
      <c r="AJ255">
        <v>0</v>
      </c>
      <c r="AK255">
        <v>0</v>
      </c>
      <c r="AL255">
        <v>0</v>
      </c>
      <c r="AM255">
        <v>0</v>
      </c>
      <c r="AN255">
        <v>0</v>
      </c>
      <c r="AO255">
        <v>0</v>
      </c>
      <c r="AP255">
        <v>0</v>
      </c>
      <c r="AQ255">
        <v>0</v>
      </c>
      <c r="AR255">
        <v>0</v>
      </c>
      <c r="AS255">
        <v>0</v>
      </c>
      <c r="AT255">
        <v>0</v>
      </c>
      <c r="AU255">
        <v>0</v>
      </c>
      <c r="AV255">
        <v>0</v>
      </c>
      <c r="AW255">
        <v>0</v>
      </c>
      <c r="AX255">
        <v>0</v>
      </c>
      <c r="AY255">
        <v>0</v>
      </c>
      <c r="AZ255">
        <v>0</v>
      </c>
      <c r="BA255">
        <v>0</v>
      </c>
      <c r="BB255">
        <v>0</v>
      </c>
      <c r="BC255">
        <v>0</v>
      </c>
      <c r="BD255">
        <v>0</v>
      </c>
      <c r="BE255">
        <v>0</v>
      </c>
      <c r="BF255">
        <v>0</v>
      </c>
      <c r="BG255">
        <v>0</v>
      </c>
      <c r="BH255">
        <v>0</v>
      </c>
      <c r="BI255">
        <v>0</v>
      </c>
      <c r="BJ255">
        <v>0</v>
      </c>
      <c r="BK255">
        <v>0</v>
      </c>
      <c r="BL255">
        <v>0</v>
      </c>
      <c r="BM255">
        <v>0</v>
      </c>
    </row>
    <row r="256" spans="1:65">
      <c r="A256" t="s">
        <v>572</v>
      </c>
      <c r="B256">
        <v>-597130.92000000004</v>
      </c>
      <c r="C256">
        <v>-174419</v>
      </c>
      <c r="D256">
        <v>-677872</v>
      </c>
      <c r="E256">
        <v>-443740</v>
      </c>
      <c r="F256">
        <v>84920.65</v>
      </c>
      <c r="G256">
        <v>582939</v>
      </c>
      <c r="H256">
        <v>238408</v>
      </c>
      <c r="I256">
        <v>-2787</v>
      </c>
      <c r="J256">
        <v>85701.62</v>
      </c>
      <c r="K256">
        <v>94688</v>
      </c>
      <c r="L256">
        <v>-26063</v>
      </c>
      <c r="M256">
        <v>-139902</v>
      </c>
      <c r="N256">
        <v>-197328.79</v>
      </c>
      <c r="O256">
        <v>521887</v>
      </c>
      <c r="P256">
        <v>62132</v>
      </c>
      <c r="Q256">
        <v>199512</v>
      </c>
      <c r="R256">
        <v>579920.34</v>
      </c>
      <c r="S256">
        <v>646730</v>
      </c>
      <c r="T256">
        <v>263563</v>
      </c>
      <c r="U256">
        <v>172721</v>
      </c>
      <c r="V256">
        <v>343659.23</v>
      </c>
      <c r="W256">
        <v>-6269</v>
      </c>
      <c r="X256">
        <v>-130057</v>
      </c>
      <c r="Y256">
        <v>-159853</v>
      </c>
      <c r="Z256">
        <v>273883.46000000002</v>
      </c>
      <c r="AA256">
        <v>137230</v>
      </c>
      <c r="AB256">
        <v>-32952</v>
      </c>
      <c r="AC256">
        <v>166318</v>
      </c>
      <c r="AD256">
        <v>1673236.22</v>
      </c>
      <c r="AE256">
        <v>2040716</v>
      </c>
      <c r="AF256">
        <v>-262545</v>
      </c>
      <c r="AG256">
        <v>23404</v>
      </c>
      <c r="AH256">
        <v>649628.69999999995</v>
      </c>
      <c r="AI256">
        <v>1682741</v>
      </c>
      <c r="AJ256">
        <v>-478881</v>
      </c>
      <c r="AK256">
        <v>-50810</v>
      </c>
      <c r="AL256">
        <v>257982.28</v>
      </c>
      <c r="AM256">
        <v>133460</v>
      </c>
      <c r="AN256">
        <v>-1008400</v>
      </c>
      <c r="AO256">
        <v>-752191</v>
      </c>
      <c r="AP256">
        <v>306936.95</v>
      </c>
      <c r="AQ256">
        <v>350350</v>
      </c>
      <c r="AR256">
        <v>-1051435</v>
      </c>
      <c r="AS256">
        <v>-1355688</v>
      </c>
      <c r="AT256">
        <v>2052705.79</v>
      </c>
      <c r="AU256">
        <v>1413302</v>
      </c>
      <c r="AV256">
        <v>448752</v>
      </c>
      <c r="AW256">
        <v>-270021</v>
      </c>
      <c r="AX256">
        <v>626269.81999999995</v>
      </c>
      <c r="AY256">
        <v>325313</v>
      </c>
      <c r="AZ256">
        <v>-273315</v>
      </c>
      <c r="BA256">
        <v>-516140</v>
      </c>
      <c r="BB256">
        <v>1299124.29</v>
      </c>
      <c r="BC256">
        <v>553063</v>
      </c>
      <c r="BD256">
        <v>182763</v>
      </c>
      <c r="BE256">
        <v>-221520</v>
      </c>
      <c r="BF256">
        <v>586260.06000000006</v>
      </c>
      <c r="BG256">
        <v>-492337</v>
      </c>
      <c r="BH256">
        <v>-610221</v>
      </c>
      <c r="BI256">
        <v>-2081362</v>
      </c>
      <c r="BJ256">
        <v>4163782</v>
      </c>
      <c r="BK256">
        <v>-1073449</v>
      </c>
      <c r="BL256">
        <v>-2911583</v>
      </c>
      <c r="BM256">
        <v>-1305445</v>
      </c>
    </row>
    <row r="257" spans="1:65">
      <c r="A257" t="s">
        <v>573</v>
      </c>
      <c r="B257">
        <v>92030772.859999999</v>
      </c>
      <c r="C257">
        <v>53224078</v>
      </c>
      <c r="D257">
        <v>22555985</v>
      </c>
      <c r="E257">
        <v>5045635</v>
      </c>
      <c r="F257">
        <v>75036776.879999995</v>
      </c>
      <c r="G257">
        <v>40215006</v>
      </c>
      <c r="H257">
        <v>31342172</v>
      </c>
      <c r="I257">
        <v>12077790</v>
      </c>
      <c r="J257">
        <v>50200767.409999996</v>
      </c>
      <c r="K257">
        <v>22164713</v>
      </c>
      <c r="L257">
        <v>16053732</v>
      </c>
      <c r="M257">
        <v>6437463</v>
      </c>
      <c r="N257">
        <v>42707686.969999999</v>
      </c>
      <c r="O257">
        <v>25184278</v>
      </c>
      <c r="P257">
        <v>11016794</v>
      </c>
      <c r="Q257">
        <v>7675222</v>
      </c>
      <c r="R257">
        <v>44687321.899999999</v>
      </c>
      <c r="S257">
        <v>28143235</v>
      </c>
      <c r="T257">
        <v>18778308</v>
      </c>
      <c r="U257">
        <v>9057771</v>
      </c>
      <c r="V257">
        <v>45216336.630000003</v>
      </c>
      <c r="W257">
        <v>27257025</v>
      </c>
      <c r="X257">
        <v>14457202</v>
      </c>
      <c r="Y257">
        <v>6693684</v>
      </c>
      <c r="Z257">
        <v>49660371.840000004</v>
      </c>
      <c r="AA257">
        <v>33763334</v>
      </c>
      <c r="AB257">
        <v>14945683</v>
      </c>
      <c r="AC257">
        <v>5263916</v>
      </c>
      <c r="AD257">
        <v>41484982.460000001</v>
      </c>
      <c r="AE257">
        <v>27502188</v>
      </c>
      <c r="AF257">
        <v>14695756</v>
      </c>
      <c r="AG257">
        <v>5101806</v>
      </c>
      <c r="AH257">
        <v>34246652.710000001</v>
      </c>
      <c r="AI257">
        <v>20315834</v>
      </c>
      <c r="AJ257">
        <v>10208906</v>
      </c>
      <c r="AK257">
        <v>4465258</v>
      </c>
      <c r="AL257">
        <v>28862500.469999999</v>
      </c>
      <c r="AM257">
        <v>14039301</v>
      </c>
      <c r="AN257">
        <v>5236222</v>
      </c>
      <c r="AO257">
        <v>-566136</v>
      </c>
      <c r="AP257">
        <v>24943906.719999999</v>
      </c>
      <c r="AQ257">
        <v>13321577</v>
      </c>
      <c r="AR257">
        <v>4879885</v>
      </c>
      <c r="AS257">
        <v>2315749</v>
      </c>
      <c r="AT257">
        <v>25898021.199999999</v>
      </c>
      <c r="AU257">
        <v>19400961</v>
      </c>
      <c r="AV257">
        <v>11742303</v>
      </c>
      <c r="AW257">
        <v>5947636</v>
      </c>
      <c r="AX257">
        <v>15525152.529999999</v>
      </c>
      <c r="AY257">
        <v>12409364</v>
      </c>
      <c r="AZ257">
        <v>7117095</v>
      </c>
      <c r="BA257">
        <v>3785745</v>
      </c>
      <c r="BB257">
        <v>14423341.529999999</v>
      </c>
      <c r="BC257">
        <v>10047919</v>
      </c>
      <c r="BD257">
        <v>6474477</v>
      </c>
      <c r="BE257">
        <v>3299438</v>
      </c>
      <c r="BF257">
        <v>10497819.66</v>
      </c>
      <c r="BG257">
        <v>6482915</v>
      </c>
      <c r="BH257">
        <v>3289933</v>
      </c>
      <c r="BI257">
        <v>1005441</v>
      </c>
      <c r="BJ257">
        <v>10525284</v>
      </c>
      <c r="BK257">
        <v>4660967</v>
      </c>
      <c r="BL257">
        <v>1604786</v>
      </c>
      <c r="BM257">
        <v>1073773</v>
      </c>
    </row>
    <row r="258" spans="1:65">
      <c r="A258" t="s">
        <v>574</v>
      </c>
      <c r="B258">
        <v>-4858927.2</v>
      </c>
      <c r="C258">
        <v>-4182141</v>
      </c>
      <c r="D258">
        <v>-2291641</v>
      </c>
      <c r="E258">
        <v>-566596</v>
      </c>
      <c r="F258">
        <v>-5163543.41</v>
      </c>
      <c r="G258">
        <v>-4296757</v>
      </c>
      <c r="H258">
        <v>-2306964</v>
      </c>
      <c r="I258">
        <v>-1559412</v>
      </c>
      <c r="J258">
        <v>-3881946.68</v>
      </c>
      <c r="K258">
        <v>-3029071</v>
      </c>
      <c r="L258">
        <v>-1901302</v>
      </c>
      <c r="M258">
        <v>-351037</v>
      </c>
      <c r="N258">
        <v>-3559342.66</v>
      </c>
      <c r="O258">
        <v>-3214603</v>
      </c>
      <c r="P258">
        <v>-1665382</v>
      </c>
      <c r="Q258">
        <v>-343586</v>
      </c>
      <c r="R258">
        <v>-4210463</v>
      </c>
      <c r="S258">
        <v>-3868093</v>
      </c>
      <c r="T258">
        <v>-2013313</v>
      </c>
      <c r="U258">
        <v>-351944</v>
      </c>
      <c r="V258">
        <v>-3989499.32</v>
      </c>
      <c r="W258">
        <v>-3670376</v>
      </c>
      <c r="X258">
        <v>-1856788</v>
      </c>
      <c r="Y258">
        <v>-340227</v>
      </c>
      <c r="Z258">
        <v>-3502425.69</v>
      </c>
      <c r="AA258">
        <v>-3181340</v>
      </c>
      <c r="AB258">
        <v>-1630828</v>
      </c>
      <c r="AC258">
        <v>-313063</v>
      </c>
      <c r="AD258">
        <v>-3545531.91</v>
      </c>
      <c r="AE258">
        <v>-3261574</v>
      </c>
      <c r="AF258">
        <v>-1651874</v>
      </c>
      <c r="AG258">
        <v>-281315</v>
      </c>
      <c r="AH258">
        <v>-2827774.02</v>
      </c>
      <c r="AI258">
        <v>-2575554</v>
      </c>
      <c r="AJ258">
        <v>-1293801</v>
      </c>
      <c r="AK258">
        <v>-266574</v>
      </c>
      <c r="AL258">
        <v>-2491923.2000000002</v>
      </c>
      <c r="AM258">
        <v>-2261601</v>
      </c>
      <c r="AN258">
        <v>-1073844</v>
      </c>
      <c r="AO258">
        <v>-237719</v>
      </c>
      <c r="AP258">
        <v>-3319793.26</v>
      </c>
      <c r="AQ258">
        <v>-3082074</v>
      </c>
      <c r="AR258">
        <v>-1447316</v>
      </c>
      <c r="AS258">
        <v>-135415</v>
      </c>
      <c r="AT258">
        <v>-2866433.8</v>
      </c>
      <c r="AU258">
        <v>-2735984</v>
      </c>
      <c r="AV258">
        <v>-1318038</v>
      </c>
      <c r="AW258">
        <v>-79404</v>
      </c>
      <c r="AX258">
        <v>-2935029.5</v>
      </c>
      <c r="AY258">
        <v>-2828603</v>
      </c>
      <c r="AZ258">
        <v>-1271745</v>
      </c>
      <c r="BA258">
        <v>-81884</v>
      </c>
      <c r="BB258">
        <v>-2083431.8</v>
      </c>
      <c r="BC258">
        <v>-1991797</v>
      </c>
      <c r="BD258">
        <v>-842721</v>
      </c>
      <c r="BE258">
        <v>-72047</v>
      </c>
      <c r="BF258">
        <v>-1492428.94</v>
      </c>
      <c r="BG258">
        <v>-1393214</v>
      </c>
      <c r="BH258">
        <v>-524466</v>
      </c>
      <c r="BI258">
        <v>0</v>
      </c>
      <c r="BJ258">
        <v>-1089972</v>
      </c>
      <c r="BK258">
        <v>-1018050</v>
      </c>
      <c r="BL258">
        <v>0</v>
      </c>
      <c r="BM258">
        <v>0</v>
      </c>
    </row>
    <row r="259" spans="1:65">
      <c r="A259" t="s">
        <v>359</v>
      </c>
      <c r="B259">
        <v>87171845.659999996</v>
      </c>
      <c r="C259">
        <v>49041937</v>
      </c>
      <c r="D259">
        <v>20264344</v>
      </c>
      <c r="E259">
        <v>4479039</v>
      </c>
      <c r="F259">
        <v>69873233.469999999</v>
      </c>
      <c r="G259">
        <v>35918249</v>
      </c>
      <c r="H259">
        <v>29035208</v>
      </c>
      <c r="I259">
        <v>10518378</v>
      </c>
      <c r="J259">
        <v>46318820.729999997</v>
      </c>
      <c r="K259">
        <v>19135642</v>
      </c>
      <c r="L259">
        <v>14152430</v>
      </c>
      <c r="M259">
        <v>6086426</v>
      </c>
      <c r="N259">
        <v>39148344.310000002</v>
      </c>
      <c r="O259">
        <v>21969675</v>
      </c>
      <c r="P259">
        <v>9351412</v>
      </c>
      <c r="Q259">
        <v>7331636</v>
      </c>
      <c r="R259">
        <v>40476858.899999999</v>
      </c>
      <c r="S259">
        <v>24275142</v>
      </c>
      <c r="T259">
        <v>16764995</v>
      </c>
      <c r="U259">
        <v>8705827</v>
      </c>
      <c r="V259">
        <v>41226837.310000002</v>
      </c>
      <c r="W259">
        <v>23586649</v>
      </c>
      <c r="X259">
        <v>12600414</v>
      </c>
      <c r="Y259">
        <v>6353457</v>
      </c>
      <c r="Z259">
        <v>46157946.149999999</v>
      </c>
      <c r="AA259">
        <v>30581994</v>
      </c>
      <c r="AB259">
        <v>13314855</v>
      </c>
      <c r="AC259">
        <v>4950853</v>
      </c>
      <c r="AD259">
        <v>37939450.549999997</v>
      </c>
      <c r="AE259">
        <v>24240614</v>
      </c>
      <c r="AF259">
        <v>13043882</v>
      </c>
      <c r="AG259">
        <v>4820491</v>
      </c>
      <c r="AH259">
        <v>31418878.690000001</v>
      </c>
      <c r="AI259">
        <v>17740280</v>
      </c>
      <c r="AJ259">
        <v>8915105</v>
      </c>
      <c r="AK259">
        <v>4198684</v>
      </c>
      <c r="AL259">
        <v>26370577.27</v>
      </c>
      <c r="AM259">
        <v>11777700</v>
      </c>
      <c r="AN259">
        <v>4162378</v>
      </c>
      <c r="AO259">
        <v>-803855</v>
      </c>
      <c r="AP259">
        <v>21624113.460000001</v>
      </c>
      <c r="AQ259">
        <v>10239503</v>
      </c>
      <c r="AR259">
        <v>3432569</v>
      </c>
      <c r="AS259">
        <v>2180334</v>
      </c>
      <c r="AT259">
        <v>23031587.399999999</v>
      </c>
      <c r="AU259">
        <v>16664977</v>
      </c>
      <c r="AV259">
        <v>10424265</v>
      </c>
      <c r="AW259">
        <v>5868232</v>
      </c>
      <c r="AX259">
        <v>12590123.02</v>
      </c>
      <c r="AY259">
        <v>9580761</v>
      </c>
      <c r="AZ259">
        <v>5845350</v>
      </c>
      <c r="BA259">
        <v>3703861</v>
      </c>
      <c r="BB259">
        <v>12339909.73</v>
      </c>
      <c r="BC259">
        <v>8056122</v>
      </c>
      <c r="BD259">
        <v>5631756</v>
      </c>
      <c r="BE259">
        <v>3227391</v>
      </c>
      <c r="BF259">
        <v>9005390.7200000007</v>
      </c>
      <c r="BG259">
        <v>5089701</v>
      </c>
      <c r="BH259">
        <v>2765467</v>
      </c>
      <c r="BI259">
        <v>1005441</v>
      </c>
      <c r="BJ259">
        <v>9435312</v>
      </c>
      <c r="BK259">
        <v>3642917</v>
      </c>
      <c r="BL259">
        <v>1604786</v>
      </c>
      <c r="BM259">
        <v>1073773</v>
      </c>
    </row>
    <row r="260" spans="1:65">
      <c r="A260" t="s">
        <v>575</v>
      </c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</row>
    <row r="261" spans="1:65">
      <c r="A261" t="s">
        <v>576</v>
      </c>
      <c r="B261">
        <v>0</v>
      </c>
      <c r="C261">
        <v>0</v>
      </c>
      <c r="D261">
        <v>0</v>
      </c>
      <c r="E261">
        <v>0</v>
      </c>
      <c r="F261">
        <v>0</v>
      </c>
      <c r="G261">
        <v>0</v>
      </c>
      <c r="H261">
        <v>0</v>
      </c>
      <c r="I261">
        <v>0</v>
      </c>
      <c r="J261">
        <v>0</v>
      </c>
      <c r="K261">
        <v>0</v>
      </c>
      <c r="L261">
        <v>0</v>
      </c>
      <c r="M261">
        <v>0</v>
      </c>
      <c r="N261">
        <v>620928.06999999995</v>
      </c>
      <c r="O261">
        <v>459814</v>
      </c>
      <c r="P261">
        <v>432443</v>
      </c>
      <c r="Q261">
        <v>470854</v>
      </c>
      <c r="R261">
        <v>805866.47</v>
      </c>
      <c r="S261">
        <v>849335</v>
      </c>
      <c r="T261">
        <v>757134</v>
      </c>
      <c r="U261">
        <v>-120524</v>
      </c>
      <c r="V261">
        <v>-83301.83</v>
      </c>
      <c r="W261">
        <v>-77470</v>
      </c>
      <c r="X261">
        <v>-25304</v>
      </c>
      <c r="Y261">
        <v>-320264</v>
      </c>
      <c r="Z261">
        <v>-9439.14</v>
      </c>
      <c r="AA261">
        <v>3922</v>
      </c>
      <c r="AB261">
        <v>-11785</v>
      </c>
      <c r="AC261">
        <v>-30899</v>
      </c>
      <c r="AD261">
        <v>26250.14</v>
      </c>
      <c r="AE261">
        <v>18841</v>
      </c>
      <c r="AF261">
        <v>15880</v>
      </c>
      <c r="AG261">
        <v>8600</v>
      </c>
      <c r="AH261">
        <v>-168287.67</v>
      </c>
      <c r="AI261">
        <v>-105121</v>
      </c>
      <c r="AJ261">
        <v>-100035</v>
      </c>
      <c r="AK261">
        <v>9657</v>
      </c>
      <c r="AL261">
        <v>-182209.21</v>
      </c>
      <c r="AM261">
        <v>-152059</v>
      </c>
      <c r="AN261">
        <v>-102000</v>
      </c>
      <c r="AO261">
        <v>0</v>
      </c>
      <c r="AP261">
        <v>11017220.5</v>
      </c>
      <c r="AQ261">
        <v>11057680</v>
      </c>
      <c r="AR261">
        <v>8439240</v>
      </c>
      <c r="AS261">
        <v>-528141</v>
      </c>
      <c r="AT261">
        <v>-2225827.94</v>
      </c>
      <c r="AU261">
        <v>-223468</v>
      </c>
      <c r="AV261">
        <v>2192460</v>
      </c>
      <c r="AW261">
        <v>346997</v>
      </c>
      <c r="AX261">
        <v>-5052501.5199999996</v>
      </c>
      <c r="AY261">
        <v>-1989847</v>
      </c>
      <c r="AZ261">
        <v>714391</v>
      </c>
      <c r="BA261">
        <v>298417</v>
      </c>
      <c r="BB261">
        <v>-3172359.43</v>
      </c>
      <c r="BC261">
        <v>796867</v>
      </c>
      <c r="BD261">
        <v>995283</v>
      </c>
      <c r="BE261">
        <v>250000</v>
      </c>
      <c r="BF261">
        <v>-445692.26</v>
      </c>
      <c r="BG261">
        <v>-119285</v>
      </c>
      <c r="BH261">
        <v>360734</v>
      </c>
      <c r="BI261">
        <v>0</v>
      </c>
      <c r="BJ261">
        <v>0</v>
      </c>
      <c r="BK261">
        <v>0</v>
      </c>
      <c r="BL261">
        <v>0</v>
      </c>
      <c r="BM261">
        <v>0</v>
      </c>
    </row>
    <row r="262" spans="1:65">
      <c r="A262" t="s">
        <v>577</v>
      </c>
      <c r="B262">
        <v>396762.46</v>
      </c>
      <c r="C262">
        <v>375894</v>
      </c>
      <c r="D262">
        <v>373419</v>
      </c>
      <c r="E262">
        <v>369471</v>
      </c>
      <c r="F262">
        <v>1418017.62</v>
      </c>
      <c r="G262">
        <v>34162937</v>
      </c>
      <c r="H262">
        <v>23965845</v>
      </c>
      <c r="I262">
        <v>9953132</v>
      </c>
      <c r="J262">
        <v>3050653.92</v>
      </c>
      <c r="K262">
        <v>36183</v>
      </c>
      <c r="L262">
        <v>33494</v>
      </c>
      <c r="M262">
        <v>33494</v>
      </c>
      <c r="N262">
        <v>0</v>
      </c>
      <c r="O262">
        <v>0</v>
      </c>
      <c r="P262">
        <v>0</v>
      </c>
      <c r="Q262">
        <v>0</v>
      </c>
      <c r="R262">
        <v>0</v>
      </c>
      <c r="S262">
        <v>0</v>
      </c>
      <c r="T262">
        <v>0</v>
      </c>
      <c r="U262">
        <v>0</v>
      </c>
      <c r="V262">
        <v>0</v>
      </c>
      <c r="W262">
        <v>0</v>
      </c>
      <c r="X262">
        <v>0</v>
      </c>
      <c r="Y262">
        <v>0</v>
      </c>
      <c r="Z262">
        <v>0</v>
      </c>
      <c r="AA262">
        <v>0</v>
      </c>
      <c r="AB262">
        <v>0</v>
      </c>
      <c r="AC262">
        <v>0</v>
      </c>
      <c r="AD262">
        <v>0</v>
      </c>
      <c r="AE262">
        <v>0</v>
      </c>
      <c r="AF262">
        <v>0</v>
      </c>
      <c r="AG262">
        <v>0</v>
      </c>
      <c r="AH262">
        <v>100000</v>
      </c>
      <c r="AI262">
        <v>100000</v>
      </c>
      <c r="AJ262">
        <v>100000</v>
      </c>
      <c r="AK262">
        <v>100000</v>
      </c>
      <c r="AL262">
        <v>700</v>
      </c>
      <c r="AM262">
        <v>700</v>
      </c>
      <c r="AN262">
        <v>0</v>
      </c>
      <c r="AO262">
        <v>0</v>
      </c>
      <c r="AP262">
        <v>2090000</v>
      </c>
      <c r="AQ262">
        <v>2090000</v>
      </c>
      <c r="AR262">
        <v>2090000</v>
      </c>
      <c r="AS262">
        <v>0</v>
      </c>
      <c r="AT262">
        <v>350000</v>
      </c>
      <c r="AU262">
        <v>350000</v>
      </c>
      <c r="AV262">
        <v>300000</v>
      </c>
      <c r="AW262">
        <v>0</v>
      </c>
      <c r="AX262">
        <v>50183.16</v>
      </c>
      <c r="AY262">
        <v>50183</v>
      </c>
      <c r="AZ262">
        <v>50183</v>
      </c>
      <c r="BA262">
        <v>0</v>
      </c>
      <c r="BB262">
        <v>3787726.2</v>
      </c>
      <c r="BC262">
        <v>3787726</v>
      </c>
      <c r="BD262">
        <v>0</v>
      </c>
      <c r="BE262">
        <v>0</v>
      </c>
      <c r="BF262">
        <v>0</v>
      </c>
      <c r="BG262">
        <v>0</v>
      </c>
      <c r="BH262">
        <v>0</v>
      </c>
      <c r="BI262">
        <v>220733</v>
      </c>
      <c r="BJ262">
        <v>0</v>
      </c>
      <c r="BK262">
        <v>0</v>
      </c>
      <c r="BL262">
        <v>0</v>
      </c>
      <c r="BM262">
        <v>0</v>
      </c>
    </row>
    <row r="263" spans="1:65">
      <c r="A263" t="s">
        <v>578</v>
      </c>
      <c r="B263">
        <v>396762.46</v>
      </c>
      <c r="C263">
        <v>375894</v>
      </c>
      <c r="D263">
        <v>373419</v>
      </c>
      <c r="E263">
        <v>369471</v>
      </c>
      <c r="F263">
        <v>1418017.62</v>
      </c>
      <c r="G263">
        <v>34162937</v>
      </c>
      <c r="H263">
        <v>23965845</v>
      </c>
      <c r="I263">
        <v>9953132</v>
      </c>
      <c r="J263">
        <v>3050653.92</v>
      </c>
      <c r="K263">
        <v>36183</v>
      </c>
      <c r="L263">
        <v>33494</v>
      </c>
      <c r="M263">
        <v>33494</v>
      </c>
      <c r="N263">
        <v>0</v>
      </c>
      <c r="O263">
        <v>0</v>
      </c>
      <c r="P263">
        <v>0</v>
      </c>
      <c r="Q263">
        <v>0</v>
      </c>
      <c r="R263">
        <v>0</v>
      </c>
      <c r="S263">
        <v>0</v>
      </c>
      <c r="T263">
        <v>0</v>
      </c>
      <c r="U263">
        <v>0</v>
      </c>
      <c r="V263">
        <v>0</v>
      </c>
      <c r="W263">
        <v>0</v>
      </c>
      <c r="X263">
        <v>0</v>
      </c>
      <c r="Y263">
        <v>0</v>
      </c>
      <c r="Z263">
        <v>0</v>
      </c>
      <c r="AA263">
        <v>0</v>
      </c>
      <c r="AB263">
        <v>0</v>
      </c>
      <c r="AC263">
        <v>0</v>
      </c>
      <c r="AD263">
        <v>0</v>
      </c>
      <c r="AE263">
        <v>0</v>
      </c>
      <c r="AF263">
        <v>0</v>
      </c>
      <c r="AG263">
        <v>0</v>
      </c>
      <c r="AH263">
        <v>0</v>
      </c>
      <c r="AI263">
        <v>0</v>
      </c>
      <c r="AJ263">
        <v>0</v>
      </c>
      <c r="AK263">
        <v>0</v>
      </c>
      <c r="AL263">
        <v>0</v>
      </c>
      <c r="AM263">
        <v>0</v>
      </c>
      <c r="AN263">
        <v>0</v>
      </c>
      <c r="AO263">
        <v>0</v>
      </c>
      <c r="AP263">
        <v>0</v>
      </c>
      <c r="AQ263">
        <v>0</v>
      </c>
      <c r="AR263">
        <v>0</v>
      </c>
      <c r="AS263">
        <v>0</v>
      </c>
      <c r="AT263">
        <v>0</v>
      </c>
      <c r="AU263">
        <v>0</v>
      </c>
      <c r="AV263">
        <v>0</v>
      </c>
      <c r="AW263">
        <v>0</v>
      </c>
      <c r="AX263">
        <v>0</v>
      </c>
      <c r="AY263">
        <v>0</v>
      </c>
      <c r="AZ263">
        <v>0</v>
      </c>
      <c r="BA263">
        <v>0</v>
      </c>
      <c r="BB263">
        <v>0</v>
      </c>
      <c r="BC263">
        <v>0</v>
      </c>
      <c r="BD263">
        <v>0</v>
      </c>
      <c r="BE263">
        <v>0</v>
      </c>
      <c r="BF263">
        <v>0</v>
      </c>
      <c r="BG263">
        <v>0</v>
      </c>
      <c r="BH263">
        <v>0</v>
      </c>
      <c r="BI263">
        <v>0</v>
      </c>
      <c r="BJ263">
        <v>0</v>
      </c>
      <c r="BK263">
        <v>0</v>
      </c>
      <c r="BL263">
        <v>0</v>
      </c>
      <c r="BM263">
        <v>0</v>
      </c>
    </row>
    <row r="264" spans="1:65">
      <c r="A264" t="s">
        <v>579</v>
      </c>
      <c r="B264">
        <v>-730398.88</v>
      </c>
      <c r="C264">
        <v>-733731</v>
      </c>
      <c r="D264">
        <v>-36606</v>
      </c>
      <c r="E264">
        <v>-12892</v>
      </c>
      <c r="F264">
        <v>-1573292.6</v>
      </c>
      <c r="G264">
        <v>-34134836</v>
      </c>
      <c r="H264">
        <v>-24191435</v>
      </c>
      <c r="I264">
        <v>-11954000</v>
      </c>
      <c r="J264">
        <v>-1171289.47</v>
      </c>
      <c r="K264">
        <v>0</v>
      </c>
      <c r="L264">
        <v>0</v>
      </c>
      <c r="M264">
        <v>0</v>
      </c>
      <c r="N264">
        <v>0</v>
      </c>
      <c r="O264">
        <v>0</v>
      </c>
      <c r="P264">
        <v>0</v>
      </c>
      <c r="Q264">
        <v>0</v>
      </c>
      <c r="R264">
        <v>-1464.9</v>
      </c>
      <c r="S264">
        <v>-1464</v>
      </c>
      <c r="T264">
        <v>0</v>
      </c>
      <c r="U264">
        <v>0</v>
      </c>
      <c r="V264">
        <v>-576.9</v>
      </c>
      <c r="W264">
        <v>-577</v>
      </c>
      <c r="X264">
        <v>-577</v>
      </c>
      <c r="Y264">
        <v>-577</v>
      </c>
      <c r="Z264">
        <v>0</v>
      </c>
      <c r="AA264">
        <v>0</v>
      </c>
      <c r="AB264">
        <v>0</v>
      </c>
      <c r="AC264">
        <v>0</v>
      </c>
      <c r="AD264">
        <v>-10000</v>
      </c>
      <c r="AE264">
        <v>-10000</v>
      </c>
      <c r="AF264">
        <v>0</v>
      </c>
      <c r="AG264">
        <v>0</v>
      </c>
      <c r="AH264">
        <v>0</v>
      </c>
      <c r="AI264">
        <v>0</v>
      </c>
      <c r="AJ264">
        <v>0</v>
      </c>
      <c r="AK264">
        <v>0</v>
      </c>
      <c r="AL264">
        <v>0</v>
      </c>
      <c r="AM264">
        <v>0</v>
      </c>
      <c r="AN264">
        <v>0</v>
      </c>
      <c r="AO264">
        <v>0</v>
      </c>
      <c r="AP264">
        <v>0</v>
      </c>
      <c r="AQ264">
        <v>0</v>
      </c>
      <c r="AR264">
        <v>0</v>
      </c>
      <c r="AS264">
        <v>0</v>
      </c>
      <c r="AT264">
        <v>-806000</v>
      </c>
      <c r="AU264">
        <v>-706000</v>
      </c>
      <c r="AV264">
        <v>-706000</v>
      </c>
      <c r="AW264">
        <v>-206000</v>
      </c>
      <c r="AX264">
        <v>-1118000</v>
      </c>
      <c r="AY264">
        <v>-1106000</v>
      </c>
      <c r="AZ264">
        <v>-1106000</v>
      </c>
      <c r="BA264">
        <v>-300000</v>
      </c>
      <c r="BB264">
        <v>-640883.16</v>
      </c>
      <c r="BC264">
        <v>-550883</v>
      </c>
      <c r="BD264">
        <v>-50183</v>
      </c>
      <c r="BE264">
        <v>-50183</v>
      </c>
      <c r="BF264">
        <v>-1271370.0900000001</v>
      </c>
      <c r="BG264">
        <v>-1271370</v>
      </c>
      <c r="BH264">
        <v>0</v>
      </c>
      <c r="BI264">
        <v>0</v>
      </c>
      <c r="BJ264">
        <v>-1025756</v>
      </c>
      <c r="BK264">
        <v>-2085197</v>
      </c>
      <c r="BL264">
        <v>-736965</v>
      </c>
      <c r="BM264">
        <v>-350601</v>
      </c>
    </row>
    <row r="265" spans="1:65">
      <c r="A265" t="s">
        <v>580</v>
      </c>
      <c r="B265">
        <v>0</v>
      </c>
      <c r="C265">
        <v>0</v>
      </c>
      <c r="D265">
        <v>0</v>
      </c>
      <c r="E265">
        <v>0</v>
      </c>
      <c r="F265">
        <v>0</v>
      </c>
      <c r="G265">
        <v>0</v>
      </c>
      <c r="H265">
        <v>0</v>
      </c>
      <c r="I265">
        <v>0</v>
      </c>
      <c r="J265">
        <v>0</v>
      </c>
      <c r="K265">
        <v>0</v>
      </c>
      <c r="L265">
        <v>0</v>
      </c>
      <c r="M265">
        <v>0</v>
      </c>
      <c r="N265">
        <v>0</v>
      </c>
      <c r="O265">
        <v>0</v>
      </c>
      <c r="P265">
        <v>0</v>
      </c>
      <c r="Q265">
        <v>0</v>
      </c>
      <c r="R265">
        <v>0</v>
      </c>
      <c r="S265">
        <v>0</v>
      </c>
      <c r="T265">
        <v>0</v>
      </c>
      <c r="U265">
        <v>0</v>
      </c>
      <c r="V265">
        <v>0</v>
      </c>
      <c r="W265">
        <v>0</v>
      </c>
      <c r="X265">
        <v>0</v>
      </c>
      <c r="Y265">
        <v>0</v>
      </c>
      <c r="Z265">
        <v>0</v>
      </c>
      <c r="AA265">
        <v>0</v>
      </c>
      <c r="AB265">
        <v>0</v>
      </c>
      <c r="AC265">
        <v>0</v>
      </c>
      <c r="AD265">
        <v>0</v>
      </c>
      <c r="AE265">
        <v>0</v>
      </c>
      <c r="AF265">
        <v>0</v>
      </c>
      <c r="AG265">
        <v>0</v>
      </c>
      <c r="AH265">
        <v>0</v>
      </c>
      <c r="AI265">
        <v>0</v>
      </c>
      <c r="AJ265">
        <v>0</v>
      </c>
      <c r="AK265">
        <v>0</v>
      </c>
      <c r="AL265">
        <v>0</v>
      </c>
      <c r="AM265">
        <v>0</v>
      </c>
      <c r="AN265">
        <v>0</v>
      </c>
      <c r="AO265">
        <v>0</v>
      </c>
      <c r="AP265">
        <v>0</v>
      </c>
      <c r="AQ265">
        <v>0</v>
      </c>
      <c r="AR265">
        <v>0</v>
      </c>
      <c r="AS265">
        <v>0</v>
      </c>
      <c r="AT265">
        <v>0</v>
      </c>
      <c r="AU265">
        <v>0</v>
      </c>
      <c r="AV265">
        <v>0</v>
      </c>
      <c r="AW265">
        <v>0</v>
      </c>
      <c r="AX265">
        <v>0</v>
      </c>
      <c r="AY265">
        <v>0</v>
      </c>
      <c r="AZ265">
        <v>0</v>
      </c>
      <c r="BA265">
        <v>0</v>
      </c>
      <c r="BB265">
        <v>0</v>
      </c>
      <c r="BC265">
        <v>0</v>
      </c>
      <c r="BD265">
        <v>0</v>
      </c>
      <c r="BE265">
        <v>0</v>
      </c>
      <c r="BF265">
        <v>0.08</v>
      </c>
      <c r="BG265">
        <v>0</v>
      </c>
      <c r="BH265">
        <v>0</v>
      </c>
      <c r="BI265">
        <v>0</v>
      </c>
      <c r="BJ265">
        <v>0</v>
      </c>
      <c r="BK265">
        <v>0</v>
      </c>
      <c r="BL265">
        <v>0</v>
      </c>
      <c r="BM265">
        <v>0</v>
      </c>
    </row>
    <row r="266" spans="1:65">
      <c r="A266" t="s">
        <v>581</v>
      </c>
      <c r="B266">
        <v>-156181.13</v>
      </c>
      <c r="C266">
        <v>-138253</v>
      </c>
      <c r="D266">
        <v>-125939</v>
      </c>
      <c r="E266">
        <v>-51285</v>
      </c>
      <c r="F266">
        <v>0</v>
      </c>
      <c r="G266">
        <v>0</v>
      </c>
      <c r="H266">
        <v>0</v>
      </c>
      <c r="I266">
        <v>0</v>
      </c>
      <c r="J266">
        <v>0</v>
      </c>
      <c r="K266">
        <v>0</v>
      </c>
      <c r="L266">
        <v>0</v>
      </c>
      <c r="M266">
        <v>0</v>
      </c>
      <c r="N266">
        <v>-80936378.430000007</v>
      </c>
      <c r="O266">
        <v>-502000</v>
      </c>
      <c r="P266">
        <v>-252000</v>
      </c>
      <c r="Q266">
        <v>-252000</v>
      </c>
      <c r="R266">
        <v>0</v>
      </c>
      <c r="S266">
        <v>0</v>
      </c>
      <c r="T266">
        <v>0</v>
      </c>
      <c r="U266">
        <v>0</v>
      </c>
      <c r="V266">
        <v>0</v>
      </c>
      <c r="W266">
        <v>0</v>
      </c>
      <c r="X266">
        <v>0</v>
      </c>
      <c r="Y266">
        <v>0</v>
      </c>
      <c r="Z266">
        <v>-2720264.2</v>
      </c>
      <c r="AA266">
        <v>-2618402</v>
      </c>
      <c r="AB266">
        <v>-2618402</v>
      </c>
      <c r="AC266">
        <v>-2618402</v>
      </c>
      <c r="AD266">
        <v>0</v>
      </c>
      <c r="AE266">
        <v>0</v>
      </c>
      <c r="AF266">
        <v>-10000</v>
      </c>
      <c r="AG266">
        <v>0</v>
      </c>
      <c r="AH266">
        <v>0</v>
      </c>
      <c r="AI266">
        <v>0</v>
      </c>
      <c r="AJ266">
        <v>0</v>
      </c>
      <c r="AK266">
        <v>0</v>
      </c>
      <c r="AL266">
        <v>0</v>
      </c>
      <c r="AM266">
        <v>0</v>
      </c>
      <c r="AN266">
        <v>0</v>
      </c>
      <c r="AO266">
        <v>0</v>
      </c>
      <c r="AP266">
        <v>-193126864.13</v>
      </c>
      <c r="AQ266">
        <v>-193126864</v>
      </c>
      <c r="AR266">
        <v>-133179205</v>
      </c>
      <c r="AS266">
        <v>0</v>
      </c>
      <c r="AT266">
        <v>0</v>
      </c>
      <c r="AU266">
        <v>0</v>
      </c>
      <c r="AV266">
        <v>0</v>
      </c>
      <c r="AW266">
        <v>0</v>
      </c>
      <c r="AX266">
        <v>0</v>
      </c>
      <c r="AY266">
        <v>0</v>
      </c>
      <c r="AZ266">
        <v>0</v>
      </c>
      <c r="BA266">
        <v>0</v>
      </c>
      <c r="BB266">
        <v>-0.03</v>
      </c>
      <c r="BC266">
        <v>0</v>
      </c>
      <c r="BD266">
        <v>0</v>
      </c>
      <c r="BE266">
        <v>0</v>
      </c>
      <c r="BF266">
        <v>0</v>
      </c>
      <c r="BG266">
        <v>0</v>
      </c>
      <c r="BH266">
        <v>0</v>
      </c>
      <c r="BI266">
        <v>0</v>
      </c>
      <c r="BJ266">
        <v>0</v>
      </c>
      <c r="BK266">
        <v>0</v>
      </c>
      <c r="BL266">
        <v>0</v>
      </c>
      <c r="BM266">
        <v>0</v>
      </c>
    </row>
    <row r="267" spans="1:65">
      <c r="A267" t="s">
        <v>582</v>
      </c>
      <c r="B267">
        <v>606468.13</v>
      </c>
      <c r="C267">
        <v>357877</v>
      </c>
      <c r="D267">
        <v>184137</v>
      </c>
      <c r="E267">
        <v>83222</v>
      </c>
      <c r="F267">
        <v>487990.8</v>
      </c>
      <c r="G267">
        <v>363507</v>
      </c>
      <c r="H267">
        <v>149241</v>
      </c>
      <c r="I267">
        <v>70901</v>
      </c>
      <c r="J267">
        <v>430875.42</v>
      </c>
      <c r="K267">
        <v>165154</v>
      </c>
      <c r="L267">
        <v>121403</v>
      </c>
      <c r="M267">
        <v>72365</v>
      </c>
      <c r="N267">
        <v>124774.45</v>
      </c>
      <c r="O267">
        <v>66670</v>
      </c>
      <c r="P267">
        <v>29462</v>
      </c>
      <c r="Q267">
        <v>11738</v>
      </c>
      <c r="R267">
        <v>222660.37</v>
      </c>
      <c r="S267">
        <v>190173</v>
      </c>
      <c r="T267">
        <v>144219</v>
      </c>
      <c r="U267">
        <v>52685</v>
      </c>
      <c r="V267">
        <v>218661.32</v>
      </c>
      <c r="W267">
        <v>168683</v>
      </c>
      <c r="X267">
        <v>133584</v>
      </c>
      <c r="Y267">
        <v>44713</v>
      </c>
      <c r="Z267">
        <v>168970.56</v>
      </c>
      <c r="AA267">
        <v>114783</v>
      </c>
      <c r="AB267">
        <v>79132</v>
      </c>
      <c r="AC267">
        <v>38113</v>
      </c>
      <c r="AD267">
        <v>299667.81</v>
      </c>
      <c r="AE267">
        <v>239274</v>
      </c>
      <c r="AF267">
        <v>75039</v>
      </c>
      <c r="AG267">
        <v>45182</v>
      </c>
      <c r="AH267">
        <v>111943.96</v>
      </c>
      <c r="AI267">
        <v>71054</v>
      </c>
      <c r="AJ267">
        <v>47778</v>
      </c>
      <c r="AK267">
        <v>21964</v>
      </c>
      <c r="AL267">
        <v>384377.82</v>
      </c>
      <c r="AM267">
        <v>97863</v>
      </c>
      <c r="AN267">
        <v>76105</v>
      </c>
      <c r="AO267">
        <v>56226</v>
      </c>
      <c r="AP267">
        <v>84425.72</v>
      </c>
      <c r="AQ267">
        <v>64918</v>
      </c>
      <c r="AR267">
        <v>45289</v>
      </c>
      <c r="AS267">
        <v>23868</v>
      </c>
      <c r="AT267">
        <v>315559.90999999997</v>
      </c>
      <c r="AU267">
        <v>251379</v>
      </c>
      <c r="AV267">
        <v>171817</v>
      </c>
      <c r="AW267">
        <v>64747</v>
      </c>
      <c r="AX267">
        <v>243675.62</v>
      </c>
      <c r="AY267">
        <v>123839</v>
      </c>
      <c r="AZ267">
        <v>60612</v>
      </c>
      <c r="BA267">
        <v>42329</v>
      </c>
      <c r="BB267">
        <v>229977.23</v>
      </c>
      <c r="BC267">
        <v>120046</v>
      </c>
      <c r="BD267">
        <v>72309</v>
      </c>
      <c r="BE267">
        <v>31514</v>
      </c>
      <c r="BF267">
        <v>130459.76</v>
      </c>
      <c r="BG267">
        <v>77654</v>
      </c>
      <c r="BH267">
        <v>42498</v>
      </c>
      <c r="BI267">
        <v>16829</v>
      </c>
      <c r="BJ267">
        <v>117754</v>
      </c>
      <c r="BK267">
        <v>59490</v>
      </c>
      <c r="BL267">
        <v>28761</v>
      </c>
      <c r="BM267">
        <v>15838</v>
      </c>
    </row>
    <row r="268" spans="1:65">
      <c r="A268" t="s">
        <v>583</v>
      </c>
      <c r="B268">
        <v>606253.77</v>
      </c>
      <c r="C268">
        <v>351470</v>
      </c>
      <c r="D268">
        <v>183741</v>
      </c>
      <c r="E268">
        <v>82903</v>
      </c>
      <c r="F268">
        <v>473289.07</v>
      </c>
      <c r="G268">
        <v>354866</v>
      </c>
      <c r="H268">
        <v>133710</v>
      </c>
      <c r="I268">
        <v>69893</v>
      </c>
      <c r="J268">
        <v>263450.63</v>
      </c>
      <c r="K268">
        <v>131406</v>
      </c>
      <c r="L268">
        <v>89616</v>
      </c>
      <c r="M268">
        <v>42721</v>
      </c>
      <c r="N268">
        <v>124774.45</v>
      </c>
      <c r="O268">
        <v>66670</v>
      </c>
      <c r="P268">
        <v>29462</v>
      </c>
      <c r="Q268">
        <v>11738</v>
      </c>
      <c r="R268">
        <v>208558.35</v>
      </c>
      <c r="S268">
        <v>180471</v>
      </c>
      <c r="T268">
        <v>137915</v>
      </c>
      <c r="U268">
        <v>49576</v>
      </c>
      <c r="V268">
        <v>203985.8</v>
      </c>
      <c r="W268">
        <v>158417</v>
      </c>
      <c r="X268">
        <v>117830</v>
      </c>
      <c r="Y268">
        <v>44675</v>
      </c>
      <c r="Z268">
        <v>166686.20000000001</v>
      </c>
      <c r="AA268">
        <v>104843</v>
      </c>
      <c r="AB268">
        <v>72699</v>
      </c>
      <c r="AC268">
        <v>38113</v>
      </c>
      <c r="AD268">
        <v>284223.64</v>
      </c>
      <c r="AE268">
        <v>228355</v>
      </c>
      <c r="AF268">
        <v>73737</v>
      </c>
      <c r="AG268">
        <v>45182</v>
      </c>
      <c r="AH268">
        <v>95692.23</v>
      </c>
      <c r="AI268">
        <v>58399</v>
      </c>
      <c r="AJ268">
        <v>35752</v>
      </c>
      <c r="AK268">
        <v>15274</v>
      </c>
      <c r="AL268">
        <v>364865.95</v>
      </c>
      <c r="AM268">
        <v>83486</v>
      </c>
      <c r="AN268">
        <v>65564</v>
      </c>
      <c r="AO268">
        <v>48700</v>
      </c>
      <c r="AP268">
        <v>81241.73</v>
      </c>
      <c r="AQ268">
        <v>57823</v>
      </c>
      <c r="AR268">
        <v>40524</v>
      </c>
      <c r="AS268">
        <v>21251</v>
      </c>
      <c r="AT268">
        <v>306627.8</v>
      </c>
      <c r="AU268">
        <v>245120</v>
      </c>
      <c r="AV268">
        <v>167757</v>
      </c>
      <c r="AW268">
        <v>62598</v>
      </c>
      <c r="AX268">
        <v>233822.75</v>
      </c>
      <c r="AY268">
        <v>116969</v>
      </c>
      <c r="AZ268">
        <v>54991</v>
      </c>
      <c r="BA268">
        <v>39436</v>
      </c>
      <c r="BB268">
        <v>224318.48</v>
      </c>
      <c r="BC268">
        <v>115072</v>
      </c>
      <c r="BD268">
        <v>69574</v>
      </c>
      <c r="BE268">
        <v>29771</v>
      </c>
      <c r="BF268">
        <v>123044.11</v>
      </c>
      <c r="BG268">
        <v>72919</v>
      </c>
      <c r="BH268">
        <v>40043</v>
      </c>
      <c r="BI268">
        <v>16829</v>
      </c>
      <c r="BJ268">
        <v>117754</v>
      </c>
      <c r="BK268">
        <v>59490</v>
      </c>
      <c r="BL268">
        <v>28761</v>
      </c>
      <c r="BM268">
        <v>15838</v>
      </c>
    </row>
    <row r="269" spans="1:65">
      <c r="A269" t="s">
        <v>584</v>
      </c>
      <c r="B269">
        <v>0</v>
      </c>
      <c r="C269">
        <v>6239</v>
      </c>
      <c r="D269">
        <v>282</v>
      </c>
      <c r="E269">
        <v>257</v>
      </c>
      <c r="F269">
        <v>13517.74</v>
      </c>
      <c r="G269">
        <v>7532</v>
      </c>
      <c r="H269">
        <v>15531</v>
      </c>
      <c r="I269">
        <v>1008</v>
      </c>
      <c r="J269">
        <v>159122.14000000001</v>
      </c>
      <c r="K269">
        <v>27530</v>
      </c>
      <c r="L269">
        <v>27573</v>
      </c>
      <c r="M269">
        <v>27518</v>
      </c>
      <c r="N269">
        <v>0</v>
      </c>
      <c r="O269">
        <v>0</v>
      </c>
      <c r="P269">
        <v>0</v>
      </c>
      <c r="Q269">
        <v>0</v>
      </c>
      <c r="R269">
        <v>14102.02</v>
      </c>
      <c r="S269">
        <v>9702</v>
      </c>
      <c r="T269">
        <v>6304</v>
      </c>
      <c r="U269">
        <v>3109</v>
      </c>
      <c r="V269">
        <v>14675.52</v>
      </c>
      <c r="W269">
        <v>10266</v>
      </c>
      <c r="X269">
        <v>15754</v>
      </c>
      <c r="Y269">
        <v>38</v>
      </c>
      <c r="Z269">
        <v>2284.36</v>
      </c>
      <c r="AA269">
        <v>9940</v>
      </c>
      <c r="AB269">
        <v>6433</v>
      </c>
      <c r="AC269">
        <v>0</v>
      </c>
      <c r="AD269">
        <v>14327.61</v>
      </c>
      <c r="AE269">
        <v>9802</v>
      </c>
      <c r="AF269">
        <v>185</v>
      </c>
      <c r="AG269">
        <v>0</v>
      </c>
      <c r="AH269">
        <v>16251.73</v>
      </c>
      <c r="AI269">
        <v>12655</v>
      </c>
      <c r="AJ269">
        <v>12026</v>
      </c>
      <c r="AK269">
        <v>6690</v>
      </c>
      <c r="AL269">
        <v>19511.86</v>
      </c>
      <c r="AM269">
        <v>14377</v>
      </c>
      <c r="AN269">
        <v>10541</v>
      </c>
      <c r="AO269">
        <v>7526</v>
      </c>
      <c r="AP269">
        <v>3183.99</v>
      </c>
      <c r="AQ269">
        <v>7095</v>
      </c>
      <c r="AR269">
        <v>4765</v>
      </c>
      <c r="AS269">
        <v>2617</v>
      </c>
      <c r="AT269">
        <v>8932.11</v>
      </c>
      <c r="AU269">
        <v>6259</v>
      </c>
      <c r="AV269">
        <v>4060</v>
      </c>
      <c r="AW269">
        <v>2149</v>
      </c>
      <c r="AX269">
        <v>9852.8700000000008</v>
      </c>
      <c r="AY269">
        <v>6870</v>
      </c>
      <c r="AZ269">
        <v>5621</v>
      </c>
      <c r="BA269">
        <v>2893</v>
      </c>
      <c r="BB269">
        <v>5658.75</v>
      </c>
      <c r="BC269">
        <v>4974</v>
      </c>
      <c r="BD269">
        <v>2735</v>
      </c>
      <c r="BE269">
        <v>1743</v>
      </c>
      <c r="BF269">
        <v>7415.66</v>
      </c>
      <c r="BG269">
        <v>4735</v>
      </c>
      <c r="BH269">
        <v>2455</v>
      </c>
      <c r="BI269">
        <v>0</v>
      </c>
      <c r="BJ269">
        <v>0</v>
      </c>
      <c r="BK269">
        <v>0</v>
      </c>
      <c r="BL269">
        <v>0</v>
      </c>
      <c r="BM269">
        <v>0</v>
      </c>
    </row>
    <row r="270" spans="1:65">
      <c r="A270" t="s">
        <v>585</v>
      </c>
      <c r="B270">
        <v>214.36</v>
      </c>
      <c r="C270">
        <v>168</v>
      </c>
      <c r="D270">
        <v>114</v>
      </c>
      <c r="E270">
        <v>62</v>
      </c>
      <c r="F270">
        <v>1183.99</v>
      </c>
      <c r="G270">
        <v>1109</v>
      </c>
      <c r="H270">
        <v>0</v>
      </c>
      <c r="I270">
        <v>0</v>
      </c>
      <c r="J270">
        <v>222.8</v>
      </c>
      <c r="K270">
        <v>0</v>
      </c>
      <c r="L270">
        <v>0</v>
      </c>
      <c r="M270">
        <v>0</v>
      </c>
      <c r="N270">
        <v>0</v>
      </c>
      <c r="O270">
        <v>0</v>
      </c>
      <c r="P270">
        <v>0</v>
      </c>
      <c r="Q270">
        <v>0</v>
      </c>
      <c r="R270">
        <v>0</v>
      </c>
      <c r="S270">
        <v>0</v>
      </c>
      <c r="T270">
        <v>0</v>
      </c>
      <c r="U270">
        <v>0</v>
      </c>
      <c r="V270">
        <v>0</v>
      </c>
      <c r="W270">
        <v>0</v>
      </c>
      <c r="X270">
        <v>0</v>
      </c>
      <c r="Y270">
        <v>0</v>
      </c>
      <c r="Z270">
        <v>0</v>
      </c>
      <c r="AA270">
        <v>0</v>
      </c>
      <c r="AB270">
        <v>0</v>
      </c>
      <c r="AC270">
        <v>0</v>
      </c>
      <c r="AD270">
        <v>1116.56</v>
      </c>
      <c r="AE270">
        <v>1117</v>
      </c>
      <c r="AF270">
        <v>1117</v>
      </c>
      <c r="AG270">
        <v>0</v>
      </c>
      <c r="AH270">
        <v>0</v>
      </c>
      <c r="AI270">
        <v>0</v>
      </c>
      <c r="AJ270">
        <v>0</v>
      </c>
      <c r="AK270">
        <v>0</v>
      </c>
      <c r="AL270">
        <v>0</v>
      </c>
      <c r="AM270">
        <v>0</v>
      </c>
      <c r="AN270">
        <v>0</v>
      </c>
      <c r="AO270">
        <v>0</v>
      </c>
      <c r="AP270">
        <v>0</v>
      </c>
      <c r="AQ270">
        <v>0</v>
      </c>
      <c r="AR270">
        <v>0</v>
      </c>
      <c r="AS270">
        <v>0</v>
      </c>
      <c r="AT270">
        <v>0</v>
      </c>
      <c r="AU270">
        <v>0</v>
      </c>
      <c r="AV270">
        <v>0</v>
      </c>
      <c r="AW270">
        <v>0</v>
      </c>
      <c r="AX270">
        <v>0</v>
      </c>
      <c r="AY270">
        <v>0</v>
      </c>
      <c r="AZ270">
        <v>0</v>
      </c>
      <c r="BA270">
        <v>0</v>
      </c>
      <c r="BB270">
        <v>0</v>
      </c>
      <c r="BC270">
        <v>0</v>
      </c>
      <c r="BD270">
        <v>0</v>
      </c>
      <c r="BE270">
        <v>0</v>
      </c>
      <c r="BF270">
        <v>0</v>
      </c>
      <c r="BG270">
        <v>0</v>
      </c>
      <c r="BH270">
        <v>0</v>
      </c>
      <c r="BI270">
        <v>0</v>
      </c>
      <c r="BJ270">
        <v>0</v>
      </c>
      <c r="BK270">
        <v>0</v>
      </c>
      <c r="BL270">
        <v>0</v>
      </c>
      <c r="BM270">
        <v>0</v>
      </c>
    </row>
    <row r="271" spans="1:65">
      <c r="A271" t="s">
        <v>586</v>
      </c>
      <c r="B271">
        <v>0</v>
      </c>
      <c r="C271">
        <v>0</v>
      </c>
      <c r="D271">
        <v>0</v>
      </c>
      <c r="E271">
        <v>0</v>
      </c>
      <c r="F271">
        <v>0</v>
      </c>
      <c r="G271">
        <v>0</v>
      </c>
      <c r="H271">
        <v>0</v>
      </c>
      <c r="I271">
        <v>0</v>
      </c>
      <c r="J271">
        <v>8079.85</v>
      </c>
      <c r="K271">
        <v>6218</v>
      </c>
      <c r="L271">
        <v>4214</v>
      </c>
      <c r="M271">
        <v>2126</v>
      </c>
      <c r="N271">
        <v>0</v>
      </c>
      <c r="O271">
        <v>0</v>
      </c>
      <c r="P271">
        <v>0</v>
      </c>
      <c r="Q271">
        <v>0</v>
      </c>
      <c r="R271">
        <v>0</v>
      </c>
      <c r="S271">
        <v>0</v>
      </c>
      <c r="T271">
        <v>0</v>
      </c>
      <c r="U271">
        <v>0</v>
      </c>
      <c r="V271">
        <v>0</v>
      </c>
      <c r="W271">
        <v>0</v>
      </c>
      <c r="X271">
        <v>0</v>
      </c>
      <c r="Y271">
        <v>0</v>
      </c>
      <c r="Z271">
        <v>0</v>
      </c>
      <c r="AA271">
        <v>0</v>
      </c>
      <c r="AB271">
        <v>0</v>
      </c>
      <c r="AC271">
        <v>0</v>
      </c>
      <c r="AD271">
        <v>0</v>
      </c>
      <c r="AE271">
        <v>0</v>
      </c>
      <c r="AF271">
        <v>0</v>
      </c>
      <c r="AG271">
        <v>0</v>
      </c>
      <c r="AH271">
        <v>0</v>
      </c>
      <c r="AI271">
        <v>0</v>
      </c>
      <c r="AJ271">
        <v>0</v>
      </c>
      <c r="AK271">
        <v>0</v>
      </c>
      <c r="AL271">
        <v>0</v>
      </c>
      <c r="AM271">
        <v>0</v>
      </c>
      <c r="AN271">
        <v>0</v>
      </c>
      <c r="AO271">
        <v>0</v>
      </c>
      <c r="AP271">
        <v>0</v>
      </c>
      <c r="AQ271">
        <v>0</v>
      </c>
      <c r="AR271">
        <v>0</v>
      </c>
      <c r="AS271">
        <v>0</v>
      </c>
      <c r="AT271">
        <v>0</v>
      </c>
      <c r="AU271">
        <v>0</v>
      </c>
      <c r="AV271">
        <v>0</v>
      </c>
      <c r="AW271">
        <v>0</v>
      </c>
      <c r="AX271">
        <v>0</v>
      </c>
      <c r="AY271">
        <v>0</v>
      </c>
      <c r="AZ271">
        <v>0</v>
      </c>
      <c r="BA271">
        <v>0</v>
      </c>
      <c r="BB271">
        <v>0</v>
      </c>
      <c r="BC271">
        <v>0</v>
      </c>
      <c r="BD271">
        <v>0</v>
      </c>
      <c r="BE271">
        <v>0</v>
      </c>
      <c r="BF271">
        <v>0</v>
      </c>
      <c r="BG271">
        <v>0</v>
      </c>
      <c r="BH271">
        <v>0</v>
      </c>
      <c r="BI271">
        <v>0</v>
      </c>
      <c r="BJ271">
        <v>0</v>
      </c>
      <c r="BK271">
        <v>0</v>
      </c>
      <c r="BL271">
        <v>0</v>
      </c>
      <c r="BM271">
        <v>0</v>
      </c>
    </row>
    <row r="272" spans="1:65">
      <c r="A272" t="s">
        <v>360</v>
      </c>
      <c r="B272">
        <v>-29211840.620000001</v>
      </c>
      <c r="C272">
        <v>-20758262</v>
      </c>
      <c r="D272">
        <v>-14417954</v>
      </c>
      <c r="E272">
        <v>-8102135</v>
      </c>
      <c r="F272">
        <v>-31520096.91</v>
      </c>
      <c r="G272">
        <v>-24186294</v>
      </c>
      <c r="H272">
        <v>-16349153</v>
      </c>
      <c r="I272">
        <v>-8705149</v>
      </c>
      <c r="J272">
        <v>-17756919.579999998</v>
      </c>
      <c r="K272">
        <v>-10955306</v>
      </c>
      <c r="L272">
        <v>-7134924</v>
      </c>
      <c r="M272">
        <v>-3520489</v>
      </c>
      <c r="N272">
        <v>-16406870.15</v>
      </c>
      <c r="O272">
        <v>-12535126</v>
      </c>
      <c r="P272">
        <v>-8738392</v>
      </c>
      <c r="Q272">
        <v>-4282714</v>
      </c>
      <c r="R272">
        <v>-17901725.359999999</v>
      </c>
      <c r="S272">
        <v>-12931060</v>
      </c>
      <c r="T272">
        <v>-8871964</v>
      </c>
      <c r="U272">
        <v>-5116510</v>
      </c>
      <c r="V272">
        <v>-15771337.130000001</v>
      </c>
      <c r="W272">
        <v>-10863662</v>
      </c>
      <c r="X272">
        <v>-6580215</v>
      </c>
      <c r="Y272">
        <v>-3122113</v>
      </c>
      <c r="Z272">
        <v>-17038783.800000001</v>
      </c>
      <c r="AA272">
        <v>-12891692</v>
      </c>
      <c r="AB272">
        <v>-8486126</v>
      </c>
      <c r="AC272">
        <v>-3317544</v>
      </c>
      <c r="AD272">
        <v>-19308117.309999999</v>
      </c>
      <c r="AE272">
        <v>-13304516</v>
      </c>
      <c r="AF272">
        <v>-8498603</v>
      </c>
      <c r="AG272">
        <v>-4170109</v>
      </c>
      <c r="AH272">
        <v>-17660804.77</v>
      </c>
      <c r="AI272">
        <v>-12401498</v>
      </c>
      <c r="AJ272">
        <v>-8049334</v>
      </c>
      <c r="AK272">
        <v>-4525332</v>
      </c>
      <c r="AL272">
        <v>-16402897.720000001</v>
      </c>
      <c r="AM272">
        <v>-10814238</v>
      </c>
      <c r="AN272">
        <v>-7337186</v>
      </c>
      <c r="AO272">
        <v>-3887071</v>
      </c>
      <c r="AP272">
        <v>-11724731.92</v>
      </c>
      <c r="AQ272">
        <v>-8571395</v>
      </c>
      <c r="AR272">
        <v>-4753716</v>
      </c>
      <c r="AS272">
        <v>-2281779</v>
      </c>
      <c r="AT272">
        <v>-6770300.75</v>
      </c>
      <c r="AU272">
        <v>-4489198</v>
      </c>
      <c r="AV272">
        <v>-2734391</v>
      </c>
      <c r="AW272">
        <v>-1311899</v>
      </c>
      <c r="AX272">
        <v>-4155754.59</v>
      </c>
      <c r="AY272">
        <v>-3303534</v>
      </c>
      <c r="AZ272">
        <v>-2155402</v>
      </c>
      <c r="BA272">
        <v>-1130754</v>
      </c>
      <c r="BB272">
        <v>-4259771.6900000004</v>
      </c>
      <c r="BC272">
        <v>-3183236</v>
      </c>
      <c r="BD272">
        <v>-1884975</v>
      </c>
      <c r="BE272">
        <v>-1045949</v>
      </c>
      <c r="BF272">
        <v>-3902300.17</v>
      </c>
      <c r="BG272">
        <v>-2800265</v>
      </c>
      <c r="BH272">
        <v>-1952860</v>
      </c>
      <c r="BI272">
        <v>-907111</v>
      </c>
      <c r="BJ272">
        <v>-3956800</v>
      </c>
      <c r="BK272">
        <v>-2957638</v>
      </c>
      <c r="BL272">
        <v>-1941636</v>
      </c>
      <c r="BM272">
        <v>-755078</v>
      </c>
    </row>
    <row r="273" spans="1:65">
      <c r="A273" t="s">
        <v>583</v>
      </c>
      <c r="B273">
        <v>-24270256.109999999</v>
      </c>
      <c r="C273">
        <v>-17904601</v>
      </c>
      <c r="D273">
        <v>-12411541</v>
      </c>
      <c r="E273">
        <v>-7245479</v>
      </c>
      <c r="F273">
        <v>-25697719.52</v>
      </c>
      <c r="G273">
        <v>-19850291</v>
      </c>
      <c r="H273">
        <v>-13486257</v>
      </c>
      <c r="I273">
        <v>-7934875</v>
      </c>
      <c r="J273">
        <v>-14071553.34</v>
      </c>
      <c r="K273">
        <v>-8913347</v>
      </c>
      <c r="L273">
        <v>-5987030</v>
      </c>
      <c r="M273">
        <v>-2786160</v>
      </c>
      <c r="N273">
        <v>-15387288.289999999</v>
      </c>
      <c r="O273">
        <v>-11796573</v>
      </c>
      <c r="P273">
        <v>-8341863</v>
      </c>
      <c r="Q273">
        <v>-4103280</v>
      </c>
      <c r="R273">
        <v>-16837129.879999999</v>
      </c>
      <c r="S273">
        <v>-12227164</v>
      </c>
      <c r="T273">
        <v>-8388105</v>
      </c>
      <c r="U273">
        <v>-4982672</v>
      </c>
      <c r="V273">
        <v>-14434171.789999999</v>
      </c>
      <c r="W273">
        <v>-10018417</v>
      </c>
      <c r="X273">
        <v>-6210136</v>
      </c>
      <c r="Y273">
        <v>-3000897</v>
      </c>
      <c r="Z273">
        <v>-15978312.48</v>
      </c>
      <c r="AA273">
        <v>-11347975</v>
      </c>
      <c r="AB273">
        <v>-7356388</v>
      </c>
      <c r="AC273">
        <v>-3227274</v>
      </c>
      <c r="AD273">
        <v>-17875623.32</v>
      </c>
      <c r="AE273">
        <v>-12539704</v>
      </c>
      <c r="AF273">
        <v>-8139121</v>
      </c>
      <c r="AG273">
        <v>-3939315</v>
      </c>
      <c r="AH273">
        <v>-16098405.119999999</v>
      </c>
      <c r="AI273">
        <v>-11158676</v>
      </c>
      <c r="AJ273">
        <v>-7083183</v>
      </c>
      <c r="AK273">
        <v>-3981116</v>
      </c>
      <c r="AL273">
        <v>-14199863.789999999</v>
      </c>
      <c r="AM273">
        <v>-9881025</v>
      </c>
      <c r="AN273">
        <v>-6615625</v>
      </c>
      <c r="AO273">
        <v>-3655617</v>
      </c>
      <c r="AP273">
        <v>-11272382.060000001</v>
      </c>
      <c r="AQ273">
        <v>-8097989</v>
      </c>
      <c r="AR273">
        <v>-4622305</v>
      </c>
      <c r="AS273">
        <v>-2213509</v>
      </c>
      <c r="AT273">
        <v>-6346566.4800000004</v>
      </c>
      <c r="AU273">
        <v>-4207268</v>
      </c>
      <c r="AV273">
        <v>-2606397</v>
      </c>
      <c r="AW273">
        <v>-1265836</v>
      </c>
      <c r="AX273">
        <v>-3921465.79</v>
      </c>
      <c r="AY273">
        <v>-3133950</v>
      </c>
      <c r="AZ273">
        <v>-2048360</v>
      </c>
      <c r="BA273">
        <v>-1068584</v>
      </c>
      <c r="BB273">
        <v>-4093294.95</v>
      </c>
      <c r="BC273">
        <v>-3050668</v>
      </c>
      <c r="BD273">
        <v>-1788426</v>
      </c>
      <c r="BE273">
        <v>-983846</v>
      </c>
      <c r="BF273">
        <v>-3674588.87</v>
      </c>
      <c r="BG273">
        <v>-2630796</v>
      </c>
      <c r="BH273">
        <v>-1833343</v>
      </c>
      <c r="BI273">
        <v>-907111</v>
      </c>
      <c r="BJ273">
        <v>-3956800</v>
      </c>
      <c r="BK273">
        <v>-2957638</v>
      </c>
      <c r="BL273">
        <v>-1941636</v>
      </c>
      <c r="BM273">
        <v>-755078</v>
      </c>
    </row>
    <row r="274" spans="1:65">
      <c r="A274" t="s">
        <v>584</v>
      </c>
      <c r="B274">
        <v>-2927407.33</v>
      </c>
      <c r="C274">
        <v>-1719620</v>
      </c>
      <c r="D274">
        <v>-1186761</v>
      </c>
      <c r="E274">
        <v>-525692</v>
      </c>
      <c r="F274">
        <v>-4062895.8</v>
      </c>
      <c r="G274">
        <v>-3033070</v>
      </c>
      <c r="H274">
        <v>-2345267</v>
      </c>
      <c r="I274">
        <v>-489473</v>
      </c>
      <c r="J274">
        <v>-2278332.31</v>
      </c>
      <c r="K274">
        <v>-1013977</v>
      </c>
      <c r="L274">
        <v>-574076</v>
      </c>
      <c r="M274">
        <v>-419020</v>
      </c>
      <c r="N274">
        <v>-1019581.86</v>
      </c>
      <c r="O274">
        <v>-738553</v>
      </c>
      <c r="P274">
        <v>-396529</v>
      </c>
      <c r="Q274">
        <v>-179434</v>
      </c>
      <c r="R274">
        <v>-1064595.48</v>
      </c>
      <c r="S274">
        <v>-703896</v>
      </c>
      <c r="T274">
        <v>-483859</v>
      </c>
      <c r="U274">
        <v>-133838</v>
      </c>
      <c r="V274">
        <v>-1337165.3400000001</v>
      </c>
      <c r="W274">
        <v>-845245</v>
      </c>
      <c r="X274">
        <v>-370079</v>
      </c>
      <c r="Y274">
        <v>-121216</v>
      </c>
      <c r="Z274">
        <v>-1060471.32</v>
      </c>
      <c r="AA274">
        <v>-1543717</v>
      </c>
      <c r="AB274">
        <v>-1129738</v>
      </c>
      <c r="AC274">
        <v>-90270</v>
      </c>
      <c r="AD274">
        <v>-1432494</v>
      </c>
      <c r="AE274">
        <v>-764812</v>
      </c>
      <c r="AF274">
        <v>-359482</v>
      </c>
      <c r="AG274">
        <v>-230794</v>
      </c>
      <c r="AH274">
        <v>-1562399.66</v>
      </c>
      <c r="AI274">
        <v>-1242822</v>
      </c>
      <c r="AJ274">
        <v>-966151</v>
      </c>
      <c r="AK274">
        <v>-544216</v>
      </c>
      <c r="AL274">
        <v>-2203033.9300000002</v>
      </c>
      <c r="AM274">
        <v>-933213</v>
      </c>
      <c r="AN274">
        <v>-721561</v>
      </c>
      <c r="AO274">
        <v>-231454</v>
      </c>
      <c r="AP274">
        <v>-452349.87</v>
      </c>
      <c r="AQ274">
        <v>-473406</v>
      </c>
      <c r="AR274">
        <v>-131411</v>
      </c>
      <c r="AS274">
        <v>-68270</v>
      </c>
      <c r="AT274">
        <v>-423734.27</v>
      </c>
      <c r="AU274">
        <v>-281930</v>
      </c>
      <c r="AV274">
        <v>-127994</v>
      </c>
      <c r="AW274">
        <v>-46063</v>
      </c>
      <c r="AX274">
        <v>-234288.81</v>
      </c>
      <c r="AY274">
        <v>-169584</v>
      </c>
      <c r="AZ274">
        <v>-107042</v>
      </c>
      <c r="BA274">
        <v>-62170</v>
      </c>
      <c r="BB274">
        <v>-166476.75</v>
      </c>
      <c r="BC274">
        <v>-132568</v>
      </c>
      <c r="BD274">
        <v>-96549</v>
      </c>
      <c r="BE274">
        <v>-62103</v>
      </c>
      <c r="BF274">
        <v>-227711.3</v>
      </c>
      <c r="BG274">
        <v>-169469</v>
      </c>
      <c r="BH274">
        <v>-119517</v>
      </c>
      <c r="BI274">
        <v>0</v>
      </c>
      <c r="BJ274">
        <v>0</v>
      </c>
      <c r="BK274">
        <v>0</v>
      </c>
      <c r="BL274">
        <v>0</v>
      </c>
      <c r="BM274">
        <v>0</v>
      </c>
    </row>
    <row r="275" spans="1:65">
      <c r="A275" t="s">
        <v>585</v>
      </c>
      <c r="B275">
        <v>-875088.72</v>
      </c>
      <c r="C275">
        <v>-552856</v>
      </c>
      <c r="D275">
        <v>-379405</v>
      </c>
      <c r="E275">
        <v>-166257</v>
      </c>
      <c r="F275">
        <v>-1263844.8</v>
      </c>
      <c r="G275">
        <v>-519183</v>
      </c>
      <c r="H275">
        <v>-37703</v>
      </c>
      <c r="I275">
        <v>-11896</v>
      </c>
      <c r="J275">
        <v>-65825.16</v>
      </c>
      <c r="K275">
        <v>0</v>
      </c>
      <c r="L275">
        <v>0</v>
      </c>
      <c r="M275">
        <v>0</v>
      </c>
      <c r="N275">
        <v>0</v>
      </c>
      <c r="O275">
        <v>0</v>
      </c>
      <c r="P275">
        <v>0</v>
      </c>
      <c r="Q275">
        <v>0</v>
      </c>
      <c r="R275">
        <v>0</v>
      </c>
      <c r="S275">
        <v>0</v>
      </c>
      <c r="T275">
        <v>0</v>
      </c>
      <c r="U275">
        <v>0</v>
      </c>
      <c r="V275">
        <v>0</v>
      </c>
      <c r="W275">
        <v>0</v>
      </c>
      <c r="X275">
        <v>0</v>
      </c>
      <c r="Y275">
        <v>0</v>
      </c>
      <c r="Z275">
        <v>0</v>
      </c>
      <c r="AA275">
        <v>0</v>
      </c>
      <c r="AB275">
        <v>0</v>
      </c>
      <c r="AC275">
        <v>0</v>
      </c>
      <c r="AD275">
        <v>0</v>
      </c>
      <c r="AE275">
        <v>0</v>
      </c>
      <c r="AF275">
        <v>0</v>
      </c>
      <c r="AG275">
        <v>0</v>
      </c>
      <c r="AH275">
        <v>0</v>
      </c>
      <c r="AI275">
        <v>0</v>
      </c>
      <c r="AJ275">
        <v>0</v>
      </c>
      <c r="AK275">
        <v>0</v>
      </c>
      <c r="AL275">
        <v>0</v>
      </c>
      <c r="AM275">
        <v>0</v>
      </c>
      <c r="AN275">
        <v>0</v>
      </c>
      <c r="AO275">
        <v>0</v>
      </c>
      <c r="AP275">
        <v>0</v>
      </c>
      <c r="AQ275">
        <v>0</v>
      </c>
      <c r="AR275">
        <v>0</v>
      </c>
      <c r="AS275">
        <v>0</v>
      </c>
      <c r="AT275">
        <v>0</v>
      </c>
      <c r="AU275">
        <v>0</v>
      </c>
      <c r="AV275">
        <v>0</v>
      </c>
      <c r="AW275">
        <v>0</v>
      </c>
      <c r="AX275">
        <v>0</v>
      </c>
      <c r="AY275">
        <v>0</v>
      </c>
      <c r="AZ275">
        <v>0</v>
      </c>
      <c r="BA275">
        <v>0</v>
      </c>
      <c r="BB275">
        <v>0</v>
      </c>
      <c r="BC275">
        <v>0</v>
      </c>
      <c r="BD275">
        <v>0</v>
      </c>
      <c r="BE275">
        <v>0</v>
      </c>
      <c r="BF275">
        <v>0</v>
      </c>
      <c r="BG275">
        <v>0</v>
      </c>
      <c r="BH275">
        <v>0</v>
      </c>
      <c r="BI275">
        <v>0</v>
      </c>
      <c r="BJ275">
        <v>0</v>
      </c>
      <c r="BK275">
        <v>0</v>
      </c>
      <c r="BL275">
        <v>0</v>
      </c>
      <c r="BM275">
        <v>0</v>
      </c>
    </row>
    <row r="276" spans="1:65">
      <c r="A276" t="s">
        <v>586</v>
      </c>
      <c r="B276">
        <v>-1139088.45</v>
      </c>
      <c r="C276">
        <v>-581185</v>
      </c>
      <c r="D276">
        <v>-440247</v>
      </c>
      <c r="E276">
        <v>-164707</v>
      </c>
      <c r="F276">
        <v>-495636.79</v>
      </c>
      <c r="G276">
        <v>-783750</v>
      </c>
      <c r="H276">
        <v>-479926</v>
      </c>
      <c r="I276">
        <v>-268905</v>
      </c>
      <c r="J276">
        <v>-1341208.77</v>
      </c>
      <c r="K276">
        <v>-1027982</v>
      </c>
      <c r="L276">
        <v>-573818</v>
      </c>
      <c r="M276">
        <v>-315309</v>
      </c>
      <c r="N276">
        <v>0</v>
      </c>
      <c r="O276">
        <v>0</v>
      </c>
      <c r="P276">
        <v>0</v>
      </c>
      <c r="Q276">
        <v>0</v>
      </c>
      <c r="R276">
        <v>0</v>
      </c>
      <c r="S276">
        <v>0</v>
      </c>
      <c r="T276">
        <v>0</v>
      </c>
      <c r="U276">
        <v>0</v>
      </c>
      <c r="V276">
        <v>0</v>
      </c>
      <c r="W276">
        <v>0</v>
      </c>
      <c r="X276">
        <v>0</v>
      </c>
      <c r="Y276">
        <v>0</v>
      </c>
      <c r="Z276">
        <v>0</v>
      </c>
      <c r="AA276">
        <v>0</v>
      </c>
      <c r="AB276">
        <v>0</v>
      </c>
      <c r="AC276">
        <v>0</v>
      </c>
      <c r="AD276">
        <v>0</v>
      </c>
      <c r="AE276">
        <v>0</v>
      </c>
      <c r="AF276">
        <v>0</v>
      </c>
      <c r="AG276">
        <v>0</v>
      </c>
      <c r="AH276">
        <v>0</v>
      </c>
      <c r="AI276">
        <v>0</v>
      </c>
      <c r="AJ276">
        <v>0</v>
      </c>
      <c r="AK276">
        <v>0</v>
      </c>
      <c r="AL276">
        <v>0</v>
      </c>
      <c r="AM276">
        <v>0</v>
      </c>
      <c r="AN276">
        <v>0</v>
      </c>
      <c r="AO276">
        <v>0</v>
      </c>
      <c r="AP276">
        <v>0</v>
      </c>
      <c r="AQ276">
        <v>0</v>
      </c>
      <c r="AR276">
        <v>0</v>
      </c>
      <c r="AS276">
        <v>0</v>
      </c>
      <c r="AT276">
        <v>0</v>
      </c>
      <c r="AU276">
        <v>0</v>
      </c>
      <c r="AV276">
        <v>0</v>
      </c>
      <c r="AW276">
        <v>0</v>
      </c>
      <c r="AX276">
        <v>0</v>
      </c>
      <c r="AY276">
        <v>0</v>
      </c>
      <c r="AZ276">
        <v>0</v>
      </c>
      <c r="BA276">
        <v>0</v>
      </c>
      <c r="BB276">
        <v>0</v>
      </c>
      <c r="BC276">
        <v>0</v>
      </c>
      <c r="BD276">
        <v>0</v>
      </c>
      <c r="BE276">
        <v>0</v>
      </c>
      <c r="BF276">
        <v>0</v>
      </c>
      <c r="BG276">
        <v>0</v>
      </c>
      <c r="BH276">
        <v>0</v>
      </c>
      <c r="BI276">
        <v>0</v>
      </c>
      <c r="BJ276">
        <v>0</v>
      </c>
      <c r="BK276">
        <v>0</v>
      </c>
      <c r="BL276">
        <v>0</v>
      </c>
      <c r="BM276">
        <v>0</v>
      </c>
    </row>
    <row r="277" spans="1:65">
      <c r="A277" t="s">
        <v>587</v>
      </c>
      <c r="B277">
        <v>510956.85</v>
      </c>
      <c r="C277">
        <v>387404</v>
      </c>
      <c r="D277">
        <v>259138</v>
      </c>
      <c r="E277">
        <v>119207</v>
      </c>
      <c r="F277">
        <v>458989.22</v>
      </c>
      <c r="G277">
        <v>340013</v>
      </c>
      <c r="H277">
        <v>220587</v>
      </c>
      <c r="I277">
        <v>100542</v>
      </c>
      <c r="J277">
        <v>81498.86</v>
      </c>
      <c r="K277">
        <v>237</v>
      </c>
      <c r="L277">
        <v>155</v>
      </c>
      <c r="M277">
        <v>76</v>
      </c>
      <c r="N277">
        <v>299.64</v>
      </c>
      <c r="O277">
        <v>223</v>
      </c>
      <c r="P277">
        <v>150</v>
      </c>
      <c r="Q277">
        <v>74</v>
      </c>
      <c r="R277">
        <v>256.41000000000003</v>
      </c>
      <c r="S277">
        <v>185</v>
      </c>
      <c r="T277">
        <v>125</v>
      </c>
      <c r="U277">
        <v>63</v>
      </c>
      <c r="V277">
        <v>222.72</v>
      </c>
      <c r="W277">
        <v>158</v>
      </c>
      <c r="X277">
        <v>104</v>
      </c>
      <c r="Y277">
        <v>51</v>
      </c>
      <c r="Z277">
        <v>182.7</v>
      </c>
      <c r="AA277">
        <v>134</v>
      </c>
      <c r="AB277">
        <v>90</v>
      </c>
      <c r="AC277">
        <v>46</v>
      </c>
      <c r="AD277">
        <v>163.24</v>
      </c>
      <c r="AE277">
        <v>117</v>
      </c>
      <c r="AF277">
        <v>78</v>
      </c>
      <c r="AG277">
        <v>39</v>
      </c>
      <c r="AH277">
        <v>136.04</v>
      </c>
      <c r="AI277">
        <v>96</v>
      </c>
      <c r="AJ277">
        <v>62</v>
      </c>
      <c r="AK277">
        <v>31</v>
      </c>
      <c r="AL277">
        <v>107.46</v>
      </c>
      <c r="AM277">
        <v>76</v>
      </c>
      <c r="AN277">
        <v>52</v>
      </c>
      <c r="AO277">
        <v>26</v>
      </c>
      <c r="AP277">
        <v>476.7</v>
      </c>
      <c r="AQ277">
        <v>451</v>
      </c>
      <c r="AR277">
        <v>430</v>
      </c>
      <c r="AS277">
        <v>19</v>
      </c>
      <c r="AT277">
        <v>3581.32</v>
      </c>
      <c r="AU277">
        <v>39</v>
      </c>
      <c r="AV277">
        <v>26</v>
      </c>
      <c r="AW277">
        <v>13</v>
      </c>
      <c r="AX277">
        <v>46.31</v>
      </c>
      <c r="AY277">
        <v>31</v>
      </c>
      <c r="AZ277">
        <v>21</v>
      </c>
      <c r="BA277">
        <v>10</v>
      </c>
      <c r="BB277">
        <v>37.119999999999997</v>
      </c>
      <c r="BC277">
        <v>27</v>
      </c>
      <c r="BD277">
        <v>18</v>
      </c>
      <c r="BE277">
        <v>9</v>
      </c>
      <c r="BF277">
        <v>33.74</v>
      </c>
      <c r="BG277">
        <v>24</v>
      </c>
      <c r="BH277">
        <v>16</v>
      </c>
      <c r="BI277">
        <v>9</v>
      </c>
      <c r="BJ277">
        <v>1552</v>
      </c>
      <c r="BK277">
        <v>1535</v>
      </c>
      <c r="BL277">
        <v>1535</v>
      </c>
      <c r="BM277">
        <v>0</v>
      </c>
    </row>
    <row r="278" spans="1:65">
      <c r="A278" t="s">
        <v>588</v>
      </c>
      <c r="B278">
        <v>453525.47</v>
      </c>
      <c r="C278">
        <v>282276</v>
      </c>
      <c r="D278">
        <v>213856</v>
      </c>
      <c r="E278">
        <v>65079</v>
      </c>
      <c r="F278">
        <v>222412.52</v>
      </c>
      <c r="G278">
        <v>125192</v>
      </c>
      <c r="H278">
        <v>146308</v>
      </c>
      <c r="I278">
        <v>2821</v>
      </c>
      <c r="J278">
        <v>103300.82</v>
      </c>
      <c r="K278">
        <v>59589</v>
      </c>
      <c r="L278">
        <v>24906</v>
      </c>
      <c r="M278">
        <v>22202</v>
      </c>
      <c r="N278">
        <v>163033.15</v>
      </c>
      <c r="O278">
        <v>108618</v>
      </c>
      <c r="P278">
        <v>87421</v>
      </c>
      <c r="Q278">
        <v>33502</v>
      </c>
      <c r="R278">
        <v>290846.71999999997</v>
      </c>
      <c r="S278">
        <v>218933</v>
      </c>
      <c r="T278">
        <v>182191</v>
      </c>
      <c r="U278">
        <v>59464</v>
      </c>
      <c r="V278">
        <v>282408.86</v>
      </c>
      <c r="W278">
        <v>171184</v>
      </c>
      <c r="X278">
        <v>133787</v>
      </c>
      <c r="Y278">
        <v>28095</v>
      </c>
      <c r="Z278">
        <v>270653.33</v>
      </c>
      <c r="AA278">
        <v>195243</v>
      </c>
      <c r="AB278">
        <v>175361</v>
      </c>
      <c r="AC278">
        <v>96473</v>
      </c>
      <c r="AD278">
        <v>197872.78</v>
      </c>
      <c r="AE278">
        <v>115915</v>
      </c>
      <c r="AF278">
        <v>95940</v>
      </c>
      <c r="AG278">
        <v>22118</v>
      </c>
      <c r="AH278">
        <v>207701.42</v>
      </c>
      <c r="AI278">
        <v>144501</v>
      </c>
      <c r="AJ278">
        <v>115904</v>
      </c>
      <c r="AK278">
        <v>37795</v>
      </c>
      <c r="AL278">
        <v>241955.11</v>
      </c>
      <c r="AM278">
        <v>155544</v>
      </c>
      <c r="AN278">
        <v>129251</v>
      </c>
      <c r="AO278">
        <v>59685</v>
      </c>
      <c r="AP278">
        <v>633352.89</v>
      </c>
      <c r="AQ278">
        <v>532808</v>
      </c>
      <c r="AR278">
        <v>490915</v>
      </c>
      <c r="AS278">
        <v>148729</v>
      </c>
      <c r="AT278">
        <v>630750.9</v>
      </c>
      <c r="AU278">
        <v>441686</v>
      </c>
      <c r="AV278">
        <v>305802</v>
      </c>
      <c r="AW278">
        <v>54113</v>
      </c>
      <c r="AX278">
        <v>394536.69</v>
      </c>
      <c r="AY278">
        <v>252536</v>
      </c>
      <c r="AZ278">
        <v>178264</v>
      </c>
      <c r="BA278">
        <v>47535</v>
      </c>
      <c r="BB278">
        <v>182653.82</v>
      </c>
      <c r="BC278">
        <v>127144</v>
      </c>
      <c r="BD278">
        <v>106845</v>
      </c>
      <c r="BE278">
        <v>16426</v>
      </c>
      <c r="BF278">
        <v>150303.67000000001</v>
      </c>
      <c r="BG278">
        <v>95998</v>
      </c>
      <c r="BH278">
        <v>88587</v>
      </c>
      <c r="BI278">
        <v>0</v>
      </c>
      <c r="BJ278">
        <v>0</v>
      </c>
      <c r="BK278">
        <v>0</v>
      </c>
      <c r="BL278">
        <v>0</v>
      </c>
      <c r="BM278">
        <v>0</v>
      </c>
    </row>
    <row r="279" spans="1:65">
      <c r="A279" t="s">
        <v>589</v>
      </c>
      <c r="B279">
        <v>63968.36</v>
      </c>
      <c r="C279">
        <v>63257</v>
      </c>
      <c r="D279">
        <v>63257</v>
      </c>
      <c r="E279">
        <v>0</v>
      </c>
      <c r="F279">
        <v>0</v>
      </c>
      <c r="G279">
        <v>0</v>
      </c>
      <c r="H279">
        <v>0</v>
      </c>
      <c r="I279">
        <v>0</v>
      </c>
      <c r="J279">
        <v>13165259.380000001</v>
      </c>
      <c r="K279">
        <v>0</v>
      </c>
      <c r="L279">
        <v>0</v>
      </c>
      <c r="M279">
        <v>0</v>
      </c>
      <c r="N279">
        <v>-970288.54</v>
      </c>
      <c r="O279">
        <v>-643002</v>
      </c>
      <c r="P279">
        <v>-387397</v>
      </c>
      <c r="Q279">
        <v>-154857</v>
      </c>
      <c r="R279">
        <v>0</v>
      </c>
      <c r="S279">
        <v>0</v>
      </c>
      <c r="T279">
        <v>0</v>
      </c>
      <c r="U279">
        <v>0</v>
      </c>
      <c r="V279">
        <v>0</v>
      </c>
      <c r="W279">
        <v>0</v>
      </c>
      <c r="X279">
        <v>0</v>
      </c>
      <c r="Y279">
        <v>-42275</v>
      </c>
      <c r="Z279">
        <v>-1053610.44</v>
      </c>
      <c r="AA279">
        <v>0</v>
      </c>
      <c r="AB279">
        <v>0</v>
      </c>
      <c r="AC279">
        <v>-23920</v>
      </c>
      <c r="AD279">
        <v>0</v>
      </c>
      <c r="AE279">
        <v>0</v>
      </c>
      <c r="AF279">
        <v>-180888</v>
      </c>
      <c r="AG279">
        <v>-132736</v>
      </c>
      <c r="AH279">
        <v>0</v>
      </c>
      <c r="AI279">
        <v>0</v>
      </c>
      <c r="AJ279">
        <v>0</v>
      </c>
      <c r="AK279">
        <v>0</v>
      </c>
      <c r="AL279">
        <v>0.03</v>
      </c>
      <c r="AM279">
        <v>0</v>
      </c>
      <c r="AN279">
        <v>0</v>
      </c>
      <c r="AO279">
        <v>0</v>
      </c>
      <c r="AP279">
        <v>-382726.33</v>
      </c>
      <c r="AQ279">
        <v>0</v>
      </c>
      <c r="AR279">
        <v>0</v>
      </c>
      <c r="AS279">
        <v>0</v>
      </c>
      <c r="AT279">
        <v>0.03</v>
      </c>
      <c r="AU279">
        <v>0</v>
      </c>
      <c r="AV279">
        <v>0</v>
      </c>
      <c r="AW279">
        <v>0</v>
      </c>
      <c r="AX279">
        <v>0</v>
      </c>
      <c r="AY279">
        <v>0</v>
      </c>
      <c r="AZ279">
        <v>0</v>
      </c>
      <c r="BA279">
        <v>0</v>
      </c>
      <c r="BB279">
        <v>0</v>
      </c>
      <c r="BC279">
        <v>0</v>
      </c>
      <c r="BD279">
        <v>0</v>
      </c>
      <c r="BE279">
        <v>0</v>
      </c>
      <c r="BF279">
        <v>-0.04</v>
      </c>
      <c r="BG279">
        <v>0</v>
      </c>
      <c r="BH279">
        <v>0</v>
      </c>
      <c r="BI279">
        <v>-63176</v>
      </c>
      <c r="BJ279">
        <v>-1009423</v>
      </c>
      <c r="BK279">
        <v>2105363</v>
      </c>
      <c r="BL279">
        <v>-330770</v>
      </c>
      <c r="BM279">
        <v>-504807</v>
      </c>
    </row>
    <row r="280" spans="1:65">
      <c r="A280" t="s">
        <v>361</v>
      </c>
      <c r="B280">
        <v>-28066739.370000001</v>
      </c>
      <c r="C280">
        <v>-20163538</v>
      </c>
      <c r="D280">
        <v>-13486692</v>
      </c>
      <c r="E280">
        <v>-7529333</v>
      </c>
      <c r="F280">
        <v>-30505979.350000001</v>
      </c>
      <c r="G280">
        <v>-23329481</v>
      </c>
      <c r="H280">
        <v>-16058607</v>
      </c>
      <c r="I280">
        <v>-10531753</v>
      </c>
      <c r="J280">
        <v>-2096620.66</v>
      </c>
      <c r="K280">
        <v>-10694143</v>
      </c>
      <c r="L280">
        <v>-6954966</v>
      </c>
      <c r="M280">
        <v>-3392352</v>
      </c>
      <c r="N280">
        <v>-97404501.810000002</v>
      </c>
      <c r="O280">
        <v>-13044803</v>
      </c>
      <c r="P280">
        <v>-8828313</v>
      </c>
      <c r="Q280">
        <v>-4173403</v>
      </c>
      <c r="R280">
        <v>-16583560.300000001</v>
      </c>
      <c r="S280">
        <v>-11673898</v>
      </c>
      <c r="T280">
        <v>-7788295</v>
      </c>
      <c r="U280">
        <v>-5124822</v>
      </c>
      <c r="V280">
        <v>-15353922.949999999</v>
      </c>
      <c r="W280">
        <v>-10601684</v>
      </c>
      <c r="X280">
        <v>-6338621</v>
      </c>
      <c r="Y280">
        <v>-3412370</v>
      </c>
      <c r="Z280">
        <v>-20382290.989999998</v>
      </c>
      <c r="AA280">
        <v>-15196012</v>
      </c>
      <c r="AB280">
        <v>-10861730</v>
      </c>
      <c r="AC280">
        <v>-5856133</v>
      </c>
      <c r="AD280">
        <v>-18794163.34</v>
      </c>
      <c r="AE280">
        <v>-12940369</v>
      </c>
      <c r="AF280">
        <v>-8502554</v>
      </c>
      <c r="AG280">
        <v>-4226906</v>
      </c>
      <c r="AH280">
        <v>-17409311.02</v>
      </c>
      <c r="AI280">
        <v>-12190968</v>
      </c>
      <c r="AJ280">
        <v>-7885625</v>
      </c>
      <c r="AK280">
        <v>-4355885</v>
      </c>
      <c r="AL280">
        <v>-15957966.52</v>
      </c>
      <c r="AM280">
        <v>-10712114</v>
      </c>
      <c r="AN280">
        <v>-7233778</v>
      </c>
      <c r="AO280">
        <v>-3771134</v>
      </c>
      <c r="AP280">
        <v>-191408846.59</v>
      </c>
      <c r="AQ280">
        <v>-187952402</v>
      </c>
      <c r="AR280">
        <v>-126867047</v>
      </c>
      <c r="AS280">
        <v>-2637304</v>
      </c>
      <c r="AT280">
        <v>-8502236.5299999993</v>
      </c>
      <c r="AU280">
        <v>-4375562</v>
      </c>
      <c r="AV280">
        <v>-470286</v>
      </c>
      <c r="AW280">
        <v>-1052029</v>
      </c>
      <c r="AX280">
        <v>-9637814.3300000001</v>
      </c>
      <c r="AY280">
        <v>-5972792</v>
      </c>
      <c r="AZ280">
        <v>-2257931</v>
      </c>
      <c r="BA280">
        <v>-1042463</v>
      </c>
      <c r="BB280">
        <v>-3872619.94</v>
      </c>
      <c r="BC280">
        <v>1097691</v>
      </c>
      <c r="BD280">
        <v>-760703</v>
      </c>
      <c r="BE280">
        <v>-798183</v>
      </c>
      <c r="BF280">
        <v>-5338565.32</v>
      </c>
      <c r="BG280">
        <v>-4017244</v>
      </c>
      <c r="BH280">
        <v>-1461025</v>
      </c>
      <c r="BI280">
        <v>-732716</v>
      </c>
      <c r="BJ280">
        <v>-5872673</v>
      </c>
      <c r="BK280">
        <v>-2876447</v>
      </c>
      <c r="BL280">
        <v>-2979075</v>
      </c>
      <c r="BM280">
        <v>-1594648</v>
      </c>
    </row>
    <row r="281" spans="1:65">
      <c r="A281" t="s">
        <v>590</v>
      </c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</row>
    <row r="282" spans="1:65">
      <c r="A282" t="s">
        <v>591</v>
      </c>
      <c r="B282">
        <v>-7665438.5800000001</v>
      </c>
      <c r="C282">
        <v>0</v>
      </c>
      <c r="D282">
        <v>0</v>
      </c>
      <c r="E282">
        <v>0</v>
      </c>
      <c r="F282">
        <v>-26104000.059999999</v>
      </c>
      <c r="G282">
        <v>-34288151</v>
      </c>
      <c r="H282">
        <v>-21872673</v>
      </c>
      <c r="I282">
        <v>787636</v>
      </c>
      <c r="J282">
        <v>0</v>
      </c>
      <c r="K282">
        <v>13336079</v>
      </c>
      <c r="L282">
        <v>9513247</v>
      </c>
      <c r="M282">
        <v>11566638</v>
      </c>
      <c r="N282">
        <v>-2279128.84</v>
      </c>
      <c r="O282">
        <v>2352526</v>
      </c>
      <c r="P282">
        <v>12532601</v>
      </c>
      <c r="Q282">
        <v>377528</v>
      </c>
      <c r="R282">
        <v>-235106</v>
      </c>
      <c r="S282">
        <v>5082417</v>
      </c>
      <c r="T282">
        <v>120039</v>
      </c>
      <c r="U282">
        <v>0</v>
      </c>
      <c r="V282">
        <v>0</v>
      </c>
      <c r="W282">
        <v>0</v>
      </c>
      <c r="X282">
        <v>0</v>
      </c>
      <c r="Y282">
        <v>-3704202</v>
      </c>
      <c r="Z282">
        <v>434669.64</v>
      </c>
      <c r="AA282">
        <v>0</v>
      </c>
      <c r="AB282">
        <v>0</v>
      </c>
      <c r="AC282">
        <v>1637903</v>
      </c>
      <c r="AD282">
        <v>0</v>
      </c>
      <c r="AE282">
        <v>0</v>
      </c>
      <c r="AF282">
        <v>-3683839</v>
      </c>
      <c r="AG282">
        <v>-5209940</v>
      </c>
      <c r="AH282">
        <v>0</v>
      </c>
      <c r="AI282">
        <v>0</v>
      </c>
      <c r="AJ282">
        <v>0</v>
      </c>
      <c r="AK282">
        <v>-9876076</v>
      </c>
      <c r="AL282">
        <v>-120416950.48</v>
      </c>
      <c r="AM282">
        <v>-129479915</v>
      </c>
      <c r="AN282">
        <v>-127958820</v>
      </c>
      <c r="AO282">
        <v>0</v>
      </c>
      <c r="AP282">
        <v>131043521.70999999</v>
      </c>
      <c r="AQ282">
        <v>0</v>
      </c>
      <c r="AR282">
        <v>140509665</v>
      </c>
      <c r="AS282">
        <v>22</v>
      </c>
      <c r="AT282">
        <v>-2173.4699999999998</v>
      </c>
      <c r="AU282">
        <v>18962</v>
      </c>
      <c r="AV282">
        <v>-1732</v>
      </c>
      <c r="AW282">
        <v>5234</v>
      </c>
      <c r="AX282">
        <v>2173.4699999999998</v>
      </c>
      <c r="AY282">
        <v>48</v>
      </c>
      <c r="AZ282">
        <v>39</v>
      </c>
      <c r="BA282">
        <v>3197</v>
      </c>
      <c r="BB282">
        <v>-10212.02</v>
      </c>
      <c r="BC282">
        <v>-10212</v>
      </c>
      <c r="BD282">
        <v>-10212</v>
      </c>
      <c r="BE282">
        <v>7775</v>
      </c>
      <c r="BF282">
        <v>-157783.47</v>
      </c>
      <c r="BG282">
        <v>-156314</v>
      </c>
      <c r="BH282">
        <v>-64502</v>
      </c>
      <c r="BI282">
        <v>0</v>
      </c>
      <c r="BJ282">
        <v>0</v>
      </c>
      <c r="BK282">
        <v>0</v>
      </c>
      <c r="BL282">
        <v>0</v>
      </c>
      <c r="BM282">
        <v>0</v>
      </c>
    </row>
    <row r="283" spans="1:65">
      <c r="A283" t="s">
        <v>592</v>
      </c>
      <c r="B283">
        <v>0</v>
      </c>
      <c r="C283">
        <v>0</v>
      </c>
      <c r="D283">
        <v>0</v>
      </c>
      <c r="E283">
        <v>0</v>
      </c>
      <c r="F283">
        <v>0</v>
      </c>
      <c r="G283">
        <v>0</v>
      </c>
      <c r="H283">
        <v>0</v>
      </c>
      <c r="I283">
        <v>0</v>
      </c>
      <c r="J283">
        <v>0</v>
      </c>
      <c r="K283">
        <v>0</v>
      </c>
      <c r="L283">
        <v>0</v>
      </c>
      <c r="M283">
        <v>0</v>
      </c>
      <c r="N283">
        <v>-8762.24</v>
      </c>
      <c r="O283">
        <v>-8798</v>
      </c>
      <c r="P283">
        <v>0</v>
      </c>
      <c r="Q283">
        <v>0</v>
      </c>
      <c r="R283">
        <v>14902.85</v>
      </c>
      <c r="S283">
        <v>15026</v>
      </c>
      <c r="T283">
        <v>9480</v>
      </c>
      <c r="U283">
        <v>0</v>
      </c>
      <c r="V283">
        <v>0</v>
      </c>
      <c r="W283">
        <v>0</v>
      </c>
      <c r="X283">
        <v>0</v>
      </c>
      <c r="Y283">
        <v>0</v>
      </c>
      <c r="Z283">
        <v>0</v>
      </c>
      <c r="AA283">
        <v>0</v>
      </c>
      <c r="AB283">
        <v>0</v>
      </c>
      <c r="AC283">
        <v>0</v>
      </c>
      <c r="AD283">
        <v>0</v>
      </c>
      <c r="AE283">
        <v>0</v>
      </c>
      <c r="AF283">
        <v>0</v>
      </c>
      <c r="AG283">
        <v>0</v>
      </c>
      <c r="AH283">
        <v>-2847500.86</v>
      </c>
      <c r="AI283">
        <v>-1288974</v>
      </c>
      <c r="AJ283">
        <v>2009467</v>
      </c>
      <c r="AK283">
        <v>0</v>
      </c>
      <c r="AL283">
        <v>0</v>
      </c>
      <c r="AM283">
        <v>0</v>
      </c>
      <c r="AN283">
        <v>0</v>
      </c>
      <c r="AO283">
        <v>0</v>
      </c>
      <c r="AP283">
        <v>0</v>
      </c>
      <c r="AQ283">
        <v>0</v>
      </c>
      <c r="AR283">
        <v>0</v>
      </c>
      <c r="AS283">
        <v>0</v>
      </c>
      <c r="AT283">
        <v>0</v>
      </c>
      <c r="AU283">
        <v>0</v>
      </c>
      <c r="AV283">
        <v>0</v>
      </c>
      <c r="AW283">
        <v>0</v>
      </c>
      <c r="AX283">
        <v>0</v>
      </c>
      <c r="AY283">
        <v>0</v>
      </c>
      <c r="AZ283">
        <v>0</v>
      </c>
      <c r="BA283">
        <v>0</v>
      </c>
      <c r="BB283">
        <v>0</v>
      </c>
      <c r="BC283">
        <v>0</v>
      </c>
      <c r="BD283">
        <v>0</v>
      </c>
      <c r="BE283">
        <v>0</v>
      </c>
      <c r="BF283">
        <v>0</v>
      </c>
      <c r="BG283">
        <v>0</v>
      </c>
      <c r="BH283">
        <v>0</v>
      </c>
      <c r="BI283">
        <v>0</v>
      </c>
      <c r="BJ283">
        <v>0</v>
      </c>
      <c r="BK283">
        <v>0</v>
      </c>
      <c r="BL283">
        <v>0</v>
      </c>
      <c r="BM283">
        <v>0</v>
      </c>
    </row>
    <row r="284" spans="1:65">
      <c r="A284" t="s">
        <v>593</v>
      </c>
      <c r="B284">
        <v>0</v>
      </c>
      <c r="C284">
        <v>0</v>
      </c>
      <c r="D284">
        <v>0</v>
      </c>
      <c r="E284">
        <v>0</v>
      </c>
      <c r="F284">
        <v>0</v>
      </c>
      <c r="G284">
        <v>0</v>
      </c>
      <c r="H284">
        <v>0</v>
      </c>
      <c r="I284">
        <v>0</v>
      </c>
      <c r="J284">
        <v>0</v>
      </c>
      <c r="K284">
        <v>0</v>
      </c>
      <c r="L284">
        <v>0</v>
      </c>
      <c r="M284">
        <v>0</v>
      </c>
      <c r="N284">
        <v>-8762.24</v>
      </c>
      <c r="O284">
        <v>-8798</v>
      </c>
      <c r="P284">
        <v>0</v>
      </c>
      <c r="Q284">
        <v>0</v>
      </c>
      <c r="R284">
        <v>14902.85</v>
      </c>
      <c r="S284">
        <v>15026</v>
      </c>
      <c r="T284">
        <v>9480</v>
      </c>
      <c r="U284">
        <v>0</v>
      </c>
      <c r="V284">
        <v>0</v>
      </c>
      <c r="W284">
        <v>0</v>
      </c>
      <c r="X284">
        <v>0</v>
      </c>
      <c r="Y284">
        <v>0</v>
      </c>
      <c r="Z284">
        <v>0</v>
      </c>
      <c r="AA284">
        <v>0</v>
      </c>
      <c r="AB284">
        <v>0</v>
      </c>
      <c r="AC284">
        <v>0</v>
      </c>
      <c r="AD284">
        <v>0</v>
      </c>
      <c r="AE284">
        <v>0</v>
      </c>
      <c r="AF284">
        <v>0</v>
      </c>
      <c r="AG284">
        <v>0</v>
      </c>
      <c r="AH284">
        <v>-2847500.86</v>
      </c>
      <c r="AI284">
        <v>-1288974</v>
      </c>
      <c r="AJ284">
        <v>2009467</v>
      </c>
      <c r="AK284">
        <v>0</v>
      </c>
      <c r="AL284">
        <v>0</v>
      </c>
      <c r="AM284">
        <v>0</v>
      </c>
      <c r="AN284">
        <v>0</v>
      </c>
      <c r="AO284">
        <v>0</v>
      </c>
      <c r="AP284">
        <v>0</v>
      </c>
      <c r="AQ284">
        <v>0</v>
      </c>
      <c r="AR284">
        <v>0</v>
      </c>
      <c r="AS284">
        <v>0</v>
      </c>
      <c r="AT284">
        <v>0</v>
      </c>
      <c r="AU284">
        <v>0</v>
      </c>
      <c r="AV284">
        <v>0</v>
      </c>
      <c r="AW284">
        <v>0</v>
      </c>
      <c r="AX284">
        <v>0</v>
      </c>
      <c r="AY284">
        <v>0</v>
      </c>
      <c r="AZ284">
        <v>0</v>
      </c>
      <c r="BA284">
        <v>0</v>
      </c>
      <c r="BB284">
        <v>0</v>
      </c>
      <c r="BC284">
        <v>0</v>
      </c>
      <c r="BD284">
        <v>0</v>
      </c>
      <c r="BE284">
        <v>0</v>
      </c>
      <c r="BF284">
        <v>0</v>
      </c>
      <c r="BG284">
        <v>0</v>
      </c>
      <c r="BH284">
        <v>0</v>
      </c>
      <c r="BI284">
        <v>0</v>
      </c>
      <c r="BJ284">
        <v>0</v>
      </c>
      <c r="BK284">
        <v>0</v>
      </c>
      <c r="BL284">
        <v>0</v>
      </c>
      <c r="BM284">
        <v>0</v>
      </c>
    </row>
    <row r="285" spans="1:65">
      <c r="A285" t="s">
        <v>594</v>
      </c>
      <c r="B285">
        <v>350196.32</v>
      </c>
      <c r="C285">
        <v>5345</v>
      </c>
      <c r="D285">
        <v>16274805</v>
      </c>
      <c r="E285">
        <v>14679614</v>
      </c>
      <c r="F285">
        <v>2410270.27</v>
      </c>
      <c r="G285">
        <v>177142</v>
      </c>
      <c r="H285">
        <v>156142</v>
      </c>
      <c r="I285">
        <v>0</v>
      </c>
      <c r="J285">
        <v>18272275.699999999</v>
      </c>
      <c r="K285">
        <v>3000653</v>
      </c>
      <c r="L285">
        <v>3000640</v>
      </c>
      <c r="M285">
        <v>3000632</v>
      </c>
      <c r="N285">
        <v>79244880.349999994</v>
      </c>
      <c r="O285">
        <v>0</v>
      </c>
      <c r="P285">
        <v>0</v>
      </c>
      <c r="Q285">
        <v>0</v>
      </c>
      <c r="R285">
        <v>3068.33</v>
      </c>
      <c r="S285">
        <v>0</v>
      </c>
      <c r="T285">
        <v>0</v>
      </c>
      <c r="U285">
        <v>0</v>
      </c>
      <c r="V285">
        <v>5002261.01</v>
      </c>
      <c r="W285">
        <v>4846460</v>
      </c>
      <c r="X285">
        <v>2932272</v>
      </c>
      <c r="Y285">
        <v>3090673</v>
      </c>
      <c r="Z285">
        <v>1821279.37</v>
      </c>
      <c r="AA285">
        <v>4616277</v>
      </c>
      <c r="AB285">
        <v>5353149</v>
      </c>
      <c r="AC285">
        <v>930211</v>
      </c>
      <c r="AD285">
        <v>576507.80000000005</v>
      </c>
      <c r="AE285">
        <v>215833</v>
      </c>
      <c r="AF285">
        <v>0</v>
      </c>
      <c r="AG285">
        <v>0</v>
      </c>
      <c r="AH285">
        <v>2000000</v>
      </c>
      <c r="AI285">
        <v>0</v>
      </c>
      <c r="AJ285">
        <v>0</v>
      </c>
      <c r="AK285">
        <v>0</v>
      </c>
      <c r="AL285">
        <v>95346925</v>
      </c>
      <c r="AM285">
        <v>93346925</v>
      </c>
      <c r="AN285">
        <v>93346925</v>
      </c>
      <c r="AO285">
        <v>93408366</v>
      </c>
      <c r="AP285">
        <v>0</v>
      </c>
      <c r="AQ285">
        <v>194951094</v>
      </c>
      <c r="AR285">
        <v>0</v>
      </c>
      <c r="AS285">
        <v>0</v>
      </c>
      <c r="AT285">
        <v>0</v>
      </c>
      <c r="AU285">
        <v>0</v>
      </c>
      <c r="AV285">
        <v>0</v>
      </c>
      <c r="AW285">
        <v>0</v>
      </c>
      <c r="AX285">
        <v>0</v>
      </c>
      <c r="AY285">
        <v>0</v>
      </c>
      <c r="AZ285">
        <v>0</v>
      </c>
      <c r="BA285">
        <v>0</v>
      </c>
      <c r="BB285">
        <v>0</v>
      </c>
      <c r="BC285">
        <v>0</v>
      </c>
      <c r="BD285">
        <v>0</v>
      </c>
      <c r="BE285">
        <v>0</v>
      </c>
      <c r="BF285">
        <v>0</v>
      </c>
      <c r="BG285">
        <v>0</v>
      </c>
      <c r="BH285">
        <v>0</v>
      </c>
      <c r="BI285">
        <v>0</v>
      </c>
      <c r="BJ285">
        <v>0</v>
      </c>
      <c r="BK285">
        <v>84255</v>
      </c>
      <c r="BL285">
        <v>1322167</v>
      </c>
      <c r="BM285">
        <v>111690</v>
      </c>
    </row>
    <row r="286" spans="1:65">
      <c r="A286" t="s">
        <v>595</v>
      </c>
      <c r="B286">
        <v>0</v>
      </c>
      <c r="C286">
        <v>0</v>
      </c>
      <c r="D286">
        <v>16271155</v>
      </c>
      <c r="E286">
        <v>14677992</v>
      </c>
      <c r="F286">
        <v>45500</v>
      </c>
      <c r="G286">
        <v>21000</v>
      </c>
      <c r="H286">
        <v>0</v>
      </c>
      <c r="I286">
        <v>0</v>
      </c>
      <c r="J286">
        <v>13272275.699999999</v>
      </c>
      <c r="K286">
        <v>0</v>
      </c>
      <c r="L286">
        <v>0</v>
      </c>
      <c r="M286">
        <v>0</v>
      </c>
      <c r="N286">
        <v>0</v>
      </c>
      <c r="O286">
        <v>0</v>
      </c>
      <c r="P286">
        <v>0</v>
      </c>
      <c r="Q286">
        <v>0</v>
      </c>
      <c r="R286">
        <v>0</v>
      </c>
      <c r="S286">
        <v>0</v>
      </c>
      <c r="T286">
        <v>0</v>
      </c>
      <c r="U286">
        <v>0</v>
      </c>
      <c r="V286">
        <v>0</v>
      </c>
      <c r="W286">
        <v>0</v>
      </c>
      <c r="X286">
        <v>0</v>
      </c>
      <c r="Y286">
        <v>0</v>
      </c>
      <c r="Z286">
        <v>0</v>
      </c>
      <c r="AA286">
        <v>2844360</v>
      </c>
      <c r="AB286">
        <v>3616618</v>
      </c>
      <c r="AC286">
        <v>0</v>
      </c>
      <c r="AD286">
        <v>0</v>
      </c>
      <c r="AE286">
        <v>0</v>
      </c>
      <c r="AF286">
        <v>0</v>
      </c>
      <c r="AG286">
        <v>0</v>
      </c>
      <c r="AH286">
        <v>0</v>
      </c>
      <c r="AI286">
        <v>0</v>
      </c>
      <c r="AJ286">
        <v>0</v>
      </c>
      <c r="AK286">
        <v>0</v>
      </c>
      <c r="AL286">
        <v>0</v>
      </c>
      <c r="AM286">
        <v>0</v>
      </c>
      <c r="AN286">
        <v>0</v>
      </c>
      <c r="AO286">
        <v>61441</v>
      </c>
      <c r="AP286">
        <v>0</v>
      </c>
      <c r="AQ286">
        <v>194951094</v>
      </c>
      <c r="AR286">
        <v>0</v>
      </c>
      <c r="AS286">
        <v>0</v>
      </c>
      <c r="AT286">
        <v>0</v>
      </c>
      <c r="AU286">
        <v>0</v>
      </c>
      <c r="AV286">
        <v>0</v>
      </c>
      <c r="AW286">
        <v>0</v>
      </c>
      <c r="AX286">
        <v>0</v>
      </c>
      <c r="AY286">
        <v>0</v>
      </c>
      <c r="AZ286">
        <v>0</v>
      </c>
      <c r="BA286">
        <v>0</v>
      </c>
      <c r="BB286">
        <v>0</v>
      </c>
      <c r="BC286">
        <v>0</v>
      </c>
      <c r="BD286">
        <v>0</v>
      </c>
      <c r="BE286">
        <v>0</v>
      </c>
      <c r="BF286">
        <v>0</v>
      </c>
      <c r="BG286">
        <v>0</v>
      </c>
      <c r="BH286">
        <v>0</v>
      </c>
      <c r="BI286">
        <v>0</v>
      </c>
      <c r="BJ286">
        <v>0</v>
      </c>
      <c r="BK286">
        <v>0</v>
      </c>
      <c r="BL286">
        <v>0</v>
      </c>
      <c r="BM286">
        <v>0</v>
      </c>
    </row>
    <row r="287" spans="1:65">
      <c r="A287" t="s">
        <v>596</v>
      </c>
      <c r="B287">
        <v>0</v>
      </c>
      <c r="C287">
        <v>0</v>
      </c>
      <c r="D287">
        <v>16271155</v>
      </c>
      <c r="E287">
        <v>14677992</v>
      </c>
      <c r="F287">
        <v>0</v>
      </c>
      <c r="G287">
        <v>0</v>
      </c>
      <c r="H287">
        <v>0</v>
      </c>
      <c r="I287">
        <v>0</v>
      </c>
      <c r="J287">
        <v>13272275.699999999</v>
      </c>
      <c r="K287">
        <v>0</v>
      </c>
      <c r="L287">
        <v>0</v>
      </c>
      <c r="M287">
        <v>0</v>
      </c>
      <c r="N287">
        <v>0</v>
      </c>
      <c r="O287">
        <v>0</v>
      </c>
      <c r="P287">
        <v>0</v>
      </c>
      <c r="Q287">
        <v>0</v>
      </c>
      <c r="R287">
        <v>0</v>
      </c>
      <c r="S287">
        <v>0</v>
      </c>
      <c r="T287">
        <v>0</v>
      </c>
      <c r="U287">
        <v>0</v>
      </c>
      <c r="V287">
        <v>0</v>
      </c>
      <c r="W287">
        <v>0</v>
      </c>
      <c r="X287">
        <v>0</v>
      </c>
      <c r="Y287">
        <v>0</v>
      </c>
      <c r="Z287">
        <v>0</v>
      </c>
      <c r="AA287">
        <v>2844360</v>
      </c>
      <c r="AB287">
        <v>3616618</v>
      </c>
      <c r="AC287">
        <v>0</v>
      </c>
      <c r="AD287">
        <v>0</v>
      </c>
      <c r="AE287">
        <v>0</v>
      </c>
      <c r="AF287">
        <v>0</v>
      </c>
      <c r="AG287">
        <v>0</v>
      </c>
      <c r="AH287">
        <v>0</v>
      </c>
      <c r="AI287">
        <v>0</v>
      </c>
      <c r="AJ287">
        <v>0</v>
      </c>
      <c r="AK287">
        <v>0</v>
      </c>
      <c r="AL287">
        <v>0</v>
      </c>
      <c r="AM287">
        <v>0</v>
      </c>
      <c r="AN287">
        <v>0</v>
      </c>
      <c r="AO287">
        <v>61441</v>
      </c>
      <c r="AP287">
        <v>0</v>
      </c>
      <c r="AQ287">
        <v>194951094</v>
      </c>
      <c r="AR287">
        <v>0</v>
      </c>
      <c r="AS287">
        <v>0</v>
      </c>
      <c r="AT287">
        <v>0</v>
      </c>
      <c r="AU287">
        <v>0</v>
      </c>
      <c r="AV287">
        <v>0</v>
      </c>
      <c r="AW287">
        <v>0</v>
      </c>
      <c r="AX287">
        <v>0</v>
      </c>
      <c r="AY287">
        <v>0</v>
      </c>
      <c r="AZ287">
        <v>0</v>
      </c>
      <c r="BA287">
        <v>0</v>
      </c>
      <c r="BB287">
        <v>0</v>
      </c>
      <c r="BC287">
        <v>0</v>
      </c>
      <c r="BD287">
        <v>0</v>
      </c>
      <c r="BE287">
        <v>0</v>
      </c>
      <c r="BF287">
        <v>0</v>
      </c>
      <c r="BG287">
        <v>0</v>
      </c>
      <c r="BH287">
        <v>0</v>
      </c>
      <c r="BI287">
        <v>0</v>
      </c>
      <c r="BJ287">
        <v>0</v>
      </c>
      <c r="BK287">
        <v>0</v>
      </c>
      <c r="BL287">
        <v>0</v>
      </c>
      <c r="BM287">
        <v>0</v>
      </c>
    </row>
    <row r="288" spans="1:65">
      <c r="A288" t="s">
        <v>1913</v>
      </c>
      <c r="B288">
        <v>0</v>
      </c>
      <c r="C288">
        <v>0</v>
      </c>
      <c r="D288">
        <v>0</v>
      </c>
      <c r="E288">
        <v>0</v>
      </c>
      <c r="F288">
        <v>45500</v>
      </c>
      <c r="G288">
        <v>21000</v>
      </c>
      <c r="H288">
        <v>0</v>
      </c>
      <c r="I288">
        <v>0</v>
      </c>
      <c r="J288">
        <v>0</v>
      </c>
      <c r="K288">
        <v>0</v>
      </c>
      <c r="L288">
        <v>0</v>
      </c>
      <c r="M288">
        <v>0</v>
      </c>
      <c r="N288">
        <v>0</v>
      </c>
      <c r="O288">
        <v>0</v>
      </c>
      <c r="P288">
        <v>0</v>
      </c>
      <c r="Q288">
        <v>0</v>
      </c>
      <c r="R288">
        <v>0</v>
      </c>
      <c r="S288">
        <v>0</v>
      </c>
      <c r="T288">
        <v>0</v>
      </c>
      <c r="U288">
        <v>0</v>
      </c>
      <c r="V288">
        <v>0</v>
      </c>
      <c r="W288">
        <v>0</v>
      </c>
      <c r="X288">
        <v>0</v>
      </c>
      <c r="Y288">
        <v>0</v>
      </c>
      <c r="Z288">
        <v>0</v>
      </c>
      <c r="AA288">
        <v>0</v>
      </c>
      <c r="AB288">
        <v>0</v>
      </c>
      <c r="AC288">
        <v>0</v>
      </c>
      <c r="AD288">
        <v>0</v>
      </c>
      <c r="AE288">
        <v>0</v>
      </c>
      <c r="AF288">
        <v>0</v>
      </c>
      <c r="AG288">
        <v>0</v>
      </c>
      <c r="AH288">
        <v>0</v>
      </c>
      <c r="AI288">
        <v>0</v>
      </c>
      <c r="AJ288">
        <v>0</v>
      </c>
      <c r="AK288">
        <v>0</v>
      </c>
      <c r="AL288">
        <v>0</v>
      </c>
      <c r="AM288">
        <v>0</v>
      </c>
      <c r="AN288">
        <v>0</v>
      </c>
      <c r="AO288">
        <v>0</v>
      </c>
      <c r="AP288">
        <v>0</v>
      </c>
      <c r="AQ288">
        <v>0</v>
      </c>
      <c r="AR288">
        <v>0</v>
      </c>
      <c r="AS288">
        <v>0</v>
      </c>
      <c r="AT288">
        <v>0</v>
      </c>
      <c r="AU288">
        <v>0</v>
      </c>
      <c r="AV288">
        <v>0</v>
      </c>
      <c r="AW288">
        <v>0</v>
      </c>
      <c r="AX288">
        <v>0</v>
      </c>
      <c r="AY288">
        <v>0</v>
      </c>
      <c r="AZ288">
        <v>0</v>
      </c>
      <c r="BA288">
        <v>0</v>
      </c>
      <c r="BB288">
        <v>0</v>
      </c>
      <c r="BC288">
        <v>0</v>
      </c>
      <c r="BD288">
        <v>0</v>
      </c>
      <c r="BE288">
        <v>0</v>
      </c>
      <c r="BF288">
        <v>0</v>
      </c>
      <c r="BG288">
        <v>0</v>
      </c>
      <c r="BH288">
        <v>0</v>
      </c>
      <c r="BI288">
        <v>0</v>
      </c>
      <c r="BJ288">
        <v>0</v>
      </c>
      <c r="BK288">
        <v>0</v>
      </c>
      <c r="BL288">
        <v>0</v>
      </c>
      <c r="BM288">
        <v>0</v>
      </c>
    </row>
    <row r="289" spans="1:65">
      <c r="A289" t="s">
        <v>597</v>
      </c>
      <c r="B289">
        <v>350196.32</v>
      </c>
      <c r="C289">
        <v>5345</v>
      </c>
      <c r="D289">
        <v>3650</v>
      </c>
      <c r="E289">
        <v>1622</v>
      </c>
      <c r="F289">
        <v>2364770.27</v>
      </c>
      <c r="G289">
        <v>156142</v>
      </c>
      <c r="H289">
        <v>156142</v>
      </c>
      <c r="I289">
        <v>0</v>
      </c>
      <c r="J289">
        <v>5000000</v>
      </c>
      <c r="K289">
        <v>3000653</v>
      </c>
      <c r="L289">
        <v>3000640</v>
      </c>
      <c r="M289">
        <v>3000632</v>
      </c>
      <c r="N289">
        <v>79244880.349999994</v>
      </c>
      <c r="O289">
        <v>0</v>
      </c>
      <c r="P289">
        <v>0</v>
      </c>
      <c r="Q289">
        <v>0</v>
      </c>
      <c r="R289">
        <v>3068.33</v>
      </c>
      <c r="S289">
        <v>0</v>
      </c>
      <c r="T289">
        <v>0</v>
      </c>
      <c r="U289">
        <v>0</v>
      </c>
      <c r="V289">
        <v>5002261.01</v>
      </c>
      <c r="W289">
        <v>4846460</v>
      </c>
      <c r="X289">
        <v>2932272</v>
      </c>
      <c r="Y289">
        <v>3090673</v>
      </c>
      <c r="Z289">
        <v>1821279.37</v>
      </c>
      <c r="AA289">
        <v>1771917</v>
      </c>
      <c r="AB289">
        <v>1736531</v>
      </c>
      <c r="AC289">
        <v>930211</v>
      </c>
      <c r="AD289">
        <v>576507.80000000005</v>
      </c>
      <c r="AE289">
        <v>215833</v>
      </c>
      <c r="AF289">
        <v>0</v>
      </c>
      <c r="AG289">
        <v>0</v>
      </c>
      <c r="AH289">
        <v>2000000</v>
      </c>
      <c r="AI289">
        <v>0</v>
      </c>
      <c r="AJ289">
        <v>0</v>
      </c>
      <c r="AK289">
        <v>0</v>
      </c>
      <c r="AL289">
        <v>95346925</v>
      </c>
      <c r="AM289">
        <v>93346925</v>
      </c>
      <c r="AN289">
        <v>93346925</v>
      </c>
      <c r="AO289">
        <v>93346925</v>
      </c>
      <c r="AP289">
        <v>0</v>
      </c>
      <c r="AQ289">
        <v>0</v>
      </c>
      <c r="AR289">
        <v>0</v>
      </c>
      <c r="AS289">
        <v>0</v>
      </c>
      <c r="AT289">
        <v>0</v>
      </c>
      <c r="AU289">
        <v>0</v>
      </c>
      <c r="AV289">
        <v>0</v>
      </c>
      <c r="AW289">
        <v>0</v>
      </c>
      <c r="AX289">
        <v>0</v>
      </c>
      <c r="AY289">
        <v>0</v>
      </c>
      <c r="AZ289">
        <v>0</v>
      </c>
      <c r="BA289">
        <v>0</v>
      </c>
      <c r="BB289">
        <v>0</v>
      </c>
      <c r="BC289">
        <v>0</v>
      </c>
      <c r="BD289">
        <v>0</v>
      </c>
      <c r="BE289">
        <v>0</v>
      </c>
      <c r="BF289">
        <v>0</v>
      </c>
      <c r="BG289">
        <v>0</v>
      </c>
      <c r="BH289">
        <v>0</v>
      </c>
      <c r="BI289">
        <v>0</v>
      </c>
      <c r="BJ289">
        <v>0</v>
      </c>
      <c r="BK289">
        <v>84255</v>
      </c>
      <c r="BL289">
        <v>1322167</v>
      </c>
      <c r="BM289">
        <v>111690</v>
      </c>
    </row>
    <row r="290" spans="1:65">
      <c r="A290" t="s">
        <v>598</v>
      </c>
      <c r="B290">
        <v>350196.32</v>
      </c>
      <c r="C290">
        <v>5345</v>
      </c>
      <c r="D290">
        <v>3650</v>
      </c>
      <c r="E290">
        <v>1622</v>
      </c>
      <c r="F290">
        <v>2364770.27</v>
      </c>
      <c r="G290">
        <v>156142</v>
      </c>
      <c r="H290">
        <v>156142</v>
      </c>
      <c r="I290">
        <v>0</v>
      </c>
      <c r="J290">
        <v>5000000</v>
      </c>
      <c r="K290">
        <v>3000653</v>
      </c>
      <c r="L290">
        <v>3000640</v>
      </c>
      <c r="M290">
        <v>3000632</v>
      </c>
      <c r="N290">
        <v>79244880.349999994</v>
      </c>
      <c r="O290">
        <v>0</v>
      </c>
      <c r="P290">
        <v>0</v>
      </c>
      <c r="Q290">
        <v>0</v>
      </c>
      <c r="R290">
        <v>3068.33</v>
      </c>
      <c r="S290">
        <v>0</v>
      </c>
      <c r="T290">
        <v>0</v>
      </c>
      <c r="U290">
        <v>0</v>
      </c>
      <c r="V290">
        <v>5002261.01</v>
      </c>
      <c r="W290">
        <v>4846460</v>
      </c>
      <c r="X290">
        <v>2932272</v>
      </c>
      <c r="Y290">
        <v>3090673</v>
      </c>
      <c r="Z290">
        <v>1821279.37</v>
      </c>
      <c r="AA290">
        <v>1771917</v>
      </c>
      <c r="AB290">
        <v>1736531</v>
      </c>
      <c r="AC290">
        <v>930211</v>
      </c>
      <c r="AD290">
        <v>0</v>
      </c>
      <c r="AE290">
        <v>0</v>
      </c>
      <c r="AF290">
        <v>0</v>
      </c>
      <c r="AG290">
        <v>0</v>
      </c>
      <c r="AH290">
        <v>2000000</v>
      </c>
      <c r="AI290">
        <v>0</v>
      </c>
      <c r="AJ290">
        <v>0</v>
      </c>
      <c r="AK290">
        <v>0</v>
      </c>
      <c r="AL290">
        <v>95346925</v>
      </c>
      <c r="AM290">
        <v>0</v>
      </c>
      <c r="AN290">
        <v>0</v>
      </c>
      <c r="AO290">
        <v>0</v>
      </c>
      <c r="AP290">
        <v>0</v>
      </c>
      <c r="AQ290">
        <v>0</v>
      </c>
      <c r="AR290">
        <v>0</v>
      </c>
      <c r="AS290">
        <v>0</v>
      </c>
      <c r="AT290">
        <v>0</v>
      </c>
      <c r="AU290">
        <v>0</v>
      </c>
      <c r="AV290">
        <v>0</v>
      </c>
      <c r="AW290">
        <v>0</v>
      </c>
      <c r="AX290">
        <v>0</v>
      </c>
      <c r="AY290">
        <v>0</v>
      </c>
      <c r="AZ290">
        <v>0</v>
      </c>
      <c r="BA290">
        <v>0</v>
      </c>
      <c r="BB290">
        <v>0</v>
      </c>
      <c r="BC290">
        <v>0</v>
      </c>
      <c r="BD290">
        <v>0</v>
      </c>
      <c r="BE290">
        <v>0</v>
      </c>
      <c r="BF290">
        <v>0</v>
      </c>
      <c r="BG290">
        <v>0</v>
      </c>
      <c r="BH290">
        <v>0</v>
      </c>
      <c r="BI290">
        <v>0</v>
      </c>
      <c r="BJ290">
        <v>0</v>
      </c>
      <c r="BK290">
        <v>0</v>
      </c>
      <c r="BL290">
        <v>1231092</v>
      </c>
      <c r="BM290">
        <v>0</v>
      </c>
    </row>
    <row r="291" spans="1:65">
      <c r="A291" t="s">
        <v>599</v>
      </c>
      <c r="B291">
        <v>0</v>
      </c>
      <c r="C291">
        <v>0</v>
      </c>
      <c r="D291">
        <v>0</v>
      </c>
      <c r="E291">
        <v>0</v>
      </c>
      <c r="F291">
        <v>0</v>
      </c>
      <c r="G291">
        <v>0</v>
      </c>
      <c r="H291">
        <v>0</v>
      </c>
      <c r="I291">
        <v>0</v>
      </c>
      <c r="J291">
        <v>0</v>
      </c>
      <c r="K291">
        <v>0</v>
      </c>
      <c r="L291">
        <v>0</v>
      </c>
      <c r="M291">
        <v>0</v>
      </c>
      <c r="N291">
        <v>0</v>
      </c>
      <c r="O291">
        <v>0</v>
      </c>
      <c r="P291">
        <v>0</v>
      </c>
      <c r="Q291">
        <v>0</v>
      </c>
      <c r="R291">
        <v>0</v>
      </c>
      <c r="S291">
        <v>0</v>
      </c>
      <c r="T291">
        <v>0</v>
      </c>
      <c r="U291">
        <v>0</v>
      </c>
      <c r="V291">
        <v>0</v>
      </c>
      <c r="W291">
        <v>0</v>
      </c>
      <c r="X291">
        <v>0</v>
      </c>
      <c r="Y291">
        <v>0</v>
      </c>
      <c r="Z291">
        <v>0</v>
      </c>
      <c r="AA291">
        <v>0</v>
      </c>
      <c r="AB291">
        <v>0</v>
      </c>
      <c r="AC291">
        <v>0</v>
      </c>
      <c r="AD291">
        <v>0</v>
      </c>
      <c r="AE291">
        <v>0</v>
      </c>
      <c r="AF291">
        <v>0</v>
      </c>
      <c r="AG291">
        <v>0</v>
      </c>
      <c r="AH291">
        <v>0</v>
      </c>
      <c r="AI291">
        <v>0</v>
      </c>
      <c r="AJ291">
        <v>0</v>
      </c>
      <c r="AK291">
        <v>0</v>
      </c>
      <c r="AL291">
        <v>0</v>
      </c>
      <c r="AM291">
        <v>0</v>
      </c>
      <c r="AN291">
        <v>0</v>
      </c>
      <c r="AO291">
        <v>0</v>
      </c>
      <c r="AP291">
        <v>0</v>
      </c>
      <c r="AQ291">
        <v>0</v>
      </c>
      <c r="AR291">
        <v>0</v>
      </c>
      <c r="AS291">
        <v>0</v>
      </c>
      <c r="AT291">
        <v>0</v>
      </c>
      <c r="AU291">
        <v>0</v>
      </c>
      <c r="AV291">
        <v>0</v>
      </c>
      <c r="AW291">
        <v>0</v>
      </c>
      <c r="AX291">
        <v>0</v>
      </c>
      <c r="AY291">
        <v>0</v>
      </c>
      <c r="AZ291">
        <v>0</v>
      </c>
      <c r="BA291">
        <v>0</v>
      </c>
      <c r="BB291">
        <v>0</v>
      </c>
      <c r="BC291">
        <v>0</v>
      </c>
      <c r="BD291">
        <v>0</v>
      </c>
      <c r="BE291">
        <v>0</v>
      </c>
      <c r="BF291">
        <v>0</v>
      </c>
      <c r="BG291">
        <v>0</v>
      </c>
      <c r="BH291">
        <v>0</v>
      </c>
      <c r="BI291">
        <v>0</v>
      </c>
      <c r="BJ291">
        <v>0</v>
      </c>
      <c r="BK291">
        <v>84255</v>
      </c>
      <c r="BL291">
        <v>91075</v>
      </c>
      <c r="BM291">
        <v>111690</v>
      </c>
    </row>
    <row r="292" spans="1:65">
      <c r="A292" t="s">
        <v>600</v>
      </c>
      <c r="B292">
        <v>0</v>
      </c>
      <c r="C292">
        <v>0</v>
      </c>
      <c r="D292">
        <v>0</v>
      </c>
      <c r="E292">
        <v>0</v>
      </c>
      <c r="F292">
        <v>0</v>
      </c>
      <c r="G292">
        <v>0</v>
      </c>
      <c r="H292">
        <v>0</v>
      </c>
      <c r="I292">
        <v>0</v>
      </c>
      <c r="J292">
        <v>0</v>
      </c>
      <c r="K292">
        <v>0</v>
      </c>
      <c r="L292">
        <v>0</v>
      </c>
      <c r="M292">
        <v>0</v>
      </c>
      <c r="N292">
        <v>0</v>
      </c>
      <c r="O292">
        <v>0</v>
      </c>
      <c r="P292">
        <v>0</v>
      </c>
      <c r="Q292">
        <v>0</v>
      </c>
      <c r="R292">
        <v>0</v>
      </c>
      <c r="S292">
        <v>0</v>
      </c>
      <c r="T292">
        <v>0</v>
      </c>
      <c r="U292">
        <v>0</v>
      </c>
      <c r="V292">
        <v>0</v>
      </c>
      <c r="W292">
        <v>0</v>
      </c>
      <c r="X292">
        <v>0</v>
      </c>
      <c r="Y292">
        <v>0</v>
      </c>
      <c r="Z292">
        <v>0</v>
      </c>
      <c r="AA292">
        <v>0</v>
      </c>
      <c r="AB292">
        <v>0</v>
      </c>
      <c r="AC292">
        <v>0</v>
      </c>
      <c r="AD292">
        <v>576507.80000000005</v>
      </c>
      <c r="AE292">
        <v>215833</v>
      </c>
      <c r="AF292">
        <v>0</v>
      </c>
      <c r="AG292">
        <v>0</v>
      </c>
      <c r="AH292">
        <v>0</v>
      </c>
      <c r="AI292">
        <v>0</v>
      </c>
      <c r="AJ292">
        <v>0</v>
      </c>
      <c r="AK292">
        <v>0</v>
      </c>
      <c r="AL292">
        <v>0</v>
      </c>
      <c r="AM292">
        <v>93346925</v>
      </c>
      <c r="AN292">
        <v>93346925</v>
      </c>
      <c r="AO292">
        <v>93346925</v>
      </c>
      <c r="AP292">
        <v>0</v>
      </c>
      <c r="AQ292">
        <v>0</v>
      </c>
      <c r="AR292">
        <v>0</v>
      </c>
      <c r="AS292">
        <v>0</v>
      </c>
      <c r="AT292">
        <v>0</v>
      </c>
      <c r="AU292">
        <v>0</v>
      </c>
      <c r="AV292">
        <v>0</v>
      </c>
      <c r="AW292">
        <v>0</v>
      </c>
      <c r="AX292">
        <v>0</v>
      </c>
      <c r="AY292">
        <v>0</v>
      </c>
      <c r="AZ292">
        <v>0</v>
      </c>
      <c r="BA292">
        <v>0</v>
      </c>
      <c r="BB292">
        <v>0</v>
      </c>
      <c r="BC292">
        <v>0</v>
      </c>
      <c r="BD292">
        <v>0</v>
      </c>
      <c r="BE292">
        <v>0</v>
      </c>
      <c r="BF292">
        <v>0</v>
      </c>
      <c r="BG292">
        <v>0</v>
      </c>
      <c r="BH292">
        <v>0</v>
      </c>
      <c r="BI292">
        <v>0</v>
      </c>
      <c r="BJ292">
        <v>0</v>
      </c>
      <c r="BK292">
        <v>0</v>
      </c>
      <c r="BL292">
        <v>0</v>
      </c>
      <c r="BM292">
        <v>0</v>
      </c>
    </row>
    <row r="293" spans="1:65">
      <c r="A293" t="s">
        <v>601</v>
      </c>
      <c r="B293">
        <v>-61840747.25</v>
      </c>
      <c r="C293">
        <v>-68440645</v>
      </c>
      <c r="D293">
        <v>-61291553</v>
      </c>
      <c r="E293">
        <v>-34828773</v>
      </c>
      <c r="F293">
        <v>-24636305.379999999</v>
      </c>
      <c r="G293">
        <v>-313915</v>
      </c>
      <c r="H293">
        <v>-313726</v>
      </c>
      <c r="I293">
        <v>-722</v>
      </c>
      <c r="J293">
        <v>-89193810.790000007</v>
      </c>
      <c r="K293">
        <v>-89017034</v>
      </c>
      <c r="L293">
        <v>-87008145</v>
      </c>
      <c r="M293">
        <v>-24565382</v>
      </c>
      <c r="N293">
        <v>-255785.13</v>
      </c>
      <c r="O293">
        <v>-71134</v>
      </c>
      <c r="P293">
        <v>-66730</v>
      </c>
      <c r="Q293">
        <v>-959</v>
      </c>
      <c r="R293">
        <v>-86993.81</v>
      </c>
      <c r="S293">
        <v>-21908</v>
      </c>
      <c r="T293">
        <v>-22647</v>
      </c>
      <c r="U293">
        <v>-2903145</v>
      </c>
      <c r="V293">
        <v>-2790541.2</v>
      </c>
      <c r="W293">
        <v>-896362</v>
      </c>
      <c r="X293">
        <v>-820978</v>
      </c>
      <c r="Y293">
        <v>0</v>
      </c>
      <c r="Z293">
        <v>0</v>
      </c>
      <c r="AA293">
        <v>0</v>
      </c>
      <c r="AB293">
        <v>0</v>
      </c>
      <c r="AC293">
        <v>0</v>
      </c>
      <c r="AD293">
        <v>-8367065.4100000001</v>
      </c>
      <c r="AE293">
        <v>-7005993</v>
      </c>
      <c r="AF293">
        <v>0</v>
      </c>
      <c r="AG293">
        <v>0</v>
      </c>
      <c r="AH293">
        <v>-41215130.600000001</v>
      </c>
      <c r="AI293">
        <v>-41215131</v>
      </c>
      <c r="AJ293">
        <v>-41215131</v>
      </c>
      <c r="AK293">
        <v>-20614250</v>
      </c>
      <c r="AL293">
        <v>-52131794.399999999</v>
      </c>
      <c r="AM293">
        <v>-41517544</v>
      </c>
      <c r="AN293">
        <v>-614250</v>
      </c>
      <c r="AO293">
        <v>-131976646</v>
      </c>
      <c r="AP293">
        <v>0</v>
      </c>
      <c r="AQ293">
        <v>-13027341</v>
      </c>
      <c r="AR293">
        <v>0</v>
      </c>
      <c r="AS293">
        <v>0</v>
      </c>
      <c r="AT293">
        <v>0</v>
      </c>
      <c r="AU293">
        <v>0</v>
      </c>
      <c r="AV293">
        <v>0</v>
      </c>
      <c r="AW293">
        <v>0</v>
      </c>
      <c r="AX293">
        <v>0</v>
      </c>
      <c r="AY293">
        <v>0</v>
      </c>
      <c r="AZ293">
        <v>0</v>
      </c>
      <c r="BA293">
        <v>0</v>
      </c>
      <c r="BB293">
        <v>0</v>
      </c>
      <c r="BC293">
        <v>0</v>
      </c>
      <c r="BD293">
        <v>0</v>
      </c>
      <c r="BE293">
        <v>0</v>
      </c>
      <c r="BF293">
        <v>0</v>
      </c>
      <c r="BG293">
        <v>0</v>
      </c>
      <c r="BH293">
        <v>0</v>
      </c>
      <c r="BI293">
        <v>-10666</v>
      </c>
      <c r="BJ293">
        <v>-1882516</v>
      </c>
      <c r="BK293">
        <v>-1420490</v>
      </c>
      <c r="BL293">
        <v>0</v>
      </c>
      <c r="BM293">
        <v>-317465</v>
      </c>
    </row>
    <row r="294" spans="1:65">
      <c r="A294" t="s">
        <v>602</v>
      </c>
      <c r="B294">
        <v>-45500</v>
      </c>
      <c r="C294">
        <v>-7341239</v>
      </c>
      <c r="D294">
        <v>-45500</v>
      </c>
      <c r="E294">
        <v>-45500</v>
      </c>
      <c r="F294">
        <v>0</v>
      </c>
      <c r="G294">
        <v>0</v>
      </c>
      <c r="H294">
        <v>0</v>
      </c>
      <c r="I294">
        <v>0</v>
      </c>
      <c r="J294">
        <v>-6007.42</v>
      </c>
      <c r="K294">
        <v>-6302</v>
      </c>
      <c r="L294">
        <v>-6161</v>
      </c>
      <c r="M294">
        <v>0</v>
      </c>
      <c r="N294">
        <v>0</v>
      </c>
      <c r="O294">
        <v>0</v>
      </c>
      <c r="P294">
        <v>0</v>
      </c>
      <c r="Q294">
        <v>0</v>
      </c>
      <c r="R294">
        <v>0</v>
      </c>
      <c r="S294">
        <v>0</v>
      </c>
      <c r="T294">
        <v>0</v>
      </c>
      <c r="U294">
        <v>-2903003</v>
      </c>
      <c r="V294">
        <v>-742946.1</v>
      </c>
      <c r="W294">
        <v>-896362</v>
      </c>
      <c r="X294">
        <v>-820978</v>
      </c>
      <c r="Y294">
        <v>0</v>
      </c>
      <c r="Z294">
        <v>0</v>
      </c>
      <c r="AA294">
        <v>0</v>
      </c>
      <c r="AB294">
        <v>0</v>
      </c>
      <c r="AC294">
        <v>0</v>
      </c>
      <c r="AD294">
        <v>-8367065.4100000001</v>
      </c>
      <c r="AE294">
        <v>-7005993</v>
      </c>
      <c r="AF294">
        <v>0</v>
      </c>
      <c r="AG294">
        <v>0</v>
      </c>
      <c r="AH294">
        <v>0</v>
      </c>
      <c r="AI294">
        <v>0</v>
      </c>
      <c r="AJ294">
        <v>0</v>
      </c>
      <c r="AK294">
        <v>0</v>
      </c>
      <c r="AL294">
        <v>0</v>
      </c>
      <c r="AM294">
        <v>0</v>
      </c>
      <c r="AN294">
        <v>0</v>
      </c>
      <c r="AO294">
        <v>-131976646</v>
      </c>
      <c r="AP294">
        <v>0</v>
      </c>
      <c r="AQ294">
        <v>-13027341</v>
      </c>
      <c r="AR294">
        <v>0</v>
      </c>
      <c r="AS294">
        <v>0</v>
      </c>
      <c r="AT294">
        <v>0</v>
      </c>
      <c r="AU294">
        <v>0</v>
      </c>
      <c r="AV294">
        <v>0</v>
      </c>
      <c r="AW294">
        <v>0</v>
      </c>
      <c r="AX294">
        <v>0</v>
      </c>
      <c r="AY294">
        <v>0</v>
      </c>
      <c r="AZ294">
        <v>0</v>
      </c>
      <c r="BA294">
        <v>0</v>
      </c>
      <c r="BB294">
        <v>0</v>
      </c>
      <c r="BC294">
        <v>0</v>
      </c>
      <c r="BD294">
        <v>0</v>
      </c>
      <c r="BE294">
        <v>0</v>
      </c>
      <c r="BF294">
        <v>0</v>
      </c>
      <c r="BG294">
        <v>0</v>
      </c>
      <c r="BH294">
        <v>0</v>
      </c>
      <c r="BI294">
        <v>0</v>
      </c>
      <c r="BJ294">
        <v>0</v>
      </c>
      <c r="BK294">
        <v>0</v>
      </c>
      <c r="BL294">
        <v>0</v>
      </c>
      <c r="BM294">
        <v>0</v>
      </c>
    </row>
    <row r="295" spans="1:65">
      <c r="A295" t="s">
        <v>603</v>
      </c>
      <c r="B295">
        <v>0</v>
      </c>
      <c r="C295">
        <v>-7295739</v>
      </c>
      <c r="D295">
        <v>0</v>
      </c>
      <c r="E295">
        <v>0</v>
      </c>
      <c r="F295">
        <v>0</v>
      </c>
      <c r="G295">
        <v>0</v>
      </c>
      <c r="H295">
        <v>0</v>
      </c>
      <c r="I295">
        <v>0</v>
      </c>
      <c r="J295">
        <v>0</v>
      </c>
      <c r="K295">
        <v>0</v>
      </c>
      <c r="L295">
        <v>0</v>
      </c>
      <c r="M295">
        <v>0</v>
      </c>
      <c r="N295">
        <v>0</v>
      </c>
      <c r="O295">
        <v>0</v>
      </c>
      <c r="P295">
        <v>0</v>
      </c>
      <c r="Q295">
        <v>0</v>
      </c>
      <c r="R295">
        <v>0</v>
      </c>
      <c r="S295">
        <v>0</v>
      </c>
      <c r="T295">
        <v>0</v>
      </c>
      <c r="U295">
        <v>-2903003</v>
      </c>
      <c r="V295">
        <v>-742946.1</v>
      </c>
      <c r="W295">
        <v>-896362</v>
      </c>
      <c r="X295">
        <v>-820978</v>
      </c>
      <c r="Y295">
        <v>0</v>
      </c>
      <c r="Z295">
        <v>0</v>
      </c>
      <c r="AA295">
        <v>0</v>
      </c>
      <c r="AB295">
        <v>0</v>
      </c>
      <c r="AC295">
        <v>0</v>
      </c>
      <c r="AD295">
        <v>-8367065.4100000001</v>
      </c>
      <c r="AE295">
        <v>-7005993</v>
      </c>
      <c r="AF295">
        <v>0</v>
      </c>
      <c r="AG295">
        <v>0</v>
      </c>
      <c r="AH295">
        <v>0</v>
      </c>
      <c r="AI295">
        <v>0</v>
      </c>
      <c r="AJ295">
        <v>0</v>
      </c>
      <c r="AK295">
        <v>0</v>
      </c>
      <c r="AL295">
        <v>0</v>
      </c>
      <c r="AM295">
        <v>0</v>
      </c>
      <c r="AN295">
        <v>0</v>
      </c>
      <c r="AO295">
        <v>-131976646</v>
      </c>
      <c r="AP295">
        <v>0</v>
      </c>
      <c r="AQ295">
        <v>-13027341</v>
      </c>
      <c r="AR295">
        <v>0</v>
      </c>
      <c r="AS295">
        <v>0</v>
      </c>
      <c r="AT295">
        <v>0</v>
      </c>
      <c r="AU295">
        <v>0</v>
      </c>
      <c r="AV295">
        <v>0</v>
      </c>
      <c r="AW295">
        <v>0</v>
      </c>
      <c r="AX295">
        <v>0</v>
      </c>
      <c r="AY295">
        <v>0</v>
      </c>
      <c r="AZ295">
        <v>0</v>
      </c>
      <c r="BA295">
        <v>0</v>
      </c>
      <c r="BB295">
        <v>0</v>
      </c>
      <c r="BC295">
        <v>0</v>
      </c>
      <c r="BD295">
        <v>0</v>
      </c>
      <c r="BE295">
        <v>0</v>
      </c>
      <c r="BF295">
        <v>0</v>
      </c>
      <c r="BG295">
        <v>0</v>
      </c>
      <c r="BH295">
        <v>0</v>
      </c>
      <c r="BI295">
        <v>0</v>
      </c>
      <c r="BJ295">
        <v>0</v>
      </c>
      <c r="BK295">
        <v>0</v>
      </c>
      <c r="BL295">
        <v>0</v>
      </c>
      <c r="BM295">
        <v>0</v>
      </c>
    </row>
    <row r="296" spans="1:65">
      <c r="A296" t="s">
        <v>699</v>
      </c>
      <c r="B296">
        <v>-45500</v>
      </c>
      <c r="C296">
        <v>-45500</v>
      </c>
      <c r="D296">
        <v>-45500</v>
      </c>
      <c r="E296">
        <v>-45500</v>
      </c>
      <c r="F296">
        <v>0</v>
      </c>
      <c r="G296">
        <v>0</v>
      </c>
      <c r="H296">
        <v>0</v>
      </c>
      <c r="I296">
        <v>0</v>
      </c>
      <c r="J296">
        <v>-6007.42</v>
      </c>
      <c r="K296">
        <v>-6302</v>
      </c>
      <c r="L296">
        <v>-6161</v>
      </c>
      <c r="M296">
        <v>0</v>
      </c>
      <c r="N296">
        <v>0</v>
      </c>
      <c r="O296">
        <v>0</v>
      </c>
      <c r="P296">
        <v>0</v>
      </c>
      <c r="Q296">
        <v>0</v>
      </c>
      <c r="R296">
        <v>0</v>
      </c>
      <c r="S296">
        <v>0</v>
      </c>
      <c r="T296">
        <v>0</v>
      </c>
      <c r="U296">
        <v>0</v>
      </c>
      <c r="V296">
        <v>0</v>
      </c>
      <c r="W296">
        <v>0</v>
      </c>
      <c r="X296">
        <v>0</v>
      </c>
      <c r="Y296">
        <v>0</v>
      </c>
      <c r="Z296">
        <v>0</v>
      </c>
      <c r="AA296">
        <v>0</v>
      </c>
      <c r="AB296">
        <v>0</v>
      </c>
      <c r="AC296">
        <v>0</v>
      </c>
      <c r="AD296">
        <v>0</v>
      </c>
      <c r="AE296">
        <v>0</v>
      </c>
      <c r="AF296">
        <v>0</v>
      </c>
      <c r="AG296">
        <v>0</v>
      </c>
      <c r="AH296">
        <v>0</v>
      </c>
      <c r="AI296">
        <v>0</v>
      </c>
      <c r="AJ296">
        <v>0</v>
      </c>
      <c r="AK296">
        <v>0</v>
      </c>
      <c r="AL296">
        <v>0</v>
      </c>
      <c r="AM296">
        <v>0</v>
      </c>
      <c r="AN296">
        <v>0</v>
      </c>
      <c r="AO296">
        <v>0</v>
      </c>
      <c r="AP296">
        <v>0</v>
      </c>
      <c r="AQ296">
        <v>0</v>
      </c>
      <c r="AR296">
        <v>0</v>
      </c>
      <c r="AS296">
        <v>0</v>
      </c>
      <c r="AT296">
        <v>0</v>
      </c>
      <c r="AU296">
        <v>0</v>
      </c>
      <c r="AV296">
        <v>0</v>
      </c>
      <c r="AW296">
        <v>0</v>
      </c>
      <c r="AX296">
        <v>0</v>
      </c>
      <c r="AY296">
        <v>0</v>
      </c>
      <c r="AZ296">
        <v>0</v>
      </c>
      <c r="BA296">
        <v>0</v>
      </c>
      <c r="BB296">
        <v>0</v>
      </c>
      <c r="BC296">
        <v>0</v>
      </c>
      <c r="BD296">
        <v>0</v>
      </c>
      <c r="BE296">
        <v>0</v>
      </c>
      <c r="BF296">
        <v>0</v>
      </c>
      <c r="BG296">
        <v>0</v>
      </c>
      <c r="BH296">
        <v>0</v>
      </c>
      <c r="BI296">
        <v>0</v>
      </c>
      <c r="BJ296">
        <v>0</v>
      </c>
      <c r="BK296">
        <v>0</v>
      </c>
      <c r="BL296">
        <v>0</v>
      </c>
      <c r="BM296">
        <v>0</v>
      </c>
    </row>
    <row r="297" spans="1:65">
      <c r="A297" t="s">
        <v>604</v>
      </c>
      <c r="B297">
        <v>-61795247.25</v>
      </c>
      <c r="C297">
        <v>-61099406</v>
      </c>
      <c r="D297">
        <v>-61246053</v>
      </c>
      <c r="E297">
        <v>-34783273</v>
      </c>
      <c r="F297">
        <v>-24636305.379999999</v>
      </c>
      <c r="G297">
        <v>-313915</v>
      </c>
      <c r="H297">
        <v>-313726</v>
      </c>
      <c r="I297">
        <v>-722</v>
      </c>
      <c r="J297">
        <v>-89187803.370000005</v>
      </c>
      <c r="K297">
        <v>-89010732</v>
      </c>
      <c r="L297">
        <v>-87001984</v>
      </c>
      <c r="M297">
        <v>-24565382</v>
      </c>
      <c r="N297">
        <v>-255785.13</v>
      </c>
      <c r="O297">
        <v>-71134</v>
      </c>
      <c r="P297">
        <v>-66730</v>
      </c>
      <c r="Q297">
        <v>-959</v>
      </c>
      <c r="R297">
        <v>-86993.81</v>
      </c>
      <c r="S297">
        <v>-21908</v>
      </c>
      <c r="T297">
        <v>-22647</v>
      </c>
      <c r="U297">
        <v>-142</v>
      </c>
      <c r="V297">
        <v>-2047595.1</v>
      </c>
      <c r="W297">
        <v>0</v>
      </c>
      <c r="X297">
        <v>0</v>
      </c>
      <c r="Y297">
        <v>0</v>
      </c>
      <c r="Z297">
        <v>0</v>
      </c>
      <c r="AA297">
        <v>0</v>
      </c>
      <c r="AB297">
        <v>0</v>
      </c>
      <c r="AC297">
        <v>0</v>
      </c>
      <c r="AD297">
        <v>0</v>
      </c>
      <c r="AE297">
        <v>0</v>
      </c>
      <c r="AF297">
        <v>0</v>
      </c>
      <c r="AG297">
        <v>0</v>
      </c>
      <c r="AH297">
        <v>-41215130.600000001</v>
      </c>
      <c r="AI297">
        <v>-41215131</v>
      </c>
      <c r="AJ297">
        <v>-41215131</v>
      </c>
      <c r="AK297">
        <v>-20614250</v>
      </c>
      <c r="AL297">
        <v>-52131794.399999999</v>
      </c>
      <c r="AM297">
        <v>-41517544</v>
      </c>
      <c r="AN297">
        <v>-614250</v>
      </c>
      <c r="AO297">
        <v>0</v>
      </c>
      <c r="AP297">
        <v>0</v>
      </c>
      <c r="AQ297">
        <v>0</v>
      </c>
      <c r="AR297">
        <v>0</v>
      </c>
      <c r="AS297">
        <v>0</v>
      </c>
      <c r="AT297">
        <v>0</v>
      </c>
      <c r="AU297">
        <v>0</v>
      </c>
      <c r="AV297">
        <v>0</v>
      </c>
      <c r="AW297">
        <v>0</v>
      </c>
      <c r="AX297">
        <v>0</v>
      </c>
      <c r="AY297">
        <v>0</v>
      </c>
      <c r="AZ297">
        <v>0</v>
      </c>
      <c r="BA297">
        <v>0</v>
      </c>
      <c r="BB297">
        <v>0</v>
      </c>
      <c r="BC297">
        <v>0</v>
      </c>
      <c r="BD297">
        <v>0</v>
      </c>
      <c r="BE297">
        <v>0</v>
      </c>
      <c r="BF297">
        <v>0</v>
      </c>
      <c r="BG297">
        <v>0</v>
      </c>
      <c r="BH297">
        <v>0</v>
      </c>
      <c r="BI297">
        <v>-10666</v>
      </c>
      <c r="BJ297">
        <v>-1882516</v>
      </c>
      <c r="BK297">
        <v>-1420490</v>
      </c>
      <c r="BL297">
        <v>0</v>
      </c>
      <c r="BM297">
        <v>-317465</v>
      </c>
    </row>
    <row r="298" spans="1:65">
      <c r="A298" t="s">
        <v>605</v>
      </c>
      <c r="B298">
        <v>-61795247.25</v>
      </c>
      <c r="C298">
        <v>-61099406</v>
      </c>
      <c r="D298">
        <v>-61246053</v>
      </c>
      <c r="E298">
        <v>-34783273</v>
      </c>
      <c r="F298">
        <v>-24636305.379999999</v>
      </c>
      <c r="G298">
        <v>-313915</v>
      </c>
      <c r="H298">
        <v>-313726</v>
      </c>
      <c r="I298">
        <v>-722</v>
      </c>
      <c r="J298">
        <v>-89187803.370000005</v>
      </c>
      <c r="K298">
        <v>-89010732</v>
      </c>
      <c r="L298">
        <v>-87001984</v>
      </c>
      <c r="M298">
        <v>-24565382</v>
      </c>
      <c r="N298">
        <v>-255785.13</v>
      </c>
      <c r="O298">
        <v>-71134</v>
      </c>
      <c r="P298">
        <v>-66730</v>
      </c>
      <c r="Q298">
        <v>-959</v>
      </c>
      <c r="R298">
        <v>-86993.81</v>
      </c>
      <c r="S298">
        <v>-21908</v>
      </c>
      <c r="T298">
        <v>-22647</v>
      </c>
      <c r="U298">
        <v>-142</v>
      </c>
      <c r="V298">
        <v>-2047595.1</v>
      </c>
      <c r="W298">
        <v>0</v>
      </c>
      <c r="X298">
        <v>0</v>
      </c>
      <c r="Y298">
        <v>0</v>
      </c>
      <c r="Z298">
        <v>0</v>
      </c>
      <c r="AA298">
        <v>0</v>
      </c>
      <c r="AB298">
        <v>0</v>
      </c>
      <c r="AC298">
        <v>0</v>
      </c>
      <c r="AD298">
        <v>0</v>
      </c>
      <c r="AE298">
        <v>0</v>
      </c>
      <c r="AF298">
        <v>0</v>
      </c>
      <c r="AG298">
        <v>0</v>
      </c>
      <c r="AH298">
        <v>-41215130.600000001</v>
      </c>
      <c r="AI298">
        <v>-41215131</v>
      </c>
      <c r="AJ298">
        <v>-41215131</v>
      </c>
      <c r="AK298">
        <v>-20614250</v>
      </c>
      <c r="AL298">
        <v>-52131794.399999999</v>
      </c>
      <c r="AM298">
        <v>-41517544</v>
      </c>
      <c r="AN298">
        <v>-614250</v>
      </c>
      <c r="AO298">
        <v>0</v>
      </c>
      <c r="AP298">
        <v>0</v>
      </c>
      <c r="AQ298">
        <v>0</v>
      </c>
      <c r="AR298">
        <v>0</v>
      </c>
      <c r="AS298">
        <v>0</v>
      </c>
      <c r="AT298">
        <v>0</v>
      </c>
      <c r="AU298">
        <v>0</v>
      </c>
      <c r="AV298">
        <v>0</v>
      </c>
      <c r="AW298">
        <v>0</v>
      </c>
      <c r="AX298">
        <v>0</v>
      </c>
      <c r="AY298">
        <v>0</v>
      </c>
      <c r="AZ298">
        <v>0</v>
      </c>
      <c r="BA298">
        <v>0</v>
      </c>
      <c r="BB298">
        <v>0</v>
      </c>
      <c r="BC298">
        <v>0</v>
      </c>
      <c r="BD298">
        <v>0</v>
      </c>
      <c r="BE298">
        <v>0</v>
      </c>
      <c r="BF298">
        <v>0</v>
      </c>
      <c r="BG298">
        <v>0</v>
      </c>
      <c r="BH298">
        <v>0</v>
      </c>
      <c r="BI298">
        <v>-10666</v>
      </c>
      <c r="BJ298">
        <v>-1843561</v>
      </c>
      <c r="BK298">
        <v>-1420490</v>
      </c>
      <c r="BL298">
        <v>0</v>
      </c>
      <c r="BM298">
        <v>-317465</v>
      </c>
    </row>
    <row r="299" spans="1:65">
      <c r="A299" t="s">
        <v>606</v>
      </c>
      <c r="B299">
        <v>0</v>
      </c>
      <c r="C299">
        <v>0</v>
      </c>
      <c r="D299">
        <v>0</v>
      </c>
      <c r="E299">
        <v>0</v>
      </c>
      <c r="F299">
        <v>0</v>
      </c>
      <c r="G299">
        <v>0</v>
      </c>
      <c r="H299">
        <v>0</v>
      </c>
      <c r="I299">
        <v>0</v>
      </c>
      <c r="J299">
        <v>0</v>
      </c>
      <c r="K299">
        <v>0</v>
      </c>
      <c r="L299">
        <v>0</v>
      </c>
      <c r="M299">
        <v>0</v>
      </c>
      <c r="N299">
        <v>0</v>
      </c>
      <c r="O299">
        <v>0</v>
      </c>
      <c r="P299">
        <v>0</v>
      </c>
      <c r="Q299">
        <v>0</v>
      </c>
      <c r="R299">
        <v>0</v>
      </c>
      <c r="S299">
        <v>0</v>
      </c>
      <c r="T299">
        <v>0</v>
      </c>
      <c r="U299">
        <v>0</v>
      </c>
      <c r="V299">
        <v>0</v>
      </c>
      <c r="W299">
        <v>0</v>
      </c>
      <c r="X299">
        <v>0</v>
      </c>
      <c r="Y299">
        <v>0</v>
      </c>
      <c r="Z299">
        <v>0</v>
      </c>
      <c r="AA299">
        <v>0</v>
      </c>
      <c r="AB299">
        <v>0</v>
      </c>
      <c r="AC299">
        <v>0</v>
      </c>
      <c r="AD299">
        <v>0</v>
      </c>
      <c r="AE299">
        <v>0</v>
      </c>
      <c r="AF299">
        <v>0</v>
      </c>
      <c r="AG299">
        <v>0</v>
      </c>
      <c r="AH299">
        <v>0</v>
      </c>
      <c r="AI299">
        <v>0</v>
      </c>
      <c r="AJ299">
        <v>0</v>
      </c>
      <c r="AK299">
        <v>0</v>
      </c>
      <c r="AL299">
        <v>0</v>
      </c>
      <c r="AM299">
        <v>0</v>
      </c>
      <c r="AN299">
        <v>0</v>
      </c>
      <c r="AO299">
        <v>0</v>
      </c>
      <c r="AP299">
        <v>0</v>
      </c>
      <c r="AQ299">
        <v>0</v>
      </c>
      <c r="AR299">
        <v>0</v>
      </c>
      <c r="AS299">
        <v>0</v>
      </c>
      <c r="AT299">
        <v>0</v>
      </c>
      <c r="AU299">
        <v>0</v>
      </c>
      <c r="AV299">
        <v>0</v>
      </c>
      <c r="AW299">
        <v>0</v>
      </c>
      <c r="AX299">
        <v>0</v>
      </c>
      <c r="AY299">
        <v>0</v>
      </c>
      <c r="AZ299">
        <v>0</v>
      </c>
      <c r="BA299">
        <v>0</v>
      </c>
      <c r="BB299">
        <v>0</v>
      </c>
      <c r="BC299">
        <v>0</v>
      </c>
      <c r="BD299">
        <v>0</v>
      </c>
      <c r="BE299">
        <v>0</v>
      </c>
      <c r="BF299">
        <v>0</v>
      </c>
      <c r="BG299">
        <v>0</v>
      </c>
      <c r="BH299">
        <v>0</v>
      </c>
      <c r="BI299">
        <v>0</v>
      </c>
      <c r="BJ299">
        <v>-38955</v>
      </c>
      <c r="BK299">
        <v>0</v>
      </c>
      <c r="BL299">
        <v>0</v>
      </c>
      <c r="BM299">
        <v>0</v>
      </c>
    </row>
    <row r="300" spans="1:65">
      <c r="A300" t="s">
        <v>607</v>
      </c>
      <c r="B300">
        <v>-14552691.470000001</v>
      </c>
      <c r="C300">
        <v>-10985546</v>
      </c>
      <c r="D300">
        <v>-7408928</v>
      </c>
      <c r="E300">
        <v>-3551180</v>
      </c>
      <c r="F300">
        <v>-13853562.52</v>
      </c>
      <c r="G300">
        <v>-9800908</v>
      </c>
      <c r="H300">
        <v>-6650553</v>
      </c>
      <c r="I300">
        <v>-3208396</v>
      </c>
      <c r="J300">
        <v>-9853735.1199999992</v>
      </c>
      <c r="K300">
        <v>-6626445</v>
      </c>
      <c r="L300">
        <v>-4417712</v>
      </c>
      <c r="M300">
        <v>-2212171</v>
      </c>
      <c r="N300">
        <v>-8525569.9700000007</v>
      </c>
      <c r="O300">
        <v>0</v>
      </c>
      <c r="P300">
        <v>0</v>
      </c>
      <c r="Q300">
        <v>-2147608</v>
      </c>
      <c r="R300">
        <v>-124355.92</v>
      </c>
      <c r="S300">
        <v>-125649</v>
      </c>
      <c r="T300">
        <v>-89098</v>
      </c>
      <c r="U300">
        <v>-44463</v>
      </c>
      <c r="V300">
        <v>-183604.9</v>
      </c>
      <c r="W300">
        <v>-137869</v>
      </c>
      <c r="X300">
        <v>-92040</v>
      </c>
      <c r="Y300">
        <v>-46345</v>
      </c>
      <c r="Z300">
        <v>-180596.74</v>
      </c>
      <c r="AA300">
        <v>-135287</v>
      </c>
      <c r="AB300">
        <v>-89515</v>
      </c>
      <c r="AC300">
        <v>-39753</v>
      </c>
      <c r="AD300">
        <v>-146747.22</v>
      </c>
      <c r="AE300">
        <v>-105051</v>
      </c>
      <c r="AF300">
        <v>-66376</v>
      </c>
      <c r="AG300">
        <v>-33335</v>
      </c>
      <c r="AH300">
        <v>-114299.31</v>
      </c>
      <c r="AI300">
        <v>-81435</v>
      </c>
      <c r="AJ300">
        <v>-53137</v>
      </c>
      <c r="AK300">
        <v>-26320</v>
      </c>
      <c r="AL300">
        <v>-79797.53</v>
      </c>
      <c r="AM300">
        <v>-52118</v>
      </c>
      <c r="AN300">
        <v>-31843</v>
      </c>
      <c r="AO300">
        <v>-14805</v>
      </c>
      <c r="AP300">
        <v>-21592.06</v>
      </c>
      <c r="AQ300">
        <v>0</v>
      </c>
      <c r="AR300">
        <v>0</v>
      </c>
      <c r="AS300">
        <v>0</v>
      </c>
      <c r="AT300">
        <v>0</v>
      </c>
      <c r="AU300">
        <v>0</v>
      </c>
      <c r="AV300">
        <v>0</v>
      </c>
      <c r="AW300">
        <v>0</v>
      </c>
      <c r="AX300">
        <v>0</v>
      </c>
      <c r="AY300">
        <v>0</v>
      </c>
      <c r="AZ300">
        <v>0</v>
      </c>
      <c r="BA300">
        <v>0</v>
      </c>
      <c r="BB300">
        <v>0</v>
      </c>
      <c r="BC300">
        <v>0</v>
      </c>
      <c r="BD300">
        <v>0</v>
      </c>
      <c r="BE300">
        <v>0</v>
      </c>
      <c r="BF300">
        <v>0</v>
      </c>
      <c r="BG300">
        <v>0</v>
      </c>
      <c r="BH300">
        <v>0</v>
      </c>
      <c r="BI300">
        <v>0</v>
      </c>
      <c r="BJ300">
        <v>0</v>
      </c>
      <c r="BK300">
        <v>0</v>
      </c>
      <c r="BL300">
        <v>0</v>
      </c>
      <c r="BM300">
        <v>0</v>
      </c>
    </row>
    <row r="301" spans="1:65">
      <c r="A301" t="s">
        <v>608</v>
      </c>
      <c r="B301">
        <v>71407151.010000005</v>
      </c>
      <c r="C301">
        <v>58419943</v>
      </c>
      <c r="D301">
        <v>43440236</v>
      </c>
      <c r="E301">
        <v>11988000</v>
      </c>
      <c r="F301">
        <v>47870023.969999999</v>
      </c>
      <c r="G301">
        <v>22551494</v>
      </c>
      <c r="H301">
        <v>7992000</v>
      </c>
      <c r="I301">
        <v>0</v>
      </c>
      <c r="J301">
        <v>87822880</v>
      </c>
      <c r="K301">
        <v>87822880</v>
      </c>
      <c r="L301">
        <v>87822880</v>
      </c>
      <c r="M301">
        <v>21882480</v>
      </c>
      <c r="N301">
        <v>32467500</v>
      </c>
      <c r="O301">
        <v>32467500</v>
      </c>
      <c r="P301">
        <v>7492500</v>
      </c>
      <c r="Q301">
        <v>0</v>
      </c>
      <c r="R301">
        <v>15000000</v>
      </c>
      <c r="S301">
        <v>15000000</v>
      </c>
      <c r="T301">
        <v>15000000</v>
      </c>
      <c r="U301">
        <v>15000000</v>
      </c>
      <c r="V301">
        <v>0</v>
      </c>
      <c r="W301">
        <v>0</v>
      </c>
      <c r="X301">
        <v>0</v>
      </c>
      <c r="Y301">
        <v>0</v>
      </c>
      <c r="Z301">
        <v>35456229.700000003</v>
      </c>
      <c r="AA301">
        <v>7500000</v>
      </c>
      <c r="AB301">
        <v>4500000</v>
      </c>
      <c r="AC301">
        <v>4500000</v>
      </c>
      <c r="AD301">
        <v>19000000</v>
      </c>
      <c r="AE301">
        <v>19000000</v>
      </c>
      <c r="AF301">
        <v>7000000</v>
      </c>
      <c r="AG301">
        <v>7000000</v>
      </c>
      <c r="AH301">
        <v>33000000</v>
      </c>
      <c r="AI301">
        <v>33000000</v>
      </c>
      <c r="AJ301">
        <v>33000000</v>
      </c>
      <c r="AK301">
        <v>20000000</v>
      </c>
      <c r="AL301">
        <v>90000000</v>
      </c>
      <c r="AM301">
        <v>80000000</v>
      </c>
      <c r="AN301">
        <v>40000000</v>
      </c>
      <c r="AO301">
        <v>40000000</v>
      </c>
      <c r="AP301">
        <v>50000000</v>
      </c>
      <c r="AQ301">
        <v>0</v>
      </c>
      <c r="AR301">
        <v>0</v>
      </c>
      <c r="AS301">
        <v>0</v>
      </c>
      <c r="AT301">
        <v>0</v>
      </c>
      <c r="AU301">
        <v>0</v>
      </c>
      <c r="AV301">
        <v>0</v>
      </c>
      <c r="AW301">
        <v>0</v>
      </c>
      <c r="AX301">
        <v>0</v>
      </c>
      <c r="AY301">
        <v>0</v>
      </c>
      <c r="AZ301">
        <v>0</v>
      </c>
      <c r="BA301">
        <v>0</v>
      </c>
      <c r="BB301">
        <v>0</v>
      </c>
      <c r="BC301">
        <v>0</v>
      </c>
      <c r="BD301">
        <v>0</v>
      </c>
      <c r="BE301">
        <v>0</v>
      </c>
      <c r="BF301">
        <v>0</v>
      </c>
      <c r="BG301">
        <v>0</v>
      </c>
      <c r="BH301">
        <v>0</v>
      </c>
      <c r="BI301">
        <v>0</v>
      </c>
      <c r="BJ301">
        <v>0</v>
      </c>
      <c r="BK301">
        <v>0</v>
      </c>
      <c r="BL301">
        <v>0</v>
      </c>
      <c r="BM301">
        <v>0</v>
      </c>
    </row>
    <row r="302" spans="1:65">
      <c r="A302" t="s">
        <v>609</v>
      </c>
      <c r="B302">
        <v>-25559000</v>
      </c>
      <c r="C302">
        <v>-10437000</v>
      </c>
      <c r="D302">
        <v>-9937000</v>
      </c>
      <c r="E302">
        <v>-6937000</v>
      </c>
      <c r="F302">
        <v>-23000000</v>
      </c>
      <c r="G302">
        <v>-24000000</v>
      </c>
      <c r="H302">
        <v>-14000000</v>
      </c>
      <c r="I302">
        <v>-5000000</v>
      </c>
      <c r="J302">
        <v>-18502100</v>
      </c>
      <c r="K302">
        <v>-14502100</v>
      </c>
      <c r="L302">
        <v>-11266100</v>
      </c>
      <c r="M302">
        <v>-11266100</v>
      </c>
      <c r="N302">
        <v>-12289800</v>
      </c>
      <c r="O302">
        <v>-1500000</v>
      </c>
      <c r="P302">
        <v>-1500000</v>
      </c>
      <c r="Q302">
        <v>0</v>
      </c>
      <c r="R302">
        <v>-22994300</v>
      </c>
      <c r="S302">
        <v>-22994300</v>
      </c>
      <c r="T302">
        <v>-11066100</v>
      </c>
      <c r="U302">
        <v>-11066100</v>
      </c>
      <c r="V302">
        <v>-14747000</v>
      </c>
      <c r="W302">
        <v>-2500000</v>
      </c>
      <c r="X302">
        <v>-2500000</v>
      </c>
      <c r="Y302">
        <v>0</v>
      </c>
      <c r="Z302">
        <v>-50033900</v>
      </c>
      <c r="AA302">
        <v>-26149100</v>
      </c>
      <c r="AB302">
        <v>-13586100</v>
      </c>
      <c r="AC302">
        <v>-13586100</v>
      </c>
      <c r="AD302">
        <v>-11841200</v>
      </c>
      <c r="AE302">
        <v>0</v>
      </c>
      <c r="AF302">
        <v>0</v>
      </c>
      <c r="AG302">
        <v>0</v>
      </c>
      <c r="AH302">
        <v>0</v>
      </c>
      <c r="AI302">
        <v>0</v>
      </c>
      <c r="AJ302">
        <v>0</v>
      </c>
      <c r="AK302">
        <v>0</v>
      </c>
      <c r="AL302">
        <v>0</v>
      </c>
      <c r="AM302">
        <v>0</v>
      </c>
      <c r="AN302">
        <v>0</v>
      </c>
      <c r="AO302">
        <v>0</v>
      </c>
      <c r="AP302">
        <v>0</v>
      </c>
      <c r="AQ302">
        <v>0</v>
      </c>
      <c r="AR302">
        <v>0</v>
      </c>
      <c r="AS302">
        <v>0</v>
      </c>
      <c r="AT302">
        <v>0</v>
      </c>
      <c r="AU302">
        <v>0</v>
      </c>
      <c r="AV302">
        <v>0</v>
      </c>
      <c r="AW302">
        <v>0</v>
      </c>
      <c r="AX302">
        <v>0</v>
      </c>
      <c r="AY302">
        <v>0</v>
      </c>
      <c r="AZ302">
        <v>0</v>
      </c>
      <c r="BA302">
        <v>0</v>
      </c>
      <c r="BB302">
        <v>0</v>
      </c>
      <c r="BC302">
        <v>0</v>
      </c>
      <c r="BD302">
        <v>0</v>
      </c>
      <c r="BE302">
        <v>0</v>
      </c>
      <c r="BF302">
        <v>0</v>
      </c>
      <c r="BG302">
        <v>0</v>
      </c>
      <c r="BH302">
        <v>0</v>
      </c>
      <c r="BI302">
        <v>0</v>
      </c>
      <c r="BJ302">
        <v>0</v>
      </c>
      <c r="BK302">
        <v>0</v>
      </c>
      <c r="BL302">
        <v>0</v>
      </c>
      <c r="BM302">
        <v>0</v>
      </c>
    </row>
    <row r="303" spans="1:65">
      <c r="A303" t="s">
        <v>610</v>
      </c>
      <c r="B303">
        <v>0</v>
      </c>
      <c r="C303">
        <v>0</v>
      </c>
      <c r="D303">
        <v>0</v>
      </c>
      <c r="E303">
        <v>0</v>
      </c>
      <c r="F303">
        <v>0</v>
      </c>
      <c r="G303">
        <v>0</v>
      </c>
      <c r="H303">
        <v>0</v>
      </c>
      <c r="I303">
        <v>0</v>
      </c>
      <c r="J303">
        <v>33006631.350000001</v>
      </c>
      <c r="K303">
        <v>0</v>
      </c>
      <c r="L303">
        <v>0</v>
      </c>
      <c r="M303">
        <v>0</v>
      </c>
      <c r="N303">
        <v>110223.12</v>
      </c>
      <c r="O303">
        <v>-12662</v>
      </c>
      <c r="P303">
        <v>0</v>
      </c>
      <c r="Q303">
        <v>0</v>
      </c>
      <c r="R303">
        <v>-788050.76</v>
      </c>
      <c r="S303">
        <v>-788051</v>
      </c>
      <c r="T303">
        <v>-788051</v>
      </c>
      <c r="U303">
        <v>-553420</v>
      </c>
      <c r="V303">
        <v>10130912</v>
      </c>
      <c r="W303">
        <v>10130912</v>
      </c>
      <c r="X303">
        <v>10130912</v>
      </c>
      <c r="Y303">
        <v>19593</v>
      </c>
      <c r="Z303">
        <v>281515.82</v>
      </c>
      <c r="AA303">
        <v>0</v>
      </c>
      <c r="AB303">
        <v>0</v>
      </c>
      <c r="AC303">
        <v>0</v>
      </c>
      <c r="AD303">
        <v>0</v>
      </c>
      <c r="AE303">
        <v>0</v>
      </c>
      <c r="AF303">
        <v>0</v>
      </c>
      <c r="AG303">
        <v>0</v>
      </c>
      <c r="AH303">
        <v>0</v>
      </c>
      <c r="AI303">
        <v>0</v>
      </c>
      <c r="AJ303">
        <v>0</v>
      </c>
      <c r="AK303">
        <v>0</v>
      </c>
      <c r="AL303">
        <v>0</v>
      </c>
      <c r="AM303">
        <v>0</v>
      </c>
      <c r="AN303">
        <v>0</v>
      </c>
      <c r="AO303">
        <v>0</v>
      </c>
      <c r="AP303">
        <v>0</v>
      </c>
      <c r="AQ303">
        <v>0</v>
      </c>
      <c r="AR303">
        <v>0</v>
      </c>
      <c r="AS303">
        <v>0</v>
      </c>
      <c r="AT303">
        <v>0</v>
      </c>
      <c r="AU303">
        <v>0</v>
      </c>
      <c r="AV303">
        <v>0</v>
      </c>
      <c r="AW303">
        <v>0</v>
      </c>
      <c r="AX303">
        <v>0</v>
      </c>
      <c r="AY303">
        <v>0</v>
      </c>
      <c r="AZ303">
        <v>0</v>
      </c>
      <c r="BA303">
        <v>0</v>
      </c>
      <c r="BB303">
        <v>0</v>
      </c>
      <c r="BC303">
        <v>0</v>
      </c>
      <c r="BD303">
        <v>0</v>
      </c>
      <c r="BE303">
        <v>0</v>
      </c>
      <c r="BF303">
        <v>0</v>
      </c>
      <c r="BG303">
        <v>0</v>
      </c>
      <c r="BH303">
        <v>0</v>
      </c>
      <c r="BI303">
        <v>0</v>
      </c>
      <c r="BJ303">
        <v>157321</v>
      </c>
      <c r="BK303">
        <v>157321</v>
      </c>
      <c r="BL303">
        <v>109642</v>
      </c>
      <c r="BM303">
        <v>109642</v>
      </c>
    </row>
    <row r="304" spans="1:65">
      <c r="A304" t="s">
        <v>757</v>
      </c>
      <c r="B304">
        <v>0</v>
      </c>
      <c r="C304">
        <v>0</v>
      </c>
      <c r="D304">
        <v>0</v>
      </c>
      <c r="E304">
        <v>0</v>
      </c>
      <c r="F304">
        <v>0</v>
      </c>
      <c r="G304">
        <v>0</v>
      </c>
      <c r="H304">
        <v>0</v>
      </c>
      <c r="I304">
        <v>0</v>
      </c>
      <c r="J304">
        <v>5735628</v>
      </c>
      <c r="K304">
        <v>0</v>
      </c>
      <c r="L304">
        <v>0</v>
      </c>
      <c r="M304">
        <v>0</v>
      </c>
      <c r="N304">
        <v>0</v>
      </c>
      <c r="O304">
        <v>0</v>
      </c>
      <c r="P304">
        <v>0</v>
      </c>
      <c r="Q304">
        <v>0</v>
      </c>
      <c r="R304">
        <v>0</v>
      </c>
      <c r="S304">
        <v>0</v>
      </c>
      <c r="T304">
        <v>0</v>
      </c>
      <c r="U304">
        <v>0</v>
      </c>
      <c r="V304">
        <v>0</v>
      </c>
      <c r="W304">
        <v>0</v>
      </c>
      <c r="X304">
        <v>0</v>
      </c>
      <c r="Y304">
        <v>0</v>
      </c>
      <c r="Z304">
        <v>0</v>
      </c>
      <c r="AA304">
        <v>0</v>
      </c>
      <c r="AB304">
        <v>0</v>
      </c>
      <c r="AC304">
        <v>0</v>
      </c>
      <c r="AD304">
        <v>0</v>
      </c>
      <c r="AE304">
        <v>0</v>
      </c>
      <c r="AF304">
        <v>0</v>
      </c>
      <c r="AG304">
        <v>0</v>
      </c>
      <c r="AH304">
        <v>0</v>
      </c>
      <c r="AI304">
        <v>0</v>
      </c>
      <c r="AJ304">
        <v>0</v>
      </c>
      <c r="AK304">
        <v>0</v>
      </c>
      <c r="AL304">
        <v>0</v>
      </c>
      <c r="AM304">
        <v>0</v>
      </c>
      <c r="AN304">
        <v>0</v>
      </c>
      <c r="AO304">
        <v>0</v>
      </c>
      <c r="AP304">
        <v>0</v>
      </c>
      <c r="AQ304">
        <v>0</v>
      </c>
      <c r="AR304">
        <v>0</v>
      </c>
      <c r="AS304">
        <v>0</v>
      </c>
      <c r="AT304">
        <v>0</v>
      </c>
      <c r="AU304">
        <v>0</v>
      </c>
      <c r="AV304">
        <v>0</v>
      </c>
      <c r="AW304">
        <v>0</v>
      </c>
      <c r="AX304">
        <v>0</v>
      </c>
      <c r="AY304">
        <v>0</v>
      </c>
      <c r="AZ304">
        <v>0</v>
      </c>
      <c r="BA304">
        <v>0</v>
      </c>
      <c r="BB304">
        <v>0</v>
      </c>
      <c r="BC304">
        <v>0</v>
      </c>
      <c r="BD304">
        <v>0</v>
      </c>
      <c r="BE304">
        <v>0</v>
      </c>
      <c r="BF304">
        <v>0</v>
      </c>
      <c r="BG304">
        <v>0</v>
      </c>
      <c r="BH304">
        <v>0</v>
      </c>
      <c r="BI304">
        <v>0</v>
      </c>
      <c r="BJ304">
        <v>0</v>
      </c>
      <c r="BK304">
        <v>0</v>
      </c>
      <c r="BL304">
        <v>0</v>
      </c>
      <c r="BM304">
        <v>0</v>
      </c>
    </row>
    <row r="305" spans="1:65">
      <c r="A305" t="s">
        <v>758</v>
      </c>
      <c r="B305">
        <v>0</v>
      </c>
      <c r="C305">
        <v>0</v>
      </c>
      <c r="D305">
        <v>0</v>
      </c>
      <c r="E305">
        <v>0</v>
      </c>
      <c r="F305">
        <v>0</v>
      </c>
      <c r="G305">
        <v>0</v>
      </c>
      <c r="H305">
        <v>0</v>
      </c>
      <c r="I305">
        <v>0</v>
      </c>
      <c r="J305">
        <v>0</v>
      </c>
      <c r="K305">
        <v>-6372</v>
      </c>
      <c r="L305">
        <v>0</v>
      </c>
      <c r="M305">
        <v>0</v>
      </c>
      <c r="N305">
        <v>0</v>
      </c>
      <c r="O305">
        <v>0</v>
      </c>
      <c r="P305">
        <v>0</v>
      </c>
      <c r="Q305">
        <v>0</v>
      </c>
      <c r="R305">
        <v>0</v>
      </c>
      <c r="S305">
        <v>0</v>
      </c>
      <c r="T305">
        <v>0</v>
      </c>
      <c r="U305">
        <v>0</v>
      </c>
      <c r="V305">
        <v>0</v>
      </c>
      <c r="W305">
        <v>0</v>
      </c>
      <c r="X305">
        <v>0</v>
      </c>
      <c r="Y305">
        <v>0</v>
      </c>
      <c r="Z305">
        <v>0</v>
      </c>
      <c r="AA305">
        <v>0</v>
      </c>
      <c r="AB305">
        <v>0</v>
      </c>
      <c r="AC305">
        <v>0</v>
      </c>
      <c r="AD305">
        <v>0</v>
      </c>
      <c r="AE305">
        <v>0</v>
      </c>
      <c r="AF305">
        <v>0</v>
      </c>
      <c r="AG305">
        <v>0</v>
      </c>
      <c r="AH305">
        <v>0</v>
      </c>
      <c r="AI305">
        <v>0</v>
      </c>
      <c r="AJ305">
        <v>0</v>
      </c>
      <c r="AK305">
        <v>0</v>
      </c>
      <c r="AL305">
        <v>0</v>
      </c>
      <c r="AM305">
        <v>0</v>
      </c>
      <c r="AN305">
        <v>0</v>
      </c>
      <c r="AO305">
        <v>0</v>
      </c>
      <c r="AP305">
        <v>0</v>
      </c>
      <c r="AQ305">
        <v>0</v>
      </c>
      <c r="AR305">
        <v>0</v>
      </c>
      <c r="AS305">
        <v>0</v>
      </c>
      <c r="AT305">
        <v>0</v>
      </c>
      <c r="AU305">
        <v>0</v>
      </c>
      <c r="AV305">
        <v>0</v>
      </c>
      <c r="AW305">
        <v>0</v>
      </c>
      <c r="AX305">
        <v>0</v>
      </c>
      <c r="AY305">
        <v>0</v>
      </c>
      <c r="AZ305">
        <v>0</v>
      </c>
      <c r="BA305">
        <v>0</v>
      </c>
      <c r="BB305">
        <v>0</v>
      </c>
      <c r="BC305">
        <v>0</v>
      </c>
      <c r="BD305">
        <v>0</v>
      </c>
      <c r="BE305">
        <v>0</v>
      </c>
      <c r="BF305">
        <v>0</v>
      </c>
      <c r="BG305">
        <v>0</v>
      </c>
      <c r="BH305">
        <v>0</v>
      </c>
      <c r="BI305">
        <v>0</v>
      </c>
      <c r="BJ305">
        <v>0</v>
      </c>
      <c r="BK305">
        <v>0</v>
      </c>
      <c r="BL305">
        <v>0</v>
      </c>
      <c r="BM305">
        <v>0</v>
      </c>
    </row>
    <row r="306" spans="1:65">
      <c r="A306" t="s">
        <v>611</v>
      </c>
      <c r="B306">
        <v>-8900031.8300000001</v>
      </c>
      <c r="C306">
        <v>-8900031</v>
      </c>
      <c r="D306">
        <v>-8136779</v>
      </c>
      <c r="E306">
        <v>-5</v>
      </c>
      <c r="F306">
        <v>-7509798.5800000001</v>
      </c>
      <c r="G306">
        <v>-7509798</v>
      </c>
      <c r="H306">
        <v>-6746545</v>
      </c>
      <c r="I306">
        <v>-3</v>
      </c>
      <c r="J306">
        <v>-8416884.1099999994</v>
      </c>
      <c r="K306">
        <v>-8416884</v>
      </c>
      <c r="L306">
        <v>-8284041</v>
      </c>
      <c r="M306">
        <v>-2</v>
      </c>
      <c r="N306">
        <v>-11547791.42</v>
      </c>
      <c r="O306">
        <v>-11547789</v>
      </c>
      <c r="P306">
        <v>-11414950</v>
      </c>
      <c r="Q306">
        <v>-3</v>
      </c>
      <c r="R306">
        <v>-11099150.17</v>
      </c>
      <c r="S306">
        <v>-11099148</v>
      </c>
      <c r="T306">
        <v>-10966308</v>
      </c>
      <c r="U306">
        <v>-1</v>
      </c>
      <c r="V306">
        <v>-10070877.42</v>
      </c>
      <c r="W306">
        <v>-9880995</v>
      </c>
      <c r="X306">
        <v>-9880995</v>
      </c>
      <c r="Y306">
        <v>0</v>
      </c>
      <c r="Z306">
        <v>-9073437.4000000004</v>
      </c>
      <c r="AA306">
        <v>-9073430</v>
      </c>
      <c r="AB306">
        <v>-9032690</v>
      </c>
      <c r="AC306">
        <v>0</v>
      </c>
      <c r="AD306">
        <v>-8167395.9500000002</v>
      </c>
      <c r="AE306">
        <v>-8167395</v>
      </c>
      <c r="AF306">
        <v>-8130729</v>
      </c>
      <c r="AG306">
        <v>0</v>
      </c>
      <c r="AH306">
        <v>-7269881.1600000001</v>
      </c>
      <c r="AI306">
        <v>-7269879</v>
      </c>
      <c r="AJ306">
        <v>-7229139</v>
      </c>
      <c r="AK306">
        <v>-1</v>
      </c>
      <c r="AL306">
        <v>-8150953.5999999996</v>
      </c>
      <c r="AM306">
        <v>-8150949</v>
      </c>
      <c r="AN306">
        <v>-8115301</v>
      </c>
      <c r="AO306">
        <v>-2</v>
      </c>
      <c r="AP306">
        <v>-8134713.3200000003</v>
      </c>
      <c r="AQ306">
        <v>-8083788</v>
      </c>
      <c r="AR306">
        <v>-8083783</v>
      </c>
      <c r="AS306">
        <v>0</v>
      </c>
      <c r="AT306">
        <v>-5612445.0099999998</v>
      </c>
      <c r="AU306">
        <v>-5612444</v>
      </c>
      <c r="AV306">
        <v>-5612444</v>
      </c>
      <c r="AW306">
        <v>0</v>
      </c>
      <c r="AX306">
        <v>-4493155.29</v>
      </c>
      <c r="AY306">
        <v>-4493153</v>
      </c>
      <c r="AZ306">
        <v>-4493153</v>
      </c>
      <c r="BA306">
        <v>0</v>
      </c>
      <c r="BB306">
        <v>-5391784.2800000003</v>
      </c>
      <c r="BC306">
        <v>-3594523</v>
      </c>
      <c r="BD306">
        <v>-3594519</v>
      </c>
      <c r="BE306">
        <v>0</v>
      </c>
      <c r="BF306">
        <v>-2695893.33</v>
      </c>
      <c r="BG306">
        <v>-2695892</v>
      </c>
      <c r="BH306">
        <v>-2695890</v>
      </c>
      <c r="BI306">
        <v>0</v>
      </c>
      <c r="BJ306">
        <v>-1568548</v>
      </c>
      <c r="BK306">
        <v>-1568545</v>
      </c>
      <c r="BL306">
        <v>-1568545</v>
      </c>
      <c r="BM306">
        <v>0</v>
      </c>
    </row>
    <row r="307" spans="1:65">
      <c r="A307" t="s">
        <v>612</v>
      </c>
      <c r="B307">
        <v>-12669816.93</v>
      </c>
      <c r="C307">
        <v>-9546738</v>
      </c>
      <c r="D307">
        <v>-6825185</v>
      </c>
      <c r="E307">
        <v>-3628899</v>
      </c>
      <c r="F307">
        <v>-13222787.18</v>
      </c>
      <c r="G307">
        <v>-9627698</v>
      </c>
      <c r="H307">
        <v>-7150388</v>
      </c>
      <c r="I307">
        <v>-3231993</v>
      </c>
      <c r="J307">
        <v>-9616802.5800000001</v>
      </c>
      <c r="K307">
        <v>-6940783</v>
      </c>
      <c r="L307">
        <v>-4477856</v>
      </c>
      <c r="M307">
        <v>-2762649</v>
      </c>
      <c r="N307">
        <v>-7943620.4900000002</v>
      </c>
      <c r="O307">
        <v>-5766260</v>
      </c>
      <c r="P307">
        <v>-3665055</v>
      </c>
      <c r="Q307">
        <v>-2037060</v>
      </c>
      <c r="R307">
        <v>-7676471.7699999996</v>
      </c>
      <c r="S307">
        <v>-6030377</v>
      </c>
      <c r="T307">
        <v>-3789615</v>
      </c>
      <c r="U307">
        <v>-2185920</v>
      </c>
      <c r="V307">
        <v>-8200771.6500000004</v>
      </c>
      <c r="W307">
        <v>-6439746</v>
      </c>
      <c r="X307">
        <v>-4137576</v>
      </c>
      <c r="Y307">
        <v>-2135869</v>
      </c>
      <c r="Z307">
        <v>-8825271.5299999993</v>
      </c>
      <c r="AA307">
        <v>-6869082</v>
      </c>
      <c r="AB307">
        <v>-4339579</v>
      </c>
      <c r="AC307">
        <v>-2580990</v>
      </c>
      <c r="AD307">
        <v>-8260805.75</v>
      </c>
      <c r="AE307">
        <v>-6484220</v>
      </c>
      <c r="AF307">
        <v>-4065588</v>
      </c>
      <c r="AG307">
        <v>-2300785</v>
      </c>
      <c r="AH307">
        <v>-8332798.8099999996</v>
      </c>
      <c r="AI307">
        <v>-6573590</v>
      </c>
      <c r="AJ307">
        <v>-4221642</v>
      </c>
      <c r="AK307">
        <v>-2450630</v>
      </c>
      <c r="AL307">
        <v>-7397299.7300000004</v>
      </c>
      <c r="AM307">
        <v>-5358800</v>
      </c>
      <c r="AN307">
        <v>-3309403</v>
      </c>
      <c r="AO307">
        <v>-783741</v>
      </c>
      <c r="AP307">
        <v>-1710148.14</v>
      </c>
      <c r="AQ307">
        <v>-929804</v>
      </c>
      <c r="AR307">
        <v>-26805</v>
      </c>
      <c r="AS307">
        <v>-13</v>
      </c>
      <c r="AT307">
        <v>-25.26</v>
      </c>
      <c r="AU307">
        <v>-19</v>
      </c>
      <c r="AV307">
        <v>-11</v>
      </c>
      <c r="AW307">
        <v>-1</v>
      </c>
      <c r="AX307">
        <v>0</v>
      </c>
      <c r="AY307">
        <v>0</v>
      </c>
      <c r="AZ307">
        <v>0</v>
      </c>
      <c r="BA307">
        <v>0</v>
      </c>
      <c r="BB307">
        <v>-164.69</v>
      </c>
      <c r="BC307">
        <v>-111</v>
      </c>
      <c r="BD307">
        <v>-110</v>
      </c>
      <c r="BE307">
        <v>-51</v>
      </c>
      <c r="BF307">
        <v>-3097.72</v>
      </c>
      <c r="BG307">
        <v>-3092</v>
      </c>
      <c r="BH307">
        <v>-2741</v>
      </c>
      <c r="BI307">
        <v>0</v>
      </c>
      <c r="BJ307">
        <v>0</v>
      </c>
      <c r="BK307">
        <v>0</v>
      </c>
      <c r="BL307">
        <v>0</v>
      </c>
      <c r="BM307">
        <v>0</v>
      </c>
    </row>
    <row r="308" spans="1:65">
      <c r="A308" t="s">
        <v>613</v>
      </c>
      <c r="B308">
        <v>-3557353.53</v>
      </c>
      <c r="C308">
        <v>-3557353</v>
      </c>
      <c r="D308">
        <v>-3572690</v>
      </c>
      <c r="E308">
        <v>-2417895</v>
      </c>
      <c r="F308">
        <v>-6265768.1299999999</v>
      </c>
      <c r="G308">
        <v>2660292</v>
      </c>
      <c r="H308">
        <v>0</v>
      </c>
      <c r="I308">
        <v>0</v>
      </c>
      <c r="J308">
        <v>-1743936.77</v>
      </c>
      <c r="K308">
        <v>-1693429</v>
      </c>
      <c r="L308">
        <v>-1696226</v>
      </c>
      <c r="M308">
        <v>-2446781</v>
      </c>
      <c r="N308">
        <v>-12661.6</v>
      </c>
      <c r="O308">
        <v>-6163671</v>
      </c>
      <c r="P308">
        <v>-4282332</v>
      </c>
      <c r="Q308">
        <v>0</v>
      </c>
      <c r="R308">
        <v>47850.03</v>
      </c>
      <c r="S308">
        <v>47850</v>
      </c>
      <c r="T308">
        <v>47850</v>
      </c>
      <c r="U308">
        <v>0</v>
      </c>
      <c r="V308">
        <v>145289.03</v>
      </c>
      <c r="W308">
        <v>19593</v>
      </c>
      <c r="X308">
        <v>19593</v>
      </c>
      <c r="Y308">
        <v>10130912</v>
      </c>
      <c r="Z308">
        <v>0</v>
      </c>
      <c r="AA308">
        <v>10145644</v>
      </c>
      <c r="AB308">
        <v>0</v>
      </c>
      <c r="AC308">
        <v>0</v>
      </c>
      <c r="AD308">
        <v>9973815.0899999999</v>
      </c>
      <c r="AE308">
        <v>0</v>
      </c>
      <c r="AF308">
        <v>0</v>
      </c>
      <c r="AG308">
        <v>0</v>
      </c>
      <c r="AH308">
        <v>0</v>
      </c>
      <c r="AI308">
        <v>0</v>
      </c>
      <c r="AJ308">
        <v>0</v>
      </c>
      <c r="AK308">
        <v>0</v>
      </c>
      <c r="AL308">
        <v>0</v>
      </c>
      <c r="AM308">
        <v>0</v>
      </c>
      <c r="AN308">
        <v>0</v>
      </c>
      <c r="AO308">
        <v>0</v>
      </c>
      <c r="AP308">
        <v>0</v>
      </c>
      <c r="AQ308">
        <v>0</v>
      </c>
      <c r="AR308">
        <v>0</v>
      </c>
      <c r="AS308">
        <v>0</v>
      </c>
      <c r="AT308">
        <v>0</v>
      </c>
      <c r="AU308">
        <v>0</v>
      </c>
      <c r="AV308">
        <v>0</v>
      </c>
      <c r="AW308">
        <v>0</v>
      </c>
      <c r="AX308">
        <v>0</v>
      </c>
      <c r="AY308">
        <v>0</v>
      </c>
      <c r="AZ308">
        <v>0</v>
      </c>
      <c r="BA308">
        <v>0</v>
      </c>
      <c r="BB308">
        <v>0</v>
      </c>
      <c r="BC308">
        <v>0</v>
      </c>
      <c r="BD308">
        <v>0</v>
      </c>
      <c r="BE308">
        <v>0</v>
      </c>
      <c r="BF308">
        <v>0</v>
      </c>
      <c r="BG308">
        <v>0</v>
      </c>
      <c r="BH308">
        <v>0</v>
      </c>
      <c r="BI308">
        <v>-464</v>
      </c>
      <c r="BJ308">
        <v>-539208</v>
      </c>
      <c r="BK308">
        <v>-486804</v>
      </c>
      <c r="BL308">
        <v>-317650</v>
      </c>
      <c r="BM308">
        <v>-167169</v>
      </c>
    </row>
    <row r="309" spans="1:65">
      <c r="A309" t="s">
        <v>362</v>
      </c>
      <c r="B309">
        <v>-62987732.259999998</v>
      </c>
      <c r="C309">
        <v>-53442025</v>
      </c>
      <c r="D309">
        <v>-37457094</v>
      </c>
      <c r="E309">
        <v>-24696138</v>
      </c>
      <c r="F309">
        <v>-64311927.609999999</v>
      </c>
      <c r="G309">
        <v>-60151542</v>
      </c>
      <c r="H309">
        <v>-48585743</v>
      </c>
      <c r="I309">
        <v>-10653478</v>
      </c>
      <c r="J309">
        <v>7510145.6799999997</v>
      </c>
      <c r="K309">
        <v>-23043435</v>
      </c>
      <c r="L309">
        <v>-16813313</v>
      </c>
      <c r="M309">
        <v>-6803335</v>
      </c>
      <c r="N309">
        <v>68959483.799999997</v>
      </c>
      <c r="O309">
        <v>9749712</v>
      </c>
      <c r="P309">
        <v>-903966</v>
      </c>
      <c r="Q309">
        <v>-3808102</v>
      </c>
      <c r="R309">
        <v>-27938607.210000001</v>
      </c>
      <c r="S309">
        <v>-20914140</v>
      </c>
      <c r="T309">
        <v>-11544450</v>
      </c>
      <c r="U309">
        <v>-1753049</v>
      </c>
      <c r="V309">
        <v>-20714333.140000001</v>
      </c>
      <c r="W309">
        <v>-4858007</v>
      </c>
      <c r="X309">
        <v>-4348812</v>
      </c>
      <c r="Y309">
        <v>7354762</v>
      </c>
      <c r="Z309">
        <v>-30119511.149999999</v>
      </c>
      <c r="AA309">
        <v>-19964978</v>
      </c>
      <c r="AB309">
        <v>-17194735</v>
      </c>
      <c r="AC309">
        <v>-9138729</v>
      </c>
      <c r="AD309">
        <v>-7232891.4500000002</v>
      </c>
      <c r="AE309">
        <v>-2546826</v>
      </c>
      <c r="AF309">
        <v>-8946532</v>
      </c>
      <c r="AG309">
        <v>-544060</v>
      </c>
      <c r="AH309">
        <v>-24779610.739999998</v>
      </c>
      <c r="AI309">
        <v>-23429009</v>
      </c>
      <c r="AJ309">
        <v>-17709582</v>
      </c>
      <c r="AK309">
        <v>-12967277</v>
      </c>
      <c r="AL309">
        <v>-2829870.74</v>
      </c>
      <c r="AM309">
        <v>-11212401</v>
      </c>
      <c r="AN309">
        <v>-6682692</v>
      </c>
      <c r="AO309">
        <v>633172</v>
      </c>
      <c r="AP309">
        <v>171177068.19</v>
      </c>
      <c r="AQ309">
        <v>172910161</v>
      </c>
      <c r="AR309">
        <v>132399077</v>
      </c>
      <c r="AS309">
        <v>9</v>
      </c>
      <c r="AT309">
        <v>-5614643.7400000002</v>
      </c>
      <c r="AU309">
        <v>-5593501</v>
      </c>
      <c r="AV309">
        <v>-5614187</v>
      </c>
      <c r="AW309">
        <v>5233</v>
      </c>
      <c r="AX309">
        <v>-4490981.82</v>
      </c>
      <c r="AY309">
        <v>-4493105</v>
      </c>
      <c r="AZ309">
        <v>-4493114</v>
      </c>
      <c r="BA309">
        <v>3197</v>
      </c>
      <c r="BB309">
        <v>-5402160.9900000002</v>
      </c>
      <c r="BC309">
        <v>-3604846</v>
      </c>
      <c r="BD309">
        <v>-3604841</v>
      </c>
      <c r="BE309">
        <v>7724</v>
      </c>
      <c r="BF309">
        <v>-2856774.52</v>
      </c>
      <c r="BG309">
        <v>-2855298</v>
      </c>
      <c r="BH309">
        <v>-2763133</v>
      </c>
      <c r="BI309">
        <v>-11130</v>
      </c>
      <c r="BJ309">
        <v>-3832951</v>
      </c>
      <c r="BK309">
        <v>-3234263</v>
      </c>
      <c r="BL309">
        <v>-454386</v>
      </c>
      <c r="BM309">
        <v>-263302</v>
      </c>
    </row>
    <row r="310" spans="1:65">
      <c r="A310" t="s">
        <v>363</v>
      </c>
      <c r="B310">
        <v>-3882625.97</v>
      </c>
      <c r="C310">
        <v>-24563626</v>
      </c>
      <c r="D310">
        <v>-30679442</v>
      </c>
      <c r="E310">
        <v>-27746432</v>
      </c>
      <c r="F310">
        <v>-24944673.5</v>
      </c>
      <c r="G310">
        <v>-47562774</v>
      </c>
      <c r="H310">
        <v>-35609142</v>
      </c>
      <c r="I310">
        <v>-10666853</v>
      </c>
      <c r="J310">
        <v>51732345.75</v>
      </c>
      <c r="K310">
        <v>-14601936</v>
      </c>
      <c r="L310">
        <v>-9615849</v>
      </c>
      <c r="M310">
        <v>-4109261</v>
      </c>
      <c r="N310">
        <v>10703326.289999999</v>
      </c>
      <c r="O310">
        <v>18674584</v>
      </c>
      <c r="P310">
        <v>-380867</v>
      </c>
      <c r="Q310">
        <v>-649869</v>
      </c>
      <c r="R310">
        <v>-4045308.62</v>
      </c>
      <c r="S310">
        <v>-8312896</v>
      </c>
      <c r="T310">
        <v>-2567750</v>
      </c>
      <c r="U310">
        <v>1827956</v>
      </c>
      <c r="V310">
        <v>5158581.22</v>
      </c>
      <c r="W310">
        <v>8126958</v>
      </c>
      <c r="X310">
        <v>1912981</v>
      </c>
      <c r="Y310">
        <v>10295849</v>
      </c>
      <c r="Z310">
        <v>-4343855.9800000004</v>
      </c>
      <c r="AA310">
        <v>-4578996</v>
      </c>
      <c r="AB310">
        <v>-14741610</v>
      </c>
      <c r="AC310">
        <v>-10044009</v>
      </c>
      <c r="AD310">
        <v>11912395.76</v>
      </c>
      <c r="AE310">
        <v>8753419</v>
      </c>
      <c r="AF310">
        <v>-4405204</v>
      </c>
      <c r="AG310">
        <v>49525</v>
      </c>
      <c r="AH310">
        <v>-10770043.07</v>
      </c>
      <c r="AI310">
        <v>-17879697</v>
      </c>
      <c r="AJ310">
        <v>-16680102</v>
      </c>
      <c r="AK310">
        <v>-13124478</v>
      </c>
      <c r="AL310">
        <v>7582740.0199999996</v>
      </c>
      <c r="AM310">
        <v>-10146815</v>
      </c>
      <c r="AN310">
        <v>-9754092</v>
      </c>
      <c r="AO310">
        <v>-3941817</v>
      </c>
      <c r="AP310">
        <v>1392335.07</v>
      </c>
      <c r="AQ310">
        <v>-4802738</v>
      </c>
      <c r="AR310">
        <v>8964599</v>
      </c>
      <c r="AS310">
        <v>-456961</v>
      </c>
      <c r="AT310">
        <v>8914707.1199999992</v>
      </c>
      <c r="AU310">
        <v>6695914</v>
      </c>
      <c r="AV310">
        <v>4339792</v>
      </c>
      <c r="AW310">
        <v>4821436</v>
      </c>
      <c r="AX310">
        <v>-1538673.13</v>
      </c>
      <c r="AY310">
        <v>-885136</v>
      </c>
      <c r="AZ310">
        <v>-905695</v>
      </c>
      <c r="BA310">
        <v>2664595</v>
      </c>
      <c r="BB310">
        <v>3065128.81</v>
      </c>
      <c r="BC310">
        <v>5548967</v>
      </c>
      <c r="BD310">
        <v>1266212</v>
      </c>
      <c r="BE310">
        <v>2436932</v>
      </c>
      <c r="BF310">
        <v>810050.88</v>
      </c>
      <c r="BG310">
        <v>-1782841</v>
      </c>
      <c r="BH310">
        <v>-1458691</v>
      </c>
      <c r="BI310">
        <v>261595</v>
      </c>
      <c r="BJ310">
        <v>-270312</v>
      </c>
      <c r="BK310">
        <v>-2467793</v>
      </c>
      <c r="BL310">
        <v>-1828675</v>
      </c>
      <c r="BM310">
        <v>-784177</v>
      </c>
    </row>
    <row r="311" spans="1:65">
      <c r="A311" t="s">
        <v>614</v>
      </c>
      <c r="B311">
        <v>0</v>
      </c>
      <c r="C311">
        <v>0</v>
      </c>
      <c r="D311">
        <v>0</v>
      </c>
      <c r="E311">
        <v>0</v>
      </c>
      <c r="F311">
        <v>0</v>
      </c>
      <c r="G311">
        <v>566353</v>
      </c>
      <c r="H311">
        <v>214158</v>
      </c>
      <c r="I311">
        <v>-18600</v>
      </c>
      <c r="J311">
        <v>26440.03</v>
      </c>
      <c r="K311">
        <v>379384</v>
      </c>
      <c r="L311">
        <v>62469</v>
      </c>
      <c r="M311">
        <v>58874</v>
      </c>
      <c r="N311">
        <v>25242.21</v>
      </c>
      <c r="O311">
        <v>0</v>
      </c>
      <c r="P311">
        <v>0</v>
      </c>
      <c r="Q311">
        <v>106449</v>
      </c>
      <c r="R311">
        <v>0</v>
      </c>
      <c r="S311">
        <v>0</v>
      </c>
      <c r="T311">
        <v>0</v>
      </c>
      <c r="U311">
        <v>0</v>
      </c>
      <c r="V311">
        <v>0</v>
      </c>
      <c r="W311">
        <v>0</v>
      </c>
      <c r="X311">
        <v>0</v>
      </c>
      <c r="Y311">
        <v>-92923</v>
      </c>
      <c r="Z311">
        <v>-220503.92</v>
      </c>
      <c r="AA311">
        <v>0</v>
      </c>
      <c r="AB311">
        <v>0</v>
      </c>
      <c r="AC311">
        <v>-100059</v>
      </c>
      <c r="AD311">
        <v>0</v>
      </c>
      <c r="AE311">
        <v>0</v>
      </c>
      <c r="AF311">
        <v>-46685</v>
      </c>
      <c r="AG311">
        <v>-56751</v>
      </c>
      <c r="AH311">
        <v>0</v>
      </c>
      <c r="AI311">
        <v>0</v>
      </c>
      <c r="AJ311">
        <v>0</v>
      </c>
      <c r="AK311">
        <v>0</v>
      </c>
      <c r="AL311">
        <v>0</v>
      </c>
      <c r="AM311">
        <v>0</v>
      </c>
      <c r="AN311">
        <v>0</v>
      </c>
      <c r="AO311">
        <v>0</v>
      </c>
      <c r="AP311">
        <v>154941.97</v>
      </c>
      <c r="AQ311">
        <v>0</v>
      </c>
      <c r="AR311">
        <v>0</v>
      </c>
      <c r="AS311">
        <v>0</v>
      </c>
      <c r="AT311">
        <v>0</v>
      </c>
      <c r="AU311">
        <v>0</v>
      </c>
      <c r="AV311">
        <v>0</v>
      </c>
      <c r="AW311">
        <v>0</v>
      </c>
      <c r="AX311">
        <v>0</v>
      </c>
      <c r="AY311">
        <v>0</v>
      </c>
      <c r="AZ311">
        <v>0</v>
      </c>
      <c r="BA311">
        <v>0</v>
      </c>
      <c r="BB311">
        <v>0</v>
      </c>
      <c r="BC311">
        <v>0</v>
      </c>
      <c r="BD311">
        <v>0</v>
      </c>
      <c r="BE311">
        <v>0</v>
      </c>
      <c r="BF311">
        <v>0</v>
      </c>
      <c r="BG311">
        <v>0</v>
      </c>
      <c r="BH311">
        <v>0</v>
      </c>
      <c r="BI311">
        <v>0</v>
      </c>
      <c r="BJ311">
        <v>0</v>
      </c>
      <c r="BK311">
        <v>0</v>
      </c>
      <c r="BL311">
        <v>0</v>
      </c>
      <c r="BM311">
        <v>0</v>
      </c>
    </row>
    <row r="312" spans="1:65">
      <c r="A312" t="s">
        <v>615</v>
      </c>
      <c r="B312">
        <v>-307526.99</v>
      </c>
      <c r="C312">
        <v>291030</v>
      </c>
      <c r="D312">
        <v>20700</v>
      </c>
      <c r="E312">
        <v>-81465</v>
      </c>
      <c r="F312">
        <v>46378.37</v>
      </c>
      <c r="G312">
        <v>0</v>
      </c>
      <c r="H312">
        <v>0</v>
      </c>
      <c r="I312">
        <v>0</v>
      </c>
      <c r="J312">
        <v>0</v>
      </c>
      <c r="K312">
        <v>0</v>
      </c>
      <c r="L312">
        <v>0</v>
      </c>
      <c r="M312">
        <v>0</v>
      </c>
      <c r="N312">
        <v>0</v>
      </c>
      <c r="O312">
        <v>79110</v>
      </c>
      <c r="P312">
        <v>43437</v>
      </c>
      <c r="Q312">
        <v>0</v>
      </c>
      <c r="R312">
        <v>-117287.52</v>
      </c>
      <c r="S312">
        <v>-103324</v>
      </c>
      <c r="T312">
        <v>-85141</v>
      </c>
      <c r="U312">
        <v>-36104</v>
      </c>
      <c r="V312">
        <v>-14278.35</v>
      </c>
      <c r="W312">
        <v>-19356</v>
      </c>
      <c r="X312">
        <v>8466</v>
      </c>
      <c r="Y312">
        <v>0</v>
      </c>
      <c r="Z312">
        <v>0</v>
      </c>
      <c r="AA312">
        <v>-155053</v>
      </c>
      <c r="AB312">
        <v>-109902</v>
      </c>
      <c r="AC312">
        <v>0</v>
      </c>
      <c r="AD312">
        <v>12518.37</v>
      </c>
      <c r="AE312">
        <v>-78415</v>
      </c>
      <c r="AF312">
        <v>0</v>
      </c>
      <c r="AG312">
        <v>0</v>
      </c>
      <c r="AH312">
        <v>83919.38</v>
      </c>
      <c r="AI312">
        <v>155492</v>
      </c>
      <c r="AJ312">
        <v>41818</v>
      </c>
      <c r="AK312">
        <v>-10330</v>
      </c>
      <c r="AL312">
        <v>-10617.6</v>
      </c>
      <c r="AM312">
        <v>-25220</v>
      </c>
      <c r="AN312">
        <v>-18484</v>
      </c>
      <c r="AO312">
        <v>-17325</v>
      </c>
      <c r="AP312">
        <v>0</v>
      </c>
      <c r="AQ312">
        <v>31962</v>
      </c>
      <c r="AR312">
        <v>16239</v>
      </c>
      <c r="AS312">
        <v>-58168</v>
      </c>
      <c r="AT312">
        <v>-31443.52</v>
      </c>
      <c r="AU312">
        <v>-25870</v>
      </c>
      <c r="AV312">
        <v>20314</v>
      </c>
      <c r="AW312">
        <v>-16824</v>
      </c>
      <c r="AX312">
        <v>24616.240000000002</v>
      </c>
      <c r="AY312">
        <v>26453</v>
      </c>
      <c r="AZ312">
        <v>11006</v>
      </c>
      <c r="BA312">
        <v>556</v>
      </c>
      <c r="BB312">
        <v>-31642.46</v>
      </c>
      <c r="BC312">
        <v>-49044</v>
      </c>
      <c r="BD312">
        <v>-15047</v>
      </c>
      <c r="BE312">
        <v>-15914</v>
      </c>
      <c r="BF312">
        <v>-24494.18</v>
      </c>
      <c r="BG312">
        <v>-20815</v>
      </c>
      <c r="BH312">
        <v>-13919</v>
      </c>
      <c r="BI312">
        <v>0</v>
      </c>
      <c r="BJ312">
        <v>0</v>
      </c>
      <c r="BK312">
        <v>0</v>
      </c>
      <c r="BL312">
        <v>0</v>
      </c>
      <c r="BM312">
        <v>0</v>
      </c>
    </row>
    <row r="313" spans="1:65">
      <c r="A313" t="s">
        <v>616</v>
      </c>
      <c r="B313">
        <v>0</v>
      </c>
      <c r="C313">
        <v>0</v>
      </c>
      <c r="D313">
        <v>0</v>
      </c>
      <c r="E313">
        <v>0</v>
      </c>
      <c r="F313">
        <v>0</v>
      </c>
      <c r="G313">
        <v>0</v>
      </c>
      <c r="H313">
        <v>0</v>
      </c>
      <c r="I313">
        <v>0</v>
      </c>
      <c r="J313">
        <v>0</v>
      </c>
      <c r="K313">
        <v>0</v>
      </c>
      <c r="L313">
        <v>0</v>
      </c>
      <c r="M313">
        <v>0</v>
      </c>
      <c r="N313">
        <v>0</v>
      </c>
      <c r="O313">
        <v>0</v>
      </c>
      <c r="P313">
        <v>0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  <c r="AA313">
        <v>0</v>
      </c>
      <c r="AB313">
        <v>0</v>
      </c>
      <c r="AC313">
        <v>0</v>
      </c>
      <c r="AD313">
        <v>0</v>
      </c>
      <c r="AE313">
        <v>0</v>
      </c>
      <c r="AF313">
        <v>0</v>
      </c>
      <c r="AG313">
        <v>0</v>
      </c>
      <c r="AH313">
        <v>0</v>
      </c>
      <c r="AI313">
        <v>0</v>
      </c>
      <c r="AJ313">
        <v>0</v>
      </c>
      <c r="AK313">
        <v>0</v>
      </c>
      <c r="AL313">
        <v>0</v>
      </c>
      <c r="AM313">
        <v>0</v>
      </c>
      <c r="AN313">
        <v>0</v>
      </c>
      <c r="AO313">
        <v>0</v>
      </c>
      <c r="AP313">
        <v>0</v>
      </c>
      <c r="AQ313">
        <v>0</v>
      </c>
      <c r="AR313">
        <v>0</v>
      </c>
      <c r="AS313">
        <v>0</v>
      </c>
      <c r="AT313">
        <v>0</v>
      </c>
      <c r="AU313">
        <v>0</v>
      </c>
      <c r="AV313">
        <v>0</v>
      </c>
      <c r="AW313">
        <v>0</v>
      </c>
      <c r="AX313">
        <v>0</v>
      </c>
      <c r="AY313">
        <v>0</v>
      </c>
      <c r="AZ313">
        <v>0</v>
      </c>
      <c r="BA313">
        <v>0</v>
      </c>
      <c r="BB313">
        <v>0</v>
      </c>
      <c r="BC313">
        <v>0</v>
      </c>
      <c r="BD313">
        <v>0</v>
      </c>
      <c r="BE313">
        <v>0</v>
      </c>
      <c r="BF313">
        <v>0</v>
      </c>
      <c r="BG313">
        <v>0</v>
      </c>
      <c r="BH313">
        <v>0</v>
      </c>
      <c r="BI313">
        <v>8581</v>
      </c>
      <c r="BJ313">
        <v>84650</v>
      </c>
      <c r="BK313">
        <v>84891</v>
      </c>
      <c r="BL313">
        <v>52030</v>
      </c>
      <c r="BM313">
        <v>-65292</v>
      </c>
    </row>
    <row r="314" spans="1:65">
      <c r="A314" t="s">
        <v>617</v>
      </c>
      <c r="B314">
        <v>71424271.700000003</v>
      </c>
      <c r="C314">
        <v>71424272</v>
      </c>
      <c r="D314">
        <v>71424272</v>
      </c>
      <c r="E314">
        <v>71424272</v>
      </c>
      <c r="F314">
        <v>96322566.829999998</v>
      </c>
      <c r="G314">
        <v>92347867</v>
      </c>
      <c r="H314">
        <v>92347867</v>
      </c>
      <c r="I314">
        <v>92347867</v>
      </c>
      <c r="J314">
        <v>40589081.049999997</v>
      </c>
      <c r="K314">
        <v>40589081</v>
      </c>
      <c r="L314">
        <v>40589081</v>
      </c>
      <c r="M314">
        <v>40589081</v>
      </c>
      <c r="N314">
        <v>29860512.539999999</v>
      </c>
      <c r="O314">
        <v>29860513</v>
      </c>
      <c r="P314">
        <v>29860513</v>
      </c>
      <c r="Q314">
        <v>29860513</v>
      </c>
      <c r="R314">
        <v>34023108.68</v>
      </c>
      <c r="S314">
        <v>34023109</v>
      </c>
      <c r="T314">
        <v>34023109</v>
      </c>
      <c r="U314">
        <v>34023109</v>
      </c>
      <c r="V314">
        <v>28878805.809999999</v>
      </c>
      <c r="W314">
        <v>28878806</v>
      </c>
      <c r="X314">
        <v>28878806</v>
      </c>
      <c r="Y314">
        <v>28878806</v>
      </c>
      <c r="Z314">
        <v>33443165.710000001</v>
      </c>
      <c r="AA314">
        <v>33443166</v>
      </c>
      <c r="AB314">
        <v>33443166</v>
      </c>
      <c r="AC314">
        <v>33443166</v>
      </c>
      <c r="AD314">
        <v>21518251.579999998</v>
      </c>
      <c r="AE314">
        <v>21518252</v>
      </c>
      <c r="AF314">
        <v>21518252</v>
      </c>
      <c r="AG314">
        <v>21518252</v>
      </c>
      <c r="AH314">
        <v>32204375.27</v>
      </c>
      <c r="AI314">
        <v>32204375</v>
      </c>
      <c r="AJ314">
        <v>32204375</v>
      </c>
      <c r="AK314">
        <v>32204375</v>
      </c>
      <c r="AL314">
        <v>24632252.850000001</v>
      </c>
      <c r="AM314">
        <v>24632253</v>
      </c>
      <c r="AN314">
        <v>24632253</v>
      </c>
      <c r="AO314">
        <v>24632253</v>
      </c>
      <c r="AP314">
        <v>23084975.809999999</v>
      </c>
      <c r="AQ314">
        <v>23084976</v>
      </c>
      <c r="AR314">
        <v>23084976</v>
      </c>
      <c r="AS314">
        <v>23084976</v>
      </c>
      <c r="AT314">
        <v>14201712.210000001</v>
      </c>
      <c r="AU314">
        <v>14201712</v>
      </c>
      <c r="AV314">
        <v>14201712</v>
      </c>
      <c r="AW314">
        <v>14201712</v>
      </c>
      <c r="AX314">
        <v>15715769.1</v>
      </c>
      <c r="AY314">
        <v>15715769</v>
      </c>
      <c r="AZ314">
        <v>15715769</v>
      </c>
      <c r="BA314">
        <v>15715769</v>
      </c>
      <c r="BB314">
        <v>12682282.76</v>
      </c>
      <c r="BC314">
        <v>12682283</v>
      </c>
      <c r="BD314">
        <v>12682283</v>
      </c>
      <c r="BE314">
        <v>12682283</v>
      </c>
      <c r="BF314">
        <v>11896726.050000001</v>
      </c>
      <c r="BG314">
        <v>11896726</v>
      </c>
      <c r="BH314">
        <v>11896726</v>
      </c>
      <c r="BI314">
        <v>11896726</v>
      </c>
      <c r="BJ314">
        <v>12082388</v>
      </c>
      <c r="BK314">
        <v>12082389</v>
      </c>
      <c r="BL314">
        <v>12082389</v>
      </c>
      <c r="BM314">
        <v>12082389</v>
      </c>
    </row>
    <row r="315" spans="1:65">
      <c r="A315" t="s">
        <v>618</v>
      </c>
      <c r="B315">
        <v>67234118.75</v>
      </c>
      <c r="C315">
        <v>47151676</v>
      </c>
      <c r="D315">
        <v>40765530</v>
      </c>
      <c r="E315">
        <v>43596375</v>
      </c>
      <c r="F315">
        <v>71424271.700000003</v>
      </c>
      <c r="G315">
        <v>45351446</v>
      </c>
      <c r="H315">
        <v>56952883</v>
      </c>
      <c r="I315">
        <v>81662414</v>
      </c>
      <c r="J315">
        <v>92347866.829999998</v>
      </c>
      <c r="K315">
        <v>26366529</v>
      </c>
      <c r="L315">
        <v>31035701</v>
      </c>
      <c r="M315">
        <v>36538694</v>
      </c>
      <c r="N315">
        <v>40589081.049999997</v>
      </c>
      <c r="O315">
        <v>48614207</v>
      </c>
      <c r="P315">
        <v>29523083</v>
      </c>
      <c r="Q315">
        <v>29317093</v>
      </c>
      <c r="R315">
        <v>29860512.539999999</v>
      </c>
      <c r="S315">
        <v>25606889</v>
      </c>
      <c r="T315">
        <v>31370218</v>
      </c>
      <c r="U315">
        <v>35814961</v>
      </c>
      <c r="V315">
        <v>34023108.68</v>
      </c>
      <c r="W315">
        <v>36986408</v>
      </c>
      <c r="X315">
        <v>30800253</v>
      </c>
      <c r="Y315">
        <v>39081732</v>
      </c>
      <c r="Z315">
        <v>28878805.809999999</v>
      </c>
      <c r="AA315">
        <v>28709117</v>
      </c>
      <c r="AB315">
        <v>18591654</v>
      </c>
      <c r="AC315">
        <v>23299098</v>
      </c>
      <c r="AD315">
        <v>33443165.710000001</v>
      </c>
      <c r="AE315">
        <v>30193256</v>
      </c>
      <c r="AF315">
        <v>17066363</v>
      </c>
      <c r="AG315">
        <v>21511026</v>
      </c>
      <c r="AH315">
        <v>21518251.579999998</v>
      </c>
      <c r="AI315">
        <v>14480170</v>
      </c>
      <c r="AJ315">
        <v>15566091</v>
      </c>
      <c r="AK315">
        <v>19069567</v>
      </c>
      <c r="AL315">
        <v>32204375.27</v>
      </c>
      <c r="AM315">
        <v>14460218</v>
      </c>
      <c r="AN315">
        <v>14859677</v>
      </c>
      <c r="AO315">
        <v>20673111</v>
      </c>
      <c r="AP315">
        <v>24632252.850000001</v>
      </c>
      <c r="AQ315">
        <v>18314200</v>
      </c>
      <c r="AR315">
        <v>32065814</v>
      </c>
      <c r="AS315">
        <v>22569847</v>
      </c>
      <c r="AT315">
        <v>23084975.809999999</v>
      </c>
      <c r="AU315">
        <v>20871756</v>
      </c>
      <c r="AV315">
        <v>18561818</v>
      </c>
      <c r="AW315">
        <v>19006324</v>
      </c>
      <c r="AX315">
        <v>14201712.210000001</v>
      </c>
      <c r="AY315">
        <v>14857086</v>
      </c>
      <c r="AZ315">
        <v>14821080</v>
      </c>
      <c r="BA315">
        <v>18380920</v>
      </c>
      <c r="BB315">
        <v>15715769.1</v>
      </c>
      <c r="BC315">
        <v>18182206</v>
      </c>
      <c r="BD315">
        <v>13933448</v>
      </c>
      <c r="BE315">
        <v>15103301</v>
      </c>
      <c r="BF315">
        <v>12682282.76</v>
      </c>
      <c r="BG315">
        <v>10093070</v>
      </c>
      <c r="BH315">
        <v>10424116</v>
      </c>
      <c r="BI315">
        <v>12166902</v>
      </c>
      <c r="BJ315">
        <v>11896726</v>
      </c>
      <c r="BK315">
        <v>9699487</v>
      </c>
      <c r="BL315">
        <v>10305744</v>
      </c>
      <c r="BM315">
        <v>11232920</v>
      </c>
    </row>
    <row r="316" spans="1:65">
      <c r="A316" t="s">
        <v>619</v>
      </c>
      <c r="B316" t="s">
        <v>1902</v>
      </c>
      <c r="C316" t="s">
        <v>1903</v>
      </c>
      <c r="D316" t="s">
        <v>1904</v>
      </c>
      <c r="E316" t="s">
        <v>1905</v>
      </c>
      <c r="F316" t="s">
        <v>1906</v>
      </c>
      <c r="G316" t="s">
        <v>1907</v>
      </c>
      <c r="H316" t="s">
        <v>1908</v>
      </c>
      <c r="I316" t="s">
        <v>750</v>
      </c>
      <c r="J316" t="s">
        <v>751</v>
      </c>
      <c r="K316" t="s">
        <v>752</v>
      </c>
      <c r="L316" t="s">
        <v>695</v>
      </c>
      <c r="M316" t="s">
        <v>620</v>
      </c>
      <c r="N316" t="s">
        <v>621</v>
      </c>
      <c r="O316" t="s">
        <v>622</v>
      </c>
      <c r="P316" t="s">
        <v>623</v>
      </c>
      <c r="Q316" t="s">
        <v>624</v>
      </c>
      <c r="R316" t="s">
        <v>625</v>
      </c>
      <c r="S316" t="s">
        <v>626</v>
      </c>
      <c r="T316" t="s">
        <v>627</v>
      </c>
      <c r="U316" t="s">
        <v>628</v>
      </c>
      <c r="V316" t="s">
        <v>629</v>
      </c>
      <c r="W316" t="s">
        <v>630</v>
      </c>
      <c r="X316" t="s">
        <v>631</v>
      </c>
      <c r="Y316" t="s">
        <v>632</v>
      </c>
      <c r="Z316" t="s">
        <v>633</v>
      </c>
      <c r="AA316" t="s">
        <v>634</v>
      </c>
      <c r="AB316" t="s">
        <v>635</v>
      </c>
      <c r="AC316" t="s">
        <v>636</v>
      </c>
      <c r="AD316" t="s">
        <v>637</v>
      </c>
      <c r="AE316" t="s">
        <v>638</v>
      </c>
      <c r="AF316" t="s">
        <v>639</v>
      </c>
      <c r="AG316" t="s">
        <v>640</v>
      </c>
      <c r="AH316" t="s">
        <v>641</v>
      </c>
      <c r="AI316" t="s">
        <v>642</v>
      </c>
      <c r="AJ316" t="s">
        <v>643</v>
      </c>
      <c r="AK316" t="s">
        <v>644</v>
      </c>
      <c r="AL316" t="s">
        <v>645</v>
      </c>
      <c r="AM316" t="s">
        <v>646</v>
      </c>
      <c r="AN316" t="s">
        <v>647</v>
      </c>
      <c r="AO316" t="s">
        <v>648</v>
      </c>
      <c r="AP316" t="s">
        <v>649</v>
      </c>
      <c r="AQ316" t="s">
        <v>650</v>
      </c>
      <c r="AR316" t="s">
        <v>651</v>
      </c>
      <c r="AS316" t="s">
        <v>652</v>
      </c>
      <c r="AT316" t="s">
        <v>653</v>
      </c>
      <c r="AU316" t="s">
        <v>654</v>
      </c>
      <c r="AV316" t="s">
        <v>655</v>
      </c>
      <c r="AW316" t="s">
        <v>656</v>
      </c>
      <c r="AX316" t="s">
        <v>657</v>
      </c>
      <c r="AY316" t="s">
        <v>658</v>
      </c>
      <c r="AZ316" t="s">
        <v>659</v>
      </c>
      <c r="BA316" t="s">
        <v>660</v>
      </c>
      <c r="BB316" t="s">
        <v>661</v>
      </c>
      <c r="BC316" t="s">
        <v>662</v>
      </c>
      <c r="BD316" t="s">
        <v>663</v>
      </c>
      <c r="BE316" t="s">
        <v>664</v>
      </c>
      <c r="BF316" t="s">
        <v>665</v>
      </c>
      <c r="BG316" t="s">
        <v>666</v>
      </c>
      <c r="BH316" t="s">
        <v>667</v>
      </c>
      <c r="BI316" t="s">
        <v>668</v>
      </c>
      <c r="BJ316" t="s">
        <v>669</v>
      </c>
      <c r="BK316" t="s">
        <v>670</v>
      </c>
      <c r="BL316" t="s">
        <v>671</v>
      </c>
      <c r="BM316" t="s">
        <v>672</v>
      </c>
    </row>
    <row r="317" spans="1:65">
      <c r="A317" t="s">
        <v>673</v>
      </c>
      <c r="B317"/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</row>
    <row r="318" spans="1:65">
      <c r="A318" t="s">
        <v>753</v>
      </c>
      <c r="B318"/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</row>
    <row r="319" spans="1:65">
      <c r="A319" t="s">
        <v>1909</v>
      </c>
      <c r="B319"/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</row>
    <row r="320" spans="1:65">
      <c r="A320" t="s">
        <v>1910</v>
      </c>
      <c r="B320"/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</row>
    <row r="322" spans="2:55">
      <c r="BC322" s="80"/>
    </row>
    <row r="323" spans="2:55">
      <c r="BC323" s="80"/>
    </row>
    <row r="324" spans="2:55">
      <c r="BC324" s="80"/>
    </row>
    <row r="325" spans="2:55">
      <c r="BC325" s="80"/>
    </row>
    <row r="326" spans="2:55">
      <c r="BC326" s="80"/>
    </row>
    <row r="327" spans="2:55">
      <c r="BC327" s="80"/>
    </row>
    <row r="328" spans="2:55">
      <c r="BC328" s="80"/>
    </row>
    <row r="329" spans="2:55">
      <c r="BC329" s="80"/>
    </row>
    <row r="330" spans="2:55">
      <c r="BC330" s="80"/>
    </row>
    <row r="331" spans="2:55">
      <c r="BC331" s="80"/>
    </row>
    <row r="332" spans="2:55">
      <c r="BC332" s="80"/>
    </row>
    <row r="333" spans="2:55">
      <c r="B333" s="80"/>
      <c r="C333" s="80"/>
      <c r="D333" s="80"/>
      <c r="E333" s="80"/>
      <c r="F333" s="80"/>
      <c r="G333" s="80"/>
      <c r="H333" s="80"/>
      <c r="I333" s="80"/>
      <c r="J333" s="80"/>
      <c r="K333" s="80"/>
      <c r="L333" s="80"/>
      <c r="M333" s="80"/>
      <c r="N333" s="80"/>
      <c r="O333" s="80"/>
      <c r="P333" s="80"/>
      <c r="Q333" s="80"/>
      <c r="R333" s="80"/>
      <c r="S333" s="80"/>
      <c r="T333" s="80"/>
      <c r="U333" s="80"/>
      <c r="V333" s="80"/>
      <c r="W333" s="80"/>
      <c r="X333" s="80"/>
      <c r="Y333" s="80"/>
      <c r="Z333" s="80"/>
      <c r="AA333" s="80"/>
      <c r="AB333" s="80"/>
      <c r="AC333" s="80"/>
      <c r="AD333" s="80"/>
      <c r="AE333" s="80"/>
      <c r="AF333" s="80"/>
      <c r="AG333" s="80"/>
      <c r="AH333" s="80"/>
      <c r="AI333" s="80"/>
      <c r="AJ333" s="80"/>
      <c r="AK333" s="80"/>
      <c r="AL333" s="80"/>
      <c r="AM333" s="80"/>
      <c r="AN333" s="80"/>
      <c r="AO333" s="80"/>
      <c r="AP333" s="80"/>
      <c r="AQ333" s="80"/>
      <c r="AR333" s="80"/>
      <c r="AS333" s="80"/>
      <c r="AT333" s="80"/>
      <c r="AU333" s="80"/>
      <c r="AV333" s="80"/>
      <c r="AW333" s="80"/>
      <c r="AX333" s="80"/>
      <c r="AY333" s="80"/>
      <c r="AZ333" s="80"/>
      <c r="BA333" s="80"/>
      <c r="BB333" s="80"/>
      <c r="BC333" s="80"/>
    </row>
    <row r="334" spans="2:55">
      <c r="B334" s="80"/>
      <c r="C334" s="80"/>
      <c r="D334" s="80"/>
      <c r="E334" s="80"/>
      <c r="F334" s="80"/>
      <c r="G334" s="80"/>
      <c r="H334" s="80"/>
      <c r="I334" s="80"/>
      <c r="J334" s="80"/>
      <c r="K334" s="80"/>
      <c r="L334" s="80"/>
      <c r="M334" s="80"/>
      <c r="N334" s="80"/>
      <c r="O334" s="80"/>
      <c r="P334" s="80"/>
      <c r="Q334" s="80"/>
      <c r="R334" s="80"/>
      <c r="S334" s="80"/>
      <c r="T334" s="80"/>
      <c r="U334" s="80"/>
      <c r="V334" s="80"/>
      <c r="W334" s="80"/>
      <c r="X334" s="80"/>
      <c r="Y334" s="80"/>
      <c r="Z334" s="80"/>
      <c r="AA334" s="80"/>
      <c r="AB334" s="80"/>
      <c r="AC334" s="80"/>
      <c r="AD334" s="80"/>
      <c r="AE334" s="80"/>
      <c r="AF334" s="80"/>
      <c r="AG334" s="80"/>
      <c r="AH334" s="80"/>
      <c r="AI334" s="80"/>
      <c r="AJ334" s="80"/>
      <c r="AK334" s="80"/>
      <c r="AL334" s="80"/>
      <c r="AM334" s="80"/>
      <c r="AN334" s="80"/>
      <c r="AO334" s="80"/>
      <c r="AP334" s="80"/>
      <c r="AQ334" s="80"/>
      <c r="AR334" s="80"/>
      <c r="AS334" s="80"/>
      <c r="AT334" s="80"/>
      <c r="AU334" s="80"/>
      <c r="AV334" s="80"/>
      <c r="AW334" s="80"/>
      <c r="AX334" s="80"/>
      <c r="AY334" s="80"/>
      <c r="AZ334" s="80"/>
      <c r="BA334" s="80"/>
      <c r="BB334" s="80"/>
      <c r="BC334" s="80"/>
    </row>
    <row r="335" spans="2:55">
      <c r="B335" s="80"/>
      <c r="C335" s="80"/>
      <c r="D335" s="80"/>
      <c r="E335" s="80"/>
      <c r="F335" s="80"/>
      <c r="G335" s="80"/>
      <c r="H335" s="80"/>
      <c r="I335" s="80"/>
      <c r="J335" s="80"/>
      <c r="K335" s="80"/>
      <c r="L335" s="80"/>
      <c r="M335" s="80"/>
      <c r="N335" s="80"/>
      <c r="O335" s="80"/>
      <c r="P335" s="80"/>
      <c r="Q335" s="80"/>
      <c r="R335" s="80"/>
      <c r="S335" s="80"/>
      <c r="T335" s="80"/>
      <c r="U335" s="80"/>
      <c r="V335" s="80"/>
      <c r="W335" s="80"/>
      <c r="X335" s="80"/>
      <c r="Y335" s="80"/>
      <c r="Z335" s="80"/>
      <c r="AA335" s="80"/>
      <c r="AB335" s="80"/>
      <c r="AC335" s="80"/>
      <c r="AD335" s="80"/>
      <c r="AE335" s="80"/>
      <c r="AF335" s="80"/>
      <c r="AG335" s="80"/>
      <c r="AH335" s="80"/>
      <c r="AI335" s="80"/>
      <c r="AJ335" s="80"/>
      <c r="AK335" s="80"/>
      <c r="AL335" s="80"/>
      <c r="AM335" s="80"/>
      <c r="AN335" s="80"/>
      <c r="AO335" s="80"/>
      <c r="AP335" s="80"/>
      <c r="AQ335" s="80"/>
      <c r="AR335" s="80"/>
      <c r="AS335" s="80"/>
      <c r="AT335" s="80"/>
      <c r="AU335" s="80"/>
      <c r="AV335" s="80"/>
      <c r="AW335" s="80"/>
      <c r="AX335" s="80"/>
      <c r="AY335" s="80"/>
      <c r="AZ335" s="80"/>
      <c r="BA335" s="80"/>
      <c r="BB335" s="80"/>
      <c r="BC335" s="80"/>
    </row>
    <row r="336" spans="2:55">
      <c r="B336" s="80"/>
      <c r="C336" s="80"/>
      <c r="D336" s="80"/>
      <c r="E336" s="80"/>
      <c r="F336" s="80"/>
      <c r="G336" s="80"/>
      <c r="H336" s="80"/>
      <c r="I336" s="80"/>
      <c r="J336" s="80"/>
      <c r="K336" s="80"/>
      <c r="L336" s="80"/>
      <c r="M336" s="80"/>
      <c r="N336" s="80"/>
      <c r="O336" s="80"/>
      <c r="P336" s="80"/>
      <c r="Q336" s="80"/>
      <c r="R336" s="80"/>
      <c r="S336" s="80"/>
      <c r="T336" s="80"/>
      <c r="U336" s="80"/>
      <c r="V336" s="80"/>
      <c r="W336" s="80"/>
      <c r="X336" s="80"/>
      <c r="Y336" s="80"/>
      <c r="Z336" s="80"/>
      <c r="AA336" s="80"/>
      <c r="AB336" s="80"/>
      <c r="AC336" s="80"/>
      <c r="AD336" s="80"/>
      <c r="AE336" s="80"/>
      <c r="AF336" s="80"/>
      <c r="AG336" s="80"/>
      <c r="AH336" s="80"/>
      <c r="AI336" s="80"/>
      <c r="AJ336" s="80"/>
      <c r="AK336" s="80"/>
      <c r="AL336" s="80"/>
      <c r="AM336" s="80"/>
      <c r="AN336" s="80"/>
      <c r="AO336" s="80"/>
      <c r="AP336" s="80"/>
      <c r="AQ336" s="80"/>
      <c r="AR336" s="80"/>
      <c r="AS336" s="80"/>
      <c r="AT336" s="80"/>
      <c r="AU336" s="80"/>
      <c r="AV336" s="80"/>
      <c r="AW336" s="80"/>
      <c r="AX336" s="80"/>
      <c r="AY336" s="80"/>
      <c r="AZ336" s="80"/>
      <c r="BA336" s="80"/>
      <c r="BB336" s="80"/>
      <c r="BC336" s="80"/>
    </row>
    <row r="337" spans="1:55">
      <c r="B337" s="80"/>
      <c r="C337" s="80"/>
      <c r="D337" s="80"/>
      <c r="E337" s="80"/>
      <c r="F337" s="80"/>
      <c r="G337" s="80"/>
      <c r="H337" s="80"/>
      <c r="I337" s="80"/>
      <c r="J337" s="80"/>
      <c r="K337" s="80"/>
      <c r="L337" s="80"/>
      <c r="M337" s="80"/>
      <c r="N337" s="80"/>
      <c r="O337" s="80"/>
      <c r="P337" s="80"/>
      <c r="Q337" s="80"/>
      <c r="R337" s="80"/>
      <c r="S337" s="80"/>
      <c r="T337" s="80"/>
      <c r="U337" s="80"/>
      <c r="V337" s="80"/>
      <c r="W337" s="80"/>
      <c r="X337" s="80"/>
      <c r="Y337" s="80"/>
      <c r="Z337" s="80"/>
      <c r="AA337" s="80"/>
      <c r="AB337" s="80"/>
      <c r="AC337" s="80"/>
      <c r="AD337" s="80"/>
      <c r="AE337" s="80"/>
      <c r="AF337" s="80"/>
      <c r="AG337" s="80"/>
      <c r="AH337" s="80"/>
      <c r="AI337" s="80"/>
      <c r="AJ337" s="80"/>
      <c r="AK337" s="80"/>
      <c r="AL337" s="80"/>
      <c r="AM337" s="80"/>
      <c r="AN337" s="80"/>
      <c r="AO337" s="80"/>
      <c r="AP337" s="80"/>
      <c r="AQ337" s="80"/>
      <c r="AR337" s="80"/>
      <c r="AS337" s="80"/>
      <c r="AT337" s="80"/>
      <c r="AU337" s="80"/>
      <c r="AV337" s="80"/>
      <c r="AW337" s="80"/>
      <c r="AX337" s="80"/>
      <c r="AY337" s="80"/>
      <c r="AZ337" s="80"/>
      <c r="BA337" s="80"/>
      <c r="BB337" s="80"/>
      <c r="BC337" s="80"/>
    </row>
    <row r="338" spans="1:55">
      <c r="B338" s="80"/>
      <c r="C338" s="80"/>
      <c r="D338" s="80"/>
      <c r="E338" s="80"/>
      <c r="F338" s="80"/>
      <c r="G338" s="80"/>
      <c r="H338" s="80"/>
      <c r="I338" s="80"/>
      <c r="J338" s="80"/>
      <c r="K338" s="80"/>
      <c r="L338" s="80"/>
      <c r="M338" s="80"/>
      <c r="N338" s="80"/>
      <c r="O338" s="80"/>
      <c r="P338" s="80"/>
      <c r="Q338" s="80"/>
      <c r="R338" s="80"/>
      <c r="S338" s="80"/>
      <c r="T338" s="80"/>
      <c r="U338" s="80"/>
      <c r="V338" s="80"/>
      <c r="W338" s="80"/>
      <c r="X338" s="80"/>
      <c r="Y338" s="80"/>
      <c r="Z338" s="80"/>
      <c r="AA338" s="80"/>
      <c r="AB338" s="80"/>
      <c r="AC338" s="80"/>
      <c r="AD338" s="80"/>
      <c r="AE338" s="80"/>
      <c r="AF338" s="80"/>
      <c r="AG338" s="80"/>
      <c r="AH338" s="80"/>
      <c r="AI338" s="80"/>
      <c r="AJ338" s="80"/>
      <c r="AK338" s="80"/>
      <c r="AL338" s="80"/>
      <c r="AM338" s="80"/>
      <c r="AN338" s="80"/>
      <c r="AO338" s="80"/>
      <c r="AP338" s="80"/>
      <c r="AQ338" s="80"/>
      <c r="AR338" s="80"/>
      <c r="AS338" s="80"/>
      <c r="AT338" s="80"/>
      <c r="AU338" s="80"/>
      <c r="AV338" s="80"/>
      <c r="AW338" s="80"/>
      <c r="AX338" s="80"/>
      <c r="AY338" s="80"/>
      <c r="AZ338" s="80"/>
      <c r="BA338" s="80"/>
      <c r="BB338" s="80"/>
      <c r="BC338" s="80"/>
    </row>
    <row r="339" spans="1:55">
      <c r="B339" s="80"/>
      <c r="C339" s="80"/>
      <c r="D339" s="80"/>
      <c r="E339" s="80"/>
      <c r="F339" s="80"/>
      <c r="G339" s="80"/>
      <c r="H339" s="80"/>
      <c r="I339" s="80"/>
      <c r="J339" s="80"/>
      <c r="K339" s="80"/>
      <c r="L339" s="80"/>
      <c r="M339" s="80"/>
      <c r="N339" s="80"/>
      <c r="O339" s="80"/>
      <c r="P339" s="80"/>
      <c r="Q339" s="80"/>
      <c r="R339" s="80"/>
      <c r="S339" s="80"/>
      <c r="T339" s="80"/>
      <c r="U339" s="80"/>
      <c r="V339" s="80"/>
      <c r="W339" s="80"/>
      <c r="X339" s="80"/>
      <c r="Y339" s="80"/>
      <c r="Z339" s="80"/>
      <c r="AA339" s="80"/>
      <c r="AB339" s="80"/>
      <c r="AC339" s="80"/>
      <c r="AD339" s="80"/>
      <c r="AE339" s="80"/>
      <c r="AF339" s="80"/>
      <c r="AG339" s="80"/>
      <c r="AH339" s="80"/>
      <c r="AI339" s="80"/>
      <c r="AJ339" s="80"/>
      <c r="AK339" s="80"/>
      <c r="AL339" s="80"/>
      <c r="AM339" s="80"/>
      <c r="AN339" s="80"/>
      <c r="AO339" s="80"/>
      <c r="AP339" s="80"/>
      <c r="AQ339" s="80"/>
      <c r="AR339" s="80"/>
      <c r="AS339" s="80"/>
      <c r="AT339" s="80"/>
      <c r="AU339" s="80"/>
      <c r="AV339" s="80"/>
      <c r="AW339" s="80"/>
      <c r="AX339" s="80"/>
      <c r="AY339" s="80"/>
      <c r="AZ339" s="80"/>
      <c r="BA339" s="80"/>
      <c r="BB339" s="80"/>
      <c r="BC339" s="80"/>
    </row>
    <row r="340" spans="1:55">
      <c r="B340" s="80"/>
      <c r="C340" s="80"/>
      <c r="D340" s="80"/>
      <c r="E340" s="80"/>
      <c r="F340" s="80"/>
      <c r="G340" s="80"/>
      <c r="H340" s="80"/>
      <c r="I340" s="80"/>
      <c r="J340" s="80"/>
      <c r="K340" s="80"/>
      <c r="L340" s="80"/>
      <c r="M340" s="80"/>
      <c r="N340" s="80"/>
      <c r="O340" s="80"/>
      <c r="P340" s="80"/>
      <c r="Q340" s="80"/>
      <c r="R340" s="80"/>
      <c r="S340" s="80"/>
      <c r="T340" s="80"/>
      <c r="U340" s="80"/>
      <c r="V340" s="80"/>
      <c r="W340" s="80"/>
      <c r="X340" s="80"/>
      <c r="Y340" s="80"/>
      <c r="Z340" s="80"/>
      <c r="AA340" s="80"/>
      <c r="AB340" s="80"/>
      <c r="AC340" s="80"/>
      <c r="AD340" s="80"/>
      <c r="AE340" s="80"/>
      <c r="AF340" s="80"/>
      <c r="AG340" s="80"/>
      <c r="AH340" s="80"/>
      <c r="AI340" s="80"/>
      <c r="AJ340" s="80"/>
      <c r="AK340" s="80"/>
      <c r="AL340" s="80"/>
      <c r="AM340" s="80"/>
      <c r="AN340" s="80"/>
      <c r="AO340" s="80"/>
      <c r="AP340" s="80"/>
      <c r="AQ340" s="80"/>
      <c r="AR340" s="80"/>
      <c r="AS340" s="80"/>
      <c r="AT340" s="80"/>
      <c r="AU340" s="80"/>
      <c r="AV340" s="80"/>
      <c r="AW340" s="80"/>
      <c r="AX340" s="80"/>
      <c r="AY340" s="80"/>
      <c r="AZ340" s="80"/>
      <c r="BA340" s="80"/>
      <c r="BB340" s="80"/>
      <c r="BC340" s="80"/>
    </row>
    <row r="341" spans="1:55">
      <c r="B341" s="80"/>
      <c r="C341" s="80"/>
      <c r="D341" s="80"/>
      <c r="E341" s="80"/>
      <c r="F341" s="80"/>
      <c r="G341" s="80"/>
      <c r="H341" s="80"/>
      <c r="I341" s="80"/>
      <c r="J341" s="80"/>
      <c r="K341" s="80"/>
      <c r="L341" s="80"/>
      <c r="M341" s="80"/>
      <c r="N341" s="80"/>
      <c r="O341" s="80"/>
      <c r="P341" s="80"/>
      <c r="Q341" s="80"/>
      <c r="R341" s="80"/>
      <c r="S341" s="80"/>
      <c r="T341" s="80"/>
      <c r="U341" s="80"/>
      <c r="V341" s="80"/>
      <c r="W341" s="80"/>
      <c r="X341" s="80"/>
      <c r="Y341" s="80"/>
      <c r="Z341" s="80"/>
      <c r="AA341" s="80"/>
      <c r="AB341" s="80"/>
      <c r="AC341" s="80"/>
      <c r="AD341" s="80"/>
      <c r="AE341" s="80"/>
      <c r="AF341" s="80"/>
      <c r="AG341" s="80"/>
      <c r="AH341" s="80"/>
      <c r="AI341" s="80"/>
      <c r="AJ341" s="80"/>
      <c r="AK341" s="80"/>
      <c r="AL341" s="80"/>
      <c r="AM341" s="80"/>
      <c r="AN341" s="80"/>
      <c r="AO341" s="80"/>
      <c r="AP341" s="80"/>
      <c r="AQ341" s="80"/>
      <c r="AR341" s="80"/>
      <c r="AS341" s="80"/>
      <c r="AT341" s="80"/>
      <c r="AU341" s="80"/>
      <c r="AV341" s="80"/>
      <c r="AW341" s="80"/>
      <c r="AX341" s="80"/>
      <c r="AY341" s="80"/>
      <c r="AZ341" s="80"/>
      <c r="BA341" s="80"/>
      <c r="BB341" s="80"/>
      <c r="BC341" s="80"/>
    </row>
    <row r="342" spans="1:55">
      <c r="B342" s="80"/>
      <c r="C342" s="80"/>
      <c r="D342" s="80"/>
      <c r="E342" s="80"/>
      <c r="F342" s="80"/>
      <c r="G342" s="80"/>
      <c r="H342" s="80"/>
      <c r="I342" s="80"/>
      <c r="J342" s="80"/>
      <c r="K342" s="80"/>
      <c r="L342" s="80"/>
      <c r="M342" s="80"/>
      <c r="N342" s="80"/>
      <c r="O342" s="80"/>
      <c r="P342" s="80"/>
      <c r="Q342" s="80"/>
      <c r="R342" s="80"/>
      <c r="S342" s="80"/>
      <c r="T342" s="80"/>
      <c r="U342" s="80"/>
      <c r="V342" s="80"/>
      <c r="W342" s="80"/>
      <c r="X342" s="80"/>
      <c r="Y342" s="80"/>
      <c r="Z342" s="80"/>
      <c r="AA342" s="80"/>
      <c r="AB342" s="80"/>
      <c r="AC342" s="80"/>
      <c r="AD342" s="80"/>
      <c r="AE342" s="80"/>
      <c r="AF342" s="80"/>
      <c r="AG342" s="80"/>
      <c r="AH342" s="80"/>
      <c r="AI342" s="80"/>
      <c r="AJ342" s="80"/>
      <c r="AK342" s="80"/>
      <c r="AL342" s="80"/>
      <c r="AM342" s="80"/>
      <c r="AN342" s="80"/>
      <c r="AO342" s="80"/>
      <c r="AP342" s="80"/>
      <c r="AQ342" s="80"/>
      <c r="AR342" s="80"/>
      <c r="AS342" s="80"/>
      <c r="AT342" s="80"/>
      <c r="AU342" s="80"/>
      <c r="AV342" s="80"/>
      <c r="AW342" s="80"/>
      <c r="AX342" s="80"/>
      <c r="AY342" s="80"/>
      <c r="AZ342" s="80"/>
      <c r="BA342" s="80"/>
      <c r="BB342" s="80"/>
      <c r="BC342" s="80"/>
    </row>
    <row r="343" spans="1:55">
      <c r="B343" s="80"/>
      <c r="C343" s="80"/>
      <c r="D343" s="80"/>
      <c r="E343" s="80"/>
      <c r="F343" s="80"/>
      <c r="G343" s="80"/>
      <c r="H343" s="80"/>
      <c r="I343" s="80"/>
      <c r="J343" s="80"/>
      <c r="K343" s="80"/>
      <c r="L343" s="80"/>
      <c r="M343" s="80"/>
      <c r="N343" s="80"/>
      <c r="O343" s="80"/>
      <c r="P343" s="80"/>
      <c r="Q343" s="80"/>
      <c r="R343" s="80"/>
      <c r="S343" s="80"/>
      <c r="T343" s="80"/>
      <c r="U343" s="80"/>
      <c r="V343" s="80"/>
      <c r="W343" s="80"/>
      <c r="X343" s="80"/>
      <c r="Y343" s="80"/>
      <c r="Z343" s="80"/>
      <c r="AA343" s="80"/>
      <c r="AB343" s="80"/>
      <c r="AC343" s="80"/>
      <c r="AD343" s="80"/>
      <c r="AE343" s="80"/>
      <c r="AF343" s="80"/>
      <c r="AG343" s="80"/>
      <c r="AH343" s="80"/>
      <c r="AI343" s="80"/>
      <c r="AJ343" s="80"/>
      <c r="AK343" s="80"/>
      <c r="AL343" s="80"/>
      <c r="AM343" s="80"/>
      <c r="AN343" s="80"/>
      <c r="AO343" s="80"/>
      <c r="AP343" s="80"/>
      <c r="AQ343" s="80"/>
      <c r="AR343" s="80"/>
      <c r="AS343" s="80"/>
      <c r="AT343" s="80"/>
      <c r="AU343" s="80"/>
      <c r="AV343" s="80"/>
      <c r="AW343" s="80"/>
      <c r="AX343" s="80"/>
      <c r="AY343" s="80"/>
      <c r="AZ343" s="80"/>
      <c r="BA343" s="80"/>
      <c r="BB343" s="80"/>
      <c r="BC343" s="80"/>
    </row>
    <row r="347" spans="1:55" ht="14">
      <c r="R347" s="134" t="s">
        <v>369</v>
      </c>
      <c r="S347" s="134" t="s">
        <v>370</v>
      </c>
    </row>
    <row r="348" spans="1:55" s="83" customFormat="1" ht="15.5" thickBot="1">
      <c r="B348" s="5">
        <v>2008</v>
      </c>
      <c r="C348" s="5">
        <v>2009</v>
      </c>
      <c r="D348" s="5">
        <v>2010</v>
      </c>
      <c r="E348" s="5">
        <v>2011</v>
      </c>
      <c r="F348" s="5">
        <v>2012</v>
      </c>
      <c r="G348" s="5">
        <v>2013</v>
      </c>
      <c r="H348" s="5">
        <v>2014</v>
      </c>
      <c r="I348" s="5">
        <v>2015</v>
      </c>
      <c r="J348" s="5">
        <v>2016</v>
      </c>
      <c r="K348" s="5">
        <v>2017</v>
      </c>
      <c r="L348" s="5">
        <v>2018</v>
      </c>
      <c r="M348" s="5">
        <v>2019</v>
      </c>
      <c r="N348" s="5">
        <v>2020</v>
      </c>
      <c r="O348" s="5">
        <v>2021</v>
      </c>
      <c r="P348" s="5">
        <v>2022</v>
      </c>
      <c r="Q348" s="5">
        <v>2023</v>
      </c>
      <c r="R348" s="132">
        <v>10</v>
      </c>
      <c r="S348" s="133">
        <v>2023</v>
      </c>
    </row>
    <row r="349" spans="1:55" ht="14">
      <c r="A349" s="84"/>
      <c r="B349" s="352" t="s">
        <v>11</v>
      </c>
      <c r="C349" s="352"/>
      <c r="D349" s="352"/>
      <c r="E349" s="352"/>
      <c r="F349" s="352"/>
      <c r="G349" s="352"/>
      <c r="H349" s="352"/>
      <c r="I349" s="352"/>
      <c r="J349" s="352"/>
      <c r="K349" s="352"/>
      <c r="L349" s="352"/>
      <c r="M349" s="352"/>
      <c r="N349" s="352"/>
      <c r="O349" s="352"/>
      <c r="P349" s="115"/>
      <c r="Q349" s="115"/>
      <c r="R349" s="6"/>
      <c r="S349" s="3"/>
    </row>
    <row r="350" spans="1:55" ht="14">
      <c r="B350" s="353" t="s">
        <v>308</v>
      </c>
      <c r="C350" s="353"/>
      <c r="D350" s="353"/>
      <c r="E350" s="353"/>
      <c r="F350" s="353"/>
      <c r="G350" s="353"/>
      <c r="H350" s="353"/>
      <c r="I350" s="353"/>
      <c r="J350" s="353"/>
      <c r="K350" s="353"/>
      <c r="L350" s="353"/>
      <c r="M350" s="353"/>
      <c r="N350" s="353"/>
      <c r="O350" s="353"/>
      <c r="P350" s="116"/>
      <c r="Q350" s="116"/>
      <c r="R350" s="6"/>
      <c r="S350" s="3"/>
    </row>
    <row r="351" spans="1:55" ht="14">
      <c r="B351" s="7">
        <f t="shared" ref="B351:Q353" si="16">IFERROR(VLOOKUP($B$350,$4:$126,MATCH($S351&amp;"/"&amp;B$348,$2:$2,0),FALSE),"")</f>
        <v>11232920</v>
      </c>
      <c r="C351" s="7">
        <f t="shared" si="16"/>
        <v>12166902</v>
      </c>
      <c r="D351" s="7">
        <f t="shared" si="16"/>
        <v>15103301</v>
      </c>
      <c r="E351" s="7">
        <f t="shared" si="16"/>
        <v>18380920</v>
      </c>
      <c r="F351" s="7">
        <f t="shared" si="16"/>
        <v>19006324</v>
      </c>
      <c r="G351" s="7">
        <f t="shared" si="16"/>
        <v>22569847</v>
      </c>
      <c r="H351" s="7">
        <f t="shared" si="16"/>
        <v>20673111</v>
      </c>
      <c r="I351" s="7">
        <f t="shared" si="16"/>
        <v>19069567</v>
      </c>
      <c r="J351" s="7">
        <f t="shared" si="16"/>
        <v>21511026</v>
      </c>
      <c r="K351" s="7">
        <f t="shared" si="16"/>
        <v>23299098</v>
      </c>
      <c r="L351" s="7">
        <f t="shared" si="16"/>
        <v>39081732</v>
      </c>
      <c r="M351" s="7">
        <f t="shared" si="16"/>
        <v>35814961</v>
      </c>
      <c r="N351" s="8">
        <f t="shared" si="16"/>
        <v>29317093</v>
      </c>
      <c r="O351" s="8">
        <f t="shared" si="16"/>
        <v>36538694</v>
      </c>
      <c r="P351" s="8">
        <f t="shared" si="16"/>
        <v>81662414</v>
      </c>
      <c r="Q351" s="8">
        <f t="shared" si="16"/>
        <v>43596375</v>
      </c>
      <c r="R351" s="6"/>
      <c r="S351" s="9" t="s">
        <v>12</v>
      </c>
    </row>
    <row r="352" spans="1:55" ht="14">
      <c r="B352" s="7">
        <f t="shared" si="16"/>
        <v>10305744</v>
      </c>
      <c r="C352" s="7">
        <f t="shared" si="16"/>
        <v>10424116</v>
      </c>
      <c r="D352" s="7">
        <f t="shared" si="16"/>
        <v>13933448</v>
      </c>
      <c r="E352" s="7">
        <f t="shared" si="16"/>
        <v>14821080</v>
      </c>
      <c r="F352" s="7">
        <f t="shared" si="16"/>
        <v>18561818</v>
      </c>
      <c r="G352" s="7">
        <f t="shared" si="16"/>
        <v>32065814</v>
      </c>
      <c r="H352" s="7">
        <f t="shared" si="16"/>
        <v>14859677</v>
      </c>
      <c r="I352" s="7">
        <f t="shared" si="16"/>
        <v>15566091</v>
      </c>
      <c r="J352" s="7">
        <f t="shared" si="16"/>
        <v>17066363</v>
      </c>
      <c r="K352" s="7">
        <f t="shared" si="16"/>
        <v>18591654</v>
      </c>
      <c r="L352" s="7">
        <f t="shared" si="16"/>
        <v>30800253</v>
      </c>
      <c r="M352" s="7">
        <f t="shared" si="16"/>
        <v>31370218</v>
      </c>
      <c r="N352" s="8">
        <f t="shared" si="16"/>
        <v>29523083</v>
      </c>
      <c r="O352" s="8">
        <f t="shared" si="16"/>
        <v>31035701</v>
      </c>
      <c r="P352" s="8">
        <f t="shared" si="16"/>
        <v>56952883</v>
      </c>
      <c r="Q352" s="8">
        <f t="shared" si="16"/>
        <v>40765530</v>
      </c>
      <c r="R352" s="6"/>
      <c r="S352" s="9" t="s">
        <v>13</v>
      </c>
    </row>
    <row r="353" spans="2:19" ht="14">
      <c r="B353" s="7">
        <f t="shared" si="16"/>
        <v>9699487</v>
      </c>
      <c r="C353" s="7">
        <f t="shared" si="16"/>
        <v>10093070</v>
      </c>
      <c r="D353" s="7">
        <f t="shared" si="16"/>
        <v>18182206</v>
      </c>
      <c r="E353" s="7">
        <f t="shared" si="16"/>
        <v>14857086</v>
      </c>
      <c r="F353" s="7">
        <f t="shared" si="16"/>
        <v>20871756</v>
      </c>
      <c r="G353" s="7">
        <f t="shared" si="16"/>
        <v>18314200</v>
      </c>
      <c r="H353" s="7">
        <f t="shared" si="16"/>
        <v>14460218</v>
      </c>
      <c r="I353" s="7">
        <f t="shared" si="16"/>
        <v>14480170</v>
      </c>
      <c r="J353" s="7">
        <f t="shared" si="16"/>
        <v>30193256</v>
      </c>
      <c r="K353" s="7">
        <f t="shared" si="16"/>
        <v>28709117</v>
      </c>
      <c r="L353" s="7">
        <f t="shared" si="16"/>
        <v>36986408</v>
      </c>
      <c r="M353" s="7">
        <f t="shared" si="16"/>
        <v>25606889</v>
      </c>
      <c r="N353" s="8">
        <f t="shared" si="16"/>
        <v>48614207</v>
      </c>
      <c r="O353" s="8">
        <f t="shared" si="16"/>
        <v>26366529</v>
      </c>
      <c r="P353" s="8">
        <f t="shared" si="16"/>
        <v>45351446</v>
      </c>
      <c r="Q353" s="8">
        <f t="shared" si="16"/>
        <v>47151676</v>
      </c>
      <c r="R353" s="6"/>
      <c r="S353" s="9" t="s">
        <v>14</v>
      </c>
    </row>
    <row r="354" spans="2:19" ht="14">
      <c r="B354" s="7">
        <f t="shared" ref="B354:M354" si="17">IFERROR(VLOOKUP($B$350,$4:$126,MATCH($S354&amp;"/"&amp;B$348,$2:$2,0),FALSE),"")</f>
        <v>11896726</v>
      </c>
      <c r="C354" s="7">
        <f t="shared" si="17"/>
        <v>12682282.76</v>
      </c>
      <c r="D354" s="7">
        <f t="shared" si="17"/>
        <v>15715769.1</v>
      </c>
      <c r="E354" s="7">
        <f t="shared" si="17"/>
        <v>14201712.210000001</v>
      </c>
      <c r="F354" s="7">
        <f t="shared" si="17"/>
        <v>23084975.809999999</v>
      </c>
      <c r="G354" s="7">
        <f t="shared" si="17"/>
        <v>24632252.850000001</v>
      </c>
      <c r="H354" s="7">
        <f t="shared" si="17"/>
        <v>32204375.27</v>
      </c>
      <c r="I354" s="7">
        <f t="shared" si="17"/>
        <v>21518251.579999998</v>
      </c>
      <c r="J354" s="7">
        <f t="shared" si="17"/>
        <v>33443165.710000001</v>
      </c>
      <c r="K354" s="7">
        <f t="shared" si="17"/>
        <v>28878805.809999999</v>
      </c>
      <c r="L354" s="7">
        <f t="shared" si="17"/>
        <v>34023108.68</v>
      </c>
      <c r="M354" s="7">
        <f t="shared" si="17"/>
        <v>29860512.539999999</v>
      </c>
      <c r="N354" s="8">
        <f>IFERROR(VLOOKUP($B$350,$4:$126,MATCH($S354&amp;"/"&amp;N$348,$2:$2,0),FALSE),IFERROR(VLOOKUP($B$350,$4:$126,MATCH($S353&amp;"/"&amp;N$348,$2:$2,0),FALSE),IFERROR(VLOOKUP($B$350,$4:$126,MATCH($S352&amp;"/"&amp;N$348,$2:$2,0),FALSE),IFERROR(VLOOKUP($B$350,$4:$126,MATCH($S351&amp;"/"&amp;N$348,$2:$2,0),FALSE),""))))</f>
        <v>40589081.049999997</v>
      </c>
      <c r="O354" s="8">
        <f>IFERROR(VLOOKUP($B$350,$4:$126,MATCH($S354&amp;"/"&amp;O$348,$2:$2,0),FALSE),IFERROR(VLOOKUP($B$350,$4:$126,MATCH($S353&amp;"/"&amp;O$348,$2:$2,0),FALSE),IFERROR(VLOOKUP($B$350,$4:$126,MATCH($S352&amp;"/"&amp;O$348,$2:$2,0),FALSE),IFERROR(VLOOKUP($B$350,$4:$126,MATCH($S351&amp;"/"&amp;O$348,$2:$2,0),FALSE),""))))</f>
        <v>92347866.829999998</v>
      </c>
      <c r="P354" s="8">
        <f>IFERROR(VLOOKUP($B$350,$4:$126,MATCH($S354&amp;"/"&amp;P$348,$2:$2,0),FALSE),IFERROR(VLOOKUP($B$350,$4:$126,MATCH($S353&amp;"/"&amp;P$348,$2:$2,0),FALSE),IFERROR(VLOOKUP($B$350,$4:$126,MATCH($S352&amp;"/"&amp;P$348,$2:$2,0),FALSE),IFERROR(VLOOKUP($B$350,$4:$126,MATCH($S351&amp;"/"&amp;P$348,$2:$2,0),FALSE),""))))</f>
        <v>71424271.700000003</v>
      </c>
      <c r="Q354" s="8">
        <f>IFERROR(VLOOKUP($B$350,$4:$126,MATCH($S354&amp;"/"&amp;Q$348,$2:$2,0),FALSE),IFERROR(VLOOKUP($B$350,$4:$126,MATCH($S353&amp;"/"&amp;Q$348,$2:$2,0),FALSE),IFERROR(VLOOKUP($B$350,$4:$126,MATCH($S352&amp;"/"&amp;Q$348,$2:$2,0),FALSE),IFERROR(VLOOKUP($B$350,$4:$126,MATCH($S351&amp;"/"&amp;Q$348,$2:$2,0),FALSE),""))))</f>
        <v>67234118.75</v>
      </c>
      <c r="R354" s="6"/>
      <c r="S354" s="9" t="s">
        <v>15</v>
      </c>
    </row>
    <row r="355" spans="2:19" ht="14">
      <c r="B355" s="12">
        <f t="shared" ref="B355:O355" si="18">+B354/B$402</f>
        <v>0.29624329353433687</v>
      </c>
      <c r="C355" s="12">
        <f t="shared" si="18"/>
        <v>0.28537050803543984</v>
      </c>
      <c r="D355" s="12">
        <f t="shared" si="18"/>
        <v>0.32806719048876937</v>
      </c>
      <c r="E355" s="12">
        <f t="shared" si="18"/>
        <v>0.2566225078112721</v>
      </c>
      <c r="F355" s="12">
        <f t="shared" si="18"/>
        <v>0.32152464258308322</v>
      </c>
      <c r="G355" s="12">
        <f t="shared" si="18"/>
        <v>8.533148034863465E-2</v>
      </c>
      <c r="H355" s="12">
        <f t="shared" si="18"/>
        <v>9.8662328959478504E-2</v>
      </c>
      <c r="I355" s="12">
        <f t="shared" si="18"/>
        <v>6.5388536046935938E-2</v>
      </c>
      <c r="J355" s="12">
        <f t="shared" si="18"/>
        <v>9.4936697942002921E-2</v>
      </c>
      <c r="K355" s="12">
        <f t="shared" si="18"/>
        <v>8.0152430680639389E-2</v>
      </c>
      <c r="L355" s="12">
        <f t="shared" si="18"/>
        <v>9.1033770730804042E-2</v>
      </c>
      <c r="M355" s="12">
        <f t="shared" si="18"/>
        <v>7.9497137851655089E-2</v>
      </c>
      <c r="N355" s="12">
        <f t="shared" si="18"/>
        <v>7.7555642030306959E-2</v>
      </c>
      <c r="O355" s="12">
        <f t="shared" si="18"/>
        <v>9.9097117367253948E-2</v>
      </c>
      <c r="P355" s="12">
        <f t="shared" ref="P355:Q355" si="19">+P354/P$402</f>
        <v>7.7293851586887105E-2</v>
      </c>
      <c r="Q355" s="12">
        <f t="shared" si="19"/>
        <v>7.2568545859976505E-2</v>
      </c>
      <c r="R355" s="6"/>
      <c r="S355" s="11" t="s">
        <v>377</v>
      </c>
    </row>
    <row r="356" spans="2:19" ht="14">
      <c r="B356" s="353" t="s">
        <v>309</v>
      </c>
      <c r="C356" s="353"/>
      <c r="D356" s="353"/>
      <c r="E356" s="353"/>
      <c r="F356" s="353"/>
      <c r="G356" s="353"/>
      <c r="H356" s="353"/>
      <c r="I356" s="353"/>
      <c r="J356" s="353"/>
      <c r="K356" s="353"/>
      <c r="L356" s="353"/>
      <c r="M356" s="353"/>
      <c r="N356" s="353"/>
      <c r="O356" s="353"/>
      <c r="P356" s="116"/>
      <c r="Q356" s="116"/>
      <c r="R356" s="6"/>
      <c r="S356" s="3"/>
    </row>
    <row r="357" spans="2:19" ht="14">
      <c r="B357" s="8">
        <f t="shared" ref="B357:N360" si="20">IFERROR(VLOOKUP($B$356,$4:$126,MATCH($S357&amp;"/"&amp;B$348,$2:$2,0),FALSE),IFERROR(VLOOKUP($B$356,$4:$126,MATCH($S356&amp;"/"&amp;B$348,$2:$2,0),FALSE),IFERROR(VLOOKUP($B$356,$4:$126,MATCH($S355&amp;"/"&amp;B$348,$2:$2,0),FALSE),IFERROR(VLOOKUP($B$356,$4:$126,MATCH($S354&amp;"/"&amp;B$348,$2:$2,0),FALSE),"0"))))</f>
        <v>778056</v>
      </c>
      <c r="C357" s="8">
        <f t="shared" si="20"/>
        <v>529585</v>
      </c>
      <c r="D357" s="8">
        <f t="shared" si="20"/>
        <v>946010</v>
      </c>
      <c r="E357" s="8">
        <f t="shared" si="20"/>
        <v>4202344</v>
      </c>
      <c r="F357" s="8">
        <f t="shared" si="20"/>
        <v>9415364</v>
      </c>
      <c r="G357" s="8">
        <f t="shared" si="20"/>
        <v>12417635</v>
      </c>
      <c r="H357" s="8">
        <f t="shared" si="20"/>
        <v>1050000</v>
      </c>
      <c r="I357" s="8">
        <f t="shared" si="20"/>
        <v>1222000</v>
      </c>
      <c r="J357" s="8">
        <f t="shared" si="20"/>
        <v>1393350</v>
      </c>
      <c r="K357" s="8">
        <f t="shared" si="20"/>
        <v>1406044</v>
      </c>
      <c r="L357" s="8">
        <f t="shared" si="20"/>
        <v>1704811</v>
      </c>
      <c r="M357" s="8">
        <f t="shared" si="20"/>
        <v>1586727</v>
      </c>
      <c r="N357" s="8">
        <f t="shared" si="20"/>
        <v>183605</v>
      </c>
      <c r="O357" s="8">
        <f t="shared" ref="O357:Q359" si="21">IFERROR(VLOOKUP($B$356,$4:$126,MATCH($S357&amp;"/"&amp;O$348,$2:$2,0),FALSE),"")</f>
        <v>2000</v>
      </c>
      <c r="P357" s="8">
        <f t="shared" si="21"/>
        <v>6786607</v>
      </c>
      <c r="Q357" s="8">
        <f t="shared" si="21"/>
        <v>101991</v>
      </c>
      <c r="R357" s="6"/>
      <c r="S357" s="9" t="s">
        <v>12</v>
      </c>
    </row>
    <row r="358" spans="2:19" ht="14">
      <c r="B358" s="8">
        <f t="shared" si="20"/>
        <v>1169325</v>
      </c>
      <c r="C358" s="8">
        <f t="shared" si="20"/>
        <v>389584</v>
      </c>
      <c r="D358" s="8">
        <f t="shared" si="20"/>
        <v>200727</v>
      </c>
      <c r="E358" s="8">
        <f t="shared" si="20"/>
        <v>3793083</v>
      </c>
      <c r="F358" s="8">
        <f t="shared" si="20"/>
        <v>7674552</v>
      </c>
      <c r="G358" s="8">
        <f t="shared" si="20"/>
        <v>3648489</v>
      </c>
      <c r="H358" s="8">
        <f t="shared" si="20"/>
        <v>1152000</v>
      </c>
      <c r="I358" s="8">
        <f t="shared" si="20"/>
        <v>1332000</v>
      </c>
      <c r="J358" s="8">
        <f t="shared" si="20"/>
        <v>1386185</v>
      </c>
      <c r="K358" s="8">
        <f t="shared" si="20"/>
        <v>1387360</v>
      </c>
      <c r="L358" s="8">
        <f t="shared" si="20"/>
        <v>1411564</v>
      </c>
      <c r="M358" s="8">
        <f t="shared" si="20"/>
        <v>708947</v>
      </c>
      <c r="N358" s="8">
        <f t="shared" si="20"/>
        <v>222016</v>
      </c>
      <c r="O358" s="8">
        <f t="shared" si="21"/>
        <v>2000</v>
      </c>
      <c r="P358" s="8">
        <f t="shared" si="21"/>
        <v>4541072</v>
      </c>
      <c r="Q358" s="8">
        <f t="shared" si="21"/>
        <v>119892</v>
      </c>
      <c r="R358" s="6"/>
      <c r="S358" s="9" t="s">
        <v>13</v>
      </c>
    </row>
    <row r="359" spans="2:19" ht="14">
      <c r="B359" s="8">
        <f t="shared" si="20"/>
        <v>2517557</v>
      </c>
      <c r="C359" s="8">
        <f t="shared" si="20"/>
        <v>869603</v>
      </c>
      <c r="D359" s="8">
        <f t="shared" si="20"/>
        <v>399144</v>
      </c>
      <c r="E359" s="8">
        <f t="shared" si="20"/>
        <v>6700682</v>
      </c>
      <c r="F359" s="8">
        <f t="shared" si="20"/>
        <v>9968062</v>
      </c>
      <c r="G359" s="8">
        <f t="shared" si="20"/>
        <v>975607</v>
      </c>
      <c r="H359" s="8">
        <f t="shared" si="20"/>
        <v>1202000</v>
      </c>
      <c r="I359" s="8">
        <f t="shared" si="20"/>
        <v>1338221</v>
      </c>
      <c r="J359" s="8">
        <f t="shared" si="20"/>
        <v>1383140</v>
      </c>
      <c r="K359" s="8">
        <f t="shared" si="20"/>
        <v>1372000</v>
      </c>
      <c r="L359" s="8">
        <f t="shared" si="20"/>
        <v>1461815</v>
      </c>
      <c r="M359" s="8">
        <f t="shared" si="20"/>
        <v>615867</v>
      </c>
      <c r="N359" s="8">
        <f t="shared" si="20"/>
        <v>198758</v>
      </c>
      <c r="O359" s="8">
        <f t="shared" si="21"/>
        <v>2000</v>
      </c>
      <c r="P359" s="8">
        <f t="shared" si="21"/>
        <v>4302968</v>
      </c>
      <c r="Q359" s="8">
        <f t="shared" si="21"/>
        <v>110665</v>
      </c>
      <c r="R359" s="6"/>
      <c r="S359" s="9" t="s">
        <v>14</v>
      </c>
    </row>
    <row r="360" spans="2:19" ht="14">
      <c r="B360" s="8">
        <f t="shared" si="20"/>
        <v>750318</v>
      </c>
      <c r="C360" s="8">
        <f t="shared" si="20"/>
        <v>1196010.08</v>
      </c>
      <c r="D360" s="8">
        <f t="shared" si="20"/>
        <v>4435563.0599999996</v>
      </c>
      <c r="E360" s="8">
        <f t="shared" si="20"/>
        <v>9893328.6799999997</v>
      </c>
      <c r="F360" s="8">
        <f t="shared" si="20"/>
        <v>11970669.34</v>
      </c>
      <c r="G360" s="8">
        <f t="shared" si="20"/>
        <v>1050000</v>
      </c>
      <c r="H360" s="8">
        <f t="shared" si="20"/>
        <v>1232027.25</v>
      </c>
      <c r="I360" s="8">
        <f t="shared" si="20"/>
        <v>1402447.57</v>
      </c>
      <c r="J360" s="8">
        <f t="shared" si="20"/>
        <v>1375805.32</v>
      </c>
      <c r="K360" s="8">
        <f t="shared" si="20"/>
        <v>1384828.45</v>
      </c>
      <c r="L360" s="8">
        <f t="shared" si="20"/>
        <v>1467226.8</v>
      </c>
      <c r="M360" s="8">
        <f t="shared" si="20"/>
        <v>658571.92000000004</v>
      </c>
      <c r="N360" s="8">
        <f t="shared" si="20"/>
        <v>36568.949999999997</v>
      </c>
      <c r="O360" s="8">
        <f>IFERROR(VLOOKUP($B$356,$4:$126,MATCH($S360&amp;"/"&amp;O$348,$2:$2,0),FALSE),IFERROR(VLOOKUP($B$356,$4:$126,MATCH($S359&amp;"/"&amp;O$348,$2:$2,0),FALSE),IFERROR(VLOOKUP($B$356,$4:$126,MATCH($S358&amp;"/"&amp;O$348,$2:$2,0),FALSE),IFERROR(VLOOKUP($B$356,$4:$126,MATCH($S357&amp;"/"&amp;O$348,$2:$2,0),FALSE),""))))</f>
        <v>4785739.47</v>
      </c>
      <c r="P360" s="8">
        <f>IFERROR(VLOOKUP($B$356,$4:$126,MATCH($S360&amp;"/"&amp;P$348,$2:$2,0),FALSE),IFERROR(VLOOKUP($B$356,$4:$126,MATCH($S359&amp;"/"&amp;P$348,$2:$2,0),FALSE),IFERROR(VLOOKUP($B$356,$4:$126,MATCH($S358&amp;"/"&amp;P$348,$2:$2,0),FALSE),IFERROR(VLOOKUP($B$356,$4:$126,MATCH($S357&amp;"/"&amp;P$348,$2:$2,0),FALSE),""))))</f>
        <v>466263.1</v>
      </c>
      <c r="Q360" s="8">
        <f>IFERROR(VLOOKUP($B$356,$4:$126,MATCH($S360&amp;"/"&amp;Q$348,$2:$2,0),FALSE),IFERROR(VLOOKUP($B$356,$4:$126,MATCH($S359&amp;"/"&amp;Q$348,$2:$2,0),FALSE),IFERROR(VLOOKUP($B$356,$4:$126,MATCH($S358&amp;"/"&amp;Q$348,$2:$2,0),FALSE),IFERROR(VLOOKUP($B$356,$4:$126,MATCH($S357&amp;"/"&amp;Q$348,$2:$2,0),FALSE),""))))</f>
        <v>82383.490000000005</v>
      </c>
      <c r="R360" s="6"/>
      <c r="S360" s="9" t="s">
        <v>15</v>
      </c>
    </row>
    <row r="361" spans="2:19" ht="14">
      <c r="B361" s="12">
        <f t="shared" ref="B361:O361" si="22">+B360/B$402</f>
        <v>1.8683852642995775E-2</v>
      </c>
      <c r="C361" s="12">
        <f t="shared" si="22"/>
        <v>2.6912032368619661E-2</v>
      </c>
      <c r="D361" s="12">
        <f t="shared" si="22"/>
        <v>9.2592522966627747E-2</v>
      </c>
      <c r="E361" s="12">
        <f t="shared" si="22"/>
        <v>0.17877075516817434</v>
      </c>
      <c r="F361" s="12">
        <f t="shared" si="22"/>
        <v>0.16672597851960985</v>
      </c>
      <c r="G361" s="12">
        <f t="shared" si="22"/>
        <v>3.6374283307207271E-3</v>
      </c>
      <c r="H361" s="12">
        <f t="shared" si="22"/>
        <v>3.7744771263976662E-3</v>
      </c>
      <c r="I361" s="12">
        <f t="shared" si="22"/>
        <v>4.2616842332169969E-3</v>
      </c>
      <c r="J361" s="12">
        <f t="shared" si="22"/>
        <v>3.905563702445341E-3</v>
      </c>
      <c r="K361" s="12">
        <f t="shared" si="22"/>
        <v>3.8435580429979797E-3</v>
      </c>
      <c r="L361" s="12">
        <f t="shared" si="22"/>
        <v>3.9257784871318015E-3</v>
      </c>
      <c r="M361" s="12">
        <f t="shared" si="22"/>
        <v>1.753304891847954E-3</v>
      </c>
      <c r="N361" s="12">
        <f t="shared" si="22"/>
        <v>6.9874171138057666E-5</v>
      </c>
      <c r="O361" s="12">
        <f t="shared" si="22"/>
        <v>5.1355055858596675E-3</v>
      </c>
      <c r="P361" s="12">
        <f t="shared" ref="P361:Q361" si="23">+P360/P$402</f>
        <v>5.045801657343592E-4</v>
      </c>
      <c r="Q361" s="12">
        <f t="shared" si="23"/>
        <v>8.8919884477104371E-5</v>
      </c>
      <c r="R361" s="6"/>
      <c r="S361" s="11" t="s">
        <v>377</v>
      </c>
    </row>
    <row r="362" spans="2:19" ht="14">
      <c r="B362" s="353" t="s">
        <v>310</v>
      </c>
      <c r="C362" s="353"/>
      <c r="D362" s="353"/>
      <c r="E362" s="353"/>
      <c r="F362" s="353"/>
      <c r="G362" s="353"/>
      <c r="H362" s="353"/>
      <c r="I362" s="353"/>
      <c r="J362" s="353"/>
      <c r="K362" s="353"/>
      <c r="L362" s="353"/>
      <c r="M362" s="353"/>
      <c r="N362" s="353"/>
      <c r="O362" s="353"/>
      <c r="P362" s="116"/>
      <c r="Q362" s="116"/>
      <c r="R362" s="6"/>
      <c r="S362" s="3"/>
    </row>
    <row r="363" spans="2:19" ht="14">
      <c r="B363" s="8">
        <f t="shared" ref="B363:Q365" si="24">IFERROR(VLOOKUP($B$362,$4:$126,MATCH($S363&amp;"/"&amp;B$348,$2:$2,0),FALSE),"")</f>
        <v>613111</v>
      </c>
      <c r="C363" s="8">
        <f t="shared" si="24"/>
        <v>378734</v>
      </c>
      <c r="D363" s="8">
        <f t="shared" si="24"/>
        <v>1066225</v>
      </c>
      <c r="E363" s="8">
        <f t="shared" si="24"/>
        <v>1293842</v>
      </c>
      <c r="F363" s="8">
        <f t="shared" si="24"/>
        <v>1302297</v>
      </c>
      <c r="G363" s="8">
        <f t="shared" si="24"/>
        <v>1441877</v>
      </c>
      <c r="H363" s="8">
        <f t="shared" si="24"/>
        <v>2117510</v>
      </c>
      <c r="I363" s="8">
        <f t="shared" si="24"/>
        <v>2559166</v>
      </c>
      <c r="J363" s="8">
        <f t="shared" si="24"/>
        <v>2676778</v>
      </c>
      <c r="K363" s="8">
        <f t="shared" si="24"/>
        <v>7575000</v>
      </c>
      <c r="L363" s="8">
        <f t="shared" si="24"/>
        <v>7542021</v>
      </c>
      <c r="M363" s="8">
        <f t="shared" si="24"/>
        <v>8114780</v>
      </c>
      <c r="N363" s="8">
        <f t="shared" si="24"/>
        <v>8471792</v>
      </c>
      <c r="O363" s="8">
        <f t="shared" si="24"/>
        <v>8210753</v>
      </c>
      <c r="P363" s="8">
        <f t="shared" si="24"/>
        <v>15339429</v>
      </c>
      <c r="Q363" s="8">
        <f t="shared" si="24"/>
        <v>18454112</v>
      </c>
      <c r="R363" s="6"/>
      <c r="S363" s="9" t="s">
        <v>12</v>
      </c>
    </row>
    <row r="364" spans="2:19" ht="14">
      <c r="B364" s="8">
        <f t="shared" si="24"/>
        <v>715806</v>
      </c>
      <c r="C364" s="8">
        <f t="shared" si="24"/>
        <v>935400</v>
      </c>
      <c r="D364" s="8">
        <f t="shared" si="24"/>
        <v>928062</v>
      </c>
      <c r="E364" s="8">
        <f t="shared" si="24"/>
        <v>1274003</v>
      </c>
      <c r="F364" s="8">
        <f t="shared" si="24"/>
        <v>1583062</v>
      </c>
      <c r="G364" s="8">
        <f t="shared" si="24"/>
        <v>2322687</v>
      </c>
      <c r="H364" s="8">
        <f t="shared" si="24"/>
        <v>2078493</v>
      </c>
      <c r="I364" s="8">
        <f t="shared" si="24"/>
        <v>2666262</v>
      </c>
      <c r="J364" s="8">
        <f t="shared" si="24"/>
        <v>3383902</v>
      </c>
      <c r="K364" s="8">
        <f t="shared" si="24"/>
        <v>7169932</v>
      </c>
      <c r="L364" s="8">
        <f t="shared" si="24"/>
        <v>7497023</v>
      </c>
      <c r="M364" s="8">
        <f t="shared" si="24"/>
        <v>7755751</v>
      </c>
      <c r="N364" s="8">
        <f t="shared" si="24"/>
        <v>7464014</v>
      </c>
      <c r="O364" s="8">
        <f t="shared" si="24"/>
        <v>8984110</v>
      </c>
      <c r="P364" s="8">
        <f t="shared" si="24"/>
        <v>15329799</v>
      </c>
      <c r="Q364" s="8">
        <f t="shared" si="24"/>
        <v>18539691</v>
      </c>
      <c r="R364" s="6"/>
      <c r="S364" s="9" t="s">
        <v>13</v>
      </c>
    </row>
    <row r="365" spans="2:19" ht="14">
      <c r="B365" s="8">
        <f t="shared" si="24"/>
        <v>767543</v>
      </c>
      <c r="C365" s="8">
        <f t="shared" si="24"/>
        <v>1013191</v>
      </c>
      <c r="D365" s="8">
        <f t="shared" si="24"/>
        <v>1039535</v>
      </c>
      <c r="E365" s="8">
        <f t="shared" si="24"/>
        <v>1209742</v>
      </c>
      <c r="F365" s="8">
        <f t="shared" si="24"/>
        <v>1647675</v>
      </c>
      <c r="G365" s="8">
        <f t="shared" si="24"/>
        <v>2024838</v>
      </c>
      <c r="H365" s="8">
        <f t="shared" si="24"/>
        <v>2209466</v>
      </c>
      <c r="I365" s="8">
        <f t="shared" si="24"/>
        <v>2838246</v>
      </c>
      <c r="J365" s="8">
        <f t="shared" si="24"/>
        <v>3025394</v>
      </c>
      <c r="K365" s="8">
        <f t="shared" si="24"/>
        <v>7820180</v>
      </c>
      <c r="L365" s="8">
        <f t="shared" si="24"/>
        <v>7758662</v>
      </c>
      <c r="M365" s="8">
        <f t="shared" si="24"/>
        <v>8284965</v>
      </c>
      <c r="N365" s="8">
        <f t="shared" si="24"/>
        <v>8263232</v>
      </c>
      <c r="O365" s="8">
        <f t="shared" si="24"/>
        <v>10542529</v>
      </c>
      <c r="P365" s="8">
        <f t="shared" si="24"/>
        <v>17118477</v>
      </c>
      <c r="Q365" s="8">
        <f t="shared" si="24"/>
        <v>17484186</v>
      </c>
      <c r="R365" s="6"/>
      <c r="S365" s="9" t="s">
        <v>14</v>
      </c>
    </row>
    <row r="366" spans="2:19" ht="14">
      <c r="B366" s="8">
        <f t="shared" ref="B366:M366" si="25">IFERROR(VLOOKUP($B$362,$4:$126,MATCH($S366&amp;"/"&amp;B$348,$2:$2,0),FALSE),"")</f>
        <v>544612</v>
      </c>
      <c r="C366" s="8">
        <f t="shared" si="25"/>
        <v>924688.77</v>
      </c>
      <c r="D366" s="8">
        <f t="shared" si="25"/>
        <v>1225565.1100000001</v>
      </c>
      <c r="E366" s="8">
        <f t="shared" si="25"/>
        <v>976539.17</v>
      </c>
      <c r="F366" s="8">
        <f t="shared" si="25"/>
        <v>1888768.37</v>
      </c>
      <c r="G366" s="8">
        <f t="shared" si="25"/>
        <v>2424666.33</v>
      </c>
      <c r="H366" s="8">
        <f t="shared" si="25"/>
        <v>2717800.18</v>
      </c>
      <c r="I366" s="8">
        <f t="shared" si="25"/>
        <v>2888246.72</v>
      </c>
      <c r="J366" s="8">
        <f t="shared" si="25"/>
        <v>3321628.35</v>
      </c>
      <c r="K366" s="8">
        <f t="shared" si="25"/>
        <v>8312731.7300000004</v>
      </c>
      <c r="L366" s="8">
        <f t="shared" si="25"/>
        <v>9446122.1300000008</v>
      </c>
      <c r="M366" s="8">
        <f t="shared" si="25"/>
        <v>9447045.1600000001</v>
      </c>
      <c r="N366" s="8">
        <f>IFERROR(VLOOKUP($B$362,$4:$126,MATCH($S366&amp;"/"&amp;N$348,$2:$2,0),FALSE),IFERROR(VLOOKUP($B$362,$4:$126,MATCH($S365&amp;"/"&amp;N$348,$2:$2,0),FALSE),IFERROR(VLOOKUP($B$362,$4:$126,MATCH($S364&amp;"/"&amp;N$348,$2:$2,0),FALSE),IFERROR(VLOOKUP($B$362,$4:$126,MATCH($S363&amp;"/"&amp;N$348,$2:$2,0),FALSE),""))))</f>
        <v>8827964.9900000002</v>
      </c>
      <c r="O366" s="8">
        <f>IFERROR(VLOOKUP($B$362,$4:$126,MATCH($S366&amp;"/"&amp;O$348,$2:$2,0),FALSE),IFERROR(VLOOKUP($B$362,$4:$126,MATCH($S365&amp;"/"&amp;O$348,$2:$2,0),FALSE),IFERROR(VLOOKUP($B$362,$4:$126,MATCH($S364&amp;"/"&amp;O$348,$2:$2,0),FALSE),IFERROR(VLOOKUP($B$362,$4:$126,MATCH($S363&amp;"/"&amp;O$348,$2:$2,0),FALSE),""))))</f>
        <v>17085317.280000001</v>
      </c>
      <c r="P366" s="8">
        <f>IFERROR(VLOOKUP($B$362,$4:$126,MATCH($S366&amp;"/"&amp;P$348,$2:$2,0),FALSE),IFERROR(VLOOKUP($B$362,$4:$126,MATCH($S365&amp;"/"&amp;P$348,$2:$2,0),FALSE),IFERROR(VLOOKUP($B$362,$4:$126,MATCH($S364&amp;"/"&amp;P$348,$2:$2,0),FALSE),IFERROR(VLOOKUP($B$362,$4:$126,MATCH($S363&amp;"/"&amp;P$348,$2:$2,0),FALSE),""))))</f>
        <v>18632748.390000001</v>
      </c>
      <c r="Q366" s="8">
        <f>IFERROR(VLOOKUP($B$362,$4:$126,MATCH($S366&amp;"/"&amp;Q$348,$2:$2,0),FALSE),IFERROR(VLOOKUP($B$362,$4:$126,MATCH($S365&amp;"/"&amp;Q$348,$2:$2,0),FALSE),IFERROR(VLOOKUP($B$362,$4:$126,MATCH($S364&amp;"/"&amp;Q$348,$2:$2,0),FALSE),IFERROR(VLOOKUP($B$362,$4:$126,MATCH($S363&amp;"/"&amp;Q$348,$2:$2,0),FALSE),""))))</f>
        <v>18733781.850000001</v>
      </c>
      <c r="R366" s="6"/>
      <c r="S366" s="9" t="s">
        <v>15</v>
      </c>
    </row>
    <row r="367" spans="2:19" ht="14">
      <c r="B367" s="12">
        <f t="shared" ref="B367:O367" si="26">+B366/B$402</f>
        <v>1.3561517057577207E-2</v>
      </c>
      <c r="C367" s="12">
        <f t="shared" si="26"/>
        <v>2.0806893290681212E-2</v>
      </c>
      <c r="D367" s="12">
        <f t="shared" si="26"/>
        <v>2.5583711483694403E-2</v>
      </c>
      <c r="E367" s="12">
        <f t="shared" si="26"/>
        <v>1.7645895584680223E-2</v>
      </c>
      <c r="F367" s="12">
        <f t="shared" si="26"/>
        <v>2.6306528544137241E-2</v>
      </c>
      <c r="G367" s="12">
        <f t="shared" si="26"/>
        <v>8.3995714297968108E-3</v>
      </c>
      <c r="H367" s="12">
        <f t="shared" si="26"/>
        <v>8.3263374357421555E-3</v>
      </c>
      <c r="I367" s="12">
        <f t="shared" si="26"/>
        <v>8.7766528828344768E-3</v>
      </c>
      <c r="J367" s="12">
        <f t="shared" si="26"/>
        <v>9.4292636670233326E-3</v>
      </c>
      <c r="K367" s="12">
        <f t="shared" si="26"/>
        <v>2.3071786906259772E-2</v>
      </c>
      <c r="L367" s="12">
        <f t="shared" si="26"/>
        <v>2.527447225253358E-2</v>
      </c>
      <c r="M367" s="12">
        <f t="shared" si="26"/>
        <v>2.5150708661457258E-2</v>
      </c>
      <c r="N367" s="12">
        <f t="shared" si="26"/>
        <v>1.6868046156973106E-2</v>
      </c>
      <c r="O367" s="12">
        <f t="shared" si="26"/>
        <v>1.8333998931125414E-2</v>
      </c>
      <c r="P367" s="12">
        <f t="shared" ref="P367:Q367" si="27">+P366/P$402</f>
        <v>2.0163970236359716E-2</v>
      </c>
      <c r="Q367" s="12">
        <f t="shared" si="27"/>
        <v>2.0220140199465626E-2</v>
      </c>
      <c r="R367" s="6"/>
      <c r="S367" s="11" t="s">
        <v>377</v>
      </c>
    </row>
    <row r="368" spans="2:19" ht="14">
      <c r="B368" s="353" t="s">
        <v>311</v>
      </c>
      <c r="C368" s="353"/>
      <c r="D368" s="353"/>
      <c r="E368" s="353"/>
      <c r="F368" s="353"/>
      <c r="G368" s="353"/>
      <c r="H368" s="353"/>
      <c r="I368" s="353"/>
      <c r="J368" s="353"/>
      <c r="K368" s="353"/>
      <c r="L368" s="353"/>
      <c r="M368" s="353"/>
      <c r="N368" s="353"/>
      <c r="O368" s="353"/>
      <c r="P368" s="116"/>
      <c r="Q368" s="116"/>
      <c r="R368" s="6"/>
      <c r="S368" s="3"/>
    </row>
    <row r="369" spans="1:19" ht="14">
      <c r="B369" s="8">
        <f t="shared" ref="B369:Q371" si="28">IFERROR(VLOOKUP($B$368,$4:$126,MATCH($S369&amp;"/"&amp;B$348,$2:$2,0),FALSE),"")</f>
        <v>7072186</v>
      </c>
      <c r="C369" s="8">
        <f t="shared" si="28"/>
        <v>5199666</v>
      </c>
      <c r="D369" s="8">
        <f t="shared" si="28"/>
        <v>5725390</v>
      </c>
      <c r="E369" s="8">
        <f t="shared" si="28"/>
        <v>6820748</v>
      </c>
      <c r="F369" s="8">
        <f t="shared" si="28"/>
        <v>8338278</v>
      </c>
      <c r="G369" s="8">
        <f t="shared" si="28"/>
        <v>9486318</v>
      </c>
      <c r="H369" s="8">
        <f t="shared" si="28"/>
        <v>19923819</v>
      </c>
      <c r="I369" s="8">
        <f t="shared" si="28"/>
        <v>22111368</v>
      </c>
      <c r="J369" s="8">
        <f t="shared" si="28"/>
        <v>24671548</v>
      </c>
      <c r="K369" s="8">
        <f t="shared" si="28"/>
        <v>26807925</v>
      </c>
      <c r="L369" s="8">
        <f t="shared" si="28"/>
        <v>27849746</v>
      </c>
      <c r="M369" s="8">
        <f t="shared" si="28"/>
        <v>29407105</v>
      </c>
      <c r="N369" s="8">
        <f t="shared" si="28"/>
        <v>31760769</v>
      </c>
      <c r="O369" s="8">
        <f t="shared" si="28"/>
        <v>30804499</v>
      </c>
      <c r="P369" s="8">
        <f t="shared" si="28"/>
        <v>51007338</v>
      </c>
      <c r="Q369" s="8">
        <f t="shared" si="28"/>
        <v>57697132</v>
      </c>
      <c r="R369" s="6"/>
      <c r="S369" s="9" t="s">
        <v>12</v>
      </c>
    </row>
    <row r="370" spans="1:19" ht="14">
      <c r="B370" s="8">
        <f t="shared" si="28"/>
        <v>7232098</v>
      </c>
      <c r="C370" s="8">
        <f t="shared" si="28"/>
        <v>4926677</v>
      </c>
      <c r="D370" s="8">
        <f t="shared" si="28"/>
        <v>5468468</v>
      </c>
      <c r="E370" s="8">
        <f t="shared" si="28"/>
        <v>6447579</v>
      </c>
      <c r="F370" s="8">
        <f t="shared" si="28"/>
        <v>8226437</v>
      </c>
      <c r="G370" s="8">
        <f t="shared" si="28"/>
        <v>16553733</v>
      </c>
      <c r="H370" s="8">
        <f t="shared" si="28"/>
        <v>19609044</v>
      </c>
      <c r="I370" s="8">
        <f t="shared" si="28"/>
        <v>21415054</v>
      </c>
      <c r="J370" s="8">
        <f t="shared" si="28"/>
        <v>23560938</v>
      </c>
      <c r="K370" s="8">
        <f t="shared" si="28"/>
        <v>24296878</v>
      </c>
      <c r="L370" s="8">
        <f t="shared" si="28"/>
        <v>26014749</v>
      </c>
      <c r="M370" s="8">
        <f t="shared" si="28"/>
        <v>27956525</v>
      </c>
      <c r="N370" s="8">
        <f t="shared" si="28"/>
        <v>28859753</v>
      </c>
      <c r="O370" s="8">
        <f t="shared" si="28"/>
        <v>30355361</v>
      </c>
      <c r="P370" s="8">
        <f t="shared" si="28"/>
        <v>52058590</v>
      </c>
      <c r="Q370" s="8">
        <f t="shared" si="28"/>
        <v>54242399</v>
      </c>
      <c r="R370" s="6"/>
      <c r="S370" s="9" t="s">
        <v>13</v>
      </c>
    </row>
    <row r="371" spans="1:19" ht="14">
      <c r="B371" s="8">
        <f t="shared" si="28"/>
        <v>7815923</v>
      </c>
      <c r="C371" s="8">
        <f t="shared" si="28"/>
        <v>5275641</v>
      </c>
      <c r="D371" s="8">
        <f t="shared" si="28"/>
        <v>5754042</v>
      </c>
      <c r="E371" s="8">
        <f t="shared" si="28"/>
        <v>6519536</v>
      </c>
      <c r="F371" s="8">
        <f t="shared" si="28"/>
        <v>8312716</v>
      </c>
      <c r="G371" s="8">
        <f t="shared" si="28"/>
        <v>17326923</v>
      </c>
      <c r="H371" s="8">
        <f t="shared" si="28"/>
        <v>19350562</v>
      </c>
      <c r="I371" s="8">
        <f t="shared" si="28"/>
        <v>22072286</v>
      </c>
      <c r="J371" s="8">
        <f t="shared" si="28"/>
        <v>23087813</v>
      </c>
      <c r="K371" s="8">
        <f t="shared" si="28"/>
        <v>24929014</v>
      </c>
      <c r="L371" s="8">
        <f t="shared" si="28"/>
        <v>26440566</v>
      </c>
      <c r="M371" s="8">
        <f t="shared" si="28"/>
        <v>28178451</v>
      </c>
      <c r="N371" s="8">
        <f t="shared" si="28"/>
        <v>29684404</v>
      </c>
      <c r="O371" s="8">
        <f t="shared" si="28"/>
        <v>31385062</v>
      </c>
      <c r="P371" s="8">
        <f t="shared" si="28"/>
        <v>52902986</v>
      </c>
      <c r="Q371" s="8">
        <f t="shared" si="28"/>
        <v>54426675</v>
      </c>
      <c r="R371" s="6"/>
      <c r="S371" s="9" t="s">
        <v>14</v>
      </c>
    </row>
    <row r="372" spans="1:19" ht="14">
      <c r="B372" s="8">
        <f t="shared" ref="B372:M372" si="29">IFERROR(VLOOKUP($B$368,$4:$126,MATCH($S372&amp;"/"&amp;B$348,$2:$2,0),FALSE),"")</f>
        <v>5443906</v>
      </c>
      <c r="C372" s="8">
        <f t="shared" si="29"/>
        <v>5900343.21</v>
      </c>
      <c r="D372" s="8">
        <f t="shared" si="29"/>
        <v>6517558.8700000001</v>
      </c>
      <c r="E372" s="8">
        <f t="shared" si="29"/>
        <v>8642208.5800000001</v>
      </c>
      <c r="F372" s="8">
        <f t="shared" si="29"/>
        <v>9148331.0700000003</v>
      </c>
      <c r="G372" s="8">
        <f t="shared" si="29"/>
        <v>19915860.239999998</v>
      </c>
      <c r="H372" s="8">
        <f t="shared" si="29"/>
        <v>22167148.170000002</v>
      </c>
      <c r="I372" s="8">
        <f t="shared" si="29"/>
        <v>25072218.350000001</v>
      </c>
      <c r="J372" s="8">
        <f t="shared" si="29"/>
        <v>26704519.920000002</v>
      </c>
      <c r="K372" s="8">
        <f t="shared" si="29"/>
        <v>27376288.300000001</v>
      </c>
      <c r="L372" s="8">
        <f t="shared" si="29"/>
        <v>29570068.390000001</v>
      </c>
      <c r="M372" s="8">
        <f t="shared" si="29"/>
        <v>31537849.390000001</v>
      </c>
      <c r="N372" s="8">
        <f>IFERROR(VLOOKUP($B$368,$4:$126,MATCH($S372&amp;"/"&amp;N$348,$2:$2,0),FALSE),IFERROR(VLOOKUP($B$368,$4:$126,MATCH($S371&amp;"/"&amp;N$348,$2:$2,0),FALSE),IFERROR(VLOOKUP($B$368,$4:$126,MATCH($S370&amp;"/"&amp;N$348,$2:$2,0),FALSE),IFERROR(VLOOKUP($B$368,$4:$126,MATCH($S369&amp;"/"&amp;N$348,$2:$2,0),FALSE),""))))</f>
        <v>31748781.32</v>
      </c>
      <c r="O372" s="8">
        <f>IFERROR(VLOOKUP($B$368,$4:$126,MATCH($S372&amp;"/"&amp;O$348,$2:$2,0),FALSE),IFERROR(VLOOKUP($B$368,$4:$126,MATCH($S371&amp;"/"&amp;O$348,$2:$2,0),FALSE),IFERROR(VLOOKUP($B$368,$4:$126,MATCH($S370&amp;"/"&amp;O$348,$2:$2,0),FALSE),IFERROR(VLOOKUP($B$368,$4:$126,MATCH($S369&amp;"/"&amp;O$348,$2:$2,0),FALSE),""))))</f>
        <v>50534771.229999997</v>
      </c>
      <c r="P372" s="8">
        <f>IFERROR(VLOOKUP($B$368,$4:$126,MATCH($S372&amp;"/"&amp;P$348,$2:$2,0),FALSE),IFERROR(VLOOKUP($B$368,$4:$126,MATCH($S371&amp;"/"&amp;P$348,$2:$2,0),FALSE),IFERROR(VLOOKUP($B$368,$4:$126,MATCH($S370&amp;"/"&amp;P$348,$2:$2,0),FALSE),IFERROR(VLOOKUP($B$368,$4:$126,MATCH($S369&amp;"/"&amp;P$348,$2:$2,0),FALSE),""))))</f>
        <v>58183063.380000003</v>
      </c>
      <c r="Q372" s="8">
        <f>IFERROR(VLOOKUP($B$368,$4:$126,MATCH($S372&amp;"/"&amp;Q$348,$2:$2,0),FALSE),IFERROR(VLOOKUP($B$368,$4:$126,MATCH($S371&amp;"/"&amp;Q$348,$2:$2,0),FALSE),IFERROR(VLOOKUP($B$368,$4:$126,MATCH($S370&amp;"/"&amp;Q$348,$2:$2,0),FALSE),IFERROR(VLOOKUP($B$368,$4:$126,MATCH($S369&amp;"/"&amp;Q$348,$2:$2,0),FALSE),""))))</f>
        <v>57500567.090000004</v>
      </c>
      <c r="R372" s="6"/>
      <c r="S372" s="9" t="s">
        <v>15</v>
      </c>
    </row>
    <row r="373" spans="1:19" ht="14">
      <c r="B373" s="12">
        <f t="shared" ref="B373:O373" si="30">+B372/B$402</f>
        <v>0.13556003921846546</v>
      </c>
      <c r="C373" s="12">
        <f t="shared" si="30"/>
        <v>0.13276662973733902</v>
      </c>
      <c r="D373" s="12">
        <f t="shared" si="30"/>
        <v>0.13605425313394676</v>
      </c>
      <c r="E373" s="12">
        <f t="shared" si="30"/>
        <v>0.15616322919612893</v>
      </c>
      <c r="F373" s="12">
        <f t="shared" si="30"/>
        <v>0.12741680570612934</v>
      </c>
      <c r="G373" s="12">
        <f t="shared" si="30"/>
        <v>6.899287073109571E-2</v>
      </c>
      <c r="H373" s="12">
        <f t="shared" si="30"/>
        <v>6.7911966821458614E-2</v>
      </c>
      <c r="I373" s="12">
        <f t="shared" si="30"/>
        <v>7.6188144155698356E-2</v>
      </c>
      <c r="J373" s="12">
        <f t="shared" si="30"/>
        <v>7.5807385081764739E-2</v>
      </c>
      <c r="K373" s="12">
        <f t="shared" si="30"/>
        <v>7.5982229483295569E-2</v>
      </c>
      <c r="L373" s="12">
        <f t="shared" si="30"/>
        <v>7.9119014421272921E-2</v>
      </c>
      <c r="M373" s="12">
        <f t="shared" si="30"/>
        <v>8.3962683398118479E-2</v>
      </c>
      <c r="N373" s="12">
        <f t="shared" si="30"/>
        <v>6.066402725203892E-2</v>
      </c>
      <c r="O373" s="12">
        <f t="shared" si="30"/>
        <v>5.422810864624969E-2</v>
      </c>
      <c r="P373" s="12">
        <f t="shared" ref="P373:Q373" si="31">+P372/P$402</f>
        <v>6.2964493143920511E-2</v>
      </c>
      <c r="Q373" s="12">
        <f t="shared" si="31"/>
        <v>6.2062723769177403E-2</v>
      </c>
      <c r="R373" s="6"/>
      <c r="S373" s="11" t="s">
        <v>377</v>
      </c>
    </row>
    <row r="374" spans="1:19" ht="14">
      <c r="A374" s="84"/>
      <c r="B374" s="351" t="s">
        <v>312</v>
      </c>
      <c r="C374" s="351"/>
      <c r="D374" s="351"/>
      <c r="E374" s="351"/>
      <c r="F374" s="351"/>
      <c r="G374" s="351"/>
      <c r="H374" s="351"/>
      <c r="I374" s="351"/>
      <c r="J374" s="351"/>
      <c r="K374" s="351"/>
      <c r="L374" s="351"/>
      <c r="M374" s="351"/>
      <c r="N374" s="351"/>
      <c r="O374" s="351"/>
      <c r="P374" s="207"/>
      <c r="Q374" s="207"/>
      <c r="R374" s="6"/>
      <c r="S374" s="3"/>
    </row>
    <row r="375" spans="1:19" ht="14">
      <c r="B375" s="8">
        <f t="shared" ref="B375:Q377" si="32">IFERROR(VLOOKUP($B$374,$4:$126,MATCH($S375&amp;"/"&amp;B$348,$2:$2,0),FALSE),"")</f>
        <v>22000281</v>
      </c>
      <c r="C375" s="8">
        <f t="shared" si="32"/>
        <v>20240042</v>
      </c>
      <c r="D375" s="8">
        <f t="shared" si="32"/>
        <v>24057702</v>
      </c>
      <c r="E375" s="8">
        <f t="shared" si="32"/>
        <v>32233724</v>
      </c>
      <c r="F375" s="8">
        <f t="shared" si="32"/>
        <v>40462374</v>
      </c>
      <c r="G375" s="8">
        <f t="shared" si="32"/>
        <v>48591692</v>
      </c>
      <c r="H375" s="8">
        <f t="shared" si="32"/>
        <v>49723023</v>
      </c>
      <c r="I375" s="8">
        <f t="shared" si="32"/>
        <v>50432978</v>
      </c>
      <c r="J375" s="8">
        <f t="shared" si="32"/>
        <v>56340481</v>
      </c>
      <c r="K375" s="8">
        <f t="shared" si="32"/>
        <v>59649203</v>
      </c>
      <c r="L375" s="8">
        <f t="shared" si="32"/>
        <v>76746067</v>
      </c>
      <c r="M375" s="8">
        <f t="shared" si="32"/>
        <v>75379308</v>
      </c>
      <c r="N375" s="8">
        <f t="shared" si="32"/>
        <v>69972520</v>
      </c>
      <c r="O375" s="8">
        <f t="shared" si="32"/>
        <v>76822172</v>
      </c>
      <c r="P375" s="8">
        <f t="shared" si="32"/>
        <v>155583848</v>
      </c>
      <c r="Q375" s="8">
        <f t="shared" si="32"/>
        <v>120356787</v>
      </c>
      <c r="R375" s="6"/>
      <c r="S375" s="9" t="s">
        <v>12</v>
      </c>
    </row>
    <row r="376" spans="1:19" ht="14">
      <c r="B376" s="8">
        <f t="shared" si="32"/>
        <v>21579541</v>
      </c>
      <c r="C376" s="8">
        <f t="shared" si="32"/>
        <v>17843996</v>
      </c>
      <c r="D376" s="8">
        <f t="shared" si="32"/>
        <v>21625438</v>
      </c>
      <c r="E376" s="8">
        <f t="shared" si="32"/>
        <v>27941118</v>
      </c>
      <c r="F376" s="8">
        <f t="shared" si="32"/>
        <v>38106860</v>
      </c>
      <c r="G376" s="8">
        <f t="shared" si="32"/>
        <v>60595245</v>
      </c>
      <c r="H376" s="8">
        <f t="shared" si="32"/>
        <v>43774321</v>
      </c>
      <c r="I376" s="8">
        <f t="shared" si="32"/>
        <v>46904133</v>
      </c>
      <c r="J376" s="8">
        <f t="shared" si="32"/>
        <v>50335075</v>
      </c>
      <c r="K376" s="8">
        <f t="shared" si="32"/>
        <v>52188715</v>
      </c>
      <c r="L376" s="8">
        <f t="shared" si="32"/>
        <v>66291233</v>
      </c>
      <c r="M376" s="8">
        <f t="shared" si="32"/>
        <v>68394343</v>
      </c>
      <c r="N376" s="8">
        <f t="shared" si="32"/>
        <v>66285353</v>
      </c>
      <c r="O376" s="8">
        <f t="shared" si="32"/>
        <v>70587225</v>
      </c>
      <c r="P376" s="8">
        <f t="shared" si="32"/>
        <v>131987239</v>
      </c>
      <c r="Q376" s="8">
        <f t="shared" si="32"/>
        <v>114429114</v>
      </c>
      <c r="R376" s="6"/>
      <c r="S376" s="9" t="s">
        <v>13</v>
      </c>
    </row>
    <row r="377" spans="1:19" ht="14">
      <c r="B377" s="8">
        <f t="shared" si="32"/>
        <v>22991551</v>
      </c>
      <c r="C377" s="8">
        <f t="shared" si="32"/>
        <v>18435698</v>
      </c>
      <c r="D377" s="8">
        <f t="shared" si="32"/>
        <v>26497025</v>
      </c>
      <c r="E377" s="8">
        <f t="shared" si="32"/>
        <v>31125501</v>
      </c>
      <c r="F377" s="8">
        <f t="shared" si="32"/>
        <v>43383236</v>
      </c>
      <c r="G377" s="8">
        <f t="shared" si="32"/>
        <v>44849223</v>
      </c>
      <c r="H377" s="8">
        <f t="shared" si="32"/>
        <v>43060699</v>
      </c>
      <c r="I377" s="8">
        <f t="shared" si="32"/>
        <v>46556023</v>
      </c>
      <c r="J377" s="8">
        <f t="shared" si="32"/>
        <v>62037313</v>
      </c>
      <c r="K377" s="8">
        <f t="shared" si="32"/>
        <v>63550174</v>
      </c>
      <c r="L377" s="8">
        <f t="shared" si="32"/>
        <v>73141024</v>
      </c>
      <c r="M377" s="8">
        <f t="shared" si="32"/>
        <v>63275900</v>
      </c>
      <c r="N377" s="8">
        <f t="shared" si="32"/>
        <v>86983532</v>
      </c>
      <c r="O377" s="8">
        <f t="shared" si="32"/>
        <v>68575876</v>
      </c>
      <c r="P377" s="8">
        <f t="shared" si="32"/>
        <v>124176834</v>
      </c>
      <c r="Q377" s="8">
        <f t="shared" si="32"/>
        <v>120181269</v>
      </c>
      <c r="R377" s="6"/>
      <c r="S377" s="9" t="s">
        <v>14</v>
      </c>
    </row>
    <row r="378" spans="1:19" ht="14">
      <c r="B378" s="8">
        <f t="shared" ref="B378:M378" si="33">IFERROR(VLOOKUP($B$374,$4:$126,MATCH($S378&amp;"/"&amp;B$348,$2:$2,0),FALSE),"")</f>
        <v>20907009</v>
      </c>
      <c r="C378" s="8">
        <f t="shared" si="33"/>
        <v>23124985.57</v>
      </c>
      <c r="D378" s="8">
        <f t="shared" si="33"/>
        <v>30712885.199999999</v>
      </c>
      <c r="E378" s="8">
        <f t="shared" si="33"/>
        <v>36404053.960000001</v>
      </c>
      <c r="F378" s="8">
        <f t="shared" si="33"/>
        <v>48854220.100000001</v>
      </c>
      <c r="G378" s="8">
        <f t="shared" si="33"/>
        <v>53962577.659999996</v>
      </c>
      <c r="H378" s="8">
        <f t="shared" si="33"/>
        <v>64684148.600000001</v>
      </c>
      <c r="I378" s="8">
        <f t="shared" si="33"/>
        <v>56972912.840000004</v>
      </c>
      <c r="J378" s="8">
        <f t="shared" si="33"/>
        <v>69899131.650000006</v>
      </c>
      <c r="K378" s="8">
        <f t="shared" si="33"/>
        <v>66573268.950000003</v>
      </c>
      <c r="L378" s="8">
        <f t="shared" si="33"/>
        <v>74993709.200000003</v>
      </c>
      <c r="M378" s="8">
        <f t="shared" si="33"/>
        <v>71923196.420000002</v>
      </c>
      <c r="N378" s="8">
        <f>IFERROR(VLOOKUP($B$374,$4:$126,MATCH($S378&amp;"/"&amp;N$348,$2:$2,0),FALSE),IFERROR(VLOOKUP($B$374,$4:$126,MATCH($S377&amp;"/"&amp;N$348,$2:$2,0),FALSE),IFERROR(VLOOKUP($B$374,$4:$126,MATCH($S376&amp;"/"&amp;N$348,$2:$2,0),FALSE),IFERROR(VLOOKUP($B$374,$4:$126,MATCH($S375&amp;"/"&amp;N$348,$2:$2,0),FALSE),""))))</f>
        <v>81403947.819999993</v>
      </c>
      <c r="O378" s="8">
        <f>IFERROR(VLOOKUP($B$374,$4:$126,MATCH($S378&amp;"/"&amp;O$348,$2:$2,0),FALSE),IFERROR(VLOOKUP($B$374,$4:$126,MATCH($S377&amp;"/"&amp;O$348,$2:$2,0),FALSE),IFERROR(VLOOKUP($B$374,$4:$126,MATCH($S376&amp;"/"&amp;O$348,$2:$2,0),FALSE),IFERROR(VLOOKUP($B$374,$4:$126,MATCH($S375&amp;"/"&amp;O$348,$2:$2,0),FALSE),""))))</f>
        <v>165773112.65000001</v>
      </c>
      <c r="P378" s="8">
        <f>IFERROR(VLOOKUP($B$374,$4:$126,MATCH($S378&amp;"/"&amp;P$348,$2:$2,0),FALSE),IFERROR(VLOOKUP($B$374,$4:$126,MATCH($S377&amp;"/"&amp;P$348,$2:$2,0),FALSE),IFERROR(VLOOKUP($B$374,$4:$126,MATCH($S376&amp;"/"&amp;P$348,$2:$2,0),FALSE),IFERROR(VLOOKUP($B$374,$4:$126,MATCH($S375&amp;"/"&amp;P$348,$2:$2,0),FALSE),""))))</f>
        <v>148955489.06999999</v>
      </c>
      <c r="Q378" s="8">
        <f>IFERROR(VLOOKUP($B$374,$4:$126,MATCH($S378&amp;"/"&amp;Q$348,$2:$2,0),FALSE),IFERROR(VLOOKUP($B$374,$4:$126,MATCH($S377&amp;"/"&amp;Q$348,$2:$2,0),FALSE),IFERROR(VLOOKUP($B$374,$4:$126,MATCH($S376&amp;"/"&amp;Q$348,$2:$2,0),FALSE),IFERROR(VLOOKUP($B$374,$4:$126,MATCH($S375&amp;"/"&amp;Q$348,$2:$2,0),FALSE),""))))</f>
        <v>143797754.63999999</v>
      </c>
      <c r="R378" s="6"/>
      <c r="S378" s="9" t="s">
        <v>15</v>
      </c>
    </row>
    <row r="379" spans="1:19" ht="14">
      <c r="B379" s="12">
        <f t="shared" ref="B379:O379" si="34">+B378/B$402</f>
        <v>0.52061056160426178</v>
      </c>
      <c r="C379" s="12">
        <f t="shared" si="34"/>
        <v>0.52034708619153325</v>
      </c>
      <c r="D379" s="12">
        <f t="shared" si="34"/>
        <v>0.64113247625711844</v>
      </c>
      <c r="E379" s="12">
        <f t="shared" si="34"/>
        <v>0.65781502142635462</v>
      </c>
      <c r="F379" s="12">
        <f t="shared" si="34"/>
        <v>0.68043543929222694</v>
      </c>
      <c r="G379" s="12">
        <f t="shared" si="34"/>
        <v>0.1869381035992394</v>
      </c>
      <c r="H379" s="12">
        <f t="shared" si="34"/>
        <v>0.19816837600889722</v>
      </c>
      <c r="I379" s="12">
        <f t="shared" si="34"/>
        <v>0.17312630401625223</v>
      </c>
      <c r="J379" s="12">
        <f t="shared" si="34"/>
        <v>0.19842597454463132</v>
      </c>
      <c r="K379" s="12">
        <f t="shared" si="34"/>
        <v>0.18477250616958382</v>
      </c>
      <c r="L379" s="12">
        <f t="shared" si="34"/>
        <v>0.20065656532962614</v>
      </c>
      <c r="M379" s="12">
        <f t="shared" si="34"/>
        <v>0.19147991022837299</v>
      </c>
      <c r="N379" s="12">
        <f t="shared" si="34"/>
        <v>0.1555427044333566</v>
      </c>
      <c r="O379" s="12">
        <f t="shared" si="34"/>
        <v>0.17788865259717512</v>
      </c>
      <c r="P379" s="12">
        <f t="shared" ref="P379:Q379" si="35">+P378/P$402</f>
        <v>0.16119651193067416</v>
      </c>
      <c r="Q379" s="12">
        <f t="shared" si="35"/>
        <v>0.15520682275848954</v>
      </c>
      <c r="R379" s="6"/>
      <c r="S379" s="11" t="s">
        <v>377</v>
      </c>
    </row>
    <row r="380" spans="1:19" ht="14">
      <c r="B380" s="353" t="s">
        <v>313</v>
      </c>
      <c r="C380" s="353"/>
      <c r="D380" s="353"/>
      <c r="E380" s="353"/>
      <c r="F380" s="353"/>
      <c r="G380" s="353"/>
      <c r="H380" s="353"/>
      <c r="I380" s="353"/>
      <c r="J380" s="353"/>
      <c r="K380" s="353"/>
      <c r="L380" s="353"/>
      <c r="M380" s="353"/>
      <c r="N380" s="353"/>
      <c r="O380" s="353"/>
      <c r="P380" s="116"/>
      <c r="Q380" s="116"/>
      <c r="R380" s="6"/>
      <c r="S380" s="3"/>
    </row>
    <row r="381" spans="1:19" ht="14">
      <c r="B381" s="8">
        <f t="shared" ref="B381:Q383" si="36">IFERROR(VLOOKUP($B$380,$4:$126,MATCH($S381&amp;"/"&amp;B$348,$2:$2,0),FALSE),"")</f>
        <v>18823285</v>
      </c>
      <c r="C381" s="8">
        <f t="shared" si="36"/>
        <v>12869951</v>
      </c>
      <c r="D381" s="8">
        <f t="shared" si="36"/>
        <v>14068641</v>
      </c>
      <c r="E381" s="8">
        <f t="shared" si="36"/>
        <v>15060004</v>
      </c>
      <c r="F381" s="8">
        <f t="shared" si="36"/>
        <v>15815072</v>
      </c>
      <c r="G381" s="8">
        <f t="shared" si="36"/>
        <v>19917608</v>
      </c>
      <c r="H381" s="8">
        <f t="shared" si="36"/>
        <v>75635382</v>
      </c>
      <c r="I381" s="8">
        <f t="shared" si="36"/>
        <v>84940255</v>
      </c>
      <c r="J381" s="8">
        <f t="shared" si="36"/>
        <v>94694326</v>
      </c>
      <c r="K381" s="8">
        <f t="shared" si="36"/>
        <v>103628361</v>
      </c>
      <c r="L381" s="8">
        <f t="shared" si="36"/>
        <v>111033946</v>
      </c>
      <c r="M381" s="8">
        <f t="shared" si="36"/>
        <v>117039454</v>
      </c>
      <c r="N381" s="8">
        <f t="shared" si="36"/>
        <v>117502584</v>
      </c>
      <c r="O381" s="8">
        <f t="shared" si="36"/>
        <v>120565638</v>
      </c>
      <c r="P381" s="8">
        <f t="shared" si="36"/>
        <v>210589870</v>
      </c>
      <c r="Q381" s="8">
        <f t="shared" si="36"/>
        <v>212269527</v>
      </c>
      <c r="R381" s="6"/>
      <c r="S381" s="9" t="s">
        <v>12</v>
      </c>
    </row>
    <row r="382" spans="1:19" ht="14">
      <c r="B382" s="8">
        <f t="shared" si="36"/>
        <v>19706361</v>
      </c>
      <c r="C382" s="8">
        <f t="shared" si="36"/>
        <v>13408277</v>
      </c>
      <c r="D382" s="8">
        <f t="shared" si="36"/>
        <v>14144813</v>
      </c>
      <c r="E382" s="8">
        <f t="shared" si="36"/>
        <v>15242275</v>
      </c>
      <c r="F382" s="8">
        <f t="shared" si="36"/>
        <v>16316083</v>
      </c>
      <c r="G382" s="8">
        <f t="shared" si="36"/>
        <v>39399532</v>
      </c>
      <c r="H382" s="8">
        <f t="shared" si="36"/>
        <v>77264708</v>
      </c>
      <c r="I382" s="8">
        <f t="shared" si="36"/>
        <v>86852159</v>
      </c>
      <c r="J382" s="8">
        <f t="shared" si="36"/>
        <v>96888002</v>
      </c>
      <c r="K382" s="8">
        <f t="shared" si="36"/>
        <v>106437282</v>
      </c>
      <c r="L382" s="8">
        <f t="shared" si="36"/>
        <v>112155212</v>
      </c>
      <c r="M382" s="8">
        <f t="shared" si="36"/>
        <v>117571120</v>
      </c>
      <c r="N382" s="8">
        <f t="shared" si="36"/>
        <v>118357290</v>
      </c>
      <c r="O382" s="8">
        <f t="shared" si="36"/>
        <v>121014310</v>
      </c>
      <c r="P382" s="8">
        <f t="shared" si="36"/>
        <v>209877552</v>
      </c>
      <c r="Q382" s="8">
        <f t="shared" si="36"/>
        <v>211103175</v>
      </c>
      <c r="R382" s="6"/>
      <c r="S382" s="9" t="s">
        <v>13</v>
      </c>
    </row>
    <row r="383" spans="1:19" ht="14">
      <c r="B383" s="8">
        <f t="shared" si="36"/>
        <v>20088757</v>
      </c>
      <c r="C383" s="8">
        <f t="shared" si="36"/>
        <v>13513943</v>
      </c>
      <c r="D383" s="8">
        <f t="shared" si="36"/>
        <v>14711489</v>
      </c>
      <c r="E383" s="8">
        <f t="shared" si="36"/>
        <v>15477065</v>
      </c>
      <c r="F383" s="8">
        <f t="shared" si="36"/>
        <v>17112042</v>
      </c>
      <c r="G383" s="8">
        <f t="shared" si="36"/>
        <v>41441562</v>
      </c>
      <c r="H383" s="8">
        <f t="shared" si="36"/>
        <v>79719210</v>
      </c>
      <c r="I383" s="8">
        <f t="shared" si="36"/>
        <v>89720476</v>
      </c>
      <c r="J383" s="8">
        <f t="shared" si="36"/>
        <v>99423800</v>
      </c>
      <c r="K383" s="8">
        <f t="shared" si="36"/>
        <v>108321922</v>
      </c>
      <c r="L383" s="8">
        <f t="shared" si="36"/>
        <v>112732047</v>
      </c>
      <c r="M383" s="8">
        <f t="shared" si="36"/>
        <v>118156706</v>
      </c>
      <c r="N383" s="8">
        <f t="shared" si="36"/>
        <v>119613468</v>
      </c>
      <c r="O383" s="8">
        <f t="shared" si="36"/>
        <v>121925880</v>
      </c>
      <c r="P383" s="8">
        <f t="shared" si="36"/>
        <v>211682711</v>
      </c>
      <c r="Q383" s="8">
        <f t="shared" si="36"/>
        <v>212265046</v>
      </c>
      <c r="R383" s="6"/>
      <c r="S383" s="9" t="s">
        <v>14</v>
      </c>
    </row>
    <row r="384" spans="1:19" ht="14">
      <c r="B384" s="8">
        <f t="shared" ref="B384:M384" si="37">IFERROR(VLOOKUP($B$380,$4:$126,MATCH($S384&amp;"/"&amp;B$348,$2:$2,0),FALSE),"")</f>
        <v>12659917</v>
      </c>
      <c r="C384" s="8">
        <f t="shared" si="37"/>
        <v>13825773.98</v>
      </c>
      <c r="D384" s="8">
        <f t="shared" si="37"/>
        <v>14824753.92</v>
      </c>
      <c r="E384" s="8">
        <f t="shared" si="37"/>
        <v>15305123.060000001</v>
      </c>
      <c r="F384" s="8">
        <f t="shared" si="37"/>
        <v>18419605.870000001</v>
      </c>
      <c r="G384" s="8">
        <f t="shared" si="37"/>
        <v>73225145.629999995</v>
      </c>
      <c r="H384" s="8">
        <f t="shared" si="37"/>
        <v>82851733.180000007</v>
      </c>
      <c r="I384" s="8">
        <f t="shared" si="37"/>
        <v>92731043.680000007</v>
      </c>
      <c r="J384" s="8">
        <f t="shared" si="37"/>
        <v>102437739.56</v>
      </c>
      <c r="K384" s="8">
        <f t="shared" si="37"/>
        <v>110469078.5</v>
      </c>
      <c r="L384" s="8">
        <f t="shared" si="37"/>
        <v>115394738.86</v>
      </c>
      <c r="M384" s="8">
        <f t="shared" si="37"/>
        <v>119998705.11</v>
      </c>
      <c r="N384" s="8">
        <f>IFERROR(VLOOKUP($B$380,$4:$126,MATCH($S384&amp;"/"&amp;N$348,$2:$2,0),FALSE),IFERROR(VLOOKUP($B$380,$4:$126,MATCH($S383&amp;"/"&amp;N$348,$2:$2,0),FALSE),IFERROR(VLOOKUP($B$380,$4:$126,MATCH($S382&amp;"/"&amp;N$348,$2:$2,0),FALSE),IFERROR(VLOOKUP($B$380,$4:$126,MATCH($S381&amp;"/"&amp;N$348,$2:$2,0),FALSE),""))))</f>
        <v>120198568.27</v>
      </c>
      <c r="O384" s="8">
        <f>IFERROR(VLOOKUP($B$380,$4:$126,MATCH($S384&amp;"/"&amp;O$348,$2:$2,0),FALSE),IFERROR(VLOOKUP($B$380,$4:$126,MATCH($S383&amp;"/"&amp;O$348,$2:$2,0),FALSE),IFERROR(VLOOKUP($B$380,$4:$126,MATCH($S382&amp;"/"&amp;O$348,$2:$2,0),FALSE),IFERROR(VLOOKUP($B$380,$4:$126,MATCH($S381&amp;"/"&amp;O$348,$2:$2,0),FALSE),""))))</f>
        <v>211533291.44999999</v>
      </c>
      <c r="P384" s="8">
        <f>IFERROR(VLOOKUP($B$380,$4:$126,MATCH($S384&amp;"/"&amp;P$348,$2:$2,0),FALSE),IFERROR(VLOOKUP($B$380,$4:$126,MATCH($S383&amp;"/"&amp;P$348,$2:$2,0),FALSE),IFERROR(VLOOKUP($B$380,$4:$126,MATCH($S382&amp;"/"&amp;P$348,$2:$2,0),FALSE),IFERROR(VLOOKUP($B$380,$4:$126,MATCH($S381&amp;"/"&amp;P$348,$2:$2,0),FALSE),""))))</f>
        <v>213409809.27000001</v>
      </c>
      <c r="Q384" s="8">
        <f>IFERROR(VLOOKUP($B$380,$4:$126,MATCH($S384&amp;"/"&amp;Q$348,$2:$2,0),FALSE),IFERROR(VLOOKUP($B$380,$4:$126,MATCH($S383&amp;"/"&amp;Q$348,$2:$2,0),FALSE),IFERROR(VLOOKUP($B$380,$4:$126,MATCH($S382&amp;"/"&amp;Q$348,$2:$2,0),FALSE),IFERROR(VLOOKUP($B$380,$4:$126,MATCH($S381&amp;"/"&amp;Q$348,$2:$2,0),FALSE),""))))</f>
        <v>213791757.25</v>
      </c>
      <c r="R384" s="6"/>
      <c r="S384" s="9" t="s">
        <v>15</v>
      </c>
    </row>
    <row r="385" spans="1:19" ht="14">
      <c r="A385" s="84"/>
      <c r="B385" s="12">
        <f t="shared" ref="B385:O385" si="38">+B384/B$402</f>
        <v>0.31524769990931467</v>
      </c>
      <c r="C385" s="12">
        <f t="shared" si="38"/>
        <v>0.3111007867684355</v>
      </c>
      <c r="D385" s="12">
        <f t="shared" si="38"/>
        <v>0.30946721966166907</v>
      </c>
      <c r="E385" s="12">
        <f t="shared" si="38"/>
        <v>0.27656095292874061</v>
      </c>
      <c r="F385" s="12">
        <f t="shared" si="38"/>
        <v>0.25654595623650395</v>
      </c>
      <c r="G385" s="12">
        <f t="shared" si="38"/>
        <v>0.2536678278435362</v>
      </c>
      <c r="H385" s="12">
        <f t="shared" si="38"/>
        <v>0.25382715501650843</v>
      </c>
      <c r="I385" s="12">
        <f t="shared" si="38"/>
        <v>0.28178623945336695</v>
      </c>
      <c r="J385" s="12">
        <f t="shared" si="38"/>
        <v>0.29079486143147432</v>
      </c>
      <c r="K385" s="12">
        <f t="shared" si="38"/>
        <v>0.30660426941059032</v>
      </c>
      <c r="L385" s="12">
        <f t="shared" si="38"/>
        <v>0.30875539033555011</v>
      </c>
      <c r="M385" s="12">
        <f t="shared" si="38"/>
        <v>0.31947052447177382</v>
      </c>
      <c r="N385" s="12">
        <f t="shared" si="38"/>
        <v>0.22966957842233612</v>
      </c>
      <c r="O385" s="12">
        <f t="shared" si="38"/>
        <v>0.22699321737979106</v>
      </c>
      <c r="P385" s="12">
        <f t="shared" ref="P385:Q385" si="39">+P384/P$402</f>
        <v>0.23094762791821741</v>
      </c>
      <c r="Q385" s="12">
        <f t="shared" si="39"/>
        <v>0.23075422462470499</v>
      </c>
      <c r="R385" s="6"/>
      <c r="S385" s="11" t="s">
        <v>377</v>
      </c>
    </row>
    <row r="386" spans="1:19" ht="14">
      <c r="B386" s="353" t="s">
        <v>314</v>
      </c>
      <c r="C386" s="353"/>
      <c r="D386" s="353"/>
      <c r="E386" s="353"/>
      <c r="F386" s="353"/>
      <c r="G386" s="353"/>
      <c r="H386" s="353"/>
      <c r="I386" s="353"/>
      <c r="J386" s="353"/>
      <c r="K386" s="353"/>
      <c r="L386" s="353"/>
      <c r="M386" s="353"/>
      <c r="N386" s="353"/>
      <c r="O386" s="353"/>
      <c r="P386" s="116"/>
      <c r="Q386" s="116"/>
      <c r="R386" s="6"/>
      <c r="S386" s="3"/>
    </row>
    <row r="387" spans="1:19" ht="14">
      <c r="B387" s="8">
        <f t="shared" ref="B387:Q389" si="40">IFERROR(VLOOKUP($B$386,$4:$126,MATCH($S387&amp;"/"&amp;B$348,$2:$2,0),FALSE),"")</f>
        <v>1529491</v>
      </c>
      <c r="C387" s="8">
        <f t="shared" si="40"/>
        <v>1106617</v>
      </c>
      <c r="D387" s="8">
        <f t="shared" si="40"/>
        <v>798936</v>
      </c>
      <c r="E387" s="8">
        <f t="shared" si="40"/>
        <v>797104</v>
      </c>
      <c r="F387" s="8">
        <f t="shared" si="40"/>
        <v>818664</v>
      </c>
      <c r="G387" s="8">
        <f t="shared" si="40"/>
        <v>1034311</v>
      </c>
      <c r="H387" s="8">
        <f t="shared" si="40"/>
        <v>48363415</v>
      </c>
      <c r="I387" s="8">
        <f t="shared" si="40"/>
        <v>49777240</v>
      </c>
      <c r="J387" s="8">
        <f t="shared" si="40"/>
        <v>50110806</v>
      </c>
      <c r="K387" s="8">
        <f t="shared" si="40"/>
        <v>50626988</v>
      </c>
      <c r="L387" s="8">
        <f t="shared" si="40"/>
        <v>51243112</v>
      </c>
      <c r="M387" s="8">
        <f t="shared" si="40"/>
        <v>51380464</v>
      </c>
      <c r="N387" s="8">
        <f t="shared" si="40"/>
        <v>51399783</v>
      </c>
      <c r="O387" s="8">
        <f t="shared" si="40"/>
        <v>51924641</v>
      </c>
      <c r="P387" s="8">
        <f t="shared" si="40"/>
        <v>51329820</v>
      </c>
      <c r="Q387" s="8">
        <f t="shared" si="40"/>
        <v>53692705</v>
      </c>
      <c r="R387" s="6"/>
      <c r="S387" s="9" t="s">
        <v>12</v>
      </c>
    </row>
    <row r="388" spans="1:19" ht="14">
      <c r="B388" s="8">
        <f t="shared" si="40"/>
        <v>1565789</v>
      </c>
      <c r="C388" s="8">
        <f t="shared" si="40"/>
        <v>759646</v>
      </c>
      <c r="D388" s="8">
        <f t="shared" si="40"/>
        <v>794823</v>
      </c>
      <c r="E388" s="8">
        <f t="shared" si="40"/>
        <v>802679</v>
      </c>
      <c r="F388" s="8">
        <f t="shared" si="40"/>
        <v>849999</v>
      </c>
      <c r="G388" s="8">
        <f t="shared" si="40"/>
        <v>3985490</v>
      </c>
      <c r="H388" s="8">
        <f t="shared" si="40"/>
        <v>48370353</v>
      </c>
      <c r="I388" s="8">
        <f t="shared" si="40"/>
        <v>49860232</v>
      </c>
      <c r="J388" s="8">
        <f t="shared" si="40"/>
        <v>50019400</v>
      </c>
      <c r="K388" s="8">
        <f t="shared" si="40"/>
        <v>50749841</v>
      </c>
      <c r="L388" s="8">
        <f t="shared" si="40"/>
        <v>51256289</v>
      </c>
      <c r="M388" s="8">
        <f t="shared" si="40"/>
        <v>51360124</v>
      </c>
      <c r="N388" s="8">
        <f t="shared" si="40"/>
        <v>51367782</v>
      </c>
      <c r="O388" s="8">
        <f t="shared" si="40"/>
        <v>51931124</v>
      </c>
      <c r="P388" s="8">
        <f t="shared" si="40"/>
        <v>52585953</v>
      </c>
      <c r="Q388" s="8">
        <f t="shared" si="40"/>
        <v>53754749</v>
      </c>
      <c r="R388" s="6"/>
      <c r="S388" s="9" t="s">
        <v>13</v>
      </c>
    </row>
    <row r="389" spans="1:19" ht="14">
      <c r="B389" s="8">
        <f t="shared" si="40"/>
        <v>1588118</v>
      </c>
      <c r="C389" s="8">
        <f t="shared" si="40"/>
        <v>763854</v>
      </c>
      <c r="D389" s="8">
        <f t="shared" si="40"/>
        <v>787281</v>
      </c>
      <c r="E389" s="8">
        <f t="shared" si="40"/>
        <v>809079</v>
      </c>
      <c r="F389" s="8">
        <f t="shared" si="40"/>
        <v>945930</v>
      </c>
      <c r="G389" s="8">
        <f t="shared" si="40"/>
        <v>4221459</v>
      </c>
      <c r="H389" s="8">
        <f t="shared" si="40"/>
        <v>48436903</v>
      </c>
      <c r="I389" s="8">
        <f t="shared" si="40"/>
        <v>49950911</v>
      </c>
      <c r="J389" s="8">
        <f t="shared" si="40"/>
        <v>50055931</v>
      </c>
      <c r="K389" s="8">
        <f t="shared" si="40"/>
        <v>50926548</v>
      </c>
      <c r="L389" s="8">
        <f t="shared" si="40"/>
        <v>51274242</v>
      </c>
      <c r="M389" s="8">
        <f t="shared" si="40"/>
        <v>51346325</v>
      </c>
      <c r="N389" s="8">
        <f t="shared" si="40"/>
        <v>51608838</v>
      </c>
      <c r="O389" s="8">
        <f t="shared" si="40"/>
        <v>52249812</v>
      </c>
      <c r="P389" s="8">
        <f t="shared" si="40"/>
        <v>52889825</v>
      </c>
      <c r="Q389" s="8">
        <f t="shared" si="40"/>
        <v>53828473</v>
      </c>
      <c r="R389" s="6"/>
      <c r="S389" s="9" t="s">
        <v>14</v>
      </c>
    </row>
    <row r="390" spans="1:19" ht="14">
      <c r="B390" s="8">
        <f t="shared" ref="B390:M390" si="41">IFERROR(VLOOKUP($B$386,$4:$126,MATCH($S390&amp;"/"&amp;B$348,$2:$2,0),FALSE),"")</f>
        <v>1064356</v>
      </c>
      <c r="C390" s="8">
        <f t="shared" si="41"/>
        <v>780082.81</v>
      </c>
      <c r="D390" s="8">
        <f t="shared" si="41"/>
        <v>783129.07</v>
      </c>
      <c r="E390" s="8">
        <f t="shared" si="41"/>
        <v>821084.17</v>
      </c>
      <c r="F390" s="8">
        <f t="shared" si="41"/>
        <v>1033379.83</v>
      </c>
      <c r="G390" s="8">
        <f t="shared" si="41"/>
        <v>33545826.600000001</v>
      </c>
      <c r="H390" s="8">
        <f t="shared" si="41"/>
        <v>49665430.649999999</v>
      </c>
      <c r="I390" s="8">
        <f t="shared" si="41"/>
        <v>50156748</v>
      </c>
      <c r="J390" s="8">
        <f t="shared" si="41"/>
        <v>50276019.609999999</v>
      </c>
      <c r="K390" s="8">
        <f t="shared" si="41"/>
        <v>51249433.789999999</v>
      </c>
      <c r="L390" s="8">
        <f t="shared" si="41"/>
        <v>51435443.460000001</v>
      </c>
      <c r="M390" s="8">
        <f t="shared" si="41"/>
        <v>51383825</v>
      </c>
      <c r="N390" s="8">
        <f>IFERROR(VLOOKUP($B$386,$4:$126,MATCH($S390&amp;"/"&amp;N$348,$2:$2,0),FALSE),IFERROR(VLOOKUP($B$386,$4:$126,MATCH($S389&amp;"/"&amp;N$348,$2:$2,0),FALSE),IFERROR(VLOOKUP($B$386,$4:$126,MATCH($S388&amp;"/"&amp;N$348,$2:$2,0),FALSE),IFERROR(VLOOKUP($B$386,$4:$126,MATCH($S387&amp;"/"&amp;N$348,$2:$2,0),FALSE),""))))</f>
        <v>51706294.149999999</v>
      </c>
      <c r="O390" s="8">
        <f>IFERROR(VLOOKUP($B$386,$4:$126,MATCH($S390&amp;"/"&amp;O$348,$2:$2,0),FALSE),IFERROR(VLOOKUP($B$386,$4:$126,MATCH($S389&amp;"/"&amp;O$348,$2:$2,0),FALSE),IFERROR(VLOOKUP($B$386,$4:$126,MATCH($S388&amp;"/"&amp;O$348,$2:$2,0),FALSE),IFERROR(VLOOKUP($B$386,$4:$126,MATCH($S387&amp;"/"&amp;O$348,$2:$2,0),FALSE),""))))</f>
        <v>51115273.740000002</v>
      </c>
      <c r="P390" s="8">
        <f>IFERROR(VLOOKUP($B$386,$4:$126,MATCH($S390&amp;"/"&amp;P$348,$2:$2,0),FALSE),IFERROR(VLOOKUP($B$386,$4:$126,MATCH($S389&amp;"/"&amp;P$348,$2:$2,0),FALSE),IFERROR(VLOOKUP($B$386,$4:$126,MATCH($S388&amp;"/"&amp;P$348,$2:$2,0),FALSE),IFERROR(VLOOKUP($B$386,$4:$126,MATCH($S387&amp;"/"&amp;P$348,$2:$2,0),FALSE),""))))</f>
        <v>53802949.43</v>
      </c>
      <c r="Q390" s="8">
        <f>IFERROR(VLOOKUP($B$386,$4:$126,MATCH($S390&amp;"/"&amp;Q$348,$2:$2,0),FALSE),IFERROR(VLOOKUP($B$386,$4:$126,MATCH($S389&amp;"/"&amp;Q$348,$2:$2,0),FALSE),IFERROR(VLOOKUP($B$386,$4:$126,MATCH($S388&amp;"/"&amp;Q$348,$2:$2,0),FALSE),IFERROR(VLOOKUP($B$386,$4:$126,MATCH($S387&amp;"/"&amp;Q$348,$2:$2,0),FALSE),""))))</f>
        <v>54400275.329999998</v>
      </c>
      <c r="R390" s="6"/>
      <c r="S390" s="9" t="s">
        <v>15</v>
      </c>
    </row>
    <row r="391" spans="1:19" ht="14">
      <c r="B391" s="12">
        <f t="shared" ref="B391:O391" si="42">+B390/B$402</f>
        <v>2.6503789944648019E-2</v>
      </c>
      <c r="C391" s="12">
        <f t="shared" si="42"/>
        <v>1.7553040884842525E-2</v>
      </c>
      <c r="D391" s="12">
        <f t="shared" si="42"/>
        <v>1.6347844776173431E-2</v>
      </c>
      <c r="E391" s="12">
        <f t="shared" si="42"/>
        <v>1.4836850353943123E-2</v>
      </c>
      <c r="F391" s="12">
        <f t="shared" si="42"/>
        <v>1.4392784433821649E-2</v>
      </c>
      <c r="G391" s="12">
        <f t="shared" si="42"/>
        <v>0.11621003814503331</v>
      </c>
      <c r="H391" s="12">
        <f t="shared" si="42"/>
        <v>0.15215656306393757</v>
      </c>
      <c r="I391" s="12">
        <f t="shared" si="42"/>
        <v>0.15241369924512624</v>
      </c>
      <c r="J391" s="12">
        <f t="shared" si="42"/>
        <v>0.14272091729682085</v>
      </c>
      <c r="K391" s="12">
        <f t="shared" si="42"/>
        <v>0.14224157038559321</v>
      </c>
      <c r="L391" s="12">
        <f t="shared" si="42"/>
        <v>0.13762300239564335</v>
      </c>
      <c r="M391" s="12">
        <f t="shared" si="42"/>
        <v>0.13679828884043399</v>
      </c>
      <c r="N391" s="12">
        <f t="shared" si="42"/>
        <v>9.8797872138845944E-2</v>
      </c>
      <c r="O391" s="12">
        <f t="shared" si="42"/>
        <v>5.4851037224246557E-2</v>
      </c>
      <c r="P391" s="12">
        <f t="shared" ref="P391:Q391" si="43">+P390/P$402</f>
        <v>5.8224425523672678E-2</v>
      </c>
      <c r="Q391" s="12">
        <f t="shared" si="43"/>
        <v>5.8716451534964957E-2</v>
      </c>
      <c r="R391" s="6"/>
      <c r="S391" s="11" t="s">
        <v>377</v>
      </c>
    </row>
    <row r="392" spans="1:19" ht="14">
      <c r="A392" s="84"/>
      <c r="B392" s="351" t="s">
        <v>315</v>
      </c>
      <c r="C392" s="351"/>
      <c r="D392" s="351"/>
      <c r="E392" s="351"/>
      <c r="F392" s="351"/>
      <c r="G392" s="351"/>
      <c r="H392" s="351"/>
      <c r="I392" s="351"/>
      <c r="J392" s="351"/>
      <c r="K392" s="351"/>
      <c r="L392" s="351"/>
      <c r="M392" s="351"/>
      <c r="N392" s="351"/>
      <c r="O392" s="351"/>
      <c r="P392" s="207"/>
      <c r="Q392" s="207"/>
      <c r="R392" s="6"/>
      <c r="S392" s="3"/>
    </row>
    <row r="393" spans="1:19" ht="14">
      <c r="B393" s="8">
        <f t="shared" ref="B393:Q395" si="44">IFERROR(VLOOKUP($B$392,$4:$126,MATCH($S393&amp;"/"&amp;B$348,$2:$2,0),FALSE),"")</f>
        <v>22619185</v>
      </c>
      <c r="C393" s="8">
        <f t="shared" si="44"/>
        <v>19614258</v>
      </c>
      <c r="D393" s="8">
        <f t="shared" si="44"/>
        <v>21520843</v>
      </c>
      <c r="E393" s="8">
        <f t="shared" si="44"/>
        <v>17759702</v>
      </c>
      <c r="F393" s="8">
        <f t="shared" si="44"/>
        <v>19665623</v>
      </c>
      <c r="G393" s="8">
        <f t="shared" si="44"/>
        <v>24853641</v>
      </c>
      <c r="H393" s="8">
        <f t="shared" si="44"/>
        <v>253092716</v>
      </c>
      <c r="I393" s="8">
        <f t="shared" si="44"/>
        <v>263966944</v>
      </c>
      <c r="J393" s="8">
        <f t="shared" si="44"/>
        <v>274220136</v>
      </c>
      <c r="K393" s="8">
        <f t="shared" si="44"/>
        <v>286457401</v>
      </c>
      <c r="L393" s="8">
        <f t="shared" si="44"/>
        <v>294391406</v>
      </c>
      <c r="M393" s="8">
        <f t="shared" si="44"/>
        <v>300414472</v>
      </c>
      <c r="N393" s="8">
        <f t="shared" si="44"/>
        <v>352616305</v>
      </c>
      <c r="O393" s="8">
        <f t="shared" si="44"/>
        <v>442094844</v>
      </c>
      <c r="P393" s="8">
        <f t="shared" si="44"/>
        <v>765296624</v>
      </c>
      <c r="Q393" s="8">
        <f t="shared" si="44"/>
        <v>775979105</v>
      </c>
      <c r="R393" s="6"/>
      <c r="S393" s="9" t="s">
        <v>12</v>
      </c>
    </row>
    <row r="394" spans="1:19" ht="14">
      <c r="B394" s="8">
        <f t="shared" si="44"/>
        <v>23577973</v>
      </c>
      <c r="C394" s="8">
        <f t="shared" si="44"/>
        <v>19609703</v>
      </c>
      <c r="D394" s="8">
        <f t="shared" si="44"/>
        <v>19912354</v>
      </c>
      <c r="E394" s="8">
        <f t="shared" si="44"/>
        <v>18724930</v>
      </c>
      <c r="F394" s="8">
        <f t="shared" si="44"/>
        <v>20479948</v>
      </c>
      <c r="G394" s="8">
        <f t="shared" si="44"/>
        <v>172357676</v>
      </c>
      <c r="H394" s="8">
        <f t="shared" si="44"/>
        <v>254754450</v>
      </c>
      <c r="I394" s="8">
        <f t="shared" si="44"/>
        <v>265816863</v>
      </c>
      <c r="J394" s="8">
        <f t="shared" si="44"/>
        <v>276432084</v>
      </c>
      <c r="K394" s="8">
        <f t="shared" si="44"/>
        <v>289246001</v>
      </c>
      <c r="L394" s="8">
        <f t="shared" si="44"/>
        <v>295560291</v>
      </c>
      <c r="M394" s="8">
        <f t="shared" si="44"/>
        <v>301272132</v>
      </c>
      <c r="N394" s="8">
        <f t="shared" si="44"/>
        <v>354466176</v>
      </c>
      <c r="O394" s="8">
        <f t="shared" si="44"/>
        <v>442500002</v>
      </c>
      <c r="P394" s="8">
        <f t="shared" si="44"/>
        <v>766941758</v>
      </c>
      <c r="Q394" s="8">
        <f t="shared" si="44"/>
        <v>777578085</v>
      </c>
      <c r="R394" s="6"/>
      <c r="S394" s="9" t="s">
        <v>13</v>
      </c>
    </row>
    <row r="395" spans="1:19" ht="14">
      <c r="B395" s="8">
        <f t="shared" si="44"/>
        <v>24185806</v>
      </c>
      <c r="C395" s="8">
        <f t="shared" si="44"/>
        <v>20948666</v>
      </c>
      <c r="D395" s="8">
        <f t="shared" si="44"/>
        <v>16967628</v>
      </c>
      <c r="E395" s="8">
        <f t="shared" si="44"/>
        <v>19022729</v>
      </c>
      <c r="F395" s="8">
        <f t="shared" si="44"/>
        <v>21400040</v>
      </c>
      <c r="G395" s="8">
        <f t="shared" si="44"/>
        <v>232798101</v>
      </c>
      <c r="H395" s="8">
        <f t="shared" si="44"/>
        <v>257299768</v>
      </c>
      <c r="I395" s="8">
        <f t="shared" si="44"/>
        <v>268872269</v>
      </c>
      <c r="J395" s="8">
        <f t="shared" si="44"/>
        <v>279067412</v>
      </c>
      <c r="K395" s="8">
        <f t="shared" si="44"/>
        <v>291276552</v>
      </c>
      <c r="L395" s="8">
        <f t="shared" si="44"/>
        <v>296107446</v>
      </c>
      <c r="M395" s="8">
        <f t="shared" si="44"/>
        <v>301860098</v>
      </c>
      <c r="N395" s="8">
        <f t="shared" si="44"/>
        <v>356666391</v>
      </c>
      <c r="O395" s="8">
        <f t="shared" si="44"/>
        <v>444086264</v>
      </c>
      <c r="P395" s="8">
        <f t="shared" si="44"/>
        <v>775370658</v>
      </c>
      <c r="Q395" s="8">
        <f t="shared" si="44"/>
        <v>780072483</v>
      </c>
      <c r="R395" s="6"/>
      <c r="S395" s="9" t="s">
        <v>14</v>
      </c>
    </row>
    <row r="396" spans="1:19" ht="14">
      <c r="B396" s="8">
        <f t="shared" ref="B396:M396" si="45">IFERROR(VLOOKUP($B$392,$4:$126,MATCH($S396&amp;"/"&amp;B$348,$2:$2,0),FALSE),"")</f>
        <v>19251625</v>
      </c>
      <c r="C396" s="8">
        <f t="shared" si="45"/>
        <v>21316477.030000001</v>
      </c>
      <c r="D396" s="8">
        <f t="shared" si="45"/>
        <v>17191231.879999999</v>
      </c>
      <c r="E396" s="8">
        <f t="shared" si="45"/>
        <v>18936813.57</v>
      </c>
      <c r="F396" s="8">
        <f t="shared" si="45"/>
        <v>22944244.940000001</v>
      </c>
      <c r="G396" s="8">
        <f t="shared" si="45"/>
        <v>234702903.69999999</v>
      </c>
      <c r="H396" s="8">
        <f t="shared" si="45"/>
        <v>261725896.75</v>
      </c>
      <c r="I396" s="8">
        <f t="shared" si="45"/>
        <v>272110025.56</v>
      </c>
      <c r="J396" s="8">
        <f t="shared" si="45"/>
        <v>282368921.00999999</v>
      </c>
      <c r="K396" s="8">
        <f t="shared" si="45"/>
        <v>293725296.73000002</v>
      </c>
      <c r="L396" s="8">
        <f t="shared" si="45"/>
        <v>298747907.86000001</v>
      </c>
      <c r="M396" s="8">
        <f t="shared" si="45"/>
        <v>303694257.81999999</v>
      </c>
      <c r="N396" s="8">
        <f>IFERROR(VLOOKUP($B$392,$4:$126,MATCH($S396&amp;"/"&amp;N$348,$2:$2,0),FALSE),IFERROR(VLOOKUP($B$392,$4:$126,MATCH($S395&amp;"/"&amp;N$348,$2:$2,0),FALSE),IFERROR(VLOOKUP($B$392,$4:$126,MATCH($S394&amp;"/"&amp;N$348,$2:$2,0),FALSE),IFERROR(VLOOKUP($B$392,$4:$126,MATCH($S393&amp;"/"&amp;N$348,$2:$2,0),FALSE),""))))</f>
        <v>441950381.88999999</v>
      </c>
      <c r="O396" s="8">
        <f>IFERROR(VLOOKUP($B$392,$4:$126,MATCH($S396&amp;"/"&amp;O$348,$2:$2,0),FALSE),IFERROR(VLOOKUP($B$392,$4:$126,MATCH($S395&amp;"/"&amp;O$348,$2:$2,0),FALSE),IFERROR(VLOOKUP($B$392,$4:$126,MATCH($S394&amp;"/"&amp;O$348,$2:$2,0),FALSE),IFERROR(VLOOKUP($B$392,$4:$126,MATCH($S393&amp;"/"&amp;O$348,$2:$2,0),FALSE),""))))</f>
        <v>766119451.76999998</v>
      </c>
      <c r="P396" s="8">
        <f>IFERROR(VLOOKUP($B$392,$4:$126,MATCH($S396&amp;"/"&amp;P$348,$2:$2,0),FALSE),IFERROR(VLOOKUP($B$392,$4:$126,MATCH($S395&amp;"/"&amp;P$348,$2:$2,0),FALSE),IFERROR(VLOOKUP($B$392,$4:$126,MATCH($S394&amp;"/"&amp;P$348,$2:$2,0),FALSE),IFERROR(VLOOKUP($B$392,$4:$126,MATCH($S393&amp;"/"&amp;P$348,$2:$2,0),FALSE),""))))</f>
        <v>775106001.38999999</v>
      </c>
      <c r="Q396" s="8">
        <f>IFERROR(VLOOKUP($B$392,$4:$126,MATCH($S396&amp;"/"&amp;Q$348,$2:$2,0),FALSE),IFERROR(VLOOKUP($B$392,$4:$126,MATCH($S395&amp;"/"&amp;Q$348,$2:$2,0),FALSE),IFERROR(VLOOKUP($B$392,$4:$126,MATCH($S394&amp;"/"&amp;Q$348,$2:$2,0),FALSE),IFERROR(VLOOKUP($B$392,$4:$126,MATCH($S393&amp;"/"&amp;Q$348,$2:$2,0),FALSE),""))))</f>
        <v>782693440.04999995</v>
      </c>
      <c r="R396" s="6"/>
      <c r="S396" s="9" t="s">
        <v>15</v>
      </c>
    </row>
    <row r="397" spans="1:19" ht="14">
      <c r="A397" s="85"/>
      <c r="B397" s="12">
        <f t="shared" ref="B397:M397" si="46">+B396/B$402</f>
        <v>0.47938943839573828</v>
      </c>
      <c r="C397" s="12">
        <f t="shared" si="46"/>
        <v>0.47965291380846681</v>
      </c>
      <c r="D397" s="12">
        <f t="shared" si="46"/>
        <v>0.35886752395163179</v>
      </c>
      <c r="E397" s="12">
        <f t="shared" si="46"/>
        <v>0.34218497857364544</v>
      </c>
      <c r="F397" s="12">
        <f t="shared" si="46"/>
        <v>0.319564560707773</v>
      </c>
      <c r="G397" s="12">
        <f t="shared" si="46"/>
        <v>0.81306189640076043</v>
      </c>
      <c r="H397" s="12">
        <f t="shared" si="46"/>
        <v>0.80183162399110275</v>
      </c>
      <c r="I397" s="12">
        <f t="shared" si="46"/>
        <v>0.82687369598374783</v>
      </c>
      <c r="J397" s="12">
        <f t="shared" si="46"/>
        <v>0.8015740254553686</v>
      </c>
      <c r="K397" s="12">
        <f t="shared" si="46"/>
        <v>0.81522749383041626</v>
      </c>
      <c r="L397" s="12">
        <f t="shared" si="46"/>
        <v>0.79934343467037394</v>
      </c>
      <c r="M397" s="12">
        <f t="shared" si="46"/>
        <v>0.80852008974500411</v>
      </c>
      <c r="N397" s="12">
        <f>+N396/N$402</f>
        <v>0.8444572955666434</v>
      </c>
      <c r="O397" s="12">
        <f>+O396/O$402</f>
        <v>0.82211134740282488</v>
      </c>
      <c r="P397" s="12">
        <f>+P396/P$402</f>
        <v>0.83880348808014749</v>
      </c>
      <c r="Q397" s="12">
        <f>+Q396/Q$402</f>
        <v>0.84479317725230385</v>
      </c>
      <c r="R397" s="6"/>
      <c r="S397" s="11" t="s">
        <v>377</v>
      </c>
    </row>
    <row r="398" spans="1:19" ht="14">
      <c r="B398" s="352" t="s">
        <v>316</v>
      </c>
      <c r="C398" s="352"/>
      <c r="D398" s="352"/>
      <c r="E398" s="352"/>
      <c r="F398" s="352"/>
      <c r="G398" s="352"/>
      <c r="H398" s="352"/>
      <c r="I398" s="352"/>
      <c r="J398" s="352"/>
      <c r="K398" s="352"/>
      <c r="L398" s="352"/>
      <c r="M398" s="352"/>
      <c r="N398" s="352"/>
      <c r="O398" s="352"/>
      <c r="P398" s="115"/>
      <c r="Q398" s="115"/>
      <c r="R398" s="6"/>
      <c r="S398" s="3"/>
    </row>
    <row r="399" spans="1:19" ht="14">
      <c r="B399" s="8">
        <f t="shared" ref="B399:Q401" si="47">IFERROR(VLOOKUP($B$398,$4:$126,MATCH($S399&amp;"/"&amp;B$348,$2:$2,0),FALSE),"")</f>
        <v>44619466</v>
      </c>
      <c r="C399" s="8">
        <f t="shared" si="47"/>
        <v>39854300</v>
      </c>
      <c r="D399" s="8">
        <f t="shared" si="47"/>
        <v>45578545</v>
      </c>
      <c r="E399" s="8">
        <f t="shared" si="47"/>
        <v>49993426</v>
      </c>
      <c r="F399" s="8">
        <f t="shared" si="47"/>
        <v>60127997</v>
      </c>
      <c r="G399" s="8">
        <f t="shared" si="47"/>
        <v>73445333</v>
      </c>
      <c r="H399" s="8">
        <f t="shared" si="47"/>
        <v>302815739</v>
      </c>
      <c r="I399" s="8">
        <f t="shared" si="47"/>
        <v>314399922</v>
      </c>
      <c r="J399" s="8">
        <f t="shared" si="47"/>
        <v>330560617</v>
      </c>
      <c r="K399" s="8">
        <f t="shared" si="47"/>
        <v>346106604</v>
      </c>
      <c r="L399" s="8">
        <f t="shared" si="47"/>
        <v>371137473</v>
      </c>
      <c r="M399" s="8">
        <f t="shared" si="47"/>
        <v>375793780</v>
      </c>
      <c r="N399" s="8">
        <f t="shared" si="47"/>
        <v>422588825</v>
      </c>
      <c r="O399" s="8">
        <f t="shared" si="47"/>
        <v>518917016</v>
      </c>
      <c r="P399" s="8">
        <f t="shared" si="47"/>
        <v>920880472</v>
      </c>
      <c r="Q399" s="8">
        <f t="shared" si="47"/>
        <v>896335892</v>
      </c>
      <c r="R399" s="6"/>
      <c r="S399" s="9" t="s">
        <v>12</v>
      </c>
    </row>
    <row r="400" spans="1:19" ht="14">
      <c r="B400" s="8">
        <f t="shared" si="47"/>
        <v>45157514</v>
      </c>
      <c r="C400" s="8">
        <f t="shared" si="47"/>
        <v>37453699</v>
      </c>
      <c r="D400" s="8">
        <f t="shared" si="47"/>
        <v>41537792</v>
      </c>
      <c r="E400" s="8">
        <f t="shared" si="47"/>
        <v>46666048</v>
      </c>
      <c r="F400" s="8">
        <f t="shared" si="47"/>
        <v>58586808</v>
      </c>
      <c r="G400" s="8">
        <f t="shared" si="47"/>
        <v>232952921</v>
      </c>
      <c r="H400" s="8">
        <f t="shared" si="47"/>
        <v>298528771</v>
      </c>
      <c r="I400" s="8">
        <f t="shared" si="47"/>
        <v>312720996</v>
      </c>
      <c r="J400" s="8">
        <f t="shared" si="47"/>
        <v>326767159</v>
      </c>
      <c r="K400" s="8">
        <f t="shared" si="47"/>
        <v>341434716</v>
      </c>
      <c r="L400" s="8">
        <f t="shared" si="47"/>
        <v>361851524</v>
      </c>
      <c r="M400" s="8">
        <f t="shared" si="47"/>
        <v>369666475</v>
      </c>
      <c r="N400" s="8">
        <f t="shared" si="47"/>
        <v>420751529</v>
      </c>
      <c r="O400" s="8">
        <f t="shared" si="47"/>
        <v>513087227</v>
      </c>
      <c r="P400" s="8">
        <f t="shared" si="47"/>
        <v>898928997</v>
      </c>
      <c r="Q400" s="8">
        <f t="shared" si="47"/>
        <v>892007199</v>
      </c>
      <c r="R400" s="6"/>
      <c r="S400" s="9" t="s">
        <v>13</v>
      </c>
    </row>
    <row r="401" spans="1:19" ht="14">
      <c r="B401" s="8">
        <f t="shared" si="47"/>
        <v>47177357</v>
      </c>
      <c r="C401" s="8">
        <f t="shared" si="47"/>
        <v>39384364</v>
      </c>
      <c r="D401" s="8">
        <f t="shared" si="47"/>
        <v>43464653</v>
      </c>
      <c r="E401" s="8">
        <f t="shared" si="47"/>
        <v>50148230</v>
      </c>
      <c r="F401" s="8">
        <f t="shared" si="47"/>
        <v>64783276</v>
      </c>
      <c r="G401" s="8">
        <f t="shared" si="47"/>
        <v>277647324</v>
      </c>
      <c r="H401" s="8">
        <f t="shared" si="47"/>
        <v>300360467</v>
      </c>
      <c r="I401" s="8">
        <f t="shared" si="47"/>
        <v>315428292</v>
      </c>
      <c r="J401" s="8">
        <f t="shared" si="47"/>
        <v>341104725</v>
      </c>
      <c r="K401" s="8">
        <f t="shared" si="47"/>
        <v>354826726</v>
      </c>
      <c r="L401" s="8">
        <f t="shared" si="47"/>
        <v>369248470</v>
      </c>
      <c r="M401" s="8">
        <f t="shared" si="47"/>
        <v>365135998</v>
      </c>
      <c r="N401" s="8">
        <f t="shared" si="47"/>
        <v>443649923</v>
      </c>
      <c r="O401" s="8">
        <f t="shared" si="47"/>
        <v>512662140</v>
      </c>
      <c r="P401" s="8">
        <f t="shared" si="47"/>
        <v>899547492</v>
      </c>
      <c r="Q401" s="8">
        <f t="shared" si="47"/>
        <v>900253752</v>
      </c>
      <c r="R401" s="6"/>
      <c r="S401" s="9" t="s">
        <v>14</v>
      </c>
    </row>
    <row r="402" spans="1:19" ht="14">
      <c r="B402" s="8">
        <f t="shared" ref="B402:M402" si="48">IFERROR(VLOOKUP($B$398,$4:$126,MATCH($S402&amp;"/"&amp;B$348,$2:$2,0),FALSE),"")</f>
        <v>40158634</v>
      </c>
      <c r="C402" s="8">
        <f t="shared" si="48"/>
        <v>44441462.600000001</v>
      </c>
      <c r="D402" s="8">
        <f t="shared" si="48"/>
        <v>47904117.07</v>
      </c>
      <c r="E402" s="8">
        <f t="shared" si="48"/>
        <v>55340867.530000001</v>
      </c>
      <c r="F402" s="8">
        <f t="shared" si="48"/>
        <v>71798465.040000007</v>
      </c>
      <c r="G402" s="8">
        <f t="shared" si="48"/>
        <v>288665481.36000001</v>
      </c>
      <c r="H402" s="8">
        <f t="shared" si="48"/>
        <v>326410045.35000002</v>
      </c>
      <c r="I402" s="8">
        <f t="shared" si="48"/>
        <v>329082938.39999998</v>
      </c>
      <c r="J402" s="8">
        <f t="shared" si="48"/>
        <v>352268052.66000003</v>
      </c>
      <c r="K402" s="8">
        <f t="shared" si="48"/>
        <v>360298565.68000001</v>
      </c>
      <c r="L402" s="8">
        <f t="shared" si="48"/>
        <v>373741617.06</v>
      </c>
      <c r="M402" s="8">
        <f t="shared" si="48"/>
        <v>375617454.25</v>
      </c>
      <c r="N402" s="8">
        <f>IFERROR(VLOOKUP($B$398,$4:$126,MATCH($S402&amp;"/"&amp;N$348,$2:$2,0),FALSE),IFERROR(VLOOKUP($B$398,$4:$126,MATCH($S401&amp;"/"&amp;N$348,$2:$2,0),FALSE),IFERROR(VLOOKUP($B$398,$4:$126,MATCH($S400&amp;"/"&amp;N$348,$2:$2,0),FALSE),IFERROR(VLOOKUP($B$398,$4:$126,MATCH($S399&amp;"/"&amp;N$348,$2:$2,0),FALSE),""))))</f>
        <v>523354329.70999998</v>
      </c>
      <c r="O402" s="8">
        <f>IFERROR(VLOOKUP($B$398,$4:$126,MATCH($S402&amp;"/"&amp;O$348,$2:$2,0),FALSE),IFERROR(VLOOKUP($B$398,$4:$126,MATCH($S401&amp;"/"&amp;O$348,$2:$2,0),FALSE),IFERROR(VLOOKUP($B$398,$4:$126,MATCH($S400&amp;"/"&amp;O$348,$2:$2,0),FALSE),IFERROR(VLOOKUP($B$398,$4:$126,MATCH($S399&amp;"/"&amp;O$348,$2:$2,0),FALSE),""))))</f>
        <v>931892564.41999996</v>
      </c>
      <c r="P402" s="8">
        <f>IFERROR(VLOOKUP($B$398,$4:$126,MATCH($S402&amp;"/"&amp;P$348,$2:$2,0),FALSE),IFERROR(VLOOKUP($B$398,$4:$126,MATCH($S401&amp;"/"&amp;P$348,$2:$2,0),FALSE),IFERROR(VLOOKUP($B$398,$4:$126,MATCH($S400&amp;"/"&amp;P$348,$2:$2,0),FALSE),IFERROR(VLOOKUP($B$398,$4:$126,MATCH($S399&amp;"/"&amp;P$348,$2:$2,0),FALSE),""))))</f>
        <v>924061490.45000005</v>
      </c>
      <c r="Q402" s="8">
        <f>IFERROR(VLOOKUP($B$398,$4:$126,MATCH($S402&amp;"/"&amp;Q$348,$2:$2,0),FALSE),IFERROR(VLOOKUP($B$398,$4:$126,MATCH($S401&amp;"/"&amp;Q$348,$2:$2,0),FALSE),IFERROR(VLOOKUP($B$398,$4:$126,MATCH($S400&amp;"/"&amp;Q$348,$2:$2,0),FALSE),IFERROR(VLOOKUP($B$398,$4:$126,MATCH($S399&amp;"/"&amp;Q$348,$2:$2,0),FALSE),""))))</f>
        <v>926491194.67999995</v>
      </c>
      <c r="R402" s="6"/>
      <c r="S402" s="9" t="s">
        <v>15</v>
      </c>
    </row>
    <row r="403" spans="1:19" ht="14">
      <c r="B403" s="354" t="s">
        <v>1</v>
      </c>
      <c r="C403" s="354"/>
      <c r="D403" s="354"/>
      <c r="E403" s="354"/>
      <c r="F403" s="354"/>
      <c r="G403" s="354"/>
      <c r="H403" s="354"/>
      <c r="I403" s="354"/>
      <c r="J403" s="354"/>
      <c r="K403" s="354"/>
      <c r="L403" s="354"/>
      <c r="M403" s="354"/>
      <c r="N403" s="354"/>
      <c r="O403" s="354"/>
      <c r="P403" s="117"/>
      <c r="Q403" s="117"/>
    </row>
    <row r="404" spans="1:19" ht="14">
      <c r="B404" s="355" t="s">
        <v>318</v>
      </c>
      <c r="C404" s="355"/>
      <c r="D404" s="355"/>
      <c r="E404" s="355"/>
      <c r="F404" s="355"/>
      <c r="G404" s="355"/>
      <c r="H404" s="355"/>
      <c r="I404" s="355"/>
      <c r="J404" s="355"/>
      <c r="K404" s="355"/>
      <c r="L404" s="355"/>
      <c r="M404" s="355"/>
      <c r="N404" s="355"/>
      <c r="O404" s="355"/>
      <c r="P404" s="118"/>
      <c r="Q404" s="118"/>
      <c r="R404" s="6"/>
      <c r="S404" s="3"/>
    </row>
    <row r="405" spans="1:19" ht="14">
      <c r="B405" s="8">
        <f t="shared" ref="B405:Q407" si="49">IFERROR(VLOOKUP($B$404,$4:$126,MATCH($S405&amp;"/"&amp;B$348,$2:$2,0),FALSE),"")</f>
        <v>23833351</v>
      </c>
      <c r="C405" s="8">
        <f t="shared" si="49"/>
        <v>16262221</v>
      </c>
      <c r="D405" s="8">
        <f t="shared" si="49"/>
        <v>18481898</v>
      </c>
      <c r="E405" s="8">
        <f t="shared" si="49"/>
        <v>21310222</v>
      </c>
      <c r="F405" s="8">
        <f t="shared" si="49"/>
        <v>25960787</v>
      </c>
      <c r="G405" s="8">
        <f t="shared" si="49"/>
        <v>33324323</v>
      </c>
      <c r="H405" s="8">
        <f t="shared" si="49"/>
        <v>52077054</v>
      </c>
      <c r="I405" s="8">
        <f t="shared" si="49"/>
        <v>57541452</v>
      </c>
      <c r="J405" s="8">
        <f t="shared" si="49"/>
        <v>61518930</v>
      </c>
      <c r="K405" s="8">
        <f t="shared" si="49"/>
        <v>74240246</v>
      </c>
      <c r="L405" s="8">
        <f t="shared" si="49"/>
        <v>84509247</v>
      </c>
      <c r="M405" s="8">
        <f t="shared" si="49"/>
        <v>89449049</v>
      </c>
      <c r="N405" s="8">
        <f t="shared" si="49"/>
        <v>86983452</v>
      </c>
      <c r="O405" s="8">
        <f t="shared" si="49"/>
        <v>81163618</v>
      </c>
      <c r="P405" s="8">
        <f t="shared" si="49"/>
        <v>127666857</v>
      </c>
      <c r="Q405" s="8">
        <f t="shared" si="49"/>
        <v>130507439</v>
      </c>
      <c r="R405" s="6"/>
      <c r="S405" s="9" t="s">
        <v>12</v>
      </c>
    </row>
    <row r="406" spans="1:19" ht="14">
      <c r="B406" s="8">
        <f t="shared" si="49"/>
        <v>23627856</v>
      </c>
      <c r="C406" s="8">
        <f t="shared" si="49"/>
        <v>15697160</v>
      </c>
      <c r="D406" s="8">
        <f t="shared" si="49"/>
        <v>17718970</v>
      </c>
      <c r="E406" s="8">
        <f t="shared" si="49"/>
        <v>20316025</v>
      </c>
      <c r="F406" s="8">
        <f t="shared" si="49"/>
        <v>26969870</v>
      </c>
      <c r="G406" s="8">
        <f t="shared" si="49"/>
        <v>49722737</v>
      </c>
      <c r="H406" s="8">
        <f t="shared" si="49"/>
        <v>50667909</v>
      </c>
      <c r="I406" s="8">
        <f t="shared" si="49"/>
        <v>55686218</v>
      </c>
      <c r="J406" s="8">
        <f t="shared" si="49"/>
        <v>60752013</v>
      </c>
      <c r="K406" s="8">
        <f t="shared" si="49"/>
        <v>71740914</v>
      </c>
      <c r="L406" s="8">
        <f t="shared" si="49"/>
        <v>80515313</v>
      </c>
      <c r="M406" s="8">
        <f t="shared" si="49"/>
        <v>87288468</v>
      </c>
      <c r="N406" s="8">
        <f t="shared" si="49"/>
        <v>76196233</v>
      </c>
      <c r="O406" s="8">
        <f t="shared" si="49"/>
        <v>79218642</v>
      </c>
      <c r="P406" s="8">
        <f t="shared" si="49"/>
        <v>129526366</v>
      </c>
      <c r="Q406" s="8">
        <f t="shared" si="49"/>
        <v>125242405</v>
      </c>
      <c r="R406" s="6"/>
      <c r="S406" s="9" t="s">
        <v>13</v>
      </c>
    </row>
    <row r="407" spans="1:19" ht="14">
      <c r="B407" s="8">
        <f t="shared" si="49"/>
        <v>25088427</v>
      </c>
      <c r="C407" s="8">
        <f t="shared" si="49"/>
        <v>16632155</v>
      </c>
      <c r="D407" s="8">
        <f t="shared" si="49"/>
        <v>18280517</v>
      </c>
      <c r="E407" s="8">
        <f t="shared" si="49"/>
        <v>21643360</v>
      </c>
      <c r="F407" s="8">
        <f t="shared" si="49"/>
        <v>29932997</v>
      </c>
      <c r="G407" s="8">
        <f t="shared" si="49"/>
        <v>48940576</v>
      </c>
      <c r="H407" s="8">
        <f t="shared" si="49"/>
        <v>51016267</v>
      </c>
      <c r="I407" s="8">
        <f t="shared" si="49"/>
        <v>56636968</v>
      </c>
      <c r="J407" s="8">
        <f t="shared" si="49"/>
        <v>60589887</v>
      </c>
      <c r="K407" s="8">
        <f t="shared" si="49"/>
        <v>80965712</v>
      </c>
      <c r="L407" s="8">
        <f t="shared" si="49"/>
        <v>82467836</v>
      </c>
      <c r="M407" s="8">
        <f t="shared" si="49"/>
        <v>85127764</v>
      </c>
      <c r="N407" s="8">
        <f t="shared" si="49"/>
        <v>79639564</v>
      </c>
      <c r="O407" s="8">
        <f t="shared" si="49"/>
        <v>78107378</v>
      </c>
      <c r="P407" s="8">
        <f t="shared" si="49"/>
        <v>122359761</v>
      </c>
      <c r="Q407" s="8">
        <f t="shared" si="49"/>
        <v>136425167</v>
      </c>
      <c r="R407" s="6"/>
      <c r="S407" s="9" t="s">
        <v>14</v>
      </c>
    </row>
    <row r="408" spans="1:19" ht="14">
      <c r="B408" s="8">
        <f t="shared" ref="B408:M408" si="50">IFERROR(VLOOKUP($B$404,$4:$126,MATCH($S408&amp;"/"&amp;B$348,$2:$2,0),FALSE),"")</f>
        <v>17733297</v>
      </c>
      <c r="C408" s="8">
        <f t="shared" si="50"/>
        <v>19189030.760000002</v>
      </c>
      <c r="D408" s="8">
        <f t="shared" si="50"/>
        <v>21612698.350000001</v>
      </c>
      <c r="E408" s="8">
        <f t="shared" si="50"/>
        <v>24393114.289999999</v>
      </c>
      <c r="F408" s="8">
        <f t="shared" si="50"/>
        <v>34355083.479999997</v>
      </c>
      <c r="G408" s="8">
        <f t="shared" si="50"/>
        <v>57710543.289999999</v>
      </c>
      <c r="H408" s="8">
        <f t="shared" si="50"/>
        <v>62830543.280000001</v>
      </c>
      <c r="I408" s="8">
        <f t="shared" si="50"/>
        <v>66266620.100000001</v>
      </c>
      <c r="J408" s="8">
        <f t="shared" si="50"/>
        <v>70002767.840000004</v>
      </c>
      <c r="K408" s="8">
        <f t="shared" si="50"/>
        <v>88821472.719999999</v>
      </c>
      <c r="L408" s="8">
        <f t="shared" si="50"/>
        <v>94656980.590000004</v>
      </c>
      <c r="M408" s="8">
        <f t="shared" si="50"/>
        <v>93719390.659999996</v>
      </c>
      <c r="N408" s="8">
        <f>IFERROR(VLOOKUP($B$404,$4:$126,MATCH($S408&amp;"/"&amp;N$348,$2:$2,0),FALSE),IFERROR(VLOOKUP($B$404,$4:$126,MATCH($S407&amp;"/"&amp;N$348,$2:$2,0),FALSE),IFERROR(VLOOKUP($B$404,$4:$126,MATCH($S406&amp;"/"&amp;N$348,$2:$2,0),FALSE),IFERROR(VLOOKUP($B$404,$4:$126,MATCH($S405&amp;"/"&amp;N$348,$2:$2,0),FALSE),""))))</f>
        <v>87577252.549999997</v>
      </c>
      <c r="O408" s="8">
        <f>IFERROR(VLOOKUP($B$404,$4:$126,MATCH($S408&amp;"/"&amp;O$348,$2:$2,0),FALSE),IFERROR(VLOOKUP($B$404,$4:$126,MATCH($S407&amp;"/"&amp;O$348,$2:$2,0),FALSE),IFERROR(VLOOKUP($B$404,$4:$126,MATCH($S406&amp;"/"&amp;O$348,$2:$2,0),FALSE),IFERROR(VLOOKUP($B$404,$4:$126,MATCH($S405&amp;"/"&amp;O$348,$2:$2,0),FALSE),""))))</f>
        <v>138666096.21000001</v>
      </c>
      <c r="P408" s="8">
        <f>IFERROR(VLOOKUP($B$404,$4:$126,MATCH($S408&amp;"/"&amp;P$348,$2:$2,0),FALSE),IFERROR(VLOOKUP($B$404,$4:$126,MATCH($S407&amp;"/"&amp;P$348,$2:$2,0),FALSE),IFERROR(VLOOKUP($B$404,$4:$126,MATCH($S406&amp;"/"&amp;P$348,$2:$2,0),FALSE),IFERROR(VLOOKUP($B$404,$4:$126,MATCH($S405&amp;"/"&amp;P$348,$2:$2,0),FALSE),""))))</f>
        <v>147681887.75999999</v>
      </c>
      <c r="Q408" s="8">
        <f>IFERROR(VLOOKUP($B$404,$4:$126,MATCH($S408&amp;"/"&amp;Q$348,$2:$2,0),FALSE),IFERROR(VLOOKUP($B$404,$4:$126,MATCH($S407&amp;"/"&amp;Q$348,$2:$2,0),FALSE),IFERROR(VLOOKUP($B$404,$4:$126,MATCH($S406&amp;"/"&amp;Q$348,$2:$2,0),FALSE),IFERROR(VLOOKUP($B$404,$4:$126,MATCH($S405&amp;"/"&amp;Q$348,$2:$2,0),FALSE),""))))</f>
        <v>159811456.30000001</v>
      </c>
      <c r="R408" s="6"/>
      <c r="S408" s="9" t="s">
        <v>15</v>
      </c>
    </row>
    <row r="409" spans="1:19" ht="14">
      <c r="A409" s="84"/>
      <c r="B409" s="12">
        <f t="shared" ref="B409:M409" si="51">+B408/B$402</f>
        <v>0.44158118027620163</v>
      </c>
      <c r="C409" s="12">
        <f t="shared" si="51"/>
        <v>0.4317821610128556</v>
      </c>
      <c r="D409" s="12">
        <f t="shared" si="51"/>
        <v>0.45116578014408232</v>
      </c>
      <c r="E409" s="12">
        <f t="shared" si="51"/>
        <v>0.4407793982769897</v>
      </c>
      <c r="F409" s="12">
        <f t="shared" si="51"/>
        <v>0.47849328618460385</v>
      </c>
      <c r="G409" s="12">
        <f t="shared" si="51"/>
        <v>0.19992187156602947</v>
      </c>
      <c r="H409" s="12">
        <f t="shared" si="51"/>
        <v>0.19248961291196975</v>
      </c>
      <c r="I409" s="12">
        <f t="shared" si="51"/>
        <v>0.20136753495087914</v>
      </c>
      <c r="J409" s="12">
        <f t="shared" si="51"/>
        <v>0.19872017150407009</v>
      </c>
      <c r="K409" s="12">
        <f t="shared" si="51"/>
        <v>0.24652186042529792</v>
      </c>
      <c r="L409" s="12">
        <f t="shared" si="51"/>
        <v>0.25326850494897896</v>
      </c>
      <c r="M409" s="12">
        <f t="shared" si="51"/>
        <v>0.24950754976796979</v>
      </c>
      <c r="N409" s="12">
        <f>+N408/N$402</f>
        <v>0.16733835487427443</v>
      </c>
      <c r="O409" s="12">
        <f>+O408/O$402</f>
        <v>0.14880051789693624</v>
      </c>
      <c r="P409" s="12">
        <f>+P408/P$402</f>
        <v>0.15981824725547406</v>
      </c>
      <c r="Q409" s="12">
        <f>+Q408/Q$402</f>
        <v>0.1724910686875952</v>
      </c>
      <c r="R409" s="6"/>
      <c r="S409" s="11" t="s">
        <v>377</v>
      </c>
    </row>
    <row r="410" spans="1:19" ht="14">
      <c r="A410" s="84"/>
      <c r="B410" s="355" t="s">
        <v>321</v>
      </c>
      <c r="C410" s="355"/>
      <c r="D410" s="355"/>
      <c r="E410" s="355"/>
      <c r="F410" s="355"/>
      <c r="G410" s="355"/>
      <c r="H410" s="355"/>
      <c r="I410" s="355"/>
      <c r="J410" s="355"/>
      <c r="K410" s="355"/>
      <c r="L410" s="355"/>
      <c r="M410" s="355"/>
      <c r="N410" s="355"/>
      <c r="O410" s="355"/>
      <c r="P410" s="118"/>
      <c r="Q410" s="118"/>
      <c r="R410" s="6"/>
      <c r="S410" s="3"/>
    </row>
    <row r="411" spans="1:19" ht="14">
      <c r="B411" s="8">
        <f t="shared" ref="B411:Q413" si="52">IFERROR(VLOOKUP($B$410,$4:$126,MATCH($S411&amp;"/"&amp;B$348,$2:$2,0),FALSE),"")</f>
        <v>35647277</v>
      </c>
      <c r="C411" s="8">
        <f t="shared" si="52"/>
        <v>19987225</v>
      </c>
      <c r="D411" s="8">
        <f t="shared" si="52"/>
        <v>23098798</v>
      </c>
      <c r="E411" s="8">
        <f t="shared" si="52"/>
        <v>27150028</v>
      </c>
      <c r="F411" s="8">
        <f t="shared" si="52"/>
        <v>32326107</v>
      </c>
      <c r="G411" s="8">
        <f t="shared" si="52"/>
        <v>39148063</v>
      </c>
      <c r="H411" s="8">
        <f t="shared" si="52"/>
        <v>63401506</v>
      </c>
      <c r="I411" s="8">
        <f t="shared" si="52"/>
        <v>77899999</v>
      </c>
      <c r="J411" s="8">
        <f t="shared" si="52"/>
        <v>105159296</v>
      </c>
      <c r="K411" s="8">
        <f t="shared" si="52"/>
        <v>96938825</v>
      </c>
      <c r="L411" s="8">
        <f t="shared" si="52"/>
        <v>116132573</v>
      </c>
      <c r="M411" s="8">
        <f t="shared" si="52"/>
        <v>105562967</v>
      </c>
      <c r="N411" s="8">
        <f t="shared" si="52"/>
        <v>128994272</v>
      </c>
      <c r="O411" s="8">
        <f t="shared" si="52"/>
        <v>115529009</v>
      </c>
      <c r="P411" s="8">
        <f t="shared" si="52"/>
        <v>207308024</v>
      </c>
      <c r="Q411" s="8">
        <f t="shared" si="52"/>
        <v>212082878</v>
      </c>
      <c r="R411" s="6"/>
      <c r="S411" s="9" t="s">
        <v>12</v>
      </c>
    </row>
    <row r="412" spans="1:19" ht="14">
      <c r="B412" s="8">
        <f t="shared" si="52"/>
        <v>38459816</v>
      </c>
      <c r="C412" s="8">
        <f t="shared" si="52"/>
        <v>19189682</v>
      </c>
      <c r="D412" s="8">
        <f t="shared" si="52"/>
        <v>22517562</v>
      </c>
      <c r="E412" s="8">
        <f t="shared" si="52"/>
        <v>25918847</v>
      </c>
      <c r="F412" s="8">
        <f t="shared" si="52"/>
        <v>33549370</v>
      </c>
      <c r="G412" s="8">
        <f t="shared" si="52"/>
        <v>200245258</v>
      </c>
      <c r="H412" s="8">
        <f t="shared" si="52"/>
        <v>65542079</v>
      </c>
      <c r="I412" s="8">
        <f t="shared" si="52"/>
        <v>81863827</v>
      </c>
      <c r="J412" s="8">
        <f t="shared" si="52"/>
        <v>105286828</v>
      </c>
      <c r="K412" s="8">
        <f t="shared" si="52"/>
        <v>98438451</v>
      </c>
      <c r="L412" s="8">
        <f t="shared" si="52"/>
        <v>111953099</v>
      </c>
      <c r="M412" s="8">
        <f t="shared" si="52"/>
        <v>107238071</v>
      </c>
      <c r="N412" s="8">
        <f t="shared" si="52"/>
        <v>131053510</v>
      </c>
      <c r="O412" s="8">
        <f t="shared" si="52"/>
        <v>113696790</v>
      </c>
      <c r="P412" s="8">
        <f t="shared" si="52"/>
        <v>185184961</v>
      </c>
      <c r="Q412" s="8">
        <f t="shared" si="52"/>
        <v>218144901</v>
      </c>
      <c r="R412" s="6"/>
      <c r="S412" s="9" t="s">
        <v>13</v>
      </c>
    </row>
    <row r="413" spans="1:19" ht="14">
      <c r="B413" s="8">
        <f t="shared" si="52"/>
        <v>37965451</v>
      </c>
      <c r="C413" s="8">
        <f t="shared" si="52"/>
        <v>19688115</v>
      </c>
      <c r="D413" s="8">
        <f t="shared" si="52"/>
        <v>22895903</v>
      </c>
      <c r="E413" s="8">
        <f t="shared" si="52"/>
        <v>27007957</v>
      </c>
      <c r="F413" s="8">
        <f t="shared" si="52"/>
        <v>36884199</v>
      </c>
      <c r="G413" s="8">
        <f t="shared" si="52"/>
        <v>242226983</v>
      </c>
      <c r="H413" s="8">
        <f t="shared" si="52"/>
        <v>65249425</v>
      </c>
      <c r="I413" s="8">
        <f t="shared" si="52"/>
        <v>80698149</v>
      </c>
      <c r="J413" s="8">
        <f t="shared" si="52"/>
        <v>109308851</v>
      </c>
      <c r="K413" s="8">
        <f t="shared" si="52"/>
        <v>99967784</v>
      </c>
      <c r="L413" s="8">
        <f t="shared" si="52"/>
        <v>125007166</v>
      </c>
      <c r="M413" s="8">
        <f t="shared" si="52"/>
        <v>97562475</v>
      </c>
      <c r="N413" s="8">
        <f t="shared" si="52"/>
        <v>127216517</v>
      </c>
      <c r="O413" s="8">
        <f t="shared" si="52"/>
        <v>110765142</v>
      </c>
      <c r="P413" s="8">
        <f t="shared" si="52"/>
        <v>166499468</v>
      </c>
      <c r="Q413" s="8">
        <f t="shared" si="52"/>
        <v>217461634</v>
      </c>
      <c r="R413" s="6"/>
      <c r="S413" s="9" t="s">
        <v>14</v>
      </c>
    </row>
    <row r="414" spans="1:19" ht="14">
      <c r="B414" s="8">
        <f t="shared" ref="B414:M414" si="53">IFERROR(VLOOKUP($B$410,$4:$126,MATCH($S414&amp;"/"&amp;B$348,$2:$2,0),FALSE),"")</f>
        <v>21675745</v>
      </c>
      <c r="C414" s="8">
        <f t="shared" si="53"/>
        <v>23570016.670000002</v>
      </c>
      <c r="D414" s="8">
        <f t="shared" si="53"/>
        <v>27369326.57</v>
      </c>
      <c r="E414" s="8">
        <f t="shared" si="53"/>
        <v>30479086.079999998</v>
      </c>
      <c r="F414" s="8">
        <f t="shared" si="53"/>
        <v>41024700.43</v>
      </c>
      <c r="G414" s="8">
        <f t="shared" si="53"/>
        <v>200798277.47999999</v>
      </c>
      <c r="H414" s="8">
        <f t="shared" si="53"/>
        <v>92014800.829999998</v>
      </c>
      <c r="I414" s="8">
        <f t="shared" si="53"/>
        <v>101131036.06</v>
      </c>
      <c r="J414" s="8">
        <f t="shared" si="53"/>
        <v>113818110.31</v>
      </c>
      <c r="K414" s="8">
        <f t="shared" si="53"/>
        <v>112106958.88</v>
      </c>
      <c r="L414" s="8">
        <f t="shared" si="53"/>
        <v>123751687.94</v>
      </c>
      <c r="M414" s="8">
        <f t="shared" si="53"/>
        <v>112917155.70999999</v>
      </c>
      <c r="N414" s="8">
        <f>IFERROR(VLOOKUP($B$410,$4:$126,MATCH($S414&amp;"/"&amp;N$348,$2:$2,0),FALSE),IFERROR(VLOOKUP($B$410,$4:$126,MATCH($S413&amp;"/"&amp;N$348,$2:$2,0),FALSE),IFERROR(VLOOKUP($B$410,$4:$126,MATCH($S412&amp;"/"&amp;N$348,$2:$2,0),FALSE),IFERROR(VLOOKUP($B$410,$4:$126,MATCH($S411&amp;"/"&amp;N$348,$2:$2,0),FALSE),""))))</f>
        <v>123382648.81999999</v>
      </c>
      <c r="O414" s="8">
        <f>IFERROR(VLOOKUP($B$410,$4:$126,MATCH($S414&amp;"/"&amp;O$348,$2:$2,0),FALSE),IFERROR(VLOOKUP($B$410,$4:$126,MATCH($S413&amp;"/"&amp;O$348,$2:$2,0),FALSE),IFERROR(VLOOKUP($B$410,$4:$126,MATCH($S412&amp;"/"&amp;O$348,$2:$2,0),FALSE),IFERROR(VLOOKUP($B$410,$4:$126,MATCH($S411&amp;"/"&amp;O$348,$2:$2,0),FALSE),""))))</f>
        <v>214888063.25</v>
      </c>
      <c r="P414" s="8">
        <f>IFERROR(VLOOKUP($B$410,$4:$126,MATCH($S414&amp;"/"&amp;P$348,$2:$2,0),FALSE),IFERROR(VLOOKUP($B$410,$4:$126,MATCH($S413&amp;"/"&amp;P$348,$2:$2,0),FALSE),IFERROR(VLOOKUP($B$410,$4:$126,MATCH($S412&amp;"/"&amp;P$348,$2:$2,0),FALSE),IFERROR(VLOOKUP($B$410,$4:$126,MATCH($S411&amp;"/"&amp;P$348,$2:$2,0),FALSE),""))))</f>
        <v>207443069.63</v>
      </c>
      <c r="Q414" s="8">
        <f>IFERROR(VLOOKUP($B$410,$4:$126,MATCH($S414&amp;"/"&amp;Q$348,$2:$2,0),FALSE),IFERROR(VLOOKUP($B$410,$4:$126,MATCH($S413&amp;"/"&amp;Q$348,$2:$2,0),FALSE),IFERROR(VLOOKUP($B$410,$4:$126,MATCH($S412&amp;"/"&amp;Q$348,$2:$2,0),FALSE),IFERROR(VLOOKUP($B$410,$4:$126,MATCH($S411&amp;"/"&amp;Q$348,$2:$2,0),FALSE),""))))</f>
        <v>238196904.94</v>
      </c>
      <c r="R414" s="6"/>
      <c r="S414" s="9" t="s">
        <v>15</v>
      </c>
    </row>
    <row r="415" spans="1:19" ht="14">
      <c r="B415" s="12">
        <f t="shared" ref="B415:M415" si="54">+B414/B$402</f>
        <v>0.53975304538496005</v>
      </c>
      <c r="C415" s="12">
        <f t="shared" si="54"/>
        <v>0.53036095778719938</v>
      </c>
      <c r="D415" s="12">
        <f t="shared" si="54"/>
        <v>0.57133558124047057</v>
      </c>
      <c r="E415" s="12">
        <f t="shared" si="54"/>
        <v>0.55075186639380813</v>
      </c>
      <c r="F415" s="12">
        <f t="shared" si="54"/>
        <v>0.57138687306399272</v>
      </c>
      <c r="G415" s="12">
        <f t="shared" si="54"/>
        <v>0.69560889834826067</v>
      </c>
      <c r="H415" s="12">
        <f t="shared" si="54"/>
        <v>0.28189941498686166</v>
      </c>
      <c r="I415" s="12">
        <f t="shared" si="54"/>
        <v>0.30731169641215289</v>
      </c>
      <c r="J415" s="12">
        <f t="shared" si="54"/>
        <v>0.32310085870845145</v>
      </c>
      <c r="K415" s="12">
        <f t="shared" si="54"/>
        <v>0.31115016699669029</v>
      </c>
      <c r="L415" s="12">
        <f t="shared" si="54"/>
        <v>0.33111562183917309</v>
      </c>
      <c r="M415" s="12">
        <f t="shared" si="54"/>
        <v>0.3006174351920442</v>
      </c>
      <c r="N415" s="12">
        <f>+N414/N$402</f>
        <v>0.23575356468029707</v>
      </c>
      <c r="O415" s="12">
        <f>+O414/O$402</f>
        <v>0.23059317291982478</v>
      </c>
      <c r="P415" s="12">
        <f>+P414/P$402</f>
        <v>0.22449054719180997</v>
      </c>
      <c r="Q415" s="12">
        <f>+Q414/Q$402</f>
        <v>0.25709570291412281</v>
      </c>
      <c r="R415" s="6"/>
      <c r="S415" s="11" t="s">
        <v>377</v>
      </c>
    </row>
    <row r="416" spans="1:19" ht="14">
      <c r="B416" s="356" t="s">
        <v>2</v>
      </c>
      <c r="C416" s="356"/>
      <c r="D416" s="356"/>
      <c r="E416" s="356"/>
      <c r="F416" s="356"/>
      <c r="G416" s="356"/>
      <c r="H416" s="356"/>
      <c r="I416" s="356"/>
      <c r="J416" s="356"/>
      <c r="K416" s="356"/>
      <c r="L416" s="356"/>
      <c r="M416" s="356"/>
      <c r="N416" s="356"/>
      <c r="O416" s="356"/>
      <c r="P416" s="119"/>
      <c r="Q416" s="119"/>
      <c r="R416" s="6"/>
      <c r="S416" s="3"/>
    </row>
    <row r="417" spans="2:19" ht="14">
      <c r="B417" s="8">
        <f t="shared" ref="B417:Q419" si="55">IFERROR(VLOOKUP($B$416,$4:$126,MATCH($S417&amp;"/"&amp;B$348,$2:$2,0),FALSE),"")</f>
        <v>23833351</v>
      </c>
      <c r="C417" s="8">
        <f t="shared" si="55"/>
        <v>16262221</v>
      </c>
      <c r="D417" s="8">
        <f t="shared" si="55"/>
        <v>0</v>
      </c>
      <c r="E417" s="8">
        <f t="shared" si="55"/>
        <v>3197</v>
      </c>
      <c r="F417" s="8">
        <f t="shared" si="55"/>
        <v>7407</v>
      </c>
      <c r="G417" s="8">
        <f t="shared" si="55"/>
        <v>22</v>
      </c>
      <c r="H417" s="8">
        <f t="shared" si="55"/>
        <v>3228136</v>
      </c>
      <c r="I417" s="8">
        <f t="shared" si="55"/>
        <v>10583314</v>
      </c>
      <c r="J417" s="8">
        <f t="shared" si="55"/>
        <v>32098071</v>
      </c>
      <c r="K417" s="8">
        <f t="shared" si="55"/>
        <v>19889980</v>
      </c>
      <c r="L417" s="8">
        <f t="shared" si="55"/>
        <v>28465722</v>
      </c>
      <c r="M417" s="8">
        <f t="shared" si="55"/>
        <v>12702856</v>
      </c>
      <c r="N417" s="8">
        <f t="shared" si="55"/>
        <v>30532114</v>
      </c>
      <c r="O417" s="8">
        <f t="shared" si="55"/>
        <v>23204083</v>
      </c>
      <c r="P417" s="8">
        <f t="shared" si="55"/>
        <v>64725616</v>
      </c>
      <c r="Q417" s="8">
        <f t="shared" si="55"/>
        <v>65832184</v>
      </c>
      <c r="R417" s="6"/>
      <c r="S417" s="9" t="s">
        <v>12</v>
      </c>
    </row>
    <row r="418" spans="2:19" ht="14">
      <c r="B418" s="8">
        <f t="shared" si="55"/>
        <v>23627856</v>
      </c>
      <c r="C418" s="8">
        <f t="shared" si="55"/>
        <v>0</v>
      </c>
      <c r="D418" s="8">
        <f t="shared" si="55"/>
        <v>0</v>
      </c>
      <c r="E418" s="8">
        <f t="shared" si="55"/>
        <v>39</v>
      </c>
      <c r="F418" s="8">
        <f t="shared" si="55"/>
        <v>442</v>
      </c>
      <c r="G418" s="8">
        <f t="shared" si="55"/>
        <v>143332789</v>
      </c>
      <c r="H418" s="8">
        <f t="shared" si="55"/>
        <v>7184521</v>
      </c>
      <c r="I418" s="8">
        <f t="shared" si="55"/>
        <v>16735857</v>
      </c>
      <c r="J418" s="8">
        <f t="shared" si="55"/>
        <v>33624247</v>
      </c>
      <c r="K418" s="8">
        <f t="shared" si="55"/>
        <v>24368403</v>
      </c>
      <c r="L418" s="8">
        <f t="shared" si="55"/>
        <v>28867845</v>
      </c>
      <c r="M418" s="8">
        <f t="shared" si="55"/>
        <v>17258684</v>
      </c>
      <c r="N418" s="8">
        <f t="shared" si="55"/>
        <v>49487022</v>
      </c>
      <c r="O418" s="8">
        <f t="shared" si="55"/>
        <v>24184802</v>
      </c>
      <c r="P418" s="8">
        <f t="shared" si="55"/>
        <v>42519168</v>
      </c>
      <c r="Q418" s="8">
        <f t="shared" si="55"/>
        <v>78378628</v>
      </c>
      <c r="R418" s="6"/>
      <c r="S418" s="9" t="s">
        <v>13</v>
      </c>
    </row>
    <row r="419" spans="2:19" ht="14">
      <c r="B419" s="8">
        <f t="shared" si="55"/>
        <v>25088427</v>
      </c>
      <c r="C419" s="8">
        <f t="shared" si="55"/>
        <v>0</v>
      </c>
      <c r="D419" s="8">
        <f t="shared" si="55"/>
        <v>0</v>
      </c>
      <c r="E419" s="8">
        <f t="shared" si="55"/>
        <v>48</v>
      </c>
      <c r="F419" s="8">
        <f t="shared" si="55"/>
        <v>21136</v>
      </c>
      <c r="G419" s="8">
        <f t="shared" si="55"/>
        <v>186157179</v>
      </c>
      <c r="H419" s="8">
        <f t="shared" si="55"/>
        <v>5663426</v>
      </c>
      <c r="I419" s="8">
        <f t="shared" si="55"/>
        <v>13437416</v>
      </c>
      <c r="J419" s="8">
        <f t="shared" si="55"/>
        <v>36653081</v>
      </c>
      <c r="K419" s="8">
        <f t="shared" si="55"/>
        <v>17245092</v>
      </c>
      <c r="L419" s="8">
        <f t="shared" si="55"/>
        <v>40717717</v>
      </c>
      <c r="M419" s="8">
        <f t="shared" si="55"/>
        <v>10287283</v>
      </c>
      <c r="N419" s="8">
        <f t="shared" si="55"/>
        <v>45184216</v>
      </c>
      <c r="O419" s="8">
        <f t="shared" si="55"/>
        <v>22824799</v>
      </c>
      <c r="P419" s="8">
        <f t="shared" si="55"/>
        <v>30452055</v>
      </c>
      <c r="Q419" s="8">
        <f t="shared" si="55"/>
        <v>65496923</v>
      </c>
      <c r="R419" s="6"/>
      <c r="S419" s="9" t="s">
        <v>14</v>
      </c>
    </row>
    <row r="420" spans="2:19" ht="14">
      <c r="B420" s="8">
        <f t="shared" ref="B420:M420" si="56">IFERROR(VLOOKUP($B$416,$4:$126,MATCH($S420&amp;"/"&amp;B$348,$2:$2,0),FALSE),"")</f>
        <v>17733297</v>
      </c>
      <c r="C420" s="8">
        <f t="shared" si="56"/>
        <v>0</v>
      </c>
      <c r="D420" s="8">
        <f t="shared" si="56"/>
        <v>0</v>
      </c>
      <c r="E420" s="8">
        <f t="shared" si="56"/>
        <v>2173.4699999999998</v>
      </c>
      <c r="F420" s="8">
        <f t="shared" si="56"/>
        <v>0</v>
      </c>
      <c r="G420" s="8">
        <f t="shared" si="56"/>
        <v>135143340.84999999</v>
      </c>
      <c r="H420" s="8">
        <f t="shared" si="56"/>
        <v>19640390.369999997</v>
      </c>
      <c r="I420" s="8">
        <f t="shared" si="56"/>
        <v>23722573.16</v>
      </c>
      <c r="J420" s="8">
        <f t="shared" si="56"/>
        <v>31452916.379999999</v>
      </c>
      <c r="K420" s="8">
        <f t="shared" si="56"/>
        <v>21104091.969999999</v>
      </c>
      <c r="L420" s="8">
        <f t="shared" si="56"/>
        <v>26671360.57</v>
      </c>
      <c r="M420" s="8">
        <f t="shared" si="56"/>
        <v>15869746.120000001</v>
      </c>
      <c r="N420" s="8">
        <f>IFERROR(VLOOKUP($B$416,$4:$126,MATCH($S420&amp;"/"&amp;N$348,$2:$2,0),FALSE),IFERROR(VLOOKUP($B$416,$4:$126,MATCH($S419&amp;"/"&amp;N$348,$2:$2,0),FALSE),IFERROR(VLOOKUP($B$416,$4:$126,MATCH($S418&amp;"/"&amp;N$348,$2:$2,0),FALSE),IFERROR(VLOOKUP($B$416,$4:$126,MATCH($S417&amp;"/"&amp;N$348,$2:$2,0),FALSE),""))))</f>
        <v>20881603.199999999</v>
      </c>
      <c r="O420" s="8">
        <f>IFERROR(VLOOKUP($B$416,$4:$126,MATCH($S420&amp;"/"&amp;O$348,$2:$2,0),FALSE),IFERROR(VLOOKUP($B$416,$4:$126,MATCH($S419&amp;"/"&amp;O$348,$2:$2,0),FALSE),IFERROR(VLOOKUP($B$416,$4:$126,MATCH($S418&amp;"/"&amp;O$348,$2:$2,0),FALSE),IFERROR(VLOOKUP($B$416,$4:$126,MATCH($S417&amp;"/"&amp;O$348,$2:$2,0),FALSE),""))))</f>
        <v>62057285.450000003</v>
      </c>
      <c r="P420" s="8">
        <f>IFERROR(VLOOKUP($B$416,$4:$126,MATCH($S420&amp;"/"&amp;P$348,$2:$2,0),FALSE),IFERROR(VLOOKUP($B$416,$4:$126,MATCH($S419&amp;"/"&amp;P$348,$2:$2,0),FALSE),IFERROR(VLOOKUP($B$416,$4:$126,MATCH($S418&amp;"/"&amp;P$348,$2:$2,0),FALSE),IFERROR(VLOOKUP($B$416,$4:$126,MATCH($S417&amp;"/"&amp;P$348,$2:$2,0),FALSE),""))))</f>
        <v>42758106.689999998</v>
      </c>
      <c r="Q420" s="8">
        <f>IFERROR(VLOOKUP($B$416,$4:$126,MATCH($S420&amp;"/"&amp;Q$348,$2:$2,0),FALSE),IFERROR(VLOOKUP($B$416,$4:$126,MATCH($S419&amp;"/"&amp;Q$348,$2:$2,0),FALSE),IFERROR(VLOOKUP($B$416,$4:$126,MATCH($S418&amp;"/"&amp;Q$348,$2:$2,0),FALSE),IFERROR(VLOOKUP($B$416,$4:$126,MATCH($S417&amp;"/"&amp;Q$348,$2:$2,0),FALSE),""))))</f>
        <v>62182328.400000006</v>
      </c>
      <c r="R420" s="6"/>
      <c r="S420" s="9" t="s">
        <v>15</v>
      </c>
    </row>
    <row r="421" spans="2:19" ht="14">
      <c r="B421" s="12">
        <f t="shared" ref="B421:M421" si="57">+B420/B$402</f>
        <v>0.44158118027620163</v>
      </c>
      <c r="C421" s="12">
        <f t="shared" si="57"/>
        <v>0</v>
      </c>
      <c r="D421" s="12">
        <f t="shared" si="57"/>
        <v>0</v>
      </c>
      <c r="E421" s="12">
        <f t="shared" si="57"/>
        <v>3.9274230726899484E-5</v>
      </c>
      <c r="F421" s="12">
        <f t="shared" si="57"/>
        <v>0</v>
      </c>
      <c r="G421" s="12">
        <f t="shared" si="57"/>
        <v>0.46816592068194068</v>
      </c>
      <c r="H421" s="12">
        <f t="shared" si="57"/>
        <v>6.0170912782234312E-2</v>
      </c>
      <c r="I421" s="12">
        <f t="shared" si="57"/>
        <v>7.2086913029703284E-2</v>
      </c>
      <c r="J421" s="12">
        <f t="shared" si="57"/>
        <v>8.9286882936152986E-2</v>
      </c>
      <c r="K421" s="12">
        <f t="shared" si="57"/>
        <v>5.8573899482973923E-2</v>
      </c>
      <c r="L421" s="12">
        <f t="shared" si="57"/>
        <v>7.1363100475155844E-2</v>
      </c>
      <c r="M421" s="12">
        <f t="shared" si="57"/>
        <v>4.2249756874816476E-2</v>
      </c>
      <c r="N421" s="12">
        <f>+N420/N$402</f>
        <v>3.9899551822893814E-2</v>
      </c>
      <c r="O421" s="12">
        <f>+O420/O$402</f>
        <v>6.6592746652747253E-2</v>
      </c>
      <c r="P421" s="12">
        <f>+P420/P$402</f>
        <v>4.6271927931092145E-2</v>
      </c>
      <c r="Q421" s="12">
        <f>+Q420/Q$402</f>
        <v>6.7115941044077712E-2</v>
      </c>
      <c r="R421" s="6"/>
      <c r="S421" s="11" t="s">
        <v>377</v>
      </c>
    </row>
    <row r="422" spans="2:19" ht="14">
      <c r="B422" s="355" t="s">
        <v>3</v>
      </c>
      <c r="C422" s="355"/>
      <c r="D422" s="355"/>
      <c r="E422" s="355"/>
      <c r="F422" s="355"/>
      <c r="G422" s="355"/>
      <c r="H422" s="355"/>
      <c r="I422" s="355"/>
      <c r="J422" s="355"/>
      <c r="K422" s="355"/>
      <c r="L422" s="355"/>
      <c r="M422" s="355"/>
      <c r="N422" s="355"/>
      <c r="O422" s="355"/>
      <c r="P422" s="118"/>
      <c r="Q422" s="118"/>
      <c r="R422" s="6"/>
      <c r="S422" s="3"/>
    </row>
    <row r="423" spans="2:19" ht="14">
      <c r="B423" s="8">
        <f t="shared" ref="B423:Q425" si="58">IFERROR(VLOOKUP($B$422,$4:$126,MATCH($S423&amp;"/"&amp;B$348,$2:$2,0),FALSE),"")</f>
        <v>734061</v>
      </c>
      <c r="C423" s="8">
        <f t="shared" si="58"/>
        <v>0</v>
      </c>
      <c r="D423" s="8">
        <f t="shared" si="58"/>
        <v>0</v>
      </c>
      <c r="E423" s="8">
        <f t="shared" si="58"/>
        <v>0</v>
      </c>
      <c r="F423" s="8">
        <f t="shared" si="58"/>
        <v>0</v>
      </c>
      <c r="G423" s="8">
        <f t="shared" si="58"/>
        <v>0</v>
      </c>
      <c r="H423" s="8">
        <f t="shared" si="58"/>
        <v>198675242</v>
      </c>
      <c r="I423" s="8">
        <f t="shared" si="58"/>
        <v>176867881</v>
      </c>
      <c r="J423" s="8">
        <f t="shared" si="58"/>
        <v>158572700</v>
      </c>
      <c r="K423" s="8">
        <f t="shared" si="58"/>
        <v>162215555</v>
      </c>
      <c r="L423" s="8">
        <f t="shared" si="58"/>
        <v>137043628</v>
      </c>
      <c r="M423" s="8">
        <f t="shared" si="58"/>
        <v>141891689</v>
      </c>
      <c r="N423" s="8">
        <f t="shared" si="58"/>
        <v>114954030</v>
      </c>
      <c r="O423" s="8">
        <f t="shared" si="58"/>
        <v>222521679</v>
      </c>
      <c r="P423" s="8">
        <f t="shared" si="58"/>
        <v>304152517</v>
      </c>
      <c r="Q423" s="8">
        <f t="shared" si="58"/>
        <v>270135063</v>
      </c>
      <c r="R423" s="6"/>
      <c r="S423" s="9" t="s">
        <v>12</v>
      </c>
    </row>
    <row r="424" spans="2:19" ht="14">
      <c r="B424" s="8">
        <f t="shared" si="58"/>
        <v>0</v>
      </c>
      <c r="C424" s="8">
        <f t="shared" si="58"/>
        <v>0</v>
      </c>
      <c r="D424" s="8">
        <f t="shared" si="58"/>
        <v>0</v>
      </c>
      <c r="E424" s="8">
        <f t="shared" si="58"/>
        <v>0</v>
      </c>
      <c r="F424" s="8">
        <f t="shared" si="58"/>
        <v>0</v>
      </c>
      <c r="G424" s="8">
        <f t="shared" si="58"/>
        <v>0</v>
      </c>
      <c r="H424" s="8">
        <f t="shared" si="58"/>
        <v>198036797</v>
      </c>
      <c r="I424" s="8">
        <f t="shared" si="58"/>
        <v>175000000</v>
      </c>
      <c r="J424" s="8">
        <f t="shared" si="58"/>
        <v>158572700</v>
      </c>
      <c r="K424" s="8">
        <f t="shared" si="58"/>
        <v>160502284</v>
      </c>
      <c r="L424" s="8">
        <f t="shared" si="58"/>
        <v>137013325</v>
      </c>
      <c r="M424" s="8">
        <f t="shared" si="58"/>
        <v>140218194</v>
      </c>
      <c r="N424" s="8">
        <f t="shared" si="58"/>
        <v>122232436</v>
      </c>
      <c r="O424" s="8">
        <f t="shared" si="58"/>
        <v>224674587</v>
      </c>
      <c r="P424" s="8">
        <f t="shared" si="58"/>
        <v>306678182</v>
      </c>
      <c r="Q424" s="8">
        <f t="shared" si="58"/>
        <v>260993583</v>
      </c>
      <c r="R424" s="6"/>
      <c r="S424" s="9" t="s">
        <v>13</v>
      </c>
    </row>
    <row r="425" spans="2:19" ht="14">
      <c r="B425" s="8">
        <f t="shared" si="58"/>
        <v>2036947</v>
      </c>
      <c r="C425" s="8">
        <f t="shared" si="58"/>
        <v>0</v>
      </c>
      <c r="D425" s="8">
        <f t="shared" si="58"/>
        <v>0</v>
      </c>
      <c r="E425" s="8">
        <f t="shared" si="58"/>
        <v>0</v>
      </c>
      <c r="F425" s="8">
        <f t="shared" si="58"/>
        <v>0</v>
      </c>
      <c r="G425" s="8">
        <f t="shared" si="58"/>
        <v>0</v>
      </c>
      <c r="H425" s="8">
        <f t="shared" si="58"/>
        <v>197152345</v>
      </c>
      <c r="I425" s="8">
        <f t="shared" si="58"/>
        <v>175000000</v>
      </c>
      <c r="J425" s="8">
        <f t="shared" si="58"/>
        <v>164434178</v>
      </c>
      <c r="K425" s="8">
        <f t="shared" si="58"/>
        <v>157283423</v>
      </c>
      <c r="L425" s="8">
        <f t="shared" si="58"/>
        <v>126955935</v>
      </c>
      <c r="M425" s="8">
        <f t="shared" si="58"/>
        <v>140144762</v>
      </c>
      <c r="N425" s="8">
        <f t="shared" si="58"/>
        <v>142072785</v>
      </c>
      <c r="O425" s="8">
        <f t="shared" si="58"/>
        <v>224757952</v>
      </c>
      <c r="P425" s="8">
        <f t="shared" si="58"/>
        <v>325617930</v>
      </c>
      <c r="Q425" s="8">
        <f t="shared" si="58"/>
        <v>265376798</v>
      </c>
      <c r="R425" s="6"/>
      <c r="S425" s="9" t="s">
        <v>14</v>
      </c>
    </row>
    <row r="426" spans="2:19" ht="14">
      <c r="B426" s="8">
        <f t="shared" ref="B426:M426" si="59">IFERROR(VLOOKUP($B$422,$4:$126,MATCH($S426&amp;"/"&amp;B$348,$2:$2,0),FALSE),"")</f>
        <v>0</v>
      </c>
      <c r="C426" s="8">
        <f t="shared" si="59"/>
        <v>0</v>
      </c>
      <c r="D426" s="8">
        <f t="shared" si="59"/>
        <v>0</v>
      </c>
      <c r="E426" s="8">
        <f t="shared" si="59"/>
        <v>0</v>
      </c>
      <c r="F426" s="8">
        <f t="shared" si="59"/>
        <v>0</v>
      </c>
      <c r="G426" s="8">
        <f t="shared" si="59"/>
        <v>50000000</v>
      </c>
      <c r="H426" s="8">
        <f t="shared" si="59"/>
        <v>193605311.38999999</v>
      </c>
      <c r="I426" s="8">
        <f t="shared" si="59"/>
        <v>165158800</v>
      </c>
      <c r="J426" s="8">
        <f t="shared" si="59"/>
        <v>156807034.69999999</v>
      </c>
      <c r="K426" s="8">
        <f t="shared" si="59"/>
        <v>145127987.16</v>
      </c>
      <c r="L426" s="8">
        <f t="shared" si="59"/>
        <v>126893493.59</v>
      </c>
      <c r="M426" s="8">
        <f t="shared" si="59"/>
        <v>129193061.48</v>
      </c>
      <c r="N426" s="8">
        <f>IFERROR(VLOOKUP($B$422,$4:$126,MATCH($S426&amp;"/"&amp;N$348,$2:$2,0),FALSE),IFERROR(VLOOKUP($B$422,$4:$126,MATCH($S425&amp;"/"&amp;N$348,$2:$2,0),FALSE),IFERROR(VLOOKUP($B$422,$4:$126,MATCH($S424&amp;"/"&amp;N$348,$2:$2,0),FALSE),IFERROR(VLOOKUP($B$422,$4:$126,MATCH($S423&amp;"/"&amp;N$348,$2:$2,0),FALSE),""))))</f>
        <v>221502551.21000001</v>
      </c>
      <c r="O426" s="8">
        <f>IFERROR(VLOOKUP($B$422,$4:$126,MATCH($S426&amp;"/"&amp;O$348,$2:$2,0),FALSE),IFERROR(VLOOKUP($B$422,$4:$126,MATCH($S425&amp;"/"&amp;O$348,$2:$2,0),FALSE),IFERROR(VLOOKUP($B$422,$4:$126,MATCH($S424&amp;"/"&amp;O$348,$2:$2,0),FALSE),IFERROR(VLOOKUP($B$422,$4:$126,MATCH($S423&amp;"/"&amp;O$348,$2:$2,0),FALSE),""))))</f>
        <v>311679354.19</v>
      </c>
      <c r="P426" s="8">
        <f>IFERROR(VLOOKUP($B$422,$4:$126,MATCH($S426&amp;"/"&amp;P$348,$2:$2,0),FALSE),IFERROR(VLOOKUP($B$422,$4:$126,MATCH($S425&amp;"/"&amp;P$348,$2:$2,0),FALSE),IFERROR(VLOOKUP($B$422,$4:$126,MATCH($S424&amp;"/"&amp;P$348,$2:$2,0),FALSE),IFERROR(VLOOKUP($B$422,$4:$126,MATCH($S423&amp;"/"&amp;P$348,$2:$2,0),FALSE),""))))</f>
        <v>309060581.29000002</v>
      </c>
      <c r="Q426" s="8">
        <f>IFERROR(VLOOKUP($B$422,$4:$126,MATCH($S426&amp;"/"&amp;Q$348,$2:$2,0),FALSE),IFERROR(VLOOKUP($B$422,$4:$126,MATCH($S425&amp;"/"&amp;Q$348,$2:$2,0),FALSE),IFERROR(VLOOKUP($B$422,$4:$126,MATCH($S424&amp;"/"&amp;Q$348,$2:$2,0),FALSE),IFERROR(VLOOKUP($B$422,$4:$126,MATCH($S423&amp;"/"&amp;Q$348,$2:$2,0),FALSE),""))))</f>
        <v>265163162.96000001</v>
      </c>
      <c r="R426" s="6"/>
      <c r="S426" s="9" t="s">
        <v>15</v>
      </c>
    </row>
    <row r="427" spans="2:19" ht="14">
      <c r="B427" s="12">
        <f t="shared" ref="B427:M427" si="60">+B426/B$402</f>
        <v>0</v>
      </c>
      <c r="C427" s="12">
        <f t="shared" si="60"/>
        <v>0</v>
      </c>
      <c r="D427" s="12">
        <f t="shared" si="60"/>
        <v>0</v>
      </c>
      <c r="E427" s="12">
        <f t="shared" si="60"/>
        <v>0</v>
      </c>
      <c r="F427" s="12">
        <f t="shared" si="60"/>
        <v>0</v>
      </c>
      <c r="G427" s="12">
        <f t="shared" si="60"/>
        <v>0.1732108728914632</v>
      </c>
      <c r="H427" s="12">
        <f t="shared" si="60"/>
        <v>0.5931352730961531</v>
      </c>
      <c r="I427" s="12">
        <f t="shared" si="60"/>
        <v>0.501875912507046</v>
      </c>
      <c r="J427" s="12">
        <f t="shared" si="60"/>
        <v>0.4451355537805356</v>
      </c>
      <c r="K427" s="12">
        <f t="shared" si="60"/>
        <v>0.40279923647793742</v>
      </c>
      <c r="L427" s="12">
        <f t="shared" si="60"/>
        <v>0.33952197935085371</v>
      </c>
      <c r="M427" s="12">
        <f t="shared" si="60"/>
        <v>0.34394850403840094</v>
      </c>
      <c r="N427" s="12">
        <f>+N426/N$402</f>
        <v>0.42323630212964619</v>
      </c>
      <c r="O427" s="12">
        <f>+O426/O$402</f>
        <v>0.33445846237005433</v>
      </c>
      <c r="P427" s="12">
        <f>+P426/P$402</f>
        <v>0.33445889097650144</v>
      </c>
      <c r="Q427" s="12">
        <f>+Q426/Q$402</f>
        <v>0.28620149277466633</v>
      </c>
      <c r="R427" s="6"/>
      <c r="S427" s="11" t="s">
        <v>377</v>
      </c>
    </row>
    <row r="428" spans="2:19" ht="14">
      <c r="B428" s="355" t="s">
        <v>4</v>
      </c>
      <c r="C428" s="355"/>
      <c r="D428" s="355"/>
      <c r="E428" s="355"/>
      <c r="F428" s="355"/>
      <c r="G428" s="355"/>
      <c r="H428" s="355"/>
      <c r="I428" s="355"/>
      <c r="J428" s="355"/>
      <c r="K428" s="355"/>
      <c r="L428" s="355"/>
      <c r="M428" s="355"/>
      <c r="N428" s="355"/>
      <c r="O428" s="355"/>
      <c r="P428" s="118"/>
      <c r="Q428" s="118"/>
      <c r="R428" s="6"/>
      <c r="S428" s="3"/>
    </row>
    <row r="429" spans="2:19" ht="14">
      <c r="B429" s="8">
        <f t="shared" ref="B429:Q431" si="61">IFERROR(VLOOKUP($B$428,$4:$126,MATCH($S429&amp;"/"&amp;B$348,$2:$2,0),FALSE),"")</f>
        <v>24567412</v>
      </c>
      <c r="C429" s="8">
        <f t="shared" si="61"/>
        <v>16262221</v>
      </c>
      <c r="D429" s="8">
        <f t="shared" si="61"/>
        <v>0</v>
      </c>
      <c r="E429" s="8">
        <f t="shared" si="61"/>
        <v>3197</v>
      </c>
      <c r="F429" s="8">
        <f t="shared" si="61"/>
        <v>7407</v>
      </c>
      <c r="G429" s="8">
        <f t="shared" si="61"/>
        <v>22</v>
      </c>
      <c r="H429" s="8">
        <f t="shared" si="61"/>
        <v>201903378</v>
      </c>
      <c r="I429" s="8">
        <f t="shared" si="61"/>
        <v>187451195</v>
      </c>
      <c r="J429" s="8">
        <f t="shared" si="61"/>
        <v>190670771</v>
      </c>
      <c r="K429" s="8">
        <f t="shared" si="61"/>
        <v>182105535</v>
      </c>
      <c r="L429" s="8">
        <f t="shared" si="61"/>
        <v>165509350</v>
      </c>
      <c r="M429" s="8">
        <f t="shared" si="61"/>
        <v>154594545</v>
      </c>
      <c r="N429" s="8">
        <f t="shared" si="61"/>
        <v>145486144</v>
      </c>
      <c r="O429" s="8">
        <f t="shared" si="61"/>
        <v>245725762</v>
      </c>
      <c r="P429" s="8">
        <f t="shared" si="61"/>
        <v>368878133</v>
      </c>
      <c r="Q429" s="8">
        <f t="shared" si="61"/>
        <v>335967247</v>
      </c>
      <c r="R429" s="6"/>
      <c r="S429" s="9" t="s">
        <v>12</v>
      </c>
    </row>
    <row r="430" spans="2:19" ht="14">
      <c r="B430" s="8">
        <f t="shared" si="61"/>
        <v>23627856</v>
      </c>
      <c r="C430" s="8">
        <f t="shared" si="61"/>
        <v>0</v>
      </c>
      <c r="D430" s="8">
        <f t="shared" si="61"/>
        <v>0</v>
      </c>
      <c r="E430" s="8">
        <f t="shared" si="61"/>
        <v>39</v>
      </c>
      <c r="F430" s="8">
        <f t="shared" si="61"/>
        <v>442</v>
      </c>
      <c r="G430" s="8">
        <f t="shared" si="61"/>
        <v>143332789</v>
      </c>
      <c r="H430" s="8">
        <f t="shared" si="61"/>
        <v>205221318</v>
      </c>
      <c r="I430" s="8">
        <f t="shared" si="61"/>
        <v>191735857</v>
      </c>
      <c r="J430" s="8">
        <f t="shared" si="61"/>
        <v>192196947</v>
      </c>
      <c r="K430" s="8">
        <f t="shared" si="61"/>
        <v>184870687</v>
      </c>
      <c r="L430" s="8">
        <f t="shared" si="61"/>
        <v>165881170</v>
      </c>
      <c r="M430" s="8">
        <f t="shared" si="61"/>
        <v>157476878</v>
      </c>
      <c r="N430" s="8">
        <f t="shared" si="61"/>
        <v>171719458</v>
      </c>
      <c r="O430" s="8">
        <f t="shared" si="61"/>
        <v>248859389</v>
      </c>
      <c r="P430" s="8">
        <f t="shared" si="61"/>
        <v>349197350</v>
      </c>
      <c r="Q430" s="8">
        <f t="shared" si="61"/>
        <v>339372211</v>
      </c>
      <c r="R430" s="6"/>
      <c r="S430" s="9" t="s">
        <v>13</v>
      </c>
    </row>
    <row r="431" spans="2:19" ht="14">
      <c r="B431" s="8">
        <f t="shared" si="61"/>
        <v>27125374</v>
      </c>
      <c r="C431" s="8">
        <f t="shared" si="61"/>
        <v>0</v>
      </c>
      <c r="D431" s="8">
        <f t="shared" si="61"/>
        <v>0</v>
      </c>
      <c r="E431" s="8">
        <f t="shared" si="61"/>
        <v>48</v>
      </c>
      <c r="F431" s="8">
        <f t="shared" si="61"/>
        <v>21136</v>
      </c>
      <c r="G431" s="8">
        <f t="shared" si="61"/>
        <v>186157179</v>
      </c>
      <c r="H431" s="8">
        <f t="shared" si="61"/>
        <v>202815771</v>
      </c>
      <c r="I431" s="8">
        <f t="shared" si="61"/>
        <v>188437416</v>
      </c>
      <c r="J431" s="8">
        <f t="shared" si="61"/>
        <v>201087259</v>
      </c>
      <c r="K431" s="8">
        <f t="shared" si="61"/>
        <v>174528515</v>
      </c>
      <c r="L431" s="8">
        <f t="shared" si="61"/>
        <v>167673652</v>
      </c>
      <c r="M431" s="8">
        <f t="shared" si="61"/>
        <v>150432045</v>
      </c>
      <c r="N431" s="8">
        <f t="shared" si="61"/>
        <v>187257001</v>
      </c>
      <c r="O431" s="8">
        <f t="shared" si="61"/>
        <v>247582751</v>
      </c>
      <c r="P431" s="8">
        <f t="shared" si="61"/>
        <v>356069985</v>
      </c>
      <c r="Q431" s="8">
        <f t="shared" si="61"/>
        <v>330873721</v>
      </c>
      <c r="R431" s="6"/>
      <c r="S431" s="9" t="s">
        <v>14</v>
      </c>
    </row>
    <row r="432" spans="2:19" ht="14">
      <c r="B432" s="8">
        <f t="shared" ref="B432:M432" si="62">IFERROR(VLOOKUP($B$428,$4:$126,MATCH($S432&amp;"/"&amp;B$348,$2:$2,0),FALSE),"")</f>
        <v>17733297</v>
      </c>
      <c r="C432" s="8">
        <f t="shared" si="62"/>
        <v>0</v>
      </c>
      <c r="D432" s="8">
        <f t="shared" si="62"/>
        <v>0</v>
      </c>
      <c r="E432" s="8">
        <f t="shared" si="62"/>
        <v>2173.4699999999998</v>
      </c>
      <c r="F432" s="8">
        <f t="shared" si="62"/>
        <v>0</v>
      </c>
      <c r="G432" s="8">
        <f t="shared" si="62"/>
        <v>185143340.84999999</v>
      </c>
      <c r="H432" s="8">
        <f t="shared" si="62"/>
        <v>213245701.75999999</v>
      </c>
      <c r="I432" s="8">
        <f t="shared" si="62"/>
        <v>188881373.16</v>
      </c>
      <c r="J432" s="8">
        <f t="shared" si="62"/>
        <v>188259951.07999998</v>
      </c>
      <c r="K432" s="8">
        <f t="shared" si="62"/>
        <v>166232079.13</v>
      </c>
      <c r="L432" s="8">
        <f t="shared" si="62"/>
        <v>153564854.16</v>
      </c>
      <c r="M432" s="8">
        <f t="shared" si="62"/>
        <v>145062807.59999999</v>
      </c>
      <c r="N432" s="8">
        <f>IFERROR(VLOOKUP($B$428,$4:$126,MATCH($S432&amp;"/"&amp;N$348,$2:$2,0),FALSE),IFERROR(VLOOKUP($B$428,$4:$126,MATCH($S431&amp;"/"&amp;N$348,$2:$2,0),FALSE),IFERROR(VLOOKUP($B$428,$4:$126,MATCH($S430&amp;"/"&amp;N$348,$2:$2,0),FALSE),IFERROR(VLOOKUP($B$428,$4:$126,MATCH($S429&amp;"/"&amp;N$348,$2:$2,0),FALSE),""))))</f>
        <v>242384154.41</v>
      </c>
      <c r="O432" s="8">
        <f>IFERROR(VLOOKUP($B$428,$4:$126,MATCH($S432&amp;"/"&amp;O$348,$2:$2,0),FALSE),IFERROR(VLOOKUP($B$428,$4:$126,MATCH($S431&amp;"/"&amp;O$348,$2:$2,0),FALSE),IFERROR(VLOOKUP($B$428,$4:$126,MATCH($S430&amp;"/"&amp;O$348,$2:$2,0),FALSE),IFERROR(VLOOKUP($B$428,$4:$126,MATCH($S429&amp;"/"&amp;O$348,$2:$2,0),FALSE),""))))</f>
        <v>373736639.63999999</v>
      </c>
      <c r="P432" s="8">
        <f>IFERROR(VLOOKUP($B$428,$4:$126,MATCH($S432&amp;"/"&amp;P$348,$2:$2,0),FALSE),IFERROR(VLOOKUP($B$428,$4:$126,MATCH($S431&amp;"/"&amp;P$348,$2:$2,0),FALSE),IFERROR(VLOOKUP($B$428,$4:$126,MATCH($S430&amp;"/"&amp;P$348,$2:$2,0),FALSE),IFERROR(VLOOKUP($B$428,$4:$126,MATCH($S429&amp;"/"&amp;P$348,$2:$2,0),FALSE),""))))</f>
        <v>351818687.98000002</v>
      </c>
      <c r="Q432" s="8">
        <f>IFERROR(VLOOKUP($B$428,$4:$126,MATCH($S432&amp;"/"&amp;Q$348,$2:$2,0),FALSE),IFERROR(VLOOKUP($B$428,$4:$126,MATCH($S431&amp;"/"&amp;Q$348,$2:$2,0),FALSE),IFERROR(VLOOKUP($B$428,$4:$126,MATCH($S430&amp;"/"&amp;Q$348,$2:$2,0),FALSE),IFERROR(VLOOKUP($B$428,$4:$126,MATCH($S429&amp;"/"&amp;Q$348,$2:$2,0),FALSE),""))))</f>
        <v>327345491.36000001</v>
      </c>
      <c r="R432" s="6"/>
      <c r="S432" s="9" t="s">
        <v>15</v>
      </c>
    </row>
    <row r="433" spans="1:19" s="87" customFormat="1" ht="14">
      <c r="A433" s="86"/>
      <c r="B433" s="13">
        <f t="shared" ref="B433:O433" si="63">+B432/B$457</f>
        <v>1.059420530034753</v>
      </c>
      <c r="C433" s="13">
        <f t="shared" si="63"/>
        <v>0</v>
      </c>
      <c r="D433" s="13">
        <f t="shared" si="63"/>
        <v>0</v>
      </c>
      <c r="E433" s="13">
        <f t="shared" si="63"/>
        <v>1.0113582294448578E-4</v>
      </c>
      <c r="F433" s="13">
        <f t="shared" si="63"/>
        <v>0</v>
      </c>
      <c r="G433" s="13">
        <f t="shared" si="63"/>
        <v>6.4328439366397818</v>
      </c>
      <c r="H433" s="13">
        <f t="shared" si="63"/>
        <v>6.9275638800795933</v>
      </c>
      <c r="I433" s="13">
        <f t="shared" si="63"/>
        <v>5.0571405026842395</v>
      </c>
      <c r="J433" s="13">
        <f t="shared" si="63"/>
        <v>3.4107431670543948</v>
      </c>
      <c r="K433" s="13">
        <f t="shared" si="63"/>
        <v>2.2066327554963241</v>
      </c>
      <c r="L433" s="13">
        <f t="shared" si="63"/>
        <v>1.8102487287675515</v>
      </c>
      <c r="M433" s="13">
        <f t="shared" si="63"/>
        <v>1.5475205235547767</v>
      </c>
      <c r="N433" s="13">
        <f t="shared" si="63"/>
        <v>2.5050361800903564</v>
      </c>
      <c r="O433" s="13">
        <f t="shared" si="63"/>
        <v>3.5889928840376957</v>
      </c>
      <c r="P433" s="13">
        <f t="shared" ref="P433:Q433" si="64">+P432/P$457</f>
        <v>3.4928915221652246</v>
      </c>
      <c r="Q433" s="13">
        <f t="shared" si="64"/>
        <v>2.9491793542978617</v>
      </c>
      <c r="R433" s="6"/>
      <c r="S433" s="14" t="s">
        <v>16</v>
      </c>
    </row>
    <row r="434" spans="1:19" ht="14">
      <c r="A434" s="84"/>
      <c r="B434" s="355" t="s">
        <v>323</v>
      </c>
      <c r="C434" s="355"/>
      <c r="D434" s="355"/>
      <c r="E434" s="355"/>
      <c r="F434" s="355"/>
      <c r="G434" s="355"/>
      <c r="H434" s="355"/>
      <c r="I434" s="355"/>
      <c r="J434" s="355"/>
      <c r="K434" s="355"/>
      <c r="L434" s="355"/>
      <c r="M434" s="355"/>
      <c r="N434" s="355"/>
      <c r="O434" s="355"/>
      <c r="P434" s="118"/>
      <c r="Q434" s="118"/>
      <c r="R434" s="6"/>
      <c r="S434" s="3"/>
    </row>
    <row r="435" spans="1:19" ht="14">
      <c r="B435" s="8">
        <f t="shared" ref="B435:Q437" si="65">IFERROR(VLOOKUP($B$434,$4:$126,MATCH($S435&amp;"/"&amp;B$348,$2:$2,0),FALSE),"")</f>
        <v>1964504</v>
      </c>
      <c r="C435" s="8">
        <f t="shared" si="65"/>
        <v>1645478</v>
      </c>
      <c r="D435" s="8">
        <f t="shared" si="65"/>
        <v>2055645</v>
      </c>
      <c r="E435" s="8">
        <f t="shared" si="65"/>
        <v>2779106</v>
      </c>
      <c r="F435" s="8">
        <f t="shared" si="65"/>
        <v>3466348</v>
      </c>
      <c r="G435" s="8">
        <f t="shared" si="65"/>
        <v>3937988</v>
      </c>
      <c r="H435" s="8">
        <f t="shared" si="65"/>
        <v>203768337</v>
      </c>
      <c r="I435" s="8">
        <f t="shared" si="65"/>
        <v>198045037</v>
      </c>
      <c r="J435" s="8">
        <f t="shared" si="65"/>
        <v>179787039</v>
      </c>
      <c r="K435" s="8">
        <f t="shared" si="65"/>
        <v>184762968</v>
      </c>
      <c r="L435" s="8">
        <f t="shared" si="65"/>
        <v>159736508</v>
      </c>
      <c r="M435" s="8">
        <f t="shared" si="65"/>
        <v>165305299</v>
      </c>
      <c r="N435" s="8">
        <f t="shared" si="65"/>
        <v>180384802</v>
      </c>
      <c r="O435" s="8">
        <f t="shared" si="65"/>
        <v>288779137</v>
      </c>
      <c r="P435" s="8">
        <f t="shared" si="65"/>
        <v>416967013</v>
      </c>
      <c r="Q435" s="8">
        <f t="shared" si="65"/>
        <v>389073850</v>
      </c>
      <c r="R435" s="6"/>
      <c r="S435" s="9" t="s">
        <v>12</v>
      </c>
    </row>
    <row r="436" spans="1:19" ht="14">
      <c r="B436" s="8">
        <f t="shared" si="65"/>
        <v>1320633</v>
      </c>
      <c r="C436" s="8">
        <f t="shared" si="65"/>
        <v>1734554</v>
      </c>
      <c r="D436" s="8">
        <f t="shared" si="65"/>
        <v>2178462</v>
      </c>
      <c r="E436" s="8">
        <f t="shared" si="65"/>
        <v>2940658</v>
      </c>
      <c r="F436" s="8">
        <f t="shared" si="65"/>
        <v>3579215</v>
      </c>
      <c r="G436" s="8">
        <f t="shared" si="65"/>
        <v>4495302</v>
      </c>
      <c r="H436" s="8">
        <f t="shared" si="65"/>
        <v>203221729</v>
      </c>
      <c r="I436" s="8">
        <f t="shared" si="65"/>
        <v>196292883</v>
      </c>
      <c r="J436" s="8">
        <f t="shared" si="65"/>
        <v>179964757</v>
      </c>
      <c r="K436" s="8">
        <f t="shared" si="65"/>
        <v>183036810</v>
      </c>
      <c r="L436" s="8">
        <f t="shared" si="65"/>
        <v>159849864</v>
      </c>
      <c r="M436" s="8">
        <f t="shared" si="65"/>
        <v>164604689</v>
      </c>
      <c r="N436" s="8">
        <f t="shared" si="65"/>
        <v>188479607</v>
      </c>
      <c r="O436" s="8">
        <f t="shared" si="65"/>
        <v>290703327</v>
      </c>
      <c r="P436" s="8">
        <f t="shared" si="65"/>
        <v>420035097</v>
      </c>
      <c r="Q436" s="8">
        <f t="shared" si="65"/>
        <v>382029208</v>
      </c>
      <c r="R436" s="6"/>
      <c r="S436" s="9" t="s">
        <v>13</v>
      </c>
    </row>
    <row r="437" spans="1:19" ht="14">
      <c r="B437" s="8">
        <f t="shared" si="65"/>
        <v>3449132</v>
      </c>
      <c r="C437" s="8">
        <f t="shared" si="65"/>
        <v>1847839</v>
      </c>
      <c r="D437" s="8">
        <f t="shared" si="65"/>
        <v>2339879</v>
      </c>
      <c r="E437" s="8">
        <f t="shared" si="65"/>
        <v>3098066</v>
      </c>
      <c r="F437" s="8">
        <f t="shared" si="65"/>
        <v>3660174</v>
      </c>
      <c r="G437" s="8">
        <f t="shared" si="65"/>
        <v>4658590</v>
      </c>
      <c r="H437" s="8">
        <f t="shared" si="65"/>
        <v>202657837</v>
      </c>
      <c r="I437" s="8">
        <f t="shared" si="65"/>
        <v>196777839</v>
      </c>
      <c r="J437" s="8">
        <f t="shared" si="65"/>
        <v>186429801</v>
      </c>
      <c r="K437" s="8">
        <f t="shared" si="65"/>
        <v>179944242</v>
      </c>
      <c r="L437" s="8">
        <f t="shared" si="65"/>
        <v>149929278</v>
      </c>
      <c r="M437" s="8">
        <f t="shared" si="65"/>
        <v>164763556</v>
      </c>
      <c r="N437" s="8">
        <f t="shared" si="65"/>
        <v>208668379</v>
      </c>
      <c r="O437" s="8">
        <f t="shared" si="65"/>
        <v>291055447</v>
      </c>
      <c r="P437" s="8">
        <f t="shared" si="65"/>
        <v>445589507</v>
      </c>
      <c r="Q437" s="8">
        <f t="shared" si="65"/>
        <v>386444410</v>
      </c>
      <c r="R437" s="6"/>
      <c r="S437" s="9" t="s">
        <v>14</v>
      </c>
    </row>
    <row r="438" spans="1:19" ht="14">
      <c r="B438" s="8">
        <f t="shared" ref="B438:M438" si="66">IFERROR(VLOOKUP($B$434,$4:$126,MATCH($S438&amp;"/"&amp;B$348,$2:$2,0),FALSE),"")</f>
        <v>1583357</v>
      </c>
      <c r="C438" s="8">
        <f t="shared" si="66"/>
        <v>1934904.56</v>
      </c>
      <c r="D438" s="8">
        <f t="shared" si="66"/>
        <v>2576604.85</v>
      </c>
      <c r="E438" s="8">
        <f t="shared" si="66"/>
        <v>3162927.62</v>
      </c>
      <c r="F438" s="8">
        <f t="shared" si="66"/>
        <v>3787672.35</v>
      </c>
      <c r="G438" s="8">
        <f t="shared" si="66"/>
        <v>54859777.649999999</v>
      </c>
      <c r="H438" s="8">
        <f t="shared" si="66"/>
        <v>199337404</v>
      </c>
      <c r="I438" s="8">
        <f t="shared" si="66"/>
        <v>186276164.84</v>
      </c>
      <c r="J438" s="8">
        <f t="shared" si="66"/>
        <v>178846738.22999999</v>
      </c>
      <c r="K438" s="8">
        <f t="shared" si="66"/>
        <v>167962826.52000001</v>
      </c>
      <c r="L438" s="8">
        <f t="shared" si="66"/>
        <v>150171244.25999999</v>
      </c>
      <c r="M438" s="8">
        <f t="shared" si="66"/>
        <v>154332502.05000001</v>
      </c>
      <c r="N438" s="8">
        <f>IFERROR(VLOOKUP($B$434,$4:$126,MATCH($S438&amp;"/"&amp;N$348,$2:$2,0),FALSE),IFERROR(VLOOKUP($B$434,$4:$126,MATCH($S437&amp;"/"&amp;N$348,$2:$2,0),FALSE),IFERROR(VLOOKUP($B$434,$4:$126,MATCH($S436&amp;"/"&amp;N$348,$2:$2,0),FALSE),IFERROR(VLOOKUP($B$434,$4:$126,MATCH($S435&amp;"/"&amp;N$348,$2:$2,0),FALSE),""))))</f>
        <v>288376650.95999998</v>
      </c>
      <c r="O438" s="8">
        <f>IFERROR(VLOOKUP($B$434,$4:$126,MATCH($S438&amp;"/"&amp;O$348,$2:$2,0),FALSE),IFERROR(VLOOKUP($B$434,$4:$126,MATCH($S437&amp;"/"&amp;O$348,$2:$2,0),FALSE),IFERROR(VLOOKUP($B$434,$4:$126,MATCH($S436&amp;"/"&amp;O$348,$2:$2,0),FALSE),IFERROR(VLOOKUP($B$434,$4:$126,MATCH($S435&amp;"/"&amp;O$348,$2:$2,0),FALSE),""))))</f>
        <v>424197274.11000001</v>
      </c>
      <c r="P438" s="8">
        <f>IFERROR(VLOOKUP($B$434,$4:$126,MATCH($S438&amp;"/"&amp;P$348,$2:$2,0),FALSE),IFERROR(VLOOKUP($B$434,$4:$126,MATCH($S437&amp;"/"&amp;P$348,$2:$2,0),FALSE),IFERROR(VLOOKUP($B$434,$4:$126,MATCH($S436&amp;"/"&amp;P$348,$2:$2,0),FALSE),IFERROR(VLOOKUP($B$434,$4:$126,MATCH($S435&amp;"/"&amp;P$348,$2:$2,0),FALSE),""))))</f>
        <v>426317124.31999999</v>
      </c>
      <c r="Q438" s="8">
        <f>IFERROR(VLOOKUP($B$434,$4:$126,MATCH($S438&amp;"/"&amp;Q$348,$2:$2,0),FALSE),IFERROR(VLOOKUP($B$434,$4:$126,MATCH($S437&amp;"/"&amp;Q$348,$2:$2,0),FALSE),IFERROR(VLOOKUP($B$434,$4:$126,MATCH($S436&amp;"/"&amp;Q$348,$2:$2,0),FALSE),IFERROR(VLOOKUP($B$434,$4:$126,MATCH($S435&amp;"/"&amp;Q$348,$2:$2,0),FALSE),""))))</f>
        <v>386699177.31</v>
      </c>
      <c r="R438" s="6"/>
      <c r="S438" s="9" t="s">
        <v>15</v>
      </c>
    </row>
    <row r="439" spans="1:19" ht="14">
      <c r="B439" s="12">
        <f t="shared" ref="B439:M439" si="67">+B438/B$402</f>
        <v>3.9427561206389641E-2</v>
      </c>
      <c r="C439" s="12">
        <f t="shared" si="67"/>
        <v>4.3538273648086462E-2</v>
      </c>
      <c r="D439" s="12">
        <f t="shared" si="67"/>
        <v>5.3786709944678247E-2</v>
      </c>
      <c r="E439" s="12">
        <f t="shared" si="67"/>
        <v>5.715356049099507E-2</v>
      </c>
      <c r="F439" s="12">
        <f t="shared" si="67"/>
        <v>5.2754224590871555E-2</v>
      </c>
      <c r="G439" s="12">
        <f t="shared" si="67"/>
        <v>0.19004619946776166</v>
      </c>
      <c r="H439" s="12">
        <f t="shared" si="67"/>
        <v>0.61069629087626975</v>
      </c>
      <c r="I439" s="12">
        <f t="shared" si="67"/>
        <v>0.56604625492185656</v>
      </c>
      <c r="J439" s="12">
        <f t="shared" si="67"/>
        <v>0.50770070370990528</v>
      </c>
      <c r="K439" s="12">
        <f t="shared" si="67"/>
        <v>0.46617678369881876</v>
      </c>
      <c r="L439" s="12">
        <f t="shared" si="67"/>
        <v>0.40180498345703813</v>
      </c>
      <c r="M439" s="12">
        <f t="shared" si="67"/>
        <v>0.41087681177691177</v>
      </c>
      <c r="N439" s="12">
        <f>+N438/N$402</f>
        <v>0.55101607952645515</v>
      </c>
      <c r="O439" s="12">
        <f>+O438/O$402</f>
        <v>0.45519976261857598</v>
      </c>
      <c r="P439" s="12">
        <f>+P438/P$402</f>
        <v>0.46135146711112462</v>
      </c>
      <c r="Q439" s="12">
        <f>+Q438/Q$402</f>
        <v>0.41738030488628847</v>
      </c>
      <c r="R439" s="6"/>
      <c r="S439" s="11" t="s">
        <v>377</v>
      </c>
    </row>
    <row r="440" spans="1:19" ht="14">
      <c r="B440" s="354" t="s">
        <v>324</v>
      </c>
      <c r="C440" s="354"/>
      <c r="D440" s="354"/>
      <c r="E440" s="354"/>
      <c r="F440" s="354"/>
      <c r="G440" s="354"/>
      <c r="H440" s="354"/>
      <c r="I440" s="354"/>
      <c r="J440" s="354"/>
      <c r="K440" s="354"/>
      <c r="L440" s="354"/>
      <c r="M440" s="354"/>
      <c r="N440" s="354"/>
      <c r="O440" s="354"/>
      <c r="P440" s="117"/>
      <c r="Q440" s="117"/>
      <c r="R440" s="6"/>
      <c r="S440" s="3"/>
    </row>
    <row r="441" spans="1:19" ht="14">
      <c r="B441" s="8">
        <f t="shared" ref="B441:Q443" si="68">IFERROR(VLOOKUP($B$440,$4:$126,MATCH($S441&amp;"/"&amp;B$348,$2:$2,0),FALSE),"")</f>
        <v>37611781</v>
      </c>
      <c r="C441" s="8">
        <f t="shared" si="68"/>
        <v>21632703</v>
      </c>
      <c r="D441" s="8">
        <f t="shared" si="68"/>
        <v>25154443</v>
      </c>
      <c r="E441" s="8">
        <f t="shared" si="68"/>
        <v>29929134</v>
      </c>
      <c r="F441" s="8">
        <f t="shared" si="68"/>
        <v>35792455</v>
      </c>
      <c r="G441" s="8">
        <f t="shared" si="68"/>
        <v>43086051</v>
      </c>
      <c r="H441" s="8">
        <f t="shared" si="68"/>
        <v>267169843</v>
      </c>
      <c r="I441" s="8">
        <f t="shared" si="68"/>
        <v>275945036</v>
      </c>
      <c r="J441" s="8">
        <f t="shared" si="68"/>
        <v>284946335</v>
      </c>
      <c r="K441" s="8">
        <f t="shared" si="68"/>
        <v>281701793</v>
      </c>
      <c r="L441" s="8">
        <f t="shared" si="68"/>
        <v>275869081</v>
      </c>
      <c r="M441" s="8">
        <f t="shared" si="68"/>
        <v>270868266</v>
      </c>
      <c r="N441" s="8">
        <f t="shared" si="68"/>
        <v>309379074</v>
      </c>
      <c r="O441" s="8">
        <f t="shared" si="68"/>
        <v>404308146</v>
      </c>
      <c r="P441" s="8">
        <f t="shared" si="68"/>
        <v>624275037</v>
      </c>
      <c r="Q441" s="8">
        <f t="shared" si="68"/>
        <v>601156728</v>
      </c>
      <c r="R441" s="6"/>
      <c r="S441" s="9" t="s">
        <v>12</v>
      </c>
    </row>
    <row r="442" spans="1:19" ht="14">
      <c r="B442" s="8">
        <f t="shared" si="68"/>
        <v>39780449</v>
      </c>
      <c r="C442" s="8">
        <f t="shared" si="68"/>
        <v>20924236</v>
      </c>
      <c r="D442" s="8">
        <f t="shared" si="68"/>
        <v>24696024</v>
      </c>
      <c r="E442" s="8">
        <f t="shared" si="68"/>
        <v>28859505</v>
      </c>
      <c r="F442" s="8">
        <f t="shared" si="68"/>
        <v>37128585</v>
      </c>
      <c r="G442" s="8">
        <f t="shared" si="68"/>
        <v>204740560</v>
      </c>
      <c r="H442" s="8">
        <f t="shared" si="68"/>
        <v>268763808</v>
      </c>
      <c r="I442" s="8">
        <f t="shared" si="68"/>
        <v>278156710</v>
      </c>
      <c r="J442" s="8">
        <f t="shared" si="68"/>
        <v>285251585</v>
      </c>
      <c r="K442" s="8">
        <f t="shared" si="68"/>
        <v>281475261</v>
      </c>
      <c r="L442" s="8">
        <f t="shared" si="68"/>
        <v>271802963</v>
      </c>
      <c r="M442" s="8">
        <f t="shared" si="68"/>
        <v>271842760</v>
      </c>
      <c r="N442" s="8">
        <f t="shared" si="68"/>
        <v>319533117</v>
      </c>
      <c r="O442" s="8">
        <f t="shared" si="68"/>
        <v>404400117</v>
      </c>
      <c r="P442" s="8">
        <f t="shared" si="68"/>
        <v>605220058</v>
      </c>
      <c r="Q442" s="8">
        <f t="shared" si="68"/>
        <v>600174109</v>
      </c>
      <c r="R442" s="6"/>
      <c r="S442" s="9" t="s">
        <v>13</v>
      </c>
    </row>
    <row r="443" spans="1:19" ht="14">
      <c r="B443" s="8">
        <f t="shared" si="68"/>
        <v>41414583</v>
      </c>
      <c r="C443" s="8">
        <f t="shared" si="68"/>
        <v>21535954</v>
      </c>
      <c r="D443" s="8">
        <f t="shared" si="68"/>
        <v>25235782</v>
      </c>
      <c r="E443" s="8">
        <f t="shared" si="68"/>
        <v>30106023</v>
      </c>
      <c r="F443" s="8">
        <f t="shared" si="68"/>
        <v>40544373</v>
      </c>
      <c r="G443" s="8">
        <f t="shared" si="68"/>
        <v>246885573</v>
      </c>
      <c r="H443" s="8">
        <f t="shared" si="68"/>
        <v>267907262</v>
      </c>
      <c r="I443" s="8">
        <f t="shared" si="68"/>
        <v>277475988</v>
      </c>
      <c r="J443" s="8">
        <f t="shared" si="68"/>
        <v>295738652</v>
      </c>
      <c r="K443" s="8">
        <f t="shared" si="68"/>
        <v>279912026</v>
      </c>
      <c r="L443" s="8">
        <f t="shared" si="68"/>
        <v>274936444</v>
      </c>
      <c r="M443" s="8">
        <f t="shared" si="68"/>
        <v>262326031</v>
      </c>
      <c r="N443" s="8">
        <f t="shared" si="68"/>
        <v>335884896</v>
      </c>
      <c r="O443" s="8">
        <f t="shared" si="68"/>
        <v>401820589</v>
      </c>
      <c r="P443" s="8">
        <f t="shared" si="68"/>
        <v>612088975</v>
      </c>
      <c r="Q443" s="8">
        <f t="shared" si="68"/>
        <v>603906044</v>
      </c>
      <c r="R443" s="6"/>
      <c r="S443" s="9" t="s">
        <v>14</v>
      </c>
    </row>
    <row r="444" spans="1:19" ht="14">
      <c r="B444" s="8">
        <f t="shared" ref="B444:M444" si="69">IFERROR(VLOOKUP($B$440,$4:$126,MATCH($S444&amp;"/"&amp;B$348,$2:$2,0),FALSE),"")</f>
        <v>23259102</v>
      </c>
      <c r="C444" s="8">
        <f t="shared" si="69"/>
        <v>25504921.23</v>
      </c>
      <c r="D444" s="8">
        <f t="shared" si="69"/>
        <v>29945931.420000002</v>
      </c>
      <c r="E444" s="8">
        <f t="shared" si="69"/>
        <v>33642013.710000001</v>
      </c>
      <c r="F444" s="8">
        <f t="shared" si="69"/>
        <v>44812372.780000001</v>
      </c>
      <c r="G444" s="8">
        <f t="shared" si="69"/>
        <v>255658055.13</v>
      </c>
      <c r="H444" s="8">
        <f t="shared" si="69"/>
        <v>291352204.81999999</v>
      </c>
      <c r="I444" s="8">
        <f t="shared" si="69"/>
        <v>287407200.89999998</v>
      </c>
      <c r="J444" s="8">
        <f t="shared" si="69"/>
        <v>292664848.55000001</v>
      </c>
      <c r="K444" s="8">
        <f t="shared" si="69"/>
        <v>280069785.41000003</v>
      </c>
      <c r="L444" s="8">
        <f t="shared" si="69"/>
        <v>273922932.19999999</v>
      </c>
      <c r="M444" s="8">
        <f t="shared" si="69"/>
        <v>267249657.75999999</v>
      </c>
      <c r="N444" s="8">
        <f>IFERROR(VLOOKUP($B$440,$4:$126,MATCH($S444&amp;"/"&amp;N$348,$2:$2,0),FALSE),IFERROR(VLOOKUP($B$440,$4:$126,MATCH($S443&amp;"/"&amp;N$348,$2:$2,0),FALSE),IFERROR(VLOOKUP($B$440,$4:$126,MATCH($S442&amp;"/"&amp;N$348,$2:$2,0),FALSE),IFERROR(VLOOKUP($B$440,$4:$126,MATCH($S441&amp;"/"&amp;N$348,$2:$2,0),FALSE),""))))</f>
        <v>411759299.76999998</v>
      </c>
      <c r="O444" s="8">
        <f>IFERROR(VLOOKUP($B$440,$4:$126,MATCH($S444&amp;"/"&amp;O$348,$2:$2,0),FALSE),IFERROR(VLOOKUP($B$440,$4:$126,MATCH($S443&amp;"/"&amp;O$348,$2:$2,0),FALSE),IFERROR(VLOOKUP($B$440,$4:$126,MATCH($S442&amp;"/"&amp;O$348,$2:$2,0),FALSE),IFERROR(VLOOKUP($B$440,$4:$126,MATCH($S441&amp;"/"&amp;O$348,$2:$2,0),FALSE),""))))</f>
        <v>639085337.36000001</v>
      </c>
      <c r="P444" s="8">
        <f>IFERROR(VLOOKUP($B$440,$4:$126,MATCH($S444&amp;"/"&amp;P$348,$2:$2,0),FALSE),IFERROR(VLOOKUP($B$440,$4:$126,MATCH($S443&amp;"/"&amp;P$348,$2:$2,0),FALSE),IFERROR(VLOOKUP($B$440,$4:$126,MATCH($S442&amp;"/"&amp;P$348,$2:$2,0),FALSE),IFERROR(VLOOKUP($B$440,$4:$126,MATCH($S441&amp;"/"&amp;P$348,$2:$2,0),FALSE),""))))</f>
        <v>633760193.95000005</v>
      </c>
      <c r="Q444" s="8">
        <f>IFERROR(VLOOKUP($B$440,$4:$126,MATCH($S444&amp;"/"&amp;Q$348,$2:$2,0),FALSE),IFERROR(VLOOKUP($B$440,$4:$126,MATCH($S443&amp;"/"&amp;Q$348,$2:$2,0),FALSE),IFERROR(VLOOKUP($B$440,$4:$126,MATCH($S442&amp;"/"&amp;Q$348,$2:$2,0),FALSE),IFERROR(VLOOKUP($B$440,$4:$126,MATCH($S441&amp;"/"&amp;Q$348,$2:$2,0),FALSE),""))))</f>
        <v>624896082.25</v>
      </c>
      <c r="R444" s="6"/>
      <c r="S444" s="9" t="s">
        <v>15</v>
      </c>
    </row>
    <row r="445" spans="1:19" ht="14">
      <c r="B445" s="12">
        <f t="shared" ref="B445:M445" si="70">+B444/B$402</f>
        <v>0.57918060659134973</v>
      </c>
      <c r="C445" s="12">
        <f t="shared" si="70"/>
        <v>0.57389923143528587</v>
      </c>
      <c r="D445" s="12">
        <f t="shared" si="70"/>
        <v>0.62512229118514884</v>
      </c>
      <c r="E445" s="12">
        <f t="shared" si="70"/>
        <v>0.60790542706550155</v>
      </c>
      <c r="F445" s="12">
        <f t="shared" si="70"/>
        <v>0.62414109765486425</v>
      </c>
      <c r="G445" s="12">
        <f t="shared" si="70"/>
        <v>0.88565509781602236</v>
      </c>
      <c r="H445" s="12">
        <f t="shared" si="70"/>
        <v>0.89259570583249503</v>
      </c>
      <c r="I445" s="12">
        <f t="shared" si="70"/>
        <v>0.8733579513340094</v>
      </c>
      <c r="J445" s="12">
        <f t="shared" si="70"/>
        <v>0.8308015624467443</v>
      </c>
      <c r="K445" s="12">
        <f t="shared" si="70"/>
        <v>0.77732695072326385</v>
      </c>
      <c r="L445" s="12">
        <f t="shared" si="70"/>
        <v>0.73292060529621128</v>
      </c>
      <c r="M445" s="12">
        <f t="shared" si="70"/>
        <v>0.71149424696895591</v>
      </c>
      <c r="N445" s="12">
        <f>+N444/N$402</f>
        <v>0.78676964418764472</v>
      </c>
      <c r="O445" s="12">
        <f>+O444/O$402</f>
        <v>0.68579293553840082</v>
      </c>
      <c r="P445" s="12">
        <f>+P444/P$402</f>
        <v>0.68584201430293468</v>
      </c>
      <c r="Q445" s="12">
        <f>+Q444/Q$402</f>
        <v>0.67447600780041128</v>
      </c>
      <c r="R445" s="6"/>
      <c r="S445" s="11" t="s">
        <v>377</v>
      </c>
    </row>
    <row r="446" spans="1:19" ht="14">
      <c r="B446" s="357" t="s">
        <v>17</v>
      </c>
      <c r="C446" s="357"/>
      <c r="D446" s="357"/>
      <c r="E446" s="357"/>
      <c r="F446" s="357"/>
      <c r="G446" s="357"/>
      <c r="H446" s="357"/>
      <c r="I446" s="357"/>
      <c r="J446" s="357"/>
      <c r="K446" s="357"/>
      <c r="L446" s="357"/>
      <c r="M446" s="357"/>
      <c r="N446" s="357"/>
      <c r="O446" s="357"/>
      <c r="P446" s="120"/>
      <c r="Q446" s="120"/>
      <c r="R446" s="6"/>
      <c r="S446" s="11"/>
    </row>
    <row r="447" spans="1:19" ht="14">
      <c r="B447" s="358" t="s">
        <v>325</v>
      </c>
      <c r="C447" s="358"/>
      <c r="D447" s="358"/>
      <c r="E447" s="358"/>
      <c r="F447" s="358"/>
      <c r="G447" s="358"/>
      <c r="H447" s="358"/>
      <c r="I447" s="358"/>
      <c r="J447" s="358"/>
      <c r="K447" s="358"/>
      <c r="L447" s="358"/>
      <c r="M447" s="358"/>
      <c r="N447" s="358"/>
      <c r="O447" s="358"/>
      <c r="P447" s="121"/>
      <c r="Q447" s="121"/>
    </row>
    <row r="448" spans="1:19" ht="14">
      <c r="B448" s="8">
        <f t="shared" ref="B448:Q450" si="71">IFERROR(VLOOKUP($B$447,$4:$126,MATCH($S448&amp;"/"&amp;B$348,$2:$2,0),FALSE),"")</f>
        <v>3760260</v>
      </c>
      <c r="C448" s="8">
        <f t="shared" si="71"/>
        <v>5656224</v>
      </c>
      <c r="D448" s="8">
        <f t="shared" si="71"/>
        <v>8381689</v>
      </c>
      <c r="E448" s="8">
        <f t="shared" si="71"/>
        <v>13794061</v>
      </c>
      <c r="F448" s="8">
        <f t="shared" si="71"/>
        <v>17982875</v>
      </c>
      <c r="G448" s="8">
        <f t="shared" si="71"/>
        <v>19230739</v>
      </c>
      <c r="H448" s="8">
        <f t="shared" si="71"/>
        <v>21202397</v>
      </c>
      <c r="I448" s="8">
        <f t="shared" si="71"/>
        <v>23940444</v>
      </c>
      <c r="J448" s="8">
        <f t="shared" si="71"/>
        <v>30958853</v>
      </c>
      <c r="K448" s="8">
        <f t="shared" si="71"/>
        <v>40108844</v>
      </c>
      <c r="L448" s="8">
        <f t="shared" si="71"/>
        <v>50893034</v>
      </c>
      <c r="M448" s="8">
        <f t="shared" si="71"/>
        <v>61248268</v>
      </c>
      <c r="N448" s="8">
        <f t="shared" si="71"/>
        <v>69834842</v>
      </c>
      <c r="O448" s="8">
        <f t="shared" si="71"/>
        <v>70704833</v>
      </c>
      <c r="P448" s="8">
        <f t="shared" si="71"/>
        <v>75543180</v>
      </c>
      <c r="Q448" s="8">
        <f t="shared" si="71"/>
        <v>83540292</v>
      </c>
      <c r="R448" s="6"/>
      <c r="S448" s="9" t="s">
        <v>12</v>
      </c>
    </row>
    <row r="449" spans="1:20" ht="14">
      <c r="B449" s="8">
        <f t="shared" si="71"/>
        <v>3056156</v>
      </c>
      <c r="C449" s="8">
        <f t="shared" si="71"/>
        <v>4194727</v>
      </c>
      <c r="D449" s="8">
        <f t="shared" si="71"/>
        <v>6556517</v>
      </c>
      <c r="E449" s="8">
        <f t="shared" si="71"/>
        <v>11470690</v>
      </c>
      <c r="F449" s="8">
        <f t="shared" si="71"/>
        <v>10023681</v>
      </c>
      <c r="G449" s="8">
        <f t="shared" si="71"/>
        <v>13795160</v>
      </c>
      <c r="H449" s="8">
        <f t="shared" si="71"/>
        <v>15328895</v>
      </c>
      <c r="I449" s="8">
        <f t="shared" si="71"/>
        <v>19893558</v>
      </c>
      <c r="J449" s="8">
        <f t="shared" si="71"/>
        <v>27070010</v>
      </c>
      <c r="K449" s="8">
        <f t="shared" si="71"/>
        <v>35524982</v>
      </c>
      <c r="L449" s="8">
        <f t="shared" si="71"/>
        <v>45542853</v>
      </c>
      <c r="M449" s="8">
        <f t="shared" si="71"/>
        <v>55015215</v>
      </c>
      <c r="N449" s="8">
        <f t="shared" si="71"/>
        <v>61243678</v>
      </c>
      <c r="O449" s="8">
        <f t="shared" si="71"/>
        <v>64561795</v>
      </c>
      <c r="P449" s="8">
        <f t="shared" si="71"/>
        <v>72929233</v>
      </c>
      <c r="Q449" s="8">
        <f t="shared" si="71"/>
        <v>81013262</v>
      </c>
      <c r="R449" s="6"/>
      <c r="S449" s="9" t="s">
        <v>13</v>
      </c>
    </row>
    <row r="450" spans="1:20" ht="14">
      <c r="B450" s="8">
        <f t="shared" si="71"/>
        <v>3899823</v>
      </c>
      <c r="C450" s="8">
        <f t="shared" si="71"/>
        <v>5610694</v>
      </c>
      <c r="D450" s="8">
        <f t="shared" si="71"/>
        <v>11959430</v>
      </c>
      <c r="E450" s="8">
        <f t="shared" si="71"/>
        <v>13643724</v>
      </c>
      <c r="F450" s="8">
        <f t="shared" si="71"/>
        <v>12926169</v>
      </c>
      <c r="G450" s="8">
        <f t="shared" si="71"/>
        <v>16454741</v>
      </c>
      <c r="H450" s="8">
        <f t="shared" si="71"/>
        <v>18016545</v>
      </c>
      <c r="I450" s="8">
        <f t="shared" si="71"/>
        <v>23041663</v>
      </c>
      <c r="J450" s="8">
        <f t="shared" si="71"/>
        <v>31055082</v>
      </c>
      <c r="K450" s="8">
        <f t="shared" si="71"/>
        <v>40495320</v>
      </c>
      <c r="L450" s="8">
        <f t="shared" si="71"/>
        <v>50476694</v>
      </c>
      <c r="M450" s="8">
        <f t="shared" si="71"/>
        <v>60379105</v>
      </c>
      <c r="N450" s="8">
        <f t="shared" si="71"/>
        <v>64992066</v>
      </c>
      <c r="O450" s="8">
        <f t="shared" si="71"/>
        <v>65806859</v>
      </c>
      <c r="P450" s="8">
        <f t="shared" si="71"/>
        <v>76314450</v>
      </c>
      <c r="Q450" s="8">
        <f t="shared" si="71"/>
        <v>85437554</v>
      </c>
      <c r="R450" s="6"/>
      <c r="S450" s="9" t="s">
        <v>14</v>
      </c>
    </row>
    <row r="451" spans="1:20" ht="14">
      <c r="B451" s="8">
        <f t="shared" ref="B451:M451" si="72">IFERROR(VLOOKUP($B$447,$4:$126,MATCH($S451&amp;"/"&amp;B$348,$2:$2,0),FALSE),"")</f>
        <v>4408990</v>
      </c>
      <c r="C451" s="8">
        <f t="shared" si="72"/>
        <v>6705795.1399999997</v>
      </c>
      <c r="D451" s="8">
        <f t="shared" si="72"/>
        <v>11710127.970000001</v>
      </c>
      <c r="E451" s="8">
        <f t="shared" si="72"/>
        <v>15224548.630000001</v>
      </c>
      <c r="F451" s="8">
        <f t="shared" si="72"/>
        <v>15688196.66</v>
      </c>
      <c r="G451" s="8">
        <f t="shared" si="72"/>
        <v>18497197.989999998</v>
      </c>
      <c r="H451" s="8">
        <f t="shared" si="72"/>
        <v>20532100.190000001</v>
      </c>
      <c r="I451" s="8">
        <f t="shared" si="72"/>
        <v>26894168.920000002</v>
      </c>
      <c r="J451" s="8">
        <f t="shared" si="72"/>
        <v>35343853.719999999</v>
      </c>
      <c r="K451" s="8">
        <f t="shared" si="72"/>
        <v>45728253.119999997</v>
      </c>
      <c r="L451" s="8">
        <f t="shared" si="72"/>
        <v>55731138.109999999</v>
      </c>
      <c r="M451" s="8">
        <f t="shared" si="72"/>
        <v>65853268.520000003</v>
      </c>
      <c r="N451" s="8">
        <f>IFERROR(VLOOKUP($B$447,$4:$126,MATCH($S451&amp;"/"&amp;N$348,$2:$2,0),FALSE),IFERROR(VLOOKUP($B$447,$4:$126,MATCH($S450&amp;"/"&amp;N$348,$2:$2,0),FALSE),IFERROR(VLOOKUP($B$447,$4:$126,MATCH($S449&amp;"/"&amp;N$348,$2:$2,0),FALSE),IFERROR(VLOOKUP($B$447,$4:$126,MATCH($S448&amp;"/"&amp;N$348,$2:$2,0),FALSE),""))))</f>
        <v>68357833.010000005</v>
      </c>
      <c r="O451" s="8">
        <f>IFERROR(VLOOKUP($B$447,$4:$126,MATCH($S451&amp;"/"&amp;O$348,$2:$2,0),FALSE),IFERROR(VLOOKUP($B$447,$4:$126,MATCH($S450&amp;"/"&amp;O$348,$2:$2,0),FALSE),IFERROR(VLOOKUP($B$447,$4:$126,MATCH($S449&amp;"/"&amp;O$348,$2:$2,0),FALSE),IFERROR(VLOOKUP($B$447,$4:$126,MATCH($S448&amp;"/"&amp;O$348,$2:$2,0),FALSE),""))))</f>
        <v>72342210.359999999</v>
      </c>
      <c r="P451" s="8">
        <f>IFERROR(VLOOKUP($B$447,$4:$126,MATCH($S451&amp;"/"&amp;P$348,$2:$2,0),FALSE),IFERROR(VLOOKUP($B$447,$4:$126,MATCH($S450&amp;"/"&amp;P$348,$2:$2,0),FALSE),IFERROR(VLOOKUP($B$447,$4:$126,MATCH($S449&amp;"/"&amp;P$348,$2:$2,0),FALSE),IFERROR(VLOOKUP($B$447,$4:$126,MATCH($S448&amp;"/"&amp;P$348,$2:$2,0),FALSE),""))))</f>
        <v>79417515</v>
      </c>
      <c r="Q451" s="8">
        <f>IFERROR(VLOOKUP($B$447,$4:$126,MATCH($S451&amp;"/"&amp;Q$348,$2:$2,0),FALSE),IFERROR(VLOOKUP($B$447,$4:$126,MATCH($S450&amp;"/"&amp;Q$348,$2:$2,0),FALSE),IFERROR(VLOOKUP($B$447,$4:$126,MATCH($S449&amp;"/"&amp;Q$348,$2:$2,0),FALSE),IFERROR(VLOOKUP($B$447,$4:$126,MATCH($S448&amp;"/"&amp;Q$348,$2:$2,0),FALSE),""))))</f>
        <v>90506223.109999999</v>
      </c>
      <c r="R451" s="6"/>
      <c r="S451" s="9" t="s">
        <v>15</v>
      </c>
    </row>
    <row r="452" spans="1:20" ht="14">
      <c r="A452" s="85"/>
      <c r="B452" s="12">
        <f t="shared" ref="B452:M452" si="73">+B451/B$402</f>
        <v>0.1097893419382741</v>
      </c>
      <c r="C452" s="12">
        <f t="shared" si="73"/>
        <v>0.15089051412092813</v>
      </c>
      <c r="D452" s="12">
        <f t="shared" si="73"/>
        <v>0.24444930177689214</v>
      </c>
      <c r="E452" s="12">
        <f t="shared" si="73"/>
        <v>0.27510498677576478</v>
      </c>
      <c r="F452" s="12">
        <f t="shared" si="73"/>
        <v>0.21850323194597362</v>
      </c>
      <c r="G452" s="12">
        <f t="shared" si="73"/>
        <v>6.407831619788236E-2</v>
      </c>
      <c r="H452" s="12">
        <f t="shared" si="73"/>
        <v>6.2902782811062152E-2</v>
      </c>
      <c r="I452" s="12">
        <f t="shared" si="73"/>
        <v>8.1724592137044083E-2</v>
      </c>
      <c r="J452" s="12">
        <f t="shared" si="73"/>
        <v>0.10033227098828905</v>
      </c>
      <c r="K452" s="12">
        <f t="shared" si="73"/>
        <v>0.12691766627962003</v>
      </c>
      <c r="L452" s="12">
        <f t="shared" si="73"/>
        <v>0.14911675758349649</v>
      </c>
      <c r="M452" s="12">
        <f t="shared" si="73"/>
        <v>0.17532004377030358</v>
      </c>
      <c r="N452" s="12">
        <f>+N451/N$402</f>
        <v>0.1306148227490127</v>
      </c>
      <c r="O452" s="12">
        <f>+O451/O$402</f>
        <v>7.7629346044868403E-2</v>
      </c>
      <c r="P452" s="12">
        <f>+P451/P$402</f>
        <v>8.5943972149867653E-2</v>
      </c>
      <c r="Q452" s="12">
        <f>+Q451/Q$402</f>
        <v>9.7687083946070175E-2</v>
      </c>
      <c r="R452" s="6"/>
      <c r="S452" s="11" t="s">
        <v>377</v>
      </c>
    </row>
    <row r="453" spans="1:20" ht="14">
      <c r="B453" s="357" t="s">
        <v>326</v>
      </c>
      <c r="C453" s="357"/>
      <c r="D453" s="357"/>
      <c r="E453" s="357"/>
      <c r="F453" s="357"/>
      <c r="G453" s="357"/>
      <c r="H453" s="357"/>
      <c r="I453" s="357"/>
      <c r="J453" s="357"/>
      <c r="K453" s="357"/>
      <c r="L453" s="357"/>
      <c r="M453" s="357"/>
      <c r="N453" s="357"/>
      <c r="O453" s="357"/>
      <c r="P453" s="120"/>
      <c r="Q453" s="120"/>
    </row>
    <row r="454" spans="1:20" ht="14">
      <c r="B454" s="8">
        <f t="shared" ref="B454:Q456" si="74">IFERROR(VLOOKUP($B$453,$4:$126,MATCH($S454&amp;"/"&amp;B$348,$2:$2,0),FALSE),"")</f>
        <v>10621937</v>
      </c>
      <c r="C454" s="8">
        <f t="shared" si="74"/>
        <v>18080821</v>
      </c>
      <c r="D454" s="8">
        <f t="shared" si="74"/>
        <v>20226509</v>
      </c>
      <c r="E454" s="8">
        <f t="shared" si="74"/>
        <v>19859154</v>
      </c>
      <c r="F454" s="8">
        <f t="shared" si="74"/>
        <v>24126201</v>
      </c>
      <c r="G454" s="8">
        <f t="shared" si="74"/>
        <v>30096960</v>
      </c>
      <c r="H454" s="8">
        <f t="shared" si="74"/>
        <v>31388181</v>
      </c>
      <c r="I454" s="8">
        <f t="shared" si="74"/>
        <v>34142065</v>
      </c>
      <c r="J454" s="8">
        <f t="shared" si="74"/>
        <v>41253541</v>
      </c>
      <c r="K454" s="8">
        <f t="shared" si="74"/>
        <v>59764975</v>
      </c>
      <c r="L454" s="8">
        <f t="shared" si="74"/>
        <v>80438417</v>
      </c>
      <c r="M454" s="8">
        <f t="shared" si="74"/>
        <v>90160829</v>
      </c>
      <c r="N454" s="8">
        <f t="shared" si="74"/>
        <v>98403438</v>
      </c>
      <c r="O454" s="8">
        <f t="shared" si="74"/>
        <v>99642848</v>
      </c>
      <c r="P454" s="8">
        <f t="shared" si="74"/>
        <v>107264569</v>
      </c>
      <c r="Q454" s="8">
        <f t="shared" si="74"/>
        <v>104809072</v>
      </c>
      <c r="R454" s="6"/>
      <c r="S454" s="9" t="s">
        <v>12</v>
      </c>
    </row>
    <row r="455" spans="1:20" ht="14">
      <c r="B455" s="8">
        <f t="shared" si="74"/>
        <v>9610515</v>
      </c>
      <c r="C455" s="8">
        <f t="shared" si="74"/>
        <v>16395780</v>
      </c>
      <c r="D455" s="8">
        <f t="shared" si="74"/>
        <v>16646216</v>
      </c>
      <c r="E455" s="8">
        <f t="shared" si="74"/>
        <v>17599304</v>
      </c>
      <c r="F455" s="8">
        <f t="shared" si="74"/>
        <v>21243668</v>
      </c>
      <c r="G455" s="8">
        <f t="shared" si="74"/>
        <v>23184013</v>
      </c>
      <c r="H455" s="8">
        <f t="shared" si="74"/>
        <v>25516223</v>
      </c>
      <c r="I455" s="8">
        <f t="shared" si="74"/>
        <v>30265213</v>
      </c>
      <c r="J455" s="8">
        <f t="shared" si="74"/>
        <v>37168076</v>
      </c>
      <c r="K455" s="8">
        <f t="shared" si="74"/>
        <v>55225336</v>
      </c>
      <c r="L455" s="8">
        <f t="shared" si="74"/>
        <v>75203346</v>
      </c>
      <c r="M455" s="8">
        <f t="shared" si="74"/>
        <v>83260746</v>
      </c>
      <c r="N455" s="8">
        <f t="shared" si="74"/>
        <v>86588102</v>
      </c>
      <c r="O455" s="8">
        <f t="shared" si="74"/>
        <v>93844037</v>
      </c>
      <c r="P455" s="8">
        <f t="shared" si="74"/>
        <v>104947518</v>
      </c>
      <c r="Q455" s="8">
        <f t="shared" si="74"/>
        <v>102228624</v>
      </c>
      <c r="R455" s="6"/>
      <c r="S455" s="9" t="s">
        <v>13</v>
      </c>
    </row>
    <row r="456" spans="1:20" ht="14">
      <c r="B456" s="8">
        <f t="shared" si="74"/>
        <v>10414772</v>
      </c>
      <c r="C456" s="8">
        <f t="shared" si="74"/>
        <v>17719054</v>
      </c>
      <c r="D456" s="8">
        <f t="shared" si="74"/>
        <v>18034631</v>
      </c>
      <c r="E456" s="8">
        <f t="shared" si="74"/>
        <v>19833280</v>
      </c>
      <c r="F456" s="8">
        <f t="shared" si="74"/>
        <v>24006200</v>
      </c>
      <c r="G456" s="8">
        <f t="shared" si="74"/>
        <v>26524004</v>
      </c>
      <c r="H456" s="8">
        <f t="shared" si="74"/>
        <v>28211841</v>
      </c>
      <c r="I456" s="8">
        <f t="shared" si="74"/>
        <v>33655678</v>
      </c>
      <c r="J456" s="8">
        <f t="shared" si="74"/>
        <v>41017466</v>
      </c>
      <c r="K456" s="8">
        <f t="shared" si="74"/>
        <v>70113613</v>
      </c>
      <c r="L456" s="8">
        <f t="shared" si="74"/>
        <v>79548788</v>
      </c>
      <c r="M456" s="8">
        <f t="shared" si="74"/>
        <v>88302718</v>
      </c>
      <c r="N456" s="8">
        <f t="shared" si="74"/>
        <v>93047142</v>
      </c>
      <c r="O456" s="8">
        <f t="shared" si="74"/>
        <v>96012109</v>
      </c>
      <c r="P456" s="8">
        <f t="shared" si="74"/>
        <v>98626358</v>
      </c>
      <c r="Q456" s="8">
        <f t="shared" si="74"/>
        <v>106768529</v>
      </c>
      <c r="R456" s="6"/>
      <c r="S456" s="9" t="s">
        <v>14</v>
      </c>
    </row>
    <row r="457" spans="1:20" ht="14">
      <c r="B457" s="8">
        <f t="shared" ref="B457:M457" si="75">IFERROR(VLOOKUP($B$453,$4:$126,MATCH($S457&amp;"/"&amp;B$348,$2:$2,0),FALSE),"")</f>
        <v>16738676</v>
      </c>
      <c r="C457" s="8">
        <f t="shared" si="75"/>
        <v>18740325.07</v>
      </c>
      <c r="D457" s="8">
        <f t="shared" si="75"/>
        <v>17755671.460000001</v>
      </c>
      <c r="E457" s="8">
        <f t="shared" si="75"/>
        <v>21490604.780000001</v>
      </c>
      <c r="F457" s="8">
        <f t="shared" si="75"/>
        <v>26743766.149999999</v>
      </c>
      <c r="G457" s="8">
        <f t="shared" si="75"/>
        <v>28780947.07</v>
      </c>
      <c r="H457" s="8">
        <f t="shared" si="75"/>
        <v>30782206.48</v>
      </c>
      <c r="I457" s="8">
        <f t="shared" si="75"/>
        <v>37349441.460000001</v>
      </c>
      <c r="J457" s="8">
        <f t="shared" si="75"/>
        <v>55196167.479999997</v>
      </c>
      <c r="K457" s="8">
        <f t="shared" si="75"/>
        <v>75332915.599999994</v>
      </c>
      <c r="L457" s="8">
        <f t="shared" si="75"/>
        <v>84830803.480000004</v>
      </c>
      <c r="M457" s="8">
        <f t="shared" si="75"/>
        <v>93738858.640000001</v>
      </c>
      <c r="N457" s="8">
        <f>IFERROR(VLOOKUP($B$453,$4:$126,MATCH($S457&amp;"/"&amp;N$348,$2:$2,0),FALSE),IFERROR(VLOOKUP($B$453,$4:$126,MATCH($S456&amp;"/"&amp;N$348,$2:$2,0),FALSE),IFERROR(VLOOKUP($B$453,$4:$126,MATCH($S455&amp;"/"&amp;N$348,$2:$2,0),FALSE),IFERROR(VLOOKUP($B$453,$4:$126,MATCH($S454&amp;"/"&amp;N$348,$2:$2,0),FALSE),""))))</f>
        <v>96758743.980000004</v>
      </c>
      <c r="O457" s="8">
        <f>IFERROR(VLOOKUP($B$453,$4:$126,MATCH($S457&amp;"/"&amp;O$348,$2:$2,0),FALSE),IFERROR(VLOOKUP($B$453,$4:$126,MATCH($S456&amp;"/"&amp;O$348,$2:$2,0),FALSE),IFERROR(VLOOKUP($B$453,$4:$126,MATCH($S455&amp;"/"&amp;O$348,$2:$2,0),FALSE),IFERROR(VLOOKUP($B$453,$4:$126,MATCH($S454&amp;"/"&amp;O$348,$2:$2,0),FALSE),""))))</f>
        <v>104134126.68000001</v>
      </c>
      <c r="P457" s="8">
        <f>IFERROR(VLOOKUP($B$453,$4:$126,MATCH($S457&amp;"/"&amp;P$348,$2:$2,0),FALSE),IFERROR(VLOOKUP($B$453,$4:$126,MATCH($S456&amp;"/"&amp;P$348,$2:$2,0),FALSE),IFERROR(VLOOKUP($B$453,$4:$126,MATCH($S455&amp;"/"&amp;P$348,$2:$2,0),FALSE),IFERROR(VLOOKUP($B$453,$4:$126,MATCH($S454&amp;"/"&amp;P$348,$2:$2,0),FALSE),""))))</f>
        <v>100724195.34</v>
      </c>
      <c r="Q457" s="8">
        <f>IFERROR(VLOOKUP($B$453,$4:$126,MATCH($S457&amp;"/"&amp;Q$348,$2:$2,0),FALSE),IFERROR(VLOOKUP($B$453,$4:$126,MATCH($S456&amp;"/"&amp;Q$348,$2:$2,0),FALSE),IFERROR(VLOOKUP($B$453,$4:$126,MATCH($S455&amp;"/"&amp;Q$348,$2:$2,0),FALSE),IFERROR(VLOOKUP($B$453,$4:$126,MATCH($S454&amp;"/"&amp;Q$348,$2:$2,0),FALSE),""))))</f>
        <v>110995450.61</v>
      </c>
      <c r="R457" s="6"/>
      <c r="S457" s="9" t="s">
        <v>15</v>
      </c>
    </row>
    <row r="458" spans="1:20" ht="14">
      <c r="A458" s="85"/>
      <c r="B458" s="12">
        <f t="shared" ref="B458:M458" si="76">+B457/B$402</f>
        <v>0.41681387867923991</v>
      </c>
      <c r="C458" s="12">
        <f t="shared" si="76"/>
        <v>0.42168560559480778</v>
      </c>
      <c r="D458" s="12">
        <f t="shared" si="76"/>
        <v>0.37065021851993402</v>
      </c>
      <c r="E458" s="12">
        <f t="shared" si="76"/>
        <v>0.38833154844112361</v>
      </c>
      <c r="F458" s="12">
        <f t="shared" si="76"/>
        <v>0.37248381473198128</v>
      </c>
      <c r="G458" s="12">
        <f t="shared" si="76"/>
        <v>9.9703459292753996E-2</v>
      </c>
      <c r="H458" s="12">
        <f t="shared" si="76"/>
        <v>9.4305328278096137E-2</v>
      </c>
      <c r="I458" s="12">
        <f t="shared" si="76"/>
        <v>0.1134955268164094</v>
      </c>
      <c r="J458" s="12">
        <f t="shared" si="76"/>
        <v>0.15668797401072843</v>
      </c>
      <c r="K458" s="12">
        <f t="shared" si="76"/>
        <v>0.20908469468320642</v>
      </c>
      <c r="L458" s="12">
        <f t="shared" si="76"/>
        <v>0.22697714037658637</v>
      </c>
      <c r="M458" s="12">
        <f t="shared" si="76"/>
        <v>0.24955937904208828</v>
      </c>
      <c r="N458" s="12">
        <f>+N457/N$402</f>
        <v>0.18488190215912756</v>
      </c>
      <c r="O458" s="12">
        <f>+O457/O$402</f>
        <v>0.11174477687222667</v>
      </c>
      <c r="P458" s="12">
        <f>+P457/P$402</f>
        <v>0.10900161556451105</v>
      </c>
      <c r="Q458" s="12">
        <f>+Q457/Q$402</f>
        <v>0.11980194873663816</v>
      </c>
      <c r="R458" s="6"/>
      <c r="S458" s="11" t="s">
        <v>377</v>
      </c>
    </row>
    <row r="459" spans="1:20" ht="14">
      <c r="B459" s="352" t="s">
        <v>18</v>
      </c>
      <c r="C459" s="352"/>
      <c r="D459" s="352"/>
      <c r="E459" s="352"/>
      <c r="F459" s="352"/>
      <c r="G459" s="352"/>
      <c r="H459" s="352"/>
      <c r="I459" s="352"/>
      <c r="J459" s="352"/>
      <c r="K459" s="352"/>
      <c r="L459" s="352"/>
      <c r="M459" s="352"/>
      <c r="N459" s="352"/>
      <c r="O459" s="352"/>
      <c r="P459" s="115"/>
      <c r="Q459" s="115"/>
      <c r="R459" s="6"/>
      <c r="S459" s="15"/>
    </row>
    <row r="460" spans="1:20" ht="14">
      <c r="B460" s="352" t="s">
        <v>344</v>
      </c>
      <c r="C460" s="352"/>
      <c r="D460" s="352"/>
      <c r="E460" s="352"/>
      <c r="F460" s="352"/>
      <c r="G460" s="352"/>
      <c r="H460" s="352"/>
      <c r="I460" s="352"/>
      <c r="J460" s="352"/>
      <c r="K460" s="352"/>
      <c r="L460" s="352"/>
      <c r="M460" s="352"/>
      <c r="N460" s="352"/>
      <c r="O460" s="352"/>
      <c r="P460" s="115"/>
      <c r="Q460" s="115"/>
      <c r="R460" s="6"/>
      <c r="S460" s="9"/>
    </row>
    <row r="461" spans="1:20" ht="14">
      <c r="B461" s="7">
        <f t="shared" ref="B461:Q464" si="77">IFERROR(VLOOKUP($B$460,$130:$216,MATCH($S461&amp;"/"&amp;B$348,$128:$128,0),FALSE),"")</f>
        <v>31450686</v>
      </c>
      <c r="C461" s="7">
        <f t="shared" si="77"/>
        <v>25917834</v>
      </c>
      <c r="D461" s="7">
        <f t="shared" si="77"/>
        <v>31981948</v>
      </c>
      <c r="E461" s="7">
        <f t="shared" si="77"/>
        <v>37170465</v>
      </c>
      <c r="F461" s="7">
        <f t="shared" si="77"/>
        <v>43014463</v>
      </c>
      <c r="G461" s="7">
        <f t="shared" si="77"/>
        <v>50439114</v>
      </c>
      <c r="H461" s="7">
        <f t="shared" si="77"/>
        <v>86158017</v>
      </c>
      <c r="I461" s="7">
        <f t="shared" si="77"/>
        <v>95553652</v>
      </c>
      <c r="J461" s="7">
        <f t="shared" si="77"/>
        <v>104968767</v>
      </c>
      <c r="K461" s="7">
        <f t="shared" si="77"/>
        <v>113328832</v>
      </c>
      <c r="L461" s="7">
        <f t="shared" si="77"/>
        <v>123651803</v>
      </c>
      <c r="M461" s="7">
        <f t="shared" si="77"/>
        <v>134317668</v>
      </c>
      <c r="N461" s="7">
        <f t="shared" si="77"/>
        <v>140970512</v>
      </c>
      <c r="O461" s="7">
        <f t="shared" si="77"/>
        <v>128548583</v>
      </c>
      <c r="P461" s="7">
        <f t="shared" si="77"/>
        <v>194408684</v>
      </c>
      <c r="Q461" s="7">
        <f t="shared" si="77"/>
        <v>215895116</v>
      </c>
      <c r="R461" s="17"/>
      <c r="S461" s="9" t="s">
        <v>12</v>
      </c>
      <c r="T461" s="88"/>
    </row>
    <row r="462" spans="1:20" ht="14">
      <c r="B462" s="7">
        <f t="shared" si="77"/>
        <v>30817922</v>
      </c>
      <c r="C462" s="7">
        <f t="shared" si="77"/>
        <v>27394918</v>
      </c>
      <c r="D462" s="7">
        <f t="shared" si="77"/>
        <v>33188480</v>
      </c>
      <c r="E462" s="7">
        <f t="shared" si="77"/>
        <v>38982979</v>
      </c>
      <c r="F462" s="7">
        <f t="shared" si="77"/>
        <v>45615209</v>
      </c>
      <c r="G462" s="7">
        <f t="shared" si="77"/>
        <v>51081934</v>
      </c>
      <c r="H462" s="7">
        <f t="shared" si="77"/>
        <v>88945118</v>
      </c>
      <c r="I462" s="7">
        <f t="shared" si="77"/>
        <v>97292252</v>
      </c>
      <c r="J462" s="7">
        <f t="shared" si="77"/>
        <v>109997677</v>
      </c>
      <c r="K462" s="7">
        <f t="shared" si="77"/>
        <v>116133912</v>
      </c>
      <c r="L462" s="7">
        <f t="shared" si="77"/>
        <v>124914898</v>
      </c>
      <c r="M462" s="7">
        <f t="shared" si="77"/>
        <v>138395714</v>
      </c>
      <c r="N462" s="7">
        <f t="shared" si="77"/>
        <v>123101061</v>
      </c>
      <c r="O462" s="7">
        <f t="shared" si="77"/>
        <v>132145662</v>
      </c>
      <c r="P462" s="7">
        <f t="shared" si="77"/>
        <v>208210342</v>
      </c>
      <c r="Q462" s="7">
        <f t="shared" si="77"/>
        <v>225602567</v>
      </c>
      <c r="R462" s="17"/>
      <c r="S462" s="9" t="s">
        <v>13</v>
      </c>
    </row>
    <row r="463" spans="1:20" ht="14">
      <c r="B463" s="7">
        <f t="shared" si="77"/>
        <v>33043923</v>
      </c>
      <c r="C463" s="7">
        <f t="shared" si="77"/>
        <v>28395618</v>
      </c>
      <c r="D463" s="7">
        <f t="shared" si="77"/>
        <v>33285270</v>
      </c>
      <c r="E463" s="7">
        <f t="shared" si="77"/>
        <v>40046338</v>
      </c>
      <c r="F463" s="7">
        <f t="shared" si="77"/>
        <v>48503536</v>
      </c>
      <c r="G463" s="7">
        <f t="shared" si="77"/>
        <v>82350552</v>
      </c>
      <c r="H463" s="7">
        <f t="shared" si="77"/>
        <v>87672418</v>
      </c>
      <c r="I463" s="7">
        <f t="shared" si="77"/>
        <v>96363864</v>
      </c>
      <c r="J463" s="7">
        <f t="shared" si="77"/>
        <v>108642041</v>
      </c>
      <c r="K463" s="7">
        <f t="shared" si="77"/>
        <v>118241828</v>
      </c>
      <c r="L463" s="7">
        <f t="shared" si="77"/>
        <v>125482337</v>
      </c>
      <c r="M463" s="7">
        <f t="shared" si="77"/>
        <v>135762706</v>
      </c>
      <c r="N463" s="7">
        <f t="shared" si="77"/>
        <v>129990020</v>
      </c>
      <c r="O463" s="7">
        <f t="shared" si="77"/>
        <v>125286925</v>
      </c>
      <c r="P463" s="7">
        <f t="shared" si="77"/>
        <v>207616873</v>
      </c>
      <c r="Q463" s="7">
        <f t="shared" si="77"/>
        <v>220050807</v>
      </c>
      <c r="R463" s="17"/>
      <c r="S463" s="9" t="s">
        <v>14</v>
      </c>
    </row>
    <row r="464" spans="1:20" ht="14">
      <c r="B464" s="18">
        <f t="shared" si="77"/>
        <v>28770180</v>
      </c>
      <c r="C464" s="18">
        <f t="shared" si="77"/>
        <v>30668553.719999999</v>
      </c>
      <c r="D464" s="18">
        <f t="shared" si="77"/>
        <v>36498116.479999997</v>
      </c>
      <c r="E464" s="18">
        <f t="shared" si="77"/>
        <v>39160084.920000002</v>
      </c>
      <c r="F464" s="18">
        <f t="shared" si="77"/>
        <v>51568839.490000002</v>
      </c>
      <c r="G464" s="18">
        <f t="shared" si="77"/>
        <v>88413932.790000007</v>
      </c>
      <c r="H464" s="18">
        <f t="shared" si="77"/>
        <v>94990804.730000004</v>
      </c>
      <c r="I464" s="18">
        <f t="shared" si="77"/>
        <v>102607555.26000001</v>
      </c>
      <c r="J464" s="18">
        <f t="shared" si="77"/>
        <v>111103385.91</v>
      </c>
      <c r="K464" s="18">
        <f t="shared" si="77"/>
        <v>123364653.17</v>
      </c>
      <c r="L464" s="18">
        <f t="shared" si="77"/>
        <v>134503438.96000001</v>
      </c>
      <c r="M464" s="18">
        <f t="shared" si="77"/>
        <v>142510625.53999999</v>
      </c>
      <c r="N464" s="18">
        <f t="shared" si="77"/>
        <v>131822726.40000001</v>
      </c>
      <c r="O464" s="18">
        <f t="shared" si="77"/>
        <v>179226117.40000001</v>
      </c>
      <c r="P464" s="18">
        <f t="shared" si="77"/>
        <v>218862876.47999999</v>
      </c>
      <c r="Q464" s="18">
        <f t="shared" si="77"/>
        <v>233732463.72999999</v>
      </c>
      <c r="R464" s="17"/>
      <c r="S464" s="9" t="s">
        <v>19</v>
      </c>
    </row>
    <row r="465" spans="1:19" ht="14">
      <c r="B465" s="16">
        <f>SUM(B461:B464)</f>
        <v>124082711</v>
      </c>
      <c r="C465" s="16">
        <f t="shared" ref="C465:M465" si="78">SUM(C461:C464)</f>
        <v>112376923.72</v>
      </c>
      <c r="D465" s="16">
        <f t="shared" si="78"/>
        <v>134953814.47999999</v>
      </c>
      <c r="E465" s="16">
        <f t="shared" si="78"/>
        <v>155359866.92000002</v>
      </c>
      <c r="F465" s="16">
        <f t="shared" si="78"/>
        <v>188702047.49000001</v>
      </c>
      <c r="G465" s="16">
        <f t="shared" si="78"/>
        <v>272285532.79000002</v>
      </c>
      <c r="H465" s="16">
        <f t="shared" si="78"/>
        <v>357766357.73000002</v>
      </c>
      <c r="I465" s="16">
        <f t="shared" si="78"/>
        <v>391817323.25999999</v>
      </c>
      <c r="J465" s="16">
        <f t="shared" si="78"/>
        <v>434711870.90999997</v>
      </c>
      <c r="K465" s="16">
        <f t="shared" si="78"/>
        <v>471069225.17000002</v>
      </c>
      <c r="L465" s="16">
        <f t="shared" si="78"/>
        <v>508552476.96000004</v>
      </c>
      <c r="M465" s="16">
        <f t="shared" si="78"/>
        <v>550986713.53999996</v>
      </c>
      <c r="N465" s="16">
        <f>IF(N462="",N461*4,IF(N463="",(N462+N461)*2,IF(N464="",((N463+N462+N461)/3)*4,SUM(N461:N464))))</f>
        <v>525884319.39999998</v>
      </c>
      <c r="O465" s="16">
        <f>IF(O462="",O461*4,IF(O463="",(O462+O461)*2,IF(O464="",((O463+O462+O461)/3)*4,SUM(O461:O464))))</f>
        <v>565207287.39999998</v>
      </c>
      <c r="P465" s="16">
        <f>IF(P462="",P461*4,IF(P463="",(P462+P461)*2,IF(P464="",((P463+P462+P461)/3)*4,SUM(P461:P464))))</f>
        <v>829098775.48000002</v>
      </c>
      <c r="Q465" s="16">
        <f>IF(Q462="",Q461*4,IF(Q463="",(Q462+Q461)*2,IF(Q464="",((Q463+Q462+Q461)/3)*4,SUM(Q461:Q464))))</f>
        <v>895280953.73000002</v>
      </c>
      <c r="R465" s="6"/>
      <c r="S465" s="9" t="s">
        <v>15</v>
      </c>
    </row>
    <row r="466" spans="1:19" s="87" customFormat="1" ht="14">
      <c r="A466" s="86"/>
      <c r="B466" s="19"/>
      <c r="C466" s="20">
        <f t="shared" ref="C466:M466" si="79">C465/B465-1</f>
        <v>-9.4338584204531117E-2</v>
      </c>
      <c r="D466" s="20">
        <f t="shared" si="79"/>
        <v>0.20090326387873825</v>
      </c>
      <c r="E466" s="20">
        <f t="shared" si="79"/>
        <v>0.15120767440793004</v>
      </c>
      <c r="F466" s="20">
        <f t="shared" si="79"/>
        <v>0.21461257164418779</v>
      </c>
      <c r="G466" s="20">
        <f t="shared" si="79"/>
        <v>0.44293894216717167</v>
      </c>
      <c r="H466" s="20">
        <f t="shared" si="79"/>
        <v>0.31393818123244555</v>
      </c>
      <c r="I466" s="20">
        <f t="shared" si="79"/>
        <v>9.5176544116810646E-2</v>
      </c>
      <c r="J466" s="20">
        <f t="shared" si="79"/>
        <v>0.10947588353957549</v>
      </c>
      <c r="K466" s="20">
        <f t="shared" si="79"/>
        <v>8.3635522038751242E-2</v>
      </c>
      <c r="L466" s="20">
        <f t="shared" si="79"/>
        <v>7.9570580685828229E-2</v>
      </c>
      <c r="M466" s="20">
        <f t="shared" si="79"/>
        <v>8.3441215022019399E-2</v>
      </c>
      <c r="N466" s="12">
        <f>N465/M465-1</f>
        <v>-4.5558982681671578E-2</v>
      </c>
      <c r="O466" s="12">
        <f>O465/N465-1</f>
        <v>7.4774939182185474E-2</v>
      </c>
      <c r="P466" s="12">
        <f>P465/O465-1</f>
        <v>0.46689328669827068</v>
      </c>
      <c r="Q466" s="12">
        <f>Q465/P465-1</f>
        <v>7.9824238326349439E-2</v>
      </c>
      <c r="R466" s="17"/>
      <c r="S466" s="14" t="s">
        <v>20</v>
      </c>
    </row>
    <row r="467" spans="1:19" ht="14">
      <c r="B467" s="352" t="s">
        <v>307</v>
      </c>
      <c r="C467" s="352"/>
      <c r="D467" s="352"/>
      <c r="E467" s="352"/>
      <c r="F467" s="352"/>
      <c r="G467" s="352"/>
      <c r="H467" s="352"/>
      <c r="I467" s="352"/>
      <c r="J467" s="352"/>
      <c r="K467" s="352"/>
      <c r="L467" s="352"/>
      <c r="M467" s="352"/>
      <c r="N467" s="352"/>
      <c r="O467" s="352"/>
      <c r="P467" s="115"/>
      <c r="Q467" s="115"/>
      <c r="R467" s="6"/>
      <c r="S467" s="9"/>
    </row>
    <row r="468" spans="1:19" ht="14">
      <c r="B468" s="7">
        <f t="shared" ref="B468:Q471" si="80">IFERROR(VLOOKUP($B$467,$130:$216,MATCH($S468&amp;"/"&amp;B$348,$128:$128,0),FALSE),"")</f>
        <v>1207163</v>
      </c>
      <c r="C468" s="7">
        <f t="shared" si="80"/>
        <v>1307386</v>
      </c>
      <c r="D468" s="7">
        <f t="shared" si="80"/>
        <v>1321883</v>
      </c>
      <c r="E468" s="7">
        <f t="shared" si="80"/>
        <v>1610751</v>
      </c>
      <c r="F468" s="7">
        <f t="shared" si="80"/>
        <v>1492490</v>
      </c>
      <c r="G468" s="7">
        <f t="shared" si="80"/>
        <v>2258403</v>
      </c>
      <c r="H468" s="7">
        <f t="shared" si="80"/>
        <v>2923276</v>
      </c>
      <c r="I468" s="7">
        <f t="shared" si="80"/>
        <v>3162157</v>
      </c>
      <c r="J468" s="7">
        <f t="shared" si="80"/>
        <v>3712618</v>
      </c>
      <c r="K468" s="7">
        <f t="shared" si="80"/>
        <v>4094488</v>
      </c>
      <c r="L468" s="7">
        <f t="shared" si="80"/>
        <v>4339655</v>
      </c>
      <c r="M468" s="7">
        <f t="shared" si="80"/>
        <v>4465610</v>
      </c>
      <c r="N468" s="7">
        <f t="shared" si="80"/>
        <v>4787011</v>
      </c>
      <c r="O468" s="7">
        <f t="shared" si="80"/>
        <v>4790420</v>
      </c>
      <c r="P468" s="7">
        <f t="shared" si="80"/>
        <v>5253129</v>
      </c>
      <c r="Q468" s="7">
        <f t="shared" si="80"/>
        <v>6030717</v>
      </c>
      <c r="R468" s="6"/>
      <c r="S468" s="9" t="s">
        <v>12</v>
      </c>
    </row>
    <row r="469" spans="1:19" ht="14">
      <c r="B469" s="7">
        <f t="shared" si="80"/>
        <v>1178089</v>
      </c>
      <c r="C469" s="7">
        <f t="shared" si="80"/>
        <v>1145514</v>
      </c>
      <c r="D469" s="7">
        <f t="shared" si="80"/>
        <v>1307115</v>
      </c>
      <c r="E469" s="7">
        <f t="shared" si="80"/>
        <v>1590375</v>
      </c>
      <c r="F469" s="7">
        <f t="shared" si="80"/>
        <v>1934688</v>
      </c>
      <c r="G469" s="7">
        <f t="shared" si="80"/>
        <v>2326848</v>
      </c>
      <c r="H469" s="7">
        <f t="shared" si="80"/>
        <v>3126178</v>
      </c>
      <c r="I469" s="7">
        <f t="shared" si="80"/>
        <v>3333320</v>
      </c>
      <c r="J469" s="7">
        <f t="shared" si="80"/>
        <v>4573992</v>
      </c>
      <c r="K469" s="7">
        <f t="shared" si="80"/>
        <v>4464309</v>
      </c>
      <c r="L469" s="7">
        <f t="shared" si="80"/>
        <v>4701357</v>
      </c>
      <c r="M469" s="7">
        <f t="shared" si="80"/>
        <v>4796823</v>
      </c>
      <c r="N469" s="7">
        <f t="shared" si="80"/>
        <v>4888055</v>
      </c>
      <c r="O469" s="7">
        <f t="shared" si="80"/>
        <v>5224269</v>
      </c>
      <c r="P469" s="7">
        <f t="shared" si="80"/>
        <v>5373915</v>
      </c>
      <c r="Q469" s="7">
        <f t="shared" si="80"/>
        <v>6290791</v>
      </c>
      <c r="R469" s="6"/>
      <c r="S469" s="9" t="s">
        <v>13</v>
      </c>
    </row>
    <row r="470" spans="1:19" ht="14">
      <c r="B470" s="7">
        <f t="shared" si="80"/>
        <v>1107407</v>
      </c>
      <c r="C470" s="7">
        <f t="shared" si="80"/>
        <v>1186110</v>
      </c>
      <c r="D470" s="7">
        <f t="shared" si="80"/>
        <v>1417359</v>
      </c>
      <c r="E470" s="7">
        <f t="shared" si="80"/>
        <v>1595604</v>
      </c>
      <c r="F470" s="7">
        <f t="shared" si="80"/>
        <v>2540123</v>
      </c>
      <c r="G470" s="7">
        <f t="shared" si="80"/>
        <v>3748413</v>
      </c>
      <c r="H470" s="7">
        <f t="shared" si="80"/>
        <v>3338085</v>
      </c>
      <c r="I470" s="7">
        <f t="shared" si="80"/>
        <v>3630498</v>
      </c>
      <c r="J470" s="7">
        <f t="shared" si="80"/>
        <v>4297996</v>
      </c>
      <c r="K470" s="7">
        <f t="shared" si="80"/>
        <v>4923553</v>
      </c>
      <c r="L470" s="7">
        <f t="shared" si="80"/>
        <v>4941596</v>
      </c>
      <c r="M470" s="7">
        <f t="shared" si="80"/>
        <v>5251591</v>
      </c>
      <c r="N470" s="7">
        <f t="shared" si="80"/>
        <v>5466550</v>
      </c>
      <c r="O470" s="7">
        <f t="shared" si="80"/>
        <v>5010617</v>
      </c>
      <c r="P470" s="7">
        <f t="shared" si="80"/>
        <v>6132381</v>
      </c>
      <c r="Q470" s="7">
        <f t="shared" si="80"/>
        <v>6101971</v>
      </c>
      <c r="R470" s="6"/>
      <c r="S470" s="9" t="s">
        <v>14</v>
      </c>
    </row>
    <row r="471" spans="1:19" ht="14">
      <c r="B471" s="18">
        <f t="shared" si="80"/>
        <v>1363006</v>
      </c>
      <c r="C471" s="18">
        <f t="shared" si="80"/>
        <v>1447914.82</v>
      </c>
      <c r="D471" s="18">
        <f t="shared" si="80"/>
        <v>1744138.84</v>
      </c>
      <c r="E471" s="18">
        <f t="shared" si="80"/>
        <v>1066243.72</v>
      </c>
      <c r="F471" s="18">
        <f t="shared" si="80"/>
        <v>2375219</v>
      </c>
      <c r="G471" s="18">
        <f t="shared" si="80"/>
        <v>3500872.29</v>
      </c>
      <c r="H471" s="18">
        <f t="shared" si="80"/>
        <v>3532267.8</v>
      </c>
      <c r="I471" s="18">
        <f t="shared" si="80"/>
        <v>3745277.02</v>
      </c>
      <c r="J471" s="18">
        <f t="shared" si="80"/>
        <v>4335431.79</v>
      </c>
      <c r="K471" s="18">
        <f t="shared" si="80"/>
        <v>4612990.4800000004</v>
      </c>
      <c r="L471" s="18">
        <f t="shared" si="80"/>
        <v>5005008.55</v>
      </c>
      <c r="M471" s="18">
        <f t="shared" si="80"/>
        <v>5296947.2300000004</v>
      </c>
      <c r="N471" s="18">
        <f t="shared" si="80"/>
        <v>5181248.3499999996</v>
      </c>
      <c r="O471" s="18">
        <f t="shared" si="80"/>
        <v>6827948.46</v>
      </c>
      <c r="P471" s="18">
        <f t="shared" si="80"/>
        <v>6463456.8700000001</v>
      </c>
      <c r="Q471" s="18">
        <f t="shared" si="80"/>
        <v>6668726.96</v>
      </c>
      <c r="R471" s="6"/>
      <c r="S471" s="9" t="s">
        <v>19</v>
      </c>
    </row>
    <row r="472" spans="1:19" ht="14">
      <c r="B472" s="7">
        <f>SUM(B468:B471)</f>
        <v>4855665</v>
      </c>
      <c r="C472" s="112">
        <f t="shared" ref="C472:M472" si="81">SUM(C468:C471)</f>
        <v>5086924.82</v>
      </c>
      <c r="D472" s="112">
        <f t="shared" si="81"/>
        <v>5790495.8399999999</v>
      </c>
      <c r="E472" s="112">
        <f t="shared" si="81"/>
        <v>5862973.7199999997</v>
      </c>
      <c r="F472" s="112">
        <f t="shared" si="81"/>
        <v>8342520</v>
      </c>
      <c r="G472" s="112">
        <f t="shared" si="81"/>
        <v>11834536.289999999</v>
      </c>
      <c r="H472" s="112">
        <f t="shared" si="81"/>
        <v>12919806.800000001</v>
      </c>
      <c r="I472" s="112">
        <f t="shared" si="81"/>
        <v>13871252.02</v>
      </c>
      <c r="J472" s="112">
        <f t="shared" si="81"/>
        <v>16920037.789999999</v>
      </c>
      <c r="K472" s="112">
        <f t="shared" si="81"/>
        <v>18095340.48</v>
      </c>
      <c r="L472" s="112">
        <f t="shared" si="81"/>
        <v>18987616.550000001</v>
      </c>
      <c r="M472" s="112">
        <f t="shared" si="81"/>
        <v>19810971.23</v>
      </c>
      <c r="N472" s="112">
        <f>IF(N469="",N468*4,IF(N470="",(N469+N468)*2,IF(N471="",((N470+N469+N468)/3)*4,SUM(N468:N471))))</f>
        <v>20322864.350000001</v>
      </c>
      <c r="O472" s="112">
        <f>IF(O469="",O468*4,IF(O470="",(O469+O468)*2,IF(O471="",((O470+O469+O468)/3)*4,SUM(O468:O471))))</f>
        <v>21853254.460000001</v>
      </c>
      <c r="P472" s="112">
        <f>IF(P469="",P468*4,IF(P470="",(P469+P468)*2,IF(P471="",((P470+P469+P468)/3)*4,SUM(P468:P471))))</f>
        <v>23222881.870000001</v>
      </c>
      <c r="Q472" s="112">
        <f>IF(Q469="",Q468*4,IF(Q470="",(Q469+Q468)*2,IF(Q471="",((Q470+Q469+Q468)/3)*4,SUM(Q468:Q471))))</f>
        <v>25092205.960000001</v>
      </c>
      <c r="R472" s="6"/>
      <c r="S472" s="9" t="s">
        <v>15</v>
      </c>
    </row>
    <row r="473" spans="1:19" ht="14">
      <c r="B473" s="352" t="s">
        <v>345</v>
      </c>
      <c r="C473" s="352"/>
      <c r="D473" s="352"/>
      <c r="E473" s="352"/>
      <c r="F473" s="352"/>
      <c r="G473" s="352"/>
      <c r="H473" s="352"/>
      <c r="I473" s="352"/>
      <c r="J473" s="352"/>
      <c r="K473" s="352"/>
      <c r="L473" s="352"/>
      <c r="M473" s="352"/>
      <c r="N473" s="352"/>
      <c r="O473" s="352"/>
      <c r="P473" s="115"/>
      <c r="Q473" s="115"/>
      <c r="R473" s="6"/>
      <c r="S473" s="9"/>
    </row>
    <row r="474" spans="1:19" ht="14">
      <c r="B474" s="7">
        <f t="shared" ref="B474:Q477" si="82">IFERROR(VLOOKUP($B$473,$130:$216,MATCH($S474&amp;"/"&amp;B$348,$128:$128,0),FALSE),"")</f>
        <v>64822</v>
      </c>
      <c r="C474" s="7">
        <f t="shared" si="82"/>
        <v>48963</v>
      </c>
      <c r="D474" s="7">
        <f t="shared" si="82"/>
        <v>120957</v>
      </c>
      <c r="E474" s="7">
        <f t="shared" si="82"/>
        <v>74568</v>
      </c>
      <c r="F474" s="7">
        <f t="shared" si="82"/>
        <v>159971</v>
      </c>
      <c r="G474" s="7">
        <f t="shared" si="82"/>
        <v>204422</v>
      </c>
      <c r="H474" s="7">
        <f t="shared" si="82"/>
        <v>67644</v>
      </c>
      <c r="I474" s="7">
        <f t="shared" si="82"/>
        <v>64897</v>
      </c>
      <c r="J474" s="7">
        <f t="shared" si="82"/>
        <v>45562</v>
      </c>
      <c r="K474" s="7">
        <f t="shared" si="82"/>
        <v>84175</v>
      </c>
      <c r="L474" s="7">
        <f t="shared" si="82"/>
        <v>54414</v>
      </c>
      <c r="M474" s="7">
        <f t="shared" si="82"/>
        <v>112436</v>
      </c>
      <c r="N474" s="7">
        <f t="shared" si="82"/>
        <v>42453</v>
      </c>
      <c r="O474" s="7">
        <f t="shared" si="82"/>
        <v>32869</v>
      </c>
      <c r="P474" s="7">
        <f t="shared" si="82"/>
        <v>69338</v>
      </c>
      <c r="Q474" s="7">
        <f t="shared" si="82"/>
        <v>93957</v>
      </c>
      <c r="R474" s="6"/>
      <c r="S474" s="9" t="s">
        <v>12</v>
      </c>
    </row>
    <row r="475" spans="1:19" ht="14">
      <c r="B475" s="7">
        <f t="shared" si="82"/>
        <v>66239</v>
      </c>
      <c r="C475" s="7">
        <f t="shared" si="82"/>
        <v>32030</v>
      </c>
      <c r="D475" s="7">
        <f t="shared" si="82"/>
        <v>132602</v>
      </c>
      <c r="E475" s="7">
        <f t="shared" si="82"/>
        <v>109225</v>
      </c>
      <c r="F475" s="7">
        <f t="shared" si="82"/>
        <v>181430</v>
      </c>
      <c r="G475" s="7">
        <f t="shared" si="82"/>
        <v>152311</v>
      </c>
      <c r="H475" s="7">
        <f t="shared" si="82"/>
        <v>61344</v>
      </c>
      <c r="I475" s="7">
        <f t="shared" si="82"/>
        <v>50589</v>
      </c>
      <c r="J475" s="7">
        <f t="shared" si="82"/>
        <v>49289</v>
      </c>
      <c r="K475" s="7">
        <f t="shared" si="82"/>
        <v>53717</v>
      </c>
      <c r="L475" s="7">
        <f t="shared" si="82"/>
        <v>90025</v>
      </c>
      <c r="M475" s="7">
        <f t="shared" si="82"/>
        <v>74303</v>
      </c>
      <c r="N475" s="7">
        <f t="shared" si="82"/>
        <v>38204</v>
      </c>
      <c r="O475" s="7">
        <f t="shared" si="82"/>
        <v>21512</v>
      </c>
      <c r="P475" s="7">
        <f t="shared" si="82"/>
        <v>71216</v>
      </c>
      <c r="Q475" s="7">
        <f t="shared" si="82"/>
        <v>108451</v>
      </c>
      <c r="R475" s="6"/>
      <c r="S475" s="9" t="s">
        <v>13</v>
      </c>
    </row>
    <row r="476" spans="1:19" ht="14">
      <c r="B476" s="7">
        <f t="shared" si="82"/>
        <v>68521</v>
      </c>
      <c r="C476" s="7">
        <f t="shared" si="82"/>
        <v>98056</v>
      </c>
      <c r="D476" s="7">
        <f t="shared" si="82"/>
        <v>31459</v>
      </c>
      <c r="E476" s="7">
        <f t="shared" si="82"/>
        <v>120372</v>
      </c>
      <c r="F476" s="7">
        <f t="shared" si="82"/>
        <v>181383</v>
      </c>
      <c r="G476" s="7">
        <f t="shared" si="82"/>
        <v>56740</v>
      </c>
      <c r="H476" s="7">
        <f t="shared" si="82"/>
        <v>54357</v>
      </c>
      <c r="I476" s="7">
        <f t="shared" si="82"/>
        <v>42657</v>
      </c>
      <c r="J476" s="7">
        <f t="shared" si="82"/>
        <v>59447</v>
      </c>
      <c r="K476" s="7">
        <f t="shared" si="82"/>
        <v>45139</v>
      </c>
      <c r="L476" s="7">
        <f t="shared" si="82"/>
        <v>70553</v>
      </c>
      <c r="M476" s="7">
        <f t="shared" si="82"/>
        <v>57951</v>
      </c>
      <c r="N476" s="7">
        <f t="shared" si="82"/>
        <v>32202</v>
      </c>
      <c r="O476" s="7">
        <f t="shared" si="82"/>
        <v>22460</v>
      </c>
      <c r="P476" s="7">
        <f t="shared" si="82"/>
        <v>58900</v>
      </c>
      <c r="Q476" s="7">
        <f t="shared" si="82"/>
        <v>113072</v>
      </c>
      <c r="R476" s="6"/>
      <c r="S476" s="9" t="s">
        <v>14</v>
      </c>
    </row>
    <row r="477" spans="1:19" ht="14">
      <c r="B477" s="18">
        <f t="shared" si="82"/>
        <v>75066</v>
      </c>
      <c r="C477" s="18">
        <f t="shared" si="82"/>
        <v>117880.13</v>
      </c>
      <c r="D477" s="18">
        <f t="shared" si="82"/>
        <v>54221.64</v>
      </c>
      <c r="E477" s="18">
        <f t="shared" si="82"/>
        <v>146471.91</v>
      </c>
      <c r="F477" s="18">
        <f t="shared" si="82"/>
        <v>209663.48</v>
      </c>
      <c r="G477" s="18">
        <f t="shared" si="82"/>
        <v>65045.48</v>
      </c>
      <c r="H477" s="18">
        <f t="shared" si="82"/>
        <v>54586.32</v>
      </c>
      <c r="I477" s="18">
        <f t="shared" si="82"/>
        <v>46520.29</v>
      </c>
      <c r="J477" s="18">
        <f t="shared" si="82"/>
        <v>75555.539999999994</v>
      </c>
      <c r="K477" s="18">
        <f t="shared" si="82"/>
        <v>55653.120000000003</v>
      </c>
      <c r="L477" s="18">
        <f t="shared" si="82"/>
        <v>64947.82</v>
      </c>
      <c r="M477" s="18">
        <f t="shared" si="82"/>
        <v>50033.760000000002</v>
      </c>
      <c r="N477" s="18">
        <f t="shared" si="82"/>
        <v>43976.25</v>
      </c>
      <c r="O477" s="18">
        <f t="shared" si="82"/>
        <v>52377.23</v>
      </c>
      <c r="P477" s="18">
        <f t="shared" si="82"/>
        <v>84107.49</v>
      </c>
      <c r="Q477" s="18">
        <f t="shared" si="82"/>
        <v>152714.28</v>
      </c>
      <c r="R477" s="6"/>
      <c r="S477" s="9" t="s">
        <v>19</v>
      </c>
    </row>
    <row r="478" spans="1:19" ht="14">
      <c r="B478" s="7">
        <f>SUM(B474:B477)</f>
        <v>274648</v>
      </c>
      <c r="C478" s="112">
        <f t="shared" ref="C478:M478" si="83">SUM(C474:C477)</f>
        <v>296929.13</v>
      </c>
      <c r="D478" s="112">
        <f t="shared" si="83"/>
        <v>339239.64</v>
      </c>
      <c r="E478" s="112">
        <f t="shared" si="83"/>
        <v>450636.91000000003</v>
      </c>
      <c r="F478" s="112">
        <f t="shared" si="83"/>
        <v>732447.48</v>
      </c>
      <c r="G478" s="112">
        <f t="shared" si="83"/>
        <v>478518.48</v>
      </c>
      <c r="H478" s="112">
        <f t="shared" si="83"/>
        <v>237931.32</v>
      </c>
      <c r="I478" s="112">
        <f t="shared" si="83"/>
        <v>204663.29</v>
      </c>
      <c r="J478" s="112">
        <f t="shared" si="83"/>
        <v>229853.53999999998</v>
      </c>
      <c r="K478" s="112">
        <f t="shared" si="83"/>
        <v>238684.12</v>
      </c>
      <c r="L478" s="112">
        <f t="shared" si="83"/>
        <v>279939.82</v>
      </c>
      <c r="M478" s="112">
        <f t="shared" si="83"/>
        <v>294723.76</v>
      </c>
      <c r="N478" s="112">
        <f>IF(N475="",N474*4,IF(N476="",(N475+N474)*2,IF(N477="",((N476+N475+N474)/3)*4,SUM(N474:N477))))</f>
        <v>156835.25</v>
      </c>
      <c r="O478" s="112">
        <f>IF(O475="",O474*4,IF(O476="",(O475+O474)*2,IF(O477="",((O476+O475+O474)/3)*4,SUM(O474:O477))))</f>
        <v>129218.23000000001</v>
      </c>
      <c r="P478" s="112">
        <f>IF(P475="",P474*4,IF(P476="",(P475+P474)*2,IF(P477="",((P476+P475+P474)/3)*4,SUM(P474:P477))))</f>
        <v>283561.49</v>
      </c>
      <c r="Q478" s="112">
        <f>IF(Q475="",Q474*4,IF(Q476="",(Q475+Q474)*2,IF(Q477="",((Q476+Q475+Q474)/3)*4,SUM(Q474:Q477))))</f>
        <v>468194.28</v>
      </c>
      <c r="R478" s="6"/>
      <c r="S478" s="9" t="s">
        <v>15</v>
      </c>
    </row>
    <row r="479" spans="1:19" ht="14">
      <c r="B479" s="352" t="s">
        <v>353</v>
      </c>
      <c r="C479" s="352"/>
      <c r="D479" s="352"/>
      <c r="E479" s="352"/>
      <c r="F479" s="352"/>
      <c r="G479" s="352"/>
      <c r="H479" s="352"/>
      <c r="I479" s="352"/>
      <c r="J479" s="352"/>
      <c r="K479" s="352"/>
      <c r="L479" s="352"/>
      <c r="M479" s="352"/>
      <c r="N479" s="352"/>
      <c r="O479" s="352"/>
      <c r="P479" s="115"/>
      <c r="Q479" s="115"/>
      <c r="R479" s="6"/>
      <c r="S479" s="9"/>
    </row>
    <row r="480" spans="1:19" ht="14">
      <c r="B480" s="7">
        <f t="shared" ref="B480:Q483" si="84">IFERROR(VLOOKUP($B$479,$130:$216,MATCH($S480&amp;"/"&amp;B$348,$128:$128,0),FALSE),"")</f>
        <v>0</v>
      </c>
      <c r="C480" s="7">
        <f t="shared" si="84"/>
        <v>0</v>
      </c>
      <c r="D480" s="7">
        <f t="shared" si="84"/>
        <v>0</v>
      </c>
      <c r="E480" s="7">
        <f t="shared" si="84"/>
        <v>0</v>
      </c>
      <c r="F480" s="7">
        <f t="shared" si="84"/>
        <v>0</v>
      </c>
      <c r="G480" s="7">
        <f t="shared" si="84"/>
        <v>0</v>
      </c>
      <c r="H480" s="7">
        <f t="shared" si="84"/>
        <v>0</v>
      </c>
      <c r="I480" s="7">
        <f t="shared" si="84"/>
        <v>0</v>
      </c>
      <c r="J480" s="7">
        <f t="shared" si="84"/>
        <v>0</v>
      </c>
      <c r="K480" s="7">
        <f t="shared" si="84"/>
        <v>0</v>
      </c>
      <c r="L480" s="7">
        <f t="shared" si="84"/>
        <v>0</v>
      </c>
      <c r="M480" s="7">
        <f t="shared" si="84"/>
        <v>0</v>
      </c>
      <c r="N480" s="7">
        <f t="shared" si="84"/>
        <v>0</v>
      </c>
      <c r="O480" s="7">
        <f t="shared" si="84"/>
        <v>35738</v>
      </c>
      <c r="P480" s="7">
        <f t="shared" si="84"/>
        <v>224294</v>
      </c>
      <c r="Q480" s="7">
        <f t="shared" si="84"/>
        <v>192877</v>
      </c>
      <c r="R480" s="6"/>
      <c r="S480" s="9" t="s">
        <v>12</v>
      </c>
    </row>
    <row r="481" spans="2:19" ht="14">
      <c r="B481" s="7">
        <f t="shared" si="84"/>
        <v>0</v>
      </c>
      <c r="C481" s="7">
        <f t="shared" si="84"/>
        <v>0</v>
      </c>
      <c r="D481" s="7">
        <f t="shared" si="84"/>
        <v>0</v>
      </c>
      <c r="E481" s="7">
        <f t="shared" si="84"/>
        <v>0</v>
      </c>
      <c r="F481" s="7">
        <f t="shared" si="84"/>
        <v>0</v>
      </c>
      <c r="G481" s="7">
        <f t="shared" si="84"/>
        <v>0</v>
      </c>
      <c r="H481" s="7">
        <f t="shared" si="84"/>
        <v>0</v>
      </c>
      <c r="I481" s="7">
        <f t="shared" si="84"/>
        <v>0</v>
      </c>
      <c r="J481" s="7">
        <f t="shared" si="84"/>
        <v>0</v>
      </c>
      <c r="K481" s="7">
        <f t="shared" si="84"/>
        <v>0</v>
      </c>
      <c r="L481" s="7">
        <f t="shared" si="84"/>
        <v>0</v>
      </c>
      <c r="M481" s="7">
        <f t="shared" si="84"/>
        <v>0</v>
      </c>
      <c r="N481" s="7">
        <f t="shared" si="84"/>
        <v>-235</v>
      </c>
      <c r="O481" s="7">
        <f t="shared" si="84"/>
        <v>-129095</v>
      </c>
      <c r="P481" s="7">
        <f t="shared" si="84"/>
        <v>202059</v>
      </c>
      <c r="Q481" s="7">
        <f t="shared" si="84"/>
        <v>201033</v>
      </c>
      <c r="R481" s="6"/>
      <c r="S481" s="9" t="s">
        <v>13</v>
      </c>
    </row>
    <row r="482" spans="2:19" ht="14">
      <c r="B482" s="7">
        <f t="shared" si="84"/>
        <v>0</v>
      </c>
      <c r="C482" s="7">
        <f t="shared" si="84"/>
        <v>0</v>
      </c>
      <c r="D482" s="7">
        <f t="shared" si="84"/>
        <v>0</v>
      </c>
      <c r="E482" s="7">
        <f t="shared" si="84"/>
        <v>0</v>
      </c>
      <c r="F482" s="7">
        <f t="shared" si="84"/>
        <v>0</v>
      </c>
      <c r="G482" s="7">
        <f t="shared" si="84"/>
        <v>0</v>
      </c>
      <c r="H482" s="7">
        <f t="shared" si="84"/>
        <v>0</v>
      </c>
      <c r="I482" s="7">
        <f t="shared" si="84"/>
        <v>0</v>
      </c>
      <c r="J482" s="7">
        <f t="shared" si="84"/>
        <v>0</v>
      </c>
      <c r="K482" s="7">
        <f t="shared" si="84"/>
        <v>0</v>
      </c>
      <c r="L482" s="7">
        <f t="shared" si="84"/>
        <v>0</v>
      </c>
      <c r="M482" s="7">
        <f t="shared" si="84"/>
        <v>0</v>
      </c>
      <c r="N482" s="7">
        <f t="shared" si="84"/>
        <v>-523</v>
      </c>
      <c r="O482" s="7">
        <f t="shared" si="84"/>
        <v>-281627</v>
      </c>
      <c r="P482" s="7">
        <f t="shared" si="84"/>
        <v>229662</v>
      </c>
      <c r="Q482" s="7">
        <f t="shared" si="84"/>
        <v>184707</v>
      </c>
      <c r="R482" s="6"/>
      <c r="S482" s="9" t="s">
        <v>14</v>
      </c>
    </row>
    <row r="483" spans="2:19" ht="14">
      <c r="B483" s="18">
        <f t="shared" si="84"/>
        <v>0</v>
      </c>
      <c r="C483" s="18">
        <f t="shared" si="84"/>
        <v>0</v>
      </c>
      <c r="D483" s="18">
        <f t="shared" si="84"/>
        <v>0</v>
      </c>
      <c r="E483" s="18">
        <f t="shared" si="84"/>
        <v>0</v>
      </c>
      <c r="F483" s="18">
        <f t="shared" si="84"/>
        <v>0</v>
      </c>
      <c r="G483" s="18">
        <f t="shared" si="84"/>
        <v>0</v>
      </c>
      <c r="H483" s="18">
        <f t="shared" si="84"/>
        <v>0</v>
      </c>
      <c r="I483" s="18">
        <f t="shared" si="84"/>
        <v>0</v>
      </c>
      <c r="J483" s="18">
        <f t="shared" si="84"/>
        <v>0</v>
      </c>
      <c r="K483" s="18">
        <f t="shared" si="84"/>
        <v>0</v>
      </c>
      <c r="L483" s="18">
        <f t="shared" si="84"/>
        <v>0</v>
      </c>
      <c r="M483" s="18">
        <f t="shared" si="84"/>
        <v>0</v>
      </c>
      <c r="N483" s="18">
        <f t="shared" si="84"/>
        <v>-62657.21</v>
      </c>
      <c r="O483" s="18">
        <f t="shared" si="84"/>
        <v>148509.70000000001</v>
      </c>
      <c r="P483" s="18">
        <f t="shared" si="84"/>
        <v>175408.39</v>
      </c>
      <c r="Q483" s="18">
        <f t="shared" si="84"/>
        <v>167612.75</v>
      </c>
      <c r="R483" s="6"/>
      <c r="S483" s="9" t="s">
        <v>19</v>
      </c>
    </row>
    <row r="484" spans="2:19" ht="14">
      <c r="B484" s="7">
        <f>SUM(B480:B483)</f>
        <v>0</v>
      </c>
      <c r="C484" s="112">
        <f t="shared" ref="C484:M484" si="85">SUM(C480:C483)</f>
        <v>0</v>
      </c>
      <c r="D484" s="112">
        <f t="shared" si="85"/>
        <v>0</v>
      </c>
      <c r="E484" s="112">
        <f t="shared" si="85"/>
        <v>0</v>
      </c>
      <c r="F484" s="112">
        <f t="shared" si="85"/>
        <v>0</v>
      </c>
      <c r="G484" s="112">
        <f t="shared" si="85"/>
        <v>0</v>
      </c>
      <c r="H484" s="112">
        <f t="shared" si="85"/>
        <v>0</v>
      </c>
      <c r="I484" s="112">
        <f t="shared" si="85"/>
        <v>0</v>
      </c>
      <c r="J484" s="112">
        <f t="shared" si="85"/>
        <v>0</v>
      </c>
      <c r="K484" s="112">
        <f t="shared" si="85"/>
        <v>0</v>
      </c>
      <c r="L484" s="112">
        <f t="shared" si="85"/>
        <v>0</v>
      </c>
      <c r="M484" s="112">
        <f t="shared" si="85"/>
        <v>0</v>
      </c>
      <c r="N484" s="112">
        <f>IF(N481="",N480*4,IF(N482="",(N481+N480)*2,IF(N483="",((N482+N481+N480)/3)*4,SUM(N480:N483))))</f>
        <v>-63415.21</v>
      </c>
      <c r="O484" s="112">
        <f>IF(O481="",O480*4,IF(O482="",(O481+O480)*2,IF(O483="",((O482+O481+O480)/3)*4,SUM(O480:O483))))</f>
        <v>-226474.3</v>
      </c>
      <c r="P484" s="112">
        <f>IF(P481="",P480*4,IF(P482="",(P481+P480)*2,IF(P483="",((P482+P481+P480)/3)*4,SUM(P480:P483))))</f>
        <v>831423.39</v>
      </c>
      <c r="Q484" s="112">
        <f>IF(Q481="",Q480*4,IF(Q482="",(Q481+Q480)*2,IF(Q483="",((Q482+Q481+Q480)/3)*4,SUM(Q480:Q483))))</f>
        <v>746229.75</v>
      </c>
      <c r="R484" s="6"/>
      <c r="S484" s="9" t="s">
        <v>15</v>
      </c>
    </row>
    <row r="485" spans="2:19" ht="14">
      <c r="B485" s="352" t="s">
        <v>354</v>
      </c>
      <c r="C485" s="352"/>
      <c r="D485" s="352"/>
      <c r="E485" s="352"/>
      <c r="F485" s="352"/>
      <c r="G485" s="352"/>
      <c r="H485" s="352"/>
      <c r="I485" s="352"/>
      <c r="J485" s="352"/>
      <c r="K485" s="352"/>
      <c r="L485" s="352"/>
      <c r="M485" s="352"/>
      <c r="N485" s="352"/>
      <c r="O485" s="352"/>
      <c r="P485" s="115"/>
      <c r="Q485" s="115"/>
      <c r="R485" s="6"/>
      <c r="S485" s="9"/>
    </row>
    <row r="486" spans="2:19" ht="14">
      <c r="B486" s="7">
        <f t="shared" ref="B486:Q489" si="86">IFERROR(VLOOKUP($B$485,$130:$216,MATCH($S486&amp;"/"&amp;B$348,$128:$128,0),FALSE),"")</f>
        <v>137694</v>
      </c>
      <c r="C486" s="7">
        <f t="shared" si="86"/>
        <v>2294</v>
      </c>
      <c r="D486" s="7">
        <f t="shared" si="86"/>
        <v>-9258</v>
      </c>
      <c r="E486" s="7">
        <f t="shared" si="86"/>
        <v>45073</v>
      </c>
      <c r="F486" s="7">
        <f t="shared" si="86"/>
        <v>7524</v>
      </c>
      <c r="G486" s="7">
        <f t="shared" si="86"/>
        <v>3055</v>
      </c>
      <c r="H486" s="7">
        <f t="shared" si="86"/>
        <v>176962</v>
      </c>
      <c r="I486" s="7">
        <f t="shared" si="86"/>
        <v>-19335</v>
      </c>
      <c r="J486" s="7">
        <f t="shared" si="86"/>
        <v>58587</v>
      </c>
      <c r="K486" s="7">
        <f t="shared" si="86"/>
        <v>5036</v>
      </c>
      <c r="L486" s="7">
        <f t="shared" si="86"/>
        <v>-6799</v>
      </c>
      <c r="M486" s="7">
        <f t="shared" si="86"/>
        <v>-2012</v>
      </c>
      <c r="N486" s="7">
        <f t="shared" si="86"/>
        <v>55990</v>
      </c>
      <c r="O486" s="7">
        <f t="shared" si="86"/>
        <v>59449</v>
      </c>
      <c r="P486" s="7">
        <f t="shared" si="86"/>
        <v>-48590</v>
      </c>
      <c r="Q486" s="7">
        <f t="shared" si="86"/>
        <v>351859</v>
      </c>
      <c r="R486" s="6"/>
      <c r="S486" s="9" t="s">
        <v>12</v>
      </c>
    </row>
    <row r="487" spans="2:19" ht="14">
      <c r="B487" s="7">
        <f t="shared" si="86"/>
        <v>76014</v>
      </c>
      <c r="C487" s="7">
        <f t="shared" si="86"/>
        <v>-4873</v>
      </c>
      <c r="D487" s="7">
        <f t="shared" si="86"/>
        <v>-14876</v>
      </c>
      <c r="E487" s="7">
        <f t="shared" si="86"/>
        <v>57863</v>
      </c>
      <c r="F487" s="7">
        <f t="shared" si="86"/>
        <v>-28559</v>
      </c>
      <c r="G487" s="7">
        <f t="shared" si="86"/>
        <v>37253</v>
      </c>
      <c r="H487" s="7">
        <f t="shared" si="86"/>
        <v>1262</v>
      </c>
      <c r="I487" s="7">
        <f t="shared" si="86"/>
        <v>-36122</v>
      </c>
      <c r="J487" s="7">
        <f t="shared" si="86"/>
        <v>7685</v>
      </c>
      <c r="K487" s="7">
        <f t="shared" si="86"/>
        <v>-18376</v>
      </c>
      <c r="L487" s="7">
        <f t="shared" si="86"/>
        <v>-3933</v>
      </c>
      <c r="M487" s="7">
        <f t="shared" si="86"/>
        <v>58902</v>
      </c>
      <c r="N487" s="7">
        <f t="shared" si="86"/>
        <v>-2482</v>
      </c>
      <c r="O487" s="7">
        <f t="shared" si="86"/>
        <v>283552</v>
      </c>
      <c r="P487" s="7">
        <f t="shared" si="86"/>
        <v>-58638</v>
      </c>
      <c r="Q487" s="7">
        <f t="shared" si="86"/>
        <v>-51282</v>
      </c>
      <c r="R487" s="6"/>
      <c r="S487" s="9" t="s">
        <v>13</v>
      </c>
    </row>
    <row r="488" spans="2:19" ht="14">
      <c r="B488" s="7">
        <f t="shared" si="86"/>
        <v>23427</v>
      </c>
      <c r="C488" s="7">
        <f t="shared" si="86"/>
        <v>138</v>
      </c>
      <c r="D488" s="7">
        <f t="shared" si="86"/>
        <v>8351</v>
      </c>
      <c r="E488" s="7">
        <f t="shared" si="86"/>
        <v>53625</v>
      </c>
      <c r="F488" s="7">
        <f t="shared" si="86"/>
        <v>41999</v>
      </c>
      <c r="G488" s="7">
        <f t="shared" si="86"/>
        <v>-391277</v>
      </c>
      <c r="H488" s="7">
        <f t="shared" si="86"/>
        <v>236946</v>
      </c>
      <c r="I488" s="7">
        <f t="shared" si="86"/>
        <v>25535</v>
      </c>
      <c r="J488" s="7">
        <f t="shared" si="86"/>
        <v>28142</v>
      </c>
      <c r="K488" s="7">
        <f t="shared" si="86"/>
        <v>4550</v>
      </c>
      <c r="L488" s="7">
        <f t="shared" si="86"/>
        <v>57790</v>
      </c>
      <c r="M488" s="7">
        <f t="shared" si="86"/>
        <v>-22214</v>
      </c>
      <c r="N488" s="7">
        <f t="shared" si="86"/>
        <v>11306</v>
      </c>
      <c r="O488" s="7">
        <f t="shared" si="86"/>
        <v>23564</v>
      </c>
      <c r="P488" s="7">
        <f t="shared" si="86"/>
        <v>-132609</v>
      </c>
      <c r="Q488" s="7">
        <f t="shared" si="86"/>
        <v>160678</v>
      </c>
      <c r="R488" s="6"/>
      <c r="S488" s="9" t="s">
        <v>14</v>
      </c>
    </row>
    <row r="489" spans="2:19" ht="14">
      <c r="B489" s="18">
        <f t="shared" si="86"/>
        <v>4301</v>
      </c>
      <c r="C489" s="18">
        <f t="shared" si="86"/>
        <v>-3582.48</v>
      </c>
      <c r="D489" s="18">
        <f t="shared" si="86"/>
        <v>-90825.25</v>
      </c>
      <c r="E489" s="18">
        <f t="shared" si="86"/>
        <v>59743.49</v>
      </c>
      <c r="F489" s="18">
        <f t="shared" si="86"/>
        <v>17623.25</v>
      </c>
      <c r="G489" s="18">
        <f t="shared" si="86"/>
        <v>-146982.76</v>
      </c>
      <c r="H489" s="18">
        <f t="shared" si="86"/>
        <v>-38190.019999999997</v>
      </c>
      <c r="I489" s="18">
        <f t="shared" si="86"/>
        <v>25740.9</v>
      </c>
      <c r="J489" s="18">
        <f t="shared" si="86"/>
        <v>-17328.46</v>
      </c>
      <c r="K489" s="18">
        <f t="shared" si="86"/>
        <v>8250.56</v>
      </c>
      <c r="L489" s="18">
        <f t="shared" si="86"/>
        <v>-7339.96</v>
      </c>
      <c r="M489" s="18">
        <f t="shared" si="86"/>
        <v>68901.240000000005</v>
      </c>
      <c r="N489" s="18">
        <f t="shared" si="86"/>
        <v>161162.67000000001</v>
      </c>
      <c r="O489" s="18">
        <f t="shared" si="86"/>
        <v>6754927.5099999998</v>
      </c>
      <c r="P489" s="18">
        <f t="shared" si="86"/>
        <v>230521.3</v>
      </c>
      <c r="Q489" s="18">
        <f t="shared" si="86"/>
        <v>-115509.6</v>
      </c>
      <c r="R489" s="6"/>
      <c r="S489" s="9" t="s">
        <v>19</v>
      </c>
    </row>
    <row r="490" spans="2:19" ht="14">
      <c r="B490" s="7">
        <f>SUM(B486:B489)</f>
        <v>241436</v>
      </c>
      <c r="C490" s="112">
        <f t="shared" ref="C490:M490" si="87">SUM(C486:C489)</f>
        <v>-6023.48</v>
      </c>
      <c r="D490" s="112">
        <f t="shared" si="87"/>
        <v>-106608.25</v>
      </c>
      <c r="E490" s="112">
        <f t="shared" si="87"/>
        <v>216304.49</v>
      </c>
      <c r="F490" s="112">
        <f t="shared" si="87"/>
        <v>38587.25</v>
      </c>
      <c r="G490" s="112">
        <f t="shared" si="87"/>
        <v>-497951.76</v>
      </c>
      <c r="H490" s="112">
        <f t="shared" si="87"/>
        <v>376979.98</v>
      </c>
      <c r="I490" s="112">
        <f t="shared" si="87"/>
        <v>-4181.0999999999985</v>
      </c>
      <c r="J490" s="112">
        <f t="shared" si="87"/>
        <v>77085.540000000008</v>
      </c>
      <c r="K490" s="112">
        <f t="shared" si="87"/>
        <v>-539.44000000000051</v>
      </c>
      <c r="L490" s="112">
        <f t="shared" si="87"/>
        <v>39718.04</v>
      </c>
      <c r="M490" s="112">
        <f t="shared" si="87"/>
        <v>103577.24</v>
      </c>
      <c r="N490" s="112">
        <f>IF(N487="",N486*4,IF(N488="",(N487+N486)*2,IF(N489="",((N488+N487+N486)/3)*4,SUM(N486:N489))))</f>
        <v>225976.67</v>
      </c>
      <c r="O490" s="112">
        <f>IF(O487="",O486*4,IF(O488="",(O487+O486)*2,IF(O489="",((O488+O487+O486)/3)*4,SUM(O486:O489))))</f>
        <v>7121492.5099999998</v>
      </c>
      <c r="P490" s="112">
        <f>IF(P487="",P486*4,IF(P488="",(P487+P486)*2,IF(P489="",((P488+P487+P486)/3)*4,SUM(P486:P489))))</f>
        <v>-9315.7000000000116</v>
      </c>
      <c r="Q490" s="112">
        <f>IF(Q487="",Q486*4,IF(Q488="",(Q487+Q486)*2,IF(Q489="",((Q488+Q487+Q486)/3)*4,SUM(Q486:Q489))))</f>
        <v>345745.4</v>
      </c>
      <c r="R490" s="6"/>
      <c r="S490" s="9" t="s">
        <v>15</v>
      </c>
    </row>
    <row r="491" spans="2:19" s="2" customFormat="1" ht="14">
      <c r="B491" s="352" t="s">
        <v>347</v>
      </c>
      <c r="C491" s="352"/>
      <c r="D491" s="352"/>
      <c r="E491" s="352"/>
      <c r="F491" s="352"/>
      <c r="G491" s="352"/>
      <c r="H491" s="352"/>
      <c r="I491" s="352"/>
      <c r="J491" s="352"/>
      <c r="K491" s="352"/>
      <c r="L491" s="352"/>
      <c r="M491" s="352"/>
      <c r="N491" s="352"/>
      <c r="O491" s="352"/>
      <c r="P491" s="115"/>
      <c r="Q491" s="115"/>
      <c r="R491" s="6"/>
      <c r="S491" s="9"/>
    </row>
    <row r="492" spans="2:19" s="2" customFormat="1" ht="14">
      <c r="B492" s="7">
        <f t="shared" ref="B492:Q495" si="88">IFERROR(VLOOKUP($B$491,$130:$216,MATCH($S492&amp;"/"&amp;B$348,$128:$128,0),FALSE),"")</f>
        <v>32722671</v>
      </c>
      <c r="C492" s="7">
        <f t="shared" si="88"/>
        <v>27274183</v>
      </c>
      <c r="D492" s="7">
        <f t="shared" si="88"/>
        <v>33424788</v>
      </c>
      <c r="E492" s="7">
        <f t="shared" si="88"/>
        <v>38855784</v>
      </c>
      <c r="F492" s="7">
        <f t="shared" si="88"/>
        <v>44666924</v>
      </c>
      <c r="G492" s="7">
        <f t="shared" si="88"/>
        <v>52901939</v>
      </c>
      <c r="H492" s="7">
        <f t="shared" si="88"/>
        <v>89148937</v>
      </c>
      <c r="I492" s="7">
        <f t="shared" si="88"/>
        <v>98780706</v>
      </c>
      <c r="J492" s="7">
        <f t="shared" si="88"/>
        <v>108726947</v>
      </c>
      <c r="K492" s="7">
        <f t="shared" si="88"/>
        <v>117507495</v>
      </c>
      <c r="L492" s="7">
        <f t="shared" si="88"/>
        <v>128045872</v>
      </c>
      <c r="M492" s="7">
        <f t="shared" si="88"/>
        <v>138895714</v>
      </c>
      <c r="N492" s="7">
        <f t="shared" si="88"/>
        <v>145799976</v>
      </c>
      <c r="O492" s="7">
        <f t="shared" si="88"/>
        <v>133371872</v>
      </c>
      <c r="P492" s="7">
        <f t="shared" si="88"/>
        <v>199731151</v>
      </c>
      <c r="Q492" s="7">
        <f t="shared" si="88"/>
        <v>222019790</v>
      </c>
      <c r="R492" s="6"/>
      <c r="S492" s="9" t="s">
        <v>12</v>
      </c>
    </row>
    <row r="493" spans="2:19" s="2" customFormat="1" ht="14">
      <c r="B493" s="7">
        <f t="shared" si="88"/>
        <v>32062250</v>
      </c>
      <c r="C493" s="7">
        <f t="shared" si="88"/>
        <v>28572462</v>
      </c>
      <c r="D493" s="7">
        <f t="shared" si="88"/>
        <v>34628197</v>
      </c>
      <c r="E493" s="7">
        <f t="shared" si="88"/>
        <v>40682579</v>
      </c>
      <c r="F493" s="7">
        <f t="shared" si="88"/>
        <v>47731327</v>
      </c>
      <c r="G493" s="7">
        <f t="shared" si="88"/>
        <v>53561093</v>
      </c>
      <c r="H493" s="7">
        <f t="shared" si="88"/>
        <v>92132640</v>
      </c>
      <c r="I493" s="7">
        <f t="shared" si="88"/>
        <v>100676161</v>
      </c>
      <c r="J493" s="7">
        <f t="shared" si="88"/>
        <v>114620958</v>
      </c>
      <c r="K493" s="7">
        <f t="shared" si="88"/>
        <v>120651938</v>
      </c>
      <c r="L493" s="7">
        <f t="shared" si="88"/>
        <v>129706280</v>
      </c>
      <c r="M493" s="7">
        <f t="shared" si="88"/>
        <v>143266840</v>
      </c>
      <c r="N493" s="7">
        <f t="shared" si="88"/>
        <v>128027320</v>
      </c>
      <c r="O493" s="7">
        <f t="shared" si="88"/>
        <v>137391443</v>
      </c>
      <c r="P493" s="7">
        <f t="shared" si="88"/>
        <v>213655473</v>
      </c>
      <c r="Q493" s="7">
        <f t="shared" si="88"/>
        <v>232001809</v>
      </c>
      <c r="R493" s="6"/>
      <c r="S493" s="9" t="s">
        <v>13</v>
      </c>
    </row>
    <row r="494" spans="2:19" s="2" customFormat="1" ht="14">
      <c r="B494" s="7">
        <f t="shared" si="88"/>
        <v>34219851</v>
      </c>
      <c r="C494" s="7">
        <f t="shared" si="88"/>
        <v>29679784</v>
      </c>
      <c r="D494" s="7">
        <f t="shared" si="88"/>
        <v>34734088</v>
      </c>
      <c r="E494" s="7">
        <f t="shared" si="88"/>
        <v>41762314</v>
      </c>
      <c r="F494" s="7">
        <f t="shared" si="88"/>
        <v>51225042</v>
      </c>
      <c r="G494" s="7">
        <f t="shared" si="88"/>
        <v>86155705</v>
      </c>
      <c r="H494" s="7">
        <f t="shared" si="88"/>
        <v>91064860</v>
      </c>
      <c r="I494" s="7">
        <f t="shared" si="88"/>
        <v>100037019</v>
      </c>
      <c r="J494" s="7">
        <f t="shared" si="88"/>
        <v>112999484</v>
      </c>
      <c r="K494" s="7">
        <f t="shared" si="88"/>
        <v>123210520</v>
      </c>
      <c r="L494" s="7">
        <f t="shared" si="88"/>
        <v>130494486</v>
      </c>
      <c r="M494" s="7">
        <f t="shared" si="88"/>
        <v>141072248</v>
      </c>
      <c r="N494" s="7">
        <f t="shared" si="88"/>
        <v>135488772</v>
      </c>
      <c r="O494" s="7">
        <f t="shared" si="88"/>
        <v>130320002</v>
      </c>
      <c r="P494" s="7">
        <f t="shared" si="88"/>
        <v>213808154</v>
      </c>
      <c r="Q494" s="7">
        <f t="shared" si="88"/>
        <v>226265850</v>
      </c>
      <c r="R494" s="6"/>
      <c r="S494" s="9" t="s">
        <v>14</v>
      </c>
    </row>
    <row r="495" spans="2:19" s="2" customFormat="1" ht="14">
      <c r="B495" s="7">
        <f t="shared" si="88"/>
        <v>30208252</v>
      </c>
      <c r="C495" s="7">
        <f t="shared" si="88"/>
        <v>32234348.670000002</v>
      </c>
      <c r="D495" s="7">
        <f t="shared" si="88"/>
        <v>38296476.960000001</v>
      </c>
      <c r="E495" s="7">
        <f t="shared" si="88"/>
        <v>40372800.539999999</v>
      </c>
      <c r="F495" s="7">
        <f t="shared" si="88"/>
        <v>54153721.960000001</v>
      </c>
      <c r="G495" s="7">
        <f t="shared" si="88"/>
        <v>91979850.560000002</v>
      </c>
      <c r="H495" s="7">
        <f t="shared" si="88"/>
        <v>98577658.849999994</v>
      </c>
      <c r="I495" s="7">
        <f t="shared" si="88"/>
        <v>106399352.56999999</v>
      </c>
      <c r="J495" s="7">
        <f t="shared" si="88"/>
        <v>115514373.23999999</v>
      </c>
      <c r="K495" s="7">
        <f t="shared" si="88"/>
        <v>128033296.77</v>
      </c>
      <c r="L495" s="7">
        <f t="shared" si="88"/>
        <v>139573395.33000001</v>
      </c>
      <c r="M495" s="7">
        <f t="shared" si="88"/>
        <v>147857606.53</v>
      </c>
      <c r="N495" s="7">
        <f t="shared" si="88"/>
        <v>137047950.99000001</v>
      </c>
      <c r="O495" s="7">
        <f t="shared" si="88"/>
        <v>186106443.09</v>
      </c>
      <c r="P495" s="7">
        <f t="shared" si="88"/>
        <v>225410440.84</v>
      </c>
      <c r="Q495" s="7">
        <f t="shared" si="88"/>
        <v>240553904.97</v>
      </c>
      <c r="R495" s="6"/>
      <c r="S495" s="9" t="s">
        <v>19</v>
      </c>
    </row>
    <row r="496" spans="2:19" s="2" customFormat="1" ht="14">
      <c r="B496" s="16">
        <f>SUM(B492:B495)</f>
        <v>129213024</v>
      </c>
      <c r="C496" s="16">
        <f t="shared" ref="C496:M496" si="89">SUM(C492:C495)</f>
        <v>117760777.67</v>
      </c>
      <c r="D496" s="16">
        <f t="shared" si="89"/>
        <v>141083549.96000001</v>
      </c>
      <c r="E496" s="16">
        <f t="shared" si="89"/>
        <v>161673477.53999999</v>
      </c>
      <c r="F496" s="16">
        <f t="shared" si="89"/>
        <v>197777014.96000001</v>
      </c>
      <c r="G496" s="16">
        <f t="shared" si="89"/>
        <v>284598587.56</v>
      </c>
      <c r="H496" s="16">
        <f t="shared" si="89"/>
        <v>370924095.85000002</v>
      </c>
      <c r="I496" s="16">
        <f t="shared" si="89"/>
        <v>405893238.56999999</v>
      </c>
      <c r="J496" s="16">
        <f t="shared" si="89"/>
        <v>451861762.24000001</v>
      </c>
      <c r="K496" s="16">
        <f t="shared" si="89"/>
        <v>489403249.76999998</v>
      </c>
      <c r="L496" s="16">
        <f t="shared" si="89"/>
        <v>527820033.33000004</v>
      </c>
      <c r="M496" s="16">
        <f t="shared" si="89"/>
        <v>571092408.52999997</v>
      </c>
      <c r="N496" s="16">
        <f>IF(N493="",N492*4,IF(N494="",(N493+N492)*2,IF(N495="",((N494+N493+N492)/3)*4,SUM(N492:N495))))</f>
        <v>546364018.99000001</v>
      </c>
      <c r="O496" s="16">
        <f>IF(O493="",O492*4,IF(O494="",(O493+O492)*2,IF(O495="",((O494+O493+O492)/3)*4,SUM(O492:O495))))</f>
        <v>587189760.09000003</v>
      </c>
      <c r="P496" s="16">
        <f>IF(P493="",P492*4,IF(P494="",(P493+P492)*2,IF(P495="",((P494+P493+P492)/3)*4,SUM(P492:P495))))</f>
        <v>852605218.84000003</v>
      </c>
      <c r="Q496" s="16">
        <f>IF(Q493="",Q492*4,IF(Q494="",(Q493+Q492)*2,IF(Q495="",((Q494+Q493+Q492)/3)*4,SUM(Q492:Q495))))</f>
        <v>920841353.97000003</v>
      </c>
      <c r="R496" s="6"/>
      <c r="S496" s="9" t="s">
        <v>15</v>
      </c>
    </row>
    <row r="497" spans="1:19" ht="14">
      <c r="B497" s="354" t="s">
        <v>21</v>
      </c>
      <c r="C497" s="354"/>
      <c r="D497" s="354"/>
      <c r="E497" s="354"/>
      <c r="F497" s="354"/>
      <c r="G497" s="354"/>
      <c r="H497" s="354"/>
      <c r="I497" s="354"/>
      <c r="J497" s="354"/>
      <c r="K497" s="354"/>
      <c r="L497" s="354"/>
      <c r="M497" s="354"/>
      <c r="N497" s="354"/>
      <c r="O497" s="354"/>
      <c r="P497" s="117"/>
      <c r="Q497" s="117"/>
      <c r="R497" s="6"/>
      <c r="S497" s="9"/>
    </row>
    <row r="498" spans="1:19" ht="14">
      <c r="B498" s="355" t="s">
        <v>348</v>
      </c>
      <c r="C498" s="355"/>
      <c r="D498" s="355"/>
      <c r="E498" s="355"/>
      <c r="F498" s="355"/>
      <c r="G498" s="355"/>
      <c r="H498" s="355"/>
      <c r="I498" s="355"/>
      <c r="J498" s="355"/>
      <c r="K498" s="355"/>
      <c r="L498" s="355"/>
      <c r="M498" s="355"/>
      <c r="N498" s="355"/>
      <c r="O498" s="355"/>
      <c r="P498" s="118"/>
      <c r="Q498" s="118"/>
      <c r="R498" s="6"/>
      <c r="S498" s="9"/>
    </row>
    <row r="499" spans="1:19" ht="14">
      <c r="B499" s="7">
        <f t="shared" ref="B499:Q502" si="90">IFERROR(VLOOKUP($B$498,$130:$216,MATCH($S499&amp;"/"&amp;B$348,$128:$128,0),FALSE),"")</f>
        <v>24190319</v>
      </c>
      <c r="C499" s="7">
        <f t="shared" si="90"/>
        <v>19129633</v>
      </c>
      <c r="D499" s="7">
        <f t="shared" si="90"/>
        <v>23508220</v>
      </c>
      <c r="E499" s="7">
        <f t="shared" si="90"/>
        <v>27958524</v>
      </c>
      <c r="F499" s="7">
        <f t="shared" si="90"/>
        <v>31966248</v>
      </c>
      <c r="G499" s="7">
        <f t="shared" si="90"/>
        <v>37388877</v>
      </c>
      <c r="H499" s="7">
        <f t="shared" si="90"/>
        <v>68151816</v>
      </c>
      <c r="I499" s="7">
        <f t="shared" si="90"/>
        <v>75124884</v>
      </c>
      <c r="J499" s="7">
        <f t="shared" si="90"/>
        <v>82252728</v>
      </c>
      <c r="K499" s="7">
        <f t="shared" si="90"/>
        <v>88434390</v>
      </c>
      <c r="L499" s="7">
        <f t="shared" si="90"/>
        <v>96214167</v>
      </c>
      <c r="M499" s="7">
        <f t="shared" si="90"/>
        <v>104244085</v>
      </c>
      <c r="N499" s="7">
        <f t="shared" si="90"/>
        <v>109788727</v>
      </c>
      <c r="O499" s="7">
        <f t="shared" si="90"/>
        <v>101269499</v>
      </c>
      <c r="P499" s="7">
        <f t="shared" si="90"/>
        <v>152586691</v>
      </c>
      <c r="Q499" s="7">
        <f t="shared" si="90"/>
        <v>168982593</v>
      </c>
      <c r="R499" s="6"/>
      <c r="S499" s="9" t="s">
        <v>12</v>
      </c>
    </row>
    <row r="500" spans="1:19" ht="14">
      <c r="B500" s="7">
        <f t="shared" si="90"/>
        <v>23352368</v>
      </c>
      <c r="C500" s="7">
        <f t="shared" si="90"/>
        <v>20099355</v>
      </c>
      <c r="D500" s="7">
        <f t="shared" si="90"/>
        <v>24179394</v>
      </c>
      <c r="E500" s="7">
        <f t="shared" si="90"/>
        <v>29317441</v>
      </c>
      <c r="F500" s="7">
        <f t="shared" si="90"/>
        <v>33724856</v>
      </c>
      <c r="G500" s="7">
        <f t="shared" si="90"/>
        <v>37655206</v>
      </c>
      <c r="H500" s="7">
        <f t="shared" si="90"/>
        <v>70030538</v>
      </c>
      <c r="I500" s="7">
        <f t="shared" si="90"/>
        <v>76134726</v>
      </c>
      <c r="J500" s="7">
        <f t="shared" si="90"/>
        <v>86035371</v>
      </c>
      <c r="K500" s="7">
        <f t="shared" si="90"/>
        <v>90333235</v>
      </c>
      <c r="L500" s="7">
        <f t="shared" si="90"/>
        <v>97508629</v>
      </c>
      <c r="M500" s="7">
        <f t="shared" si="90"/>
        <v>107180802</v>
      </c>
      <c r="N500" s="7">
        <f t="shared" si="90"/>
        <v>96659238</v>
      </c>
      <c r="O500" s="7">
        <f t="shared" si="90"/>
        <v>104082818</v>
      </c>
      <c r="P500" s="7">
        <f t="shared" si="90"/>
        <v>164469840</v>
      </c>
      <c r="Q500" s="7">
        <f t="shared" si="90"/>
        <v>176041176</v>
      </c>
      <c r="R500" s="6"/>
      <c r="S500" s="9" t="s">
        <v>13</v>
      </c>
    </row>
    <row r="501" spans="1:19" ht="14">
      <c r="B501" s="7">
        <f t="shared" si="90"/>
        <v>25160698</v>
      </c>
      <c r="C501" s="7">
        <f t="shared" si="90"/>
        <v>20835831</v>
      </c>
      <c r="D501" s="7">
        <f t="shared" si="90"/>
        <v>24302607</v>
      </c>
      <c r="E501" s="7">
        <f t="shared" si="90"/>
        <v>29934076</v>
      </c>
      <c r="F501" s="7">
        <f t="shared" si="90"/>
        <v>35981672</v>
      </c>
      <c r="G501" s="7">
        <f t="shared" si="90"/>
        <v>65137805</v>
      </c>
      <c r="H501" s="7">
        <f t="shared" si="90"/>
        <v>68841769</v>
      </c>
      <c r="I501" s="7">
        <f t="shared" si="90"/>
        <v>75068073</v>
      </c>
      <c r="J501" s="7">
        <f t="shared" si="90"/>
        <v>84599591</v>
      </c>
      <c r="K501" s="7">
        <f t="shared" si="90"/>
        <v>91742078</v>
      </c>
      <c r="L501" s="7">
        <f t="shared" si="90"/>
        <v>97474391</v>
      </c>
      <c r="M501" s="7">
        <f t="shared" si="90"/>
        <v>104585596</v>
      </c>
      <c r="N501" s="7">
        <f t="shared" si="90"/>
        <v>101422483</v>
      </c>
      <c r="O501" s="7">
        <f t="shared" si="90"/>
        <v>99023321</v>
      </c>
      <c r="P501" s="7">
        <f t="shared" si="90"/>
        <v>162428679</v>
      </c>
      <c r="Q501" s="7">
        <f t="shared" si="90"/>
        <v>172085091</v>
      </c>
      <c r="R501" s="6"/>
      <c r="S501" s="9" t="s">
        <v>14</v>
      </c>
    </row>
    <row r="502" spans="1:19" ht="14">
      <c r="B502" s="18">
        <f t="shared" si="90"/>
        <v>21650557</v>
      </c>
      <c r="C502" s="18">
        <f t="shared" si="90"/>
        <v>22653316.27</v>
      </c>
      <c r="D502" s="18">
        <f t="shared" si="90"/>
        <v>26846817.199999999</v>
      </c>
      <c r="E502" s="18">
        <f t="shared" si="90"/>
        <v>29652526.469999999</v>
      </c>
      <c r="F502" s="18">
        <f t="shared" si="90"/>
        <v>38418391.670000002</v>
      </c>
      <c r="G502" s="18">
        <f t="shared" si="90"/>
        <v>70474869.730000004</v>
      </c>
      <c r="H502" s="18">
        <f t="shared" si="90"/>
        <v>74419302.129999995</v>
      </c>
      <c r="I502" s="18">
        <f t="shared" si="90"/>
        <v>80190984.370000005</v>
      </c>
      <c r="J502" s="18">
        <f t="shared" si="90"/>
        <v>86800357.959999993</v>
      </c>
      <c r="K502" s="18">
        <f t="shared" si="90"/>
        <v>95492591.769999996</v>
      </c>
      <c r="L502" s="18">
        <f t="shared" si="90"/>
        <v>104120052.86</v>
      </c>
      <c r="M502" s="18">
        <f t="shared" si="90"/>
        <v>110138600.89</v>
      </c>
      <c r="N502" s="18">
        <f t="shared" si="90"/>
        <v>103009578.81</v>
      </c>
      <c r="O502" s="18">
        <f t="shared" si="90"/>
        <v>140462806.69999999</v>
      </c>
      <c r="P502" s="18">
        <f t="shared" si="90"/>
        <v>171614504.36000001</v>
      </c>
      <c r="Q502" s="18">
        <f t="shared" si="90"/>
        <v>181901328.25999999</v>
      </c>
      <c r="R502" s="6"/>
      <c r="S502" s="9" t="s">
        <v>19</v>
      </c>
    </row>
    <row r="503" spans="1:19" ht="14">
      <c r="B503" s="18">
        <f>SUM(B499:B502)</f>
        <v>94353942</v>
      </c>
      <c r="C503" s="18">
        <f t="shared" ref="C503:M503" si="91">SUM(C499:C502)</f>
        <v>82718135.269999996</v>
      </c>
      <c r="D503" s="18">
        <f t="shared" si="91"/>
        <v>98837038.200000003</v>
      </c>
      <c r="E503" s="18">
        <f t="shared" si="91"/>
        <v>116862567.47</v>
      </c>
      <c r="F503" s="18">
        <f t="shared" si="91"/>
        <v>140091167.67000002</v>
      </c>
      <c r="G503" s="18">
        <f t="shared" si="91"/>
        <v>210656757.73000002</v>
      </c>
      <c r="H503" s="18">
        <f t="shared" si="91"/>
        <v>281443425.13</v>
      </c>
      <c r="I503" s="18">
        <f t="shared" si="91"/>
        <v>306518667.37</v>
      </c>
      <c r="J503" s="18">
        <f t="shared" si="91"/>
        <v>339688047.95999998</v>
      </c>
      <c r="K503" s="18">
        <f t="shared" si="91"/>
        <v>366002294.76999998</v>
      </c>
      <c r="L503" s="18">
        <f t="shared" si="91"/>
        <v>395317239.86000001</v>
      </c>
      <c r="M503" s="18">
        <f t="shared" si="91"/>
        <v>426149083.88999999</v>
      </c>
      <c r="N503" s="18">
        <f>IF(N500="",N499*4,IF(N501="",(N500+N499)*2,IF(N502="",((N501+N500+N499)/3)*4,SUM(N499:N502))))</f>
        <v>410880026.81</v>
      </c>
      <c r="O503" s="18">
        <f>IF(O500="",O499*4,IF(O501="",(O500+O499)*2,IF(O502="",((O501+O500+O499)/3)*4,SUM(O499:O502))))</f>
        <v>444838444.69999999</v>
      </c>
      <c r="P503" s="18">
        <f>IF(P500="",P499*4,IF(P501="",(P500+P499)*2,IF(P502="",((P501+P500+P499)/3)*4,SUM(P499:P502))))</f>
        <v>651099714.36000001</v>
      </c>
      <c r="Q503" s="18">
        <f>IF(Q500="",Q499*4,IF(Q501="",(Q500+Q499)*2,IF(Q502="",((Q501+Q500+Q499)/3)*4,SUM(Q499:Q502))))</f>
        <v>699010188.25999999</v>
      </c>
      <c r="R503" s="6"/>
      <c r="S503" s="9" t="s">
        <v>15</v>
      </c>
    </row>
    <row r="504" spans="1:19" ht="14">
      <c r="B504" s="21">
        <f>B503/B$465</f>
        <v>0.76041167411308408</v>
      </c>
      <c r="C504" s="22">
        <f>C503/C$465</f>
        <v>0.73607759077034107</v>
      </c>
      <c r="D504" s="22">
        <f t="shared" ref="D504:O504" si="92">D503/D$465</f>
        <v>0.73237676593904311</v>
      </c>
      <c r="E504" s="22">
        <f t="shared" si="92"/>
        <v>0.75220563577192323</v>
      </c>
      <c r="F504" s="22">
        <f t="shared" si="92"/>
        <v>0.74239346914041271</v>
      </c>
      <c r="G504" s="22">
        <f t="shared" si="92"/>
        <v>0.77366122089368905</v>
      </c>
      <c r="H504" s="22">
        <f t="shared" si="92"/>
        <v>0.78666822368580669</v>
      </c>
      <c r="I504" s="22">
        <f t="shared" si="92"/>
        <v>0.78229993717404378</v>
      </c>
      <c r="J504" s="22">
        <f t="shared" si="92"/>
        <v>0.78140964324005513</v>
      </c>
      <c r="K504" s="22">
        <f t="shared" si="92"/>
        <v>0.77696074210306698</v>
      </c>
      <c r="L504" s="22">
        <f t="shared" si="92"/>
        <v>0.77733814654312161</v>
      </c>
      <c r="M504" s="22">
        <f t="shared" si="92"/>
        <v>0.77342896555900864</v>
      </c>
      <c r="N504" s="23">
        <f t="shared" si="92"/>
        <v>0.78131256562049156</v>
      </c>
      <c r="O504" s="23">
        <f t="shared" si="92"/>
        <v>0.78703593286331008</v>
      </c>
      <c r="P504" s="23">
        <f t="shared" ref="P504:Q504" si="93">P503/P$465</f>
        <v>0.78531018693526733</v>
      </c>
      <c r="Q504" s="23">
        <f t="shared" si="93"/>
        <v>0.78077187429009953</v>
      </c>
      <c r="R504" s="6"/>
      <c r="S504" s="11" t="s">
        <v>377</v>
      </c>
    </row>
    <row r="505" spans="1:19" s="87" customFormat="1" ht="14">
      <c r="A505" s="86"/>
      <c r="B505" s="19"/>
      <c r="C505" s="12">
        <f t="shared" ref="C505:M505" si="94">C503/B503-1</f>
        <v>-0.12332083306068975</v>
      </c>
      <c r="D505" s="12">
        <f t="shared" si="94"/>
        <v>0.19486540499717919</v>
      </c>
      <c r="E505" s="12">
        <f t="shared" si="94"/>
        <v>0.18237625892355003</v>
      </c>
      <c r="F505" s="12">
        <f t="shared" si="94"/>
        <v>0.19876852531040856</v>
      </c>
      <c r="G505" s="12">
        <f t="shared" si="94"/>
        <v>0.50371191298958218</v>
      </c>
      <c r="H505" s="12">
        <f t="shared" si="94"/>
        <v>0.33602846717468071</v>
      </c>
      <c r="I505" s="12">
        <f t="shared" si="94"/>
        <v>8.9095143112395192E-2</v>
      </c>
      <c r="J505" s="12">
        <f t="shared" si="94"/>
        <v>0.10821324806936161</v>
      </c>
      <c r="K505" s="12">
        <f t="shared" si="94"/>
        <v>7.7465919004305439E-2</v>
      </c>
      <c r="L505" s="12">
        <f t="shared" si="94"/>
        <v>8.0094976203419321E-2</v>
      </c>
      <c r="M505" s="12">
        <f t="shared" si="94"/>
        <v>7.7992662401768609E-2</v>
      </c>
      <c r="N505" s="12">
        <f>N503/M503-1</f>
        <v>-3.5830317739088069E-2</v>
      </c>
      <c r="O505" s="12">
        <f>O503/N503-1</f>
        <v>8.2648013225775863E-2</v>
      </c>
      <c r="P505" s="12">
        <f>P503/O503-1</f>
        <v>0.46367680697899893</v>
      </c>
      <c r="Q505" s="12">
        <f>Q503/P503-1</f>
        <v>7.3583927074969857E-2</v>
      </c>
      <c r="R505" s="17"/>
      <c r="S505" s="14" t="s">
        <v>20</v>
      </c>
    </row>
    <row r="506" spans="1:19" ht="14">
      <c r="B506" s="357" t="s">
        <v>22</v>
      </c>
      <c r="C506" s="357"/>
      <c r="D506" s="357"/>
      <c r="E506" s="357"/>
      <c r="F506" s="357"/>
      <c r="G506" s="357"/>
      <c r="H506" s="357"/>
      <c r="I506" s="357"/>
      <c r="J506" s="357"/>
      <c r="K506" s="357"/>
      <c r="L506" s="357"/>
      <c r="M506" s="357"/>
      <c r="N506" s="357"/>
      <c r="O506" s="357"/>
      <c r="P506" s="120"/>
      <c r="Q506" s="120"/>
      <c r="R506" s="6"/>
      <c r="S506" s="9"/>
    </row>
    <row r="507" spans="1:19" ht="14">
      <c r="B507" s="7">
        <f t="shared" ref="B507:O511" si="95">IFERROR(B461-B499,"")</f>
        <v>7260367</v>
      </c>
      <c r="C507" s="7">
        <f t="shared" si="95"/>
        <v>6788201</v>
      </c>
      <c r="D507" s="7">
        <f t="shared" si="95"/>
        <v>8473728</v>
      </c>
      <c r="E507" s="7">
        <f t="shared" si="95"/>
        <v>9211941</v>
      </c>
      <c r="F507" s="7">
        <f t="shared" si="95"/>
        <v>11048215</v>
      </c>
      <c r="G507" s="7">
        <f t="shared" si="95"/>
        <v>13050237</v>
      </c>
      <c r="H507" s="7">
        <f t="shared" si="95"/>
        <v>18006201</v>
      </c>
      <c r="I507" s="7">
        <f t="shared" si="95"/>
        <v>20428768</v>
      </c>
      <c r="J507" s="7">
        <f t="shared" si="95"/>
        <v>22716039</v>
      </c>
      <c r="K507" s="7">
        <f t="shared" si="95"/>
        <v>24894442</v>
      </c>
      <c r="L507" s="7">
        <f t="shared" si="95"/>
        <v>27437636</v>
      </c>
      <c r="M507" s="7">
        <f t="shared" si="95"/>
        <v>30073583</v>
      </c>
      <c r="N507" s="7">
        <f t="shared" si="95"/>
        <v>31181785</v>
      </c>
      <c r="O507" s="7">
        <f t="shared" si="95"/>
        <v>27279084</v>
      </c>
      <c r="P507" s="7">
        <f t="shared" ref="P507:Q507" si="96">IFERROR(P461-P499,"")</f>
        <v>41821993</v>
      </c>
      <c r="Q507" s="7">
        <f t="shared" si="96"/>
        <v>46912523</v>
      </c>
      <c r="R507" s="6"/>
      <c r="S507" s="9" t="s">
        <v>12</v>
      </c>
    </row>
    <row r="508" spans="1:19" ht="14">
      <c r="B508" s="7">
        <f t="shared" si="95"/>
        <v>7465554</v>
      </c>
      <c r="C508" s="7">
        <f t="shared" si="95"/>
        <v>7295563</v>
      </c>
      <c r="D508" s="7">
        <f t="shared" si="95"/>
        <v>9009086</v>
      </c>
      <c r="E508" s="7">
        <f t="shared" si="95"/>
        <v>9665538</v>
      </c>
      <c r="F508" s="7">
        <f t="shared" si="95"/>
        <v>11890353</v>
      </c>
      <c r="G508" s="7">
        <f t="shared" si="95"/>
        <v>13426728</v>
      </c>
      <c r="H508" s="7">
        <f t="shared" si="95"/>
        <v>18914580</v>
      </c>
      <c r="I508" s="7">
        <f t="shared" si="95"/>
        <v>21157526</v>
      </c>
      <c r="J508" s="7">
        <f t="shared" si="95"/>
        <v>23962306</v>
      </c>
      <c r="K508" s="7">
        <f t="shared" si="95"/>
        <v>25800677</v>
      </c>
      <c r="L508" s="7">
        <f t="shared" si="95"/>
        <v>27406269</v>
      </c>
      <c r="M508" s="7">
        <f t="shared" si="95"/>
        <v>31214912</v>
      </c>
      <c r="N508" s="7">
        <f t="shared" si="95"/>
        <v>26441823</v>
      </c>
      <c r="O508" s="7">
        <f t="shared" si="95"/>
        <v>28062844</v>
      </c>
      <c r="P508" s="7">
        <f t="shared" ref="P508:Q508" si="97">IFERROR(P462-P500,"")</f>
        <v>43740502</v>
      </c>
      <c r="Q508" s="7">
        <f t="shared" si="97"/>
        <v>49561391</v>
      </c>
      <c r="R508" s="6"/>
      <c r="S508" s="9" t="s">
        <v>13</v>
      </c>
    </row>
    <row r="509" spans="1:19" ht="14">
      <c r="B509" s="7">
        <f t="shared" si="95"/>
        <v>7883225</v>
      </c>
      <c r="C509" s="7">
        <f t="shared" si="95"/>
        <v>7559787</v>
      </c>
      <c r="D509" s="7">
        <f t="shared" si="95"/>
        <v>8982663</v>
      </c>
      <c r="E509" s="7">
        <f t="shared" si="95"/>
        <v>10112262</v>
      </c>
      <c r="F509" s="7">
        <f t="shared" si="95"/>
        <v>12521864</v>
      </c>
      <c r="G509" s="7">
        <f t="shared" si="95"/>
        <v>17212747</v>
      </c>
      <c r="H509" s="7">
        <f t="shared" si="95"/>
        <v>18830649</v>
      </c>
      <c r="I509" s="7">
        <f t="shared" si="95"/>
        <v>21295791</v>
      </c>
      <c r="J509" s="7">
        <f t="shared" si="95"/>
        <v>24042450</v>
      </c>
      <c r="K509" s="7">
        <f t="shared" si="95"/>
        <v>26499750</v>
      </c>
      <c r="L509" s="7">
        <f t="shared" si="95"/>
        <v>28007946</v>
      </c>
      <c r="M509" s="7">
        <f t="shared" si="95"/>
        <v>31177110</v>
      </c>
      <c r="N509" s="7">
        <f t="shared" si="95"/>
        <v>28567537</v>
      </c>
      <c r="O509" s="7">
        <f t="shared" si="95"/>
        <v>26263604</v>
      </c>
      <c r="P509" s="7">
        <f t="shared" ref="P509:Q509" si="98">IFERROR(P463-P501,"")</f>
        <v>45188194</v>
      </c>
      <c r="Q509" s="7">
        <f t="shared" si="98"/>
        <v>47965716</v>
      </c>
      <c r="R509" s="6"/>
      <c r="S509" s="9" t="s">
        <v>14</v>
      </c>
    </row>
    <row r="510" spans="1:19" ht="14">
      <c r="B510" s="18">
        <f t="shared" si="95"/>
        <v>7119623</v>
      </c>
      <c r="C510" s="18">
        <f t="shared" si="95"/>
        <v>8015237.4499999993</v>
      </c>
      <c r="D510" s="18">
        <f t="shared" si="95"/>
        <v>9651299.2799999975</v>
      </c>
      <c r="E510" s="18">
        <f t="shared" si="95"/>
        <v>9507558.450000003</v>
      </c>
      <c r="F510" s="18">
        <f t="shared" si="95"/>
        <v>13150447.82</v>
      </c>
      <c r="G510" s="18">
        <f t="shared" si="95"/>
        <v>17939063.060000002</v>
      </c>
      <c r="H510" s="18">
        <f t="shared" si="95"/>
        <v>20571502.600000009</v>
      </c>
      <c r="I510" s="18">
        <f t="shared" si="95"/>
        <v>22416570.890000001</v>
      </c>
      <c r="J510" s="18">
        <f t="shared" si="95"/>
        <v>24303027.950000003</v>
      </c>
      <c r="K510" s="18">
        <f t="shared" si="95"/>
        <v>27872061.400000006</v>
      </c>
      <c r="L510" s="18">
        <f t="shared" si="95"/>
        <v>30383386.100000009</v>
      </c>
      <c r="M510" s="18">
        <f t="shared" si="95"/>
        <v>32372024.649999991</v>
      </c>
      <c r="N510" s="18">
        <f t="shared" si="95"/>
        <v>28813147.590000004</v>
      </c>
      <c r="O510" s="18">
        <f t="shared" si="95"/>
        <v>38763310.700000018</v>
      </c>
      <c r="P510" s="18">
        <f t="shared" ref="P510:Q510" si="99">IFERROR(P464-P502,"")</f>
        <v>47248372.119999975</v>
      </c>
      <c r="Q510" s="18">
        <f t="shared" si="99"/>
        <v>51831135.469999999</v>
      </c>
      <c r="R510" s="6"/>
      <c r="S510" s="9" t="s">
        <v>19</v>
      </c>
    </row>
    <row r="511" spans="1:19" ht="14">
      <c r="B511" s="16">
        <f t="shared" si="95"/>
        <v>29728769</v>
      </c>
      <c r="C511" s="16">
        <f t="shared" si="95"/>
        <v>29658788.450000003</v>
      </c>
      <c r="D511" s="16">
        <f t="shared" si="95"/>
        <v>36116776.279999986</v>
      </c>
      <c r="E511" s="16">
        <f t="shared" si="95"/>
        <v>38497299.450000018</v>
      </c>
      <c r="F511" s="16">
        <f t="shared" si="95"/>
        <v>48610879.819999993</v>
      </c>
      <c r="G511" s="16">
        <f t="shared" si="95"/>
        <v>61628775.060000002</v>
      </c>
      <c r="H511" s="16">
        <f t="shared" si="95"/>
        <v>76322932.600000024</v>
      </c>
      <c r="I511" s="16">
        <f t="shared" si="95"/>
        <v>85298655.889999986</v>
      </c>
      <c r="J511" s="16">
        <f t="shared" si="95"/>
        <v>95023822.949999988</v>
      </c>
      <c r="K511" s="16">
        <f t="shared" si="95"/>
        <v>105066930.40000004</v>
      </c>
      <c r="L511" s="16">
        <f t="shared" si="95"/>
        <v>113235237.10000002</v>
      </c>
      <c r="M511" s="16">
        <f t="shared" si="95"/>
        <v>124837629.64999998</v>
      </c>
      <c r="N511" s="16">
        <f t="shared" si="95"/>
        <v>115004292.58999997</v>
      </c>
      <c r="O511" s="16">
        <f t="shared" si="95"/>
        <v>120368842.69999999</v>
      </c>
      <c r="P511" s="16">
        <f t="shared" ref="P511:Q511" si="100">IFERROR(P465-P503,"")</f>
        <v>177999061.12</v>
      </c>
      <c r="Q511" s="16">
        <f t="shared" si="100"/>
        <v>196270765.47000003</v>
      </c>
      <c r="R511" s="6"/>
      <c r="S511" s="9" t="s">
        <v>15</v>
      </c>
    </row>
    <row r="512" spans="1:19" ht="14">
      <c r="B512" s="10">
        <f t="shared" ref="B512:O512" si="101">B511/B$465</f>
        <v>0.23958832588691586</v>
      </c>
      <c r="C512" s="10">
        <f t="shared" si="101"/>
        <v>0.26392240922965893</v>
      </c>
      <c r="D512" s="10">
        <f t="shared" si="101"/>
        <v>0.26762323406095684</v>
      </c>
      <c r="E512" s="10">
        <f t="shared" si="101"/>
        <v>0.24779436422807677</v>
      </c>
      <c r="F512" s="10">
        <f t="shared" si="101"/>
        <v>0.25760653085958729</v>
      </c>
      <c r="G512" s="10">
        <f t="shared" si="101"/>
        <v>0.22633877910631095</v>
      </c>
      <c r="H512" s="10">
        <f t="shared" si="101"/>
        <v>0.21333177631419328</v>
      </c>
      <c r="I512" s="10">
        <f t="shared" si="101"/>
        <v>0.21770006282595619</v>
      </c>
      <c r="J512" s="10">
        <f t="shared" si="101"/>
        <v>0.21859035675994487</v>
      </c>
      <c r="K512" s="10">
        <f t="shared" si="101"/>
        <v>0.22303925789693299</v>
      </c>
      <c r="L512" s="10">
        <f t="shared" si="101"/>
        <v>0.22266185345687833</v>
      </c>
      <c r="M512" s="10">
        <f t="shared" si="101"/>
        <v>0.22657103444099136</v>
      </c>
      <c r="N512" s="10">
        <f t="shared" si="101"/>
        <v>0.21868743437950849</v>
      </c>
      <c r="O512" s="10">
        <f t="shared" si="101"/>
        <v>0.21296406713668992</v>
      </c>
      <c r="P512" s="10">
        <f t="shared" ref="P512:Q512" si="102">P511/P$465</f>
        <v>0.21468981306473273</v>
      </c>
      <c r="Q512" s="10">
        <f t="shared" si="102"/>
        <v>0.21922812570990047</v>
      </c>
      <c r="R512" s="6"/>
      <c r="S512" s="24" t="s">
        <v>23</v>
      </c>
    </row>
    <row r="513" spans="1:19" s="87" customFormat="1" ht="14">
      <c r="A513" s="86"/>
      <c r="B513" s="19"/>
      <c r="C513" s="12">
        <f t="shared" ref="C513:M513" si="103">C511/B511-1</f>
        <v>-2.3539672967958225E-3</v>
      </c>
      <c r="D513" s="12">
        <f t="shared" si="103"/>
        <v>0.21774280634851695</v>
      </c>
      <c r="E513" s="12">
        <f t="shared" si="103"/>
        <v>6.5911839737431643E-2</v>
      </c>
      <c r="F513" s="12">
        <f t="shared" si="103"/>
        <v>0.26270882670966089</v>
      </c>
      <c r="G513" s="12">
        <f t="shared" si="103"/>
        <v>0.26779797625971069</v>
      </c>
      <c r="H513" s="12">
        <f t="shared" si="103"/>
        <v>0.23843014120748318</v>
      </c>
      <c r="I513" s="12">
        <f t="shared" si="103"/>
        <v>0.11760191837806766</v>
      </c>
      <c r="J513" s="12">
        <f t="shared" si="103"/>
        <v>0.11401313371855992</v>
      </c>
      <c r="K513" s="12">
        <f t="shared" si="103"/>
        <v>0.10569041676301083</v>
      </c>
      <c r="L513" s="12">
        <f t="shared" si="103"/>
        <v>7.7743840701374411E-2</v>
      </c>
      <c r="M513" s="12">
        <f t="shared" si="103"/>
        <v>0.10246273904786074</v>
      </c>
      <c r="N513" s="12">
        <f>N511/M511-1</f>
        <v>-7.8769014499627699E-2</v>
      </c>
      <c r="O513" s="12">
        <f>O511/N511-1</f>
        <v>4.6646520657494861E-2</v>
      </c>
      <c r="P513" s="12">
        <f>P511/O511-1</f>
        <v>0.47878019865684074</v>
      </c>
      <c r="Q513" s="12">
        <f>Q511/P511-1</f>
        <v>0.10265056587956911</v>
      </c>
      <c r="R513" s="17"/>
      <c r="S513" s="14" t="s">
        <v>20</v>
      </c>
    </row>
    <row r="514" spans="1:19" ht="14">
      <c r="B514" s="354" t="s">
        <v>24</v>
      </c>
      <c r="C514" s="354"/>
      <c r="D514" s="354"/>
      <c r="E514" s="354"/>
      <c r="F514" s="354"/>
      <c r="G514" s="354"/>
      <c r="H514" s="354"/>
      <c r="I514" s="354"/>
      <c r="J514" s="354"/>
      <c r="K514" s="354"/>
      <c r="L514" s="354"/>
      <c r="M514" s="354"/>
      <c r="N514" s="354"/>
      <c r="O514" s="354"/>
      <c r="P514" s="117"/>
      <c r="Q514" s="117"/>
      <c r="R514" s="6"/>
      <c r="S514" s="3"/>
    </row>
    <row r="515" spans="1:19" ht="14">
      <c r="B515" s="355" t="s">
        <v>350</v>
      </c>
      <c r="C515" s="355"/>
      <c r="D515" s="355"/>
      <c r="E515" s="355"/>
      <c r="F515" s="355"/>
      <c r="G515" s="355"/>
      <c r="H515" s="355"/>
      <c r="I515" s="355"/>
      <c r="J515" s="355"/>
      <c r="K515" s="355"/>
      <c r="L515" s="355"/>
      <c r="M515" s="355"/>
      <c r="N515" s="355"/>
      <c r="O515" s="355"/>
      <c r="P515" s="118"/>
      <c r="Q515" s="118"/>
      <c r="R515" s="6"/>
      <c r="S515" s="3"/>
    </row>
    <row r="516" spans="1:19" ht="14">
      <c r="B516" s="7">
        <f t="shared" ref="B516:Q519" si="104">IFERROR(VLOOKUP($B$515,$130:$216,MATCH($S516&amp;"/"&amp;B$348,$128:$128,0),FALSE),"")</f>
        <v>0</v>
      </c>
      <c r="C516" s="7">
        <f t="shared" si="104"/>
        <v>0</v>
      </c>
      <c r="D516" s="7">
        <f t="shared" si="104"/>
        <v>5470380</v>
      </c>
      <c r="E516" s="7">
        <f t="shared" si="104"/>
        <v>6297196</v>
      </c>
      <c r="F516" s="7">
        <f t="shared" si="104"/>
        <v>7492022</v>
      </c>
      <c r="G516" s="7">
        <f t="shared" si="104"/>
        <v>9736244</v>
      </c>
      <c r="H516" s="7">
        <f t="shared" si="104"/>
        <v>12262903</v>
      </c>
      <c r="I516" s="7">
        <f t="shared" si="104"/>
        <v>14153287</v>
      </c>
      <c r="J516" s="7">
        <f t="shared" si="104"/>
        <v>16509115</v>
      </c>
      <c r="K516" s="7">
        <f t="shared" si="104"/>
        <v>17840384</v>
      </c>
      <c r="L516" s="7">
        <f t="shared" si="104"/>
        <v>19838773</v>
      </c>
      <c r="M516" s="7">
        <f t="shared" si="104"/>
        <v>21834905</v>
      </c>
      <c r="N516" s="7">
        <f t="shared" si="104"/>
        <v>22878915</v>
      </c>
      <c r="O516" s="7">
        <f t="shared" si="104"/>
        <v>22111956</v>
      </c>
      <c r="P516" s="7">
        <f t="shared" si="104"/>
        <v>31614785</v>
      </c>
      <c r="Q516" s="7">
        <f t="shared" si="104"/>
        <v>36297666</v>
      </c>
      <c r="R516" s="6"/>
      <c r="S516" s="9" t="s">
        <v>12</v>
      </c>
    </row>
    <row r="517" spans="1:19" ht="14">
      <c r="B517" s="7">
        <f t="shared" si="104"/>
        <v>0</v>
      </c>
      <c r="C517" s="7">
        <f t="shared" si="104"/>
        <v>4978867</v>
      </c>
      <c r="D517" s="7">
        <f t="shared" si="104"/>
        <v>5829805</v>
      </c>
      <c r="E517" s="7">
        <f t="shared" si="104"/>
        <v>6906899</v>
      </c>
      <c r="F517" s="7">
        <f t="shared" si="104"/>
        <v>8924611</v>
      </c>
      <c r="G517" s="7">
        <f t="shared" si="104"/>
        <v>10551328</v>
      </c>
      <c r="H517" s="7">
        <f t="shared" si="104"/>
        <v>14133158</v>
      </c>
      <c r="I517" s="7">
        <f t="shared" si="104"/>
        <v>15481647</v>
      </c>
      <c r="J517" s="7">
        <f t="shared" si="104"/>
        <v>18435327</v>
      </c>
      <c r="K517" s="7">
        <f t="shared" si="104"/>
        <v>19150619</v>
      </c>
      <c r="L517" s="7">
        <f t="shared" si="104"/>
        <v>20770693</v>
      </c>
      <c r="M517" s="7">
        <f t="shared" si="104"/>
        <v>23869872</v>
      </c>
      <c r="N517" s="7">
        <f t="shared" si="104"/>
        <v>22042799</v>
      </c>
      <c r="O517" s="7">
        <f t="shared" si="104"/>
        <v>23338931</v>
      </c>
      <c r="P517" s="7">
        <f t="shared" si="104"/>
        <v>33640717</v>
      </c>
      <c r="Q517" s="7">
        <f t="shared" si="104"/>
        <v>38429539</v>
      </c>
      <c r="R517" s="6"/>
      <c r="S517" s="9" t="s">
        <v>13</v>
      </c>
    </row>
    <row r="518" spans="1:19" ht="14">
      <c r="B518" s="7">
        <f t="shared" si="104"/>
        <v>0</v>
      </c>
      <c r="C518" s="7">
        <f t="shared" si="104"/>
        <v>5119062</v>
      </c>
      <c r="D518" s="7">
        <f t="shared" si="104"/>
        <v>5997966</v>
      </c>
      <c r="E518" s="7">
        <f t="shared" si="104"/>
        <v>7120128</v>
      </c>
      <c r="F518" s="7">
        <f t="shared" si="104"/>
        <v>9747647</v>
      </c>
      <c r="G518" s="7">
        <f t="shared" si="104"/>
        <v>12773097</v>
      </c>
      <c r="H518" s="7">
        <f t="shared" si="104"/>
        <v>13913869</v>
      </c>
      <c r="I518" s="7">
        <f t="shared" si="104"/>
        <v>15994853</v>
      </c>
      <c r="J518" s="7">
        <f t="shared" si="104"/>
        <v>18063436</v>
      </c>
      <c r="K518" s="7">
        <f t="shared" si="104"/>
        <v>20003348</v>
      </c>
      <c r="L518" s="7">
        <f t="shared" si="104"/>
        <v>21170349</v>
      </c>
      <c r="M518" s="7">
        <f t="shared" si="104"/>
        <v>23638917</v>
      </c>
      <c r="N518" s="7">
        <f t="shared" si="104"/>
        <v>23032080</v>
      </c>
      <c r="O518" s="7">
        <f t="shared" si="104"/>
        <v>22469496</v>
      </c>
      <c r="P518" s="7">
        <f t="shared" si="104"/>
        <v>34573170</v>
      </c>
      <c r="Q518" s="7">
        <f t="shared" si="104"/>
        <v>37170384</v>
      </c>
      <c r="R518" s="6"/>
      <c r="S518" s="9" t="s">
        <v>14</v>
      </c>
    </row>
    <row r="519" spans="1:19" ht="14">
      <c r="B519" s="18">
        <f t="shared" si="104"/>
        <v>0</v>
      </c>
      <c r="C519" s="18">
        <f t="shared" si="104"/>
        <v>5825006.0199999996</v>
      </c>
      <c r="D519" s="18">
        <f t="shared" si="104"/>
        <v>6902481.8899999997</v>
      </c>
      <c r="E519" s="18">
        <f t="shared" si="104"/>
        <v>6809280.0899999999</v>
      </c>
      <c r="F519" s="18">
        <f t="shared" si="104"/>
        <v>10096698.83</v>
      </c>
      <c r="G519" s="18">
        <f t="shared" si="104"/>
        <v>13343917.699999999</v>
      </c>
      <c r="H519" s="18">
        <f t="shared" si="104"/>
        <v>15758619.890000001</v>
      </c>
      <c r="I519" s="18">
        <f t="shared" si="104"/>
        <v>16379404.73</v>
      </c>
      <c r="J519" s="18">
        <f t="shared" si="104"/>
        <v>18182706.100000001</v>
      </c>
      <c r="K519" s="18">
        <f t="shared" si="104"/>
        <v>20305500.359999999</v>
      </c>
      <c r="L519" s="18">
        <f t="shared" si="104"/>
        <v>22706258.989999998</v>
      </c>
      <c r="M519" s="18">
        <f t="shared" si="104"/>
        <v>24046681.350000001</v>
      </c>
      <c r="N519" s="18">
        <f t="shared" si="104"/>
        <v>23181756.809999999</v>
      </c>
      <c r="O519" s="18">
        <f t="shared" si="104"/>
        <v>29760087.379999999</v>
      </c>
      <c r="P519" s="18">
        <f t="shared" si="104"/>
        <v>36922402.560000002</v>
      </c>
      <c r="Q519" s="18">
        <f t="shared" si="104"/>
        <v>37909724.219999999</v>
      </c>
      <c r="R519" s="6"/>
      <c r="S519" s="9" t="s">
        <v>19</v>
      </c>
    </row>
    <row r="520" spans="1:19" ht="14">
      <c r="B520" s="18">
        <f>SUM(B516:B519)</f>
        <v>0</v>
      </c>
      <c r="C520" s="18">
        <f t="shared" ref="C520:M520" si="105">SUM(C516:C519)</f>
        <v>15922935.02</v>
      </c>
      <c r="D520" s="18">
        <f t="shared" si="105"/>
        <v>24200632.890000001</v>
      </c>
      <c r="E520" s="18">
        <f t="shared" si="105"/>
        <v>27133503.09</v>
      </c>
      <c r="F520" s="18">
        <f t="shared" si="105"/>
        <v>36260978.829999998</v>
      </c>
      <c r="G520" s="18">
        <f t="shared" si="105"/>
        <v>46404586.700000003</v>
      </c>
      <c r="H520" s="18">
        <f t="shared" si="105"/>
        <v>56068549.890000001</v>
      </c>
      <c r="I520" s="18">
        <f t="shared" si="105"/>
        <v>62009191.730000004</v>
      </c>
      <c r="J520" s="18">
        <f t="shared" si="105"/>
        <v>71190584.099999994</v>
      </c>
      <c r="K520" s="18">
        <f t="shared" si="105"/>
        <v>77299851.359999999</v>
      </c>
      <c r="L520" s="18">
        <f t="shared" si="105"/>
        <v>84486073.989999995</v>
      </c>
      <c r="M520" s="18">
        <f t="shared" si="105"/>
        <v>93390375.349999994</v>
      </c>
      <c r="N520" s="18">
        <f>IF(N517="",N516*4,IF(N518="",(N517+N516)*2,IF(N519="",((N518+N517+N516)/3)*4,SUM(N516:N519))))</f>
        <v>91135550.810000002</v>
      </c>
      <c r="O520" s="18">
        <f>IF(O517="",O516*4,IF(O518="",(O517+O516)*2,IF(O519="",((O518+O517+O516)/3)*4,SUM(O516:O519))))</f>
        <v>97680470.379999995</v>
      </c>
      <c r="P520" s="18">
        <f>IF(P517="",P516*4,IF(P518="",(P517+P516)*2,IF(P519="",((P518+P517+P516)/3)*4,SUM(P516:P519))))</f>
        <v>136751074.56</v>
      </c>
      <c r="Q520" s="18">
        <f>IF(Q517="",Q516*4,IF(Q518="",(Q517+Q516)*2,IF(Q519="",((Q518+Q517+Q516)/3)*4,SUM(Q516:Q519))))</f>
        <v>149807313.22</v>
      </c>
      <c r="R520" s="6"/>
      <c r="S520" s="9" t="s">
        <v>15</v>
      </c>
    </row>
    <row r="521" spans="1:19" ht="14">
      <c r="B521" s="10">
        <f t="shared" ref="B521:M521" si="106">+B520/(B$465+B$472)</f>
        <v>0</v>
      </c>
      <c r="C521" s="10">
        <f t="shared" si="106"/>
        <v>0.13555604739595908</v>
      </c>
      <c r="D521" s="10">
        <f t="shared" si="106"/>
        <v>0.17194750420089311</v>
      </c>
      <c r="E521" s="10">
        <f t="shared" si="106"/>
        <v>0.16829813308268973</v>
      </c>
      <c r="F521" s="10">
        <f t="shared" si="106"/>
        <v>0.18402425041147222</v>
      </c>
      <c r="G521" s="10">
        <f t="shared" si="106"/>
        <v>0.16332738074526446</v>
      </c>
      <c r="H521" s="10">
        <f t="shared" si="106"/>
        <v>0.15125611704739605</v>
      </c>
      <c r="I521" s="10">
        <f t="shared" si="106"/>
        <v>0.15284924325808835</v>
      </c>
      <c r="J521" s="10">
        <f t="shared" si="106"/>
        <v>0.1576296597486182</v>
      </c>
      <c r="K521" s="10">
        <f t="shared" si="106"/>
        <v>0.15802422495031759</v>
      </c>
      <c r="L521" s="10">
        <f t="shared" si="106"/>
        <v>0.16015100089904064</v>
      </c>
      <c r="M521" s="10">
        <f t="shared" si="106"/>
        <v>0.16361379494317882</v>
      </c>
      <c r="N521" s="10">
        <f>+N520/(N$465+N$472)</f>
        <v>0.16685161514044258</v>
      </c>
      <c r="O521" s="10">
        <f>+O520/(O$465+O$472)</f>
        <v>0.166389091780068</v>
      </c>
      <c r="P521" s="10">
        <f>+P520/(P$465+P$472)</f>
        <v>0.16044538277389345</v>
      </c>
      <c r="Q521" s="10">
        <f>+Q520/(Q$465+Q$472)</f>
        <v>0.16276801604086116</v>
      </c>
      <c r="R521" s="6"/>
      <c r="S521" s="11" t="s">
        <v>377</v>
      </c>
    </row>
    <row r="522" spans="1:19" s="87" customFormat="1" ht="14">
      <c r="A522" s="86"/>
      <c r="B522" s="19"/>
      <c r="C522" s="12" t="e">
        <f t="shared" ref="C522:M522" si="107">C520/B520-1</f>
        <v>#DIV/0!</v>
      </c>
      <c r="D522" s="12">
        <f t="shared" si="107"/>
        <v>0.51986005466974516</v>
      </c>
      <c r="E522" s="12">
        <f t="shared" si="107"/>
        <v>0.12118981405696605</v>
      </c>
      <c r="F522" s="12">
        <f t="shared" si="107"/>
        <v>0.33639135019627853</v>
      </c>
      <c r="G522" s="12">
        <f t="shared" si="107"/>
        <v>0.27973894244707576</v>
      </c>
      <c r="H522" s="12">
        <f t="shared" si="107"/>
        <v>0.20825448252510781</v>
      </c>
      <c r="I522" s="12">
        <f t="shared" si="107"/>
        <v>0.10595319214880461</v>
      </c>
      <c r="J522" s="12">
        <f t="shared" si="107"/>
        <v>0.1480650225208151</v>
      </c>
      <c r="K522" s="12">
        <f t="shared" si="107"/>
        <v>8.5815664209447196E-2</v>
      </c>
      <c r="L522" s="12">
        <f t="shared" si="107"/>
        <v>9.2965542670093937E-2</v>
      </c>
      <c r="M522" s="12">
        <f t="shared" si="107"/>
        <v>0.1053937168515362</v>
      </c>
      <c r="N522" s="12">
        <f>N520/M520-1</f>
        <v>-2.4144078354429666E-2</v>
      </c>
      <c r="O522" s="12">
        <f>O520/N520-1</f>
        <v>7.1815219328019264E-2</v>
      </c>
      <c r="P522" s="12">
        <f>P520/O520-1</f>
        <v>0.39998378414852187</v>
      </c>
      <c r="Q522" s="12">
        <f>Q520/P520-1</f>
        <v>9.547448677832171E-2</v>
      </c>
      <c r="R522" s="17"/>
      <c r="S522" s="14" t="s">
        <v>20</v>
      </c>
    </row>
    <row r="523" spans="1:19" ht="14">
      <c r="B523" s="355" t="s">
        <v>351</v>
      </c>
      <c r="C523" s="355"/>
      <c r="D523" s="355"/>
      <c r="E523" s="355"/>
      <c r="F523" s="355"/>
      <c r="G523" s="355"/>
      <c r="H523" s="355"/>
      <c r="I523" s="355"/>
      <c r="J523" s="355"/>
      <c r="K523" s="355"/>
      <c r="L523" s="355"/>
      <c r="M523" s="355"/>
      <c r="N523" s="355"/>
      <c r="O523" s="355"/>
      <c r="P523" s="118"/>
      <c r="Q523" s="118"/>
      <c r="R523" s="6"/>
      <c r="S523" s="3"/>
    </row>
    <row r="524" spans="1:19" ht="14">
      <c r="B524" s="7">
        <f t="shared" ref="B524:Q527" si="108">IFERROR(VLOOKUP($B$523,$130:$216,MATCH($S524&amp;"/"&amp;B$348,$128:$128,0),FALSE),"")</f>
        <v>0</v>
      </c>
      <c r="C524" s="7">
        <f t="shared" si="108"/>
        <v>0</v>
      </c>
      <c r="D524" s="7">
        <f t="shared" si="108"/>
        <v>2074622</v>
      </c>
      <c r="E524" s="7">
        <f t="shared" si="108"/>
        <v>1635101</v>
      </c>
      <c r="F524" s="7">
        <f t="shared" si="108"/>
        <v>1578186</v>
      </c>
      <c r="G524" s="7">
        <f t="shared" si="108"/>
        <v>1845280</v>
      </c>
      <c r="H524" s="7">
        <f t="shared" si="108"/>
        <v>4185904</v>
      </c>
      <c r="I524" s="7">
        <f t="shared" si="108"/>
        <v>2932172</v>
      </c>
      <c r="J524" s="7">
        <f t="shared" si="108"/>
        <v>2910563</v>
      </c>
      <c r="K524" s="7">
        <f t="shared" si="108"/>
        <v>3438191</v>
      </c>
      <c r="L524" s="7">
        <f t="shared" si="108"/>
        <v>3565464</v>
      </c>
      <c r="M524" s="7">
        <f t="shared" si="108"/>
        <v>3985139</v>
      </c>
      <c r="N524" s="7">
        <f t="shared" si="108"/>
        <v>4427930</v>
      </c>
      <c r="O524" s="7">
        <f t="shared" si="108"/>
        <v>4105185</v>
      </c>
      <c r="P524" s="7">
        <f t="shared" si="108"/>
        <v>6679859</v>
      </c>
      <c r="Q524" s="7">
        <f t="shared" si="108"/>
        <v>6880187</v>
      </c>
      <c r="R524" s="6"/>
      <c r="S524" s="9" t="s">
        <v>12</v>
      </c>
    </row>
    <row r="525" spans="1:19" ht="14">
      <c r="B525" s="7">
        <f t="shared" si="108"/>
        <v>0</v>
      </c>
      <c r="C525" s="7">
        <f t="shared" si="108"/>
        <v>1691075</v>
      </c>
      <c r="D525" s="7">
        <f t="shared" si="108"/>
        <v>2148519</v>
      </c>
      <c r="E525" s="7">
        <f t="shared" si="108"/>
        <v>1385612</v>
      </c>
      <c r="F525" s="7">
        <f t="shared" si="108"/>
        <v>1600694</v>
      </c>
      <c r="G525" s="7">
        <f t="shared" si="108"/>
        <v>2072594</v>
      </c>
      <c r="H525" s="7">
        <f t="shared" si="108"/>
        <v>2752164</v>
      </c>
      <c r="I525" s="7">
        <f t="shared" si="108"/>
        <v>2972431</v>
      </c>
      <c r="J525" s="7">
        <f t="shared" si="108"/>
        <v>3015486</v>
      </c>
      <c r="K525" s="7">
        <f t="shared" si="108"/>
        <v>3593686</v>
      </c>
      <c r="L525" s="7">
        <f t="shared" si="108"/>
        <v>3833537</v>
      </c>
      <c r="M525" s="7">
        <f t="shared" si="108"/>
        <v>4978941</v>
      </c>
      <c r="N525" s="7">
        <f t="shared" si="108"/>
        <v>3969995</v>
      </c>
      <c r="O525" s="7">
        <f t="shared" si="108"/>
        <v>4098901</v>
      </c>
      <c r="P525" s="7">
        <f t="shared" si="108"/>
        <v>7163732</v>
      </c>
      <c r="Q525" s="7">
        <f t="shared" si="108"/>
        <v>7437365</v>
      </c>
      <c r="R525" s="6"/>
      <c r="S525" s="9" t="s">
        <v>13</v>
      </c>
    </row>
    <row r="526" spans="1:19" ht="14">
      <c r="B526" s="7">
        <f t="shared" si="108"/>
        <v>0</v>
      </c>
      <c r="C526" s="7">
        <f t="shared" si="108"/>
        <v>1732415</v>
      </c>
      <c r="D526" s="7">
        <f t="shared" si="108"/>
        <v>2106579</v>
      </c>
      <c r="E526" s="7">
        <f t="shared" si="108"/>
        <v>1740916</v>
      </c>
      <c r="F526" s="7">
        <f t="shared" si="108"/>
        <v>1790613</v>
      </c>
      <c r="G526" s="7">
        <f t="shared" si="108"/>
        <v>3662460</v>
      </c>
      <c r="H526" s="7">
        <f t="shared" si="108"/>
        <v>2818995</v>
      </c>
      <c r="I526" s="7">
        <f t="shared" si="108"/>
        <v>2911367</v>
      </c>
      <c r="J526" s="7">
        <f t="shared" si="108"/>
        <v>3219615</v>
      </c>
      <c r="K526" s="7">
        <f t="shared" si="108"/>
        <v>3621147</v>
      </c>
      <c r="L526" s="7">
        <f t="shared" si="108"/>
        <v>3827296</v>
      </c>
      <c r="M526" s="7">
        <f t="shared" si="108"/>
        <v>4390407</v>
      </c>
      <c r="N526" s="7">
        <f t="shared" si="108"/>
        <v>4274607</v>
      </c>
      <c r="O526" s="7">
        <f t="shared" si="108"/>
        <v>4132833</v>
      </c>
      <c r="P526" s="7">
        <f t="shared" si="108"/>
        <v>7343163</v>
      </c>
      <c r="Q526" s="7">
        <f t="shared" si="108"/>
        <v>7315704</v>
      </c>
      <c r="R526" s="6"/>
      <c r="S526" s="9" t="s">
        <v>14</v>
      </c>
    </row>
    <row r="527" spans="1:19" ht="14">
      <c r="B527" s="18">
        <f t="shared" si="108"/>
        <v>0</v>
      </c>
      <c r="C527" s="18">
        <f t="shared" si="108"/>
        <v>2353796.77</v>
      </c>
      <c r="D527" s="18">
        <f t="shared" si="108"/>
        <v>2191932.77</v>
      </c>
      <c r="E527" s="18">
        <f t="shared" si="108"/>
        <v>1831646.34</v>
      </c>
      <c r="F527" s="18">
        <f t="shared" si="108"/>
        <v>2143274.4500000002</v>
      </c>
      <c r="G527" s="18">
        <f t="shared" si="108"/>
        <v>4324291.6900000004</v>
      </c>
      <c r="H527" s="18">
        <f t="shared" si="108"/>
        <v>3002406.5</v>
      </c>
      <c r="I527" s="18">
        <f t="shared" si="108"/>
        <v>3076004.44</v>
      </c>
      <c r="J527" s="18">
        <f t="shared" si="108"/>
        <v>3329803.99</v>
      </c>
      <c r="K527" s="18">
        <f t="shared" si="108"/>
        <v>3948853.25</v>
      </c>
      <c r="L527" s="18">
        <f t="shared" si="108"/>
        <v>4482760.22</v>
      </c>
      <c r="M527" s="18">
        <f t="shared" si="108"/>
        <v>4817202.34</v>
      </c>
      <c r="N527" s="18">
        <f t="shared" si="108"/>
        <v>4050115.07</v>
      </c>
      <c r="O527" s="18">
        <f t="shared" si="108"/>
        <v>6849472.2000000002</v>
      </c>
      <c r="P527" s="18">
        <f t="shared" si="108"/>
        <v>7476050.4299999997</v>
      </c>
      <c r="Q527" s="18">
        <f t="shared" si="108"/>
        <v>8470943.6799999997</v>
      </c>
      <c r="R527" s="6"/>
      <c r="S527" s="9" t="s">
        <v>19</v>
      </c>
    </row>
    <row r="528" spans="1:19" ht="14">
      <c r="B528" s="18">
        <f>SUM(B524:B527)</f>
        <v>0</v>
      </c>
      <c r="C528" s="18">
        <f t="shared" ref="C528:M528" si="109">SUM(C524:C527)</f>
        <v>5777286.7699999996</v>
      </c>
      <c r="D528" s="18">
        <f t="shared" si="109"/>
        <v>8521652.7699999996</v>
      </c>
      <c r="E528" s="18">
        <f t="shared" si="109"/>
        <v>6593275.3399999999</v>
      </c>
      <c r="F528" s="18">
        <f t="shared" si="109"/>
        <v>7112767.4500000002</v>
      </c>
      <c r="G528" s="18">
        <f t="shared" si="109"/>
        <v>11904625.690000001</v>
      </c>
      <c r="H528" s="18">
        <f t="shared" si="109"/>
        <v>12759469.5</v>
      </c>
      <c r="I528" s="18">
        <f t="shared" si="109"/>
        <v>11891974.439999999</v>
      </c>
      <c r="J528" s="18">
        <f t="shared" si="109"/>
        <v>12475467.99</v>
      </c>
      <c r="K528" s="18">
        <f t="shared" si="109"/>
        <v>14601877.25</v>
      </c>
      <c r="L528" s="18">
        <f t="shared" si="109"/>
        <v>15709057.219999999</v>
      </c>
      <c r="M528" s="18">
        <f t="shared" si="109"/>
        <v>18171689.34</v>
      </c>
      <c r="N528" s="18">
        <f>IF(N525="",N524*4,IF(N526="",(N525+N524)*2,IF(N527="",((N526+N525+N524)/3)*4,SUM(N524:N527))))</f>
        <v>16722647.07</v>
      </c>
      <c r="O528" s="18">
        <f>IF(O525="",O524*4,IF(O526="",(O525+O524)*2,IF(O527="",((O526+O525+O524)/3)*4,SUM(O524:O527))))</f>
        <v>19186391.199999999</v>
      </c>
      <c r="P528" s="18">
        <f>IF(P525="",P524*4,IF(P526="",(P525+P524)*2,IF(P527="",((P526+P525+P524)/3)*4,SUM(P524:P527))))</f>
        <v>28662804.43</v>
      </c>
      <c r="Q528" s="18">
        <f>IF(Q525="",Q524*4,IF(Q526="",(Q525+Q524)*2,IF(Q527="",((Q526+Q525+Q524)/3)*4,SUM(Q524:Q527))))</f>
        <v>30104199.68</v>
      </c>
      <c r="R528" s="6"/>
      <c r="S528" s="9" t="s">
        <v>15</v>
      </c>
    </row>
    <row r="529" spans="1:19" ht="14">
      <c r="B529" s="10">
        <f t="shared" ref="B529:O529" si="110">+B528/(B$465+B$472)</f>
        <v>0</v>
      </c>
      <c r="C529" s="10">
        <f t="shared" si="110"/>
        <v>4.9183530437730029E-2</v>
      </c>
      <c r="D529" s="10">
        <f t="shared" si="110"/>
        <v>6.0547049828337245E-2</v>
      </c>
      <c r="E529" s="10">
        <f t="shared" si="110"/>
        <v>4.0895417261145706E-2</v>
      </c>
      <c r="F529" s="10">
        <f t="shared" si="110"/>
        <v>3.6097252213568243E-2</v>
      </c>
      <c r="G529" s="10">
        <f t="shared" si="110"/>
        <v>4.1899981682209153E-2</v>
      </c>
      <c r="H529" s="10">
        <f t="shared" si="110"/>
        <v>3.4421218596539668E-2</v>
      </c>
      <c r="I529" s="10">
        <f t="shared" si="110"/>
        <v>2.9313062197505423E-2</v>
      </c>
      <c r="J529" s="10">
        <f t="shared" si="110"/>
        <v>2.7623088071677696E-2</v>
      </c>
      <c r="K529" s="10">
        <f t="shared" si="110"/>
        <v>2.9850643884225508E-2</v>
      </c>
      <c r="L529" s="10">
        <f t="shared" si="110"/>
        <v>2.9777939939084872E-2</v>
      </c>
      <c r="M529" s="10">
        <f t="shared" si="110"/>
        <v>3.1835604496752976E-2</v>
      </c>
      <c r="N529" s="10">
        <f t="shared" si="110"/>
        <v>3.0615941290244884E-2</v>
      </c>
      <c r="O529" s="10">
        <f t="shared" si="110"/>
        <v>3.2682133837868291E-2</v>
      </c>
      <c r="P529" s="10">
        <f t="shared" ref="P529:Q529" si="111">+P528/(P$465+P$472)</f>
        <v>3.3629093174890212E-2</v>
      </c>
      <c r="Q529" s="10">
        <f t="shared" si="111"/>
        <v>3.2708689256148768E-2</v>
      </c>
      <c r="R529" s="6"/>
      <c r="S529" s="11" t="s">
        <v>377</v>
      </c>
    </row>
    <row r="530" spans="1:19" s="87" customFormat="1" ht="14">
      <c r="A530" s="86"/>
      <c r="B530" s="19"/>
      <c r="C530" s="12" t="e">
        <f t="shared" ref="C530:M530" si="112">C528/B528-1</f>
        <v>#DIV/0!</v>
      </c>
      <c r="D530" s="12">
        <f t="shared" si="112"/>
        <v>0.47502679185855956</v>
      </c>
      <c r="E530" s="12">
        <f t="shared" si="112"/>
        <v>-0.22629148148217726</v>
      </c>
      <c r="F530" s="12">
        <f t="shared" si="112"/>
        <v>7.8791205161469868E-2</v>
      </c>
      <c r="G530" s="12">
        <f t="shared" si="112"/>
        <v>0.67369814543845385</v>
      </c>
      <c r="H530" s="12">
        <f t="shared" si="112"/>
        <v>7.1807701666594559E-2</v>
      </c>
      <c r="I530" s="12">
        <f t="shared" si="112"/>
        <v>-6.7988332900517534E-2</v>
      </c>
      <c r="J530" s="12">
        <f t="shared" si="112"/>
        <v>4.9066162473184738E-2</v>
      </c>
      <c r="K530" s="12">
        <f t="shared" si="112"/>
        <v>0.17044725389896964</v>
      </c>
      <c r="L530" s="12">
        <f t="shared" si="112"/>
        <v>7.5824495100450084E-2</v>
      </c>
      <c r="M530" s="12">
        <f t="shared" si="112"/>
        <v>0.15676511234962587</v>
      </c>
      <c r="N530" s="12">
        <f>N528/M528-1</f>
        <v>-7.9741747885284875E-2</v>
      </c>
      <c r="O530" s="12">
        <f>O528/N528-1</f>
        <v>0.14732979292613857</v>
      </c>
      <c r="P530" s="12">
        <f>P528/O528-1</f>
        <v>0.4939132706728091</v>
      </c>
      <c r="Q530" s="12">
        <f>Q528/P528-1</f>
        <v>5.0288004913132678E-2</v>
      </c>
      <c r="R530" s="17"/>
      <c r="S530" s="14" t="s">
        <v>20</v>
      </c>
    </row>
    <row r="531" spans="1:19" ht="14">
      <c r="B531" s="354" t="s">
        <v>349</v>
      </c>
      <c r="C531" s="354"/>
      <c r="D531" s="354"/>
      <c r="E531" s="354"/>
      <c r="F531" s="354"/>
      <c r="G531" s="354"/>
      <c r="H531" s="354"/>
      <c r="I531" s="354"/>
      <c r="J531" s="354"/>
      <c r="K531" s="354"/>
      <c r="L531" s="354"/>
      <c r="M531" s="354"/>
      <c r="N531" s="354"/>
      <c r="O531" s="354"/>
      <c r="P531" s="117"/>
      <c r="Q531" s="117"/>
      <c r="R531" s="6"/>
      <c r="S531" s="3"/>
    </row>
    <row r="532" spans="1:19" ht="14">
      <c r="B532" s="7">
        <f t="shared" ref="B532:Q535" si="113">IFERROR(VLOOKUP($B$531,$130:$216,MATCH($S532&amp;"/"&amp;B$348,$128:$128,0),FALSE),"")</f>
        <v>7152108</v>
      </c>
      <c r="C532" s="7">
        <f t="shared" si="113"/>
        <v>6305166</v>
      </c>
      <c r="D532" s="7">
        <f t="shared" si="113"/>
        <v>7545002</v>
      </c>
      <c r="E532" s="7">
        <f t="shared" si="113"/>
        <v>7932297</v>
      </c>
      <c r="F532" s="7">
        <f t="shared" si="113"/>
        <v>9070208</v>
      </c>
      <c r="G532" s="7">
        <f t="shared" si="113"/>
        <v>11581524</v>
      </c>
      <c r="H532" s="7">
        <f t="shared" si="113"/>
        <v>16448807</v>
      </c>
      <c r="I532" s="7">
        <f t="shared" si="113"/>
        <v>17085459</v>
      </c>
      <c r="J532" s="7">
        <f t="shared" si="113"/>
        <v>19419678</v>
      </c>
      <c r="K532" s="7">
        <f t="shared" si="113"/>
        <v>21278575</v>
      </c>
      <c r="L532" s="7">
        <f t="shared" si="113"/>
        <v>23404237</v>
      </c>
      <c r="M532" s="7">
        <f t="shared" si="113"/>
        <v>25820044</v>
      </c>
      <c r="N532" s="7">
        <f t="shared" si="113"/>
        <v>27306845</v>
      </c>
      <c r="O532" s="7">
        <f t="shared" si="113"/>
        <v>26217141</v>
      </c>
      <c r="P532" s="7">
        <f t="shared" si="113"/>
        <v>38294644</v>
      </c>
      <c r="Q532" s="7">
        <f t="shared" si="113"/>
        <v>43177853</v>
      </c>
      <c r="R532" s="6"/>
      <c r="S532" s="9" t="s">
        <v>12</v>
      </c>
    </row>
    <row r="533" spans="1:19" ht="14">
      <c r="B533" s="7">
        <f t="shared" si="113"/>
        <v>7957131</v>
      </c>
      <c r="C533" s="7">
        <f t="shared" si="113"/>
        <v>6669942</v>
      </c>
      <c r="D533" s="7">
        <f t="shared" si="113"/>
        <v>7978324</v>
      </c>
      <c r="E533" s="7">
        <f t="shared" si="113"/>
        <v>8292511</v>
      </c>
      <c r="F533" s="7">
        <f t="shared" si="113"/>
        <v>10525305</v>
      </c>
      <c r="G533" s="7">
        <f t="shared" si="113"/>
        <v>12623922</v>
      </c>
      <c r="H533" s="7">
        <f t="shared" si="113"/>
        <v>16885322</v>
      </c>
      <c r="I533" s="7">
        <f t="shared" si="113"/>
        <v>18454078</v>
      </c>
      <c r="J533" s="7">
        <f t="shared" si="113"/>
        <v>21450813</v>
      </c>
      <c r="K533" s="7">
        <f t="shared" si="113"/>
        <v>22744305</v>
      </c>
      <c r="L533" s="7">
        <f t="shared" si="113"/>
        <v>24604230</v>
      </c>
      <c r="M533" s="7">
        <f t="shared" si="113"/>
        <v>28848813</v>
      </c>
      <c r="N533" s="7">
        <f t="shared" si="113"/>
        <v>26012794</v>
      </c>
      <c r="O533" s="7">
        <f t="shared" si="113"/>
        <v>27437832</v>
      </c>
      <c r="P533" s="7">
        <f t="shared" si="113"/>
        <v>40804449</v>
      </c>
      <c r="Q533" s="7">
        <f t="shared" si="113"/>
        <v>45866904</v>
      </c>
      <c r="R533" s="6"/>
      <c r="S533" s="9" t="s">
        <v>13</v>
      </c>
    </row>
    <row r="534" spans="1:19" ht="14">
      <c r="B534" s="7">
        <f t="shared" si="113"/>
        <v>8184598</v>
      </c>
      <c r="C534" s="7">
        <f t="shared" si="113"/>
        <v>6851477</v>
      </c>
      <c r="D534" s="7">
        <f t="shared" si="113"/>
        <v>8104545</v>
      </c>
      <c r="E534" s="7">
        <f t="shared" si="113"/>
        <v>8861044</v>
      </c>
      <c r="F534" s="7">
        <f t="shared" si="113"/>
        <v>11538260</v>
      </c>
      <c r="G534" s="7">
        <f t="shared" si="113"/>
        <v>16435557</v>
      </c>
      <c r="H534" s="7">
        <f t="shared" si="113"/>
        <v>16732864</v>
      </c>
      <c r="I534" s="7">
        <f t="shared" si="113"/>
        <v>18906220</v>
      </c>
      <c r="J534" s="7">
        <f t="shared" si="113"/>
        <v>21283051</v>
      </c>
      <c r="K534" s="7">
        <f t="shared" si="113"/>
        <v>23624495</v>
      </c>
      <c r="L534" s="7">
        <f t="shared" si="113"/>
        <v>24997645</v>
      </c>
      <c r="M534" s="7">
        <f t="shared" si="113"/>
        <v>28029324</v>
      </c>
      <c r="N534" s="7">
        <f t="shared" si="113"/>
        <v>27306687</v>
      </c>
      <c r="O534" s="7">
        <f t="shared" si="113"/>
        <v>26602329</v>
      </c>
      <c r="P534" s="7">
        <f t="shared" si="113"/>
        <v>41916333</v>
      </c>
      <c r="Q534" s="7">
        <f t="shared" si="113"/>
        <v>44486088</v>
      </c>
      <c r="R534" s="6"/>
      <c r="S534" s="9" t="s">
        <v>14</v>
      </c>
    </row>
    <row r="535" spans="1:19" ht="14">
      <c r="B535" s="18">
        <f t="shared" si="113"/>
        <v>7773556</v>
      </c>
      <c r="C535" s="18">
        <f t="shared" si="113"/>
        <v>8178802.79</v>
      </c>
      <c r="D535" s="18">
        <f t="shared" si="113"/>
        <v>9094414.6600000001</v>
      </c>
      <c r="E535" s="18">
        <f t="shared" si="113"/>
        <v>8640926.4299999997</v>
      </c>
      <c r="F535" s="18">
        <f t="shared" si="113"/>
        <v>12239973.279999999</v>
      </c>
      <c r="G535" s="18">
        <f t="shared" si="113"/>
        <v>17668209.390000001</v>
      </c>
      <c r="H535" s="18">
        <f t="shared" si="113"/>
        <v>18761026.390000001</v>
      </c>
      <c r="I535" s="18">
        <f t="shared" si="113"/>
        <v>19455409.170000002</v>
      </c>
      <c r="J535" s="18">
        <f t="shared" si="113"/>
        <v>21512510.09</v>
      </c>
      <c r="K535" s="18">
        <f t="shared" si="113"/>
        <v>24254353.609999999</v>
      </c>
      <c r="L535" s="18">
        <f t="shared" si="113"/>
        <v>27189019.210000001</v>
      </c>
      <c r="M535" s="18">
        <f t="shared" si="113"/>
        <v>28863883.68</v>
      </c>
      <c r="N535" s="18">
        <f t="shared" si="113"/>
        <v>27231871.879999999</v>
      </c>
      <c r="O535" s="18">
        <f t="shared" si="113"/>
        <v>36609559.57</v>
      </c>
      <c r="P535" s="18">
        <f t="shared" si="113"/>
        <v>44398452.990000002</v>
      </c>
      <c r="Q535" s="18">
        <f t="shared" si="113"/>
        <v>46380667.899999999</v>
      </c>
      <c r="R535" s="6"/>
      <c r="S535" s="9" t="s">
        <v>19</v>
      </c>
    </row>
    <row r="536" spans="1:19" ht="14">
      <c r="B536" s="25">
        <f t="shared" ref="B536:M536" si="114">SUM(B532:B535)</f>
        <v>31067393</v>
      </c>
      <c r="C536" s="25">
        <f t="shared" si="114"/>
        <v>28005387.789999999</v>
      </c>
      <c r="D536" s="25">
        <f t="shared" si="114"/>
        <v>32722285.66</v>
      </c>
      <c r="E536" s="25">
        <f t="shared" si="114"/>
        <v>33726778.43</v>
      </c>
      <c r="F536" s="25">
        <f t="shared" si="114"/>
        <v>43373746.280000001</v>
      </c>
      <c r="G536" s="25">
        <f t="shared" si="114"/>
        <v>58309212.390000001</v>
      </c>
      <c r="H536" s="25">
        <f t="shared" si="114"/>
        <v>68828019.390000001</v>
      </c>
      <c r="I536" s="25">
        <f t="shared" si="114"/>
        <v>73901166.170000002</v>
      </c>
      <c r="J536" s="25">
        <f t="shared" si="114"/>
        <v>83666052.090000004</v>
      </c>
      <c r="K536" s="25">
        <f t="shared" si="114"/>
        <v>91901728.609999999</v>
      </c>
      <c r="L536" s="25">
        <f t="shared" si="114"/>
        <v>100195131.21000001</v>
      </c>
      <c r="M536" s="25">
        <f t="shared" si="114"/>
        <v>111562064.68000001</v>
      </c>
      <c r="N536" s="25">
        <f>IF(N533="",N532*4,IF(N534="",(N533+N532)*2,IF(N535="",((N534+N533+N532)/3)*4,SUM(N532:N535))))</f>
        <v>107858197.88</v>
      </c>
      <c r="O536" s="25">
        <f>IF(O533="",O532*4,IF(O534="",(O533+O532)*2,IF(O535="",((O534+O533+O532)/3)*4,SUM(O532:O535))))</f>
        <v>116866861.56999999</v>
      </c>
      <c r="P536" s="25">
        <f>IF(P533="",P532*4,IF(P534="",(P533+P532)*2,IF(P535="",((P534+P533+P532)/3)*4,SUM(P532:P535))))</f>
        <v>165413878.99000001</v>
      </c>
      <c r="Q536" s="25">
        <f>IF(Q533="",Q532*4,IF(Q534="",(Q533+Q532)*2,IF(Q535="",((Q534+Q533+Q532)/3)*4,SUM(Q532:Q535))))</f>
        <v>179911512.90000001</v>
      </c>
      <c r="R536" s="6"/>
      <c r="S536" s="9" t="s">
        <v>15</v>
      </c>
    </row>
    <row r="537" spans="1:19" ht="14">
      <c r="B537" s="21">
        <f t="shared" ref="B537:O537" si="115">+B536/(B$465+B$472)</f>
        <v>0.24094760585475344</v>
      </c>
      <c r="C537" s="10">
        <f t="shared" si="115"/>
        <v>0.23841708013221888</v>
      </c>
      <c r="D537" s="10">
        <f t="shared" si="115"/>
        <v>0.23249455402923033</v>
      </c>
      <c r="E537" s="10">
        <f t="shared" si="115"/>
        <v>0.20919355034383544</v>
      </c>
      <c r="F537" s="10">
        <f t="shared" si="115"/>
        <v>0.22012150262504046</v>
      </c>
      <c r="G537" s="10">
        <f t="shared" si="115"/>
        <v>0.20522736242747358</v>
      </c>
      <c r="H537" s="10">
        <f t="shared" si="115"/>
        <v>0.18567733564393574</v>
      </c>
      <c r="I537" s="10">
        <f t="shared" si="115"/>
        <v>0.18216230545559378</v>
      </c>
      <c r="J537" s="10">
        <f t="shared" si="115"/>
        <v>0.18525274782029591</v>
      </c>
      <c r="K537" s="10">
        <f t="shared" si="115"/>
        <v>0.1878748688345431</v>
      </c>
      <c r="L537" s="10">
        <f t="shared" si="115"/>
        <v>0.18992894083812553</v>
      </c>
      <c r="M537" s="10">
        <f t="shared" si="115"/>
        <v>0.19544939942241246</v>
      </c>
      <c r="N537" s="10">
        <f t="shared" si="115"/>
        <v>0.19746755643068745</v>
      </c>
      <c r="O537" s="10">
        <f t="shared" si="115"/>
        <v>0.19907122560090226</v>
      </c>
      <c r="P537" s="10">
        <f t="shared" ref="P537:Q537" si="116">+P536/(P$465+P$472)</f>
        <v>0.19407447594878366</v>
      </c>
      <c r="Q537" s="10">
        <f t="shared" si="116"/>
        <v>0.19547670529700995</v>
      </c>
      <c r="R537" s="6"/>
      <c r="S537" s="11" t="s">
        <v>377</v>
      </c>
    </row>
    <row r="538" spans="1:19" s="87" customFormat="1" ht="14">
      <c r="A538" s="86"/>
      <c r="B538" s="19"/>
      <c r="C538" s="12">
        <f t="shared" ref="C538:M538" si="117">C536/B536-1</f>
        <v>-9.8560095145415083E-2</v>
      </c>
      <c r="D538" s="12">
        <f t="shared" si="117"/>
        <v>0.16842822907398847</v>
      </c>
      <c r="E538" s="12">
        <f t="shared" si="117"/>
        <v>3.069751240598384E-2</v>
      </c>
      <c r="F538" s="12">
        <f t="shared" si="117"/>
        <v>0.28603288837747431</v>
      </c>
      <c r="G538" s="12">
        <f t="shared" si="117"/>
        <v>0.34434346559745688</v>
      </c>
      <c r="H538" s="12">
        <f t="shared" si="117"/>
        <v>0.18039700021405136</v>
      </c>
      <c r="I538" s="12">
        <f t="shared" si="117"/>
        <v>7.3707580502266667E-2</v>
      </c>
      <c r="J538" s="12">
        <f t="shared" si="117"/>
        <v>0.13213439551870065</v>
      </c>
      <c r="K538" s="12">
        <f t="shared" si="117"/>
        <v>9.8435103775911914E-2</v>
      </c>
      <c r="L538" s="12">
        <f t="shared" si="117"/>
        <v>9.0242074065814526E-2</v>
      </c>
      <c r="M538" s="12">
        <f t="shared" si="117"/>
        <v>0.1134479623184077</v>
      </c>
      <c r="N538" s="12">
        <f>N536/M536-1</f>
        <v>-3.3200056046148174E-2</v>
      </c>
      <c r="O538" s="12">
        <f>O536/N536-1</f>
        <v>8.3523217215466294E-2</v>
      </c>
      <c r="P538" s="12">
        <f>P536/O536-1</f>
        <v>0.41540447623744647</v>
      </c>
      <c r="Q538" s="12">
        <f>Q536/P536-1</f>
        <v>8.7644603938442422E-2</v>
      </c>
      <c r="R538" s="17"/>
      <c r="S538" s="14" t="s">
        <v>20</v>
      </c>
    </row>
    <row r="539" spans="1:19" ht="14">
      <c r="B539" s="355" t="s">
        <v>7</v>
      </c>
      <c r="C539" s="355"/>
      <c r="D539" s="355"/>
      <c r="E539" s="355"/>
      <c r="F539" s="355"/>
      <c r="G539" s="355"/>
      <c r="H539" s="355"/>
      <c r="I539" s="355"/>
      <c r="J539" s="355"/>
      <c r="K539" s="355"/>
      <c r="L539" s="355"/>
      <c r="M539" s="355"/>
      <c r="N539" s="355"/>
      <c r="O539" s="355"/>
      <c r="P539" s="118"/>
      <c r="Q539" s="118"/>
      <c r="R539" s="6"/>
      <c r="S539" s="3"/>
    </row>
    <row r="540" spans="1:19" ht="14">
      <c r="B540" s="7">
        <f t="shared" ref="B540:Q543" si="118">IFERROR(VLOOKUP($B$539,$130:$216,MATCH($S540&amp;"/"&amp;B$348,$128:$128,0),FALSE),"")</f>
        <v>2160</v>
      </c>
      <c r="C540" s="7">
        <f t="shared" si="118"/>
        <v>118819</v>
      </c>
      <c r="D540" s="7">
        <f t="shared" si="118"/>
        <v>60761</v>
      </c>
      <c r="E540" s="7">
        <f t="shared" si="118"/>
        <v>67241</v>
      </c>
      <c r="F540" s="7">
        <f t="shared" si="118"/>
        <v>96861</v>
      </c>
      <c r="G540" s="7">
        <f t="shared" si="118"/>
        <v>0</v>
      </c>
      <c r="H540" s="7">
        <f t="shared" si="118"/>
        <v>0</v>
      </c>
      <c r="I540" s="7">
        <f t="shared" si="118"/>
        <v>0</v>
      </c>
      <c r="J540" s="7">
        <f t="shared" si="118"/>
        <v>0</v>
      </c>
      <c r="K540" s="7">
        <f t="shared" si="118"/>
        <v>0</v>
      </c>
      <c r="L540" s="7">
        <f t="shared" si="118"/>
        <v>0</v>
      </c>
      <c r="M540" s="7">
        <f t="shared" si="118"/>
        <v>0</v>
      </c>
      <c r="N540" s="7">
        <f t="shared" si="118"/>
        <v>0</v>
      </c>
      <c r="O540" s="7">
        <f t="shared" si="118"/>
        <v>0</v>
      </c>
      <c r="P540" s="7">
        <f t="shared" si="118"/>
        <v>0</v>
      </c>
      <c r="Q540" s="7">
        <f t="shared" si="118"/>
        <v>0</v>
      </c>
      <c r="R540" s="6"/>
      <c r="S540" s="9" t="s">
        <v>12</v>
      </c>
    </row>
    <row r="541" spans="1:19" ht="14">
      <c r="B541" s="7">
        <f t="shared" si="118"/>
        <v>2160</v>
      </c>
      <c r="C541" s="7">
        <f t="shared" si="118"/>
        <v>118032</v>
      </c>
      <c r="D541" s="7">
        <f t="shared" si="118"/>
        <v>63978</v>
      </c>
      <c r="E541" s="7">
        <f t="shared" si="118"/>
        <v>130668</v>
      </c>
      <c r="F541" s="7">
        <f t="shared" si="118"/>
        <v>126754</v>
      </c>
      <c r="G541" s="7">
        <f t="shared" si="118"/>
        <v>0</v>
      </c>
      <c r="H541" s="7">
        <f t="shared" si="118"/>
        <v>0</v>
      </c>
      <c r="I541" s="7">
        <f t="shared" si="118"/>
        <v>0</v>
      </c>
      <c r="J541" s="7">
        <f t="shared" si="118"/>
        <v>0</v>
      </c>
      <c r="K541" s="7">
        <f t="shared" si="118"/>
        <v>0</v>
      </c>
      <c r="L541" s="7">
        <f t="shared" si="118"/>
        <v>0</v>
      </c>
      <c r="M541" s="7">
        <f t="shared" si="118"/>
        <v>0</v>
      </c>
      <c r="N541" s="7">
        <f t="shared" si="118"/>
        <v>0</v>
      </c>
      <c r="O541" s="7">
        <f t="shared" si="118"/>
        <v>0</v>
      </c>
      <c r="P541" s="7">
        <f t="shared" si="118"/>
        <v>0</v>
      </c>
      <c r="Q541" s="7">
        <f t="shared" si="118"/>
        <v>0</v>
      </c>
      <c r="R541" s="6"/>
      <c r="S541" s="9" t="s">
        <v>13</v>
      </c>
    </row>
    <row r="542" spans="1:19" ht="14">
      <c r="B542" s="7">
        <f t="shared" si="118"/>
        <v>2162</v>
      </c>
      <c r="C542" s="7">
        <f t="shared" si="118"/>
        <v>118991</v>
      </c>
      <c r="D542" s="7">
        <f t="shared" si="118"/>
        <v>66508</v>
      </c>
      <c r="E542" s="7">
        <f t="shared" si="118"/>
        <v>54529</v>
      </c>
      <c r="F542" s="7">
        <f t="shared" si="118"/>
        <v>76860</v>
      </c>
      <c r="G542" s="7">
        <f t="shared" si="118"/>
        <v>0</v>
      </c>
      <c r="H542" s="7">
        <f t="shared" si="118"/>
        <v>0</v>
      </c>
      <c r="I542" s="7">
        <f t="shared" si="118"/>
        <v>0</v>
      </c>
      <c r="J542" s="7">
        <f t="shared" si="118"/>
        <v>0</v>
      </c>
      <c r="K542" s="7">
        <f t="shared" si="118"/>
        <v>0</v>
      </c>
      <c r="L542" s="7">
        <f t="shared" si="118"/>
        <v>0</v>
      </c>
      <c r="M542" s="7">
        <f t="shared" si="118"/>
        <v>0</v>
      </c>
      <c r="N542" s="7">
        <f t="shared" si="118"/>
        <v>0</v>
      </c>
      <c r="O542" s="7">
        <f t="shared" si="118"/>
        <v>0</v>
      </c>
      <c r="P542" s="7">
        <f t="shared" si="118"/>
        <v>0</v>
      </c>
      <c r="Q542" s="7">
        <f t="shared" si="118"/>
        <v>0</v>
      </c>
      <c r="R542" s="6"/>
      <c r="S542" s="9" t="s">
        <v>14</v>
      </c>
    </row>
    <row r="543" spans="1:19" ht="14">
      <c r="B543" s="18">
        <f t="shared" si="118"/>
        <v>2159</v>
      </c>
      <c r="C543" s="18">
        <f t="shared" si="118"/>
        <v>-114189.02</v>
      </c>
      <c r="D543" s="18">
        <f t="shared" si="118"/>
        <v>69133.48</v>
      </c>
      <c r="E543" s="18">
        <f t="shared" si="118"/>
        <v>53214.68</v>
      </c>
      <c r="F543" s="18">
        <f t="shared" si="118"/>
        <v>62064.15</v>
      </c>
      <c r="G543" s="18">
        <f t="shared" si="118"/>
        <v>0</v>
      </c>
      <c r="H543" s="18">
        <f t="shared" si="118"/>
        <v>0</v>
      </c>
      <c r="I543" s="18">
        <f t="shared" si="118"/>
        <v>0</v>
      </c>
      <c r="J543" s="18">
        <f t="shared" si="118"/>
        <v>0</v>
      </c>
      <c r="K543" s="18">
        <f t="shared" si="118"/>
        <v>0</v>
      </c>
      <c r="L543" s="18">
        <f t="shared" si="118"/>
        <v>0</v>
      </c>
      <c r="M543" s="18">
        <f t="shared" si="118"/>
        <v>0</v>
      </c>
      <c r="N543" s="18">
        <f t="shared" si="118"/>
        <v>0</v>
      </c>
      <c r="O543" s="18">
        <f t="shared" si="118"/>
        <v>0</v>
      </c>
      <c r="P543" s="18">
        <f t="shared" si="118"/>
        <v>0</v>
      </c>
      <c r="Q543" s="18">
        <f t="shared" si="118"/>
        <v>0</v>
      </c>
      <c r="R543" s="6"/>
      <c r="S543" s="9" t="s">
        <v>19</v>
      </c>
    </row>
    <row r="544" spans="1:19" ht="14">
      <c r="B544" s="18">
        <f>SUM(B540:B543)</f>
        <v>8641</v>
      </c>
      <c r="C544" s="18">
        <f t="shared" ref="C544:M544" si="119">SUM(C540:C543)</f>
        <v>241652.97999999998</v>
      </c>
      <c r="D544" s="18">
        <f t="shared" si="119"/>
        <v>260380.47999999998</v>
      </c>
      <c r="E544" s="18">
        <f t="shared" si="119"/>
        <v>305652.68</v>
      </c>
      <c r="F544" s="18">
        <f t="shared" si="119"/>
        <v>362539.15</v>
      </c>
      <c r="G544" s="18">
        <f t="shared" si="119"/>
        <v>0</v>
      </c>
      <c r="H544" s="18">
        <f t="shared" si="119"/>
        <v>0</v>
      </c>
      <c r="I544" s="18">
        <f t="shared" si="119"/>
        <v>0</v>
      </c>
      <c r="J544" s="18">
        <f t="shared" si="119"/>
        <v>0</v>
      </c>
      <c r="K544" s="18">
        <f t="shared" si="119"/>
        <v>0</v>
      </c>
      <c r="L544" s="18">
        <f t="shared" si="119"/>
        <v>0</v>
      </c>
      <c r="M544" s="18">
        <f t="shared" si="119"/>
        <v>0</v>
      </c>
      <c r="N544" s="18">
        <f>IF(N541="",N540*4,IF(N542="",(N541+N540)*2,IF(N543="",((N542+N541+N540)/3)*4,SUM(N540:N543))))</f>
        <v>0</v>
      </c>
      <c r="O544" s="18">
        <f>IF(O541="",O540*4,IF(O542="",(O541+O540)*2,IF(O543="",((O542+O541+O540)/3)*4,SUM(O540:O543))))</f>
        <v>0</v>
      </c>
      <c r="P544" s="18">
        <f>IF(P541="",P540*4,IF(P542="",(P541+P540)*2,IF(P543="",((P542+P541+P540)/3)*4,SUM(P540:P543))))</f>
        <v>0</v>
      </c>
      <c r="Q544" s="18">
        <f>IF(Q541="",Q540*4,IF(Q542="",(Q541+Q540)*2,IF(Q543="",((Q542+Q541+Q540)/3)*4,SUM(Q540:Q543))))</f>
        <v>0</v>
      </c>
      <c r="R544" s="6"/>
      <c r="S544" s="9" t="s">
        <v>15</v>
      </c>
    </row>
    <row r="545" spans="1:19" ht="14">
      <c r="B545" s="21">
        <f t="shared" ref="B545:O545" si="120">+B544/(B$465+B$472)</f>
        <v>6.7016510274644692E-5</v>
      </c>
      <c r="C545" s="22">
        <f t="shared" si="120"/>
        <v>2.0572540658559289E-3</v>
      </c>
      <c r="D545" s="22">
        <f t="shared" si="120"/>
        <v>1.8500249097671659E-3</v>
      </c>
      <c r="E545" s="22">
        <f t="shared" si="120"/>
        <v>1.8958398126882176E-3</v>
      </c>
      <c r="F545" s="22">
        <f t="shared" si="120"/>
        <v>1.8398840151652436E-3</v>
      </c>
      <c r="G545" s="22">
        <f t="shared" si="120"/>
        <v>0</v>
      </c>
      <c r="H545" s="22">
        <f t="shared" si="120"/>
        <v>0</v>
      </c>
      <c r="I545" s="22">
        <f t="shared" si="120"/>
        <v>0</v>
      </c>
      <c r="J545" s="22">
        <f t="shared" si="120"/>
        <v>0</v>
      </c>
      <c r="K545" s="22">
        <f t="shared" si="120"/>
        <v>0</v>
      </c>
      <c r="L545" s="22">
        <f t="shared" si="120"/>
        <v>0</v>
      </c>
      <c r="M545" s="22">
        <f t="shared" si="120"/>
        <v>0</v>
      </c>
      <c r="N545" s="23">
        <f t="shared" si="120"/>
        <v>0</v>
      </c>
      <c r="O545" s="23">
        <f t="shared" si="120"/>
        <v>0</v>
      </c>
      <c r="P545" s="23">
        <f t="shared" ref="P545:Q545" si="121">+P544/(P$465+P$472)</f>
        <v>0</v>
      </c>
      <c r="Q545" s="23">
        <f t="shared" si="121"/>
        <v>0</v>
      </c>
      <c r="R545" s="6"/>
      <c r="S545" s="11" t="s">
        <v>377</v>
      </c>
    </row>
    <row r="546" spans="1:19" ht="14">
      <c r="B546" s="357" t="s">
        <v>25</v>
      </c>
      <c r="C546" s="357"/>
      <c r="D546" s="357"/>
      <c r="E546" s="357"/>
      <c r="F546" s="357"/>
      <c r="G546" s="357"/>
      <c r="H546" s="357"/>
      <c r="I546" s="357"/>
      <c r="J546" s="357"/>
      <c r="K546" s="357"/>
      <c r="L546" s="357"/>
      <c r="M546" s="357"/>
      <c r="N546" s="357"/>
      <c r="O546" s="357"/>
      <c r="P546" s="120"/>
      <c r="Q546" s="120"/>
      <c r="R546" s="6"/>
      <c r="S546" s="3"/>
    </row>
    <row r="547" spans="1:19" ht="14">
      <c r="B547" s="7">
        <f t="shared" ref="B547:O551" si="122">IFERROR(B507+B468-B532-B540,"")</f>
        <v>1313262</v>
      </c>
      <c r="C547" s="7">
        <f t="shared" si="122"/>
        <v>1671602</v>
      </c>
      <c r="D547" s="7">
        <f t="shared" si="122"/>
        <v>2189848</v>
      </c>
      <c r="E547" s="7">
        <f t="shared" si="122"/>
        <v>2823154</v>
      </c>
      <c r="F547" s="7">
        <f t="shared" si="122"/>
        <v>3373636</v>
      </c>
      <c r="G547" s="7">
        <f t="shared" si="122"/>
        <v>3727116</v>
      </c>
      <c r="H547" s="7">
        <f t="shared" si="122"/>
        <v>4480670</v>
      </c>
      <c r="I547" s="7">
        <f t="shared" si="122"/>
        <v>6505466</v>
      </c>
      <c r="J547" s="7">
        <f t="shared" si="122"/>
        <v>7008979</v>
      </c>
      <c r="K547" s="7">
        <f t="shared" si="122"/>
        <v>7710355</v>
      </c>
      <c r="L547" s="7">
        <f t="shared" si="122"/>
        <v>8373054</v>
      </c>
      <c r="M547" s="7">
        <f t="shared" si="122"/>
        <v>8719149</v>
      </c>
      <c r="N547" s="7">
        <f t="shared" si="122"/>
        <v>8661951</v>
      </c>
      <c r="O547" s="7">
        <f t="shared" si="122"/>
        <v>5852363</v>
      </c>
      <c r="P547" s="7">
        <f t="shared" ref="P547:Q547" si="123">IFERROR(P507+P468-P532-P540,"")</f>
        <v>8780478</v>
      </c>
      <c r="Q547" s="7">
        <f t="shared" si="123"/>
        <v>9765387</v>
      </c>
      <c r="R547" s="6"/>
      <c r="S547" s="9" t="s">
        <v>12</v>
      </c>
    </row>
    <row r="548" spans="1:19" ht="14">
      <c r="B548" s="7">
        <f t="shared" si="122"/>
        <v>684352</v>
      </c>
      <c r="C548" s="7">
        <f t="shared" si="122"/>
        <v>1653103</v>
      </c>
      <c r="D548" s="7">
        <f t="shared" si="122"/>
        <v>2273899</v>
      </c>
      <c r="E548" s="7">
        <f t="shared" si="122"/>
        <v>2832734</v>
      </c>
      <c r="F548" s="7">
        <f t="shared" si="122"/>
        <v>3172982</v>
      </c>
      <c r="G548" s="7">
        <f t="shared" si="122"/>
        <v>3129654</v>
      </c>
      <c r="H548" s="7">
        <f t="shared" si="122"/>
        <v>5155436</v>
      </c>
      <c r="I548" s="7">
        <f t="shared" si="122"/>
        <v>6036768</v>
      </c>
      <c r="J548" s="7">
        <f t="shared" si="122"/>
        <v>7085485</v>
      </c>
      <c r="K548" s="7">
        <f t="shared" si="122"/>
        <v>7520681</v>
      </c>
      <c r="L548" s="7">
        <f t="shared" si="122"/>
        <v>7503396</v>
      </c>
      <c r="M548" s="7">
        <f t="shared" si="122"/>
        <v>7162922</v>
      </c>
      <c r="N548" s="7">
        <f t="shared" si="122"/>
        <v>5317084</v>
      </c>
      <c r="O548" s="7">
        <f t="shared" si="122"/>
        <v>5849281</v>
      </c>
      <c r="P548" s="7">
        <f t="shared" ref="P548:Q548" si="124">IFERROR(P508+P469-P533-P541,"")</f>
        <v>8309968</v>
      </c>
      <c r="Q548" s="7">
        <f t="shared" si="124"/>
        <v>9985278</v>
      </c>
      <c r="R548" s="6"/>
      <c r="S548" s="9" t="s">
        <v>13</v>
      </c>
    </row>
    <row r="549" spans="1:19" ht="14">
      <c r="B549" s="7">
        <f t="shared" si="122"/>
        <v>803872</v>
      </c>
      <c r="C549" s="7">
        <f t="shared" si="122"/>
        <v>1775429</v>
      </c>
      <c r="D549" s="7">
        <f t="shared" si="122"/>
        <v>2228969</v>
      </c>
      <c r="E549" s="7">
        <f t="shared" si="122"/>
        <v>2792293</v>
      </c>
      <c r="F549" s="7">
        <f t="shared" si="122"/>
        <v>3446867</v>
      </c>
      <c r="G549" s="7">
        <f t="shared" si="122"/>
        <v>4525603</v>
      </c>
      <c r="H549" s="7">
        <f t="shared" si="122"/>
        <v>5435870</v>
      </c>
      <c r="I549" s="7">
        <f t="shared" si="122"/>
        <v>6020069</v>
      </c>
      <c r="J549" s="7">
        <f t="shared" si="122"/>
        <v>7057395</v>
      </c>
      <c r="K549" s="7">
        <f t="shared" si="122"/>
        <v>7798808</v>
      </c>
      <c r="L549" s="7">
        <f t="shared" si="122"/>
        <v>7951897</v>
      </c>
      <c r="M549" s="7">
        <f t="shared" si="122"/>
        <v>8399377</v>
      </c>
      <c r="N549" s="7">
        <f t="shared" si="122"/>
        <v>6727400</v>
      </c>
      <c r="O549" s="7">
        <f t="shared" si="122"/>
        <v>4671892</v>
      </c>
      <c r="P549" s="7">
        <f t="shared" ref="P549:Q549" si="125">IFERROR(P509+P470-P534-P542,"")</f>
        <v>9404242</v>
      </c>
      <c r="Q549" s="7">
        <f t="shared" si="125"/>
        <v>9581599</v>
      </c>
      <c r="R549" s="6"/>
      <c r="S549" s="9" t="s">
        <v>14</v>
      </c>
    </row>
    <row r="550" spans="1:19" ht="14">
      <c r="B550" s="18">
        <f t="shared" si="122"/>
        <v>706914</v>
      </c>
      <c r="C550" s="18">
        <f t="shared" si="122"/>
        <v>1398538.4999999995</v>
      </c>
      <c r="D550" s="18">
        <f t="shared" si="122"/>
        <v>2231889.9799999972</v>
      </c>
      <c r="E550" s="18">
        <f t="shared" si="122"/>
        <v>1879661.060000004</v>
      </c>
      <c r="F550" s="18">
        <f t="shared" si="122"/>
        <v>3223629.3900000011</v>
      </c>
      <c r="G550" s="18">
        <f t="shared" si="122"/>
        <v>3771725.9600000009</v>
      </c>
      <c r="H550" s="18">
        <f t="shared" si="122"/>
        <v>5342744.0100000091</v>
      </c>
      <c r="I550" s="18">
        <f t="shared" si="122"/>
        <v>6706438.7399999984</v>
      </c>
      <c r="J550" s="18">
        <f t="shared" si="122"/>
        <v>7125949.6500000022</v>
      </c>
      <c r="K550" s="18">
        <f t="shared" si="122"/>
        <v>8230698.270000007</v>
      </c>
      <c r="L550" s="18">
        <f t="shared" si="122"/>
        <v>8199375.4400000051</v>
      </c>
      <c r="M550" s="18">
        <f t="shared" si="122"/>
        <v>8805088.1999999955</v>
      </c>
      <c r="N550" s="18">
        <f t="shared" si="122"/>
        <v>6762524.0600000061</v>
      </c>
      <c r="O550" s="18">
        <f t="shared" si="122"/>
        <v>8981699.5900000185</v>
      </c>
      <c r="P550" s="18">
        <f t="shared" ref="P550:Q550" si="126">IFERROR(P510+P471-P535-P543,"")</f>
        <v>9313375.9999999702</v>
      </c>
      <c r="Q550" s="18">
        <f t="shared" si="126"/>
        <v>12119194.530000001</v>
      </c>
      <c r="R550" s="6"/>
      <c r="S550" s="9" t="s">
        <v>19</v>
      </c>
    </row>
    <row r="551" spans="1:19" ht="14">
      <c r="B551" s="25">
        <f t="shared" si="122"/>
        <v>3508400</v>
      </c>
      <c r="C551" s="18">
        <f t="shared" si="122"/>
        <v>6498672.5000000037</v>
      </c>
      <c r="D551" s="18">
        <f t="shared" si="122"/>
        <v>8924605.9799999893</v>
      </c>
      <c r="E551" s="18">
        <f t="shared" si="122"/>
        <v>10327842.060000017</v>
      </c>
      <c r="F551" s="18">
        <f t="shared" si="122"/>
        <v>13217114.389999991</v>
      </c>
      <c r="G551" s="18">
        <f t="shared" si="122"/>
        <v>15154098.959999993</v>
      </c>
      <c r="H551" s="18">
        <f t="shared" si="122"/>
        <v>20414720.01000002</v>
      </c>
      <c r="I551" s="18">
        <f t="shared" si="122"/>
        <v>25268741.73999998</v>
      </c>
      <c r="J551" s="18">
        <f t="shared" si="122"/>
        <v>28277808.649999976</v>
      </c>
      <c r="K551" s="18">
        <f t="shared" si="122"/>
        <v>31260542.270000041</v>
      </c>
      <c r="L551" s="18">
        <f t="shared" si="122"/>
        <v>32027722.440000013</v>
      </c>
      <c r="M551" s="18">
        <f t="shared" si="122"/>
        <v>33086536.199999958</v>
      </c>
      <c r="N551" s="18">
        <f t="shared" si="122"/>
        <v>27468959.059999973</v>
      </c>
      <c r="O551" s="18">
        <f t="shared" si="122"/>
        <v>25355235.590000004</v>
      </c>
      <c r="P551" s="18">
        <f t="shared" ref="P551:Q551" si="127">IFERROR(P511+P472-P536-P544,"")</f>
        <v>35808064</v>
      </c>
      <c r="Q551" s="18">
        <f t="shared" si="127"/>
        <v>41451458.530000031</v>
      </c>
      <c r="R551" s="6"/>
      <c r="S551" s="9" t="s">
        <v>15</v>
      </c>
    </row>
    <row r="552" spans="1:19" ht="14">
      <c r="B552" s="10">
        <f t="shared" ref="B552:O552" si="128">+B551/(B$465+B$472)</f>
        <v>2.720989754051191E-2</v>
      </c>
      <c r="C552" s="10">
        <f t="shared" si="128"/>
        <v>5.5324872978148754E-2</v>
      </c>
      <c r="D552" s="10">
        <f t="shared" si="128"/>
        <v>6.3410065811603814E-2</v>
      </c>
      <c r="E552" s="10">
        <f t="shared" si="128"/>
        <v>6.4059422467697413E-2</v>
      </c>
      <c r="F552" s="10">
        <f t="shared" si="128"/>
        <v>6.7076776377865674E-2</v>
      </c>
      <c r="G552" s="10">
        <f t="shared" si="128"/>
        <v>5.3336953665645614E-2</v>
      </c>
      <c r="H552" s="10">
        <f t="shared" si="128"/>
        <v>5.5072786533277358E-2</v>
      </c>
      <c r="I552" s="10">
        <f t="shared" si="128"/>
        <v>6.2286057039096766E-2</v>
      </c>
      <c r="J552" s="10">
        <f t="shared" si="128"/>
        <v>6.2612512768188244E-2</v>
      </c>
      <c r="K552" s="10">
        <f t="shared" si="128"/>
        <v>6.3905982700241476E-2</v>
      </c>
      <c r="L552" s="10">
        <f t="shared" si="128"/>
        <v>6.0711447023680858E-2</v>
      </c>
      <c r="M552" s="10">
        <f t="shared" si="128"/>
        <v>5.7965435184503263E-2</v>
      </c>
      <c r="N552" s="10">
        <f t="shared" si="128"/>
        <v>5.0290365775512325E-2</v>
      </c>
      <c r="O552" s="10">
        <f t="shared" si="128"/>
        <v>4.3190154646855189E-2</v>
      </c>
      <c r="P552" s="10">
        <f t="shared" ref="P552:Q552" si="129">+P551/(P$465+P$472)</f>
        <v>4.2012383108195106E-2</v>
      </c>
      <c r="Q552" s="10">
        <f t="shared" si="129"/>
        <v>4.503766553118705E-2</v>
      </c>
      <c r="R552" s="6"/>
      <c r="S552" s="11" t="s">
        <v>26</v>
      </c>
    </row>
    <row r="553" spans="1:19" s="87" customFormat="1" ht="14">
      <c r="A553" s="86"/>
      <c r="B553" s="19"/>
      <c r="C553" s="12">
        <f t="shared" ref="C553:M553" si="130">C551/B551-1</f>
        <v>0.85231800820887127</v>
      </c>
      <c r="D553" s="12">
        <f t="shared" si="130"/>
        <v>0.37329677407193307</v>
      </c>
      <c r="E553" s="12">
        <f t="shared" si="130"/>
        <v>0.15723227256695416</v>
      </c>
      <c r="F553" s="12">
        <f t="shared" si="130"/>
        <v>0.27975566562836929</v>
      </c>
      <c r="G553" s="12">
        <f t="shared" si="130"/>
        <v>0.14655124506340922</v>
      </c>
      <c r="H553" s="12">
        <f t="shared" si="130"/>
        <v>0.34714179073831453</v>
      </c>
      <c r="I553" s="12">
        <f t="shared" si="130"/>
        <v>0.23777067369144667</v>
      </c>
      <c r="J553" s="12">
        <f t="shared" si="130"/>
        <v>0.11908257803105005</v>
      </c>
      <c r="K553" s="12">
        <f t="shared" si="130"/>
        <v>0.10547965922387936</v>
      </c>
      <c r="L553" s="12">
        <f t="shared" si="130"/>
        <v>2.4541486304804572E-2</v>
      </c>
      <c r="M553" s="12">
        <f t="shared" si="130"/>
        <v>3.3059289869378006E-2</v>
      </c>
      <c r="N553" s="12">
        <f>N551/M551-1</f>
        <v>-0.16978438317154498</v>
      </c>
      <c r="O553" s="12">
        <f>O551/N551-1</f>
        <v>-7.694952929898069E-2</v>
      </c>
      <c r="P553" s="12">
        <f>P551/O551-1</f>
        <v>0.4122552272447646</v>
      </c>
      <c r="Q553" s="12">
        <f>Q551/P551-1</f>
        <v>0.15760121882043188</v>
      </c>
      <c r="R553" s="17"/>
      <c r="S553" s="14" t="s">
        <v>20</v>
      </c>
    </row>
    <row r="554" spans="1:19" ht="14">
      <c r="B554" s="357" t="s">
        <v>27</v>
      </c>
      <c r="C554" s="357"/>
      <c r="D554" s="357"/>
      <c r="E554" s="357"/>
      <c r="F554" s="357"/>
      <c r="G554" s="357"/>
      <c r="H554" s="357"/>
      <c r="I554" s="357"/>
      <c r="J554" s="357"/>
      <c r="K554" s="357"/>
      <c r="L554" s="357"/>
      <c r="M554" s="357"/>
      <c r="N554" s="357"/>
      <c r="O554" s="357"/>
      <c r="P554" s="120"/>
      <c r="Q554" s="120"/>
      <c r="R554" s="6"/>
      <c r="S554" s="11"/>
    </row>
    <row r="555" spans="1:19" ht="14">
      <c r="B555" s="7">
        <f t="shared" ref="B555:O555" si="131">IFERROR(B547+B593,"")</f>
        <v>2025992</v>
      </c>
      <c r="C555" s="7">
        <f t="shared" si="131"/>
        <v>2349468</v>
      </c>
      <c r="D555" s="7">
        <f t="shared" si="131"/>
        <v>2928620</v>
      </c>
      <c r="E555" s="7">
        <f t="shared" si="131"/>
        <v>3606852</v>
      </c>
      <c r="F555" s="7">
        <f t="shared" si="131"/>
        <v>4196691</v>
      </c>
      <c r="G555" s="7">
        <f t="shared" si="131"/>
        <v>4616891</v>
      </c>
      <c r="H555" s="7">
        <f t="shared" si="131"/>
        <v>5966643</v>
      </c>
      <c r="I555" s="7">
        <f t="shared" si="131"/>
        <v>8209391</v>
      </c>
      <c r="J555" s="7">
        <f t="shared" si="131"/>
        <v>8948947</v>
      </c>
      <c r="K555" s="7">
        <f t="shared" si="131"/>
        <v>9997126</v>
      </c>
      <c r="L555" s="7">
        <f t="shared" si="131"/>
        <v>10863481</v>
      </c>
      <c r="M555" s="7">
        <f t="shared" si="131"/>
        <v>11390494</v>
      </c>
      <c r="N555" s="7">
        <f t="shared" si="131"/>
        <v>13642128</v>
      </c>
      <c r="O555" s="7">
        <f t="shared" si="131"/>
        <v>11221440</v>
      </c>
      <c r="P555" s="7">
        <f t="shared" ref="P555:Q555" si="132">IFERROR(P547+P593,"")</f>
        <v>17740374</v>
      </c>
      <c r="Q555" s="7">
        <f t="shared" si="132"/>
        <v>18749746</v>
      </c>
      <c r="R555" s="6"/>
      <c r="S555" s="9" t="s">
        <v>12</v>
      </c>
    </row>
    <row r="556" spans="1:19" ht="14">
      <c r="B556" s="7">
        <f t="shared" ref="B556:O558" si="133">IFERROR(B548+B594-B593,"")</f>
        <v>1437410</v>
      </c>
      <c r="C556" s="7">
        <f t="shared" si="133"/>
        <v>2353496</v>
      </c>
      <c r="D556" s="7">
        <f t="shared" si="133"/>
        <v>3034184</v>
      </c>
      <c r="E556" s="7">
        <f t="shared" si="133"/>
        <v>3641427</v>
      </c>
      <c r="F556" s="7">
        <f t="shared" si="133"/>
        <v>3998433</v>
      </c>
      <c r="G556" s="7">
        <f t="shared" si="133"/>
        <v>4062979</v>
      </c>
      <c r="H556" s="7">
        <f t="shared" si="133"/>
        <v>6680072</v>
      </c>
      <c r="I556" s="7">
        <f t="shared" si="133"/>
        <v>7827480</v>
      </c>
      <c r="J556" s="7">
        <f t="shared" si="133"/>
        <v>9127112</v>
      </c>
      <c r="K556" s="7">
        <f t="shared" si="133"/>
        <v>9885444</v>
      </c>
      <c r="L556" s="7">
        <f t="shared" si="133"/>
        <v>10114497</v>
      </c>
      <c r="M556" s="7">
        <f t="shared" si="133"/>
        <v>9893140</v>
      </c>
      <c r="N556" s="7">
        <f t="shared" si="133"/>
        <v>10448293</v>
      </c>
      <c r="O556" s="7">
        <f t="shared" si="133"/>
        <v>11340711</v>
      </c>
      <c r="P556" s="7">
        <f t="shared" ref="P556:Q556" si="134">IFERROR(P548+P594-P593,"")</f>
        <v>17290702</v>
      </c>
      <c r="Q556" s="7">
        <f t="shared" si="134"/>
        <v>19088385</v>
      </c>
      <c r="R556" s="6"/>
      <c r="S556" s="9" t="s">
        <v>13</v>
      </c>
    </row>
    <row r="557" spans="1:19" ht="14">
      <c r="B557" s="7">
        <f t="shared" si="133"/>
        <v>1592974</v>
      </c>
      <c r="C557" s="7">
        <f t="shared" si="133"/>
        <v>2501230</v>
      </c>
      <c r="D557" s="7">
        <f t="shared" si="133"/>
        <v>3018175</v>
      </c>
      <c r="E557" s="7">
        <f t="shared" si="133"/>
        <v>3622293</v>
      </c>
      <c r="F557" s="7">
        <f t="shared" si="133"/>
        <v>4296661</v>
      </c>
      <c r="G557" s="7">
        <f t="shared" si="133"/>
        <v>5854106</v>
      </c>
      <c r="H557" s="7">
        <f t="shared" si="133"/>
        <v>7055464</v>
      </c>
      <c r="I557" s="7">
        <f t="shared" si="133"/>
        <v>7905782</v>
      </c>
      <c r="J557" s="7">
        <f t="shared" si="133"/>
        <v>9203446</v>
      </c>
      <c r="K557" s="7">
        <f t="shared" si="133"/>
        <v>10226628</v>
      </c>
      <c r="L557" s="7">
        <f t="shared" si="133"/>
        <v>10612206</v>
      </c>
      <c r="M557" s="7">
        <f t="shared" si="133"/>
        <v>11265011</v>
      </c>
      <c r="N557" s="7">
        <f t="shared" si="133"/>
        <v>11896594</v>
      </c>
      <c r="O557" s="7">
        <f t="shared" si="133"/>
        <v>10190250</v>
      </c>
      <c r="P557" s="7">
        <f t="shared" ref="P557:Q557" si="135">IFERROR(P549+P595-P594,"")</f>
        <v>18550946</v>
      </c>
      <c r="Q557" s="7">
        <f t="shared" si="135"/>
        <v>18782973</v>
      </c>
      <c r="R557" s="6"/>
      <c r="S557" s="9" t="s">
        <v>14</v>
      </c>
    </row>
    <row r="558" spans="1:19" ht="14">
      <c r="B558" s="18">
        <f t="shared" si="133"/>
        <v>1469313</v>
      </c>
      <c r="C558" s="18">
        <f t="shared" si="133"/>
        <v>2153167.629999999</v>
      </c>
      <c r="D558" s="18">
        <f t="shared" si="133"/>
        <v>3036619.8399999971</v>
      </c>
      <c r="E558" s="18">
        <f t="shared" si="133"/>
        <v>2759271.9400000041</v>
      </c>
      <c r="F558" s="18">
        <f t="shared" si="133"/>
        <v>4093771.4100000011</v>
      </c>
      <c r="G558" s="18">
        <f t="shared" si="133"/>
        <v>5245441.07</v>
      </c>
      <c r="H558" s="18">
        <f t="shared" si="133"/>
        <v>7022310.4200000092</v>
      </c>
      <c r="I558" s="18">
        <f t="shared" si="133"/>
        <v>8683585.0699999984</v>
      </c>
      <c r="J558" s="18">
        <f t="shared" si="133"/>
        <v>9312311.6900000013</v>
      </c>
      <c r="K558" s="18">
        <f t="shared" si="133"/>
        <v>10709521.970000006</v>
      </c>
      <c r="L558" s="18">
        <f t="shared" si="133"/>
        <v>10881687.510000005</v>
      </c>
      <c r="M558" s="18">
        <f t="shared" si="133"/>
        <v>11757741.159999996</v>
      </c>
      <c r="N558" s="18">
        <f t="shared" si="133"/>
        <v>12131894.720000006</v>
      </c>
      <c r="O558" s="18">
        <f t="shared" si="133"/>
        <v>17088873.750000019</v>
      </c>
      <c r="P558" s="18">
        <f t="shared" ref="P558:Q558" si="136">IFERROR(P550+P596-P595,"")</f>
        <v>18770278.389999971</v>
      </c>
      <c r="Q558" s="18">
        <f t="shared" si="136"/>
        <v>21412603.859999999</v>
      </c>
      <c r="R558" s="6"/>
      <c r="S558" s="9" t="s">
        <v>19</v>
      </c>
    </row>
    <row r="559" spans="1:19" ht="14">
      <c r="B559" s="25">
        <f t="shared" ref="B559:O559" si="137">IFERROR(B551+B596,"")</f>
        <v>6525689</v>
      </c>
      <c r="C559" s="18">
        <f t="shared" si="137"/>
        <v>9357361.6300000027</v>
      </c>
      <c r="D559" s="18">
        <f t="shared" si="137"/>
        <v>12017598.839999989</v>
      </c>
      <c r="E559" s="18">
        <f t="shared" si="137"/>
        <v>13629843.940000016</v>
      </c>
      <c r="F559" s="18">
        <f t="shared" si="137"/>
        <v>16585556.409999991</v>
      </c>
      <c r="G559" s="18">
        <f t="shared" si="137"/>
        <v>19779417.069999993</v>
      </c>
      <c r="H559" s="18">
        <f t="shared" si="137"/>
        <v>26724489.42000002</v>
      </c>
      <c r="I559" s="18">
        <f t="shared" si="137"/>
        <v>32626238.069999978</v>
      </c>
      <c r="J559" s="18">
        <f t="shared" si="137"/>
        <v>36591816.689999975</v>
      </c>
      <c r="K559" s="18">
        <f t="shared" si="137"/>
        <v>40818719.970000044</v>
      </c>
      <c r="L559" s="18">
        <f t="shared" si="137"/>
        <v>42471871.510000013</v>
      </c>
      <c r="M559" s="18">
        <f t="shared" si="137"/>
        <v>44306386.159999959</v>
      </c>
      <c r="N559" s="18">
        <f t="shared" si="137"/>
        <v>48118909.719999969</v>
      </c>
      <c r="O559" s="18">
        <f t="shared" si="137"/>
        <v>49841274.75</v>
      </c>
      <c r="P559" s="18">
        <f t="shared" ref="P559:Q559" si="138">IFERROR(P551+P596,"")</f>
        <v>72352300.390000001</v>
      </c>
      <c r="Q559" s="18">
        <f t="shared" si="138"/>
        <v>78033707.860000029</v>
      </c>
      <c r="R559" s="6"/>
      <c r="S559" s="9" t="s">
        <v>15</v>
      </c>
    </row>
    <row r="560" spans="1:19" ht="14">
      <c r="B560" s="10">
        <f t="shared" ref="B560:O560" si="139">+B559/(B$465+B$472)</f>
        <v>5.0610913542140472E-2</v>
      </c>
      <c r="C560" s="10">
        <f t="shared" si="139"/>
        <v>7.9661629908316323E-2</v>
      </c>
      <c r="D560" s="10">
        <f t="shared" si="139"/>
        <v>8.5386036655239972E-2</v>
      </c>
      <c r="E560" s="10">
        <f t="shared" si="139"/>
        <v>8.4540403120886329E-2</v>
      </c>
      <c r="F560" s="10">
        <f t="shared" si="139"/>
        <v>8.417159945727358E-2</v>
      </c>
      <c r="G560" s="10">
        <f t="shared" si="139"/>
        <v>6.9616402438754429E-2</v>
      </c>
      <c r="H560" s="10">
        <f t="shared" si="139"/>
        <v>7.2094650346296321E-2</v>
      </c>
      <c r="I560" s="10">
        <f t="shared" si="139"/>
        <v>8.0421880373342663E-2</v>
      </c>
      <c r="J560" s="10">
        <f t="shared" si="139"/>
        <v>8.1021327291350392E-2</v>
      </c>
      <c r="K560" s="10">
        <f t="shared" si="139"/>
        <v>8.3445782536926569E-2</v>
      </c>
      <c r="L560" s="10">
        <f t="shared" si="139"/>
        <v>8.0509276986726164E-2</v>
      </c>
      <c r="M560" s="10">
        <f t="shared" si="139"/>
        <v>7.7621874338633642E-2</v>
      </c>
      <c r="N560" s="10">
        <f t="shared" si="139"/>
        <v>8.8096442433507213E-2</v>
      </c>
      <c r="O560" s="10">
        <f t="shared" si="139"/>
        <v>8.4899718506180846E-2</v>
      </c>
      <c r="P560" s="10">
        <f t="shared" ref="P560:Q560" si="140">+P559/(P$465+P$472)</f>
        <v>8.4888492233031493E-2</v>
      </c>
      <c r="Q560" s="10">
        <f t="shared" si="140"/>
        <v>8.478485822672549E-2</v>
      </c>
      <c r="R560" s="6"/>
      <c r="S560" s="11" t="s">
        <v>28</v>
      </c>
    </row>
    <row r="561" spans="1:19" s="87" customFormat="1" ht="14">
      <c r="A561" s="86"/>
      <c r="B561" s="19"/>
      <c r="C561" s="12">
        <f t="shared" ref="C561:M561" si="141">C559/B559-1</f>
        <v>0.43392699682746194</v>
      </c>
      <c r="D561" s="12">
        <f t="shared" si="141"/>
        <v>0.28429351297818606</v>
      </c>
      <c r="E561" s="12">
        <f t="shared" si="141"/>
        <v>0.13415700769056693</v>
      </c>
      <c r="F561" s="12">
        <f t="shared" si="141"/>
        <v>0.21685592901953443</v>
      </c>
      <c r="G561" s="12">
        <f t="shared" si="141"/>
        <v>0.19256879787730941</v>
      </c>
      <c r="H561" s="12">
        <f t="shared" si="141"/>
        <v>0.35112624024364281</v>
      </c>
      <c r="I561" s="12">
        <f t="shared" si="141"/>
        <v>0.22083672235037044</v>
      </c>
      <c r="J561" s="12">
        <f t="shared" si="141"/>
        <v>0.12154569005141824</v>
      </c>
      <c r="K561" s="12">
        <f t="shared" si="141"/>
        <v>0.11551498838687668</v>
      </c>
      <c r="L561" s="12">
        <f t="shared" si="141"/>
        <v>4.0499837849275133E-2</v>
      </c>
      <c r="M561" s="12">
        <f t="shared" si="141"/>
        <v>4.319363816044719E-2</v>
      </c>
      <c r="N561" s="12">
        <f>N559/M559-1</f>
        <v>8.6049075323637592E-2</v>
      </c>
      <c r="O561" s="12">
        <f>O559/N559-1</f>
        <v>3.5793932988555488E-2</v>
      </c>
      <c r="P561" s="12">
        <f>P559/O559-1</f>
        <v>0.4516542916069779</v>
      </c>
      <c r="Q561" s="12">
        <f>Q559/P559-1</f>
        <v>7.8524213319764335E-2</v>
      </c>
      <c r="R561" s="17"/>
      <c r="S561" s="14" t="s">
        <v>20</v>
      </c>
    </row>
    <row r="562" spans="1:19" ht="14">
      <c r="B562" s="355" t="s">
        <v>355</v>
      </c>
      <c r="C562" s="355"/>
      <c r="D562" s="355"/>
      <c r="E562" s="355"/>
      <c r="F562" s="355"/>
      <c r="G562" s="355"/>
      <c r="H562" s="355"/>
      <c r="I562" s="355"/>
      <c r="J562" s="355"/>
      <c r="K562" s="355"/>
      <c r="L562" s="355"/>
      <c r="M562" s="355"/>
      <c r="N562" s="355"/>
      <c r="O562" s="355"/>
      <c r="P562" s="118"/>
      <c r="Q562" s="118"/>
      <c r="R562" s="6"/>
      <c r="S562" s="3"/>
    </row>
    <row r="563" spans="1:19" ht="14">
      <c r="B563" s="7">
        <f t="shared" ref="B563:Q566" si="142">IFERROR(VLOOKUP($B$562,$130:$216,MATCH($S563&amp;"/"&amp;B$348,$128:$128,0),FALSE),"")</f>
        <v>148861</v>
      </c>
      <c r="C563" s="7">
        <f t="shared" si="142"/>
        <v>902</v>
      </c>
      <c r="D563" s="7">
        <f t="shared" si="142"/>
        <v>50</v>
      </c>
      <c r="E563" s="7">
        <f t="shared" si="142"/>
        <v>0</v>
      </c>
      <c r="F563" s="7">
        <f t="shared" si="142"/>
        <v>1</v>
      </c>
      <c r="G563" s="7">
        <f t="shared" si="142"/>
        <v>13</v>
      </c>
      <c r="H563" s="7">
        <f t="shared" si="142"/>
        <v>1345661</v>
      </c>
      <c r="I563" s="7">
        <f t="shared" si="142"/>
        <v>2263162</v>
      </c>
      <c r="J563" s="7">
        <f t="shared" si="142"/>
        <v>2054419</v>
      </c>
      <c r="K563" s="7">
        <f t="shared" si="142"/>
        <v>2040296</v>
      </c>
      <c r="L563" s="7">
        <f t="shared" si="142"/>
        <v>1788503</v>
      </c>
      <c r="M563" s="7">
        <f t="shared" si="142"/>
        <v>1749106</v>
      </c>
      <c r="N563" s="7">
        <f t="shared" si="142"/>
        <v>1880584</v>
      </c>
      <c r="O563" s="7">
        <f t="shared" si="142"/>
        <v>2900760</v>
      </c>
      <c r="P563" s="7">
        <f t="shared" si="142"/>
        <v>3825054</v>
      </c>
      <c r="Q563" s="7">
        <f t="shared" si="142"/>
        <v>4407955</v>
      </c>
      <c r="R563" s="6"/>
      <c r="S563" s="9" t="s">
        <v>12</v>
      </c>
    </row>
    <row r="564" spans="1:19" ht="14">
      <c r="B564" s="7">
        <f t="shared" si="142"/>
        <v>154714</v>
      </c>
      <c r="C564" s="7">
        <f t="shared" si="142"/>
        <v>1220</v>
      </c>
      <c r="D564" s="7">
        <f t="shared" si="142"/>
        <v>58</v>
      </c>
      <c r="E564" s="7">
        <f t="shared" si="142"/>
        <v>3</v>
      </c>
      <c r="F564" s="7">
        <f t="shared" si="142"/>
        <v>10</v>
      </c>
      <c r="G564" s="7">
        <f t="shared" si="142"/>
        <v>127413</v>
      </c>
      <c r="H564" s="7">
        <f t="shared" si="142"/>
        <v>2397968</v>
      </c>
      <c r="I564" s="7">
        <f t="shared" si="142"/>
        <v>2166959</v>
      </c>
      <c r="J564" s="7">
        <f t="shared" si="142"/>
        <v>2096779</v>
      </c>
      <c r="K564" s="7">
        <f t="shared" si="142"/>
        <v>2013538</v>
      </c>
      <c r="L564" s="7">
        <f t="shared" si="142"/>
        <v>1832776</v>
      </c>
      <c r="M564" s="7">
        <f t="shared" si="142"/>
        <v>1683829</v>
      </c>
      <c r="N564" s="7">
        <f t="shared" si="142"/>
        <v>1976254</v>
      </c>
      <c r="O564" s="7">
        <f t="shared" si="142"/>
        <v>3529316</v>
      </c>
      <c r="P564" s="7">
        <f t="shared" si="142"/>
        <v>3976862</v>
      </c>
      <c r="Q564" s="7">
        <f t="shared" si="142"/>
        <v>4144705</v>
      </c>
      <c r="R564" s="6"/>
      <c r="S564" s="9" t="s">
        <v>13</v>
      </c>
    </row>
    <row r="565" spans="1:19" ht="14">
      <c r="B565" s="7">
        <f t="shared" si="142"/>
        <v>165490</v>
      </c>
      <c r="C565" s="7">
        <f t="shared" si="142"/>
        <v>346</v>
      </c>
      <c r="D565" s="7">
        <f t="shared" si="142"/>
        <v>1</v>
      </c>
      <c r="E565" s="7">
        <f t="shared" si="142"/>
        <v>2</v>
      </c>
      <c r="F565" s="7">
        <f t="shared" si="142"/>
        <v>8</v>
      </c>
      <c r="G565" s="7">
        <f t="shared" si="142"/>
        <v>910001</v>
      </c>
      <c r="H565" s="7">
        <f t="shared" si="142"/>
        <v>2415337</v>
      </c>
      <c r="I565" s="7">
        <f t="shared" si="142"/>
        <v>2073650</v>
      </c>
      <c r="J565" s="7">
        <f t="shared" si="142"/>
        <v>2159679</v>
      </c>
      <c r="K565" s="7">
        <f t="shared" si="142"/>
        <v>2000204</v>
      </c>
      <c r="L565" s="7">
        <f t="shared" si="142"/>
        <v>1834799</v>
      </c>
      <c r="M565" s="7">
        <f t="shared" si="142"/>
        <v>1671569</v>
      </c>
      <c r="N565" s="7">
        <f t="shared" si="142"/>
        <v>1991291</v>
      </c>
      <c r="O565" s="7">
        <f t="shared" si="142"/>
        <v>2599755</v>
      </c>
      <c r="P565" s="7">
        <f t="shared" si="142"/>
        <v>4283215</v>
      </c>
      <c r="Q565" s="7">
        <f t="shared" si="142"/>
        <v>3994779</v>
      </c>
      <c r="R565" s="6"/>
      <c r="S565" s="9" t="s">
        <v>14</v>
      </c>
    </row>
    <row r="566" spans="1:19" ht="14">
      <c r="B566" s="18">
        <f t="shared" si="142"/>
        <v>60897</v>
      </c>
      <c r="C566" s="18">
        <f t="shared" si="142"/>
        <v>5.53</v>
      </c>
      <c r="D566" s="18">
        <f t="shared" si="142"/>
        <v>2.71</v>
      </c>
      <c r="E566" s="18">
        <f t="shared" si="142"/>
        <v>6.87</v>
      </c>
      <c r="F566" s="18">
        <f t="shared" si="142"/>
        <v>6.26</v>
      </c>
      <c r="G566" s="18">
        <f t="shared" si="142"/>
        <v>1176603.3899999999</v>
      </c>
      <c r="H566" s="18">
        <f t="shared" si="142"/>
        <v>2359528.7400000002</v>
      </c>
      <c r="I566" s="18">
        <f t="shared" si="142"/>
        <v>2081732.36</v>
      </c>
      <c r="J566" s="18">
        <f t="shared" si="142"/>
        <v>2131442.83</v>
      </c>
      <c r="K566" s="18">
        <f t="shared" si="142"/>
        <v>1938561.23</v>
      </c>
      <c r="L566" s="18">
        <f t="shared" si="142"/>
        <v>1739592.76</v>
      </c>
      <c r="M566" s="18">
        <f t="shared" si="142"/>
        <v>1616475.7</v>
      </c>
      <c r="N566" s="18">
        <f t="shared" si="142"/>
        <v>2677863.02</v>
      </c>
      <c r="O566" s="18">
        <f t="shared" si="142"/>
        <v>3613172.58</v>
      </c>
      <c r="P566" s="18">
        <f t="shared" si="142"/>
        <v>4746698.62</v>
      </c>
      <c r="Q566" s="18">
        <f t="shared" si="142"/>
        <v>4010082.86</v>
      </c>
      <c r="R566" s="6"/>
      <c r="S566" s="9" t="s">
        <v>19</v>
      </c>
    </row>
    <row r="567" spans="1:19" ht="14">
      <c r="B567" s="18">
        <f>SUM(B563:B566)</f>
        <v>529962</v>
      </c>
      <c r="C567" s="18">
        <f t="shared" ref="C567:M567" si="143">SUM(C563:C566)</f>
        <v>2473.5300000000002</v>
      </c>
      <c r="D567" s="18">
        <f t="shared" si="143"/>
        <v>111.71</v>
      </c>
      <c r="E567" s="18">
        <f t="shared" si="143"/>
        <v>11.870000000000001</v>
      </c>
      <c r="F567" s="18">
        <f t="shared" si="143"/>
        <v>25.259999999999998</v>
      </c>
      <c r="G567" s="18">
        <f t="shared" si="143"/>
        <v>2214030.3899999997</v>
      </c>
      <c r="H567" s="18">
        <f t="shared" si="143"/>
        <v>8518494.7400000002</v>
      </c>
      <c r="I567" s="18">
        <f t="shared" si="143"/>
        <v>8585503.3599999994</v>
      </c>
      <c r="J567" s="18">
        <f t="shared" si="143"/>
        <v>8442319.8300000001</v>
      </c>
      <c r="K567" s="18">
        <f t="shared" si="143"/>
        <v>7992599.2300000004</v>
      </c>
      <c r="L567" s="18">
        <f t="shared" si="143"/>
        <v>7195670.7599999998</v>
      </c>
      <c r="M567" s="18">
        <f t="shared" si="143"/>
        <v>6720979.7000000002</v>
      </c>
      <c r="N567" s="18">
        <f>IF(N564="",N563*4,IF(N565="",(N564+N563)*2,IF(N566="",((N565+N564+N563)/3)*4,SUM(N563:N566))))</f>
        <v>8525992.0199999996</v>
      </c>
      <c r="O567" s="18">
        <f>IF(O564="",O563*4,IF(O565="",(O564+O563)*2,IF(O566="",((O565+O564+O563)/3)*4,SUM(O563:O566))))</f>
        <v>12643003.58</v>
      </c>
      <c r="P567" s="18">
        <f>IF(P564="",P563*4,IF(P565="",(P564+P563)*2,IF(P566="",((P565+P564+P563)/3)*4,SUM(P563:P566))))</f>
        <v>16831829.620000001</v>
      </c>
      <c r="Q567" s="18">
        <f>IF(Q564="",Q563*4,IF(Q565="",(Q564+Q563)*2,IF(Q566="",((Q565+Q564+Q563)/3)*4,SUM(Q563:Q566))))</f>
        <v>16557521.859999999</v>
      </c>
      <c r="R567" s="6"/>
      <c r="S567" s="9" t="s">
        <v>15</v>
      </c>
    </row>
    <row r="568" spans="1:19" ht="14">
      <c r="B568" s="12">
        <f t="shared" ref="B568:O568" si="144">+B567/(B$465+B$472)</f>
        <v>4.110196021082195E-3</v>
      </c>
      <c r="C568" s="12">
        <f t="shared" si="144"/>
        <v>2.1057798043775897E-5</v>
      </c>
      <c r="D568" s="12">
        <f t="shared" si="144"/>
        <v>7.9370881669044506E-7</v>
      </c>
      <c r="E568" s="12">
        <f t="shared" si="144"/>
        <v>7.3624803736741806E-8</v>
      </c>
      <c r="F568" s="12">
        <f t="shared" si="144"/>
        <v>1.2819434872916221E-7</v>
      </c>
      <c r="G568" s="12">
        <f t="shared" si="144"/>
        <v>7.7925871170212635E-3</v>
      </c>
      <c r="H568" s="12">
        <f t="shared" si="144"/>
        <v>2.2980341742187115E-2</v>
      </c>
      <c r="I568" s="12">
        <f t="shared" si="144"/>
        <v>2.1162793046549111E-2</v>
      </c>
      <c r="J568" s="12">
        <f t="shared" si="144"/>
        <v>1.8692921530502126E-2</v>
      </c>
      <c r="K568" s="12">
        <f t="shared" si="144"/>
        <v>1.6339284958998338E-2</v>
      </c>
      <c r="L568" s="12">
        <f t="shared" si="144"/>
        <v>1.3640045275276501E-2</v>
      </c>
      <c r="M568" s="12">
        <f t="shared" si="144"/>
        <v>1.1774714367855547E-2</v>
      </c>
      <c r="N568" s="12">
        <f t="shared" si="144"/>
        <v>1.5609446879597177E-2</v>
      </c>
      <c r="O568" s="12">
        <f t="shared" si="144"/>
        <v>2.1536115406330707E-2</v>
      </c>
      <c r="P568" s="12">
        <f t="shared" ref="P568:Q568" si="145">+P567/(P$465+P$472)</f>
        <v>1.9748212983737579E-2</v>
      </c>
      <c r="Q568" s="12">
        <f t="shared" si="145"/>
        <v>1.7990009471350623E-2</v>
      </c>
      <c r="R568" s="6"/>
      <c r="S568" s="11" t="s">
        <v>377</v>
      </c>
    </row>
    <row r="569" spans="1:19" ht="14">
      <c r="B569" s="357" t="s">
        <v>29</v>
      </c>
      <c r="C569" s="357"/>
      <c r="D569" s="357"/>
      <c r="E569" s="357"/>
      <c r="F569" s="357"/>
      <c r="G569" s="357"/>
      <c r="H569" s="357"/>
      <c r="I569" s="357"/>
      <c r="J569" s="357"/>
      <c r="K569" s="357"/>
      <c r="L569" s="357"/>
      <c r="M569" s="357"/>
      <c r="N569" s="357"/>
      <c r="O569" s="357"/>
      <c r="P569" s="120"/>
      <c r="Q569" s="120"/>
      <c r="R569" s="6"/>
      <c r="S569" s="3"/>
    </row>
    <row r="570" spans="1:19" ht="14">
      <c r="B570" s="7">
        <f t="shared" ref="B570:O573" si="146">IFERROR(B547-B563,"")</f>
        <v>1164401</v>
      </c>
      <c r="C570" s="7">
        <f t="shared" si="146"/>
        <v>1670700</v>
      </c>
      <c r="D570" s="7">
        <f t="shared" si="146"/>
        <v>2189798</v>
      </c>
      <c r="E570" s="7">
        <f t="shared" si="146"/>
        <v>2823154</v>
      </c>
      <c r="F570" s="7">
        <f t="shared" si="146"/>
        <v>3373635</v>
      </c>
      <c r="G570" s="7">
        <f t="shared" si="146"/>
        <v>3727103</v>
      </c>
      <c r="H570" s="7">
        <f t="shared" si="146"/>
        <v>3135009</v>
      </c>
      <c r="I570" s="7">
        <f t="shared" si="146"/>
        <v>4242304</v>
      </c>
      <c r="J570" s="7">
        <f t="shared" si="146"/>
        <v>4954560</v>
      </c>
      <c r="K570" s="7">
        <f t="shared" si="146"/>
        <v>5670059</v>
      </c>
      <c r="L570" s="7">
        <f t="shared" si="146"/>
        <v>6584551</v>
      </c>
      <c r="M570" s="7">
        <f t="shared" si="146"/>
        <v>6970043</v>
      </c>
      <c r="N570" s="7">
        <f t="shared" si="146"/>
        <v>6781367</v>
      </c>
      <c r="O570" s="7">
        <f t="shared" si="146"/>
        <v>2951603</v>
      </c>
      <c r="P570" s="7">
        <f t="shared" ref="P570:Q570" si="147">IFERROR(P547-P563,"")</f>
        <v>4955424</v>
      </c>
      <c r="Q570" s="7">
        <f t="shared" si="147"/>
        <v>5357432</v>
      </c>
      <c r="R570" s="6"/>
      <c r="S570" s="9" t="s">
        <v>12</v>
      </c>
    </row>
    <row r="571" spans="1:19" ht="14">
      <c r="B571" s="7">
        <f t="shared" si="146"/>
        <v>529638</v>
      </c>
      <c r="C571" s="7">
        <f t="shared" si="146"/>
        <v>1651883</v>
      </c>
      <c r="D571" s="7">
        <f t="shared" si="146"/>
        <v>2273841</v>
      </c>
      <c r="E571" s="7">
        <f t="shared" si="146"/>
        <v>2832731</v>
      </c>
      <c r="F571" s="7">
        <f t="shared" si="146"/>
        <v>3172972</v>
      </c>
      <c r="G571" s="7">
        <f t="shared" si="146"/>
        <v>3002241</v>
      </c>
      <c r="H571" s="7">
        <f t="shared" si="146"/>
        <v>2757468</v>
      </c>
      <c r="I571" s="7">
        <f t="shared" si="146"/>
        <v>3869809</v>
      </c>
      <c r="J571" s="7">
        <f t="shared" si="146"/>
        <v>4988706</v>
      </c>
      <c r="K571" s="7">
        <f t="shared" si="146"/>
        <v>5507143</v>
      </c>
      <c r="L571" s="7">
        <f t="shared" si="146"/>
        <v>5670620</v>
      </c>
      <c r="M571" s="7">
        <f t="shared" si="146"/>
        <v>5479093</v>
      </c>
      <c r="N571" s="7">
        <f t="shared" si="146"/>
        <v>3340830</v>
      </c>
      <c r="O571" s="7">
        <f t="shared" si="146"/>
        <v>2319965</v>
      </c>
      <c r="P571" s="7">
        <f t="shared" ref="P571:Q571" si="148">IFERROR(P548-P564,"")</f>
        <v>4333106</v>
      </c>
      <c r="Q571" s="7">
        <f t="shared" si="148"/>
        <v>5840573</v>
      </c>
      <c r="R571" s="6"/>
      <c r="S571" s="9" t="s">
        <v>13</v>
      </c>
    </row>
    <row r="572" spans="1:19" ht="14">
      <c r="B572" s="7">
        <f t="shared" si="146"/>
        <v>638382</v>
      </c>
      <c r="C572" s="7">
        <f t="shared" si="146"/>
        <v>1775083</v>
      </c>
      <c r="D572" s="7">
        <f t="shared" si="146"/>
        <v>2228968</v>
      </c>
      <c r="E572" s="7">
        <f t="shared" si="146"/>
        <v>2792291</v>
      </c>
      <c r="F572" s="7">
        <f t="shared" si="146"/>
        <v>3446859</v>
      </c>
      <c r="G572" s="7">
        <f t="shared" si="146"/>
        <v>3615602</v>
      </c>
      <c r="H572" s="7">
        <f t="shared" si="146"/>
        <v>3020533</v>
      </c>
      <c r="I572" s="7">
        <f t="shared" si="146"/>
        <v>3946419</v>
      </c>
      <c r="J572" s="7">
        <f t="shared" si="146"/>
        <v>4897716</v>
      </c>
      <c r="K572" s="7">
        <f t="shared" si="146"/>
        <v>5798604</v>
      </c>
      <c r="L572" s="7">
        <f t="shared" si="146"/>
        <v>6117098</v>
      </c>
      <c r="M572" s="7">
        <f t="shared" si="146"/>
        <v>6727808</v>
      </c>
      <c r="N572" s="7">
        <f t="shared" si="146"/>
        <v>4736109</v>
      </c>
      <c r="O572" s="7">
        <f t="shared" si="146"/>
        <v>2072137</v>
      </c>
      <c r="P572" s="7">
        <f t="shared" ref="P572:Q572" si="149">IFERROR(P549-P565,"")</f>
        <v>5121027</v>
      </c>
      <c r="Q572" s="7">
        <f t="shared" si="149"/>
        <v>5586820</v>
      </c>
      <c r="R572" s="6"/>
      <c r="S572" s="9" t="s">
        <v>14</v>
      </c>
    </row>
    <row r="573" spans="1:19" ht="14">
      <c r="B573" s="7">
        <f t="shared" si="146"/>
        <v>646017</v>
      </c>
      <c r="C573" s="18">
        <f t="shared" si="146"/>
        <v>1398532.9699999995</v>
      </c>
      <c r="D573" s="18">
        <f t="shared" si="146"/>
        <v>2231887.2699999972</v>
      </c>
      <c r="E573" s="18">
        <f t="shared" si="146"/>
        <v>1879654.1900000039</v>
      </c>
      <c r="F573" s="18">
        <f t="shared" si="146"/>
        <v>3223623.1300000013</v>
      </c>
      <c r="G573" s="18">
        <f t="shared" si="146"/>
        <v>2595122.5700000012</v>
      </c>
      <c r="H573" s="18">
        <f t="shared" si="146"/>
        <v>2983215.2700000089</v>
      </c>
      <c r="I573" s="18">
        <f t="shared" si="146"/>
        <v>4624706.379999998</v>
      </c>
      <c r="J573" s="18">
        <f t="shared" si="146"/>
        <v>4994506.8200000022</v>
      </c>
      <c r="K573" s="18">
        <f t="shared" si="146"/>
        <v>6292137.0400000066</v>
      </c>
      <c r="L573" s="18">
        <f t="shared" si="146"/>
        <v>6459782.6800000053</v>
      </c>
      <c r="M573" s="18">
        <f t="shared" si="146"/>
        <v>7188612.4999999953</v>
      </c>
      <c r="N573" s="18">
        <f t="shared" si="146"/>
        <v>4084661.0400000061</v>
      </c>
      <c r="O573" s="18">
        <f t="shared" si="146"/>
        <v>5368527.0100000184</v>
      </c>
      <c r="P573" s="18">
        <f t="shared" ref="P573:Q573" si="150">IFERROR(P550-P566,"")</f>
        <v>4566677.3799999701</v>
      </c>
      <c r="Q573" s="18">
        <f t="shared" si="150"/>
        <v>8109111.6700000018</v>
      </c>
      <c r="R573" s="6"/>
      <c r="S573" s="9" t="s">
        <v>19</v>
      </c>
    </row>
    <row r="574" spans="1:19" ht="14">
      <c r="B574" s="25">
        <f t="shared" ref="B574:M574" si="151">B551-B567</f>
        <v>2978438</v>
      </c>
      <c r="C574" s="18">
        <f t="shared" si="151"/>
        <v>6496198.9700000035</v>
      </c>
      <c r="D574" s="18">
        <f t="shared" si="151"/>
        <v>8924494.2699999884</v>
      </c>
      <c r="E574" s="18">
        <f t="shared" si="151"/>
        <v>10327830.190000018</v>
      </c>
      <c r="F574" s="18">
        <f t="shared" si="151"/>
        <v>13217089.129999992</v>
      </c>
      <c r="G574" s="18">
        <f t="shared" si="151"/>
        <v>12940068.569999993</v>
      </c>
      <c r="H574" s="18">
        <f t="shared" si="151"/>
        <v>11896225.27000002</v>
      </c>
      <c r="I574" s="18">
        <f t="shared" si="151"/>
        <v>16683238.37999998</v>
      </c>
      <c r="J574" s="18">
        <f t="shared" si="151"/>
        <v>19835488.819999978</v>
      </c>
      <c r="K574" s="18">
        <f t="shared" si="151"/>
        <v>23267943.04000004</v>
      </c>
      <c r="L574" s="18">
        <f t="shared" si="151"/>
        <v>24832051.680000015</v>
      </c>
      <c r="M574" s="18">
        <f t="shared" si="151"/>
        <v>26365556.499999959</v>
      </c>
      <c r="N574" s="18">
        <f>IFERROR(N551-N567,"")</f>
        <v>18942967.039999973</v>
      </c>
      <c r="O574" s="18">
        <f>IFERROR(O551-O567,"")</f>
        <v>12712232.010000004</v>
      </c>
      <c r="P574" s="18">
        <f>IFERROR(P551-P567,"")</f>
        <v>18976234.379999999</v>
      </c>
      <c r="Q574" s="18">
        <f>IFERROR(Q551-Q567,"")</f>
        <v>24893936.670000032</v>
      </c>
      <c r="R574" s="6"/>
      <c r="S574" s="9" t="s">
        <v>15</v>
      </c>
    </row>
    <row r="575" spans="1:19" ht="14">
      <c r="B575" s="12">
        <f t="shared" ref="B575:O575" si="152">+B574/(B$465+B$472)</f>
        <v>2.3099701519429715E-2</v>
      </c>
      <c r="C575" s="12">
        <f t="shared" si="152"/>
        <v>5.5303815180104979E-2</v>
      </c>
      <c r="D575" s="12">
        <f t="shared" si="152"/>
        <v>6.3409272102787115E-2</v>
      </c>
      <c r="E575" s="12">
        <f t="shared" si="152"/>
        <v>6.4059348842893687E-2</v>
      </c>
      <c r="F575" s="12">
        <f t="shared" si="152"/>
        <v>6.707664818351694E-2</v>
      </c>
      <c r="G575" s="12">
        <f t="shared" si="152"/>
        <v>4.554436654862435E-2</v>
      </c>
      <c r="H575" s="12">
        <f t="shared" si="152"/>
        <v>3.209244479109024E-2</v>
      </c>
      <c r="I575" s="12">
        <f t="shared" si="152"/>
        <v>4.1123263992547655E-2</v>
      </c>
      <c r="J575" s="12">
        <f t="shared" si="152"/>
        <v>4.3919591237686122E-2</v>
      </c>
      <c r="K575" s="12">
        <f t="shared" si="152"/>
        <v>4.7566697741243141E-2</v>
      </c>
      <c r="L575" s="12">
        <f t="shared" si="152"/>
        <v>4.7071401748404358E-2</v>
      </c>
      <c r="M575" s="12">
        <f t="shared" si="152"/>
        <v>4.6190720816647719E-2</v>
      </c>
      <c r="N575" s="12">
        <f t="shared" si="152"/>
        <v>3.4680918895915153E-2</v>
      </c>
      <c r="O575" s="12">
        <f t="shared" si="152"/>
        <v>2.1654039240524479E-2</v>
      </c>
      <c r="P575" s="12">
        <f t="shared" ref="P575:Q575" si="153">+P574/(P$465+P$472)</f>
        <v>2.2264170124457531E-2</v>
      </c>
      <c r="Q575" s="12">
        <f t="shared" si="153"/>
        <v>2.7047656059836431E-2</v>
      </c>
      <c r="R575" s="6"/>
      <c r="S575" s="11" t="s">
        <v>30</v>
      </c>
    </row>
    <row r="576" spans="1:19" ht="14">
      <c r="B576" s="359" t="s">
        <v>356</v>
      </c>
      <c r="C576" s="359"/>
      <c r="D576" s="359"/>
      <c r="E576" s="359"/>
      <c r="F576" s="359"/>
      <c r="G576" s="359"/>
      <c r="H576" s="359"/>
      <c r="I576" s="359"/>
      <c r="J576" s="359"/>
      <c r="K576" s="359"/>
      <c r="L576" s="359"/>
      <c r="M576" s="359"/>
      <c r="N576" s="359"/>
      <c r="O576" s="359"/>
      <c r="P576" s="122"/>
      <c r="Q576" s="122"/>
      <c r="R576" s="6"/>
      <c r="S576" s="3"/>
    </row>
    <row r="577" spans="1:19" ht="14">
      <c r="B577" s="7">
        <f t="shared" ref="B577:Q580" si="154">IFERROR(VLOOKUP($B$576,$130:$216,MATCH($S577&amp;"/"&amp;B$348,$128:$128,0),FALSE),"")</f>
        <v>369633</v>
      </c>
      <c r="C577" s="7">
        <f t="shared" si="154"/>
        <v>482430</v>
      </c>
      <c r="D577" s="7">
        <f t="shared" si="154"/>
        <v>624226</v>
      </c>
      <c r="E577" s="7">
        <f t="shared" si="154"/>
        <v>856238</v>
      </c>
      <c r="F577" s="7">
        <f t="shared" si="154"/>
        <v>781712</v>
      </c>
      <c r="G577" s="7">
        <f t="shared" si="154"/>
        <v>741250</v>
      </c>
      <c r="H577" s="7">
        <f t="shared" si="154"/>
        <v>643191</v>
      </c>
      <c r="I577" s="7">
        <f t="shared" si="154"/>
        <v>842338</v>
      </c>
      <c r="J577" s="7">
        <f t="shared" si="154"/>
        <v>959576</v>
      </c>
      <c r="K577" s="7">
        <f t="shared" si="154"/>
        <v>950989</v>
      </c>
      <c r="L577" s="7">
        <f t="shared" si="154"/>
        <v>1181100</v>
      </c>
      <c r="M577" s="7">
        <f t="shared" si="154"/>
        <v>1231745</v>
      </c>
      <c r="N577" s="7">
        <f t="shared" si="154"/>
        <v>1132252</v>
      </c>
      <c r="O577" s="7">
        <f t="shared" si="154"/>
        <v>370232</v>
      </c>
      <c r="P577" s="7">
        <f t="shared" si="154"/>
        <v>946130</v>
      </c>
      <c r="Q577" s="7">
        <f t="shared" si="154"/>
        <v>1042560</v>
      </c>
      <c r="R577" s="6"/>
      <c r="S577" s="9" t="s">
        <v>12</v>
      </c>
    </row>
    <row r="578" spans="1:19" ht="14">
      <c r="B578" s="7">
        <f t="shared" si="154"/>
        <v>322281</v>
      </c>
      <c r="C578" s="7">
        <f t="shared" si="154"/>
        <v>452289</v>
      </c>
      <c r="D578" s="7">
        <f t="shared" si="154"/>
        <v>624261</v>
      </c>
      <c r="E578" s="7">
        <f t="shared" si="154"/>
        <v>827936</v>
      </c>
      <c r="F578" s="7">
        <f t="shared" si="154"/>
        <v>720238</v>
      </c>
      <c r="G578" s="7">
        <f t="shared" si="154"/>
        <v>534474</v>
      </c>
      <c r="H578" s="7">
        <f t="shared" si="154"/>
        <v>542107</v>
      </c>
      <c r="I578" s="7">
        <f t="shared" si="154"/>
        <v>715648</v>
      </c>
      <c r="J578" s="7">
        <f t="shared" si="154"/>
        <v>817142</v>
      </c>
      <c r="K578" s="7">
        <f t="shared" si="154"/>
        <v>866259</v>
      </c>
      <c r="L578" s="7">
        <f t="shared" si="154"/>
        <v>927663</v>
      </c>
      <c r="M578" s="7">
        <f t="shared" si="154"/>
        <v>761854</v>
      </c>
      <c r="N578" s="7">
        <f t="shared" si="154"/>
        <v>433981</v>
      </c>
      <c r="O578" s="7">
        <f t="shared" si="154"/>
        <v>234466</v>
      </c>
      <c r="P578" s="7">
        <f t="shared" si="154"/>
        <v>932822</v>
      </c>
      <c r="Q578" s="7">
        <f t="shared" si="154"/>
        <v>1072786</v>
      </c>
      <c r="R578" s="6"/>
      <c r="S578" s="9" t="s">
        <v>13</v>
      </c>
    </row>
    <row r="579" spans="1:19" ht="14">
      <c r="B579" s="7">
        <f t="shared" si="154"/>
        <v>284741</v>
      </c>
      <c r="C579" s="7">
        <f t="shared" si="154"/>
        <v>461807</v>
      </c>
      <c r="D579" s="7">
        <f t="shared" si="154"/>
        <v>599821</v>
      </c>
      <c r="E579" s="7">
        <f t="shared" si="154"/>
        <v>791566</v>
      </c>
      <c r="F579" s="7">
        <f t="shared" si="154"/>
        <v>749605</v>
      </c>
      <c r="G579" s="7">
        <f t="shared" si="154"/>
        <v>585600</v>
      </c>
      <c r="H579" s="7">
        <f t="shared" si="154"/>
        <v>595915</v>
      </c>
      <c r="I579" s="7">
        <f t="shared" si="154"/>
        <v>718076</v>
      </c>
      <c r="J579" s="7">
        <f t="shared" si="154"/>
        <v>832198</v>
      </c>
      <c r="K579" s="7">
        <f t="shared" si="154"/>
        <v>852968</v>
      </c>
      <c r="L579" s="7">
        <f t="shared" si="154"/>
        <v>998129</v>
      </c>
      <c r="M579" s="7">
        <f t="shared" si="154"/>
        <v>1067705</v>
      </c>
      <c r="N579" s="7">
        <f t="shared" si="154"/>
        <v>682325</v>
      </c>
      <c r="O579" s="7">
        <f t="shared" si="154"/>
        <v>252678</v>
      </c>
      <c r="P579" s="7">
        <f t="shared" si="154"/>
        <v>986535</v>
      </c>
      <c r="Q579" s="7">
        <f t="shared" si="154"/>
        <v>969649</v>
      </c>
      <c r="R579" s="6"/>
      <c r="S579" s="9" t="s">
        <v>14</v>
      </c>
    </row>
    <row r="580" spans="1:19" ht="14">
      <c r="B580" s="18">
        <f t="shared" si="154"/>
        <v>228248</v>
      </c>
      <c r="C580" s="18">
        <f t="shared" si="154"/>
        <v>377440.79</v>
      </c>
      <c r="D580" s="18">
        <f t="shared" si="154"/>
        <v>639050.31999999995</v>
      </c>
      <c r="E580" s="18">
        <f t="shared" si="154"/>
        <v>505720.79</v>
      </c>
      <c r="F580" s="18">
        <f t="shared" si="154"/>
        <v>679257.36</v>
      </c>
      <c r="G580" s="18">
        <f t="shared" si="154"/>
        <v>431070.52</v>
      </c>
      <c r="H580" s="18">
        <f t="shared" si="154"/>
        <v>449775.64</v>
      </c>
      <c r="I580" s="18">
        <f t="shared" si="154"/>
        <v>790152.37</v>
      </c>
      <c r="J580" s="18">
        <f t="shared" si="154"/>
        <v>714419.94</v>
      </c>
      <c r="K580" s="18">
        <f t="shared" si="154"/>
        <v>816829.68</v>
      </c>
      <c r="L580" s="18">
        <f t="shared" si="154"/>
        <v>861779.45</v>
      </c>
      <c r="M580" s="18">
        <f t="shared" si="154"/>
        <v>1008438.97</v>
      </c>
      <c r="N580" s="18">
        <f t="shared" si="154"/>
        <v>510933.19</v>
      </c>
      <c r="O580" s="18">
        <f t="shared" si="154"/>
        <v>-332486.5</v>
      </c>
      <c r="P580" s="18">
        <f t="shared" si="154"/>
        <v>995513.14</v>
      </c>
      <c r="Q580" s="18">
        <f t="shared" si="154"/>
        <v>1517074.15</v>
      </c>
      <c r="R580" s="6"/>
      <c r="S580" s="9" t="s">
        <v>19</v>
      </c>
    </row>
    <row r="581" spans="1:19" ht="14">
      <c r="B581" s="18">
        <f>SUM(B577:B580)</f>
        <v>1204903</v>
      </c>
      <c r="C581" s="18">
        <f t="shared" ref="C581:M581" si="155">SUM(C577:C580)</f>
        <v>1773966.79</v>
      </c>
      <c r="D581" s="18">
        <f t="shared" si="155"/>
        <v>2487358.3199999998</v>
      </c>
      <c r="E581" s="18">
        <f t="shared" si="155"/>
        <v>2981460.79</v>
      </c>
      <c r="F581" s="18">
        <f t="shared" si="155"/>
        <v>2930812.36</v>
      </c>
      <c r="G581" s="18">
        <f t="shared" si="155"/>
        <v>2292394.52</v>
      </c>
      <c r="H581" s="18">
        <f t="shared" si="155"/>
        <v>2230988.64</v>
      </c>
      <c r="I581" s="18">
        <f t="shared" si="155"/>
        <v>3066214.37</v>
      </c>
      <c r="J581" s="18">
        <f t="shared" si="155"/>
        <v>3323335.94</v>
      </c>
      <c r="K581" s="18">
        <f t="shared" si="155"/>
        <v>3487045.68</v>
      </c>
      <c r="L581" s="18">
        <f t="shared" si="155"/>
        <v>3968671.45</v>
      </c>
      <c r="M581" s="18">
        <f t="shared" si="155"/>
        <v>4069742.9699999997</v>
      </c>
      <c r="N581" s="18">
        <f>IF(N578="",N577*4,IF(N579="",(N578+N577)*2,IF(N580="",((N579+N578+N577)/3)*4,SUM(N577:N580))))</f>
        <v>2759491.19</v>
      </c>
      <c r="O581" s="18">
        <f>IF(O578="",O577*4,IF(O579="",(O578+O577)*2,IF(O580="",((O579+O578+O577)/3)*4,SUM(O577:O580))))</f>
        <v>524889.5</v>
      </c>
      <c r="P581" s="18">
        <f>IF(P578="",P577*4,IF(P579="",(P578+P577)*2,IF(P580="",((P579+P578+P577)/3)*4,SUM(P577:P580))))</f>
        <v>3861000.14</v>
      </c>
      <c r="Q581" s="18">
        <f>IF(Q578="",Q577*4,IF(Q579="",(Q578+Q577)*2,IF(Q580="",((Q579+Q578+Q577)/3)*4,SUM(Q577:Q580))))</f>
        <v>4602069.1500000004</v>
      </c>
      <c r="R581" s="6"/>
      <c r="S581" s="9" t="s">
        <v>15</v>
      </c>
    </row>
    <row r="582" spans="1:19" ht="14">
      <c r="B582" s="12">
        <f t="shared" ref="B582:M582" si="156">+B581/B$574</f>
        <v>0.4045419108942338</v>
      </c>
      <c r="C582" s="12">
        <f t="shared" si="156"/>
        <v>0.27307765636371806</v>
      </c>
      <c r="D582" s="12">
        <f t="shared" si="156"/>
        <v>0.27871140310564657</v>
      </c>
      <c r="E582" s="12">
        <f t="shared" si="156"/>
        <v>0.28868220479523538</v>
      </c>
      <c r="F582" s="12">
        <f t="shared" si="156"/>
        <v>0.22174416251364129</v>
      </c>
      <c r="G582" s="12">
        <f t="shared" si="156"/>
        <v>0.17715474285156754</v>
      </c>
      <c r="H582" s="12">
        <f t="shared" si="156"/>
        <v>0.18753752466558632</v>
      </c>
      <c r="I582" s="12">
        <f t="shared" si="156"/>
        <v>0.18379011916989726</v>
      </c>
      <c r="J582" s="12">
        <f t="shared" si="156"/>
        <v>0.1675449478537229</v>
      </c>
      <c r="K582" s="12">
        <f t="shared" si="156"/>
        <v>0.14986480214453859</v>
      </c>
      <c r="L582" s="12">
        <f t="shared" si="156"/>
        <v>0.15982052152365681</v>
      </c>
      <c r="M582" s="12">
        <f t="shared" si="156"/>
        <v>0.15435831858887583</v>
      </c>
      <c r="N582" s="12">
        <f>+N581/N$574</f>
        <v>0.14567365208275229</v>
      </c>
      <c r="O582" s="12">
        <f>+O581/O$574</f>
        <v>4.1290113300882073E-2</v>
      </c>
      <c r="P582" s="12">
        <f>+P581/P$574</f>
        <v>0.20346503224418966</v>
      </c>
      <c r="Q582" s="12">
        <f>+Q581/Q$574</f>
        <v>0.18486707068496749</v>
      </c>
      <c r="R582" s="6"/>
      <c r="S582" s="11" t="s">
        <v>31</v>
      </c>
    </row>
    <row r="583" spans="1:19" ht="14">
      <c r="B583" s="357" t="s">
        <v>693</v>
      </c>
      <c r="C583" s="357"/>
      <c r="D583" s="357"/>
      <c r="E583" s="357"/>
      <c r="F583" s="357"/>
      <c r="G583" s="357"/>
      <c r="H583" s="357"/>
      <c r="I583" s="357"/>
      <c r="J583" s="357"/>
      <c r="K583" s="357"/>
      <c r="L583" s="357"/>
      <c r="M583" s="357"/>
      <c r="N583" s="357"/>
      <c r="O583" s="357"/>
      <c r="P583" s="120"/>
      <c r="Q583" s="120"/>
      <c r="R583" s="6"/>
      <c r="S583" s="3"/>
    </row>
    <row r="584" spans="1:19" ht="14">
      <c r="B584" s="7">
        <f t="shared" ref="B584:Q587" si="157">IFERROR(VLOOKUP($B$583,$130:$216,MATCH($S584&amp;"/"&amp;B$348,$128:$128,0),FALSE),"")</f>
        <v>1084194</v>
      </c>
      <c r="C584" s="7">
        <f t="shared" si="157"/>
        <v>1246607</v>
      </c>
      <c r="D584" s="7">
        <f t="shared" si="157"/>
        <v>1675894</v>
      </c>
      <c r="E584" s="7">
        <f t="shared" si="157"/>
        <v>2083933</v>
      </c>
      <c r="F584" s="7">
        <f t="shared" si="157"/>
        <v>2758326</v>
      </c>
      <c r="G584" s="7">
        <f t="shared" si="157"/>
        <v>3185739</v>
      </c>
      <c r="H584" s="7">
        <f t="shared" si="157"/>
        <v>2705199</v>
      </c>
      <c r="I584" s="7">
        <f t="shared" si="157"/>
        <v>3408344</v>
      </c>
      <c r="J584" s="7">
        <f t="shared" si="157"/>
        <v>4064685</v>
      </c>
      <c r="K584" s="7">
        <f t="shared" si="157"/>
        <v>4764990</v>
      </c>
      <c r="L584" s="7">
        <f t="shared" si="157"/>
        <v>5416836</v>
      </c>
      <c r="M584" s="7">
        <f t="shared" si="157"/>
        <v>5769185</v>
      </c>
      <c r="N584" s="7">
        <f t="shared" si="157"/>
        <v>5645110</v>
      </c>
      <c r="O584" s="7">
        <f t="shared" si="157"/>
        <v>2599055</v>
      </c>
      <c r="P584" s="7">
        <f t="shared" si="157"/>
        <v>3453025</v>
      </c>
      <c r="Q584" s="7">
        <f t="shared" si="157"/>
        <v>4122777</v>
      </c>
      <c r="R584" s="6"/>
      <c r="S584" s="9" t="s">
        <v>12</v>
      </c>
    </row>
    <row r="585" spans="1:19" ht="14">
      <c r="B585" s="7">
        <f t="shared" si="157"/>
        <v>864441</v>
      </c>
      <c r="C585" s="7">
        <f t="shared" si="157"/>
        <v>1234393</v>
      </c>
      <c r="D585" s="7">
        <f t="shared" si="157"/>
        <v>1769347</v>
      </c>
      <c r="E585" s="7">
        <f t="shared" si="157"/>
        <v>2169777</v>
      </c>
      <c r="F585" s="7">
        <f t="shared" si="157"/>
        <v>2600389</v>
      </c>
      <c r="G585" s="7">
        <f t="shared" si="157"/>
        <v>2649212</v>
      </c>
      <c r="H585" s="7">
        <f t="shared" si="157"/>
        <v>2251570</v>
      </c>
      <c r="I585" s="7">
        <f t="shared" si="157"/>
        <v>3139595</v>
      </c>
      <c r="J585" s="7">
        <f t="shared" si="157"/>
        <v>4195948</v>
      </c>
      <c r="K585" s="7">
        <f t="shared" si="157"/>
        <v>4647184</v>
      </c>
      <c r="L585" s="7">
        <f t="shared" si="157"/>
        <v>4779175</v>
      </c>
      <c r="M585" s="7">
        <f t="shared" si="157"/>
        <v>4794614</v>
      </c>
      <c r="N585" s="7">
        <f t="shared" si="157"/>
        <v>2887028</v>
      </c>
      <c r="O585" s="7">
        <f t="shared" si="157"/>
        <v>2189699</v>
      </c>
      <c r="P585" s="7">
        <f t="shared" si="157"/>
        <v>3004023</v>
      </c>
      <c r="Q585" s="7">
        <f t="shared" si="157"/>
        <v>4438406</v>
      </c>
      <c r="R585" s="6"/>
      <c r="S585" s="9" t="s">
        <v>13</v>
      </c>
    </row>
    <row r="586" spans="1:19" ht="14">
      <c r="B586" s="7">
        <f t="shared" si="157"/>
        <v>843667</v>
      </c>
      <c r="C586" s="7">
        <f t="shared" si="157"/>
        <v>1415969</v>
      </c>
      <c r="D586" s="7">
        <f t="shared" si="157"/>
        <v>1670264</v>
      </c>
      <c r="E586" s="7">
        <f t="shared" si="157"/>
        <v>2173034</v>
      </c>
      <c r="F586" s="7">
        <f t="shared" si="157"/>
        <v>2902488</v>
      </c>
      <c r="G586" s="7">
        <f t="shared" si="157"/>
        <v>2659581</v>
      </c>
      <c r="H586" s="7">
        <f t="shared" si="157"/>
        <v>2687650</v>
      </c>
      <c r="I586" s="7">
        <f t="shared" si="157"/>
        <v>3257896</v>
      </c>
      <c r="J586" s="7">
        <f t="shared" si="157"/>
        <v>4115162</v>
      </c>
      <c r="K586" s="7">
        <f t="shared" si="157"/>
        <v>4970338</v>
      </c>
      <c r="L586" s="7">
        <f t="shared" si="157"/>
        <v>5181786</v>
      </c>
      <c r="M586" s="7">
        <f t="shared" si="157"/>
        <v>5611835</v>
      </c>
      <c r="N586" s="7">
        <f t="shared" si="157"/>
        <v>3997703</v>
      </c>
      <c r="O586" s="7">
        <f t="shared" si="157"/>
        <v>1493009</v>
      </c>
      <c r="P586" s="7">
        <f t="shared" si="157"/>
        <v>3676932</v>
      </c>
      <c r="Q586" s="7">
        <f t="shared" si="157"/>
        <v>4424292</v>
      </c>
      <c r="R586" s="6"/>
      <c r="S586" s="9" t="s">
        <v>14</v>
      </c>
    </row>
    <row r="587" spans="1:19" ht="14">
      <c r="B587" s="7">
        <f t="shared" si="157"/>
        <v>509169</v>
      </c>
      <c r="C587" s="18">
        <f t="shared" si="157"/>
        <v>1095102.55</v>
      </c>
      <c r="D587" s="18">
        <f t="shared" si="157"/>
        <v>1547957.78</v>
      </c>
      <c r="E587" s="18">
        <f t="shared" si="157"/>
        <v>1580824.68</v>
      </c>
      <c r="F587" s="18">
        <f t="shared" si="157"/>
        <v>2762028.09</v>
      </c>
      <c r="G587" s="18">
        <f t="shared" si="157"/>
        <v>2042456.83</v>
      </c>
      <c r="H587" s="18">
        <f t="shared" si="157"/>
        <v>2515555.12</v>
      </c>
      <c r="I587" s="18">
        <f t="shared" si="157"/>
        <v>3876624.32</v>
      </c>
      <c r="J587" s="18">
        <f t="shared" si="157"/>
        <v>4300715.41</v>
      </c>
      <c r="K587" s="18">
        <f t="shared" si="157"/>
        <v>5525196.1600000001</v>
      </c>
      <c r="L587" s="18">
        <f t="shared" si="157"/>
        <v>5551853.2999999998</v>
      </c>
      <c r="M587" s="18">
        <f t="shared" si="157"/>
        <v>6167450.75</v>
      </c>
      <c r="N587" s="18">
        <f t="shared" si="157"/>
        <v>3572575.9</v>
      </c>
      <c r="O587" s="18">
        <f t="shared" si="157"/>
        <v>6703716.96</v>
      </c>
      <c r="P587" s="18">
        <f t="shared" si="157"/>
        <v>3137727.92</v>
      </c>
      <c r="Q587" s="18">
        <f t="shared" si="157"/>
        <v>5496656.04</v>
      </c>
      <c r="R587" s="6"/>
      <c r="S587" s="9" t="s">
        <v>19</v>
      </c>
    </row>
    <row r="588" spans="1:19" ht="14">
      <c r="B588" s="26">
        <f>SUM(B584:B587)</f>
        <v>3301471</v>
      </c>
      <c r="C588" s="18">
        <f t="shared" ref="C588:M588" si="158">SUM(C584:C587)</f>
        <v>4992071.55</v>
      </c>
      <c r="D588" s="18">
        <f t="shared" si="158"/>
        <v>6663462.7800000003</v>
      </c>
      <c r="E588" s="18">
        <f t="shared" si="158"/>
        <v>8007568.6799999997</v>
      </c>
      <c r="F588" s="18">
        <f t="shared" si="158"/>
        <v>11023231.09</v>
      </c>
      <c r="G588" s="18">
        <f t="shared" si="158"/>
        <v>10536988.83</v>
      </c>
      <c r="H588" s="18">
        <f t="shared" si="158"/>
        <v>10159974.120000001</v>
      </c>
      <c r="I588" s="18">
        <f t="shared" si="158"/>
        <v>13682459.32</v>
      </c>
      <c r="J588" s="18">
        <f t="shared" si="158"/>
        <v>16676510.41</v>
      </c>
      <c r="K588" s="18">
        <f t="shared" si="158"/>
        <v>19907708.16</v>
      </c>
      <c r="L588" s="18">
        <f t="shared" si="158"/>
        <v>20929650.300000001</v>
      </c>
      <c r="M588" s="18">
        <f t="shared" si="158"/>
        <v>22343084.75</v>
      </c>
      <c r="N588" s="18">
        <f>IF(N585="",N584*4,IF(N586="",(N585+N584)*2,IF(N587="",((N586+N585+N584)/3)*4,SUM(N584:N587))))</f>
        <v>16102416.9</v>
      </c>
      <c r="O588" s="18">
        <f>IF(O585="",O584*4,IF(O586="",(O585+O584)*2,IF(O587="",((O586+O585+O584)/3)*4,SUM(O584:O587))))</f>
        <v>12985479.960000001</v>
      </c>
      <c r="P588" s="18">
        <f>IF(P585="",P584*4,IF(P586="",(P585+P584)*2,IF(P587="",((P586+P585+P584)/3)*4,SUM(P584:P587))))</f>
        <v>13271707.92</v>
      </c>
      <c r="Q588" s="18">
        <f>IF(Q585="",Q584*4,IF(Q586="",(Q585+Q584)*2,IF(Q587="",((Q586+Q585+Q584)/3)*4,SUM(Q584:Q587))))</f>
        <v>18482131.039999999</v>
      </c>
      <c r="R588" s="6"/>
      <c r="S588" s="9" t="s">
        <v>15</v>
      </c>
    </row>
    <row r="589" spans="1:19" ht="14">
      <c r="B589" s="10">
        <f t="shared" ref="B589:O589" si="159">+B588/(B$465+B$472)</f>
        <v>2.5605030111438661E-2</v>
      </c>
      <c r="C589" s="10">
        <f t="shared" si="159"/>
        <v>4.2498791007175699E-2</v>
      </c>
      <c r="D589" s="10">
        <f t="shared" si="159"/>
        <v>4.7344455806773107E-2</v>
      </c>
      <c r="E589" s="10">
        <f t="shared" si="159"/>
        <v>4.9667706189846721E-2</v>
      </c>
      <c r="F589" s="10">
        <f t="shared" si="159"/>
        <v>5.5942831768551179E-2</v>
      </c>
      <c r="G589" s="10">
        <f t="shared" si="159"/>
        <v>3.708639401686576E-2</v>
      </c>
      <c r="H589" s="10">
        <f t="shared" si="159"/>
        <v>2.7408560373117848E-2</v>
      </c>
      <c r="I589" s="10">
        <f t="shared" si="159"/>
        <v>3.3726508838846592E-2</v>
      </c>
      <c r="J589" s="10">
        <f t="shared" si="159"/>
        <v>3.6925004829712997E-2</v>
      </c>
      <c r="K589" s="10">
        <f t="shared" si="159"/>
        <v>4.0697363541749416E-2</v>
      </c>
      <c r="L589" s="10">
        <f t="shared" si="159"/>
        <v>3.9674046688554218E-2</v>
      </c>
      <c r="M589" s="10">
        <f t="shared" si="159"/>
        <v>3.9143614885198831E-2</v>
      </c>
      <c r="N589" s="10">
        <f t="shared" si="159"/>
        <v>2.9480419480110875E-2</v>
      </c>
      <c r="O589" s="10">
        <f t="shared" si="159"/>
        <v>2.2119490297981447E-2</v>
      </c>
      <c r="P589" s="10">
        <f t="shared" ref="P589:Q589" si="160">+P588/(P$465+P$472)</f>
        <v>1.5571243327623276E-2</v>
      </c>
      <c r="Q589" s="10">
        <f t="shared" si="160"/>
        <v>2.0081127796279009E-2</v>
      </c>
      <c r="R589" s="6"/>
      <c r="S589" s="11" t="s">
        <v>32</v>
      </c>
    </row>
    <row r="590" spans="1:19" s="87" customFormat="1" ht="14">
      <c r="A590" s="86"/>
      <c r="B590" s="19"/>
      <c r="C590" s="12">
        <f t="shared" ref="C590:M590" si="161">C588/B588-1</f>
        <v>0.51207493568775853</v>
      </c>
      <c r="D590" s="12">
        <f t="shared" si="161"/>
        <v>0.33480914952030294</v>
      </c>
      <c r="E590" s="12">
        <f t="shared" si="161"/>
        <v>0.20171282475445884</v>
      </c>
      <c r="F590" s="12">
        <f t="shared" si="161"/>
        <v>0.3766015042158839</v>
      </c>
      <c r="G590" s="12">
        <f t="shared" si="161"/>
        <v>-4.4110683703356912E-2</v>
      </c>
      <c r="H590" s="12">
        <f t="shared" si="161"/>
        <v>-3.5780118597696142E-2</v>
      </c>
      <c r="I590" s="12">
        <f t="shared" si="161"/>
        <v>0.3467021823476848</v>
      </c>
      <c r="J590" s="12">
        <f t="shared" si="161"/>
        <v>0.21882404471128369</v>
      </c>
      <c r="K590" s="12">
        <f t="shared" si="161"/>
        <v>0.19375742709712362</v>
      </c>
      <c r="L590" s="12">
        <f t="shared" si="161"/>
        <v>5.1333992430799169E-2</v>
      </c>
      <c r="M590" s="12">
        <f t="shared" si="161"/>
        <v>6.7532635745949365E-2</v>
      </c>
      <c r="N590" s="12">
        <f>N588/M588-1</f>
        <v>-0.27931093310649502</v>
      </c>
      <c r="O590" s="12">
        <f>O588/N588-1</f>
        <v>-0.19356950943184181</v>
      </c>
      <c r="P590" s="12">
        <f>P588/O588-1</f>
        <v>2.2042154843847639E-2</v>
      </c>
      <c r="Q590" s="12">
        <f>Q588/P588-1</f>
        <v>0.39259627708865374</v>
      </c>
      <c r="R590" s="17"/>
      <c r="S590" s="14" t="s">
        <v>20</v>
      </c>
    </row>
    <row r="591" spans="1:19" ht="14">
      <c r="B591" s="352" t="s">
        <v>9</v>
      </c>
      <c r="C591" s="352"/>
      <c r="D591" s="352"/>
      <c r="E591" s="352"/>
      <c r="F591" s="352"/>
      <c r="G591" s="352"/>
      <c r="H591" s="352"/>
      <c r="I591" s="352"/>
      <c r="J591" s="352"/>
      <c r="K591" s="352"/>
      <c r="L591" s="352"/>
      <c r="M591" s="352"/>
      <c r="N591" s="352"/>
      <c r="O591" s="352"/>
      <c r="P591" s="115"/>
      <c r="Q591" s="115"/>
    </row>
    <row r="592" spans="1:19" ht="14">
      <c r="B592" s="362" t="s">
        <v>357</v>
      </c>
      <c r="C592" s="362"/>
      <c r="D592" s="362"/>
      <c r="E592" s="362"/>
      <c r="F592" s="362"/>
      <c r="G592" s="362"/>
      <c r="H592" s="362"/>
      <c r="I592" s="362"/>
      <c r="J592" s="362"/>
      <c r="K592" s="362"/>
      <c r="L592" s="362"/>
      <c r="M592" s="362"/>
      <c r="N592" s="362"/>
      <c r="O592" s="362"/>
      <c r="P592" s="123"/>
      <c r="Q592" s="123"/>
    </row>
    <row r="593" spans="2:19" ht="14">
      <c r="B593" s="7">
        <f t="shared" ref="B593:Q595" si="162">IFERROR(VLOOKUP($B$592,$221:$343,MATCH($S593&amp;"/"&amp;B$348,$219:$219,0),FALSE),"")</f>
        <v>712730</v>
      </c>
      <c r="C593" s="7">
        <f t="shared" si="162"/>
        <v>677866</v>
      </c>
      <c r="D593" s="7">
        <f t="shared" si="162"/>
        <v>738772</v>
      </c>
      <c r="E593" s="7">
        <f t="shared" si="162"/>
        <v>783698</v>
      </c>
      <c r="F593" s="7">
        <f t="shared" si="162"/>
        <v>823055</v>
      </c>
      <c r="G593" s="7">
        <f t="shared" si="162"/>
        <v>889775</v>
      </c>
      <c r="H593" s="7">
        <f t="shared" si="162"/>
        <v>1485973</v>
      </c>
      <c r="I593" s="7">
        <f t="shared" si="162"/>
        <v>1703925</v>
      </c>
      <c r="J593" s="7">
        <f t="shared" si="162"/>
        <v>1939968</v>
      </c>
      <c r="K593" s="7">
        <f t="shared" si="162"/>
        <v>2286771</v>
      </c>
      <c r="L593" s="7">
        <f t="shared" si="162"/>
        <v>2490427</v>
      </c>
      <c r="M593" s="7">
        <f t="shared" si="162"/>
        <v>2671345</v>
      </c>
      <c r="N593" s="8">
        <f t="shared" si="162"/>
        <v>4980177</v>
      </c>
      <c r="O593" s="8">
        <f t="shared" si="162"/>
        <v>5369077</v>
      </c>
      <c r="P593" s="8">
        <f t="shared" si="162"/>
        <v>8959896</v>
      </c>
      <c r="Q593" s="8">
        <f t="shared" si="162"/>
        <v>8984359</v>
      </c>
      <c r="R593" s="6"/>
      <c r="S593" s="9" t="s">
        <v>12</v>
      </c>
    </row>
    <row r="594" spans="2:19" ht="14">
      <c r="B594" s="7">
        <f t="shared" si="162"/>
        <v>1465788</v>
      </c>
      <c r="C594" s="7">
        <f t="shared" si="162"/>
        <v>1378259</v>
      </c>
      <c r="D594" s="7">
        <f t="shared" si="162"/>
        <v>1499057</v>
      </c>
      <c r="E594" s="7">
        <f t="shared" si="162"/>
        <v>1592391</v>
      </c>
      <c r="F594" s="7">
        <f t="shared" si="162"/>
        <v>1648506</v>
      </c>
      <c r="G594" s="7">
        <f t="shared" si="162"/>
        <v>1823100</v>
      </c>
      <c r="H594" s="7">
        <f t="shared" si="162"/>
        <v>3010609</v>
      </c>
      <c r="I594" s="7">
        <f t="shared" si="162"/>
        <v>3494637</v>
      </c>
      <c r="J594" s="7">
        <f t="shared" si="162"/>
        <v>3981595</v>
      </c>
      <c r="K594" s="7">
        <f t="shared" si="162"/>
        <v>4651534</v>
      </c>
      <c r="L594" s="7">
        <f t="shared" si="162"/>
        <v>5101528</v>
      </c>
      <c r="M594" s="7">
        <f t="shared" si="162"/>
        <v>5401563</v>
      </c>
      <c r="N594" s="8">
        <f t="shared" si="162"/>
        <v>10111386</v>
      </c>
      <c r="O594" s="8">
        <f t="shared" si="162"/>
        <v>10860507</v>
      </c>
      <c r="P594" s="8">
        <f t="shared" si="162"/>
        <v>17940630</v>
      </c>
      <c r="Q594" s="8">
        <f t="shared" si="162"/>
        <v>18087466</v>
      </c>
      <c r="R594" s="6"/>
      <c r="S594" s="9" t="s">
        <v>13</v>
      </c>
    </row>
    <row r="595" spans="2:19" ht="14">
      <c r="B595" s="7">
        <f t="shared" si="162"/>
        <v>2254890</v>
      </c>
      <c r="C595" s="7">
        <f t="shared" si="162"/>
        <v>2104060</v>
      </c>
      <c r="D595" s="7">
        <f t="shared" si="162"/>
        <v>2288263</v>
      </c>
      <c r="E595" s="7">
        <f t="shared" si="162"/>
        <v>2422391</v>
      </c>
      <c r="F595" s="7">
        <f t="shared" si="162"/>
        <v>2498300</v>
      </c>
      <c r="G595" s="7">
        <f t="shared" si="162"/>
        <v>3151603</v>
      </c>
      <c r="H595" s="7">
        <f t="shared" si="162"/>
        <v>4630203</v>
      </c>
      <c r="I595" s="7">
        <f t="shared" si="162"/>
        <v>5380350</v>
      </c>
      <c r="J595" s="7">
        <f t="shared" si="162"/>
        <v>6127646</v>
      </c>
      <c r="K595" s="7">
        <f t="shared" si="162"/>
        <v>7079354</v>
      </c>
      <c r="L595" s="7">
        <f t="shared" si="162"/>
        <v>7761837</v>
      </c>
      <c r="M595" s="7">
        <f t="shared" si="162"/>
        <v>8267197</v>
      </c>
      <c r="N595" s="8">
        <f t="shared" si="162"/>
        <v>15280580</v>
      </c>
      <c r="O595" s="8">
        <f t="shared" si="162"/>
        <v>16378865</v>
      </c>
      <c r="P595" s="8">
        <f t="shared" si="162"/>
        <v>27087334</v>
      </c>
      <c r="Q595" s="8">
        <f t="shared" si="162"/>
        <v>27288840</v>
      </c>
      <c r="R595" s="6"/>
      <c r="S595" s="9" t="s">
        <v>14</v>
      </c>
    </row>
    <row r="596" spans="2:19" ht="14">
      <c r="B596" s="7">
        <f t="shared" ref="B596:M596" si="163">IFERROR(VLOOKUP($B$592,$221:$343,MATCH($S596&amp;"/"&amp;B$348,$219:$219,0),FALSE),"")</f>
        <v>3017289</v>
      </c>
      <c r="C596" s="7">
        <f t="shared" si="163"/>
        <v>2858689.13</v>
      </c>
      <c r="D596" s="7">
        <f t="shared" si="163"/>
        <v>3092992.86</v>
      </c>
      <c r="E596" s="7">
        <f t="shared" si="163"/>
        <v>3302001.88</v>
      </c>
      <c r="F596" s="7">
        <f t="shared" si="163"/>
        <v>3368442.02</v>
      </c>
      <c r="G596" s="7">
        <f t="shared" si="163"/>
        <v>4625318.1100000003</v>
      </c>
      <c r="H596" s="7">
        <f t="shared" si="163"/>
        <v>6309769.4100000001</v>
      </c>
      <c r="I596" s="7">
        <f t="shared" si="163"/>
        <v>7357496.3300000001</v>
      </c>
      <c r="J596" s="7">
        <f t="shared" si="163"/>
        <v>8314008.04</v>
      </c>
      <c r="K596" s="7">
        <f t="shared" si="163"/>
        <v>9558177.6999999993</v>
      </c>
      <c r="L596" s="7">
        <f t="shared" si="163"/>
        <v>10444149.07</v>
      </c>
      <c r="M596" s="7">
        <f t="shared" si="163"/>
        <v>11219849.960000001</v>
      </c>
      <c r="N596" s="8">
        <f>IFERROR(VLOOKUP($B$592,$221:$343,MATCH($S596&amp;"/"&amp;N$348,$219:$219,0),FALSE),IFERROR((VLOOKUP($B$592,$221:$343,MATCH($S595&amp;"/"&amp;N$348,$219:$219,0),FALSE)/3)*4,IFERROR(VLOOKUP($B$592,$221:$343,MATCH($S594&amp;"/"&amp;N$348,$219:$219,0),FALSE)*2,IFERROR(VLOOKUP($B$592,$221:$343,MATCH($S593&amp;"/"&amp;N$348,$219:$219,0),FALSE)*4,""))))</f>
        <v>20649950.66</v>
      </c>
      <c r="O596" s="8">
        <f>IFERROR(VLOOKUP($B$592,$221:$343,MATCH($S596&amp;"/"&amp;O$348,$219:$219,0),FALSE),IFERROR((VLOOKUP($B$592,$221:$343,MATCH($S595&amp;"/"&amp;O$348,$219:$219,0),FALSE)/3)*4,IFERROR(VLOOKUP($B$592,$221:$343,MATCH($S594&amp;"/"&amp;O$348,$219:$219,0),FALSE)*2,IFERROR(VLOOKUP($B$592,$221:$343,MATCH($S593&amp;"/"&amp;O$348,$219:$219,0),FALSE)*4,""))))</f>
        <v>24486039.16</v>
      </c>
      <c r="P596" s="8">
        <f>IFERROR(VLOOKUP($B$592,$221:$343,MATCH($S596&amp;"/"&amp;P$348,$219:$219,0),FALSE),IFERROR((VLOOKUP($B$592,$221:$343,MATCH($S595&amp;"/"&amp;P$348,$219:$219,0),FALSE)/3)*4,IFERROR(VLOOKUP($B$592,$221:$343,MATCH($S594&amp;"/"&amp;P$348,$219:$219,0),FALSE)*2,IFERROR(VLOOKUP($B$592,$221:$343,MATCH($S593&amp;"/"&amp;P$348,$219:$219,0),FALSE)*4,""))))</f>
        <v>36544236.390000001</v>
      </c>
      <c r="Q596" s="8">
        <f>IFERROR(VLOOKUP($B$592,$221:$343,MATCH($S596&amp;"/"&amp;Q$348,$219:$219,0),FALSE),IFERROR((VLOOKUP($B$592,$221:$343,MATCH($S595&amp;"/"&amp;Q$348,$219:$219,0),FALSE)/3)*4,IFERROR(VLOOKUP($B$592,$221:$343,MATCH($S594&amp;"/"&amp;Q$348,$219:$219,0),FALSE)*2,IFERROR(VLOOKUP($B$592,$221:$343,MATCH($S593&amp;"/"&amp;Q$348,$219:$219,0),FALSE)*4,""))))</f>
        <v>36582249.329999998</v>
      </c>
      <c r="R596" s="6"/>
      <c r="S596" s="9" t="s">
        <v>15</v>
      </c>
    </row>
    <row r="597" spans="2:19" ht="14">
      <c r="B597" s="12">
        <f t="shared" ref="B597:O597" si="164">B596/(B$465+B472)</f>
        <v>2.3401016001628562E-2</v>
      </c>
      <c r="C597" s="12">
        <f t="shared" si="164"/>
        <v>2.4336756930167579E-2</v>
      </c>
      <c r="D597" s="12">
        <f t="shared" si="164"/>
        <v>2.1975970843636162E-2</v>
      </c>
      <c r="E597" s="12">
        <f t="shared" si="164"/>
        <v>2.0480980653188915E-2</v>
      </c>
      <c r="F597" s="12">
        <f t="shared" si="164"/>
        <v>1.7094823079407902E-2</v>
      </c>
      <c r="G597" s="12">
        <f t="shared" si="164"/>
        <v>1.6279448773108822E-2</v>
      </c>
      <c r="H597" s="12">
        <f t="shared" si="164"/>
        <v>1.7021863813018959E-2</v>
      </c>
      <c r="I597" s="12">
        <f t="shared" si="164"/>
        <v>1.8135823334245904E-2</v>
      </c>
      <c r="J597" s="12">
        <f t="shared" si="164"/>
        <v>1.8408814523162145E-2</v>
      </c>
      <c r="K597" s="12">
        <f t="shared" si="164"/>
        <v>1.9539799836685082E-2</v>
      </c>
      <c r="L597" s="12">
        <f t="shared" si="164"/>
        <v>1.9797829963045303E-2</v>
      </c>
      <c r="M597" s="12">
        <f t="shared" si="164"/>
        <v>1.9656439154130387E-2</v>
      </c>
      <c r="N597" s="12">
        <f t="shared" si="164"/>
        <v>3.7806076657994889E-2</v>
      </c>
      <c r="O597" s="12">
        <f t="shared" si="164"/>
        <v>4.1709563859325671E-2</v>
      </c>
      <c r="P597" s="12">
        <f t="shared" ref="P597:Q597" si="165">P596/(P$465+P472)</f>
        <v>4.287610912483638E-2</v>
      </c>
      <c r="Q597" s="12">
        <f t="shared" si="165"/>
        <v>3.9747192695538433E-2</v>
      </c>
      <c r="R597" s="6"/>
      <c r="S597" s="11" t="s">
        <v>377</v>
      </c>
    </row>
    <row r="598" spans="2:19" ht="14">
      <c r="B598" s="352" t="s">
        <v>359</v>
      </c>
      <c r="C598" s="352"/>
      <c r="D598" s="352"/>
      <c r="E598" s="352"/>
      <c r="F598" s="352"/>
      <c r="G598" s="352"/>
      <c r="H598" s="352"/>
      <c r="I598" s="352"/>
      <c r="J598" s="352"/>
      <c r="K598" s="352"/>
      <c r="L598" s="352"/>
      <c r="M598" s="352"/>
      <c r="N598" s="352"/>
      <c r="O598" s="352"/>
      <c r="P598" s="115"/>
      <c r="Q598" s="115"/>
    </row>
    <row r="599" spans="2:19" ht="14">
      <c r="B599" s="7">
        <f t="shared" ref="B599:Q602" si="166">IFERROR(VLOOKUP($B$598,$221:$343,MATCH($S599&amp;"/"&amp;B$348,$219:$219,0),FALSE),"")</f>
        <v>1073773</v>
      </c>
      <c r="C599" s="7">
        <f t="shared" si="166"/>
        <v>1005441</v>
      </c>
      <c r="D599" s="7">
        <f t="shared" si="166"/>
        <v>3227391</v>
      </c>
      <c r="E599" s="7">
        <f t="shared" si="166"/>
        <v>3703861</v>
      </c>
      <c r="F599" s="7">
        <f t="shared" si="166"/>
        <v>5868232</v>
      </c>
      <c r="G599" s="7">
        <f t="shared" si="166"/>
        <v>2180334</v>
      </c>
      <c r="H599" s="7">
        <f t="shared" si="166"/>
        <v>-803855</v>
      </c>
      <c r="I599" s="7">
        <f t="shared" si="166"/>
        <v>4198684</v>
      </c>
      <c r="J599" s="7">
        <f t="shared" si="166"/>
        <v>4820491</v>
      </c>
      <c r="K599" s="7">
        <f t="shared" si="166"/>
        <v>4950853</v>
      </c>
      <c r="L599" s="7">
        <f t="shared" si="166"/>
        <v>6353457</v>
      </c>
      <c r="M599" s="7">
        <f t="shared" si="166"/>
        <v>8705827</v>
      </c>
      <c r="N599" s="8">
        <f t="shared" si="166"/>
        <v>7331636</v>
      </c>
      <c r="O599" s="8">
        <f t="shared" si="166"/>
        <v>6086426</v>
      </c>
      <c r="P599" s="8">
        <f t="shared" si="166"/>
        <v>10518378</v>
      </c>
      <c r="Q599" s="8">
        <f t="shared" si="166"/>
        <v>4479039</v>
      </c>
      <c r="R599" s="6"/>
      <c r="S599" s="9" t="s">
        <v>12</v>
      </c>
    </row>
    <row r="600" spans="2:19" ht="14">
      <c r="B600" s="7">
        <f t="shared" si="166"/>
        <v>1604786</v>
      </c>
      <c r="C600" s="7">
        <f t="shared" si="166"/>
        <v>2765467</v>
      </c>
      <c r="D600" s="7">
        <f t="shared" si="166"/>
        <v>5631756</v>
      </c>
      <c r="E600" s="7">
        <f t="shared" si="166"/>
        <v>5845350</v>
      </c>
      <c r="F600" s="7">
        <f t="shared" si="166"/>
        <v>10424265</v>
      </c>
      <c r="G600" s="7">
        <f t="shared" si="166"/>
        <v>3432569</v>
      </c>
      <c r="H600" s="7">
        <f t="shared" si="166"/>
        <v>4162378</v>
      </c>
      <c r="I600" s="7">
        <f t="shared" si="166"/>
        <v>8915105</v>
      </c>
      <c r="J600" s="7">
        <f t="shared" si="166"/>
        <v>13043882</v>
      </c>
      <c r="K600" s="7">
        <f t="shared" si="166"/>
        <v>13314855</v>
      </c>
      <c r="L600" s="7">
        <f t="shared" si="166"/>
        <v>12600414</v>
      </c>
      <c r="M600" s="7">
        <f t="shared" si="166"/>
        <v>16764995</v>
      </c>
      <c r="N600" s="8">
        <f t="shared" si="166"/>
        <v>9351412</v>
      </c>
      <c r="O600" s="8">
        <f t="shared" si="166"/>
        <v>14152430</v>
      </c>
      <c r="P600" s="8">
        <f t="shared" si="166"/>
        <v>29035208</v>
      </c>
      <c r="Q600" s="8">
        <f t="shared" si="166"/>
        <v>20264344</v>
      </c>
      <c r="R600" s="6"/>
      <c r="S600" s="9" t="s">
        <v>13</v>
      </c>
    </row>
    <row r="601" spans="2:19" ht="14">
      <c r="B601" s="7">
        <f t="shared" si="166"/>
        <v>3642917</v>
      </c>
      <c r="C601" s="7">
        <f t="shared" si="166"/>
        <v>5089701</v>
      </c>
      <c r="D601" s="7">
        <f t="shared" si="166"/>
        <v>8056122</v>
      </c>
      <c r="E601" s="7">
        <f t="shared" si="166"/>
        <v>9580761</v>
      </c>
      <c r="F601" s="7">
        <f t="shared" si="166"/>
        <v>16664977</v>
      </c>
      <c r="G601" s="7">
        <f t="shared" si="166"/>
        <v>10239503</v>
      </c>
      <c r="H601" s="7">
        <f t="shared" si="166"/>
        <v>11777700</v>
      </c>
      <c r="I601" s="7">
        <f t="shared" si="166"/>
        <v>17740280</v>
      </c>
      <c r="J601" s="7">
        <f t="shared" si="166"/>
        <v>24240614</v>
      </c>
      <c r="K601" s="7">
        <f t="shared" si="166"/>
        <v>30581994</v>
      </c>
      <c r="L601" s="7">
        <f t="shared" si="166"/>
        <v>23586649</v>
      </c>
      <c r="M601" s="7">
        <f t="shared" si="166"/>
        <v>24275142</v>
      </c>
      <c r="N601" s="8">
        <f t="shared" si="166"/>
        <v>21969675</v>
      </c>
      <c r="O601" s="8">
        <f t="shared" si="166"/>
        <v>19135642</v>
      </c>
      <c r="P601" s="8">
        <f t="shared" si="166"/>
        <v>35918249</v>
      </c>
      <c r="Q601" s="8">
        <f t="shared" si="166"/>
        <v>49041937</v>
      </c>
      <c r="R601" s="6"/>
      <c r="S601" s="9" t="s">
        <v>14</v>
      </c>
    </row>
    <row r="602" spans="2:19" ht="14">
      <c r="B602" s="7">
        <f t="shared" si="166"/>
        <v>9435312</v>
      </c>
      <c r="C602" s="7">
        <f t="shared" si="166"/>
        <v>9005390.7200000007</v>
      </c>
      <c r="D602" s="7">
        <f t="shared" si="166"/>
        <v>12339909.73</v>
      </c>
      <c r="E602" s="7">
        <f t="shared" si="166"/>
        <v>12590123.02</v>
      </c>
      <c r="F602" s="7">
        <f t="shared" si="166"/>
        <v>23031587.399999999</v>
      </c>
      <c r="G602" s="7">
        <f t="shared" si="166"/>
        <v>21624113.460000001</v>
      </c>
      <c r="H602" s="7">
        <f t="shared" si="166"/>
        <v>26370577.27</v>
      </c>
      <c r="I602" s="7">
        <f t="shared" si="166"/>
        <v>31418878.690000001</v>
      </c>
      <c r="J602" s="7">
        <f t="shared" si="166"/>
        <v>37939450.549999997</v>
      </c>
      <c r="K602" s="7">
        <f t="shared" si="166"/>
        <v>46157946.149999999</v>
      </c>
      <c r="L602" s="7">
        <f t="shared" si="166"/>
        <v>41226837.310000002</v>
      </c>
      <c r="M602" s="7">
        <f t="shared" si="166"/>
        <v>40476858.899999999</v>
      </c>
      <c r="N602" s="8">
        <f t="shared" si="166"/>
        <v>39148344.310000002</v>
      </c>
      <c r="O602" s="8">
        <f t="shared" si="166"/>
        <v>46318820.729999997</v>
      </c>
      <c r="P602" s="8">
        <f t="shared" si="166"/>
        <v>69873233.469999999</v>
      </c>
      <c r="Q602" s="8">
        <f t="shared" si="166"/>
        <v>87171845.659999996</v>
      </c>
      <c r="R602" s="6"/>
      <c r="S602" s="9" t="s">
        <v>15</v>
      </c>
    </row>
    <row r="603" spans="2:19" ht="14">
      <c r="B603" s="154">
        <f t="shared" ref="B603:M603" si="167">B602/B$588</f>
        <v>2.8579115188350888</v>
      </c>
      <c r="C603" s="154">
        <f t="shared" si="167"/>
        <v>1.8039386314485018</v>
      </c>
      <c r="D603" s="154">
        <f t="shared" si="167"/>
        <v>1.8518764398350853</v>
      </c>
      <c r="E603" s="154">
        <f t="shared" si="167"/>
        <v>1.5722778689923145</v>
      </c>
      <c r="F603" s="154">
        <f t="shared" si="167"/>
        <v>2.0893681001474858</v>
      </c>
      <c r="G603" s="154">
        <f t="shared" si="167"/>
        <v>2.0522099632898634</v>
      </c>
      <c r="H603" s="154">
        <f t="shared" si="167"/>
        <v>2.5955358703216853</v>
      </c>
      <c r="I603" s="154">
        <f t="shared" si="167"/>
        <v>2.2962888436345814</v>
      </c>
      <c r="J603" s="154">
        <f t="shared" si="167"/>
        <v>2.275023348244952</v>
      </c>
      <c r="K603" s="154">
        <f t="shared" si="167"/>
        <v>2.3185966852148185</v>
      </c>
      <c r="L603" s="154">
        <f t="shared" si="167"/>
        <v>1.9697814688284592</v>
      </c>
      <c r="M603" s="154">
        <f t="shared" si="167"/>
        <v>1.8116056647012448</v>
      </c>
      <c r="N603" s="154">
        <f>IFERROR(N602/N$588,IFERROR(N601/N$588,IFERROR(N600/N$588,N599/N$588)))</f>
        <v>2.4312092124505855</v>
      </c>
      <c r="O603" s="154">
        <f>IFERROR(O602/O$588,IFERROR(O601/O$588,IFERROR(O600/O$588,O599/O$588)))</f>
        <v>3.566970252364857</v>
      </c>
      <c r="P603" s="154">
        <f>IFERROR(P602/P$588,IFERROR(P601/P$588,IFERROR(P600/P$588,P599/P$588)))</f>
        <v>5.2648260413193304</v>
      </c>
      <c r="Q603" s="154">
        <f>IFERROR(Q602/Q$588,IFERROR(Q601/Q$588,IFERROR(Q600/Q$588,Q599/Q$588)))</f>
        <v>4.7165473219153196</v>
      </c>
      <c r="R603" s="6"/>
      <c r="S603" s="11" t="s">
        <v>33</v>
      </c>
    </row>
    <row r="604" spans="2:19" ht="14">
      <c r="B604" s="357" t="s">
        <v>34</v>
      </c>
      <c r="C604" s="357"/>
      <c r="D604" s="357"/>
      <c r="E604" s="357"/>
      <c r="F604" s="357"/>
      <c r="G604" s="357"/>
      <c r="H604" s="357"/>
      <c r="I604" s="357"/>
      <c r="J604" s="357"/>
      <c r="K604" s="357"/>
      <c r="L604" s="357"/>
      <c r="M604" s="357"/>
      <c r="N604" s="357"/>
      <c r="O604" s="357"/>
      <c r="P604" s="120"/>
      <c r="Q604" s="120"/>
    </row>
    <row r="605" spans="2:19" ht="14">
      <c r="B605" s="7">
        <f>IFERROR(B599+B611,"")</f>
        <v>318695</v>
      </c>
      <c r="C605" s="7">
        <f t="shared" ref="C605:O608" si="168">IFERROR(C599+C611,"")</f>
        <v>98330</v>
      </c>
      <c r="D605" s="7">
        <f t="shared" si="168"/>
        <v>2181442</v>
      </c>
      <c r="E605" s="7">
        <f t="shared" si="168"/>
        <v>2573107</v>
      </c>
      <c r="F605" s="7">
        <f t="shared" si="168"/>
        <v>4556333</v>
      </c>
      <c r="G605" s="7">
        <f t="shared" si="168"/>
        <v>-101445</v>
      </c>
      <c r="H605" s="7">
        <f t="shared" si="168"/>
        <v>-4690926</v>
      </c>
      <c r="I605" s="7">
        <f t="shared" si="168"/>
        <v>-326648</v>
      </c>
      <c r="J605" s="7">
        <f t="shared" si="168"/>
        <v>650382</v>
      </c>
      <c r="K605" s="7">
        <f t="shared" si="168"/>
        <v>1633309</v>
      </c>
      <c r="L605" s="7">
        <f t="shared" si="168"/>
        <v>3231344</v>
      </c>
      <c r="M605" s="7">
        <f t="shared" si="168"/>
        <v>3589317</v>
      </c>
      <c r="N605" s="8">
        <f t="shared" si="168"/>
        <v>3048922</v>
      </c>
      <c r="O605" s="8">
        <f t="shared" si="168"/>
        <v>2565937</v>
      </c>
      <c r="P605" s="8">
        <f t="shared" ref="P605:Q605" si="169">IFERROR(P599+P611,"")</f>
        <v>1813229</v>
      </c>
      <c r="Q605" s="8">
        <f t="shared" si="169"/>
        <v>-3623096</v>
      </c>
      <c r="R605" s="6"/>
      <c r="S605" s="9" t="s">
        <v>12</v>
      </c>
    </row>
    <row r="606" spans="2:19" ht="14">
      <c r="B606" s="7">
        <f t="shared" ref="B606:N608" si="170">IFERROR(B600+B612,"")</f>
        <v>-336850</v>
      </c>
      <c r="C606" s="7">
        <f t="shared" si="170"/>
        <v>812607</v>
      </c>
      <c r="D606" s="7">
        <f t="shared" si="170"/>
        <v>3746781</v>
      </c>
      <c r="E606" s="7">
        <f t="shared" si="170"/>
        <v>3689948</v>
      </c>
      <c r="F606" s="7">
        <f t="shared" si="170"/>
        <v>7689874</v>
      </c>
      <c r="G606" s="7">
        <f t="shared" si="170"/>
        <v>-1321147</v>
      </c>
      <c r="H606" s="7">
        <f t="shared" si="170"/>
        <v>-3174808</v>
      </c>
      <c r="I606" s="7">
        <f t="shared" si="170"/>
        <v>865771</v>
      </c>
      <c r="J606" s="7">
        <f t="shared" si="170"/>
        <v>4545279</v>
      </c>
      <c r="K606" s="7">
        <f t="shared" si="170"/>
        <v>4828729</v>
      </c>
      <c r="L606" s="7">
        <f t="shared" si="170"/>
        <v>6020199</v>
      </c>
      <c r="M606" s="7">
        <f t="shared" si="170"/>
        <v>7893031</v>
      </c>
      <c r="N606" s="8">
        <f t="shared" si="170"/>
        <v>613020</v>
      </c>
      <c r="O606" s="8">
        <f t="shared" si="168"/>
        <v>7017506</v>
      </c>
      <c r="P606" s="8">
        <f t="shared" ref="P606:Q606" si="171">IFERROR(P600+P612,"")</f>
        <v>12686055</v>
      </c>
      <c r="Q606" s="8">
        <f t="shared" si="171"/>
        <v>5846390</v>
      </c>
      <c r="R606" s="6"/>
      <c r="S606" s="9" t="s">
        <v>13</v>
      </c>
    </row>
    <row r="607" spans="2:19" ht="14">
      <c r="B607" s="7">
        <f t="shared" si="170"/>
        <v>685279</v>
      </c>
      <c r="C607" s="7">
        <f t="shared" si="170"/>
        <v>2289436</v>
      </c>
      <c r="D607" s="7">
        <f t="shared" si="170"/>
        <v>4872886</v>
      </c>
      <c r="E607" s="7">
        <f t="shared" si="170"/>
        <v>6277227</v>
      </c>
      <c r="F607" s="7">
        <f t="shared" si="170"/>
        <v>12175779</v>
      </c>
      <c r="G607" s="7">
        <f t="shared" si="170"/>
        <v>1668108</v>
      </c>
      <c r="H607" s="7">
        <f t="shared" si="170"/>
        <v>963462</v>
      </c>
      <c r="I607" s="7">
        <f t="shared" si="170"/>
        <v>5338782</v>
      </c>
      <c r="J607" s="7">
        <f t="shared" si="170"/>
        <v>10936098</v>
      </c>
      <c r="K607" s="7">
        <f t="shared" si="170"/>
        <v>17690302</v>
      </c>
      <c r="L607" s="7">
        <f t="shared" si="170"/>
        <v>12722987</v>
      </c>
      <c r="M607" s="7">
        <f t="shared" si="170"/>
        <v>11344082</v>
      </c>
      <c r="N607" s="8">
        <f t="shared" si="170"/>
        <v>9434549</v>
      </c>
      <c r="O607" s="8">
        <f t="shared" si="168"/>
        <v>8180336</v>
      </c>
      <c r="P607" s="8">
        <f t="shared" ref="P607:Q607" si="172">IFERROR(P601+P613,"")</f>
        <v>11731955</v>
      </c>
      <c r="Q607" s="8">
        <f t="shared" si="172"/>
        <v>28283675</v>
      </c>
      <c r="R607" s="6"/>
      <c r="S607" s="9" t="s">
        <v>14</v>
      </c>
    </row>
    <row r="608" spans="2:19" ht="14">
      <c r="B608" s="7">
        <f t="shared" si="170"/>
        <v>5478512</v>
      </c>
      <c r="C608" s="7">
        <f t="shared" si="170"/>
        <v>5103090.5500000007</v>
      </c>
      <c r="D608" s="7">
        <f t="shared" si="170"/>
        <v>8080138.04</v>
      </c>
      <c r="E608" s="7">
        <f t="shared" si="170"/>
        <v>8434368.4299999997</v>
      </c>
      <c r="F608" s="7">
        <f t="shared" si="170"/>
        <v>16261286.649999999</v>
      </c>
      <c r="G608" s="7">
        <f t="shared" si="170"/>
        <v>9899381.540000001</v>
      </c>
      <c r="H608" s="7">
        <f t="shared" si="170"/>
        <v>9967679.5499999989</v>
      </c>
      <c r="I608" s="7">
        <f t="shared" si="170"/>
        <v>13758073.920000002</v>
      </c>
      <c r="J608" s="7">
        <f t="shared" si="170"/>
        <v>18631333.239999998</v>
      </c>
      <c r="K608" s="7">
        <f t="shared" si="170"/>
        <v>29119162.349999998</v>
      </c>
      <c r="L608" s="7">
        <f t="shared" si="170"/>
        <v>25455500.18</v>
      </c>
      <c r="M608" s="7">
        <f t="shared" si="170"/>
        <v>22575133.539999999</v>
      </c>
      <c r="N608" s="7">
        <f t="shared" si="170"/>
        <v>22741474.160000004</v>
      </c>
      <c r="O608" s="7">
        <f t="shared" si="168"/>
        <v>28561901.149999999</v>
      </c>
      <c r="P608" s="7">
        <f t="shared" ref="P608:Q608" si="173">IFERROR(P602+P614,"")</f>
        <v>38353136.560000002</v>
      </c>
      <c r="Q608" s="7">
        <f t="shared" si="173"/>
        <v>57960005.039999992</v>
      </c>
      <c r="R608" s="6"/>
      <c r="S608" s="9" t="s">
        <v>15</v>
      </c>
    </row>
    <row r="609" spans="2:19" ht="14">
      <c r="B609" s="393" t="s">
        <v>10</v>
      </c>
      <c r="C609" s="393"/>
      <c r="D609" s="393"/>
      <c r="E609" s="393"/>
      <c r="F609" s="393"/>
      <c r="G609" s="393"/>
      <c r="H609" s="393"/>
      <c r="I609" s="393"/>
      <c r="J609" s="393"/>
      <c r="K609" s="393"/>
      <c r="L609" s="393"/>
      <c r="M609" s="393"/>
      <c r="N609" s="393"/>
      <c r="O609" s="393"/>
      <c r="P609" s="124"/>
      <c r="Q609" s="124"/>
      <c r="R609" s="6"/>
      <c r="S609" s="9"/>
    </row>
    <row r="610" spans="2:19" ht="14">
      <c r="B610" s="355" t="s">
        <v>360</v>
      </c>
      <c r="C610" s="355"/>
      <c r="D610" s="355"/>
      <c r="E610" s="355"/>
      <c r="F610" s="355"/>
      <c r="G610" s="355"/>
      <c r="H610" s="355"/>
      <c r="I610" s="355"/>
      <c r="J610" s="355"/>
      <c r="K610" s="355"/>
      <c r="L610" s="355"/>
      <c r="M610" s="355"/>
      <c r="N610" s="355"/>
      <c r="O610" s="355"/>
      <c r="P610" s="118"/>
      <c r="Q610" s="118"/>
    </row>
    <row r="611" spans="2:19" ht="14">
      <c r="B611" s="7">
        <f t="shared" ref="B611:Q614" si="174">IFERROR(VLOOKUP($B$610,$221:$343,MATCH($S611&amp;"/"&amp;B$348,$219:$219,0),FALSE),"")</f>
        <v>-755078</v>
      </c>
      <c r="C611" s="7">
        <f t="shared" si="174"/>
        <v>-907111</v>
      </c>
      <c r="D611" s="7">
        <f t="shared" si="174"/>
        <v>-1045949</v>
      </c>
      <c r="E611" s="7">
        <f t="shared" si="174"/>
        <v>-1130754</v>
      </c>
      <c r="F611" s="7">
        <f t="shared" si="174"/>
        <v>-1311899</v>
      </c>
      <c r="G611" s="7">
        <f t="shared" si="174"/>
        <v>-2281779</v>
      </c>
      <c r="H611" s="7">
        <f t="shared" si="174"/>
        <v>-3887071</v>
      </c>
      <c r="I611" s="7">
        <f t="shared" si="174"/>
        <v>-4525332</v>
      </c>
      <c r="J611" s="7">
        <f t="shared" si="174"/>
        <v>-4170109</v>
      </c>
      <c r="K611" s="7">
        <f t="shared" si="174"/>
        <v>-3317544</v>
      </c>
      <c r="L611" s="7">
        <f t="shared" si="174"/>
        <v>-3122113</v>
      </c>
      <c r="M611" s="7">
        <f t="shared" si="174"/>
        <v>-5116510</v>
      </c>
      <c r="N611" s="8">
        <f t="shared" si="174"/>
        <v>-4282714</v>
      </c>
      <c r="O611" s="8">
        <f t="shared" si="174"/>
        <v>-3520489</v>
      </c>
      <c r="P611" s="8">
        <f t="shared" si="174"/>
        <v>-8705149</v>
      </c>
      <c r="Q611" s="8">
        <f t="shared" si="174"/>
        <v>-8102135</v>
      </c>
      <c r="R611" s="6"/>
      <c r="S611" s="9" t="s">
        <v>12</v>
      </c>
    </row>
    <row r="612" spans="2:19" ht="14">
      <c r="B612" s="7">
        <f t="shared" si="174"/>
        <v>-1941636</v>
      </c>
      <c r="C612" s="7">
        <f t="shared" si="174"/>
        <v>-1952860</v>
      </c>
      <c r="D612" s="7">
        <f t="shared" si="174"/>
        <v>-1884975</v>
      </c>
      <c r="E612" s="7">
        <f t="shared" si="174"/>
        <v>-2155402</v>
      </c>
      <c r="F612" s="7">
        <f t="shared" si="174"/>
        <v>-2734391</v>
      </c>
      <c r="G612" s="7">
        <f t="shared" si="174"/>
        <v>-4753716</v>
      </c>
      <c r="H612" s="7">
        <f t="shared" si="174"/>
        <v>-7337186</v>
      </c>
      <c r="I612" s="7">
        <f t="shared" si="174"/>
        <v>-8049334</v>
      </c>
      <c r="J612" s="7">
        <f t="shared" si="174"/>
        <v>-8498603</v>
      </c>
      <c r="K612" s="7">
        <f t="shared" si="174"/>
        <v>-8486126</v>
      </c>
      <c r="L612" s="7">
        <f t="shared" si="174"/>
        <v>-6580215</v>
      </c>
      <c r="M612" s="7">
        <f t="shared" si="174"/>
        <v>-8871964</v>
      </c>
      <c r="N612" s="8">
        <f t="shared" si="174"/>
        <v>-8738392</v>
      </c>
      <c r="O612" s="8">
        <f t="shared" si="174"/>
        <v>-7134924</v>
      </c>
      <c r="P612" s="8">
        <f t="shared" si="174"/>
        <v>-16349153</v>
      </c>
      <c r="Q612" s="8">
        <f t="shared" si="174"/>
        <v>-14417954</v>
      </c>
      <c r="R612" s="6"/>
      <c r="S612" s="9" t="s">
        <v>13</v>
      </c>
    </row>
    <row r="613" spans="2:19" ht="14">
      <c r="B613" s="7">
        <f t="shared" si="174"/>
        <v>-2957638</v>
      </c>
      <c r="C613" s="7">
        <f t="shared" si="174"/>
        <v>-2800265</v>
      </c>
      <c r="D613" s="7">
        <f t="shared" si="174"/>
        <v>-3183236</v>
      </c>
      <c r="E613" s="7">
        <f t="shared" si="174"/>
        <v>-3303534</v>
      </c>
      <c r="F613" s="7">
        <f t="shared" si="174"/>
        <v>-4489198</v>
      </c>
      <c r="G613" s="7">
        <f t="shared" si="174"/>
        <v>-8571395</v>
      </c>
      <c r="H613" s="7">
        <f t="shared" si="174"/>
        <v>-10814238</v>
      </c>
      <c r="I613" s="7">
        <f t="shared" si="174"/>
        <v>-12401498</v>
      </c>
      <c r="J613" s="7">
        <f t="shared" si="174"/>
        <v>-13304516</v>
      </c>
      <c r="K613" s="7">
        <f t="shared" si="174"/>
        <v>-12891692</v>
      </c>
      <c r="L613" s="7">
        <f t="shared" si="174"/>
        <v>-10863662</v>
      </c>
      <c r="M613" s="7">
        <f t="shared" si="174"/>
        <v>-12931060</v>
      </c>
      <c r="N613" s="8">
        <f t="shared" si="174"/>
        <v>-12535126</v>
      </c>
      <c r="O613" s="8">
        <f t="shared" si="174"/>
        <v>-10955306</v>
      </c>
      <c r="P613" s="8">
        <f t="shared" si="174"/>
        <v>-24186294</v>
      </c>
      <c r="Q613" s="8">
        <f t="shared" si="174"/>
        <v>-20758262</v>
      </c>
      <c r="R613" s="6"/>
      <c r="S613" s="9" t="s">
        <v>14</v>
      </c>
    </row>
    <row r="614" spans="2:19" ht="14">
      <c r="B614" s="7">
        <f t="shared" si="174"/>
        <v>-3956800</v>
      </c>
      <c r="C614" s="7">
        <f t="shared" si="174"/>
        <v>-3902300.17</v>
      </c>
      <c r="D614" s="7">
        <f t="shared" si="174"/>
        <v>-4259771.6900000004</v>
      </c>
      <c r="E614" s="7">
        <f t="shared" si="174"/>
        <v>-4155754.59</v>
      </c>
      <c r="F614" s="7">
        <f t="shared" si="174"/>
        <v>-6770300.75</v>
      </c>
      <c r="G614" s="7">
        <f t="shared" si="174"/>
        <v>-11724731.92</v>
      </c>
      <c r="H614" s="7">
        <f t="shared" si="174"/>
        <v>-16402897.720000001</v>
      </c>
      <c r="I614" s="7">
        <f t="shared" si="174"/>
        <v>-17660804.77</v>
      </c>
      <c r="J614" s="7">
        <f t="shared" si="174"/>
        <v>-19308117.309999999</v>
      </c>
      <c r="K614" s="7">
        <f t="shared" si="174"/>
        <v>-17038783.800000001</v>
      </c>
      <c r="L614" s="7">
        <f t="shared" si="174"/>
        <v>-15771337.130000001</v>
      </c>
      <c r="M614" s="7">
        <f t="shared" si="174"/>
        <v>-17901725.359999999</v>
      </c>
      <c r="N614" s="8">
        <f t="shared" si="174"/>
        <v>-16406870.15</v>
      </c>
      <c r="O614" s="8">
        <f t="shared" si="174"/>
        <v>-17756919.579999998</v>
      </c>
      <c r="P614" s="8">
        <f t="shared" si="174"/>
        <v>-31520096.91</v>
      </c>
      <c r="Q614" s="8">
        <f t="shared" si="174"/>
        <v>-29211840.620000001</v>
      </c>
      <c r="R614" s="6"/>
      <c r="S614" s="9" t="s">
        <v>15</v>
      </c>
    </row>
    <row r="615" spans="2:19" ht="14">
      <c r="B615" s="359" t="s">
        <v>361</v>
      </c>
      <c r="C615" s="359"/>
      <c r="D615" s="359"/>
      <c r="E615" s="359"/>
      <c r="F615" s="359"/>
      <c r="G615" s="359"/>
      <c r="H615" s="359"/>
      <c r="I615" s="359"/>
      <c r="J615" s="359"/>
      <c r="K615" s="359"/>
      <c r="L615" s="359"/>
      <c r="M615" s="359"/>
      <c r="N615" s="359"/>
      <c r="O615" s="359"/>
      <c r="P615" s="122"/>
      <c r="Q615" s="122"/>
    </row>
    <row r="616" spans="2:19" ht="14">
      <c r="B616" s="7">
        <f t="shared" ref="B616:Q619" si="175">IFERROR(VLOOKUP($B$615,$221:$343,MATCH($S616&amp;"/"&amp;B$348,$219:$219,0),FALSE),"")</f>
        <v>-1594648</v>
      </c>
      <c r="C616" s="7">
        <f t="shared" si="175"/>
        <v>-732716</v>
      </c>
      <c r="D616" s="7">
        <f t="shared" si="175"/>
        <v>-798183</v>
      </c>
      <c r="E616" s="7">
        <f t="shared" si="175"/>
        <v>-1042463</v>
      </c>
      <c r="F616" s="7">
        <f t="shared" si="175"/>
        <v>-1052029</v>
      </c>
      <c r="G616" s="7">
        <f t="shared" si="175"/>
        <v>-2637304</v>
      </c>
      <c r="H616" s="7">
        <f t="shared" si="175"/>
        <v>-3771134</v>
      </c>
      <c r="I616" s="7">
        <f t="shared" si="175"/>
        <v>-4355885</v>
      </c>
      <c r="J616" s="7">
        <f t="shared" si="175"/>
        <v>-4226906</v>
      </c>
      <c r="K616" s="7">
        <f t="shared" si="175"/>
        <v>-5856133</v>
      </c>
      <c r="L616" s="7">
        <f t="shared" si="175"/>
        <v>-3412370</v>
      </c>
      <c r="M616" s="7">
        <f t="shared" si="175"/>
        <v>-5124822</v>
      </c>
      <c r="N616" s="8">
        <f t="shared" si="175"/>
        <v>-4173403</v>
      </c>
      <c r="O616" s="8">
        <f t="shared" si="175"/>
        <v>-3392352</v>
      </c>
      <c r="P616" s="8">
        <f t="shared" si="175"/>
        <v>-10531753</v>
      </c>
      <c r="Q616" s="8">
        <f t="shared" si="175"/>
        <v>-7529333</v>
      </c>
      <c r="R616" s="6"/>
      <c r="S616" s="9" t="s">
        <v>12</v>
      </c>
    </row>
    <row r="617" spans="2:19" ht="14">
      <c r="B617" s="7">
        <f t="shared" si="175"/>
        <v>-2979075</v>
      </c>
      <c r="C617" s="7">
        <f t="shared" si="175"/>
        <v>-1461025</v>
      </c>
      <c r="D617" s="7">
        <f t="shared" si="175"/>
        <v>-760703</v>
      </c>
      <c r="E617" s="7">
        <f t="shared" si="175"/>
        <v>-2257931</v>
      </c>
      <c r="F617" s="7">
        <f t="shared" si="175"/>
        <v>-470286</v>
      </c>
      <c r="G617" s="7">
        <f t="shared" si="175"/>
        <v>-126867047</v>
      </c>
      <c r="H617" s="7">
        <f t="shared" si="175"/>
        <v>-7233778</v>
      </c>
      <c r="I617" s="7">
        <f t="shared" si="175"/>
        <v>-7885625</v>
      </c>
      <c r="J617" s="7">
        <f t="shared" si="175"/>
        <v>-8502554</v>
      </c>
      <c r="K617" s="7">
        <f t="shared" si="175"/>
        <v>-10861730</v>
      </c>
      <c r="L617" s="7">
        <f t="shared" si="175"/>
        <v>-6338621</v>
      </c>
      <c r="M617" s="7">
        <f t="shared" si="175"/>
        <v>-7788295</v>
      </c>
      <c r="N617" s="8">
        <f t="shared" si="175"/>
        <v>-8828313</v>
      </c>
      <c r="O617" s="8">
        <f t="shared" si="175"/>
        <v>-6954966</v>
      </c>
      <c r="P617" s="8">
        <f t="shared" si="175"/>
        <v>-16058607</v>
      </c>
      <c r="Q617" s="8">
        <f t="shared" si="175"/>
        <v>-13486692</v>
      </c>
      <c r="R617" s="6"/>
      <c r="S617" s="9" t="s">
        <v>13</v>
      </c>
    </row>
    <row r="618" spans="2:19" ht="14">
      <c r="B618" s="7">
        <f t="shared" si="175"/>
        <v>-2876447</v>
      </c>
      <c r="C618" s="7">
        <f t="shared" si="175"/>
        <v>-4017244</v>
      </c>
      <c r="D618" s="7">
        <f t="shared" si="175"/>
        <v>1097691</v>
      </c>
      <c r="E618" s="7">
        <f t="shared" si="175"/>
        <v>-5972792</v>
      </c>
      <c r="F618" s="7">
        <f t="shared" si="175"/>
        <v>-4375562</v>
      </c>
      <c r="G618" s="7">
        <f t="shared" si="175"/>
        <v>-187952402</v>
      </c>
      <c r="H618" s="7">
        <f t="shared" si="175"/>
        <v>-10712114</v>
      </c>
      <c r="I618" s="7">
        <f t="shared" si="175"/>
        <v>-12190968</v>
      </c>
      <c r="J618" s="7">
        <f t="shared" si="175"/>
        <v>-12940369</v>
      </c>
      <c r="K618" s="7">
        <f t="shared" si="175"/>
        <v>-15196012</v>
      </c>
      <c r="L618" s="7">
        <f t="shared" si="175"/>
        <v>-10601684</v>
      </c>
      <c r="M618" s="7">
        <f t="shared" si="175"/>
        <v>-11673898</v>
      </c>
      <c r="N618" s="8">
        <f t="shared" si="175"/>
        <v>-13044803</v>
      </c>
      <c r="O618" s="8">
        <f t="shared" si="175"/>
        <v>-10694143</v>
      </c>
      <c r="P618" s="8">
        <f t="shared" si="175"/>
        <v>-23329481</v>
      </c>
      <c r="Q618" s="8">
        <f t="shared" si="175"/>
        <v>-20163538</v>
      </c>
      <c r="R618" s="6"/>
      <c r="S618" s="9" t="s">
        <v>14</v>
      </c>
    </row>
    <row r="619" spans="2:19" ht="14">
      <c r="B619" s="7">
        <f t="shared" si="175"/>
        <v>-5872673</v>
      </c>
      <c r="C619" s="7">
        <f t="shared" si="175"/>
        <v>-5338565.32</v>
      </c>
      <c r="D619" s="7">
        <f t="shared" si="175"/>
        <v>-3872619.94</v>
      </c>
      <c r="E619" s="7">
        <f t="shared" si="175"/>
        <v>-9637814.3300000001</v>
      </c>
      <c r="F619" s="7">
        <f t="shared" si="175"/>
        <v>-8502236.5299999993</v>
      </c>
      <c r="G619" s="7">
        <f t="shared" si="175"/>
        <v>-191408846.59</v>
      </c>
      <c r="H619" s="7">
        <f t="shared" si="175"/>
        <v>-15957966.52</v>
      </c>
      <c r="I619" s="7">
        <f t="shared" si="175"/>
        <v>-17409311.02</v>
      </c>
      <c r="J619" s="7">
        <f t="shared" si="175"/>
        <v>-18794163.34</v>
      </c>
      <c r="K619" s="7">
        <f t="shared" si="175"/>
        <v>-20382290.989999998</v>
      </c>
      <c r="L619" s="7">
        <f t="shared" si="175"/>
        <v>-15353922.949999999</v>
      </c>
      <c r="M619" s="7">
        <f t="shared" si="175"/>
        <v>-16583560.300000001</v>
      </c>
      <c r="N619" s="8">
        <f t="shared" si="175"/>
        <v>-97404501.810000002</v>
      </c>
      <c r="O619" s="8">
        <f t="shared" si="175"/>
        <v>-2096620.66</v>
      </c>
      <c r="P619" s="8">
        <f t="shared" si="175"/>
        <v>-30505979.350000001</v>
      </c>
      <c r="Q619" s="8">
        <f t="shared" si="175"/>
        <v>-28066739.370000001</v>
      </c>
      <c r="R619" s="6"/>
      <c r="S619" s="9" t="s">
        <v>15</v>
      </c>
    </row>
    <row r="620" spans="2:19" ht="14">
      <c r="B620" s="357" t="s">
        <v>362</v>
      </c>
      <c r="C620" s="357"/>
      <c r="D620" s="357"/>
      <c r="E620" s="357"/>
      <c r="F620" s="357"/>
      <c r="G620" s="357"/>
      <c r="H620" s="357"/>
      <c r="I620" s="357"/>
      <c r="J620" s="357"/>
      <c r="K620" s="357"/>
      <c r="L620" s="357"/>
      <c r="M620" s="357"/>
      <c r="N620" s="357"/>
      <c r="O620" s="357"/>
      <c r="P620" s="120"/>
      <c r="Q620" s="120"/>
    </row>
    <row r="621" spans="2:19" ht="14">
      <c r="B621" s="7">
        <f t="shared" ref="B621:Q624" si="176">IFERROR(VLOOKUP($B$620,$221:$343,MATCH($S621&amp;"/"&amp;B$348,$219:$219,0),FALSE),"")</f>
        <v>-263302</v>
      </c>
      <c r="C621" s="7">
        <f t="shared" si="176"/>
        <v>-11130</v>
      </c>
      <c r="D621" s="7">
        <f t="shared" si="176"/>
        <v>7724</v>
      </c>
      <c r="E621" s="7">
        <f t="shared" si="176"/>
        <v>3197</v>
      </c>
      <c r="F621" s="7">
        <f t="shared" si="176"/>
        <v>5233</v>
      </c>
      <c r="G621" s="7">
        <f t="shared" si="176"/>
        <v>9</v>
      </c>
      <c r="H621" s="7">
        <f t="shared" si="176"/>
        <v>633172</v>
      </c>
      <c r="I621" s="7">
        <f t="shared" si="176"/>
        <v>-12967277</v>
      </c>
      <c r="J621" s="7">
        <f t="shared" si="176"/>
        <v>-544060</v>
      </c>
      <c r="K621" s="7">
        <f t="shared" si="176"/>
        <v>-9138729</v>
      </c>
      <c r="L621" s="7">
        <f t="shared" si="176"/>
        <v>7354762</v>
      </c>
      <c r="M621" s="7">
        <f t="shared" si="176"/>
        <v>-1753049</v>
      </c>
      <c r="N621" s="7">
        <f t="shared" si="176"/>
        <v>-3808102</v>
      </c>
      <c r="O621" s="7">
        <f t="shared" si="176"/>
        <v>-6803335</v>
      </c>
      <c r="P621" s="7">
        <f t="shared" si="176"/>
        <v>-10653478</v>
      </c>
      <c r="Q621" s="7">
        <f t="shared" si="176"/>
        <v>-24696138</v>
      </c>
      <c r="R621" s="6"/>
      <c r="S621" s="9" t="s">
        <v>12</v>
      </c>
    </row>
    <row r="622" spans="2:19" ht="14">
      <c r="B622" s="7">
        <f t="shared" si="176"/>
        <v>-454386</v>
      </c>
      <c r="C622" s="7">
        <f t="shared" si="176"/>
        <v>-2763133</v>
      </c>
      <c r="D622" s="7">
        <f t="shared" si="176"/>
        <v>-3604841</v>
      </c>
      <c r="E622" s="7">
        <f t="shared" si="176"/>
        <v>-4493114</v>
      </c>
      <c r="F622" s="7">
        <f t="shared" si="176"/>
        <v>-5614187</v>
      </c>
      <c r="G622" s="7">
        <f t="shared" si="176"/>
        <v>132399077</v>
      </c>
      <c r="H622" s="7">
        <f t="shared" si="176"/>
        <v>-6682692</v>
      </c>
      <c r="I622" s="7">
        <f t="shared" si="176"/>
        <v>-17709582</v>
      </c>
      <c r="J622" s="7">
        <f t="shared" si="176"/>
        <v>-8946532</v>
      </c>
      <c r="K622" s="7">
        <f t="shared" si="176"/>
        <v>-17194735</v>
      </c>
      <c r="L622" s="7">
        <f t="shared" si="176"/>
        <v>-4348812</v>
      </c>
      <c r="M622" s="7">
        <f t="shared" si="176"/>
        <v>-11544450</v>
      </c>
      <c r="N622" s="7">
        <f t="shared" si="176"/>
        <v>-903966</v>
      </c>
      <c r="O622" s="7">
        <f t="shared" si="176"/>
        <v>-16813313</v>
      </c>
      <c r="P622" s="7">
        <f t="shared" si="176"/>
        <v>-48585743</v>
      </c>
      <c r="Q622" s="7">
        <f t="shared" si="176"/>
        <v>-37457094</v>
      </c>
      <c r="R622" s="6"/>
      <c r="S622" s="9" t="s">
        <v>13</v>
      </c>
    </row>
    <row r="623" spans="2:19" ht="14">
      <c r="B623" s="7">
        <f t="shared" si="176"/>
        <v>-3234263</v>
      </c>
      <c r="C623" s="7">
        <f t="shared" si="176"/>
        <v>-2855298</v>
      </c>
      <c r="D623" s="7">
        <f t="shared" si="176"/>
        <v>-3604846</v>
      </c>
      <c r="E623" s="7">
        <f t="shared" si="176"/>
        <v>-4493105</v>
      </c>
      <c r="F623" s="7">
        <f t="shared" si="176"/>
        <v>-5593501</v>
      </c>
      <c r="G623" s="7">
        <f t="shared" si="176"/>
        <v>172910161</v>
      </c>
      <c r="H623" s="7">
        <f t="shared" si="176"/>
        <v>-11212401</v>
      </c>
      <c r="I623" s="7">
        <f t="shared" si="176"/>
        <v>-23429009</v>
      </c>
      <c r="J623" s="7">
        <f t="shared" si="176"/>
        <v>-2546826</v>
      </c>
      <c r="K623" s="7">
        <f t="shared" si="176"/>
        <v>-19964978</v>
      </c>
      <c r="L623" s="7">
        <f t="shared" si="176"/>
        <v>-4858007</v>
      </c>
      <c r="M623" s="7">
        <f t="shared" si="176"/>
        <v>-20914140</v>
      </c>
      <c r="N623" s="7">
        <f t="shared" si="176"/>
        <v>9749712</v>
      </c>
      <c r="O623" s="7">
        <f t="shared" si="176"/>
        <v>-23043435</v>
      </c>
      <c r="P623" s="7">
        <f t="shared" si="176"/>
        <v>-60151542</v>
      </c>
      <c r="Q623" s="7">
        <f t="shared" si="176"/>
        <v>-53442025</v>
      </c>
      <c r="R623" s="6"/>
      <c r="S623" s="9" t="s">
        <v>14</v>
      </c>
    </row>
    <row r="624" spans="2:19" ht="14">
      <c r="B624" s="7">
        <f t="shared" si="176"/>
        <v>-3832951</v>
      </c>
      <c r="C624" s="7">
        <f t="shared" si="176"/>
        <v>-2856774.52</v>
      </c>
      <c r="D624" s="7">
        <f t="shared" si="176"/>
        <v>-5402160.9900000002</v>
      </c>
      <c r="E624" s="7">
        <f t="shared" si="176"/>
        <v>-4490981.82</v>
      </c>
      <c r="F624" s="7">
        <f t="shared" si="176"/>
        <v>-5614643.7400000002</v>
      </c>
      <c r="G624" s="7">
        <f t="shared" si="176"/>
        <v>171177068.19</v>
      </c>
      <c r="H624" s="7">
        <f t="shared" si="176"/>
        <v>-2829870.74</v>
      </c>
      <c r="I624" s="7">
        <f t="shared" si="176"/>
        <v>-24779610.739999998</v>
      </c>
      <c r="J624" s="7">
        <f t="shared" si="176"/>
        <v>-7232891.4500000002</v>
      </c>
      <c r="K624" s="7">
        <f t="shared" si="176"/>
        <v>-30119511.149999999</v>
      </c>
      <c r="L624" s="7">
        <f t="shared" si="176"/>
        <v>-20714333.140000001</v>
      </c>
      <c r="M624" s="7">
        <f t="shared" si="176"/>
        <v>-27938607.210000001</v>
      </c>
      <c r="N624" s="7">
        <f t="shared" si="176"/>
        <v>68959483.799999997</v>
      </c>
      <c r="O624" s="7">
        <f t="shared" si="176"/>
        <v>7510145.6799999997</v>
      </c>
      <c r="P624" s="7">
        <f t="shared" si="176"/>
        <v>-64311927.609999999</v>
      </c>
      <c r="Q624" s="7">
        <f t="shared" si="176"/>
        <v>-62987732.259999998</v>
      </c>
      <c r="R624" s="6"/>
      <c r="S624" s="9" t="s">
        <v>15</v>
      </c>
    </row>
    <row r="625" spans="1:23" ht="14">
      <c r="B625" s="390" t="s">
        <v>363</v>
      </c>
      <c r="C625" s="390"/>
      <c r="D625" s="390"/>
      <c r="E625" s="390"/>
      <c r="F625" s="390"/>
      <c r="G625" s="390"/>
      <c r="H625" s="390"/>
      <c r="I625" s="390"/>
      <c r="J625" s="390"/>
      <c r="K625" s="390"/>
      <c r="L625" s="390"/>
      <c r="M625" s="390"/>
      <c r="N625" s="390"/>
      <c r="O625" s="390"/>
      <c r="P625" s="136"/>
      <c r="Q625" s="136"/>
    </row>
    <row r="626" spans="1:23" ht="14">
      <c r="B626" s="7">
        <f t="shared" ref="B626:Q629" si="177">IFERROR(VLOOKUP($B$625,$221:$343,MATCH($S626&amp;"/"&amp;B$348,$219:$219,0),FALSE),"")</f>
        <v>-784177</v>
      </c>
      <c r="C626" s="7">
        <f t="shared" si="177"/>
        <v>261595</v>
      </c>
      <c r="D626" s="7">
        <f t="shared" si="177"/>
        <v>2436932</v>
      </c>
      <c r="E626" s="7">
        <f t="shared" si="177"/>
        <v>2664595</v>
      </c>
      <c r="F626" s="7">
        <f t="shared" si="177"/>
        <v>4821436</v>
      </c>
      <c r="G626" s="7">
        <f t="shared" si="177"/>
        <v>-456961</v>
      </c>
      <c r="H626" s="7">
        <f t="shared" si="177"/>
        <v>-3941817</v>
      </c>
      <c r="I626" s="7">
        <f t="shared" si="177"/>
        <v>-13124478</v>
      </c>
      <c r="J626" s="7">
        <f t="shared" si="177"/>
        <v>49525</v>
      </c>
      <c r="K626" s="7">
        <f t="shared" si="177"/>
        <v>-10044009</v>
      </c>
      <c r="L626" s="7">
        <f t="shared" si="177"/>
        <v>10295849</v>
      </c>
      <c r="M626" s="7">
        <f t="shared" si="177"/>
        <v>1827956</v>
      </c>
      <c r="N626" s="8">
        <f t="shared" si="177"/>
        <v>-649869</v>
      </c>
      <c r="O626" s="8">
        <f t="shared" si="177"/>
        <v>-4109261</v>
      </c>
      <c r="P626" s="8">
        <f t="shared" si="177"/>
        <v>-10666853</v>
      </c>
      <c r="Q626" s="8">
        <f t="shared" si="177"/>
        <v>-27746432</v>
      </c>
      <c r="R626" s="6"/>
      <c r="S626" s="9" t="s">
        <v>12</v>
      </c>
    </row>
    <row r="627" spans="1:23" ht="14">
      <c r="B627" s="7">
        <f t="shared" si="177"/>
        <v>-1828675</v>
      </c>
      <c r="C627" s="7">
        <f t="shared" si="177"/>
        <v>-1458691</v>
      </c>
      <c r="D627" s="7">
        <f t="shared" si="177"/>
        <v>1266212</v>
      </c>
      <c r="E627" s="7">
        <f t="shared" si="177"/>
        <v>-905695</v>
      </c>
      <c r="F627" s="7">
        <f t="shared" si="177"/>
        <v>4339792</v>
      </c>
      <c r="G627" s="7">
        <f t="shared" si="177"/>
        <v>8964599</v>
      </c>
      <c r="H627" s="7">
        <f t="shared" si="177"/>
        <v>-9754092</v>
      </c>
      <c r="I627" s="7">
        <f t="shared" si="177"/>
        <v>-16680102</v>
      </c>
      <c r="J627" s="7">
        <f t="shared" si="177"/>
        <v>-4405204</v>
      </c>
      <c r="K627" s="7">
        <f t="shared" si="177"/>
        <v>-14741610</v>
      </c>
      <c r="L627" s="7">
        <f t="shared" si="177"/>
        <v>1912981</v>
      </c>
      <c r="M627" s="7">
        <f t="shared" si="177"/>
        <v>-2567750</v>
      </c>
      <c r="N627" s="8">
        <f t="shared" si="177"/>
        <v>-380867</v>
      </c>
      <c r="O627" s="8">
        <f t="shared" si="177"/>
        <v>-9615849</v>
      </c>
      <c r="P627" s="8">
        <f t="shared" si="177"/>
        <v>-35609142</v>
      </c>
      <c r="Q627" s="8">
        <f t="shared" si="177"/>
        <v>-30679442</v>
      </c>
      <c r="R627" s="6"/>
      <c r="S627" s="9" t="s">
        <v>13</v>
      </c>
    </row>
    <row r="628" spans="1:23" ht="14">
      <c r="B628" s="7">
        <f t="shared" si="177"/>
        <v>-2467793</v>
      </c>
      <c r="C628" s="7">
        <f t="shared" si="177"/>
        <v>-1782841</v>
      </c>
      <c r="D628" s="7">
        <f t="shared" si="177"/>
        <v>5548967</v>
      </c>
      <c r="E628" s="7">
        <f t="shared" si="177"/>
        <v>-885136</v>
      </c>
      <c r="F628" s="7">
        <f t="shared" si="177"/>
        <v>6695914</v>
      </c>
      <c r="G628" s="7">
        <f t="shared" si="177"/>
        <v>-4802738</v>
      </c>
      <c r="H628" s="7">
        <f t="shared" si="177"/>
        <v>-10146815</v>
      </c>
      <c r="I628" s="7">
        <f t="shared" si="177"/>
        <v>-17879697</v>
      </c>
      <c r="J628" s="7">
        <f t="shared" si="177"/>
        <v>8753419</v>
      </c>
      <c r="K628" s="7">
        <f t="shared" si="177"/>
        <v>-4578996</v>
      </c>
      <c r="L628" s="7">
        <f t="shared" si="177"/>
        <v>8126958</v>
      </c>
      <c r="M628" s="7">
        <f t="shared" si="177"/>
        <v>-8312896</v>
      </c>
      <c r="N628" s="8">
        <f t="shared" si="177"/>
        <v>18674584</v>
      </c>
      <c r="O628" s="8">
        <f t="shared" si="177"/>
        <v>-14601936</v>
      </c>
      <c r="P628" s="8">
        <f t="shared" si="177"/>
        <v>-47562774</v>
      </c>
      <c r="Q628" s="8">
        <f t="shared" si="177"/>
        <v>-24563626</v>
      </c>
      <c r="R628" s="6"/>
      <c r="S628" s="9" t="s">
        <v>14</v>
      </c>
    </row>
    <row r="629" spans="1:23" ht="14">
      <c r="B629" s="7">
        <f t="shared" si="177"/>
        <v>-270312</v>
      </c>
      <c r="C629" s="7">
        <f t="shared" si="177"/>
        <v>810050.88</v>
      </c>
      <c r="D629" s="7">
        <f t="shared" si="177"/>
        <v>3065128.81</v>
      </c>
      <c r="E629" s="7">
        <f t="shared" si="177"/>
        <v>-1538673.13</v>
      </c>
      <c r="F629" s="7">
        <f t="shared" si="177"/>
        <v>8914707.1199999992</v>
      </c>
      <c r="G629" s="7">
        <f t="shared" si="177"/>
        <v>1392335.07</v>
      </c>
      <c r="H629" s="7">
        <f t="shared" si="177"/>
        <v>7582740.0199999996</v>
      </c>
      <c r="I629" s="7">
        <f t="shared" si="177"/>
        <v>-10770043.07</v>
      </c>
      <c r="J629" s="7">
        <f t="shared" si="177"/>
        <v>11912395.76</v>
      </c>
      <c r="K629" s="7">
        <f t="shared" si="177"/>
        <v>-4343855.9800000004</v>
      </c>
      <c r="L629" s="7">
        <f t="shared" si="177"/>
        <v>5158581.22</v>
      </c>
      <c r="M629" s="7">
        <f t="shared" si="177"/>
        <v>-4045308.62</v>
      </c>
      <c r="N629" s="8">
        <f t="shared" si="177"/>
        <v>10703326.289999999</v>
      </c>
      <c r="O629" s="8">
        <f t="shared" si="177"/>
        <v>51732345.75</v>
      </c>
      <c r="P629" s="8">
        <f t="shared" si="177"/>
        <v>-24944673.5</v>
      </c>
      <c r="Q629" s="8">
        <f t="shared" si="177"/>
        <v>-3882625.97</v>
      </c>
      <c r="R629" s="6"/>
      <c r="S629" s="9" t="s">
        <v>15</v>
      </c>
    </row>
    <row r="630" spans="1:23" ht="14">
      <c r="B630" s="391" t="s">
        <v>35</v>
      </c>
      <c r="C630" s="391"/>
      <c r="D630" s="391"/>
      <c r="E630" s="391"/>
      <c r="F630" s="391"/>
      <c r="G630" s="391"/>
      <c r="H630" s="391"/>
      <c r="I630" s="391"/>
      <c r="J630" s="391"/>
      <c r="K630" s="391"/>
      <c r="L630" s="391"/>
      <c r="M630" s="391"/>
      <c r="N630" s="391"/>
      <c r="O630" s="391"/>
      <c r="P630" s="125"/>
      <c r="Q630" s="125"/>
      <c r="R630" s="28"/>
      <c r="S630" s="89"/>
    </row>
    <row r="631" spans="1:23" ht="14">
      <c r="B631" s="392" t="s">
        <v>36</v>
      </c>
      <c r="C631" s="392"/>
      <c r="D631" s="392"/>
      <c r="E631" s="392"/>
      <c r="F631" s="392"/>
      <c r="G631" s="392"/>
      <c r="H631" s="392"/>
      <c r="I631" s="392"/>
      <c r="J631" s="392"/>
      <c r="K631" s="392"/>
      <c r="L631" s="392"/>
      <c r="M631" s="392"/>
      <c r="N631" s="392"/>
      <c r="O631" s="392"/>
      <c r="P631" s="126"/>
      <c r="Q631" s="126"/>
      <c r="R631" s="28"/>
      <c r="S631" s="89"/>
    </row>
    <row r="632" spans="1:23" s="339" customFormat="1" ht="15">
      <c r="A632" s="79"/>
      <c r="B632" s="336">
        <f t="shared" ref="B632:P636" si="178">IFERROR(B507/B461,"")</f>
        <v>0.23084924125343403</v>
      </c>
      <c r="C632" s="336">
        <f t="shared" si="178"/>
        <v>0.26191235733665091</v>
      </c>
      <c r="D632" s="336">
        <f t="shared" si="178"/>
        <v>0.26495346687450055</v>
      </c>
      <c r="E632" s="336">
        <f t="shared" si="178"/>
        <v>0.2478295872811922</v>
      </c>
      <c r="F632" s="336">
        <f t="shared" si="178"/>
        <v>0.25684884174887873</v>
      </c>
      <c r="G632" s="336">
        <f t="shared" si="178"/>
        <v>0.25873247892498669</v>
      </c>
      <c r="H632" s="336">
        <f t="shared" si="178"/>
        <v>0.20899042975884646</v>
      </c>
      <c r="I632" s="336">
        <f t="shared" si="178"/>
        <v>0.21379369152735261</v>
      </c>
      <c r="J632" s="336">
        <f t="shared" si="178"/>
        <v>0.21640760055798311</v>
      </c>
      <c r="K632" s="336">
        <f t="shared" si="178"/>
        <v>0.21966556577588306</v>
      </c>
      <c r="L632" s="336">
        <f t="shared" si="178"/>
        <v>0.22189434633638136</v>
      </c>
      <c r="M632" s="336">
        <f t="shared" si="178"/>
        <v>0.22389893636330852</v>
      </c>
      <c r="N632" s="336">
        <f t="shared" si="178"/>
        <v>0.22119367063091891</v>
      </c>
      <c r="O632" s="336">
        <f t="shared" si="178"/>
        <v>0.21220836016527697</v>
      </c>
      <c r="P632" s="336">
        <f t="shared" si="178"/>
        <v>0.21512409908602642</v>
      </c>
      <c r="Q632" s="336">
        <f>IFERROR(Q507/Q461,"")</f>
        <v>0.21729311838624454</v>
      </c>
      <c r="R632" s="337"/>
      <c r="S632" s="338" t="s">
        <v>1870</v>
      </c>
      <c r="V632" s="340"/>
      <c r="W632" s="340"/>
    </row>
    <row r="633" spans="1:23" s="339" customFormat="1" ht="15">
      <c r="A633" s="79"/>
      <c r="B633" s="336">
        <f t="shared" si="178"/>
        <v>0.24224715735214075</v>
      </c>
      <c r="C633" s="336">
        <f t="shared" si="178"/>
        <v>0.26631081721069577</v>
      </c>
      <c r="D633" s="336">
        <f t="shared" si="178"/>
        <v>0.27145220269201842</v>
      </c>
      <c r="E633" s="336">
        <f t="shared" si="178"/>
        <v>0.24794251870797251</v>
      </c>
      <c r="F633" s="336">
        <f t="shared" si="178"/>
        <v>0.26066641501083554</v>
      </c>
      <c r="G633" s="336">
        <f t="shared" si="178"/>
        <v>0.26284690004102035</v>
      </c>
      <c r="H633" s="336">
        <f t="shared" si="178"/>
        <v>0.21265450454515109</v>
      </c>
      <c r="I633" s="336">
        <f t="shared" si="178"/>
        <v>0.2174636270111211</v>
      </c>
      <c r="J633" s="336">
        <f t="shared" si="178"/>
        <v>0.21784374591837971</v>
      </c>
      <c r="K633" s="336">
        <f t="shared" si="178"/>
        <v>0.22216316109285977</v>
      </c>
      <c r="L633" s="336">
        <f t="shared" si="178"/>
        <v>0.21939952270545024</v>
      </c>
      <c r="M633" s="336">
        <f t="shared" si="178"/>
        <v>0.22554825650164281</v>
      </c>
      <c r="N633" s="336">
        <f t="shared" si="178"/>
        <v>0.21479768561864793</v>
      </c>
      <c r="O633" s="336">
        <f t="shared" si="178"/>
        <v>0.21236296050338754</v>
      </c>
      <c r="P633" s="336">
        <f t="shared" si="178"/>
        <v>0.21007843116649796</v>
      </c>
      <c r="Q633" s="336">
        <f t="shared" ref="Q633:Q636" si="179">IFERROR(Q508/Q462,"")</f>
        <v>0.21968451715356591</v>
      </c>
      <c r="R633" s="337"/>
      <c r="S633" s="338" t="s">
        <v>1871</v>
      </c>
      <c r="V633" s="340"/>
      <c r="W633" s="340"/>
    </row>
    <row r="634" spans="1:23" s="339" customFormat="1" ht="15">
      <c r="A634" s="79"/>
      <c r="B634" s="336">
        <f t="shared" si="178"/>
        <v>0.23856807195683152</v>
      </c>
      <c r="C634" s="336">
        <f t="shared" si="178"/>
        <v>0.26623076138015378</v>
      </c>
      <c r="D634" s="336">
        <f t="shared" si="178"/>
        <v>0.26986901413147618</v>
      </c>
      <c r="E634" s="336">
        <f t="shared" si="178"/>
        <v>0.25251402512759097</v>
      </c>
      <c r="F634" s="336">
        <f t="shared" si="178"/>
        <v>0.25816394087226963</v>
      </c>
      <c r="G634" s="336">
        <f t="shared" si="178"/>
        <v>0.20901799176768115</v>
      </c>
      <c r="H634" s="336">
        <f t="shared" si="178"/>
        <v>0.21478418674388564</v>
      </c>
      <c r="I634" s="336">
        <f t="shared" si="178"/>
        <v>0.2209935355020633</v>
      </c>
      <c r="J634" s="336">
        <f t="shared" si="178"/>
        <v>0.22129969005276695</v>
      </c>
      <c r="K634" s="336">
        <f t="shared" si="178"/>
        <v>0.2241148538400472</v>
      </c>
      <c r="L634" s="336">
        <f t="shared" si="178"/>
        <v>0.2232022981848035</v>
      </c>
      <c r="M634" s="336">
        <f t="shared" si="178"/>
        <v>0.22964414100585179</v>
      </c>
      <c r="N634" s="336">
        <f t="shared" si="178"/>
        <v>0.21976715597089685</v>
      </c>
      <c r="O634" s="336">
        <f t="shared" si="178"/>
        <v>0.20962765268602451</v>
      </c>
      <c r="P634" s="336">
        <f t="shared" si="178"/>
        <v>0.21765183796020279</v>
      </c>
      <c r="Q634" s="336">
        <f t="shared" si="179"/>
        <v>0.21797564232518357</v>
      </c>
      <c r="R634" s="337"/>
      <c r="S634" s="338" t="s">
        <v>1872</v>
      </c>
      <c r="V634" s="340"/>
      <c r="W634" s="340"/>
    </row>
    <row r="635" spans="1:23" s="339" customFormat="1" ht="15">
      <c r="A635" s="79"/>
      <c r="B635" s="336">
        <f t="shared" si="178"/>
        <v>0.24746536170437586</v>
      </c>
      <c r="C635" s="336">
        <f t="shared" si="178"/>
        <v>0.26135035656321126</v>
      </c>
      <c r="D635" s="336">
        <f t="shared" si="178"/>
        <v>0.26443280395821672</v>
      </c>
      <c r="E635" s="336">
        <f t="shared" si="178"/>
        <v>0.24278697223008991</v>
      </c>
      <c r="F635" s="336">
        <f t="shared" si="178"/>
        <v>0.25500763542584814</v>
      </c>
      <c r="G635" s="336">
        <f t="shared" si="178"/>
        <v>0.20289859860219889</v>
      </c>
      <c r="H635" s="336">
        <f t="shared" si="178"/>
        <v>0.21656309427498843</v>
      </c>
      <c r="I635" s="336">
        <f t="shared" si="178"/>
        <v>0.21846900877033915</v>
      </c>
      <c r="J635" s="336">
        <f t="shared" si="178"/>
        <v>0.21874246001545647</v>
      </c>
      <c r="K635" s="336">
        <f t="shared" si="178"/>
        <v>0.22593231273135841</v>
      </c>
      <c r="L635" s="336">
        <f t="shared" si="178"/>
        <v>0.22589300567278228</v>
      </c>
      <c r="M635" s="336">
        <f t="shared" si="178"/>
        <v>0.2271551649383069</v>
      </c>
      <c r="N635" s="336">
        <f t="shared" si="178"/>
        <v>0.21857496333803639</v>
      </c>
      <c r="O635" s="336">
        <f t="shared" si="178"/>
        <v>0.21628159590986049</v>
      </c>
      <c r="P635" s="336">
        <f t="shared" si="178"/>
        <v>0.21588116212261152</v>
      </c>
      <c r="Q635" s="336">
        <f t="shared" si="179"/>
        <v>0.22175411426747127</v>
      </c>
      <c r="R635" s="337"/>
      <c r="S635" s="338" t="s">
        <v>1873</v>
      </c>
      <c r="V635" s="340"/>
      <c r="W635" s="340"/>
    </row>
    <row r="636" spans="1:23" s="339" customFormat="1" ht="15">
      <c r="A636" s="79"/>
      <c r="B636" s="336">
        <f t="shared" si="178"/>
        <v>0.23958832588691586</v>
      </c>
      <c r="C636" s="336">
        <f t="shared" si="178"/>
        <v>0.26392240922965893</v>
      </c>
      <c r="D636" s="336">
        <f t="shared" si="178"/>
        <v>0.26762323406095684</v>
      </c>
      <c r="E636" s="336">
        <f t="shared" si="178"/>
        <v>0.24779436422807677</v>
      </c>
      <c r="F636" s="336">
        <f t="shared" si="178"/>
        <v>0.25760653085958729</v>
      </c>
      <c r="G636" s="336">
        <f t="shared" si="178"/>
        <v>0.22633877910631095</v>
      </c>
      <c r="H636" s="336">
        <f t="shared" si="178"/>
        <v>0.21333177631419328</v>
      </c>
      <c r="I636" s="336">
        <f t="shared" si="178"/>
        <v>0.21770006282595619</v>
      </c>
      <c r="J636" s="336">
        <f t="shared" si="178"/>
        <v>0.21859035675994487</v>
      </c>
      <c r="K636" s="336">
        <f t="shared" si="178"/>
        <v>0.22303925789693299</v>
      </c>
      <c r="L636" s="336">
        <f t="shared" si="178"/>
        <v>0.22266185345687833</v>
      </c>
      <c r="M636" s="336">
        <f t="shared" si="178"/>
        <v>0.22657103444099136</v>
      </c>
      <c r="N636" s="336">
        <f t="shared" si="178"/>
        <v>0.21868743437950849</v>
      </c>
      <c r="O636" s="336">
        <f t="shared" si="178"/>
        <v>0.21296406713668992</v>
      </c>
      <c r="P636" s="336">
        <f t="shared" si="178"/>
        <v>0.21468981306473273</v>
      </c>
      <c r="Q636" s="336">
        <f t="shared" si="179"/>
        <v>0.21922812570990047</v>
      </c>
      <c r="R636" s="337"/>
      <c r="S636" s="338" t="s">
        <v>1874</v>
      </c>
      <c r="V636" s="340"/>
      <c r="W636" s="340"/>
    </row>
    <row r="637" spans="1:23" s="339" customFormat="1" ht="15">
      <c r="A637" s="79"/>
      <c r="B637" s="347">
        <f t="shared" ref="B637:P641" si="180">IFERROR(B516/B461,"")</f>
        <v>0</v>
      </c>
      <c r="C637" s="347">
        <f t="shared" si="180"/>
        <v>0</v>
      </c>
      <c r="D637" s="347">
        <f t="shared" si="180"/>
        <v>0.17104586624929788</v>
      </c>
      <c r="E637" s="347">
        <f t="shared" si="180"/>
        <v>0.16941396885941568</v>
      </c>
      <c r="F637" s="347">
        <f t="shared" si="180"/>
        <v>0.17417448638147592</v>
      </c>
      <c r="G637" s="347">
        <f t="shared" si="180"/>
        <v>0.19302963965623979</v>
      </c>
      <c r="H637" s="347">
        <f t="shared" si="180"/>
        <v>0.14233037652201302</v>
      </c>
      <c r="I637" s="347">
        <f t="shared" si="180"/>
        <v>0.1481187448492288</v>
      </c>
      <c r="J637" s="347">
        <f t="shared" si="180"/>
        <v>0.15727644967002422</v>
      </c>
      <c r="K637" s="347">
        <f t="shared" si="180"/>
        <v>0.15742140534899363</v>
      </c>
      <c r="L637" s="347">
        <f t="shared" si="180"/>
        <v>0.16044062859317951</v>
      </c>
      <c r="M637" s="347">
        <f t="shared" si="180"/>
        <v>0.16256167431376192</v>
      </c>
      <c r="N637" s="347">
        <f t="shared" si="180"/>
        <v>0.16229575019206854</v>
      </c>
      <c r="O637" s="347">
        <f t="shared" si="180"/>
        <v>0.17201244450901493</v>
      </c>
      <c r="P637" s="347">
        <f t="shared" si="180"/>
        <v>0.16262023048311977</v>
      </c>
      <c r="Q637" s="347">
        <f>IFERROR(Q516/Q461,"")</f>
        <v>0.16812638781509073</v>
      </c>
      <c r="R637" s="337"/>
      <c r="S637" s="338" t="s">
        <v>1875</v>
      </c>
      <c r="V637" s="340"/>
      <c r="W637" s="340"/>
    </row>
    <row r="638" spans="1:23" s="339" customFormat="1" ht="15">
      <c r="A638" s="79"/>
      <c r="B638" s="347">
        <f t="shared" si="180"/>
        <v>0</v>
      </c>
      <c r="C638" s="347">
        <f t="shared" si="180"/>
        <v>0.1817441833554676</v>
      </c>
      <c r="D638" s="347">
        <f t="shared" si="180"/>
        <v>0.17565748717627322</v>
      </c>
      <c r="E638" s="347">
        <f t="shared" si="180"/>
        <v>0.177177300893295</v>
      </c>
      <c r="F638" s="347">
        <f t="shared" si="180"/>
        <v>0.19564989826090678</v>
      </c>
      <c r="G638" s="347">
        <f t="shared" si="180"/>
        <v>0.2065569404635306</v>
      </c>
      <c r="H638" s="347">
        <f t="shared" si="180"/>
        <v>0.15889751250878098</v>
      </c>
      <c r="I638" s="347">
        <f t="shared" si="180"/>
        <v>0.15912517884774627</v>
      </c>
      <c r="J638" s="347">
        <f t="shared" si="180"/>
        <v>0.16759742117099435</v>
      </c>
      <c r="K638" s="347">
        <f t="shared" si="180"/>
        <v>0.16490117890801784</v>
      </c>
      <c r="L638" s="347">
        <f t="shared" si="180"/>
        <v>0.16627874923293778</v>
      </c>
      <c r="M638" s="347">
        <f t="shared" si="180"/>
        <v>0.17247551466803374</v>
      </c>
      <c r="N638" s="347">
        <f t="shared" si="180"/>
        <v>0.17906262400126674</v>
      </c>
      <c r="O638" s="347">
        <f t="shared" si="180"/>
        <v>0.17661518847285354</v>
      </c>
      <c r="P638" s="347">
        <f t="shared" si="180"/>
        <v>0.1615708262944979</v>
      </c>
      <c r="Q638" s="347">
        <f t="shared" ref="Q638:Q641" si="181">IFERROR(Q517/Q462,"")</f>
        <v>0.17034176299953183</v>
      </c>
      <c r="R638" s="337"/>
      <c r="S638" s="338" t="s">
        <v>1876</v>
      </c>
      <c r="V638" s="340"/>
      <c r="W638" s="340"/>
    </row>
    <row r="639" spans="1:23" s="339" customFormat="1" ht="15">
      <c r="A639" s="79"/>
      <c r="B639" s="347">
        <f t="shared" si="180"/>
        <v>0</v>
      </c>
      <c r="C639" s="347">
        <f t="shared" si="180"/>
        <v>0.18027647787063483</v>
      </c>
      <c r="D639" s="347">
        <f t="shared" si="180"/>
        <v>0.18019880866221005</v>
      </c>
      <c r="E639" s="347">
        <f t="shared" si="180"/>
        <v>0.17779723079798207</v>
      </c>
      <c r="F639" s="347">
        <f t="shared" si="180"/>
        <v>0.20096776037112016</v>
      </c>
      <c r="G639" s="347">
        <f t="shared" si="180"/>
        <v>0.15510639200086965</v>
      </c>
      <c r="H639" s="347">
        <f t="shared" si="180"/>
        <v>0.15870292296489416</v>
      </c>
      <c r="I639" s="347">
        <f t="shared" si="180"/>
        <v>0.16598393148701468</v>
      </c>
      <c r="J639" s="347">
        <f t="shared" si="180"/>
        <v>0.16626561719325578</v>
      </c>
      <c r="K639" s="347">
        <f t="shared" si="180"/>
        <v>0.16917319647663093</v>
      </c>
      <c r="L639" s="347">
        <f t="shared" si="180"/>
        <v>0.16871178451195087</v>
      </c>
      <c r="M639" s="347">
        <f t="shared" si="180"/>
        <v>0.1741193711916732</v>
      </c>
      <c r="N639" s="347">
        <f t="shared" si="180"/>
        <v>0.17718344839088415</v>
      </c>
      <c r="O639" s="347">
        <f t="shared" si="180"/>
        <v>0.17934430109127508</v>
      </c>
      <c r="P639" s="347">
        <f t="shared" si="180"/>
        <v>0.16652389326757658</v>
      </c>
      <c r="Q639" s="347">
        <f t="shared" si="181"/>
        <v>0.16891728099865591</v>
      </c>
      <c r="R639" s="337"/>
      <c r="S639" s="338" t="s">
        <v>1877</v>
      </c>
      <c r="V639" s="340"/>
      <c r="W639" s="340"/>
    </row>
    <row r="640" spans="1:23" s="339" customFormat="1" ht="15">
      <c r="A640" s="79"/>
      <c r="B640" s="347">
        <f t="shared" si="180"/>
        <v>0</v>
      </c>
      <c r="C640" s="347">
        <f t="shared" si="180"/>
        <v>0.18993416100353361</v>
      </c>
      <c r="D640" s="347">
        <f t="shared" si="180"/>
        <v>0.18911885203123777</v>
      </c>
      <c r="E640" s="347">
        <f t="shared" si="180"/>
        <v>0.17388317987334945</v>
      </c>
      <c r="F640" s="347">
        <f t="shared" si="180"/>
        <v>0.19579069317543799</v>
      </c>
      <c r="G640" s="347">
        <f t="shared" si="180"/>
        <v>0.15092550776690766</v>
      </c>
      <c r="H640" s="347">
        <f t="shared" si="180"/>
        <v>0.16589626685227052</v>
      </c>
      <c r="I640" s="347">
        <f t="shared" si="180"/>
        <v>0.15963156600404124</v>
      </c>
      <c r="J640" s="347">
        <f t="shared" si="180"/>
        <v>0.16365573336107883</v>
      </c>
      <c r="K640" s="347">
        <f t="shared" si="180"/>
        <v>0.16459739348529956</v>
      </c>
      <c r="L640" s="347">
        <f t="shared" si="180"/>
        <v>0.16881545308854604</v>
      </c>
      <c r="M640" s="347">
        <f t="shared" si="180"/>
        <v>0.16873605921581308</v>
      </c>
      <c r="N640" s="347">
        <f t="shared" si="180"/>
        <v>0.17585554056633437</v>
      </c>
      <c r="O640" s="347">
        <f t="shared" si="180"/>
        <v>0.16604771565508453</v>
      </c>
      <c r="P640" s="347">
        <f t="shared" si="180"/>
        <v>0.16870107509244048</v>
      </c>
      <c r="Q640" s="347">
        <f t="shared" si="181"/>
        <v>0.16219280631804769</v>
      </c>
      <c r="R640" s="337"/>
      <c r="S640" s="338" t="s">
        <v>1878</v>
      </c>
      <c r="V640" s="340"/>
      <c r="W640" s="340"/>
    </row>
    <row r="641" spans="1:23" s="339" customFormat="1" ht="15">
      <c r="A641" s="79"/>
      <c r="B641" s="347">
        <f t="shared" si="180"/>
        <v>0</v>
      </c>
      <c r="C641" s="347">
        <f t="shared" si="180"/>
        <v>0.14169221307101998</v>
      </c>
      <c r="D641" s="347">
        <f t="shared" si="180"/>
        <v>0.1793252972007435</v>
      </c>
      <c r="E641" s="347">
        <f t="shared" si="180"/>
        <v>0.17464937134615305</v>
      </c>
      <c r="F641" s="347">
        <f t="shared" si="180"/>
        <v>0.19215996494114138</v>
      </c>
      <c r="G641" s="347">
        <f t="shared" si="180"/>
        <v>0.17042619277091559</v>
      </c>
      <c r="H641" s="347">
        <f t="shared" si="180"/>
        <v>0.15671834055541339</v>
      </c>
      <c r="I641" s="347">
        <f t="shared" si="180"/>
        <v>0.15826046488723594</v>
      </c>
      <c r="J641" s="347">
        <f t="shared" si="180"/>
        <v>0.16376498748693902</v>
      </c>
      <c r="K641" s="347">
        <f t="shared" si="180"/>
        <v>0.16409446261768415</v>
      </c>
      <c r="L641" s="347">
        <f t="shared" si="180"/>
        <v>0.16613049354323606</v>
      </c>
      <c r="M641" s="347">
        <f t="shared" si="180"/>
        <v>0.16949660137897343</v>
      </c>
      <c r="N641" s="347">
        <f t="shared" si="180"/>
        <v>0.17329961637566943</v>
      </c>
      <c r="O641" s="347">
        <f t="shared" si="180"/>
        <v>0.17282238314608114</v>
      </c>
      <c r="P641" s="347">
        <f t="shared" si="180"/>
        <v>0.16493942411243953</v>
      </c>
      <c r="Q641" s="347">
        <f t="shared" si="181"/>
        <v>0.16732994552811528</v>
      </c>
      <c r="R641" s="337"/>
      <c r="S641" s="338" t="s">
        <v>1879</v>
      </c>
      <c r="V641" s="340"/>
      <c r="W641" s="340"/>
    </row>
    <row r="642" spans="1:23" s="339" customFormat="1" ht="15">
      <c r="A642" s="79"/>
      <c r="B642" s="347">
        <f t="shared" ref="B642:P646" si="182">IFERROR(B524/B461,"")</f>
        <v>0</v>
      </c>
      <c r="C642" s="347">
        <f t="shared" si="182"/>
        <v>0</v>
      </c>
      <c r="D642" s="347">
        <f t="shared" si="182"/>
        <v>6.4868531460310047E-2</v>
      </c>
      <c r="E642" s="347">
        <f t="shared" si="182"/>
        <v>4.3989253295593694E-2</v>
      </c>
      <c r="F642" s="347">
        <f t="shared" si="182"/>
        <v>3.6689659475697745E-2</v>
      </c>
      <c r="G642" s="347">
        <f t="shared" si="182"/>
        <v>3.6584306377784509E-2</v>
      </c>
      <c r="H642" s="347">
        <f t="shared" si="182"/>
        <v>4.8584033683133632E-2</v>
      </c>
      <c r="I642" s="347">
        <f t="shared" si="182"/>
        <v>3.068613222653175E-2</v>
      </c>
      <c r="J642" s="347">
        <f t="shared" si="182"/>
        <v>2.7727895479614427E-2</v>
      </c>
      <c r="K642" s="347">
        <f t="shared" si="182"/>
        <v>3.0338184373064042E-2</v>
      </c>
      <c r="L642" s="347">
        <f t="shared" si="182"/>
        <v>2.8834710966567954E-2</v>
      </c>
      <c r="M642" s="347">
        <f t="shared" si="182"/>
        <v>2.9669507067379995E-2</v>
      </c>
      <c r="N642" s="347">
        <f t="shared" si="182"/>
        <v>3.1410327856367576E-2</v>
      </c>
      <c r="O642" s="347">
        <f t="shared" si="182"/>
        <v>3.1934891106500954E-2</v>
      </c>
      <c r="P642" s="347">
        <f t="shared" si="182"/>
        <v>3.4359879726360371E-2</v>
      </c>
      <c r="Q642" s="347">
        <f>IFERROR(Q524/Q461,"")</f>
        <v>3.1868191960396176E-2</v>
      </c>
      <c r="R642" s="337"/>
      <c r="S642" s="338" t="s">
        <v>1880</v>
      </c>
      <c r="V642" s="340"/>
      <c r="W642" s="340"/>
    </row>
    <row r="643" spans="1:23" s="339" customFormat="1" ht="15">
      <c r="A643" s="79"/>
      <c r="B643" s="347">
        <f t="shared" si="182"/>
        <v>0</v>
      </c>
      <c r="C643" s="347">
        <f t="shared" si="182"/>
        <v>6.1729514941420885E-2</v>
      </c>
      <c r="D643" s="347">
        <f t="shared" si="182"/>
        <v>6.4736890631930111E-2</v>
      </c>
      <c r="E643" s="347">
        <f t="shared" si="182"/>
        <v>3.5544025509184403E-2</v>
      </c>
      <c r="F643" s="347">
        <f t="shared" si="182"/>
        <v>3.5091234592392197E-2</v>
      </c>
      <c r="G643" s="347">
        <f t="shared" si="182"/>
        <v>4.0573914057365171E-2</v>
      </c>
      <c r="H643" s="347">
        <f t="shared" si="182"/>
        <v>3.094227161517735E-2</v>
      </c>
      <c r="I643" s="347">
        <f t="shared" si="182"/>
        <v>3.0551569512441753E-2</v>
      </c>
      <c r="J643" s="347">
        <f t="shared" si="182"/>
        <v>2.7414088026604416E-2</v>
      </c>
      <c r="K643" s="347">
        <f t="shared" si="182"/>
        <v>3.0944329163732985E-2</v>
      </c>
      <c r="L643" s="347">
        <f t="shared" si="182"/>
        <v>3.0689189691368919E-2</v>
      </c>
      <c r="M643" s="347">
        <f t="shared" si="182"/>
        <v>3.5976121341445587E-2</v>
      </c>
      <c r="N643" s="347">
        <f t="shared" si="182"/>
        <v>3.2249884507494213E-2</v>
      </c>
      <c r="O643" s="347">
        <f t="shared" si="182"/>
        <v>3.1018051882777658E-2</v>
      </c>
      <c r="P643" s="347">
        <f t="shared" si="182"/>
        <v>3.4406225604297791E-2</v>
      </c>
      <c r="Q643" s="347">
        <f t="shared" ref="Q643:Q646" si="183">IFERROR(Q525/Q462,"")</f>
        <v>3.2966668326961011E-2</v>
      </c>
      <c r="R643" s="337"/>
      <c r="S643" s="338" t="s">
        <v>1881</v>
      </c>
      <c r="V643" s="340"/>
      <c r="W643" s="340"/>
    </row>
    <row r="644" spans="1:23" s="339" customFormat="1" ht="15">
      <c r="A644" s="79"/>
      <c r="B644" s="347">
        <f t="shared" si="182"/>
        <v>0</v>
      </c>
      <c r="C644" s="347">
        <f t="shared" si="182"/>
        <v>6.1009941745236891E-2</v>
      </c>
      <c r="D644" s="347">
        <f t="shared" si="182"/>
        <v>6.3288625869641429E-2</v>
      </c>
      <c r="E644" s="347">
        <f t="shared" si="182"/>
        <v>4.3472539236920987E-2</v>
      </c>
      <c r="F644" s="347">
        <f t="shared" si="182"/>
        <v>3.6917164142424588E-2</v>
      </c>
      <c r="G644" s="347">
        <f t="shared" si="182"/>
        <v>4.4474018826249032E-2</v>
      </c>
      <c r="H644" s="347">
        <f t="shared" si="182"/>
        <v>3.2153727070696282E-2</v>
      </c>
      <c r="I644" s="347">
        <f t="shared" si="182"/>
        <v>3.0212227687341386E-2</v>
      </c>
      <c r="J644" s="347">
        <f t="shared" si="182"/>
        <v>2.963507469451904E-2</v>
      </c>
      <c r="K644" s="347">
        <f t="shared" si="182"/>
        <v>3.0624924032805041E-2</v>
      </c>
      <c r="L644" s="347">
        <f t="shared" si="182"/>
        <v>3.0500675166736813E-2</v>
      </c>
      <c r="M644" s="347">
        <f t="shared" si="182"/>
        <v>3.2338829486795881E-2</v>
      </c>
      <c r="N644" s="347">
        <f t="shared" si="182"/>
        <v>3.2884116796043264E-2</v>
      </c>
      <c r="O644" s="347">
        <f t="shared" si="182"/>
        <v>3.2986945764691723E-2</v>
      </c>
      <c r="P644" s="347">
        <f t="shared" si="182"/>
        <v>3.536881609810201E-2</v>
      </c>
      <c r="Q644" s="347">
        <f t="shared" si="183"/>
        <v>3.3245522248868647E-2</v>
      </c>
      <c r="R644" s="337"/>
      <c r="S644" s="338" t="s">
        <v>1882</v>
      </c>
      <c r="V644" s="340"/>
      <c r="W644" s="340"/>
    </row>
    <row r="645" spans="1:23" s="339" customFormat="1" ht="15">
      <c r="A645" s="79"/>
      <c r="B645" s="347">
        <f t="shared" si="182"/>
        <v>0</v>
      </c>
      <c r="C645" s="347">
        <f t="shared" si="182"/>
        <v>7.674951976835509E-2</v>
      </c>
      <c r="D645" s="347">
        <f t="shared" si="182"/>
        <v>6.0056051692451616E-2</v>
      </c>
      <c r="E645" s="347">
        <f t="shared" si="182"/>
        <v>4.6773298468117827E-2</v>
      </c>
      <c r="F645" s="347">
        <f t="shared" si="182"/>
        <v>4.1561424906907479E-2</v>
      </c>
      <c r="G645" s="347">
        <f t="shared" si="182"/>
        <v>4.8909618128525283E-2</v>
      </c>
      <c r="H645" s="347">
        <f t="shared" si="182"/>
        <v>3.1607338294837917E-2</v>
      </c>
      <c r="I645" s="347">
        <f t="shared" si="182"/>
        <v>2.9978342551926423E-2</v>
      </c>
      <c r="J645" s="347">
        <f t="shared" si="182"/>
        <v>2.9970319650719997E-2</v>
      </c>
      <c r="K645" s="347">
        <f t="shared" si="182"/>
        <v>3.2009600388195211E-2</v>
      </c>
      <c r="L645" s="347">
        <f t="shared" si="182"/>
        <v>3.3328220115867287E-2</v>
      </c>
      <c r="M645" s="347">
        <f t="shared" si="182"/>
        <v>3.3802408218662289E-2</v>
      </c>
      <c r="N645" s="347">
        <f t="shared" si="182"/>
        <v>3.0723951632667792E-2</v>
      </c>
      <c r="O645" s="347">
        <f t="shared" si="182"/>
        <v>3.821693121161146E-2</v>
      </c>
      <c r="P645" s="347">
        <f t="shared" si="182"/>
        <v>3.4158604466130976E-2</v>
      </c>
      <c r="Q645" s="347">
        <f t="shared" si="183"/>
        <v>3.62420501834326E-2</v>
      </c>
      <c r="R645" s="337"/>
      <c r="S645" s="338" t="s">
        <v>1883</v>
      </c>
      <c r="V645" s="340"/>
      <c r="W645" s="340"/>
    </row>
    <row r="646" spans="1:23" s="339" customFormat="1" ht="15">
      <c r="A646" s="79"/>
      <c r="B646" s="347">
        <f t="shared" si="182"/>
        <v>0</v>
      </c>
      <c r="C646" s="347">
        <f t="shared" si="182"/>
        <v>5.1409903196805537E-2</v>
      </c>
      <c r="D646" s="347">
        <f t="shared" si="182"/>
        <v>6.3144956686369907E-2</v>
      </c>
      <c r="E646" s="347">
        <f t="shared" si="182"/>
        <v>4.2438729323803409E-2</v>
      </c>
      <c r="F646" s="347">
        <f t="shared" si="182"/>
        <v>3.7693112208424397E-2</v>
      </c>
      <c r="G646" s="347">
        <f t="shared" si="182"/>
        <v>4.3721109851184908E-2</v>
      </c>
      <c r="H646" s="347">
        <f t="shared" si="182"/>
        <v>3.5664251890417678E-2</v>
      </c>
      <c r="I646" s="347">
        <f t="shared" si="182"/>
        <v>3.0350813335807483E-2</v>
      </c>
      <c r="J646" s="347">
        <f t="shared" si="182"/>
        <v>2.8698245492778003E-2</v>
      </c>
      <c r="K646" s="347">
        <f t="shared" si="182"/>
        <v>3.099730670100654E-2</v>
      </c>
      <c r="L646" s="347">
        <f t="shared" si="182"/>
        <v>3.0889746745320811E-2</v>
      </c>
      <c r="M646" s="347">
        <f t="shared" si="182"/>
        <v>3.298026775137617E-2</v>
      </c>
      <c r="N646" s="347">
        <f t="shared" si="182"/>
        <v>3.1799098115493273E-2</v>
      </c>
      <c r="O646" s="347">
        <f t="shared" si="182"/>
        <v>3.3945760480652995E-2</v>
      </c>
      <c r="P646" s="347">
        <f t="shared" si="182"/>
        <v>3.4571036983387052E-2</v>
      </c>
      <c r="Q646" s="347">
        <f t="shared" si="183"/>
        <v>3.3625421779137799E-2</v>
      </c>
      <c r="R646" s="337"/>
      <c r="S646" s="338" t="s">
        <v>1884</v>
      </c>
      <c r="V646" s="340"/>
      <c r="W646" s="340"/>
    </row>
    <row r="647" spans="1:23" s="339" customFormat="1" ht="15">
      <c r="A647" s="79"/>
      <c r="B647" s="347">
        <f t="shared" ref="B647:P651" si="184">IFERROR(B532/B461,"")</f>
        <v>0.22740705878402778</v>
      </c>
      <c r="C647" s="347">
        <f t="shared" si="184"/>
        <v>0.24327519035734235</v>
      </c>
      <c r="D647" s="347">
        <f t="shared" si="184"/>
        <v>0.23591439770960793</v>
      </c>
      <c r="E647" s="347">
        <f t="shared" si="184"/>
        <v>0.21340322215500937</v>
      </c>
      <c r="F647" s="347">
        <f t="shared" si="184"/>
        <v>0.21086414585717367</v>
      </c>
      <c r="G647" s="347">
        <f t="shared" si="184"/>
        <v>0.2296139460340243</v>
      </c>
      <c r="H647" s="347">
        <f t="shared" si="184"/>
        <v>0.19091441020514666</v>
      </c>
      <c r="I647" s="347">
        <f t="shared" si="184"/>
        <v>0.17880487707576054</v>
      </c>
      <c r="J647" s="347">
        <f t="shared" si="184"/>
        <v>0.18500434514963865</v>
      </c>
      <c r="K647" s="347">
        <f t="shared" si="184"/>
        <v>0.18775958972205767</v>
      </c>
      <c r="L647" s="347">
        <f t="shared" si="184"/>
        <v>0.18927533955974746</v>
      </c>
      <c r="M647" s="347">
        <f t="shared" si="184"/>
        <v>0.1922311813811419</v>
      </c>
      <c r="N647" s="347">
        <f t="shared" si="184"/>
        <v>0.19370607804843612</v>
      </c>
      <c r="O647" s="347">
        <f t="shared" si="184"/>
        <v>0.2039473356155159</v>
      </c>
      <c r="P647" s="347">
        <f t="shared" si="184"/>
        <v>0.19698011020948014</v>
      </c>
      <c r="Q647" s="347">
        <f>IFERROR(Q532/Q461,"")</f>
        <v>0.1999945797754869</v>
      </c>
      <c r="R647" s="337"/>
      <c r="S647" s="338" t="s">
        <v>1885</v>
      </c>
      <c r="V647" s="340"/>
      <c r="W647" s="340"/>
    </row>
    <row r="648" spans="1:23" s="339" customFormat="1" ht="15">
      <c r="A648" s="79"/>
      <c r="B648" s="347">
        <f t="shared" si="184"/>
        <v>0.25819816793617689</v>
      </c>
      <c r="C648" s="347">
        <f t="shared" si="184"/>
        <v>0.2434736982968885</v>
      </c>
      <c r="D648" s="347">
        <f t="shared" si="184"/>
        <v>0.24039437780820333</v>
      </c>
      <c r="E648" s="347">
        <f t="shared" si="184"/>
        <v>0.2127213264024794</v>
      </c>
      <c r="F648" s="347">
        <f t="shared" si="184"/>
        <v>0.230741132853299</v>
      </c>
      <c r="G648" s="347">
        <f t="shared" si="184"/>
        <v>0.24713085452089578</v>
      </c>
      <c r="H648" s="347">
        <f t="shared" si="184"/>
        <v>0.18983978412395833</v>
      </c>
      <c r="I648" s="347">
        <f t="shared" si="184"/>
        <v>0.18967674836018802</v>
      </c>
      <c r="J648" s="347">
        <f t="shared" si="184"/>
        <v>0.19501150919759877</v>
      </c>
      <c r="K648" s="347">
        <f t="shared" si="184"/>
        <v>0.19584550807175083</v>
      </c>
      <c r="L648" s="347">
        <f t="shared" si="184"/>
        <v>0.1969679389243067</v>
      </c>
      <c r="M648" s="347">
        <f t="shared" si="184"/>
        <v>0.2084516360094793</v>
      </c>
      <c r="N648" s="347">
        <f t="shared" si="184"/>
        <v>0.21131250850876093</v>
      </c>
      <c r="O648" s="347">
        <f t="shared" si="184"/>
        <v>0.20763324035563119</v>
      </c>
      <c r="P648" s="347">
        <f t="shared" si="184"/>
        <v>0.19597705189879569</v>
      </c>
      <c r="Q648" s="347">
        <f t="shared" ref="Q648:Q651" si="185">IFERROR(Q533/Q462,"")</f>
        <v>0.20330843132649284</v>
      </c>
      <c r="R648" s="337"/>
      <c r="S648" s="338" t="s">
        <v>1886</v>
      </c>
      <c r="V648" s="340"/>
      <c r="W648" s="340"/>
    </row>
    <row r="649" spans="1:23" s="339" customFormat="1" ht="15">
      <c r="A649" s="79"/>
      <c r="B649" s="347">
        <f t="shared" si="184"/>
        <v>0.2476884478879823</v>
      </c>
      <c r="C649" s="347">
        <f t="shared" si="184"/>
        <v>0.24128641961587172</v>
      </c>
      <c r="D649" s="347">
        <f t="shared" si="184"/>
        <v>0.24348743453185148</v>
      </c>
      <c r="E649" s="347">
        <f t="shared" si="184"/>
        <v>0.22126977003490306</v>
      </c>
      <c r="F649" s="347">
        <f t="shared" si="184"/>
        <v>0.23788492451354473</v>
      </c>
      <c r="G649" s="347">
        <f t="shared" si="184"/>
        <v>0.19958041082711869</v>
      </c>
      <c r="H649" s="347">
        <f t="shared" si="184"/>
        <v>0.19085665003559044</v>
      </c>
      <c r="I649" s="347">
        <f t="shared" si="184"/>
        <v>0.19619615917435607</v>
      </c>
      <c r="J649" s="347">
        <f t="shared" si="184"/>
        <v>0.19590069188777481</v>
      </c>
      <c r="K649" s="347">
        <f t="shared" si="184"/>
        <v>0.19979812050943596</v>
      </c>
      <c r="L649" s="347">
        <f t="shared" si="184"/>
        <v>0.1992124596786877</v>
      </c>
      <c r="M649" s="347">
        <f t="shared" si="184"/>
        <v>0.20645820067846909</v>
      </c>
      <c r="N649" s="347">
        <f t="shared" si="184"/>
        <v>0.21006756518692743</v>
      </c>
      <c r="O649" s="347">
        <f t="shared" si="184"/>
        <v>0.21233124685596683</v>
      </c>
      <c r="P649" s="347">
        <f t="shared" si="184"/>
        <v>0.20189270936567857</v>
      </c>
      <c r="Q649" s="347">
        <f t="shared" si="185"/>
        <v>0.20216280324752456</v>
      </c>
      <c r="R649" s="337"/>
      <c r="S649" s="338" t="s">
        <v>1887</v>
      </c>
      <c r="V649" s="340"/>
      <c r="W649" s="340"/>
    </row>
    <row r="650" spans="1:23" s="339" customFormat="1" ht="15">
      <c r="A650" s="79"/>
      <c r="B650" s="347">
        <f t="shared" si="184"/>
        <v>0.2701949031949053</v>
      </c>
      <c r="C650" s="347">
        <f t="shared" si="184"/>
        <v>0.2666836807718887</v>
      </c>
      <c r="D650" s="347">
        <f t="shared" si="184"/>
        <v>0.24917490372368939</v>
      </c>
      <c r="E650" s="347">
        <f t="shared" si="184"/>
        <v>0.22065647834146729</v>
      </c>
      <c r="F650" s="347">
        <f t="shared" si="184"/>
        <v>0.23735211808234544</v>
      </c>
      <c r="G650" s="347">
        <f t="shared" si="184"/>
        <v>0.19983512589543298</v>
      </c>
      <c r="H650" s="347">
        <f t="shared" si="184"/>
        <v>0.19750360514710844</v>
      </c>
      <c r="I650" s="347">
        <f t="shared" si="184"/>
        <v>0.18960990855596768</v>
      </c>
      <c r="J650" s="347">
        <f t="shared" si="184"/>
        <v>0.1936260530117988</v>
      </c>
      <c r="K650" s="347">
        <f t="shared" si="184"/>
        <v>0.19660699387349478</v>
      </c>
      <c r="L650" s="347">
        <f t="shared" si="184"/>
        <v>0.20214367320441334</v>
      </c>
      <c r="M650" s="347">
        <f t="shared" si="184"/>
        <v>0.20253846736430514</v>
      </c>
      <c r="N650" s="347">
        <f t="shared" si="184"/>
        <v>0.20657949219900218</v>
      </c>
      <c r="O650" s="347">
        <f t="shared" si="184"/>
        <v>0.20426464681090056</v>
      </c>
      <c r="P650" s="347">
        <f t="shared" si="184"/>
        <v>0.20285967955857145</v>
      </c>
      <c r="Q650" s="347">
        <f t="shared" si="185"/>
        <v>0.19843485650148029</v>
      </c>
      <c r="R650" s="337"/>
      <c r="S650" s="338" t="s">
        <v>1888</v>
      </c>
      <c r="V650" s="340"/>
      <c r="W650" s="340"/>
    </row>
    <row r="651" spans="1:23" s="339" customFormat="1" ht="15">
      <c r="A651" s="99"/>
      <c r="B651" s="347">
        <f t="shared" si="184"/>
        <v>0.25037648476265156</v>
      </c>
      <c r="C651" s="347">
        <f t="shared" si="184"/>
        <v>0.24920941829461923</v>
      </c>
      <c r="D651" s="347">
        <f t="shared" si="184"/>
        <v>0.24247025388711341</v>
      </c>
      <c r="E651" s="347">
        <f t="shared" si="184"/>
        <v>0.21708810066995646</v>
      </c>
      <c r="F651" s="347">
        <f t="shared" si="184"/>
        <v>0.22985307714956579</v>
      </c>
      <c r="G651" s="347">
        <f t="shared" si="184"/>
        <v>0.21414730262210049</v>
      </c>
      <c r="H651" s="347">
        <f t="shared" si="184"/>
        <v>0.19238259244583109</v>
      </c>
      <c r="I651" s="347">
        <f t="shared" si="184"/>
        <v>0.18861127822304341</v>
      </c>
      <c r="J651" s="347">
        <f t="shared" si="184"/>
        <v>0.19246323297971704</v>
      </c>
      <c r="K651" s="347">
        <f t="shared" si="184"/>
        <v>0.19509176931869068</v>
      </c>
      <c r="L651" s="347">
        <f t="shared" si="184"/>
        <v>0.19702024028855691</v>
      </c>
      <c r="M651" s="347">
        <f t="shared" si="184"/>
        <v>0.20247686911220036</v>
      </c>
      <c r="N651" s="347">
        <f t="shared" si="184"/>
        <v>0.20509871449116268</v>
      </c>
      <c r="O651" s="347">
        <f t="shared" si="184"/>
        <v>0.2067681436090415</v>
      </c>
      <c r="P651" s="347">
        <f t="shared" si="184"/>
        <v>0.1995104610958266</v>
      </c>
      <c r="Q651" s="347">
        <f t="shared" si="185"/>
        <v>0.20095536730725308</v>
      </c>
      <c r="R651" s="337"/>
      <c r="S651" s="338" t="s">
        <v>24</v>
      </c>
      <c r="V651" s="340"/>
      <c r="W651" s="340"/>
    </row>
    <row r="652" spans="1:23" s="339" customFormat="1" ht="15">
      <c r="A652" s="100"/>
      <c r="B652" s="336">
        <f t="shared" ref="B652:P655" si="186">+B584/B492</f>
        <v>3.3132808749016848E-2</v>
      </c>
      <c r="C652" s="336">
        <f t="shared" si="186"/>
        <v>4.570648367358978E-2</v>
      </c>
      <c r="D652" s="336">
        <f t="shared" si="186"/>
        <v>5.0139255931855128E-2</v>
      </c>
      <c r="E652" s="336">
        <f t="shared" si="186"/>
        <v>5.3632504236692274E-2</v>
      </c>
      <c r="F652" s="336">
        <f t="shared" si="186"/>
        <v>6.1753211391946311E-2</v>
      </c>
      <c r="G652" s="336">
        <f t="shared" si="186"/>
        <v>6.0219701965933611E-2</v>
      </c>
      <c r="H652" s="336">
        <f t="shared" si="186"/>
        <v>3.0344714037364239E-2</v>
      </c>
      <c r="I652" s="336">
        <f t="shared" si="186"/>
        <v>3.4504146994049627E-2</v>
      </c>
      <c r="J652" s="336">
        <f t="shared" si="186"/>
        <v>3.7384338585355475E-2</v>
      </c>
      <c r="K652" s="336">
        <f t="shared" si="186"/>
        <v>4.0550519777483127E-2</v>
      </c>
      <c r="L652" s="336">
        <f t="shared" si="186"/>
        <v>4.2303870600373591E-2</v>
      </c>
      <c r="M652" s="336">
        <f t="shared" si="186"/>
        <v>4.1536090883265125E-2</v>
      </c>
      <c r="N652" s="336">
        <f t="shared" si="186"/>
        <v>3.8718181956353681E-2</v>
      </c>
      <c r="O652" s="336">
        <f t="shared" si="186"/>
        <v>1.9487279896618682E-2</v>
      </c>
      <c r="P652" s="336">
        <f t="shared" si="186"/>
        <v>1.7288364797937803E-2</v>
      </c>
      <c r="Q652" s="336">
        <f>+Q584/Q492</f>
        <v>1.8569412213208562E-2</v>
      </c>
      <c r="R652" s="337"/>
      <c r="S652" s="338" t="s">
        <v>1889</v>
      </c>
      <c r="V652" s="340"/>
      <c r="W652" s="340"/>
    </row>
    <row r="653" spans="1:23" s="339" customFormat="1" ht="15">
      <c r="A653" s="101"/>
      <c r="B653" s="336">
        <f t="shared" si="186"/>
        <v>2.6961333031836506E-2</v>
      </c>
      <c r="C653" s="336">
        <f t="shared" si="186"/>
        <v>4.3202192376701733E-2</v>
      </c>
      <c r="D653" s="336">
        <f t="shared" si="186"/>
        <v>5.1095556606657863E-2</v>
      </c>
      <c r="E653" s="336">
        <f t="shared" si="186"/>
        <v>5.3334303117803815E-2</v>
      </c>
      <c r="F653" s="336">
        <f t="shared" si="186"/>
        <v>5.4479713082353651E-2</v>
      </c>
      <c r="G653" s="336">
        <f t="shared" si="186"/>
        <v>4.9461499973497552E-2</v>
      </c>
      <c r="H653" s="336">
        <f t="shared" si="186"/>
        <v>2.4438353226391863E-2</v>
      </c>
      <c r="I653" s="336">
        <f t="shared" si="186"/>
        <v>3.1185088593117888E-2</v>
      </c>
      <c r="J653" s="336">
        <f t="shared" si="186"/>
        <v>3.6607162191054102E-2</v>
      </c>
      <c r="K653" s="336">
        <f t="shared" si="186"/>
        <v>3.8517276034140457E-2</v>
      </c>
      <c r="L653" s="336">
        <f t="shared" si="186"/>
        <v>3.6846134204141852E-2</v>
      </c>
      <c r="M653" s="336">
        <f t="shared" si="186"/>
        <v>3.3466320608453427E-2</v>
      </c>
      <c r="N653" s="336">
        <f t="shared" si="186"/>
        <v>2.2550093214479535E-2</v>
      </c>
      <c r="O653" s="336">
        <f t="shared" si="186"/>
        <v>1.5937666511006802E-2</v>
      </c>
      <c r="P653" s="336">
        <f t="shared" si="186"/>
        <v>1.4060126603918074E-2</v>
      </c>
      <c r="Q653" s="336">
        <f t="shared" ref="Q653:Q655" si="187">+Q585/Q493</f>
        <v>1.9130911173196929E-2</v>
      </c>
      <c r="R653" s="337"/>
      <c r="S653" s="338" t="s">
        <v>1890</v>
      </c>
      <c r="V653" s="340"/>
      <c r="W653" s="340"/>
    </row>
    <row r="654" spans="1:23" s="339" customFormat="1" ht="15">
      <c r="A654" s="79"/>
      <c r="B654" s="336">
        <f t="shared" si="186"/>
        <v>2.465431541475736E-2</v>
      </c>
      <c r="C654" s="336">
        <f t="shared" si="186"/>
        <v>4.7708197606828942E-2</v>
      </c>
      <c r="D654" s="336">
        <f t="shared" si="186"/>
        <v>4.8087170159757754E-2</v>
      </c>
      <c r="E654" s="336">
        <f t="shared" si="186"/>
        <v>5.2033371522468799E-2</v>
      </c>
      <c r="F654" s="336">
        <f t="shared" si="186"/>
        <v>5.6661505519117E-2</v>
      </c>
      <c r="G654" s="336">
        <f t="shared" si="186"/>
        <v>3.0869470570753267E-2</v>
      </c>
      <c r="H654" s="336">
        <f t="shared" si="186"/>
        <v>2.9513579661792706E-2</v>
      </c>
      <c r="I654" s="336">
        <f t="shared" si="186"/>
        <v>3.2566904057786845E-2</v>
      </c>
      <c r="J654" s="336">
        <f t="shared" si="186"/>
        <v>3.6417529127832124E-2</v>
      </c>
      <c r="K654" s="336">
        <f t="shared" si="186"/>
        <v>4.0340207962761623E-2</v>
      </c>
      <c r="L654" s="336">
        <f t="shared" si="186"/>
        <v>3.970885022682108E-2</v>
      </c>
      <c r="M654" s="336">
        <f t="shared" si="186"/>
        <v>3.9779865136904888E-2</v>
      </c>
      <c r="N654" s="336">
        <f t="shared" si="186"/>
        <v>2.9505788125380603E-2</v>
      </c>
      <c r="O654" s="336">
        <f t="shared" si="186"/>
        <v>1.1456483863467098E-2</v>
      </c>
      <c r="P654" s="336">
        <f t="shared" si="186"/>
        <v>1.7197342249164173E-2</v>
      </c>
      <c r="Q654" s="336">
        <f t="shared" si="187"/>
        <v>1.9553511941815347E-2</v>
      </c>
      <c r="R654" s="337"/>
      <c r="S654" s="338" t="s">
        <v>1891</v>
      </c>
      <c r="V654" s="340"/>
      <c r="W654" s="340"/>
    </row>
    <row r="655" spans="1:23" s="339" customFormat="1" ht="15">
      <c r="A655" s="79"/>
      <c r="B655" s="336">
        <f t="shared" si="186"/>
        <v>1.6855295036601256E-2</v>
      </c>
      <c r="C655" s="336">
        <f t="shared" si="186"/>
        <v>3.3973155816211499E-2</v>
      </c>
      <c r="D655" s="336">
        <f t="shared" si="186"/>
        <v>4.0420370302386162E-2</v>
      </c>
      <c r="E655" s="336">
        <f t="shared" si="186"/>
        <v>3.9155685482699487E-2</v>
      </c>
      <c r="F655" s="336">
        <f t="shared" si="186"/>
        <v>5.1003476585416214E-2</v>
      </c>
      <c r="G655" s="336">
        <f t="shared" si="186"/>
        <v>2.2205481065308657E-2</v>
      </c>
      <c r="H655" s="336">
        <f t="shared" si="186"/>
        <v>2.5518511489786719E-2</v>
      </c>
      <c r="I655" s="336">
        <f t="shared" si="186"/>
        <v>3.6434660797861285E-2</v>
      </c>
      <c r="J655" s="336">
        <f t="shared" si="186"/>
        <v>3.7230998094622915E-2</v>
      </c>
      <c r="K655" s="336">
        <f t="shared" si="186"/>
        <v>4.315436921010872E-2</v>
      </c>
      <c r="L655" s="336">
        <f t="shared" si="186"/>
        <v>3.9777303452950247E-2</v>
      </c>
      <c r="M655" s="336">
        <f t="shared" si="186"/>
        <v>4.1712096487566484E-2</v>
      </c>
      <c r="N655" s="336">
        <f t="shared" si="186"/>
        <v>2.6068072336672004E-2</v>
      </c>
      <c r="O655" s="336">
        <f t="shared" si="186"/>
        <v>3.602087519752404E-2</v>
      </c>
      <c r="P655" s="336">
        <f t="shared" si="186"/>
        <v>1.3920064697567449E-2</v>
      </c>
      <c r="Q655" s="336">
        <f t="shared" si="187"/>
        <v>2.2849997137587518E-2</v>
      </c>
      <c r="R655" s="337"/>
      <c r="S655" s="338" t="s">
        <v>1892</v>
      </c>
      <c r="V655" s="340"/>
      <c r="W655" s="340"/>
    </row>
    <row r="656" spans="1:23" s="339" customFormat="1" ht="15">
      <c r="A656" s="79"/>
      <c r="B656" s="336">
        <f t="shared" ref="B656:P656" si="188">+B588/B496</f>
        <v>2.5550605486951532E-2</v>
      </c>
      <c r="C656" s="336">
        <f t="shared" si="188"/>
        <v>4.2391631991334486E-2</v>
      </c>
      <c r="D656" s="336">
        <f t="shared" si="188"/>
        <v>4.7230614638554422E-2</v>
      </c>
      <c r="E656" s="336">
        <f t="shared" si="188"/>
        <v>4.9529266035728277E-2</v>
      </c>
      <c r="F656" s="336">
        <f t="shared" si="188"/>
        <v>5.5735653064788268E-2</v>
      </c>
      <c r="G656" s="336">
        <f t="shared" si="188"/>
        <v>3.7024037681770143E-2</v>
      </c>
      <c r="H656" s="336">
        <f t="shared" si="188"/>
        <v>2.7390978999942476E-2</v>
      </c>
      <c r="I656" s="336">
        <f t="shared" si="188"/>
        <v>3.370950294270629E-2</v>
      </c>
      <c r="J656" s="336">
        <f t="shared" si="188"/>
        <v>3.6906221777496868E-2</v>
      </c>
      <c r="K656" s="336">
        <f t="shared" si="188"/>
        <v>4.0677515258339271E-2</v>
      </c>
      <c r="L656" s="336">
        <f t="shared" si="188"/>
        <v>3.965300477125791E-2</v>
      </c>
      <c r="M656" s="336">
        <f t="shared" si="188"/>
        <v>3.9123414032960831E-2</v>
      </c>
      <c r="N656" s="336">
        <f t="shared" si="188"/>
        <v>2.9471957047549867E-2</v>
      </c>
      <c r="O656" s="336">
        <f t="shared" si="188"/>
        <v>2.2114622635806325E-2</v>
      </c>
      <c r="P656" s="336">
        <f t="shared" si="188"/>
        <v>1.5566064606145192E-2</v>
      </c>
      <c r="Q656" s="336">
        <f>+Q588/Q496</f>
        <v>2.00709177105464E-2</v>
      </c>
      <c r="R656" s="337"/>
      <c r="S656" s="338" t="s">
        <v>1893</v>
      </c>
      <c r="V656" s="340"/>
      <c r="W656" s="340"/>
    </row>
    <row r="657" spans="1:19" ht="14">
      <c r="B657" s="155">
        <f t="shared" ref="B657:O657" si="189">B588/B402</f>
        <v>8.2210739538600835E-2</v>
      </c>
      <c r="C657" s="155">
        <f t="shared" si="189"/>
        <v>0.11232914620591267</v>
      </c>
      <c r="D657" s="155">
        <f t="shared" si="189"/>
        <v>0.13910000199488073</v>
      </c>
      <c r="E657" s="155">
        <f t="shared" si="189"/>
        <v>0.14469539487539002</v>
      </c>
      <c r="F657" s="155">
        <f t="shared" si="189"/>
        <v>0.15353017761394749</v>
      </c>
      <c r="G657" s="155">
        <f t="shared" si="189"/>
        <v>3.6502420657837951E-2</v>
      </c>
      <c r="H657" s="155">
        <f t="shared" si="189"/>
        <v>3.1126413738602178E-2</v>
      </c>
      <c r="I657" s="155">
        <f t="shared" si="189"/>
        <v>4.1577540867126284E-2</v>
      </c>
      <c r="J657" s="155">
        <f t="shared" si="189"/>
        <v>4.7340399687324855E-2</v>
      </c>
      <c r="K657" s="155">
        <f t="shared" si="189"/>
        <v>5.5253365004181217E-2</v>
      </c>
      <c r="L657" s="155">
        <f t="shared" si="189"/>
        <v>5.6000320394182866E-2</v>
      </c>
      <c r="M657" s="155">
        <f t="shared" si="189"/>
        <v>5.9483616901170669E-2</v>
      </c>
      <c r="N657" s="155">
        <f t="shared" si="189"/>
        <v>3.0767715075411029E-2</v>
      </c>
      <c r="O657" s="155">
        <f t="shared" si="189"/>
        <v>1.3934524703587506E-2</v>
      </c>
      <c r="P657" s="155">
        <f t="shared" ref="P657:Q657" si="190">P588/P402</f>
        <v>1.4362364471586123E-2</v>
      </c>
      <c r="Q657" s="155">
        <f t="shared" si="190"/>
        <v>1.9948523144230776E-2</v>
      </c>
      <c r="R657" s="6"/>
      <c r="S657" s="89" t="s">
        <v>37</v>
      </c>
    </row>
    <row r="658" spans="1:19" ht="14">
      <c r="B658" s="29">
        <f t="shared" ref="B658:O658" si="191">((B551*(1-B582))/(B457+B432))</f>
        <v>6.0603005224524574E-2</v>
      </c>
      <c r="C658" s="29">
        <f t="shared" si="191"/>
        <v>0.25207835118009819</v>
      </c>
      <c r="D658" s="29">
        <f t="shared" si="191"/>
        <v>0.36254424619485204</v>
      </c>
      <c r="E658" s="29">
        <f t="shared" si="191"/>
        <v>0.34180680402926722</v>
      </c>
      <c r="F658" s="29">
        <f t="shared" si="191"/>
        <v>0.3846240791610589</v>
      </c>
      <c r="G658" s="29">
        <f t="shared" si="191"/>
        <v>5.8289213332602639E-2</v>
      </c>
      <c r="H658" s="29">
        <f t="shared" si="191"/>
        <v>6.7968430628316409E-2</v>
      </c>
      <c r="I658" s="29">
        <f t="shared" si="191"/>
        <v>9.116616902509575E-2</v>
      </c>
      <c r="J658" s="29">
        <f t="shared" si="191"/>
        <v>9.6690955288177408E-2</v>
      </c>
      <c r="K658" s="29">
        <f t="shared" si="191"/>
        <v>0.11001464561320011</v>
      </c>
      <c r="L658" s="29">
        <f t="shared" si="191"/>
        <v>0.11287552551422507</v>
      </c>
      <c r="M658" s="29">
        <f t="shared" si="191"/>
        <v>0.11716565694360874</v>
      </c>
      <c r="N658" s="29">
        <f t="shared" si="191"/>
        <v>6.9196364087894272E-2</v>
      </c>
      <c r="O658" s="29">
        <f t="shared" si="191"/>
        <v>5.0867968398469882E-2</v>
      </c>
      <c r="P658" s="29">
        <f t="shared" ref="P658:Q658" si="192">((P551*(1-P582))/(P457+P432))</f>
        <v>6.3026900112512385E-2</v>
      </c>
      <c r="Q658" s="29">
        <f t="shared" si="192"/>
        <v>7.708257564097673E-2</v>
      </c>
      <c r="R658" s="6"/>
      <c r="S658" s="89" t="s">
        <v>38</v>
      </c>
    </row>
    <row r="659" spans="1:19" ht="14">
      <c r="B659" s="29">
        <f t="shared" ref="B659:O659" si="193">B588/B457</f>
        <v>0.19723608964054265</v>
      </c>
      <c r="C659" s="29">
        <f t="shared" si="193"/>
        <v>0.26638126773966359</v>
      </c>
      <c r="D659" s="29">
        <f t="shared" si="193"/>
        <v>0.37528644270150285</v>
      </c>
      <c r="E659" s="29">
        <f t="shared" si="193"/>
        <v>0.37260787967457093</v>
      </c>
      <c r="F659" s="29">
        <f t="shared" si="193"/>
        <v>0.41217945999725997</v>
      </c>
      <c r="G659" s="29">
        <f t="shared" si="193"/>
        <v>0.36610987138026796</v>
      </c>
      <c r="H659" s="29">
        <f t="shared" si="193"/>
        <v>0.33005996911238966</v>
      </c>
      <c r="I659" s="29">
        <f t="shared" si="193"/>
        <v>0.36633638376235039</v>
      </c>
      <c r="J659" s="29">
        <f t="shared" si="193"/>
        <v>0.30213167274779784</v>
      </c>
      <c r="K659" s="29">
        <f t="shared" si="193"/>
        <v>0.26426307811721017</v>
      </c>
      <c r="L659" s="29">
        <f t="shared" si="193"/>
        <v>0.24672229239151844</v>
      </c>
      <c r="M659" s="29">
        <f t="shared" si="193"/>
        <v>0.23835456366934915</v>
      </c>
      <c r="N659" s="29">
        <f t="shared" si="193"/>
        <v>0.16641820922487754</v>
      </c>
      <c r="O659" s="29">
        <f t="shared" si="193"/>
        <v>0.12469956174793552</v>
      </c>
      <c r="P659" s="29">
        <f t="shared" ref="P659:Q659" si="194">P588/P457</f>
        <v>0.13176285871731838</v>
      </c>
      <c r="Q659" s="29">
        <f t="shared" si="194"/>
        <v>0.16651250964275893</v>
      </c>
      <c r="R659" s="6"/>
      <c r="S659" s="89" t="s">
        <v>39</v>
      </c>
    </row>
    <row r="660" spans="1:19" ht="14">
      <c r="B660" s="392" t="s">
        <v>59</v>
      </c>
      <c r="C660" s="392"/>
      <c r="D660" s="392"/>
      <c r="E660" s="392"/>
      <c r="F660" s="392"/>
      <c r="G660" s="392"/>
      <c r="H660" s="392"/>
      <c r="I660" s="392"/>
      <c r="J660" s="392"/>
      <c r="K660" s="392"/>
      <c r="L660" s="392"/>
      <c r="M660" s="392"/>
      <c r="N660" s="392"/>
      <c r="O660" s="392"/>
      <c r="P660" s="126"/>
      <c r="Q660" s="126"/>
      <c r="R660" s="28"/>
      <c r="S660" s="89"/>
    </row>
    <row r="661" spans="1:19" ht="14">
      <c r="B661" s="156">
        <f t="shared" ref="B661:N661" si="195">B378/B414</f>
        <v>0.96453473686832913</v>
      </c>
      <c r="C661" s="156">
        <f t="shared" si="195"/>
        <v>0.98111876176284429</v>
      </c>
      <c r="D661" s="156">
        <f t="shared" si="195"/>
        <v>1.1221644464451286</v>
      </c>
      <c r="E661" s="156">
        <f t="shared" si="195"/>
        <v>1.1943945387485846</v>
      </c>
      <c r="F661" s="156">
        <f t="shared" si="195"/>
        <v>1.1908489175529613</v>
      </c>
      <c r="G661" s="156">
        <f t="shared" si="195"/>
        <v>0.26874024188466855</v>
      </c>
      <c r="H661" s="156">
        <f t="shared" si="195"/>
        <v>0.70297547803755867</v>
      </c>
      <c r="I661" s="156">
        <f t="shared" si="195"/>
        <v>0.56335735358429984</v>
      </c>
      <c r="J661" s="156">
        <f t="shared" si="195"/>
        <v>0.61413013675608974</v>
      </c>
      <c r="K661" s="156">
        <f t="shared" si="195"/>
        <v>0.5938370785818966</v>
      </c>
      <c r="L661" s="156">
        <f t="shared" si="195"/>
        <v>0.60600150550156617</v>
      </c>
      <c r="M661" s="156">
        <f t="shared" si="195"/>
        <v>0.63695543841643587</v>
      </c>
      <c r="N661" s="156">
        <f t="shared" si="195"/>
        <v>0.65976819754257565</v>
      </c>
      <c r="O661" s="156">
        <f>O378/O414</f>
        <v>0.77143937240078408</v>
      </c>
      <c r="P661" s="156">
        <f>P378/P414</f>
        <v>0.71805478648035947</v>
      </c>
      <c r="Q661" s="156">
        <f>Q378/Q414</f>
        <v>0.60369279221416228</v>
      </c>
      <c r="R661" s="6"/>
      <c r="S661" s="89" t="s">
        <v>379</v>
      </c>
    </row>
    <row r="662" spans="1:19" ht="14">
      <c r="B662" s="13">
        <f t="shared" ref="B662:N662" si="196">(B378-B372)/B414</f>
        <v>0.71338276954263857</v>
      </c>
      <c r="C662" s="13">
        <f t="shared" si="196"/>
        <v>0.73078617640197019</v>
      </c>
      <c r="D662" s="13">
        <f t="shared" si="196"/>
        <v>0.88403075129078701</v>
      </c>
      <c r="E662" s="13">
        <f t="shared" si="196"/>
        <v>0.91084900994511719</v>
      </c>
      <c r="F662" s="13">
        <f t="shared" si="196"/>
        <v>0.96785323509551835</v>
      </c>
      <c r="G662" s="13">
        <f t="shared" si="196"/>
        <v>0.16955682014449122</v>
      </c>
      <c r="H662" s="13">
        <f t="shared" si="196"/>
        <v>0.46206697234014976</v>
      </c>
      <c r="I662" s="13">
        <f t="shared" si="196"/>
        <v>0.31543921364628014</v>
      </c>
      <c r="J662" s="13">
        <f t="shared" si="196"/>
        <v>0.37950561305536756</v>
      </c>
      <c r="K662" s="13">
        <f t="shared" si="196"/>
        <v>0.34963913963589632</v>
      </c>
      <c r="L662" s="13">
        <f t="shared" si="196"/>
        <v>0.3670547171204912</v>
      </c>
      <c r="M662" s="13">
        <f t="shared" si="196"/>
        <v>0.35765466085348319</v>
      </c>
      <c r="N662" s="13">
        <f t="shared" si="196"/>
        <v>0.40244853692872756</v>
      </c>
      <c r="O662" s="13">
        <f>(O378-O372)/O414</f>
        <v>0.53627148794175761</v>
      </c>
      <c r="P662" s="13">
        <f>(P378-P372)/P414</f>
        <v>0.43757752838840885</v>
      </c>
      <c r="Q662" s="13">
        <f>(Q378-Q372)/Q414</f>
        <v>0.36229348811957734</v>
      </c>
      <c r="R662" s="6"/>
      <c r="S662" s="89" t="s">
        <v>380</v>
      </c>
    </row>
    <row r="663" spans="1:19" ht="14">
      <c r="B663" s="392" t="s">
        <v>364</v>
      </c>
      <c r="C663" s="392"/>
      <c r="D663" s="392"/>
      <c r="E663" s="392"/>
      <c r="F663" s="392"/>
      <c r="G663" s="392"/>
      <c r="H663" s="392"/>
      <c r="I663" s="392"/>
      <c r="J663" s="392"/>
      <c r="K663" s="392"/>
      <c r="L663" s="392"/>
      <c r="M663" s="392"/>
      <c r="N663" s="392"/>
      <c r="O663" s="392"/>
      <c r="P663" s="126"/>
      <c r="Q663" s="126"/>
      <c r="R663" s="28"/>
      <c r="S663" s="89"/>
    </row>
    <row r="664" spans="1:19" ht="14">
      <c r="A664" s="3"/>
      <c r="B664" s="156">
        <f t="shared" ref="B664:N664" si="197">B432/B457</f>
        <v>1.059420530034753</v>
      </c>
      <c r="C664" s="156">
        <f t="shared" si="197"/>
        <v>0</v>
      </c>
      <c r="D664" s="156">
        <f t="shared" si="197"/>
        <v>0</v>
      </c>
      <c r="E664" s="156">
        <f t="shared" si="197"/>
        <v>1.0113582294448578E-4</v>
      </c>
      <c r="F664" s="156">
        <f t="shared" si="197"/>
        <v>0</v>
      </c>
      <c r="G664" s="156">
        <f t="shared" si="197"/>
        <v>6.4328439366397818</v>
      </c>
      <c r="H664" s="156">
        <f t="shared" si="197"/>
        <v>6.9275638800795933</v>
      </c>
      <c r="I664" s="156">
        <f t="shared" si="197"/>
        <v>5.0571405026842395</v>
      </c>
      <c r="J664" s="156">
        <f t="shared" si="197"/>
        <v>3.4107431670543948</v>
      </c>
      <c r="K664" s="156">
        <f t="shared" si="197"/>
        <v>2.2066327554963241</v>
      </c>
      <c r="L664" s="156">
        <f t="shared" si="197"/>
        <v>1.8102487287675515</v>
      </c>
      <c r="M664" s="156">
        <f t="shared" si="197"/>
        <v>1.5475205235547767</v>
      </c>
      <c r="N664" s="156">
        <f t="shared" si="197"/>
        <v>2.5050361800903564</v>
      </c>
      <c r="O664" s="156">
        <f>O432/O457</f>
        <v>3.5889928840376957</v>
      </c>
      <c r="P664" s="156">
        <f>P432/P457</f>
        <v>3.4928915221652246</v>
      </c>
      <c r="Q664" s="156">
        <f>Q432/Q457</f>
        <v>2.9491793542978617</v>
      </c>
      <c r="R664" s="6"/>
      <c r="S664" s="89" t="s">
        <v>40</v>
      </c>
    </row>
    <row r="665" spans="1:19" ht="14">
      <c r="A665" s="3"/>
      <c r="B665" s="13">
        <f t="shared" ref="B665:N665" si="198">B432/B588</f>
        <v>5.3713320516824163</v>
      </c>
      <c r="C665" s="13">
        <f t="shared" si="198"/>
        <v>0</v>
      </c>
      <c r="D665" s="13">
        <f t="shared" si="198"/>
        <v>0</v>
      </c>
      <c r="E665" s="13">
        <f t="shared" si="198"/>
        <v>2.7142695702736075E-4</v>
      </c>
      <c r="F665" s="13">
        <f t="shared" si="198"/>
        <v>0</v>
      </c>
      <c r="G665" s="13">
        <f t="shared" si="198"/>
        <v>17.570801662318928</v>
      </c>
      <c r="H665" s="13">
        <f t="shared" si="198"/>
        <v>20.988803636834458</v>
      </c>
      <c r="I665" s="13">
        <f t="shared" si="198"/>
        <v>13.804636194598968</v>
      </c>
      <c r="J665" s="13">
        <f t="shared" si="198"/>
        <v>11.288929545302876</v>
      </c>
      <c r="K665" s="13">
        <f t="shared" si="198"/>
        <v>8.3501364292653957</v>
      </c>
      <c r="L665" s="13">
        <f t="shared" si="198"/>
        <v>7.3371915898661717</v>
      </c>
      <c r="M665" s="13">
        <f t="shared" si="198"/>
        <v>6.4925147634325651</v>
      </c>
      <c r="N665" s="13">
        <f t="shared" si="198"/>
        <v>15.052656748068669</v>
      </c>
      <c r="O665" s="13">
        <f>O432/O588</f>
        <v>28.781118664172961</v>
      </c>
      <c r="P665" s="13">
        <f>P432/P588</f>
        <v>26.508923350386695</v>
      </c>
      <c r="Q665" s="13">
        <f>Q432/Q588</f>
        <v>17.711458199898146</v>
      </c>
      <c r="R665" s="6"/>
      <c r="S665" s="89" t="s">
        <v>41</v>
      </c>
    </row>
    <row r="666" spans="1:19" ht="14">
      <c r="A666" s="3"/>
      <c r="B666" s="402" t="s">
        <v>378</v>
      </c>
      <c r="C666" s="402"/>
      <c r="D666" s="402"/>
      <c r="E666" s="402"/>
      <c r="F666" s="402"/>
      <c r="G666" s="402"/>
      <c r="H666" s="402"/>
      <c r="I666" s="402"/>
      <c r="J666" s="402"/>
      <c r="K666" s="402"/>
      <c r="L666" s="402"/>
      <c r="M666" s="402"/>
      <c r="N666" s="402"/>
      <c r="O666" s="402"/>
      <c r="P666" s="127"/>
      <c r="Q666" s="127"/>
      <c r="R666" s="40"/>
      <c r="S666" s="41"/>
    </row>
    <row r="667" spans="1:19" ht="14">
      <c r="A667" s="64"/>
      <c r="B667" s="42"/>
      <c r="C667" s="43">
        <f t="shared" ref="C667:Q667" si="199">365/(C465/((C366+B366)/2))</f>
        <v>2.3861428276246461</v>
      </c>
      <c r="D667" s="43">
        <f t="shared" si="199"/>
        <v>2.9078194981895558</v>
      </c>
      <c r="E667" s="43">
        <f t="shared" si="199"/>
        <v>2.5867943830496682</v>
      </c>
      <c r="F667" s="43">
        <f t="shared" si="199"/>
        <v>2.7711338218400168</v>
      </c>
      <c r="G667" s="43">
        <f t="shared" si="199"/>
        <v>2.8910894555574083</v>
      </c>
      <c r="H667" s="43">
        <f t="shared" si="199"/>
        <v>2.6232207634885265</v>
      </c>
      <c r="I667" s="43">
        <f t="shared" si="199"/>
        <v>2.6111748983877736</v>
      </c>
      <c r="J667" s="43">
        <f t="shared" si="199"/>
        <v>2.6070192145952049</v>
      </c>
      <c r="K667" s="43">
        <f t="shared" si="199"/>
        <v>4.5073432972271776</v>
      </c>
      <c r="L667" s="43">
        <f t="shared" si="199"/>
        <v>6.3729722620246303</v>
      </c>
      <c r="M667" s="43">
        <f t="shared" si="199"/>
        <v>6.2578696467509021</v>
      </c>
      <c r="N667" s="44">
        <f t="shared" si="199"/>
        <v>6.3420589459298489</v>
      </c>
      <c r="O667" s="44">
        <f t="shared" si="199"/>
        <v>8.3671497514294089</v>
      </c>
      <c r="P667" s="44">
        <f t="shared" si="199"/>
        <v>7.8622079510383314</v>
      </c>
      <c r="Q667" s="44">
        <f t="shared" si="199"/>
        <v>7.6170410421314534</v>
      </c>
      <c r="R667" s="40"/>
      <c r="S667" s="41" t="s">
        <v>60</v>
      </c>
    </row>
    <row r="668" spans="1:19" ht="14">
      <c r="A668" s="3"/>
      <c r="B668" s="42"/>
      <c r="C668" s="43">
        <f t="shared" ref="C668:Q668" si="200">365/(C503/((C372+B372)/2))</f>
        <v>25.028676892524928</v>
      </c>
      <c r="D668" s="43">
        <f t="shared" si="200"/>
        <v>22.929330652484083</v>
      </c>
      <c r="E668" s="43">
        <f t="shared" si="200"/>
        <v>23.674454699407775</v>
      </c>
      <c r="F668" s="43">
        <f t="shared" si="200"/>
        <v>23.176146934352978</v>
      </c>
      <c r="G668" s="43">
        <f t="shared" si="200"/>
        <v>25.179419693117286</v>
      </c>
      <c r="H668" s="43">
        <f t="shared" si="200"/>
        <v>27.288429393145368</v>
      </c>
      <c r="I668" s="43">
        <f t="shared" si="200"/>
        <v>28.126131644352125</v>
      </c>
      <c r="J668" s="43">
        <f t="shared" si="200"/>
        <v>27.817448364823537</v>
      </c>
      <c r="K668" s="43">
        <f t="shared" si="200"/>
        <v>26.966354149096965</v>
      </c>
      <c r="L668" s="43">
        <f t="shared" si="200"/>
        <v>26.289544315359318</v>
      </c>
      <c r="M668" s="43">
        <f t="shared" si="200"/>
        <v>26.169703083835955</v>
      </c>
      <c r="N668" s="44">
        <f t="shared" si="200"/>
        <v>28.109933194479389</v>
      </c>
      <c r="O668" s="44">
        <f t="shared" si="200"/>
        <v>33.757757494414236</v>
      </c>
      <c r="P668" s="44">
        <f t="shared" si="200"/>
        <v>30.473066380973247</v>
      </c>
      <c r="Q668" s="44">
        <f t="shared" si="200"/>
        <v>30.203082752382141</v>
      </c>
      <c r="R668" s="40"/>
      <c r="S668" s="41" t="s">
        <v>61</v>
      </c>
    </row>
    <row r="669" spans="1:19" ht="14">
      <c r="A669" s="3"/>
      <c r="B669" s="42"/>
      <c r="C669" s="43">
        <f t="shared" ref="C669:Q669" si="201">365/(C503/((C408+B408)/2))</f>
        <v>81.461275622394737</v>
      </c>
      <c r="D669" s="43">
        <f t="shared" si="201"/>
        <v>75.339323174649721</v>
      </c>
      <c r="E669" s="43">
        <f t="shared" si="201"/>
        <v>71.8455959728539</v>
      </c>
      <c r="F669" s="43">
        <f t="shared" si="201"/>
        <v>76.532634222028662</v>
      </c>
      <c r="G669" s="43">
        <f t="shared" si="201"/>
        <v>79.759970990630123</v>
      </c>
      <c r="H669" s="43">
        <f t="shared" si="201"/>
        <v>78.164015694677104</v>
      </c>
      <c r="I669" s="43">
        <f t="shared" si="201"/>
        <v>76.863939540786077</v>
      </c>
      <c r="J669" s="43">
        <f t="shared" si="201"/>
        <v>73.211770176790182</v>
      </c>
      <c r="K669" s="43">
        <f t="shared" si="201"/>
        <v>79.19465073412934</v>
      </c>
      <c r="L669" s="43">
        <f t="shared" si="201"/>
        <v>84.703661648891185</v>
      </c>
      <c r="M669" s="43">
        <f t="shared" si="201"/>
        <v>80.67291249181477</v>
      </c>
      <c r="N669" s="44">
        <f t="shared" si="201"/>
        <v>80.526273429993196</v>
      </c>
      <c r="O669" s="44">
        <f t="shared" si="201"/>
        <v>92.818891084257942</v>
      </c>
      <c r="P669" s="44">
        <f t="shared" si="201"/>
        <v>80.261910613634086</v>
      </c>
      <c r="Q669" s="44">
        <f t="shared" si="201"/>
        <v>80.281426842489495</v>
      </c>
      <c r="R669" s="40"/>
      <c r="S669" s="41" t="s">
        <v>62</v>
      </c>
    </row>
    <row r="670" spans="1:19" ht="14">
      <c r="A670" s="3"/>
      <c r="B670" s="158"/>
      <c r="C670" s="159">
        <f t="shared" ref="C670:M670" si="202">C668+C667-C669</f>
        <v>-54.046455902245164</v>
      </c>
      <c r="D670" s="159">
        <f t="shared" si="202"/>
        <v>-49.502173023976084</v>
      </c>
      <c r="E670" s="159">
        <f t="shared" si="202"/>
        <v>-45.584346890396461</v>
      </c>
      <c r="F670" s="159">
        <f t="shared" si="202"/>
        <v>-50.585353465835666</v>
      </c>
      <c r="G670" s="159">
        <f t="shared" si="202"/>
        <v>-51.689461841955428</v>
      </c>
      <c r="H670" s="159">
        <f t="shared" si="202"/>
        <v>-48.252365538043207</v>
      </c>
      <c r="I670" s="159">
        <f t="shared" si="202"/>
        <v>-46.126632998046176</v>
      </c>
      <c r="J670" s="159">
        <f t="shared" si="202"/>
        <v>-42.787302597371436</v>
      </c>
      <c r="K670" s="159">
        <f t="shared" si="202"/>
        <v>-47.720953287805202</v>
      </c>
      <c r="L670" s="159">
        <f t="shared" si="202"/>
        <v>-52.041145071507238</v>
      </c>
      <c r="M670" s="159">
        <f t="shared" si="202"/>
        <v>-48.24533976122791</v>
      </c>
      <c r="N670" s="160">
        <f>N668+N667-N669</f>
        <v>-46.074281289583958</v>
      </c>
      <c r="O670" s="160">
        <f>O668+O667-O669</f>
        <v>-50.693983838414297</v>
      </c>
      <c r="P670" s="160">
        <f>P668+P667-P669</f>
        <v>-41.926636281622507</v>
      </c>
      <c r="Q670" s="160">
        <f>Q668+Q667-Q669</f>
        <v>-42.461303047975903</v>
      </c>
      <c r="R670" s="40"/>
      <c r="S670" s="41" t="s">
        <v>63</v>
      </c>
    </row>
    <row r="671" spans="1:19" ht="14">
      <c r="A671" s="64"/>
      <c r="B671" s="392" t="s">
        <v>42</v>
      </c>
      <c r="C671" s="392"/>
      <c r="D671" s="392"/>
      <c r="E671" s="392"/>
      <c r="F671" s="392"/>
      <c r="G671" s="392"/>
      <c r="H671" s="392"/>
      <c r="I671" s="392"/>
      <c r="J671" s="392"/>
      <c r="K671" s="392"/>
      <c r="L671" s="392"/>
      <c r="M671" s="392"/>
      <c r="N671" s="392"/>
      <c r="O671" s="392"/>
      <c r="P671" s="126"/>
      <c r="Q671" s="126"/>
      <c r="R671" s="28"/>
      <c r="S671" s="89"/>
    </row>
    <row r="672" spans="1:19" ht="14">
      <c r="A672" s="3"/>
      <c r="B672" s="163">
        <v>8983101.3479999993</v>
      </c>
      <c r="C672" s="163">
        <v>8983101.3479999993</v>
      </c>
      <c r="D672" s="163">
        <v>8983101.3479999993</v>
      </c>
      <c r="E672" s="163">
        <v>8983101.3479999993</v>
      </c>
      <c r="F672" s="163">
        <v>8983101.3479999993</v>
      </c>
      <c r="G672" s="163">
        <v>8983101.3479999993</v>
      </c>
      <c r="H672" s="163">
        <v>8983101.3479999993</v>
      </c>
      <c r="I672" s="163">
        <v>8983101.3479999993</v>
      </c>
      <c r="J672" s="163">
        <v>8983101.3479999993</v>
      </c>
      <c r="K672" s="163">
        <v>8983101.3479999993</v>
      </c>
      <c r="L672" s="163">
        <v>8983101.3479999993</v>
      </c>
      <c r="M672" s="163">
        <v>8983101.3479999993</v>
      </c>
      <c r="N672" s="164">
        <v>8983101.3479999993</v>
      </c>
      <c r="O672" s="164">
        <v>8983101.3479999993</v>
      </c>
      <c r="P672" s="164">
        <v>8983101.3479999993</v>
      </c>
      <c r="Q672" s="164">
        <v>8983101.3479999993</v>
      </c>
      <c r="R672" s="30"/>
      <c r="S672" s="90" t="s">
        <v>43</v>
      </c>
    </row>
    <row r="673" spans="1:19" ht="14">
      <c r="A673" s="3"/>
      <c r="B673" s="13">
        <f t="shared" ref="B673:O673" si="203">B457/B672</f>
        <v>1.8633515699705097</v>
      </c>
      <c r="C673" s="13">
        <f t="shared" si="203"/>
        <v>2.086175402459681</v>
      </c>
      <c r="D673" s="13">
        <f t="shared" si="203"/>
        <v>1.9765636356705616</v>
      </c>
      <c r="E673" s="13">
        <f t="shared" si="203"/>
        <v>2.3923368942937149</v>
      </c>
      <c r="F673" s="13">
        <f t="shared" si="203"/>
        <v>2.9771194951456534</v>
      </c>
      <c r="G673" s="13">
        <f t="shared" si="203"/>
        <v>3.2038987377569552</v>
      </c>
      <c r="H673" s="13">
        <f t="shared" si="203"/>
        <v>3.4266791932446985</v>
      </c>
      <c r="I673" s="13">
        <f t="shared" si="203"/>
        <v>4.1577446377486869</v>
      </c>
      <c r="J673" s="13">
        <f t="shared" si="203"/>
        <v>6.1444444787755721</v>
      </c>
      <c r="K673" s="13">
        <f t="shared" si="203"/>
        <v>8.386069875163118</v>
      </c>
      <c r="L673" s="13">
        <f t="shared" si="203"/>
        <v>9.4433759782624254</v>
      </c>
      <c r="M673" s="13">
        <f t="shared" si="203"/>
        <v>10.435021826940654</v>
      </c>
      <c r="N673" s="13">
        <f t="shared" si="203"/>
        <v>10.771195852259019</v>
      </c>
      <c r="O673" s="13">
        <f t="shared" si="203"/>
        <v>11.592224405125348</v>
      </c>
      <c r="P673" s="13">
        <f t="shared" ref="P673:Q673" si="204">P457/P672</f>
        <v>11.212630408809233</v>
      </c>
      <c r="Q673" s="13">
        <f t="shared" si="204"/>
        <v>12.356027869452021</v>
      </c>
      <c r="R673" s="6"/>
      <c r="S673" s="90" t="s">
        <v>44</v>
      </c>
    </row>
    <row r="674" spans="1:19" ht="14">
      <c r="A674" s="3"/>
      <c r="B674" s="13">
        <f t="shared" ref="B674:O674" si="205">B588/B672</f>
        <v>0.36752017728654934</v>
      </c>
      <c r="C674" s="13">
        <f t="shared" si="205"/>
        <v>0.55571804843451267</v>
      </c>
      <c r="D674" s="13">
        <f t="shared" si="205"/>
        <v>0.74177753560395443</v>
      </c>
      <c r="E674" s="13">
        <f t="shared" si="205"/>
        <v>0.8914035776500292</v>
      </c>
      <c r="F674" s="13">
        <f t="shared" si="205"/>
        <v>1.2271075058564507</v>
      </c>
      <c r="G674" s="13">
        <f t="shared" si="205"/>
        <v>1.1729789547956018</v>
      </c>
      <c r="H674" s="13">
        <f t="shared" si="205"/>
        <v>1.1310096286804134</v>
      </c>
      <c r="I674" s="13">
        <f t="shared" si="205"/>
        <v>1.5231331352001576</v>
      </c>
      <c r="J674" s="13">
        <f t="shared" si="205"/>
        <v>1.8564312884784344</v>
      </c>
      <c r="K674" s="13">
        <f t="shared" si="205"/>
        <v>2.2161286385166141</v>
      </c>
      <c r="L674" s="13">
        <f t="shared" si="205"/>
        <v>2.3298913692719037</v>
      </c>
      <c r="M674" s="13">
        <f t="shared" si="205"/>
        <v>2.4872350744405742</v>
      </c>
      <c r="N674" s="13">
        <f t="shared" si="205"/>
        <v>1.7925231249433746</v>
      </c>
      <c r="O674" s="13">
        <f t="shared" si="205"/>
        <v>1.4455453030028536</v>
      </c>
      <c r="P674" s="13">
        <f t="shared" ref="P674:Q674" si="206">P588/P672</f>
        <v>1.4774082364054388</v>
      </c>
      <c r="Q674" s="13">
        <f t="shared" si="206"/>
        <v>2.0574332097583277</v>
      </c>
      <c r="R674" s="6"/>
      <c r="S674" s="89" t="s">
        <v>45</v>
      </c>
    </row>
    <row r="675" spans="1:19" ht="14">
      <c r="A675" s="64"/>
      <c r="B675" s="91"/>
      <c r="C675" s="91">
        <f t="shared" ref="C675:M675" si="207">+C674/B674-1</f>
        <v>0.5120749356877583</v>
      </c>
      <c r="D675" s="92">
        <f t="shared" si="207"/>
        <v>0.33480914952030294</v>
      </c>
      <c r="E675" s="91">
        <f t="shared" si="207"/>
        <v>0.20171282475445884</v>
      </c>
      <c r="F675" s="92">
        <f t="shared" si="207"/>
        <v>0.3766015042158839</v>
      </c>
      <c r="G675" s="91">
        <f t="shared" si="207"/>
        <v>-4.4110683703356801E-2</v>
      </c>
      <c r="H675" s="92">
        <f t="shared" si="207"/>
        <v>-3.5780118597696142E-2</v>
      </c>
      <c r="I675" s="91">
        <f t="shared" si="207"/>
        <v>0.34670218234768502</v>
      </c>
      <c r="J675" s="92">
        <f t="shared" si="207"/>
        <v>0.21882404471128369</v>
      </c>
      <c r="K675" s="91">
        <f t="shared" si="207"/>
        <v>0.19375742709712362</v>
      </c>
      <c r="L675" s="92">
        <f t="shared" si="207"/>
        <v>5.1333992430799391E-2</v>
      </c>
      <c r="M675" s="91">
        <f t="shared" si="207"/>
        <v>6.7532635745949365E-2</v>
      </c>
      <c r="N675" s="93">
        <f>+N674/M674-1</f>
        <v>-0.27931093310649513</v>
      </c>
      <c r="O675" s="93">
        <f>+O674/N674-1</f>
        <v>-0.19356950943184181</v>
      </c>
      <c r="P675" s="93">
        <f>+P674/O674-1</f>
        <v>2.2042154843847417E-2</v>
      </c>
      <c r="Q675" s="93">
        <f>+Q674/P674-1</f>
        <v>0.39259627708865374</v>
      </c>
      <c r="R675" s="31"/>
      <c r="S675" s="94" t="s">
        <v>46</v>
      </c>
    </row>
    <row r="676" spans="1:19" ht="14">
      <c r="A676" s="3"/>
      <c r="B676" s="138">
        <v>0.3</v>
      </c>
      <c r="C676" s="138">
        <v>0.4</v>
      </c>
      <c r="D676" s="138">
        <v>0.7</v>
      </c>
      <c r="E676" s="138">
        <v>1.25</v>
      </c>
      <c r="F676" s="138">
        <v>0.9</v>
      </c>
      <c r="G676" s="138">
        <v>0.9</v>
      </c>
      <c r="H676" s="138">
        <v>0.8</v>
      </c>
      <c r="I676" s="138">
        <v>0.9</v>
      </c>
      <c r="J676" s="138">
        <v>1</v>
      </c>
      <c r="K676" s="138">
        <v>1.1000000000000001</v>
      </c>
      <c r="L676" s="138">
        <v>1.2</v>
      </c>
      <c r="M676" s="138">
        <v>1.25</v>
      </c>
      <c r="N676" s="138">
        <v>0.9</v>
      </c>
      <c r="O676" s="138">
        <v>0.6</v>
      </c>
      <c r="P676" s="138"/>
      <c r="Q676" s="138"/>
      <c r="R676" s="6"/>
      <c r="S676" s="90" t="s">
        <v>47</v>
      </c>
    </row>
    <row r="677" spans="1:19" ht="14">
      <c r="A677" s="3"/>
      <c r="B677" s="91">
        <f t="shared" ref="B677:O677" si="208">+B676/B686</f>
        <v>5.7151729958545741E-2</v>
      </c>
      <c r="C677" s="91">
        <f t="shared" si="208"/>
        <v>4.9046886269618825E-2</v>
      </c>
      <c r="D677" s="92">
        <f t="shared" si="208"/>
        <v>4.3230789526657147E-2</v>
      </c>
      <c r="E677" s="91">
        <f t="shared" si="208"/>
        <v>5.6931756978425806E-2</v>
      </c>
      <c r="F677" s="92">
        <f t="shared" si="208"/>
        <v>2.5014514798673053E-2</v>
      </c>
      <c r="G677" s="91">
        <f t="shared" si="208"/>
        <v>2.196820092257977E-2</v>
      </c>
      <c r="H677" s="92">
        <f t="shared" si="208"/>
        <v>1.8472353252397759E-2</v>
      </c>
      <c r="I677" s="91">
        <f t="shared" si="208"/>
        <v>2.00314599954085E-2</v>
      </c>
      <c r="J677" s="92">
        <f t="shared" si="208"/>
        <v>1.9284684036958082E-2</v>
      </c>
      <c r="K677" s="91">
        <f t="shared" si="208"/>
        <v>1.7218119498978595E-2</v>
      </c>
      <c r="L677" s="92">
        <f t="shared" si="208"/>
        <v>1.6025284004624937E-2</v>
      </c>
      <c r="M677" s="91">
        <f t="shared" si="208"/>
        <v>1.574761594682873E-2</v>
      </c>
      <c r="N677" s="93">
        <f t="shared" si="208"/>
        <v>1.381694429138457E-2</v>
      </c>
      <c r="O677" s="93">
        <f t="shared" si="208"/>
        <v>9.7521480296947956E-3</v>
      </c>
      <c r="P677" s="93">
        <f t="shared" ref="P677:Q677" si="209">+P676/P686</f>
        <v>0</v>
      </c>
      <c r="Q677" s="93">
        <f t="shared" si="209"/>
        <v>0</v>
      </c>
      <c r="R677" s="6"/>
      <c r="S677" s="94" t="s">
        <v>48</v>
      </c>
    </row>
    <row r="678" spans="1:19" ht="14">
      <c r="A678" s="3"/>
      <c r="B678" s="95">
        <f t="shared" ref="B678:M678" si="210">+B676/B674</f>
        <v>0.81628171333323829</v>
      </c>
      <c r="C678" s="95">
        <f t="shared" si="210"/>
        <v>0.71978947080596234</v>
      </c>
      <c r="D678" s="96">
        <f t="shared" si="210"/>
        <v>0.94367915770064503</v>
      </c>
      <c r="E678" s="95">
        <f t="shared" si="210"/>
        <v>1.4022829068011191</v>
      </c>
      <c r="F678" s="96">
        <f t="shared" si="210"/>
        <v>0.73343207152159962</v>
      </c>
      <c r="G678" s="95">
        <f t="shared" si="210"/>
        <v>0.76727719309919773</v>
      </c>
      <c r="H678" s="96">
        <f t="shared" si="210"/>
        <v>0.70733261655197988</v>
      </c>
      <c r="I678" s="95">
        <f t="shared" si="210"/>
        <v>0.59088728306191662</v>
      </c>
      <c r="J678" s="96">
        <f t="shared" si="210"/>
        <v>0.53866793034910465</v>
      </c>
      <c r="K678" s="95">
        <f t="shared" si="210"/>
        <v>0.49636107799964857</v>
      </c>
      <c r="L678" s="96">
        <f t="shared" si="210"/>
        <v>0.51504547200198547</v>
      </c>
      <c r="M678" s="95">
        <f t="shared" si="210"/>
        <v>0.50256608747814013</v>
      </c>
      <c r="N678" s="97">
        <f>+N676/N674</f>
        <v>0.50208557283099531</v>
      </c>
      <c r="O678" s="97">
        <f>+O676/O674</f>
        <v>0.4150682782155708</v>
      </c>
      <c r="P678" s="97">
        <f>+P676/P674</f>
        <v>0</v>
      </c>
      <c r="Q678" s="97">
        <f>+Q676/Q674</f>
        <v>0</v>
      </c>
      <c r="R678" s="28"/>
      <c r="S678" s="98" t="s">
        <v>49</v>
      </c>
    </row>
    <row r="679" spans="1:19" ht="14">
      <c r="A679" s="64"/>
      <c r="B679" s="16">
        <f t="shared" ref="B679:M679" si="211">+B686*B672</f>
        <v>47153960.280025333</v>
      </c>
      <c r="C679" s="16">
        <f t="shared" si="211"/>
        <v>73261338.537320465</v>
      </c>
      <c r="D679" s="16">
        <f t="shared" si="211"/>
        <v>145455843.2184673</v>
      </c>
      <c r="E679" s="16">
        <f t="shared" si="211"/>
        <v>197233974.16410604</v>
      </c>
      <c r="F679" s="16">
        <f t="shared" si="211"/>
        <v>323203998.88903201</v>
      </c>
      <c r="G679" s="16">
        <f t="shared" si="211"/>
        <v>368022453.98666835</v>
      </c>
      <c r="H679" s="16">
        <f t="shared" si="211"/>
        <v>389039825.09468174</v>
      </c>
      <c r="I679" s="16">
        <f t="shared" si="211"/>
        <v>403604690.57438403</v>
      </c>
      <c r="J679" s="16">
        <f t="shared" si="211"/>
        <v>465815324.26377106</v>
      </c>
      <c r="K679" s="16">
        <f t="shared" si="211"/>
        <v>573896091.46261191</v>
      </c>
      <c r="L679" s="16">
        <f t="shared" si="211"/>
        <v>672669614.74685538</v>
      </c>
      <c r="M679" s="16">
        <f t="shared" si="211"/>
        <v>713052485.08179939</v>
      </c>
      <c r="N679" s="16">
        <f>+N686*N672</f>
        <v>585135978.16567862</v>
      </c>
      <c r="O679" s="16">
        <f>+O686*O672</f>
        <v>552684474.47558701</v>
      </c>
      <c r="P679" s="16">
        <f>+P686*P672</f>
        <v>557481873.92873955</v>
      </c>
      <c r="Q679" s="16">
        <f>+Q686*Q672</f>
        <v>494070574.13999999</v>
      </c>
      <c r="R679" s="6"/>
      <c r="S679" s="89" t="s">
        <v>50</v>
      </c>
    </row>
    <row r="680" spans="1:19" ht="14">
      <c r="A680" s="3"/>
      <c r="B680" s="32">
        <f t="shared" ref="B680:M680" si="212">+B686/B$673</f>
        <v>2.8170663127732043</v>
      </c>
      <c r="C680" s="32">
        <f t="shared" si="212"/>
        <v>3.9092885669629669</v>
      </c>
      <c r="D680" s="33">
        <f t="shared" si="212"/>
        <v>8.1920778690994815</v>
      </c>
      <c r="E680" s="32">
        <f t="shared" si="212"/>
        <v>9.1776837452084976</v>
      </c>
      <c r="F680" s="33">
        <f t="shared" si="212"/>
        <v>12.085208832452793</v>
      </c>
      <c r="G680" s="32">
        <f t="shared" si="212"/>
        <v>12.787016809821344</v>
      </c>
      <c r="H680" s="33">
        <f t="shared" si="212"/>
        <v>12.638464541112446</v>
      </c>
      <c r="I680" s="32">
        <f t="shared" si="212"/>
        <v>10.806177409818329</v>
      </c>
      <c r="J680" s="33">
        <f t="shared" si="212"/>
        <v>8.4392693466001329</v>
      </c>
      <c r="K680" s="32">
        <f t="shared" si="212"/>
        <v>7.6181319532336271</v>
      </c>
      <c r="L680" s="33">
        <f t="shared" si="212"/>
        <v>7.9295443064552158</v>
      </c>
      <c r="M680" s="32">
        <f t="shared" si="212"/>
        <v>7.6067971749074355</v>
      </c>
      <c r="N680" s="34">
        <f>+N686/N$673</f>
        <v>6.0473705434480012</v>
      </c>
      <c r="O680" s="34">
        <f>+O686/O$673</f>
        <v>5.3074289101589551</v>
      </c>
      <c r="P680" s="34">
        <f>+P686/P$673</f>
        <v>5.5347364359370577</v>
      </c>
      <c r="Q680" s="34">
        <f>+Q686/Q$673</f>
        <v>4.4512686909663959</v>
      </c>
      <c r="R680" s="35">
        <f>(SUM(INDEX($B680:$Q680,,$S$348-$B$348-$R$348+1):INDEX($B680:$Q680,$S$348-$B$348+1))-MAX(INDEX($B680:$Q680,,$S$348-$B$348-$R$348+1):INDEX($B680:$Q680,$S$348-$B$348+1))-MIN(INDEX($B680:$Q680,,$S$348-$B$348-$R$348+1):INDEX($B680:$Q680,$S$348-$B$348+1)))/(COUNT(INDEX($B680:$Q680,,$S$348-$B$348-$R$348+1):INDEX($B680:$Q680,$S$348-$B$348+1))-2)</f>
        <v>7.9919911801856909</v>
      </c>
      <c r="S680" s="36" t="s">
        <v>51</v>
      </c>
    </row>
    <row r="681" spans="1:19" ht="14">
      <c r="A681" s="3"/>
      <c r="B681" s="32">
        <f t="shared" ref="B681:M681" si="213">+B686/B$674</f>
        <v>14.28271224554913</v>
      </c>
      <c r="C681" s="32">
        <f t="shared" si="213"/>
        <v>14.6755385622068</v>
      </c>
      <c r="D681" s="33">
        <f t="shared" si="213"/>
        <v>21.828867065190881</v>
      </c>
      <c r="E681" s="32">
        <f t="shared" si="213"/>
        <v>24.63094380404441</v>
      </c>
      <c r="F681" s="33">
        <f t="shared" si="213"/>
        <v>29.320259754169047</v>
      </c>
      <c r="G681" s="32">
        <f t="shared" si="213"/>
        <v>34.926719570857543</v>
      </c>
      <c r="H681" s="33">
        <f t="shared" si="213"/>
        <v>38.291418905177458</v>
      </c>
      <c r="I681" s="32">
        <f t="shared" si="213"/>
        <v>29.497963862711782</v>
      </c>
      <c r="J681" s="33">
        <f t="shared" si="213"/>
        <v>27.932421880326167</v>
      </c>
      <c r="K681" s="32">
        <f t="shared" si="213"/>
        <v>28.827833261878194</v>
      </c>
      <c r="L681" s="33">
        <f t="shared" si="213"/>
        <v>32.139553461476389</v>
      </c>
      <c r="M681" s="32">
        <f t="shared" si="213"/>
        <v>31.913788676015265</v>
      </c>
      <c r="N681" s="34">
        <f>+N686/N$674</f>
        <v>36.338394527946832</v>
      </c>
      <c r="O681" s="34">
        <f>+O686/O$674</f>
        <v>42.561728652160419</v>
      </c>
      <c r="P681" s="34">
        <f>+P686/P$674</f>
        <v>42.005285023537468</v>
      </c>
      <c r="Q681" s="34">
        <f>+Q686/Q$674</f>
        <v>26.73233801181836</v>
      </c>
      <c r="R681" s="35">
        <f>(SUM(INDEX($B681:$Q681,,$S$348-$B$348-$R$348+1):INDEX($B681:$Q681,$S$348-$B$348+1))-MAX(INDEX($B681:$Q681,,$S$348-$B$348-$R$348+1):INDEX($B681:$Q681,$S$348-$B$348+1))-MIN(INDEX($B681:$Q681,,$S$348-$B$348-$R$348+1):INDEX($B681:$Q681,$S$348-$B$348+1)))/(COUNT(INDEX($B681:$Q681,,$S$348-$B$348-$R$348+1):INDEX($B681:$Q681,$S$348-$B$348+1))-2)</f>
        <v>33.541486574436341</v>
      </c>
      <c r="S681" s="36" t="s">
        <v>52</v>
      </c>
    </row>
    <row r="682" spans="1:19" ht="14">
      <c r="A682" s="3"/>
      <c r="B682" s="32">
        <f t="shared" ref="B682:O682" si="214">+(B679+B432-B354-B360)/B559</f>
        <v>8.0053176423248686</v>
      </c>
      <c r="C682" s="32">
        <f t="shared" si="214"/>
        <v>6.3461313183554342</v>
      </c>
      <c r="D682" s="33">
        <f t="shared" si="214"/>
        <v>10.426751027950557</v>
      </c>
      <c r="E682" s="32">
        <f t="shared" si="214"/>
        <v>12.703087981512562</v>
      </c>
      <c r="F682" s="33">
        <f t="shared" si="214"/>
        <v>17.373451129158241</v>
      </c>
      <c r="G682" s="32">
        <f t="shared" si="214"/>
        <v>26.66830575036095</v>
      </c>
      <c r="H682" s="33">
        <f t="shared" si="214"/>
        <v>21.285687273372847</v>
      </c>
      <c r="I682" s="32">
        <f t="shared" si="214"/>
        <v>17.457279731802814</v>
      </c>
      <c r="J682" s="33">
        <f t="shared" si="214"/>
        <v>16.92335501022022</v>
      </c>
      <c r="K682" s="32">
        <f t="shared" si="214"/>
        <v>17.390661364548691</v>
      </c>
      <c r="L682" s="33">
        <f t="shared" si="214"/>
        <v>18.618066624181477</v>
      </c>
      <c r="M682" s="32">
        <f t="shared" si="214"/>
        <v>18.678937280805759</v>
      </c>
      <c r="N682" s="34">
        <f t="shared" si="214"/>
        <v>16.353123692007024</v>
      </c>
      <c r="O682" s="34">
        <f t="shared" si="214"/>
        <v>16.638569377995029</v>
      </c>
      <c r="P682" s="34">
        <f t="shared" ref="P682:Q682" si="215">+(P679+P432-P354-P360)/P559</f>
        <v>11.574062228773034</v>
      </c>
      <c r="Q682" s="34">
        <f t="shared" si="215"/>
        <v>9.6637669020281223</v>
      </c>
      <c r="R682" s="35">
        <f>(SUM(INDEX($B682:$Q682,,$S$348-$B$348-$R$348+1):INDEX($B682:$Q682,$S$348-$B$348+1))-MAX(INDEX($B682:$Q682,,$S$348-$B$348-$R$348+1):INDEX($B682:$Q682,$S$348-$B$348+1))-MIN(INDEX($B682:$Q682,,$S$348-$B$348-$R$348+1):INDEX($B682:$Q682,$S$348-$B$348+1)))/(COUNT(INDEX($B682:$Q682,,$S$348-$B$348-$R$348+1):INDEX($B682:$Q682,$S$348-$B$348+1))-2)</f>
        <v>17.213304731522989</v>
      </c>
      <c r="S682" s="36" t="s">
        <v>53</v>
      </c>
    </row>
    <row r="683" spans="1:19" ht="14">
      <c r="A683" s="64"/>
      <c r="B683" s="32">
        <f t="shared" ref="B683:O683" si="216">B679/B465</f>
        <v>0.38002039043155122</v>
      </c>
      <c r="C683" s="32">
        <f t="shared" si="216"/>
        <v>0.65192511159906363</v>
      </c>
      <c r="D683" s="33">
        <f t="shared" si="216"/>
        <v>1.0778194286610825</v>
      </c>
      <c r="E683" s="32">
        <f t="shared" si="216"/>
        <v>1.2695297574222846</v>
      </c>
      <c r="F683" s="33">
        <f t="shared" si="216"/>
        <v>1.7127742024429264</v>
      </c>
      <c r="G683" s="32">
        <f t="shared" si="216"/>
        <v>1.3516048767471804</v>
      </c>
      <c r="H683" s="33">
        <f t="shared" si="216"/>
        <v>1.0874131026827381</v>
      </c>
      <c r="I683" s="32">
        <f t="shared" si="216"/>
        <v>1.0300838340079268</v>
      </c>
      <c r="J683" s="33">
        <f t="shared" si="216"/>
        <v>1.071549583609624</v>
      </c>
      <c r="K683" s="32">
        <f t="shared" si="216"/>
        <v>1.2182839820527516</v>
      </c>
      <c r="L683" s="33">
        <f t="shared" si="216"/>
        <v>1.3227142629761763</v>
      </c>
      <c r="M683" s="32">
        <f t="shared" si="216"/>
        <v>1.2941373495207411</v>
      </c>
      <c r="N683" s="34">
        <f t="shared" si="216"/>
        <v>1.1126705181726677</v>
      </c>
      <c r="O683" s="34">
        <f t="shared" si="216"/>
        <v>0.97784385799054552</v>
      </c>
      <c r="P683" s="34">
        <f t="shared" ref="P683:Q683" si="217">P679/P465</f>
        <v>0.67239500336493674</v>
      </c>
      <c r="Q683" s="34">
        <f t="shared" si="217"/>
        <v>0.5518609237486386</v>
      </c>
      <c r="R683" s="35">
        <f>(SUM(INDEX($B683:$Q683,,$S$348-$B$348-$R$348+1):INDEX($B683:$Q683,$S$348-$B$348+1))-MAX(INDEX($B683:$Q683,,$S$348-$B$348-$R$348+1):INDEX($B683:$Q683,$S$348-$B$348+1))-MIN(INDEX($B683:$Q683,,$S$348-$B$348-$R$348+1):INDEX($B683:$Q683,$S$348-$B$348+1)))/(COUNT(INDEX($B683:$Q683,,$S$348-$B$348-$R$348+1):INDEX($B683:$Q683,$S$348-$B$348+1))-2)</f>
        <v>1.0874546104864564</v>
      </c>
      <c r="S683" s="36" t="s">
        <v>54</v>
      </c>
    </row>
    <row r="684" spans="1:19" s="15" customFormat="1" ht="14">
      <c r="A684" s="3"/>
      <c r="B684" s="138">
        <v>6.2</v>
      </c>
      <c r="C684" s="138">
        <v>12.5</v>
      </c>
      <c r="D684" s="138">
        <v>22.625</v>
      </c>
      <c r="E684" s="138">
        <v>26.75</v>
      </c>
      <c r="F684" s="138">
        <v>47.25</v>
      </c>
      <c r="G684" s="138">
        <v>52</v>
      </c>
      <c r="H684" s="138">
        <v>48.25</v>
      </c>
      <c r="I684" s="138">
        <v>51.75</v>
      </c>
      <c r="J684" s="138">
        <v>64</v>
      </c>
      <c r="K684" s="138">
        <v>78.25</v>
      </c>
      <c r="L684" s="138">
        <v>90</v>
      </c>
      <c r="M684" s="138">
        <v>88.25</v>
      </c>
      <c r="N684" s="145">
        <v>76</v>
      </c>
      <c r="O684" s="145">
        <v>70.25</v>
      </c>
      <c r="P684" s="145">
        <v>70.25</v>
      </c>
      <c r="Q684" s="145">
        <v>70.25</v>
      </c>
      <c r="R684" s="31"/>
      <c r="S684" s="37" t="s">
        <v>55</v>
      </c>
    </row>
    <row r="685" spans="1:19" s="71" customFormat="1" ht="14">
      <c r="A685" s="3"/>
      <c r="B685" s="138">
        <v>3.5</v>
      </c>
      <c r="C685" s="138">
        <v>5.45</v>
      </c>
      <c r="D685" s="138">
        <v>11.2</v>
      </c>
      <c r="E685" s="138">
        <v>16</v>
      </c>
      <c r="F685" s="138">
        <v>25.875</v>
      </c>
      <c r="G685" s="138">
        <v>32</v>
      </c>
      <c r="H685" s="138">
        <v>38</v>
      </c>
      <c r="I685" s="138">
        <v>37.5</v>
      </c>
      <c r="J685" s="138">
        <v>39</v>
      </c>
      <c r="K685" s="138">
        <v>57.5</v>
      </c>
      <c r="L685" s="138">
        <v>61.5</v>
      </c>
      <c r="M685" s="138">
        <v>68.75</v>
      </c>
      <c r="N685" s="145">
        <v>53.5</v>
      </c>
      <c r="O685" s="145">
        <v>56.25</v>
      </c>
      <c r="P685" s="145">
        <v>56.25</v>
      </c>
      <c r="Q685" s="145">
        <v>56.25</v>
      </c>
      <c r="R685" s="38"/>
      <c r="S685" s="39" t="s">
        <v>56</v>
      </c>
    </row>
    <row r="686" spans="1:19" s="3" customFormat="1" ht="14">
      <c r="B686" s="161">
        <v>5.2491849366169854</v>
      </c>
      <c r="C686" s="161">
        <v>8.1554616495149972</v>
      </c>
      <c r="D686" s="161">
        <v>16.192163216643618</v>
      </c>
      <c r="E686" s="161">
        <v>21.956111427822005</v>
      </c>
      <c r="F686" s="161">
        <v>35.979110818001651</v>
      </c>
      <c r="G686" s="161">
        <v>40.968307016663573</v>
      </c>
      <c r="H686" s="161">
        <v>43.307963477590924</v>
      </c>
      <c r="I686" s="161">
        <v>44.929326180233147</v>
      </c>
      <c r="J686" s="161">
        <v>51.854621941617118</v>
      </c>
      <c r="K686" s="161">
        <v>63.886186878030081</v>
      </c>
      <c r="L686" s="161">
        <v>74.881668222146772</v>
      </c>
      <c r="M686" s="161">
        <v>79.377094553269586</v>
      </c>
      <c r="N686" s="162">
        <v>65.137412514660483</v>
      </c>
      <c r="O686" s="162">
        <v>61.524906940812464</v>
      </c>
      <c r="P686" s="162">
        <v>62.058954066332284</v>
      </c>
      <c r="Q686" s="149">
        <f>VLOOKUP($R686,Price!$A$1:$F$1262,2,FALSE)</f>
        <v>55</v>
      </c>
      <c r="R686" s="148" t="s">
        <v>262</v>
      </c>
      <c r="S686" s="36" t="s">
        <v>57</v>
      </c>
    </row>
    <row r="687" spans="1:19" ht="14">
      <c r="A687" s="64"/>
      <c r="B687" s="401" t="s">
        <v>64</v>
      </c>
      <c r="C687" s="401"/>
      <c r="D687" s="401"/>
      <c r="E687" s="401"/>
      <c r="F687" s="401"/>
      <c r="G687" s="401"/>
      <c r="H687" s="401"/>
      <c r="I687" s="401"/>
      <c r="J687" s="401"/>
      <c r="K687" s="401"/>
      <c r="L687" s="401"/>
      <c r="M687" s="401"/>
      <c r="N687" s="401"/>
      <c r="O687" s="401"/>
      <c r="P687" s="128"/>
      <c r="Q687" s="128"/>
      <c r="R687" s="28"/>
      <c r="S687" s="89"/>
    </row>
    <row r="688" spans="1:19" ht="14">
      <c r="A688" s="3"/>
      <c r="B688" s="107"/>
      <c r="C688" s="106">
        <f t="shared" ref="C688:O688" si="218">+C681/C675/100</f>
        <v>0.28658966763324117</v>
      </c>
      <c r="D688" s="107">
        <f t="shared" si="218"/>
        <v>0.65197940666992349</v>
      </c>
      <c r="E688" s="106">
        <f t="shared" si="218"/>
        <v>1.2210896274952863</v>
      </c>
      <c r="F688" s="107">
        <f t="shared" si="218"/>
        <v>0.77854866286889379</v>
      </c>
      <c r="G688" s="106">
        <f t="shared" si="218"/>
        <v>-7.9179728443428408</v>
      </c>
      <c r="H688" s="107">
        <f t="shared" si="218"/>
        <v>-10.701870313991362</v>
      </c>
      <c r="I688" s="106">
        <f t="shared" si="218"/>
        <v>0.85081563845278008</v>
      </c>
      <c r="J688" s="107">
        <f t="shared" si="218"/>
        <v>1.2764786391358494</v>
      </c>
      <c r="K688" s="106">
        <f t="shared" si="218"/>
        <v>1.487831134722275</v>
      </c>
      <c r="L688" s="107">
        <f t="shared" si="218"/>
        <v>6.2608715861720681</v>
      </c>
      <c r="M688" s="106">
        <f t="shared" si="218"/>
        <v>4.7256838598853985</v>
      </c>
      <c r="N688" s="108">
        <f t="shared" si="218"/>
        <v>-1.3010015083831967</v>
      </c>
      <c r="O688" s="108">
        <f t="shared" si="218"/>
        <v>-2.1987826893339792</v>
      </c>
      <c r="P688" s="108">
        <f t="shared" ref="P688:Q688" si="219">+P681/P675/100</f>
        <v>19.05679608963564</v>
      </c>
      <c r="Q688" s="108">
        <f t="shared" si="219"/>
        <v>0.68091165331610681</v>
      </c>
      <c r="R688" s="28"/>
      <c r="S688" s="89" t="s">
        <v>65</v>
      </c>
    </row>
    <row r="689" spans="1:19" ht="14">
      <c r="A689" s="3"/>
      <c r="B689" s="105"/>
      <c r="D689" s="105"/>
      <c r="F689" s="105"/>
      <c r="H689" s="105"/>
      <c r="I689" s="106"/>
      <c r="J689" s="107"/>
      <c r="K689" s="106"/>
      <c r="L689" s="107"/>
      <c r="M689" s="106"/>
      <c r="N689" s="108"/>
      <c r="O689" s="135"/>
      <c r="P689" s="135"/>
      <c r="Q689" s="135"/>
      <c r="R689" s="30"/>
      <c r="S689" s="90" t="s">
        <v>66</v>
      </c>
    </row>
    <row r="690" spans="1:19" ht="14">
      <c r="A690" s="3"/>
      <c r="B690" s="48">
        <f t="shared" ref="B690:Q690" si="220">($R680-B680)/$R680</f>
        <v>0.64751383613166713</v>
      </c>
      <c r="C690" s="49">
        <f t="shared" si="220"/>
        <v>0.51084923909136037</v>
      </c>
      <c r="D690" s="48">
        <f t="shared" si="220"/>
        <v>-2.5035899615337379E-2</v>
      </c>
      <c r="E690" s="49">
        <f t="shared" si="220"/>
        <v>-0.14836009428569685</v>
      </c>
      <c r="F690" s="48">
        <f t="shared" si="220"/>
        <v>-0.51216493611946123</v>
      </c>
      <c r="G690" s="49">
        <f t="shared" si="220"/>
        <v>-0.59997884401121704</v>
      </c>
      <c r="H690" s="48">
        <f t="shared" si="220"/>
        <v>-0.58139120228843855</v>
      </c>
      <c r="I690" s="49">
        <f t="shared" si="220"/>
        <v>-0.35212579270730016</v>
      </c>
      <c r="J690" s="48">
        <f t="shared" si="220"/>
        <v>-5.5965798301099941E-2</v>
      </c>
      <c r="K690" s="49">
        <f t="shared" si="220"/>
        <v>4.677923417620404E-2</v>
      </c>
      <c r="L690" s="48">
        <f t="shared" si="220"/>
        <v>7.8136815122241098E-3</v>
      </c>
      <c r="M690" s="49">
        <f t="shared" si="220"/>
        <v>4.8197501297706086E-2</v>
      </c>
      <c r="N690" s="50">
        <f t="shared" si="220"/>
        <v>0.24332116901716941</v>
      </c>
      <c r="O690" s="50">
        <f t="shared" si="220"/>
        <v>0.33590656064317143</v>
      </c>
      <c r="P690" s="50">
        <f t="shared" si="220"/>
        <v>0.30746464665036577</v>
      </c>
      <c r="Q690" s="50">
        <f t="shared" si="220"/>
        <v>0.44303383342035013</v>
      </c>
      <c r="R690" s="31"/>
      <c r="S690" s="51" t="s">
        <v>67</v>
      </c>
    </row>
    <row r="691" spans="1:19" ht="14">
      <c r="A691" s="64"/>
      <c r="B691" s="48">
        <f t="shared" ref="B691:Q691" si="221">($R681-B681)/$R681</f>
        <v>0.57417772125715194</v>
      </c>
      <c r="C691" s="49">
        <f t="shared" si="221"/>
        <v>0.56246606632540352</v>
      </c>
      <c r="D691" s="48">
        <f t="shared" si="221"/>
        <v>0.34919798450949513</v>
      </c>
      <c r="E691" s="49">
        <f t="shared" si="221"/>
        <v>0.26565735989719386</v>
      </c>
      <c r="F691" s="48">
        <f t="shared" si="221"/>
        <v>0.1258509163241591</v>
      </c>
      <c r="G691" s="49">
        <f t="shared" si="221"/>
        <v>-4.1299093686472374E-2</v>
      </c>
      <c r="H691" s="48">
        <f t="shared" si="221"/>
        <v>-0.14161364971704266</v>
      </c>
      <c r="I691" s="49">
        <f t="shared" si="221"/>
        <v>0.120552877188405</v>
      </c>
      <c r="J691" s="48">
        <f t="shared" si="221"/>
        <v>0.16722767136937589</v>
      </c>
      <c r="K691" s="49">
        <f t="shared" si="221"/>
        <v>0.14053203342962922</v>
      </c>
      <c r="L691" s="48">
        <f t="shared" si="221"/>
        <v>4.1796988032976337E-2</v>
      </c>
      <c r="M691" s="49">
        <f t="shared" si="221"/>
        <v>4.8527899764038082E-2</v>
      </c>
      <c r="N691" s="50">
        <f t="shared" si="221"/>
        <v>-8.3386523352311864E-2</v>
      </c>
      <c r="O691" s="50">
        <f t="shared" si="221"/>
        <v>-0.26892791581273739</v>
      </c>
      <c r="P691" s="50">
        <f t="shared" si="221"/>
        <v>-0.25233820302859844</v>
      </c>
      <c r="Q691" s="50">
        <f t="shared" si="221"/>
        <v>0.20300676141789067</v>
      </c>
      <c r="R691" s="31"/>
      <c r="S691" s="51" t="s">
        <v>68</v>
      </c>
    </row>
    <row r="692" spans="1:19" ht="14">
      <c r="A692" s="3"/>
      <c r="B692" s="48">
        <f t="shared" ref="B692:Q692" si="222">($R682-B682)/$R682</f>
        <v>0.53493429837068951</v>
      </c>
      <c r="C692" s="49">
        <f t="shared" si="222"/>
        <v>0.63132405907311528</v>
      </c>
      <c r="D692" s="48">
        <f t="shared" si="222"/>
        <v>0.39426210186961441</v>
      </c>
      <c r="E692" s="49">
        <f t="shared" si="222"/>
        <v>0.26201922410348072</v>
      </c>
      <c r="F692" s="48">
        <f t="shared" si="222"/>
        <v>-9.3036404184475632E-3</v>
      </c>
      <c r="G692" s="49">
        <f t="shared" si="222"/>
        <v>-0.54928447304618233</v>
      </c>
      <c r="H692" s="48">
        <f t="shared" si="222"/>
        <v>-0.23658342226359602</v>
      </c>
      <c r="I692" s="49">
        <f t="shared" si="222"/>
        <v>-1.4173629299261154E-2</v>
      </c>
      <c r="J692" s="48">
        <f t="shared" si="222"/>
        <v>1.6844512185494473E-2</v>
      </c>
      <c r="K692" s="49">
        <f t="shared" si="222"/>
        <v>-1.0303462106315161E-2</v>
      </c>
      <c r="L692" s="48">
        <f t="shared" si="222"/>
        <v>-8.1609075919391941E-2</v>
      </c>
      <c r="M692" s="49">
        <f t="shared" si="222"/>
        <v>-8.5145332180097552E-2</v>
      </c>
      <c r="N692" s="50">
        <f t="shared" si="222"/>
        <v>4.997187076695981E-2</v>
      </c>
      <c r="O692" s="50">
        <f t="shared" si="222"/>
        <v>3.3389018697579764E-2</v>
      </c>
      <c r="P692" s="50">
        <f t="shared" si="222"/>
        <v>0.32760952011862798</v>
      </c>
      <c r="Q692" s="50">
        <f t="shared" si="222"/>
        <v>0.43858735711970998</v>
      </c>
      <c r="R692" s="31"/>
      <c r="S692" s="51" t="s">
        <v>69</v>
      </c>
    </row>
    <row r="693" spans="1:19" ht="14">
      <c r="A693" s="3"/>
      <c r="B693" s="48">
        <f t="shared" ref="B693:Q693" si="223">($R683-B683)/$R683</f>
        <v>0.65054137729798689</v>
      </c>
      <c r="C693" s="49">
        <f t="shared" si="223"/>
        <v>0.40050361154160286</v>
      </c>
      <c r="D693" s="48">
        <f t="shared" si="223"/>
        <v>8.8603071176127299E-3</v>
      </c>
      <c r="E693" s="49">
        <f t="shared" si="223"/>
        <v>-0.1674324106772416</v>
      </c>
      <c r="F693" s="48">
        <f t="shared" si="223"/>
        <v>-0.5750305216663183</v>
      </c>
      <c r="G693" s="49">
        <f t="shared" si="223"/>
        <v>-0.24290693488582515</v>
      </c>
      <c r="H693" s="48">
        <f t="shared" si="223"/>
        <v>3.816968847996141E-5</v>
      </c>
      <c r="I693" s="49">
        <f t="shared" si="223"/>
        <v>5.2756938933631141E-2</v>
      </c>
      <c r="J693" s="48">
        <f t="shared" si="223"/>
        <v>1.4625922519853495E-2</v>
      </c>
      <c r="K693" s="49">
        <f t="shared" si="223"/>
        <v>-0.12030789175446192</v>
      </c>
      <c r="L693" s="48">
        <f t="shared" si="223"/>
        <v>-0.21633974440963569</v>
      </c>
      <c r="M693" s="49">
        <f t="shared" si="223"/>
        <v>-0.19006102603383904</v>
      </c>
      <c r="N693" s="50">
        <f t="shared" si="223"/>
        <v>-2.3188009359702229E-2</v>
      </c>
      <c r="O693" s="50">
        <f t="shared" si="223"/>
        <v>0.10079570350699804</v>
      </c>
      <c r="P693" s="50">
        <f t="shared" si="223"/>
        <v>0.38167993690867613</v>
      </c>
      <c r="Q693" s="50">
        <f t="shared" si="223"/>
        <v>0.49252049839416107</v>
      </c>
      <c r="R693" s="31"/>
      <c r="S693" s="51" t="s">
        <v>70</v>
      </c>
    </row>
    <row r="694" spans="1:19" ht="14">
      <c r="A694" s="3"/>
      <c r="B694" s="105"/>
      <c r="D694" s="105"/>
      <c r="F694" s="105"/>
      <c r="H694" s="105"/>
      <c r="I694" s="96"/>
      <c r="J694" s="95"/>
      <c r="K694" s="96"/>
      <c r="L694" s="95"/>
      <c r="M694" s="96"/>
      <c r="N694" s="97">
        <f>N689/N686-1</f>
        <v>-1</v>
      </c>
      <c r="O694" s="97">
        <f>O689/O686-1</f>
        <v>-1</v>
      </c>
      <c r="P694" s="97">
        <f>P689/P686-1</f>
        <v>-1</v>
      </c>
      <c r="Q694" s="97">
        <f>Q689/Q686-1</f>
        <v>-1</v>
      </c>
      <c r="R694" s="28"/>
      <c r="S694" s="98" t="s">
        <v>71</v>
      </c>
    </row>
    <row r="695" spans="1:19" ht="14">
      <c r="A695" s="64"/>
      <c r="B695" s="95">
        <f t="shared" ref="B695:M695" si="224">AVERAGE(B690:B694)</f>
        <v>0.60179180826437384</v>
      </c>
      <c r="C695" s="96">
        <f t="shared" si="224"/>
        <v>0.52628574400787054</v>
      </c>
      <c r="D695" s="95">
        <f t="shared" si="224"/>
        <v>0.18182112347034624</v>
      </c>
      <c r="E695" s="96">
        <f t="shared" si="224"/>
        <v>5.2971019759434031E-2</v>
      </c>
      <c r="F695" s="95">
        <f t="shared" si="224"/>
        <v>-0.24266204547001699</v>
      </c>
      <c r="G695" s="96">
        <f t="shared" si="224"/>
        <v>-0.35836733640742424</v>
      </c>
      <c r="H695" s="95">
        <f t="shared" si="224"/>
        <v>-0.23988752614514935</v>
      </c>
      <c r="I695" s="96">
        <f t="shared" si="224"/>
        <v>-4.8247401471131289E-2</v>
      </c>
      <c r="J695" s="48">
        <f t="shared" si="224"/>
        <v>3.5683076943405986E-2</v>
      </c>
      <c r="K695" s="49">
        <f t="shared" si="224"/>
        <v>1.4174978436264047E-2</v>
      </c>
      <c r="L695" s="48">
        <f t="shared" si="224"/>
        <v>-6.2084537695956794E-2</v>
      </c>
      <c r="M695" s="49">
        <f t="shared" si="224"/>
        <v>-4.4620239288048105E-2</v>
      </c>
      <c r="N695" s="50">
        <f>AVERAGE(N690:N694)</f>
        <v>-0.16265629858557698</v>
      </c>
      <c r="O695" s="50">
        <f>AVERAGE(O690:O694)</f>
        <v>-0.15976732659299764</v>
      </c>
      <c r="P695" s="50">
        <f>AVERAGE(P690:P694)</f>
        <v>-4.7116819870185719E-2</v>
      </c>
      <c r="Q695" s="50">
        <f>AVERAGE(Q690:Q694)</f>
        <v>0.11542969007042241</v>
      </c>
      <c r="R695" s="31"/>
      <c r="S695" s="51" t="s">
        <v>72</v>
      </c>
    </row>
    <row r="696" spans="1:19" ht="14">
      <c r="A696" s="3"/>
      <c r="B696" s="400" t="s">
        <v>73</v>
      </c>
      <c r="C696" s="400"/>
      <c r="D696" s="400"/>
      <c r="E696" s="400"/>
      <c r="F696" s="400"/>
      <c r="G696" s="400"/>
      <c r="H696" s="400"/>
      <c r="I696" s="400"/>
      <c r="J696" s="400"/>
      <c r="K696" s="400"/>
      <c r="L696" s="400"/>
      <c r="M696" s="400"/>
      <c r="N696" s="400"/>
      <c r="O696" s="400"/>
      <c r="P696" s="129"/>
      <c r="Q696" s="129"/>
      <c r="R696" s="28"/>
      <c r="S696" s="89"/>
    </row>
    <row r="697" spans="1:19" s="3" customFormat="1" ht="14">
      <c r="B697" s="58"/>
      <c r="C697" s="59">
        <f>+B$676+B697</f>
        <v>0.3</v>
      </c>
      <c r="D697" s="59">
        <f t="shared" ref="D697:N697" si="225">+C$676+C697</f>
        <v>0.7</v>
      </c>
      <c r="E697" s="59">
        <f t="shared" si="225"/>
        <v>1.4</v>
      </c>
      <c r="F697" s="59">
        <f t="shared" si="225"/>
        <v>2.65</v>
      </c>
      <c r="G697" s="59">
        <f t="shared" si="225"/>
        <v>3.55</v>
      </c>
      <c r="H697" s="59">
        <f t="shared" si="225"/>
        <v>4.45</v>
      </c>
      <c r="I697" s="59">
        <f t="shared" si="225"/>
        <v>5.25</v>
      </c>
      <c r="J697" s="59">
        <f t="shared" si="225"/>
        <v>6.15</v>
      </c>
      <c r="K697" s="59">
        <f t="shared" si="225"/>
        <v>7.15</v>
      </c>
      <c r="L697" s="59">
        <f t="shared" si="225"/>
        <v>8.25</v>
      </c>
      <c r="M697" s="59">
        <f t="shared" si="225"/>
        <v>9.4499999999999993</v>
      </c>
      <c r="N697" s="60">
        <f t="shared" si="225"/>
        <v>10.7</v>
      </c>
      <c r="O697" s="60">
        <f>+N$676+N697</f>
        <v>11.6</v>
      </c>
      <c r="P697" s="60">
        <f>+O$676+O697</f>
        <v>12.2</v>
      </c>
      <c r="Q697" s="60">
        <f>+P$676+P697</f>
        <v>12.2</v>
      </c>
      <c r="R697" s="31"/>
      <c r="S697" s="36" t="s">
        <v>74</v>
      </c>
    </row>
    <row r="698" spans="1:19" s="3" customFormat="1" ht="14">
      <c r="B698" s="58">
        <f>+B$686+B697</f>
        <v>5.2491849366169854</v>
      </c>
      <c r="C698" s="59">
        <f t="shared" ref="C698:O698" si="226">+C$686+C697</f>
        <v>8.4554616495149979</v>
      </c>
      <c r="D698" s="59">
        <f t="shared" si="226"/>
        <v>16.892163216643617</v>
      </c>
      <c r="E698" s="59">
        <f t="shared" si="226"/>
        <v>23.356111427822004</v>
      </c>
      <c r="F698" s="59">
        <f t="shared" si="226"/>
        <v>38.629110818001649</v>
      </c>
      <c r="G698" s="59">
        <f t="shared" si="226"/>
        <v>44.51830701666357</v>
      </c>
      <c r="H698" s="59">
        <f t="shared" si="226"/>
        <v>47.757963477590927</v>
      </c>
      <c r="I698" s="59">
        <f t="shared" si="226"/>
        <v>50.179326180233147</v>
      </c>
      <c r="J698" s="59">
        <f t="shared" si="226"/>
        <v>58.004621941617117</v>
      </c>
      <c r="K698" s="59">
        <f t="shared" si="226"/>
        <v>71.03618687803008</v>
      </c>
      <c r="L698" s="59">
        <f t="shared" si="226"/>
        <v>83.131668222146772</v>
      </c>
      <c r="M698" s="59">
        <f t="shared" si="226"/>
        <v>88.827094553269589</v>
      </c>
      <c r="N698" s="60">
        <f t="shared" si="226"/>
        <v>75.837412514660485</v>
      </c>
      <c r="O698" s="60">
        <f t="shared" si="226"/>
        <v>73.124906940812465</v>
      </c>
      <c r="P698" s="60">
        <f t="shared" ref="P698:Q698" si="227">+P$686+P697</f>
        <v>74.258954066332279</v>
      </c>
      <c r="Q698" s="60">
        <f t="shared" si="227"/>
        <v>67.2</v>
      </c>
      <c r="R698" s="31"/>
      <c r="S698" s="36" t="s">
        <v>75</v>
      </c>
    </row>
    <row r="699" spans="1:19" s="3" customFormat="1" ht="14">
      <c r="A699" s="64"/>
      <c r="B699" s="72"/>
      <c r="I699" s="61"/>
      <c r="J699" s="61"/>
      <c r="K699" s="61"/>
      <c r="L699" s="61"/>
      <c r="M699" s="61"/>
      <c r="N699" s="62"/>
      <c r="O699" s="62">
        <f>+O698/B698-1</f>
        <v>12.930716449083672</v>
      </c>
      <c r="P699" s="62">
        <f>+P698/C698-1</f>
        <v>7.7823654277459529</v>
      </c>
      <c r="Q699" s="62">
        <f>+Q698/D698-1</f>
        <v>2.9781761008435419</v>
      </c>
      <c r="R699" s="31"/>
      <c r="S699" s="63" t="s">
        <v>76</v>
      </c>
    </row>
    <row r="700" spans="1:19" s="70" customFormat="1" ht="14">
      <c r="A700" s="3"/>
      <c r="B700" s="65"/>
      <c r="C700" s="66">
        <f>RATE(C$348-$B$348,,-$B698,C698)</f>
        <v>0.61081420289306954</v>
      </c>
      <c r="D700" s="66">
        <f t="shared" ref="D700:O700" si="228">RATE(D$348-$B$348,,-$B698,D698)</f>
        <v>0.79389367073685213</v>
      </c>
      <c r="E700" s="66">
        <f t="shared" si="228"/>
        <v>0.64476133561168381</v>
      </c>
      <c r="F700" s="66">
        <f t="shared" si="228"/>
        <v>0.64704592696150798</v>
      </c>
      <c r="G700" s="66">
        <f t="shared" si="228"/>
        <v>0.53351967829334057</v>
      </c>
      <c r="H700" s="66">
        <f t="shared" si="228"/>
        <v>0.44485962113084365</v>
      </c>
      <c r="I700" s="66">
        <f t="shared" si="228"/>
        <v>0.38058086647367179</v>
      </c>
      <c r="J700" s="66">
        <f t="shared" si="228"/>
        <v>0.35027224516553751</v>
      </c>
      <c r="K700" s="66">
        <f t="shared" si="228"/>
        <v>0.33570254022908108</v>
      </c>
      <c r="L700" s="66">
        <f t="shared" si="228"/>
        <v>0.31815797701067056</v>
      </c>
      <c r="M700" s="66">
        <f t="shared" si="228"/>
        <v>0.29323544267235696</v>
      </c>
      <c r="N700" s="67">
        <f t="shared" si="228"/>
        <v>0.24924984076117274</v>
      </c>
      <c r="O700" s="67">
        <f t="shared" si="228"/>
        <v>0.22461044096156377</v>
      </c>
      <c r="P700" s="67">
        <f t="shared" ref="P700:Q700" si="229">RATE(P$348-$B$348,,-$B698,P698)</f>
        <v>0.2083417532516483</v>
      </c>
      <c r="Q700" s="67">
        <f t="shared" si="229"/>
        <v>0.18527327783883327</v>
      </c>
      <c r="R700" s="68"/>
      <c r="S700" s="69" t="s">
        <v>77</v>
      </c>
    </row>
    <row r="701" spans="1:19" s="3" customFormat="1" ht="14">
      <c r="B701" s="55"/>
      <c r="C701" s="56"/>
      <c r="D701" s="56">
        <f t="shared" ref="D701:N701" si="230">+C$676+C701</f>
        <v>0.4</v>
      </c>
      <c r="E701" s="56">
        <f t="shared" si="230"/>
        <v>1.1000000000000001</v>
      </c>
      <c r="F701" s="56">
        <f t="shared" si="230"/>
        <v>2.35</v>
      </c>
      <c r="G701" s="56">
        <f t="shared" si="230"/>
        <v>3.25</v>
      </c>
      <c r="H701" s="56">
        <f t="shared" si="230"/>
        <v>4.1500000000000004</v>
      </c>
      <c r="I701" s="56">
        <f t="shared" si="230"/>
        <v>4.95</v>
      </c>
      <c r="J701" s="56">
        <f t="shared" si="230"/>
        <v>5.8500000000000005</v>
      </c>
      <c r="K701" s="56">
        <f t="shared" si="230"/>
        <v>6.8500000000000005</v>
      </c>
      <c r="L701" s="56">
        <f t="shared" si="230"/>
        <v>7.9500000000000011</v>
      </c>
      <c r="M701" s="56">
        <f t="shared" si="230"/>
        <v>9.15</v>
      </c>
      <c r="N701" s="57">
        <f t="shared" si="230"/>
        <v>10.4</v>
      </c>
      <c r="O701" s="57">
        <f>+N$676+N701</f>
        <v>11.3</v>
      </c>
      <c r="P701" s="57">
        <f>+O$676+O701</f>
        <v>11.9</v>
      </c>
      <c r="Q701" s="57">
        <f>+P$676+P701</f>
        <v>11.9</v>
      </c>
      <c r="R701" s="31"/>
      <c r="S701" s="36" t="s">
        <v>74</v>
      </c>
    </row>
    <row r="702" spans="1:19" s="3" customFormat="1" ht="14">
      <c r="B702" s="58"/>
      <c r="C702" s="59">
        <f t="shared" ref="C702:O702" si="231">+C$686+C701</f>
        <v>8.1554616495149972</v>
      </c>
      <c r="D702" s="59">
        <f t="shared" si="231"/>
        <v>16.592163216643616</v>
      </c>
      <c r="E702" s="59">
        <f t="shared" si="231"/>
        <v>23.056111427822007</v>
      </c>
      <c r="F702" s="59">
        <f t="shared" si="231"/>
        <v>38.329110818001652</v>
      </c>
      <c r="G702" s="59">
        <f t="shared" si="231"/>
        <v>44.218307016663573</v>
      </c>
      <c r="H702" s="59">
        <f t="shared" si="231"/>
        <v>47.457963477590923</v>
      </c>
      <c r="I702" s="59">
        <f t="shared" si="231"/>
        <v>49.87932618023315</v>
      </c>
      <c r="J702" s="59">
        <f t="shared" si="231"/>
        <v>57.70462194161712</v>
      </c>
      <c r="K702" s="59">
        <f t="shared" si="231"/>
        <v>70.736186878030082</v>
      </c>
      <c r="L702" s="59">
        <f t="shared" si="231"/>
        <v>82.831668222146774</v>
      </c>
      <c r="M702" s="59">
        <f t="shared" si="231"/>
        <v>88.527094553269592</v>
      </c>
      <c r="N702" s="60">
        <f t="shared" si="231"/>
        <v>75.537412514660488</v>
      </c>
      <c r="O702" s="60">
        <f t="shared" si="231"/>
        <v>72.824906940812468</v>
      </c>
      <c r="P702" s="60">
        <f t="shared" ref="P702:Q702" si="232">+P$686+P701</f>
        <v>73.958954066332282</v>
      </c>
      <c r="Q702" s="60">
        <f t="shared" si="232"/>
        <v>66.900000000000006</v>
      </c>
      <c r="R702" s="31"/>
      <c r="S702" s="36" t="s">
        <v>75</v>
      </c>
    </row>
    <row r="703" spans="1:19" s="3" customFormat="1" ht="14">
      <c r="A703" s="64"/>
      <c r="B703" s="72"/>
      <c r="I703" s="61"/>
      <c r="J703" s="61"/>
      <c r="K703" s="61"/>
      <c r="L703" s="61"/>
      <c r="M703" s="61"/>
      <c r="N703" s="62"/>
      <c r="O703" s="62">
        <f>+O702/C702-1</f>
        <v>7.9295873208040089</v>
      </c>
      <c r="P703" s="62">
        <f>+P702/D702-1</f>
        <v>3.4574630264089965</v>
      </c>
      <c r="Q703" s="62">
        <f>+Q702/E702-1</f>
        <v>1.901616788652019</v>
      </c>
      <c r="R703" s="31"/>
      <c r="S703" s="63" t="s">
        <v>76</v>
      </c>
    </row>
    <row r="704" spans="1:19" s="70" customFormat="1" ht="14">
      <c r="A704" s="3"/>
      <c r="B704" s="65"/>
      <c r="C704" s="66"/>
      <c r="D704" s="66">
        <f>RATE(D$348-$C$348,,-$C702,D702)</f>
        <v>1.034484855634181</v>
      </c>
      <c r="E704" s="66">
        <f t="shared" ref="E704:O704" si="233">RATE(E$348-$C$348,,-$C702,E702)</f>
        <v>0.68139114650638344</v>
      </c>
      <c r="F704" s="66">
        <f t="shared" si="233"/>
        <v>0.67504597456300908</v>
      </c>
      <c r="G704" s="66">
        <f t="shared" si="233"/>
        <v>0.52594327731752133</v>
      </c>
      <c r="H704" s="66">
        <f t="shared" si="233"/>
        <v>0.42223744804477514</v>
      </c>
      <c r="I704" s="66">
        <f t="shared" si="233"/>
        <v>0.35231750993439498</v>
      </c>
      <c r="J704" s="66">
        <f t="shared" si="233"/>
        <v>0.32249664390946181</v>
      </c>
      <c r="K704" s="66">
        <f t="shared" si="233"/>
        <v>0.31000857028235462</v>
      </c>
      <c r="L704" s="66">
        <f t="shared" si="233"/>
        <v>0.29378131036263799</v>
      </c>
      <c r="M704" s="66">
        <f t="shared" si="233"/>
        <v>0.26929557526968173</v>
      </c>
      <c r="N704" s="67">
        <f t="shared" si="233"/>
        <v>0.22428647117978173</v>
      </c>
      <c r="O704" s="67">
        <f t="shared" si="233"/>
        <v>0.2001511594814146</v>
      </c>
      <c r="P704" s="67">
        <f t="shared" ref="P704:Q704" si="234">RATE(P$348-$C$348,,-$C702,P702)</f>
        <v>0.18483286764389395</v>
      </c>
      <c r="Q704" s="67">
        <f t="shared" si="234"/>
        <v>0.16220867287155807</v>
      </c>
      <c r="R704" s="68"/>
      <c r="S704" s="69" t="s">
        <v>77</v>
      </c>
    </row>
    <row r="705" spans="1:19" s="3" customFormat="1" ht="14">
      <c r="B705" s="55"/>
      <c r="C705" s="56"/>
      <c r="D705" s="56"/>
      <c r="E705" s="56">
        <f t="shared" ref="E705:N705" si="235">+D$676+D705</f>
        <v>0.7</v>
      </c>
      <c r="F705" s="56">
        <f t="shared" si="235"/>
        <v>1.95</v>
      </c>
      <c r="G705" s="56">
        <f t="shared" si="235"/>
        <v>2.85</v>
      </c>
      <c r="H705" s="56">
        <f t="shared" si="235"/>
        <v>3.75</v>
      </c>
      <c r="I705" s="56">
        <f t="shared" si="235"/>
        <v>4.55</v>
      </c>
      <c r="J705" s="56">
        <f t="shared" si="235"/>
        <v>5.45</v>
      </c>
      <c r="K705" s="56">
        <f t="shared" si="235"/>
        <v>6.45</v>
      </c>
      <c r="L705" s="56">
        <f t="shared" si="235"/>
        <v>7.5500000000000007</v>
      </c>
      <c r="M705" s="56">
        <f t="shared" si="235"/>
        <v>8.75</v>
      </c>
      <c r="N705" s="57">
        <f t="shared" si="235"/>
        <v>10</v>
      </c>
      <c r="O705" s="57">
        <f>+N$676+N705</f>
        <v>10.9</v>
      </c>
      <c r="P705" s="57">
        <f>+O$676+O705</f>
        <v>11.5</v>
      </c>
      <c r="Q705" s="57">
        <f>+P$676+P705</f>
        <v>11.5</v>
      </c>
      <c r="R705" s="31"/>
      <c r="S705" s="36" t="s">
        <v>74</v>
      </c>
    </row>
    <row r="706" spans="1:19" s="3" customFormat="1" ht="14">
      <c r="B706" s="58"/>
      <c r="C706" s="59"/>
      <c r="D706" s="59">
        <f t="shared" ref="D706:O706" si="236">+D$686+D705</f>
        <v>16.192163216643618</v>
      </c>
      <c r="E706" s="59">
        <f t="shared" si="236"/>
        <v>22.656111427822005</v>
      </c>
      <c r="F706" s="59">
        <f t="shared" si="236"/>
        <v>37.929110818001654</v>
      </c>
      <c r="G706" s="59">
        <f t="shared" si="236"/>
        <v>43.818307016663574</v>
      </c>
      <c r="H706" s="59">
        <f t="shared" si="236"/>
        <v>47.057963477590924</v>
      </c>
      <c r="I706" s="59">
        <f t="shared" si="236"/>
        <v>49.479326180233144</v>
      </c>
      <c r="J706" s="59">
        <f t="shared" si="236"/>
        <v>57.304621941617121</v>
      </c>
      <c r="K706" s="59">
        <f t="shared" si="236"/>
        <v>70.336186878030077</v>
      </c>
      <c r="L706" s="59">
        <f t="shared" si="236"/>
        <v>82.431668222146769</v>
      </c>
      <c r="M706" s="59">
        <f t="shared" si="236"/>
        <v>88.127094553269586</v>
      </c>
      <c r="N706" s="60">
        <f t="shared" si="236"/>
        <v>75.137412514660483</v>
      </c>
      <c r="O706" s="60">
        <f t="shared" si="236"/>
        <v>72.424906940812463</v>
      </c>
      <c r="P706" s="60">
        <f t="shared" ref="P706:Q706" si="237">+P$686+P705</f>
        <v>73.558954066332291</v>
      </c>
      <c r="Q706" s="60">
        <f t="shared" si="237"/>
        <v>66.5</v>
      </c>
      <c r="R706" s="31"/>
      <c r="S706" s="36" t="s">
        <v>75</v>
      </c>
    </row>
    <row r="707" spans="1:19" s="3" customFormat="1" ht="14">
      <c r="A707" s="64"/>
      <c r="B707" s="72"/>
      <c r="I707" s="61"/>
      <c r="J707" s="61"/>
      <c r="K707" s="61"/>
      <c r="L707" s="61"/>
      <c r="M707" s="61"/>
      <c r="N707" s="62"/>
      <c r="O707" s="62">
        <f>+O706/D706-1</f>
        <v>3.4728370120657059</v>
      </c>
      <c r="P707" s="62">
        <f>+P706/E706-1</f>
        <v>2.2467598996710847</v>
      </c>
      <c r="Q707" s="62">
        <f>+Q706/F706-1</f>
        <v>0.75327073495322305</v>
      </c>
      <c r="R707" s="31"/>
      <c r="S707" s="63" t="s">
        <v>76</v>
      </c>
    </row>
    <row r="708" spans="1:19" s="70" customFormat="1" ht="14">
      <c r="A708" s="3"/>
      <c r="B708" s="65"/>
      <c r="C708" s="66"/>
      <c r="D708" s="66"/>
      <c r="E708" s="66">
        <f>RATE(E$348-$D$348,,-$D706,E706)</f>
        <v>0.39920226375523549</v>
      </c>
      <c r="F708" s="66">
        <f t="shared" ref="F708:O708" si="238">RATE(F$348-$D$348,,-$D706,F706)</f>
        <v>0.53050197493982065</v>
      </c>
      <c r="G708" s="66">
        <f t="shared" si="238"/>
        <v>0.39353187506124004</v>
      </c>
      <c r="H708" s="66">
        <f t="shared" si="238"/>
        <v>0.30566590616328515</v>
      </c>
      <c r="I708" s="66">
        <f t="shared" si="238"/>
        <v>0.2503274928183965</v>
      </c>
      <c r="J708" s="66">
        <f t="shared" si="238"/>
        <v>0.23447072843299499</v>
      </c>
      <c r="K708" s="66">
        <f t="shared" si="238"/>
        <v>0.23345937334935229</v>
      </c>
      <c r="L708" s="66">
        <f t="shared" si="238"/>
        <v>0.2255997170395877</v>
      </c>
      <c r="M708" s="66">
        <f t="shared" si="238"/>
        <v>0.20713561764356639</v>
      </c>
      <c r="N708" s="67">
        <f t="shared" si="238"/>
        <v>0.16588344682281442</v>
      </c>
      <c r="O708" s="67">
        <f t="shared" si="238"/>
        <v>0.14589260237098428</v>
      </c>
      <c r="P708" s="67">
        <f t="shared" ref="P708:Q708" si="239">RATE(P$348-$D$348,,-$D706,P706)</f>
        <v>0.13442961637252865</v>
      </c>
      <c r="Q708" s="67">
        <f t="shared" si="239"/>
        <v>0.1147913696286713</v>
      </c>
      <c r="R708" s="68"/>
      <c r="S708" s="69" t="s">
        <v>77</v>
      </c>
    </row>
    <row r="709" spans="1:19" s="3" customFormat="1" ht="14">
      <c r="B709" s="55"/>
      <c r="C709" s="56"/>
      <c r="D709" s="56"/>
      <c r="E709" s="56"/>
      <c r="F709" s="56">
        <f t="shared" ref="F709:N709" si="240">+E$676+E709</f>
        <v>1.25</v>
      </c>
      <c r="G709" s="56">
        <f t="shared" si="240"/>
        <v>2.15</v>
      </c>
      <c r="H709" s="56">
        <f t="shared" si="240"/>
        <v>3.05</v>
      </c>
      <c r="I709" s="56">
        <f t="shared" si="240"/>
        <v>3.8499999999999996</v>
      </c>
      <c r="J709" s="56">
        <f t="shared" si="240"/>
        <v>4.75</v>
      </c>
      <c r="K709" s="56">
        <f t="shared" si="240"/>
        <v>5.75</v>
      </c>
      <c r="L709" s="56">
        <f t="shared" si="240"/>
        <v>6.85</v>
      </c>
      <c r="M709" s="56">
        <f t="shared" si="240"/>
        <v>8.0499999999999989</v>
      </c>
      <c r="N709" s="57">
        <f t="shared" si="240"/>
        <v>9.2999999999999989</v>
      </c>
      <c r="O709" s="57">
        <f>+N$676+N709</f>
        <v>10.199999999999999</v>
      </c>
      <c r="P709" s="57">
        <f>+O$676+O709</f>
        <v>10.799999999999999</v>
      </c>
      <c r="Q709" s="57">
        <f>+P$676+P709</f>
        <v>10.799999999999999</v>
      </c>
      <c r="R709" s="31"/>
      <c r="S709" s="36" t="s">
        <v>74</v>
      </c>
    </row>
    <row r="710" spans="1:19" s="3" customFormat="1" ht="14">
      <c r="B710" s="58"/>
      <c r="C710" s="59"/>
      <c r="D710" s="59"/>
      <c r="E710" s="59">
        <f t="shared" ref="E710:O710" si="241">+E$686+E709</f>
        <v>21.956111427822005</v>
      </c>
      <c r="F710" s="59">
        <f t="shared" si="241"/>
        <v>37.229110818001651</v>
      </c>
      <c r="G710" s="59">
        <f t="shared" si="241"/>
        <v>43.118307016663572</v>
      </c>
      <c r="H710" s="59">
        <f t="shared" si="241"/>
        <v>46.357963477590921</v>
      </c>
      <c r="I710" s="59">
        <f t="shared" si="241"/>
        <v>48.779326180233149</v>
      </c>
      <c r="J710" s="59">
        <f t="shared" si="241"/>
        <v>56.604621941617118</v>
      </c>
      <c r="K710" s="59">
        <f t="shared" si="241"/>
        <v>69.636186878030088</v>
      </c>
      <c r="L710" s="59">
        <f t="shared" si="241"/>
        <v>81.731668222146766</v>
      </c>
      <c r="M710" s="59">
        <f t="shared" si="241"/>
        <v>87.427094553269583</v>
      </c>
      <c r="N710" s="60">
        <f t="shared" si="241"/>
        <v>74.43741251466048</v>
      </c>
      <c r="O710" s="60">
        <f t="shared" si="241"/>
        <v>71.72490694081246</v>
      </c>
      <c r="P710" s="60">
        <f t="shared" ref="P710:Q710" si="242">+P$686+P709</f>
        <v>72.858954066332288</v>
      </c>
      <c r="Q710" s="60">
        <f t="shared" si="242"/>
        <v>65.8</v>
      </c>
      <c r="R710" s="31"/>
      <c r="S710" s="36" t="s">
        <v>75</v>
      </c>
    </row>
    <row r="711" spans="1:19" s="3" customFormat="1" ht="14">
      <c r="A711" s="64"/>
      <c r="B711" s="72"/>
      <c r="I711" s="61"/>
      <c r="J711" s="61"/>
      <c r="K711" s="61"/>
      <c r="L711" s="61"/>
      <c r="M711" s="61"/>
      <c r="N711" s="62"/>
      <c r="O711" s="62">
        <f>+O710/E710-1</f>
        <v>2.2667399770036329</v>
      </c>
      <c r="P711" s="62">
        <f>+P710/F710-1</f>
        <v>0.95704255260112991</v>
      </c>
      <c r="Q711" s="62">
        <f>+Q710/G710-1</f>
        <v>0.52603394132730719</v>
      </c>
      <c r="R711" s="31"/>
      <c r="S711" s="63" t="s">
        <v>76</v>
      </c>
    </row>
    <row r="712" spans="1:19" s="70" customFormat="1" ht="14">
      <c r="A712" s="3"/>
      <c r="B712" s="65"/>
      <c r="C712" s="66"/>
      <c r="D712" s="66"/>
      <c r="E712" s="66"/>
      <c r="F712" s="66">
        <f>RATE(F$348-$E$348,,-$E710,F710)</f>
        <v>0.69561495169068244</v>
      </c>
      <c r="G712" s="66">
        <f t="shared" ref="G712:O712" si="243">RATE(G$348-$E$348,,-$E710,G710)</f>
        <v>0.40137103620528491</v>
      </c>
      <c r="H712" s="66">
        <f t="shared" si="243"/>
        <v>0.2828906530482273</v>
      </c>
      <c r="I712" s="66">
        <f t="shared" si="243"/>
        <v>0.22087188505773908</v>
      </c>
      <c r="J712" s="66">
        <f t="shared" si="243"/>
        <v>0.20853517030007226</v>
      </c>
      <c r="K712" s="66">
        <f t="shared" si="243"/>
        <v>0.21212272263170787</v>
      </c>
      <c r="L712" s="66">
        <f t="shared" si="243"/>
        <v>0.2065570126728746</v>
      </c>
      <c r="M712" s="66">
        <f t="shared" si="243"/>
        <v>0.18853322686361185</v>
      </c>
      <c r="N712" s="67">
        <f t="shared" si="243"/>
        <v>0.14528901068407407</v>
      </c>
      <c r="O712" s="67">
        <f t="shared" si="243"/>
        <v>0.12567094548492536</v>
      </c>
      <c r="P712" s="67">
        <f t="shared" ref="P712:Q712" si="244">RATE(P$348-$E$348,,-$E710,P710)</f>
        <v>0.11521100394526794</v>
      </c>
      <c r="Q712" s="67">
        <f t="shared" si="244"/>
        <v>9.5777904432991168E-2</v>
      </c>
      <c r="R712" s="68"/>
      <c r="S712" s="69" t="s">
        <v>77</v>
      </c>
    </row>
    <row r="713" spans="1:19" s="3" customFormat="1" ht="14">
      <c r="B713" s="55"/>
      <c r="C713" s="56"/>
      <c r="D713" s="56"/>
      <c r="E713" s="56"/>
      <c r="F713" s="56"/>
      <c r="G713" s="56">
        <f t="shared" ref="G713:N713" si="245">+F$676+F713</f>
        <v>0.9</v>
      </c>
      <c r="H713" s="56">
        <f t="shared" si="245"/>
        <v>1.8</v>
      </c>
      <c r="I713" s="56">
        <f t="shared" si="245"/>
        <v>2.6</v>
      </c>
      <c r="J713" s="56">
        <f t="shared" si="245"/>
        <v>3.5</v>
      </c>
      <c r="K713" s="56">
        <f t="shared" si="245"/>
        <v>4.5</v>
      </c>
      <c r="L713" s="56">
        <f t="shared" si="245"/>
        <v>5.6</v>
      </c>
      <c r="M713" s="56">
        <f t="shared" si="245"/>
        <v>6.8</v>
      </c>
      <c r="N713" s="57">
        <f t="shared" si="245"/>
        <v>8.0500000000000007</v>
      </c>
      <c r="O713" s="57">
        <f>+N$676+N713</f>
        <v>8.9500000000000011</v>
      </c>
      <c r="P713" s="57">
        <f>+O$676+O713</f>
        <v>9.5500000000000007</v>
      </c>
      <c r="Q713" s="57">
        <f>+P$676+P713</f>
        <v>9.5500000000000007</v>
      </c>
      <c r="R713" s="31"/>
      <c r="S713" s="36" t="s">
        <v>74</v>
      </c>
    </row>
    <row r="714" spans="1:19" s="3" customFormat="1" ht="14">
      <c r="B714" s="58"/>
      <c r="C714" s="59"/>
      <c r="D714" s="59"/>
      <c r="E714" s="59"/>
      <c r="F714" s="59">
        <f t="shared" ref="F714:O714" si="246">+F$686+F713</f>
        <v>35.979110818001651</v>
      </c>
      <c r="G714" s="59">
        <f t="shared" si="246"/>
        <v>41.868307016663572</v>
      </c>
      <c r="H714" s="59">
        <f t="shared" si="246"/>
        <v>45.107963477590921</v>
      </c>
      <c r="I714" s="59">
        <f t="shared" si="246"/>
        <v>47.529326180233149</v>
      </c>
      <c r="J714" s="59">
        <f t="shared" si="246"/>
        <v>55.354621941617118</v>
      </c>
      <c r="K714" s="59">
        <f t="shared" si="246"/>
        <v>68.386186878030088</v>
      </c>
      <c r="L714" s="59">
        <f t="shared" si="246"/>
        <v>80.481668222146766</v>
      </c>
      <c r="M714" s="59">
        <f t="shared" si="246"/>
        <v>86.177094553269583</v>
      </c>
      <c r="N714" s="60">
        <f t="shared" si="246"/>
        <v>73.18741251466048</v>
      </c>
      <c r="O714" s="60">
        <f t="shared" si="246"/>
        <v>70.47490694081246</v>
      </c>
      <c r="P714" s="60">
        <f t="shared" ref="P714:Q714" si="247">+P$686+P713</f>
        <v>71.608954066332288</v>
      </c>
      <c r="Q714" s="60">
        <f t="shared" si="247"/>
        <v>64.55</v>
      </c>
      <c r="R714" s="31"/>
      <c r="S714" s="36" t="s">
        <v>75</v>
      </c>
    </row>
    <row r="715" spans="1:19" s="3" customFormat="1" ht="14">
      <c r="A715" s="64"/>
      <c r="B715" s="72"/>
      <c r="I715" s="61"/>
      <c r="J715" s="61"/>
      <c r="K715" s="61"/>
      <c r="L715" s="61"/>
      <c r="M715" s="61"/>
      <c r="N715" s="62"/>
      <c r="O715" s="62">
        <f>+O714/F714-1</f>
        <v>0.95877289178451064</v>
      </c>
      <c r="P715" s="62">
        <f>+P714/G714-1</f>
        <v>0.71033794220129209</v>
      </c>
      <c r="Q715" s="62">
        <f>+Q714/H714-1</f>
        <v>0.4310111790364386</v>
      </c>
      <c r="R715" s="31"/>
      <c r="S715" s="63" t="s">
        <v>76</v>
      </c>
    </row>
    <row r="716" spans="1:19" s="70" customFormat="1" ht="14">
      <c r="A716" s="79"/>
      <c r="B716" s="65"/>
      <c r="C716" s="66"/>
      <c r="D716" s="66"/>
      <c r="E716" s="66"/>
      <c r="F716" s="66"/>
      <c r="G716" s="66">
        <f>RATE(G$348-$F$348,,-$F714,G714)</f>
        <v>0.16368376162635315</v>
      </c>
      <c r="H716" s="66">
        <f t="shared" ref="H716:O716" si="248">RATE(H$348-$F$348,,-$F714,H714)</f>
        <v>0.11969927507751532</v>
      </c>
      <c r="I716" s="66">
        <f t="shared" si="248"/>
        <v>9.7245336717340439E-2</v>
      </c>
      <c r="J716" s="66">
        <f t="shared" si="248"/>
        <v>0.11371960767601957</v>
      </c>
      <c r="K716" s="66">
        <f t="shared" si="248"/>
        <v>0.13706055122324365</v>
      </c>
      <c r="L716" s="66">
        <f t="shared" si="248"/>
        <v>0.14360073014292099</v>
      </c>
      <c r="M716" s="66">
        <f t="shared" si="248"/>
        <v>0.13290014317427937</v>
      </c>
      <c r="N716" s="67">
        <f t="shared" si="248"/>
        <v>9.2819022034638335E-2</v>
      </c>
      <c r="O716" s="67">
        <f t="shared" si="248"/>
        <v>7.756301339516361E-2</v>
      </c>
      <c r="P716" s="67">
        <f t="shared" ref="P716:Q716" si="249">RATE(P$348-$F$348,,-$F714,P714)</f>
        <v>7.1252110220573706E-2</v>
      </c>
      <c r="Q716" s="67">
        <f t="shared" si="249"/>
        <v>5.4573594397590276E-2</v>
      </c>
      <c r="R716" s="68"/>
      <c r="S716" s="69" t="s">
        <v>77</v>
      </c>
    </row>
    <row r="717" spans="1:19" s="3" customFormat="1" ht="14">
      <c r="A717" s="79"/>
      <c r="B717" s="55"/>
      <c r="C717" s="56"/>
      <c r="D717" s="56"/>
      <c r="E717" s="56"/>
      <c r="F717" s="56"/>
      <c r="G717" s="56"/>
      <c r="H717" s="56">
        <f t="shared" ref="H717:N717" si="250">+G$676+G717</f>
        <v>0.9</v>
      </c>
      <c r="I717" s="56">
        <f t="shared" si="250"/>
        <v>1.7000000000000002</v>
      </c>
      <c r="J717" s="56">
        <f t="shared" si="250"/>
        <v>2.6</v>
      </c>
      <c r="K717" s="56">
        <f t="shared" si="250"/>
        <v>3.6</v>
      </c>
      <c r="L717" s="56">
        <f t="shared" si="250"/>
        <v>4.7</v>
      </c>
      <c r="M717" s="56">
        <f t="shared" si="250"/>
        <v>5.9</v>
      </c>
      <c r="N717" s="57">
        <f t="shared" si="250"/>
        <v>7.15</v>
      </c>
      <c r="O717" s="57">
        <f>+N$676+N717</f>
        <v>8.0500000000000007</v>
      </c>
      <c r="P717" s="57">
        <f>+O$676+O717</f>
        <v>8.65</v>
      </c>
      <c r="Q717" s="57">
        <f>+P$676+P717</f>
        <v>8.65</v>
      </c>
      <c r="R717" s="31"/>
      <c r="S717" s="36" t="s">
        <v>74</v>
      </c>
    </row>
    <row r="718" spans="1:19" s="3" customFormat="1" ht="14">
      <c r="A718" s="79"/>
      <c r="B718" s="58"/>
      <c r="C718" s="59"/>
      <c r="D718" s="59"/>
      <c r="E718" s="59"/>
      <c r="F718" s="59"/>
      <c r="G718" s="59">
        <f t="shared" ref="G718:O718" si="251">+G$686+G717</f>
        <v>40.968307016663573</v>
      </c>
      <c r="H718" s="59">
        <f t="shared" si="251"/>
        <v>44.207963477590923</v>
      </c>
      <c r="I718" s="59">
        <f t="shared" si="251"/>
        <v>46.62932618023315</v>
      </c>
      <c r="J718" s="59">
        <f t="shared" si="251"/>
        <v>54.45462194161712</v>
      </c>
      <c r="K718" s="59">
        <f t="shared" si="251"/>
        <v>67.486186878030082</v>
      </c>
      <c r="L718" s="59">
        <f t="shared" si="251"/>
        <v>79.581668222146774</v>
      </c>
      <c r="M718" s="59">
        <f t="shared" si="251"/>
        <v>85.277094553269592</v>
      </c>
      <c r="N718" s="60">
        <f t="shared" si="251"/>
        <v>72.287412514660488</v>
      </c>
      <c r="O718" s="60">
        <f t="shared" si="251"/>
        <v>69.574906940812468</v>
      </c>
      <c r="P718" s="60">
        <f t="shared" ref="P718:Q718" si="252">+P$686+P717</f>
        <v>70.708954066332282</v>
      </c>
      <c r="Q718" s="60">
        <f t="shared" si="252"/>
        <v>63.65</v>
      </c>
      <c r="R718" s="31"/>
      <c r="S718" s="36" t="s">
        <v>75</v>
      </c>
    </row>
    <row r="719" spans="1:19" s="3" customFormat="1" ht="14">
      <c r="A719" s="79"/>
      <c r="B719" s="72"/>
      <c r="I719" s="61"/>
      <c r="J719" s="61"/>
      <c r="K719" s="61"/>
      <c r="L719" s="61"/>
      <c r="M719" s="61"/>
      <c r="N719" s="62"/>
      <c r="O719" s="62">
        <f>+O718/G718-1</f>
        <v>0.69826170538395349</v>
      </c>
      <c r="P719" s="62">
        <f>+P718/H718-1</f>
        <v>0.59946191826218698</v>
      </c>
      <c r="Q719" s="62">
        <f>+Q718/I718-1</f>
        <v>0.3650207972977777</v>
      </c>
      <c r="R719" s="31"/>
      <c r="S719" s="63" t="s">
        <v>76</v>
      </c>
    </row>
    <row r="720" spans="1:19" s="70" customFormat="1" ht="14">
      <c r="A720" s="79"/>
      <c r="B720" s="65"/>
      <c r="C720" s="66"/>
      <c r="D720" s="66"/>
      <c r="E720" s="66"/>
      <c r="F720" s="66"/>
      <c r="G720" s="66"/>
      <c r="H720" s="66">
        <f>RATE(H$348-$G$348,,-$G718,H718)</f>
        <v>7.9077137837539724E-2</v>
      </c>
      <c r="I720" s="66">
        <f t="shared" ref="I720:O720" si="253">RATE(I$348-$G$348,,-$G718,I718)</f>
        <v>6.6855403308602762E-2</v>
      </c>
      <c r="J720" s="66">
        <f t="shared" si="253"/>
        <v>9.9500868125061606E-2</v>
      </c>
      <c r="K720" s="66">
        <f t="shared" si="253"/>
        <v>0.13290036884720022</v>
      </c>
      <c r="L720" s="66">
        <f t="shared" si="253"/>
        <v>0.14201814498225895</v>
      </c>
      <c r="M720" s="66">
        <f t="shared" si="253"/>
        <v>0.12996258364549093</v>
      </c>
      <c r="N720" s="67">
        <f t="shared" si="253"/>
        <v>8.4502771069444649E-2</v>
      </c>
      <c r="O720" s="67">
        <f t="shared" si="253"/>
        <v>6.8441078586377616E-2</v>
      </c>
      <c r="P720" s="67">
        <f t="shared" ref="P720:Q720" si="254">RATE(P$348-$G$348,,-$G718,P718)</f>
        <v>6.2517926781059482E-2</v>
      </c>
      <c r="Q720" s="67">
        <f t="shared" si="254"/>
        <v>4.5045113899996526E-2</v>
      </c>
      <c r="R720" s="68"/>
      <c r="S720" s="69" t="s">
        <v>77</v>
      </c>
    </row>
    <row r="721" spans="1:19" s="3" customFormat="1" ht="14">
      <c r="A721" s="79"/>
      <c r="B721" s="55"/>
      <c r="C721" s="56"/>
      <c r="D721" s="56"/>
      <c r="E721" s="56"/>
      <c r="F721" s="56"/>
      <c r="G721" s="56"/>
      <c r="H721" s="56"/>
      <c r="I721" s="56">
        <f t="shared" ref="I721:N721" si="255">+H$676+H721</f>
        <v>0.8</v>
      </c>
      <c r="J721" s="56">
        <f t="shared" si="255"/>
        <v>1.7000000000000002</v>
      </c>
      <c r="K721" s="56">
        <f t="shared" si="255"/>
        <v>2.7</v>
      </c>
      <c r="L721" s="56">
        <f t="shared" si="255"/>
        <v>3.8000000000000003</v>
      </c>
      <c r="M721" s="56">
        <f t="shared" si="255"/>
        <v>5</v>
      </c>
      <c r="N721" s="57">
        <f t="shared" si="255"/>
        <v>6.25</v>
      </c>
      <c r="O721" s="57">
        <f>+N$676+N721</f>
        <v>7.15</v>
      </c>
      <c r="P721" s="57">
        <f>+O$676+O721</f>
        <v>7.75</v>
      </c>
      <c r="Q721" s="57">
        <f>+P$676+P721</f>
        <v>7.75</v>
      </c>
      <c r="R721" s="31"/>
      <c r="S721" s="36" t="s">
        <v>74</v>
      </c>
    </row>
    <row r="722" spans="1:19" s="3" customFormat="1" ht="14">
      <c r="A722" s="79"/>
      <c r="B722" s="58"/>
      <c r="C722" s="59"/>
      <c r="D722" s="59"/>
      <c r="E722" s="59"/>
      <c r="F722" s="59"/>
      <c r="G722" s="59"/>
      <c r="H722" s="59">
        <f t="shared" ref="H722:O722" si="256">+H$686+H721</f>
        <v>43.307963477590924</v>
      </c>
      <c r="I722" s="59">
        <f t="shared" si="256"/>
        <v>45.729326180233144</v>
      </c>
      <c r="J722" s="59">
        <f t="shared" si="256"/>
        <v>53.554621941617121</v>
      </c>
      <c r="K722" s="59">
        <f t="shared" si="256"/>
        <v>66.586186878030077</v>
      </c>
      <c r="L722" s="59">
        <f t="shared" si="256"/>
        <v>78.681668222146769</v>
      </c>
      <c r="M722" s="59">
        <f t="shared" si="256"/>
        <v>84.377094553269586</v>
      </c>
      <c r="N722" s="60">
        <f t="shared" si="256"/>
        <v>71.387412514660483</v>
      </c>
      <c r="O722" s="60">
        <f t="shared" si="256"/>
        <v>68.674906940812463</v>
      </c>
      <c r="P722" s="60">
        <f t="shared" ref="P722:Q722" si="257">+P$686+P721</f>
        <v>69.808954066332291</v>
      </c>
      <c r="Q722" s="60">
        <f t="shared" si="257"/>
        <v>62.75</v>
      </c>
      <c r="R722" s="31"/>
      <c r="S722" s="36" t="s">
        <v>75</v>
      </c>
    </row>
    <row r="723" spans="1:19" s="3" customFormat="1" ht="14">
      <c r="A723" s="79"/>
      <c r="B723" s="72"/>
      <c r="I723" s="61"/>
      <c r="J723" s="61"/>
      <c r="K723" s="61"/>
      <c r="L723" s="61"/>
      <c r="M723" s="61"/>
      <c r="N723" s="62"/>
      <c r="O723" s="62">
        <f>+O722/H722-1</f>
        <v>0.58573392573278804</v>
      </c>
      <c r="P723" s="62">
        <f>+P722/I722-1</f>
        <v>0.52656861356745188</v>
      </c>
      <c r="Q723" s="62">
        <f>+Q722/J722-1</f>
        <v>0.17170092374860335</v>
      </c>
      <c r="R723" s="31"/>
      <c r="S723" s="63" t="s">
        <v>76</v>
      </c>
    </row>
    <row r="724" spans="1:19" s="70" customFormat="1" ht="14">
      <c r="A724" s="79"/>
      <c r="B724" s="65"/>
      <c r="C724" s="66"/>
      <c r="D724" s="66"/>
      <c r="E724" s="66"/>
      <c r="F724" s="66"/>
      <c r="G724" s="66"/>
      <c r="H724" s="66"/>
      <c r="I724" s="66">
        <f t="shared" ref="I724:O724" si="258">RATE(I$348-$H$348,,-$H722,I722)</f>
        <v>5.5910333994234625E-2</v>
      </c>
      <c r="J724" s="66">
        <f t="shared" si="258"/>
        <v>0.11202512044701775</v>
      </c>
      <c r="K724" s="66">
        <f t="shared" si="258"/>
        <v>0.15417623518459161</v>
      </c>
      <c r="L724" s="66">
        <f t="shared" si="258"/>
        <v>0.16098457416328055</v>
      </c>
      <c r="M724" s="66">
        <f t="shared" si="258"/>
        <v>0.14269772036982387</v>
      </c>
      <c r="N724" s="67">
        <f t="shared" si="258"/>
        <v>8.6865107599332941E-2</v>
      </c>
      <c r="O724" s="67">
        <f t="shared" si="258"/>
        <v>6.8081348236045863E-2</v>
      </c>
      <c r="P724" s="67">
        <f t="shared" ref="P724:Q724" si="259">RATE(P$348-$H$348,,-$H722,P722)</f>
        <v>6.1494922575907385E-2</v>
      </c>
      <c r="Q724" s="67">
        <f t="shared" si="259"/>
        <v>4.206304937949875E-2</v>
      </c>
      <c r="R724" s="68"/>
      <c r="S724" s="69" t="s">
        <v>77</v>
      </c>
    </row>
    <row r="725" spans="1:19" s="3" customFormat="1" ht="14">
      <c r="A725" s="79"/>
      <c r="B725" s="55"/>
      <c r="C725" s="56"/>
      <c r="D725" s="56"/>
      <c r="E725" s="56"/>
      <c r="F725" s="56"/>
      <c r="G725" s="56"/>
      <c r="H725" s="56"/>
      <c r="I725" s="56"/>
      <c r="J725" s="56">
        <f t="shared" ref="J725:N725" si="260">+I$676+I725</f>
        <v>0.9</v>
      </c>
      <c r="K725" s="56">
        <f t="shared" si="260"/>
        <v>1.9</v>
      </c>
      <c r="L725" s="56">
        <f t="shared" si="260"/>
        <v>3</v>
      </c>
      <c r="M725" s="56">
        <f t="shared" si="260"/>
        <v>4.2</v>
      </c>
      <c r="N725" s="57">
        <f t="shared" si="260"/>
        <v>5.45</v>
      </c>
      <c r="O725" s="57">
        <f>+N$676+N725</f>
        <v>6.3500000000000005</v>
      </c>
      <c r="P725" s="57">
        <f>+O$676+O725</f>
        <v>6.95</v>
      </c>
      <c r="Q725" s="57">
        <f>+P$676+P725</f>
        <v>6.95</v>
      </c>
      <c r="R725" s="31"/>
      <c r="S725" s="36" t="s">
        <v>74</v>
      </c>
    </row>
    <row r="726" spans="1:19" s="3" customFormat="1" ht="14">
      <c r="A726" s="79"/>
      <c r="B726" s="58"/>
      <c r="C726" s="59"/>
      <c r="D726" s="59"/>
      <c r="E726" s="59"/>
      <c r="F726" s="59"/>
      <c r="G726" s="59"/>
      <c r="H726" s="59"/>
      <c r="I726" s="59">
        <f t="shared" ref="I726:O726" si="261">+I$686+I725</f>
        <v>44.929326180233147</v>
      </c>
      <c r="J726" s="59">
        <f t="shared" si="261"/>
        <v>52.754621941617117</v>
      </c>
      <c r="K726" s="59">
        <f t="shared" si="261"/>
        <v>65.78618687803008</v>
      </c>
      <c r="L726" s="59">
        <f t="shared" si="261"/>
        <v>77.881668222146772</v>
      </c>
      <c r="M726" s="59">
        <f t="shared" si="261"/>
        <v>83.577094553269589</v>
      </c>
      <c r="N726" s="60">
        <f t="shared" si="261"/>
        <v>70.587412514660485</v>
      </c>
      <c r="O726" s="60">
        <f t="shared" si="261"/>
        <v>67.874906940812465</v>
      </c>
      <c r="P726" s="60">
        <f t="shared" ref="P726:Q726" si="262">+P$686+P725</f>
        <v>69.008954066332279</v>
      </c>
      <c r="Q726" s="60">
        <f t="shared" si="262"/>
        <v>61.95</v>
      </c>
      <c r="R726" s="31"/>
      <c r="S726" s="36" t="s">
        <v>75</v>
      </c>
    </row>
    <row r="727" spans="1:19" s="3" customFormat="1" ht="14">
      <c r="A727" s="79"/>
      <c r="B727" s="72"/>
      <c r="I727" s="61"/>
      <c r="J727" s="61"/>
      <c r="K727" s="61"/>
      <c r="L727" s="61"/>
      <c r="M727" s="61"/>
      <c r="N727" s="62"/>
      <c r="O727" s="62">
        <f>+O726/I726-1</f>
        <v>0.51070387008551066</v>
      </c>
      <c r="P727" s="62">
        <f>+P726/J726-1</f>
        <v>0.30811200092957969</v>
      </c>
      <c r="Q727" s="62">
        <f>+Q726/K726-1</f>
        <v>-5.8312953829388281E-2</v>
      </c>
      <c r="R727" s="31"/>
      <c r="S727" s="63" t="s">
        <v>76</v>
      </c>
    </row>
    <row r="728" spans="1:19" s="70" customFormat="1" ht="14">
      <c r="A728" s="79"/>
      <c r="B728" s="65"/>
      <c r="C728" s="66"/>
      <c r="D728" s="66"/>
      <c r="E728" s="66"/>
      <c r="F728" s="66"/>
      <c r="G728" s="66"/>
      <c r="H728" s="66"/>
      <c r="I728" s="66"/>
      <c r="J728" s="66">
        <f t="shared" ref="J728:O728" si="263">RATE(J$348-$I$348,,-$I726,J726)</f>
        <v>0.17416899888489185</v>
      </c>
      <c r="K728" s="66">
        <f t="shared" si="263"/>
        <v>0.2100474603629427</v>
      </c>
      <c r="L728" s="66">
        <f t="shared" si="263"/>
        <v>0.201254737305744</v>
      </c>
      <c r="M728" s="66">
        <f t="shared" si="263"/>
        <v>0.16785612015673168</v>
      </c>
      <c r="N728" s="67">
        <f t="shared" si="263"/>
        <v>9.4559743782949471E-2</v>
      </c>
      <c r="O728" s="67">
        <f t="shared" si="263"/>
        <v>7.118189490525767E-2</v>
      </c>
      <c r="P728" s="67">
        <f t="shared" ref="P728:Q728" si="264">RATE(P$348-$I$348,,-$I726,P726)</f>
        <v>6.3224748617563303E-2</v>
      </c>
      <c r="Q728" s="67">
        <f t="shared" si="264"/>
        <v>4.0971706673901875E-2</v>
      </c>
      <c r="R728" s="68"/>
      <c r="S728" s="69" t="s">
        <v>77</v>
      </c>
    </row>
    <row r="729" spans="1:19" s="3" customFormat="1" ht="14">
      <c r="A729" s="79"/>
      <c r="B729" s="55"/>
      <c r="C729" s="56"/>
      <c r="D729" s="56"/>
      <c r="E729" s="56"/>
      <c r="F729" s="56"/>
      <c r="G729" s="56"/>
      <c r="H729" s="56"/>
      <c r="I729" s="56"/>
      <c r="J729" s="56"/>
      <c r="K729" s="56">
        <f t="shared" ref="K729:Q729" si="265">+J$676+J729</f>
        <v>1</v>
      </c>
      <c r="L729" s="56">
        <f t="shared" si="265"/>
        <v>2.1</v>
      </c>
      <c r="M729" s="56">
        <f t="shared" si="265"/>
        <v>3.3</v>
      </c>
      <c r="N729" s="57">
        <f t="shared" si="265"/>
        <v>4.55</v>
      </c>
      <c r="O729" s="57">
        <f t="shared" si="265"/>
        <v>5.45</v>
      </c>
      <c r="P729" s="57">
        <f t="shared" si="265"/>
        <v>6.05</v>
      </c>
      <c r="Q729" s="57">
        <f t="shared" si="265"/>
        <v>6.05</v>
      </c>
      <c r="R729" s="31"/>
      <c r="S729" s="36" t="s">
        <v>74</v>
      </c>
    </row>
    <row r="730" spans="1:19" s="3" customFormat="1" ht="14">
      <c r="A730" s="79"/>
      <c r="B730" s="58"/>
      <c r="C730" s="59"/>
      <c r="D730" s="59"/>
      <c r="E730" s="59"/>
      <c r="F730" s="59"/>
      <c r="G730" s="59"/>
      <c r="H730" s="59"/>
      <c r="I730" s="59"/>
      <c r="J730" s="59">
        <f t="shared" ref="J730:O730" si="266">+J$686+J729</f>
        <v>51.854621941617118</v>
      </c>
      <c r="K730" s="59">
        <f t="shared" si="266"/>
        <v>64.886186878030088</v>
      </c>
      <c r="L730" s="59">
        <f t="shared" si="266"/>
        <v>76.981668222146766</v>
      </c>
      <c r="M730" s="59">
        <f t="shared" si="266"/>
        <v>82.677094553269583</v>
      </c>
      <c r="N730" s="60">
        <f t="shared" si="266"/>
        <v>69.68741251466048</v>
      </c>
      <c r="O730" s="60">
        <f t="shared" si="266"/>
        <v>66.97490694081246</v>
      </c>
      <c r="P730" s="60">
        <f t="shared" ref="P730:Q730" si="267">+P$686+P729</f>
        <v>68.108954066332288</v>
      </c>
      <c r="Q730" s="60">
        <f t="shared" si="267"/>
        <v>61.05</v>
      </c>
      <c r="R730" s="31"/>
      <c r="S730" s="36" t="s">
        <v>75</v>
      </c>
    </row>
    <row r="731" spans="1:19" s="3" customFormat="1" ht="14">
      <c r="A731" s="79"/>
      <c r="B731" s="72"/>
      <c r="I731" s="61"/>
      <c r="J731" s="61"/>
      <c r="K731" s="61"/>
      <c r="L731" s="61"/>
      <c r="M731" s="61"/>
      <c r="N731" s="62"/>
      <c r="O731" s="62">
        <f>+O730/J730-1</f>
        <v>0.29158991875823914</v>
      </c>
      <c r="P731" s="62">
        <f>+P730/K730-1</f>
        <v>4.9668000900718656E-2</v>
      </c>
      <c r="Q731" s="62">
        <f>+Q730/L730-1</f>
        <v>-0.20695405269956735</v>
      </c>
      <c r="R731" s="31"/>
      <c r="S731" s="63" t="s">
        <v>76</v>
      </c>
    </row>
    <row r="732" spans="1:19" s="70" customFormat="1" ht="14">
      <c r="A732" s="79"/>
      <c r="B732" s="65"/>
      <c r="C732" s="66"/>
      <c r="D732" s="66"/>
      <c r="E732" s="66"/>
      <c r="F732" s="66"/>
      <c r="G732" s="66"/>
      <c r="H732" s="66"/>
      <c r="I732" s="66"/>
      <c r="J732" s="66"/>
      <c r="K732" s="66">
        <f t="shared" ref="K732:P732" si="268">RATE(K$348-$J$348,,-$J730,K730)</f>
        <v>0.25130961230582571</v>
      </c>
      <c r="L732" s="66">
        <f t="shared" si="268"/>
        <v>0.21842814654867401</v>
      </c>
      <c r="M732" s="66">
        <f t="shared" si="268"/>
        <v>0.16824136051320293</v>
      </c>
      <c r="N732" s="67">
        <f t="shared" si="268"/>
        <v>7.669257175717073E-2</v>
      </c>
      <c r="O732" s="67">
        <f t="shared" si="268"/>
        <v>5.2506845853667133E-2</v>
      </c>
      <c r="P732" s="67">
        <f t="shared" si="268"/>
        <v>4.6492507060146356E-2</v>
      </c>
      <c r="Q732" s="67">
        <f t="shared" ref="Q732" si="269">RATE(Q$348-$J$348,,-$J730,Q730)</f>
        <v>2.3595372183318624E-2</v>
      </c>
      <c r="R732" s="68"/>
      <c r="S732" s="69" t="s">
        <v>77</v>
      </c>
    </row>
    <row r="733" spans="1:19" s="3" customFormat="1" ht="14">
      <c r="A733" s="79"/>
      <c r="B733" s="73"/>
      <c r="C733" s="74"/>
      <c r="D733" s="74"/>
      <c r="E733" s="74"/>
      <c r="F733" s="74"/>
      <c r="G733" s="74"/>
      <c r="H733" s="74"/>
      <c r="I733" s="74"/>
      <c r="J733" s="74"/>
      <c r="K733" s="74"/>
      <c r="L733" s="74">
        <f t="shared" ref="L733:Q733" si="270">+K$676+K733</f>
        <v>1.1000000000000001</v>
      </c>
      <c r="M733" s="74">
        <f t="shared" si="270"/>
        <v>2.2999999999999998</v>
      </c>
      <c r="N733" s="75">
        <f t="shared" si="270"/>
        <v>3.55</v>
      </c>
      <c r="O733" s="75">
        <f t="shared" si="270"/>
        <v>4.45</v>
      </c>
      <c r="P733" s="75">
        <f t="shared" si="270"/>
        <v>5.05</v>
      </c>
      <c r="Q733" s="75">
        <f t="shared" si="270"/>
        <v>5.05</v>
      </c>
      <c r="R733" s="31"/>
      <c r="S733" s="36" t="s">
        <v>74</v>
      </c>
    </row>
    <row r="734" spans="1:19" s="3" customFormat="1" ht="14">
      <c r="A734" s="79"/>
      <c r="B734" s="76"/>
      <c r="C734" s="77"/>
      <c r="D734" s="77"/>
      <c r="E734" s="77"/>
      <c r="F734" s="77"/>
      <c r="G734" s="77"/>
      <c r="H734" s="77"/>
      <c r="I734" s="77"/>
      <c r="J734" s="77"/>
      <c r="K734" s="77">
        <f t="shared" ref="K734:P734" si="271">+K$686+K733</f>
        <v>63.886186878030081</v>
      </c>
      <c r="L734" s="77">
        <f t="shared" si="271"/>
        <v>75.981668222146766</v>
      </c>
      <c r="M734" s="77">
        <f t="shared" si="271"/>
        <v>81.677094553269583</v>
      </c>
      <c r="N734" s="78">
        <f t="shared" si="271"/>
        <v>68.68741251466048</v>
      </c>
      <c r="O734" s="78">
        <f t="shared" si="271"/>
        <v>65.97490694081246</v>
      </c>
      <c r="P734" s="78">
        <f t="shared" si="271"/>
        <v>67.108954066332288</v>
      </c>
      <c r="Q734" s="78">
        <f t="shared" ref="Q734" si="272">+Q$686+Q733</f>
        <v>60.05</v>
      </c>
      <c r="R734" s="31"/>
      <c r="S734" s="36" t="s">
        <v>75</v>
      </c>
    </row>
    <row r="735" spans="1:19" s="3" customFormat="1" ht="14">
      <c r="A735" s="79"/>
      <c r="B735" s="72"/>
      <c r="I735" s="61"/>
      <c r="J735" s="61"/>
      <c r="K735" s="61"/>
      <c r="L735" s="61"/>
      <c r="M735" s="61"/>
      <c r="N735" s="62"/>
      <c r="O735" s="62">
        <f>+O734/K734-1</f>
        <v>3.2694392400819172E-2</v>
      </c>
      <c r="P735" s="62">
        <f>+P734/L734-1</f>
        <v>-0.11677440576684128</v>
      </c>
      <c r="Q735" s="62">
        <f>+Q734/M734-1</f>
        <v>-0.26478775563159207</v>
      </c>
      <c r="R735" s="31"/>
      <c r="S735" s="63" t="s">
        <v>76</v>
      </c>
    </row>
    <row r="736" spans="1:19" s="70" customFormat="1" ht="14">
      <c r="A736" s="79"/>
      <c r="B736" s="65"/>
      <c r="C736" s="66"/>
      <c r="D736" s="66"/>
      <c r="E736" s="66"/>
      <c r="F736" s="66"/>
      <c r="G736" s="66"/>
      <c r="H736" s="66"/>
      <c r="I736" s="66"/>
      <c r="J736" s="66"/>
      <c r="K736" s="66"/>
      <c r="L736" s="66">
        <f t="shared" ref="L736:Q736" si="273">RATE(L$348-$K$348,,-$K734,L734)</f>
        <v>0.18932858470969743</v>
      </c>
      <c r="M736" s="66">
        <f t="shared" si="273"/>
        <v>0.13069808459101834</v>
      </c>
      <c r="N736" s="67">
        <f t="shared" si="273"/>
        <v>2.4448339926219829E-2</v>
      </c>
      <c r="O736" s="67">
        <f t="shared" si="273"/>
        <v>8.0752558184879804E-3</v>
      </c>
      <c r="P736" s="67">
        <f t="shared" si="273"/>
        <v>9.8914619802626755E-3</v>
      </c>
      <c r="Q736" s="67">
        <f t="shared" si="273"/>
        <v>-1.0267858841882924E-2</v>
      </c>
      <c r="R736" s="68"/>
      <c r="S736" s="69" t="s">
        <v>77</v>
      </c>
    </row>
    <row r="737" spans="1:19" s="3" customFormat="1" ht="14">
      <c r="A737" s="79"/>
      <c r="B737" s="73"/>
      <c r="C737" s="74"/>
      <c r="D737" s="74"/>
      <c r="E737" s="74"/>
      <c r="F737" s="74"/>
      <c r="G737" s="74"/>
      <c r="H737" s="74"/>
      <c r="I737" s="74"/>
      <c r="J737" s="74"/>
      <c r="K737" s="74"/>
      <c r="L737" s="74"/>
      <c r="M737" s="74">
        <f>+L$676+L737</f>
        <v>1.2</v>
      </c>
      <c r="N737" s="75">
        <f>+M$676+M737</f>
        <v>2.4500000000000002</v>
      </c>
      <c r="O737" s="75">
        <f>+N$676+N737</f>
        <v>3.35</v>
      </c>
      <c r="P737" s="75">
        <f>+O$676+O737</f>
        <v>3.95</v>
      </c>
      <c r="Q737" s="75">
        <f>+P$676+P737</f>
        <v>3.95</v>
      </c>
      <c r="R737" s="31"/>
      <c r="S737" s="36" t="s">
        <v>74</v>
      </c>
    </row>
    <row r="738" spans="1:19" s="3" customFormat="1" ht="14">
      <c r="A738" s="79"/>
      <c r="B738" s="76"/>
      <c r="C738" s="77"/>
      <c r="D738" s="77"/>
      <c r="E738" s="77"/>
      <c r="F738" s="77"/>
      <c r="G738" s="77"/>
      <c r="H738" s="77"/>
      <c r="I738" s="77"/>
      <c r="J738" s="77"/>
      <c r="K738" s="77"/>
      <c r="L738" s="77">
        <f t="shared" ref="L738:Q738" si="274">+L$686+L737</f>
        <v>74.881668222146772</v>
      </c>
      <c r="M738" s="77">
        <f t="shared" si="274"/>
        <v>80.577094553269589</v>
      </c>
      <c r="N738" s="78">
        <f t="shared" si="274"/>
        <v>67.587412514660485</v>
      </c>
      <c r="O738" s="78">
        <f t="shared" si="274"/>
        <v>64.874906940812465</v>
      </c>
      <c r="P738" s="78">
        <f t="shared" si="274"/>
        <v>66.008954066332279</v>
      </c>
      <c r="Q738" s="78">
        <f t="shared" si="274"/>
        <v>58.95</v>
      </c>
      <c r="R738" s="31"/>
      <c r="S738" s="36" t="s">
        <v>75</v>
      </c>
    </row>
    <row r="739" spans="1:19" s="3" customFormat="1" ht="14">
      <c r="A739" s="79"/>
      <c r="B739" s="72"/>
      <c r="I739" s="61"/>
      <c r="J739" s="61"/>
      <c r="K739" s="61"/>
      <c r="L739" s="61"/>
      <c r="M739" s="61"/>
      <c r="N739" s="62"/>
      <c r="O739" s="62">
        <f>+O738/L738-1</f>
        <v>-0.13363432624988902</v>
      </c>
      <c r="P739" s="62">
        <f>+P738/M738-1</f>
        <v>-0.18079754014096772</v>
      </c>
      <c r="Q739" s="62">
        <f>+Q738/N738-1</f>
        <v>-0.12779617081489736</v>
      </c>
      <c r="R739" s="31"/>
      <c r="S739" s="63" t="s">
        <v>76</v>
      </c>
    </row>
    <row r="740" spans="1:19" s="70" customFormat="1" ht="14">
      <c r="A740" s="79"/>
      <c r="B740" s="65"/>
      <c r="C740" s="66"/>
      <c r="D740" s="66"/>
      <c r="E740" s="66"/>
      <c r="F740" s="66"/>
      <c r="G740" s="66"/>
      <c r="H740" s="66"/>
      <c r="I740" s="66"/>
      <c r="J740" s="66"/>
      <c r="K740" s="66"/>
      <c r="L740" s="66"/>
      <c r="M740" s="66">
        <f>RATE(M$348-$L$348,,-$L738,M738)</f>
        <v>7.605902040305175E-2</v>
      </c>
      <c r="N740" s="67">
        <f>RATE(N$348-$L$348,,-$L738,N738)</f>
        <v>-4.9952860518146042E-2</v>
      </c>
      <c r="O740" s="67">
        <f>RATE(O$348-$L$348,,-$L738,O738)</f>
        <v>-4.6690884830522188E-2</v>
      </c>
      <c r="P740" s="67">
        <f>RATE(P$348-$L$348,,-$L738,P738)</f>
        <v>-3.1037800356598928E-2</v>
      </c>
      <c r="Q740" s="67">
        <f>RATE(Q$348-$L$348,,-$L738,Q738)</f>
        <v>-4.6717413987619832E-2</v>
      </c>
      <c r="R740" s="68"/>
      <c r="S740" s="69" t="s">
        <v>77</v>
      </c>
    </row>
    <row r="741" spans="1:19" s="3" customFormat="1" ht="14">
      <c r="A741" s="79"/>
      <c r="B741" s="73"/>
      <c r="C741" s="74"/>
      <c r="D741" s="74"/>
      <c r="E741" s="74"/>
      <c r="F741" s="74"/>
      <c r="G741" s="74"/>
      <c r="H741" s="74"/>
      <c r="I741" s="74"/>
      <c r="J741" s="74"/>
      <c r="K741" s="74"/>
      <c r="L741" s="74"/>
      <c r="M741" s="74"/>
      <c r="N741" s="75">
        <f>+M$676+M741</f>
        <v>1.25</v>
      </c>
      <c r="O741" s="75">
        <f>+N$676+N741</f>
        <v>2.15</v>
      </c>
      <c r="P741" s="75">
        <f>+O$676+O741</f>
        <v>2.75</v>
      </c>
      <c r="Q741" s="75">
        <f>+P$676+P741</f>
        <v>2.75</v>
      </c>
      <c r="R741" s="31"/>
      <c r="S741" s="36" t="s">
        <v>74</v>
      </c>
    </row>
    <row r="742" spans="1:19" s="3" customFormat="1" ht="14">
      <c r="A742" s="79"/>
      <c r="B742" s="76"/>
      <c r="C742" s="77"/>
      <c r="D742" s="77"/>
      <c r="E742" s="77"/>
      <c r="F742" s="77"/>
      <c r="G742" s="77"/>
      <c r="H742" s="77"/>
      <c r="I742" s="77"/>
      <c r="J742" s="77"/>
      <c r="K742" s="77"/>
      <c r="L742" s="77"/>
      <c r="M742" s="77">
        <f>+M$686+M741</f>
        <v>79.377094553269586</v>
      </c>
      <c r="N742" s="78">
        <f>+N$686+N741</f>
        <v>66.387412514660483</v>
      </c>
      <c r="O742" s="78">
        <f>+O$686+O741</f>
        <v>63.674906940812463</v>
      </c>
      <c r="P742" s="78">
        <f>+P$686+P741</f>
        <v>64.808954066332291</v>
      </c>
      <c r="Q742" s="78">
        <f>+Q$686+Q741</f>
        <v>57.75</v>
      </c>
      <c r="R742" s="31"/>
      <c r="S742" s="36" t="s">
        <v>75</v>
      </c>
    </row>
    <row r="743" spans="1:19" s="3" customFormat="1" ht="14">
      <c r="A743" s="79"/>
      <c r="B743" s="72"/>
      <c r="I743" s="61"/>
      <c r="J743" s="61"/>
      <c r="K743" s="61"/>
      <c r="L743" s="61"/>
      <c r="M743" s="61"/>
      <c r="N743" s="62"/>
      <c r="O743" s="62">
        <f>+O742/M742-1</f>
        <v>-0.19781761603682102</v>
      </c>
      <c r="P743" s="62">
        <f>+P742/N742-1</f>
        <v>-2.377647190240495E-2</v>
      </c>
      <c r="Q743" s="62">
        <f>+Q742/O742-1</f>
        <v>-9.3049322338544127E-2</v>
      </c>
      <c r="R743" s="31"/>
      <c r="S743" s="63" t="s">
        <v>76</v>
      </c>
    </row>
    <row r="744" spans="1:19" s="70" customFormat="1" ht="14">
      <c r="A744" s="79"/>
      <c r="B744" s="65"/>
      <c r="C744" s="66"/>
      <c r="D744" s="66"/>
      <c r="E744" s="66"/>
      <c r="F744" s="66"/>
      <c r="G744" s="66"/>
      <c r="H744" s="66"/>
      <c r="I744" s="66"/>
      <c r="J744" s="66"/>
      <c r="K744" s="66"/>
      <c r="L744" s="66"/>
      <c r="M744" s="66"/>
      <c r="N744" s="67">
        <f>RATE(N$348-$M$348,,-$M742,N742)</f>
        <v>-0.16364521921234837</v>
      </c>
      <c r="O744" s="67">
        <f>RATE(O$348-$M$348,,-$M742,O742)</f>
        <v>-0.10435365017009576</v>
      </c>
      <c r="P744" s="67">
        <f>RATE(P$348-$M$348,,-$M742,P742)</f>
        <v>-6.535517704869892E-2</v>
      </c>
      <c r="Q744" s="67">
        <f>RATE(Q$348-$M$348,,-$M742,Q742)</f>
        <v>-7.6441951159221144E-2</v>
      </c>
      <c r="R744" s="68"/>
      <c r="S744" s="69" t="s">
        <v>77</v>
      </c>
    </row>
    <row r="745" spans="1:19" s="3" customFormat="1" ht="14">
      <c r="A745" s="79"/>
      <c r="B745" s="73"/>
      <c r="C745" s="74"/>
      <c r="D745" s="74"/>
      <c r="E745" s="74"/>
      <c r="F745" s="74"/>
      <c r="G745" s="74"/>
      <c r="H745" s="74"/>
      <c r="I745" s="74"/>
      <c r="J745" s="74"/>
      <c r="K745" s="74"/>
      <c r="L745" s="74"/>
      <c r="M745" s="74"/>
      <c r="N745" s="75"/>
      <c r="O745" s="75">
        <f>+N$676+N745</f>
        <v>0.9</v>
      </c>
      <c r="P745" s="75">
        <f>+O$676+O745</f>
        <v>1.5</v>
      </c>
      <c r="Q745" s="75">
        <f>+P$676+P745</f>
        <v>1.5</v>
      </c>
      <c r="R745" s="31"/>
      <c r="S745" s="36" t="s">
        <v>74</v>
      </c>
    </row>
    <row r="746" spans="1:19" s="3" customFormat="1" ht="14">
      <c r="A746" s="79"/>
      <c r="B746" s="76"/>
      <c r="C746" s="77"/>
      <c r="D746" s="77"/>
      <c r="E746" s="77"/>
      <c r="F746" s="77"/>
      <c r="G746" s="77"/>
      <c r="H746" s="77"/>
      <c r="I746" s="77"/>
      <c r="J746" s="77"/>
      <c r="K746" s="77"/>
      <c r="L746" s="77"/>
      <c r="M746" s="77"/>
      <c r="N746" s="78">
        <f>+N$686+N745</f>
        <v>65.137412514660483</v>
      </c>
      <c r="O746" s="78">
        <f>+O$686+O745</f>
        <v>62.424906940812463</v>
      </c>
      <c r="P746" s="78">
        <f>+P$686+P745</f>
        <v>63.558954066332284</v>
      </c>
      <c r="Q746" s="78">
        <f>+Q$686+Q745</f>
        <v>56.5</v>
      </c>
      <c r="R746" s="31"/>
      <c r="S746" s="36" t="s">
        <v>75</v>
      </c>
    </row>
    <row r="747" spans="1:19" s="3" customFormat="1" ht="14">
      <c r="A747" s="79"/>
      <c r="B747" s="72"/>
      <c r="I747" s="61"/>
      <c r="J747" s="61"/>
      <c r="K747" s="61"/>
      <c r="L747" s="61"/>
      <c r="M747" s="61"/>
      <c r="N747" s="62"/>
      <c r="O747" s="62">
        <f>+O746/N746-1</f>
        <v>-4.1642820448809181E-2</v>
      </c>
      <c r="P747" s="62">
        <f>+P746/O746-1</f>
        <v>1.8166580954538825E-2</v>
      </c>
      <c r="Q747" s="62">
        <f>+Q746/P746-1</f>
        <v>-0.1110615202850147</v>
      </c>
      <c r="R747" s="31"/>
      <c r="S747" s="63" t="s">
        <v>76</v>
      </c>
    </row>
    <row r="748" spans="1:19" s="70" customFormat="1" ht="14">
      <c r="A748" s="79"/>
      <c r="B748" s="65"/>
      <c r="C748" s="66"/>
      <c r="D748" s="66"/>
      <c r="E748" s="66"/>
      <c r="F748" s="66"/>
      <c r="G748" s="66"/>
      <c r="H748" s="66"/>
      <c r="I748" s="66"/>
      <c r="J748" s="66"/>
      <c r="K748" s="66"/>
      <c r="L748" s="66"/>
      <c r="M748" s="66"/>
      <c r="N748" s="67"/>
      <c r="O748" s="67">
        <f>RATE(O$348-$N$348,,-$N746,O746)</f>
        <v>-4.1642820448809105E-2</v>
      </c>
      <c r="P748" s="67">
        <f>RATE(P$348-$N$348,,-$N746,P746)</f>
        <v>-1.2190679920020635E-2</v>
      </c>
      <c r="Q748" s="67">
        <f>RATE(Q$348-$N$348,,-$N746,Q746)</f>
        <v>-4.6312738741118582E-2</v>
      </c>
      <c r="R748" s="68"/>
      <c r="S748" s="69" t="s">
        <v>77</v>
      </c>
    </row>
    <row r="750" spans="1:19" ht="14">
      <c r="H750" s="395" t="s">
        <v>705</v>
      </c>
      <c r="I750" s="395"/>
      <c r="J750" s="395"/>
      <c r="K750" s="395"/>
      <c r="L750" s="395"/>
      <c r="M750" s="395"/>
      <c r="N750" s="395"/>
      <c r="O750" s="395"/>
      <c r="P750" s="208"/>
      <c r="Q750" s="208"/>
      <c r="R750" s="165"/>
      <c r="S750" s="166"/>
    </row>
    <row r="751" spans="1:19" ht="14">
      <c r="H751" s="398" t="s">
        <v>706</v>
      </c>
      <c r="I751" s="398"/>
      <c r="J751" s="398"/>
      <c r="K751" s="398"/>
      <c r="L751" s="398"/>
      <c r="M751" s="398"/>
      <c r="N751" s="398"/>
      <c r="O751" s="398"/>
      <c r="P751" s="209"/>
      <c r="Q751" s="209"/>
      <c r="R751" s="166"/>
      <c r="S751" s="166"/>
    </row>
    <row r="752" spans="1:19" ht="14">
      <c r="H752" s="167"/>
      <c r="I752" s="167"/>
      <c r="J752" s="167">
        <f>+K752-4327</f>
        <v>61218</v>
      </c>
      <c r="K752" s="167">
        <v>65545</v>
      </c>
      <c r="L752" s="167">
        <f>+M752-7100</f>
        <v>73785</v>
      </c>
      <c r="M752" s="167">
        <v>80885</v>
      </c>
      <c r="N752" s="167">
        <v>82885</v>
      </c>
      <c r="O752" s="167">
        <v>70450</v>
      </c>
      <c r="P752" s="167"/>
      <c r="Q752" s="167"/>
      <c r="R752" s="168">
        <f>(O752-N752)/N752</f>
        <v>-0.15002714604572601</v>
      </c>
      <c r="S752" s="169" t="s">
        <v>12</v>
      </c>
    </row>
    <row r="753" spans="8:19" ht="14">
      <c r="H753" s="167"/>
      <c r="I753" s="167"/>
      <c r="J753" s="167">
        <f>+K753-3725</f>
        <v>65652</v>
      </c>
      <c r="K753" s="167">
        <v>69377</v>
      </c>
      <c r="L753" s="167">
        <f>+M753-7828</f>
        <v>77073</v>
      </c>
      <c r="M753" s="167">
        <v>84901</v>
      </c>
      <c r="N753" s="167">
        <v>70359</v>
      </c>
      <c r="O753" s="167">
        <v>74971</v>
      </c>
      <c r="P753" s="167"/>
      <c r="Q753" s="167"/>
      <c r="R753" s="168">
        <f>(O753-N753)/N753</f>
        <v>6.5549538793899853E-2</v>
      </c>
      <c r="S753" s="169" t="s">
        <v>13</v>
      </c>
    </row>
    <row r="754" spans="8:19" ht="14">
      <c r="H754" s="167"/>
      <c r="I754" s="167"/>
      <c r="J754" s="167">
        <f>+K754-5880</f>
        <v>64965</v>
      </c>
      <c r="K754" s="167">
        <v>70845</v>
      </c>
      <c r="L754" s="167">
        <f>+M754-6378</f>
        <v>76851</v>
      </c>
      <c r="M754" s="167">
        <v>83229</v>
      </c>
      <c r="N754" s="167">
        <v>74307</v>
      </c>
      <c r="O754" s="167">
        <v>68197</v>
      </c>
      <c r="P754" s="167"/>
      <c r="Q754" s="167"/>
      <c r="R754" s="168">
        <f>(O754-N754)/N754</f>
        <v>-8.222643896268185E-2</v>
      </c>
      <c r="S754" s="169" t="s">
        <v>14</v>
      </c>
    </row>
    <row r="755" spans="8:19" ht="14">
      <c r="H755" s="170"/>
      <c r="I755" s="170"/>
      <c r="J755" s="170">
        <f>278751-22350-J754-J753-J752</f>
        <v>64566</v>
      </c>
      <c r="K755" s="170">
        <f>278751-K754-K753-K752</f>
        <v>72984</v>
      </c>
      <c r="L755" s="170">
        <f>M752+M753+M754+M755-25218-L754-L753-L752</f>
        <v>81134</v>
      </c>
      <c r="M755" s="170">
        <f>334061-M754-M753-M752</f>
        <v>85046</v>
      </c>
      <c r="N755" s="170">
        <f>+N756-N754-N753-N752</f>
        <v>73154</v>
      </c>
      <c r="O755" s="170">
        <f>+O756-O754-O753-O752</f>
        <v>76610</v>
      </c>
      <c r="P755" s="170"/>
      <c r="Q755" s="170"/>
      <c r="R755" s="168">
        <f>(O755-N755)/N755</f>
        <v>4.7242802854252669E-2</v>
      </c>
      <c r="S755" s="169" t="s">
        <v>19</v>
      </c>
    </row>
    <row r="756" spans="8:19" ht="14">
      <c r="H756" s="170">
        <v>228996</v>
      </c>
      <c r="I756" s="170">
        <v>249758</v>
      </c>
      <c r="J756" s="170">
        <v>278246</v>
      </c>
      <c r="K756" s="170">
        <v>302584</v>
      </c>
      <c r="L756" s="170">
        <v>335187</v>
      </c>
      <c r="M756" s="170">
        <v>361034</v>
      </c>
      <c r="N756" s="170">
        <v>300705</v>
      </c>
      <c r="O756" s="171">
        <v>290228</v>
      </c>
      <c r="P756" s="171"/>
      <c r="Q756" s="171"/>
      <c r="R756" s="168">
        <f>(O756-N756)/N756</f>
        <v>-3.4841455911940274E-2</v>
      </c>
      <c r="S756" s="169" t="s">
        <v>707</v>
      </c>
    </row>
    <row r="757" spans="8:19" ht="14">
      <c r="H757" s="172"/>
      <c r="I757" s="173">
        <f t="shared" ref="I757:N757" si="275">+I756/H756-1</f>
        <v>9.0665339132561362E-2</v>
      </c>
      <c r="J757" s="173">
        <f t="shared" si="275"/>
        <v>0.11406241241521786</v>
      </c>
      <c r="K757" s="173">
        <f t="shared" si="275"/>
        <v>8.7469361644012755E-2</v>
      </c>
      <c r="L757" s="173">
        <f t="shared" si="275"/>
        <v>0.1077485921264838</v>
      </c>
      <c r="M757" s="173">
        <f t="shared" si="275"/>
        <v>7.7112179171626494E-2</v>
      </c>
      <c r="N757" s="173">
        <f t="shared" si="275"/>
        <v>-0.1671006054831401</v>
      </c>
      <c r="O757" s="173">
        <f>+O756/N756-1</f>
        <v>-3.4841455911940322E-2</v>
      </c>
      <c r="P757" s="173"/>
      <c r="Q757" s="173"/>
      <c r="R757" s="168"/>
      <c r="S757" s="169" t="s">
        <v>708</v>
      </c>
    </row>
    <row r="758" spans="8:19" ht="14">
      <c r="H758" s="167">
        <v>142537</v>
      </c>
      <c r="I758" s="167">
        <v>155914</v>
      </c>
      <c r="J758" s="167">
        <v>172792</v>
      </c>
      <c r="K758" s="167">
        <v>186757</v>
      </c>
      <c r="L758" s="167">
        <v>192932</v>
      </c>
      <c r="M758" s="167">
        <v>210629</v>
      </c>
      <c r="N758" s="167"/>
      <c r="O758" s="167"/>
      <c r="P758" s="167"/>
      <c r="Q758" s="167"/>
      <c r="R758" s="168"/>
      <c r="S758" s="169" t="s">
        <v>208</v>
      </c>
    </row>
    <row r="759" spans="8:19" ht="14">
      <c r="H759" s="167">
        <v>24593</v>
      </c>
      <c r="I759" s="167">
        <v>28288</v>
      </c>
      <c r="J759" s="167">
        <v>32701</v>
      </c>
      <c r="K759" s="167">
        <v>35863</v>
      </c>
      <c r="L759" s="167">
        <v>40885</v>
      </c>
      <c r="M759" s="167">
        <v>45403</v>
      </c>
      <c r="N759" s="167"/>
      <c r="O759" s="167"/>
      <c r="P759" s="167"/>
      <c r="Q759" s="167"/>
      <c r="R759" s="168"/>
      <c r="S759" s="169" t="s">
        <v>709</v>
      </c>
    </row>
    <row r="760" spans="8:19" ht="14">
      <c r="H760" s="172">
        <f t="shared" ref="H760:N760" si="276">+H756+H758+H759</f>
        <v>396126</v>
      </c>
      <c r="I760" s="172">
        <f t="shared" si="276"/>
        <v>433960</v>
      </c>
      <c r="J760" s="172">
        <f t="shared" si="276"/>
        <v>483739</v>
      </c>
      <c r="K760" s="172">
        <f t="shared" si="276"/>
        <v>525204</v>
      </c>
      <c r="L760" s="172">
        <f t="shared" si="276"/>
        <v>569004</v>
      </c>
      <c r="M760" s="172">
        <f t="shared" si="276"/>
        <v>617066</v>
      </c>
      <c r="N760" s="172">
        <f t="shared" si="276"/>
        <v>300705</v>
      </c>
      <c r="O760" s="172"/>
      <c r="P760" s="172"/>
      <c r="Q760" s="172"/>
      <c r="R760" s="168"/>
      <c r="S760" s="169" t="s">
        <v>710</v>
      </c>
    </row>
    <row r="761" spans="8:19" ht="14">
      <c r="H761" s="165"/>
      <c r="I761" s="174"/>
      <c r="J761" s="174"/>
      <c r="K761" s="174"/>
      <c r="L761" s="174"/>
      <c r="M761" s="174"/>
      <c r="N761" s="174"/>
      <c r="O761" s="166"/>
      <c r="P761" s="166"/>
      <c r="Q761" s="166"/>
      <c r="R761" s="175"/>
      <c r="S761" s="169"/>
    </row>
    <row r="762" spans="8:19" ht="14">
      <c r="H762" s="399" t="s">
        <v>711</v>
      </c>
      <c r="I762" s="399"/>
      <c r="J762" s="399"/>
      <c r="K762" s="399"/>
      <c r="L762" s="399"/>
      <c r="M762" s="399"/>
      <c r="N762" s="399"/>
      <c r="O762" s="399"/>
      <c r="P762" s="210"/>
      <c r="Q762" s="210"/>
      <c r="R762" s="175"/>
      <c r="S762" s="169"/>
    </row>
    <row r="763" spans="8:19" ht="14">
      <c r="H763" s="397" t="s">
        <v>712</v>
      </c>
      <c r="I763" s="397"/>
      <c r="J763" s="397"/>
      <c r="K763" s="397"/>
      <c r="L763" s="397"/>
      <c r="M763" s="397"/>
      <c r="N763" s="397"/>
      <c r="O763" s="397"/>
      <c r="P763" s="211"/>
      <c r="Q763" s="211"/>
      <c r="R763" s="176"/>
      <c r="S763" s="165"/>
    </row>
    <row r="764" spans="8:19" ht="14">
      <c r="H764" s="177"/>
      <c r="I764" s="177"/>
      <c r="J764" s="177"/>
      <c r="K764" s="177"/>
      <c r="L764" s="178">
        <v>0.27200000000000002</v>
      </c>
      <c r="M764" s="178">
        <v>0.27300000000000002</v>
      </c>
      <c r="N764" s="178">
        <v>0.28599999999999998</v>
      </c>
      <c r="O764" s="178">
        <v>0.29899999999999999</v>
      </c>
      <c r="P764" s="178"/>
      <c r="Q764" s="178"/>
      <c r="R764" s="175"/>
      <c r="S764" s="169" t="s">
        <v>12</v>
      </c>
    </row>
    <row r="765" spans="8:19" ht="14">
      <c r="H765" s="177"/>
      <c r="I765" s="177"/>
      <c r="J765" s="177"/>
      <c r="K765" s="177"/>
      <c r="L765" s="178">
        <v>0.27600000000000002</v>
      </c>
      <c r="M765" s="178">
        <v>0.29099999999999998</v>
      </c>
      <c r="N765" s="178">
        <v>0.27400000000000002</v>
      </c>
      <c r="O765" s="178">
        <v>0.29099999999999998</v>
      </c>
      <c r="P765" s="178"/>
      <c r="Q765" s="178"/>
      <c r="R765" s="175"/>
      <c r="S765" s="169" t="s">
        <v>13</v>
      </c>
    </row>
    <row r="766" spans="8:19" ht="14">
      <c r="H766" s="177"/>
      <c r="I766" s="177"/>
      <c r="J766" s="177"/>
      <c r="K766" s="177"/>
      <c r="L766" s="178">
        <v>0.27800000000000002</v>
      </c>
      <c r="M766" s="178">
        <v>0.27700000000000002</v>
      </c>
      <c r="N766" s="178">
        <v>0.28599999999999998</v>
      </c>
      <c r="O766" s="178">
        <v>0.29399999999999998</v>
      </c>
      <c r="P766" s="178"/>
      <c r="Q766" s="178"/>
      <c r="R766" s="175"/>
      <c r="S766" s="169" t="s">
        <v>14</v>
      </c>
    </row>
    <row r="767" spans="8:19" ht="14">
      <c r="H767" s="179"/>
      <c r="I767" s="179"/>
      <c r="J767" s="179"/>
      <c r="K767" s="179"/>
      <c r="L767" s="178">
        <f>(L768*4)-L766-L765-L764</f>
        <v>-0.82600000000000007</v>
      </c>
      <c r="M767" s="178">
        <f>(M768*4)-M766-M765-M764</f>
        <v>-0.84100000000000008</v>
      </c>
      <c r="N767" s="178">
        <f>(N768*4)-N766-N765-N764</f>
        <v>0.28199999999999986</v>
      </c>
      <c r="O767" s="178">
        <f>(O768*4)-O766-O765-O764</f>
        <v>0.23200000000000015</v>
      </c>
      <c r="P767" s="178"/>
      <c r="Q767" s="178"/>
      <c r="R767" s="175"/>
      <c r="S767" s="169" t="s">
        <v>19</v>
      </c>
    </row>
    <row r="768" spans="8:19" ht="14">
      <c r="H768" s="167"/>
      <c r="I768" s="167"/>
      <c r="J768" s="167"/>
      <c r="K768" s="167"/>
      <c r="L768" s="178"/>
      <c r="M768" s="178"/>
      <c r="N768" s="178">
        <v>0.28199999999999997</v>
      </c>
      <c r="O768" s="178">
        <v>0.27900000000000003</v>
      </c>
      <c r="P768" s="178"/>
      <c r="Q768" s="178"/>
      <c r="R768" s="180"/>
      <c r="S768" s="181" t="s">
        <v>707</v>
      </c>
    </row>
    <row r="769" spans="8:19" ht="14">
      <c r="H769" s="397" t="s">
        <v>713</v>
      </c>
      <c r="I769" s="397"/>
      <c r="J769" s="397"/>
      <c r="K769" s="397"/>
      <c r="L769" s="397"/>
      <c r="M769" s="397"/>
      <c r="N769" s="397"/>
      <c r="O769" s="397"/>
      <c r="P769" s="211"/>
      <c r="Q769" s="211"/>
      <c r="R769" s="176"/>
      <c r="S769" s="165"/>
    </row>
    <row r="770" spans="8:19" ht="14">
      <c r="H770" s="177"/>
      <c r="I770" s="177"/>
      <c r="J770" s="177"/>
      <c r="K770" s="177"/>
      <c r="L770" s="178">
        <v>0.19600000000000001</v>
      </c>
      <c r="M770" s="178">
        <v>0.19900000000000001</v>
      </c>
      <c r="N770" s="178">
        <v>0.193</v>
      </c>
      <c r="O770" s="178">
        <v>0.16800000000000001</v>
      </c>
      <c r="P770" s="178">
        <v>0.16800000000000001</v>
      </c>
      <c r="Q770" s="178">
        <v>0.16800000000000001</v>
      </c>
      <c r="R770" s="175"/>
      <c r="S770" s="169" t="s">
        <v>12</v>
      </c>
    </row>
    <row r="771" spans="8:19" ht="14">
      <c r="H771" s="177"/>
      <c r="I771" s="177"/>
      <c r="J771" s="177"/>
      <c r="K771" s="177"/>
      <c r="L771" s="178">
        <v>0.19700000000000001</v>
      </c>
      <c r="M771" s="178">
        <v>0.189</v>
      </c>
      <c r="N771" s="178">
        <v>0.16900000000000001</v>
      </c>
      <c r="O771" s="178">
        <v>0.17</v>
      </c>
      <c r="P771" s="178">
        <v>0.17</v>
      </c>
      <c r="Q771" s="178">
        <v>0.17</v>
      </c>
      <c r="R771" s="175"/>
      <c r="S771" s="169" t="s">
        <v>13</v>
      </c>
    </row>
    <row r="772" spans="8:19" ht="14">
      <c r="H772" s="177"/>
      <c r="I772" s="177"/>
      <c r="J772" s="177"/>
      <c r="K772" s="177"/>
      <c r="L772" s="178">
        <v>0.189</v>
      </c>
      <c r="M772" s="178">
        <v>0.185</v>
      </c>
      <c r="N772" s="178">
        <v>0.17499999999999999</v>
      </c>
      <c r="O772" s="178">
        <v>0.159</v>
      </c>
      <c r="P772" s="178">
        <v>0.159</v>
      </c>
      <c r="Q772" s="178">
        <v>0.159</v>
      </c>
      <c r="R772" s="175"/>
      <c r="S772" s="169" t="s">
        <v>14</v>
      </c>
    </row>
    <row r="773" spans="8:19" ht="14">
      <c r="H773" s="179"/>
      <c r="I773" s="179"/>
      <c r="J773" s="179"/>
      <c r="K773" s="179"/>
      <c r="L773" s="178">
        <f t="shared" ref="L773:Q773" si="277">(L774*4)-L772-L771-L770</f>
        <v>-0.58200000000000007</v>
      </c>
      <c r="M773" s="178">
        <f t="shared" si="277"/>
        <v>-0.57299999999999995</v>
      </c>
      <c r="N773" s="178">
        <f t="shared" si="277"/>
        <v>0.17499999999999988</v>
      </c>
      <c r="O773" s="178">
        <f t="shared" si="277"/>
        <v>9.0999999999999887E-2</v>
      </c>
      <c r="P773" s="178">
        <f t="shared" si="277"/>
        <v>9.0999999999999887E-2</v>
      </c>
      <c r="Q773" s="178">
        <f t="shared" si="277"/>
        <v>9.0999999999999887E-2</v>
      </c>
      <c r="R773" s="175"/>
      <c r="S773" s="169" t="s">
        <v>19</v>
      </c>
    </row>
    <row r="774" spans="8:19" ht="14">
      <c r="H774" s="167"/>
      <c r="I774" s="167"/>
      <c r="J774" s="167"/>
      <c r="K774" s="167"/>
      <c r="L774" s="178"/>
      <c r="M774" s="178"/>
      <c r="N774" s="178">
        <v>0.17799999999999999</v>
      </c>
      <c r="O774" s="178">
        <v>0.14699999999999999</v>
      </c>
      <c r="P774" s="178">
        <v>0.14699999999999999</v>
      </c>
      <c r="Q774" s="178">
        <v>0.14699999999999999</v>
      </c>
      <c r="R774" s="180"/>
      <c r="S774" s="181" t="s">
        <v>707</v>
      </c>
    </row>
    <row r="775" spans="8:19" ht="14">
      <c r="H775" s="397" t="s">
        <v>714</v>
      </c>
      <c r="I775" s="397"/>
      <c r="J775" s="397"/>
      <c r="K775" s="397"/>
      <c r="L775" s="397"/>
      <c r="M775" s="397"/>
      <c r="N775" s="397"/>
      <c r="O775" s="397"/>
      <c r="P775" s="211"/>
      <c r="Q775" s="211"/>
      <c r="R775" s="176"/>
      <c r="S775" s="165"/>
    </row>
    <row r="776" spans="8:19" ht="14">
      <c r="H776" s="177"/>
      <c r="I776" s="177"/>
      <c r="J776" s="177"/>
      <c r="K776" s="177"/>
      <c r="L776" s="178">
        <v>0.17899999999999999</v>
      </c>
      <c r="M776" s="178">
        <v>0.17599999999999999</v>
      </c>
      <c r="N776" s="178">
        <v>0.17399999999999999</v>
      </c>
      <c r="O776" s="178">
        <v>0.184</v>
      </c>
      <c r="P776" s="178">
        <v>0.184</v>
      </c>
      <c r="Q776" s="178">
        <v>0.184</v>
      </c>
      <c r="R776" s="175"/>
      <c r="S776" s="169" t="s">
        <v>12</v>
      </c>
    </row>
    <row r="777" spans="8:19" ht="14">
      <c r="H777" s="177"/>
      <c r="I777" s="177"/>
      <c r="J777" s="177"/>
      <c r="K777" s="177"/>
      <c r="L777" s="178">
        <v>0.17799999999999999</v>
      </c>
      <c r="M777" s="178">
        <v>0.161</v>
      </c>
      <c r="N777" s="178">
        <v>0.18</v>
      </c>
      <c r="O777" s="178">
        <v>0.17899999999999999</v>
      </c>
      <c r="P777" s="178">
        <v>0.17899999999999999</v>
      </c>
      <c r="Q777" s="178">
        <v>0.17899999999999999</v>
      </c>
      <c r="R777" s="175"/>
      <c r="S777" s="169" t="s">
        <v>13</v>
      </c>
    </row>
    <row r="778" spans="8:19" ht="14">
      <c r="H778" s="177"/>
      <c r="I778" s="177"/>
      <c r="J778" s="177"/>
      <c r="K778" s="177"/>
      <c r="L778" s="178">
        <v>0.17799999999999999</v>
      </c>
      <c r="M778" s="178">
        <v>0.17100000000000001</v>
      </c>
      <c r="N778" s="178">
        <v>0.17599999999999999</v>
      </c>
      <c r="O778" s="178">
        <v>0.185</v>
      </c>
      <c r="P778" s="178">
        <v>0.185</v>
      </c>
      <c r="Q778" s="178">
        <v>0.185</v>
      </c>
      <c r="R778" s="175"/>
      <c r="S778" s="169" t="s">
        <v>14</v>
      </c>
    </row>
    <row r="779" spans="8:19" ht="14">
      <c r="H779" s="179"/>
      <c r="I779" s="179"/>
      <c r="J779" s="179"/>
      <c r="K779" s="179"/>
      <c r="L779" s="178">
        <f t="shared" ref="L779:Q779" si="278">(L780*4)-L778-L777-L776</f>
        <v>-0.53499999999999992</v>
      </c>
      <c r="M779" s="178">
        <f t="shared" si="278"/>
        <v>-0.50800000000000001</v>
      </c>
      <c r="N779" s="178">
        <f t="shared" si="278"/>
        <v>0.18600000000000005</v>
      </c>
      <c r="O779" s="178">
        <f t="shared" si="278"/>
        <v>0.1399999999999999</v>
      </c>
      <c r="P779" s="178">
        <f t="shared" si="278"/>
        <v>0.1399999999999999</v>
      </c>
      <c r="Q779" s="178">
        <f t="shared" si="278"/>
        <v>0.1399999999999999</v>
      </c>
      <c r="R779" s="175"/>
      <c r="S779" s="169" t="s">
        <v>19</v>
      </c>
    </row>
    <row r="780" spans="8:19" ht="14">
      <c r="H780" s="167"/>
      <c r="I780" s="167"/>
      <c r="J780" s="167"/>
      <c r="K780" s="167"/>
      <c r="L780" s="178"/>
      <c r="M780" s="178"/>
      <c r="N780" s="178">
        <v>0.17899999999999999</v>
      </c>
      <c r="O780" s="178">
        <v>0.17199999999999999</v>
      </c>
      <c r="P780" s="178">
        <v>0.17199999999999999</v>
      </c>
      <c r="Q780" s="178">
        <v>0.17199999999999999</v>
      </c>
      <c r="R780" s="180"/>
      <c r="S780" s="181" t="s">
        <v>707</v>
      </c>
    </row>
    <row r="781" spans="8:19" ht="14">
      <c r="H781" s="397" t="s">
        <v>715</v>
      </c>
      <c r="I781" s="397"/>
      <c r="J781" s="397"/>
      <c r="K781" s="397"/>
      <c r="L781" s="397"/>
      <c r="M781" s="397"/>
      <c r="N781" s="397"/>
      <c r="O781" s="397"/>
      <c r="P781" s="211"/>
      <c r="Q781" s="211"/>
      <c r="R781" s="176"/>
      <c r="S781" s="165"/>
    </row>
    <row r="782" spans="8:19" ht="14">
      <c r="H782" s="177"/>
      <c r="I782" s="177"/>
      <c r="J782" s="177"/>
      <c r="K782" s="177"/>
      <c r="L782" s="178">
        <v>0.12</v>
      </c>
      <c r="M782" s="178">
        <v>0.123</v>
      </c>
      <c r="N782" s="178">
        <v>0.121</v>
      </c>
      <c r="O782" s="178">
        <v>0.13200000000000001</v>
      </c>
      <c r="P782" s="178">
        <v>0.13200000000000001</v>
      </c>
      <c r="Q782" s="178">
        <v>0.13200000000000001</v>
      </c>
      <c r="R782" s="175"/>
      <c r="S782" s="169" t="s">
        <v>12</v>
      </c>
    </row>
    <row r="783" spans="8:19" ht="14">
      <c r="H783" s="177"/>
      <c r="I783" s="177"/>
      <c r="J783" s="177"/>
      <c r="K783" s="177"/>
      <c r="L783" s="178">
        <v>0.129</v>
      </c>
      <c r="M783" s="178">
        <v>0.126</v>
      </c>
      <c r="N783" s="178">
        <v>0.13700000000000001</v>
      </c>
      <c r="O783" s="178">
        <v>0.13700000000000001</v>
      </c>
      <c r="P783" s="178">
        <v>0.13700000000000001</v>
      </c>
      <c r="Q783" s="178">
        <v>0.13700000000000001</v>
      </c>
      <c r="R783" s="175"/>
      <c r="S783" s="169" t="s">
        <v>13</v>
      </c>
    </row>
    <row r="784" spans="8:19" ht="14">
      <c r="H784" s="177"/>
      <c r="I784" s="177"/>
      <c r="J784" s="177"/>
      <c r="K784" s="177"/>
      <c r="L784" s="178">
        <v>0.126</v>
      </c>
      <c r="M784" s="178">
        <v>0.13500000000000001</v>
      </c>
      <c r="N784" s="178">
        <v>0.13300000000000001</v>
      </c>
      <c r="O784" s="178">
        <v>0.14000000000000001</v>
      </c>
      <c r="P784" s="178">
        <v>0.14000000000000001</v>
      </c>
      <c r="Q784" s="178">
        <v>0.14000000000000001</v>
      </c>
      <c r="R784" s="175"/>
      <c r="S784" s="169" t="s">
        <v>14</v>
      </c>
    </row>
    <row r="785" spans="8:19" ht="14">
      <c r="H785" s="179"/>
      <c r="I785" s="179"/>
      <c r="J785" s="179"/>
      <c r="K785" s="179"/>
      <c r="L785" s="178">
        <f t="shared" ref="L785:Q785" si="279">(L786*4)-L784-L783-L782</f>
        <v>-0.375</v>
      </c>
      <c r="M785" s="178">
        <f t="shared" si="279"/>
        <v>-0.38400000000000001</v>
      </c>
      <c r="N785" s="178">
        <f t="shared" si="279"/>
        <v>0.14100000000000001</v>
      </c>
      <c r="O785" s="178">
        <f t="shared" si="279"/>
        <v>8.2999999999999963E-2</v>
      </c>
      <c r="P785" s="178">
        <f t="shared" si="279"/>
        <v>8.2999999999999963E-2</v>
      </c>
      <c r="Q785" s="178">
        <f t="shared" si="279"/>
        <v>8.2999999999999963E-2</v>
      </c>
      <c r="R785" s="175"/>
      <c r="S785" s="169" t="s">
        <v>19</v>
      </c>
    </row>
    <row r="786" spans="8:19" ht="14">
      <c r="H786" s="167"/>
      <c r="I786" s="167"/>
      <c r="J786" s="167"/>
      <c r="K786" s="167"/>
      <c r="L786" s="178"/>
      <c r="M786" s="178"/>
      <c r="N786" s="178">
        <v>0.13300000000000001</v>
      </c>
      <c r="O786" s="178">
        <v>0.123</v>
      </c>
      <c r="P786" s="178">
        <v>0.123</v>
      </c>
      <c r="Q786" s="178">
        <v>0.123</v>
      </c>
      <c r="R786" s="180"/>
      <c r="S786" s="181" t="s">
        <v>707</v>
      </c>
    </row>
    <row r="787" spans="8:19" ht="14">
      <c r="H787" s="397" t="s">
        <v>716</v>
      </c>
      <c r="I787" s="397"/>
      <c r="J787" s="397"/>
      <c r="K787" s="397"/>
      <c r="L787" s="397"/>
      <c r="M787" s="397"/>
      <c r="N787" s="397"/>
      <c r="O787" s="397"/>
      <c r="P787" s="211"/>
      <c r="Q787" s="211"/>
      <c r="R787" s="176"/>
      <c r="S787" s="165"/>
    </row>
    <row r="788" spans="8:19" ht="14">
      <c r="H788" s="177"/>
      <c r="I788" s="177"/>
      <c r="J788" s="177"/>
      <c r="K788" s="177"/>
      <c r="L788" s="178">
        <v>0.23300000000000001</v>
      </c>
      <c r="M788" s="178">
        <v>0.22900000000000001</v>
      </c>
      <c r="N788" s="178">
        <v>0.22600000000000001</v>
      </c>
      <c r="O788" s="178">
        <v>0.217</v>
      </c>
      <c r="P788" s="178">
        <v>0.217</v>
      </c>
      <c r="Q788" s="178">
        <v>0.217</v>
      </c>
      <c r="R788" s="175"/>
      <c r="S788" s="169" t="s">
        <v>12</v>
      </c>
    </row>
    <row r="789" spans="8:19" ht="14">
      <c r="H789" s="177"/>
      <c r="I789" s="177"/>
      <c r="J789" s="177"/>
      <c r="K789" s="177"/>
      <c r="L789" s="178">
        <v>0.221</v>
      </c>
      <c r="M789" s="178">
        <v>0.23400000000000001</v>
      </c>
      <c r="N789" s="178">
        <v>0.24</v>
      </c>
      <c r="O789" s="178">
        <v>0.223</v>
      </c>
      <c r="P789" s="178">
        <v>0.223</v>
      </c>
      <c r="Q789" s="178">
        <v>0.223</v>
      </c>
      <c r="R789" s="175"/>
      <c r="S789" s="169" t="s">
        <v>13</v>
      </c>
    </row>
    <row r="790" spans="8:19" ht="14">
      <c r="H790" s="177"/>
      <c r="I790" s="177"/>
      <c r="J790" s="177"/>
      <c r="K790" s="177"/>
      <c r="L790" s="178">
        <v>0.22900000000000001</v>
      </c>
      <c r="M790" s="178">
        <v>0.23200000000000001</v>
      </c>
      <c r="N790" s="178">
        <v>0.23</v>
      </c>
      <c r="O790" s="178">
        <v>0.222</v>
      </c>
      <c r="P790" s="178">
        <v>0.222</v>
      </c>
      <c r="Q790" s="178">
        <v>0.222</v>
      </c>
      <c r="R790" s="175"/>
      <c r="S790" s="169" t="s">
        <v>14</v>
      </c>
    </row>
    <row r="791" spans="8:19" ht="14">
      <c r="H791" s="179"/>
      <c r="I791" s="179"/>
      <c r="J791" s="179"/>
      <c r="K791" s="179"/>
      <c r="L791" s="178">
        <f t="shared" ref="L791:Q791" si="280">(L792*4)-L790-L789-L788</f>
        <v>-0.68300000000000005</v>
      </c>
      <c r="M791" s="178">
        <f t="shared" si="280"/>
        <v>-0.69500000000000006</v>
      </c>
      <c r="N791" s="178">
        <f t="shared" si="280"/>
        <v>0.21600000000000005</v>
      </c>
      <c r="O791" s="178">
        <f t="shared" si="280"/>
        <v>0.45400000000000018</v>
      </c>
      <c r="P791" s="178">
        <f t="shared" si="280"/>
        <v>0.45400000000000018</v>
      </c>
      <c r="Q791" s="178">
        <f t="shared" si="280"/>
        <v>0.45400000000000018</v>
      </c>
      <c r="R791" s="175"/>
      <c r="S791" s="169" t="s">
        <v>19</v>
      </c>
    </row>
    <row r="792" spans="8:19" ht="14">
      <c r="H792" s="170"/>
      <c r="I792" s="170"/>
      <c r="J792" s="170"/>
      <c r="K792" s="170"/>
      <c r="L792" s="178"/>
      <c r="M792" s="178"/>
      <c r="N792" s="178">
        <v>0.22800000000000001</v>
      </c>
      <c r="O792" s="178">
        <v>0.27900000000000003</v>
      </c>
      <c r="P792" s="178">
        <v>0.27900000000000003</v>
      </c>
      <c r="Q792" s="178">
        <v>0.27900000000000003</v>
      </c>
      <c r="R792" s="180"/>
      <c r="S792" s="181" t="s">
        <v>707</v>
      </c>
    </row>
    <row r="793" spans="8:19" ht="14">
      <c r="H793" s="165"/>
      <c r="I793" s="174"/>
      <c r="J793" s="174"/>
      <c r="K793" s="174"/>
      <c r="L793" s="174"/>
      <c r="M793" s="174"/>
      <c r="N793" s="174"/>
      <c r="O793" s="166"/>
      <c r="P793" s="166"/>
      <c r="Q793" s="166"/>
      <c r="R793" s="175"/>
      <c r="S793" s="169"/>
    </row>
    <row r="794" spans="8:19" ht="14">
      <c r="H794" s="395" t="s">
        <v>717</v>
      </c>
      <c r="I794" s="395"/>
      <c r="J794" s="395"/>
      <c r="K794" s="395"/>
      <c r="L794" s="395"/>
      <c r="M794" s="395"/>
      <c r="N794" s="395"/>
      <c r="O794" s="395"/>
      <c r="P794" s="208"/>
      <c r="Q794" s="208"/>
      <c r="R794" s="175"/>
      <c r="S794" s="165"/>
    </row>
    <row r="795" spans="8:19" ht="14">
      <c r="H795" s="167"/>
      <c r="I795" s="167"/>
      <c r="J795" s="167"/>
      <c r="K795" s="167">
        <v>246</v>
      </c>
      <c r="L795" s="167">
        <v>265</v>
      </c>
      <c r="M795" s="167">
        <v>311</v>
      </c>
      <c r="N795" s="167">
        <v>271</v>
      </c>
      <c r="O795" s="167">
        <v>155</v>
      </c>
      <c r="P795" s="167">
        <v>155</v>
      </c>
      <c r="Q795" s="167">
        <v>155</v>
      </c>
      <c r="R795" s="168"/>
      <c r="S795" s="169" t="s">
        <v>12</v>
      </c>
    </row>
    <row r="796" spans="8:19" ht="14">
      <c r="H796" s="167"/>
      <c r="I796" s="167"/>
      <c r="J796" s="167"/>
      <c r="K796" s="167">
        <v>219</v>
      </c>
      <c r="L796" s="167">
        <v>227</v>
      </c>
      <c r="M796" s="167">
        <v>229</v>
      </c>
      <c r="N796" s="167">
        <v>106</v>
      </c>
      <c r="O796" s="167">
        <v>156</v>
      </c>
      <c r="P796" s="167">
        <v>156</v>
      </c>
      <c r="Q796" s="167">
        <v>156</v>
      </c>
      <c r="R796" s="168"/>
      <c r="S796" s="169" t="s">
        <v>13</v>
      </c>
    </row>
    <row r="797" spans="8:19" ht="14">
      <c r="H797" s="167"/>
      <c r="I797" s="167"/>
      <c r="J797" s="167"/>
      <c r="K797" s="167">
        <v>145</v>
      </c>
      <c r="L797" s="167">
        <v>142</v>
      </c>
      <c r="M797" s="167">
        <v>112</v>
      </c>
      <c r="N797" s="167">
        <v>136</v>
      </c>
      <c r="O797" s="167">
        <v>139</v>
      </c>
      <c r="P797" s="167">
        <v>139</v>
      </c>
      <c r="Q797" s="167">
        <v>139</v>
      </c>
      <c r="R797" s="168"/>
      <c r="S797" s="169" t="s">
        <v>14</v>
      </c>
    </row>
    <row r="798" spans="8:19" ht="14">
      <c r="H798" s="170"/>
      <c r="I798" s="170"/>
      <c r="J798" s="170"/>
      <c r="K798" s="170">
        <f>726-K797-K796-K795</f>
        <v>116</v>
      </c>
      <c r="L798" s="170">
        <f>720-L797-L796-L795</f>
        <v>86</v>
      </c>
      <c r="M798" s="170">
        <f>724-M797-M796-M795</f>
        <v>72</v>
      </c>
      <c r="N798" s="170">
        <f>720-N797-N796-N795</f>
        <v>207</v>
      </c>
      <c r="O798" s="170">
        <f>+O799-O797-O796-O795</f>
        <v>252</v>
      </c>
      <c r="P798" s="170">
        <f>+P799-P797-P796-P795</f>
        <v>252</v>
      </c>
      <c r="Q798" s="170">
        <f>+Q799-Q797-Q796-Q795</f>
        <v>252</v>
      </c>
      <c r="R798" s="168"/>
      <c r="S798" s="169" t="s">
        <v>19</v>
      </c>
    </row>
    <row r="799" spans="8:19" ht="14">
      <c r="H799" s="172">
        <f t="shared" ref="H799:N799" si="281">SUM(H795:H798)</f>
        <v>0</v>
      </c>
      <c r="I799" s="172">
        <f t="shared" si="281"/>
        <v>0</v>
      </c>
      <c r="J799" s="172">
        <f t="shared" si="281"/>
        <v>0</v>
      </c>
      <c r="K799" s="172">
        <f t="shared" si="281"/>
        <v>726</v>
      </c>
      <c r="L799" s="172">
        <f t="shared" si="281"/>
        <v>720</v>
      </c>
      <c r="M799" s="172">
        <f t="shared" si="281"/>
        <v>724</v>
      </c>
      <c r="N799" s="172">
        <f t="shared" si="281"/>
        <v>720</v>
      </c>
      <c r="O799" s="171">
        <v>702</v>
      </c>
      <c r="P799" s="171">
        <v>702</v>
      </c>
      <c r="Q799" s="171">
        <v>702</v>
      </c>
      <c r="R799" s="168"/>
      <c r="S799" s="169" t="s">
        <v>718</v>
      </c>
    </row>
    <row r="800" spans="8:19" ht="14">
      <c r="H800" s="182">
        <v>3570</v>
      </c>
      <c r="I800" s="182">
        <v>3908</v>
      </c>
      <c r="J800" s="182">
        <v>4205</v>
      </c>
      <c r="K800" s="182">
        <v>4530</v>
      </c>
      <c r="L800" s="182">
        <v>4894</v>
      </c>
      <c r="M800" s="182">
        <v>5215</v>
      </c>
      <c r="N800" s="182">
        <v>5685</v>
      </c>
      <c r="O800" s="182">
        <v>6280</v>
      </c>
      <c r="P800" s="182">
        <v>6280</v>
      </c>
      <c r="Q800" s="182">
        <v>6280</v>
      </c>
      <c r="R800" s="168"/>
      <c r="S800" s="169" t="s">
        <v>719</v>
      </c>
    </row>
    <row r="801" spans="8:19" ht="14">
      <c r="H801" s="167">
        <v>3916</v>
      </c>
      <c r="I801" s="167">
        <v>4257</v>
      </c>
      <c r="J801" s="167">
        <v>4645</v>
      </c>
      <c r="K801" s="167">
        <v>5017</v>
      </c>
      <c r="L801" s="167">
        <v>5336</v>
      </c>
      <c r="M801" s="167">
        <v>5687</v>
      </c>
      <c r="N801" s="167">
        <v>5919</v>
      </c>
      <c r="O801" s="167">
        <v>6020</v>
      </c>
      <c r="P801" s="167">
        <v>6020</v>
      </c>
      <c r="Q801" s="167">
        <v>6020</v>
      </c>
      <c r="R801" s="168"/>
      <c r="S801" s="169" t="s">
        <v>720</v>
      </c>
    </row>
    <row r="802" spans="8:19" ht="14">
      <c r="H802" s="167">
        <v>641</v>
      </c>
      <c r="I802" s="167">
        <v>667</v>
      </c>
      <c r="J802" s="167">
        <v>692</v>
      </c>
      <c r="K802" s="167">
        <v>721</v>
      </c>
      <c r="L802" s="167">
        <v>758</v>
      </c>
      <c r="M802" s="167">
        <v>810</v>
      </c>
      <c r="N802" s="167">
        <v>828</v>
      </c>
      <c r="O802" s="167">
        <v>834</v>
      </c>
      <c r="P802" s="167">
        <v>834</v>
      </c>
      <c r="Q802" s="167">
        <v>834</v>
      </c>
      <c r="R802" s="168"/>
      <c r="S802" s="169" t="s">
        <v>721</v>
      </c>
    </row>
    <row r="803" spans="8:19" ht="14">
      <c r="H803" s="172">
        <f t="shared" ref="H803:O803" si="282">SUM(H800:H802)</f>
        <v>8127</v>
      </c>
      <c r="I803" s="172">
        <f t="shared" si="282"/>
        <v>8832</v>
      </c>
      <c r="J803" s="172">
        <f t="shared" si="282"/>
        <v>9542</v>
      </c>
      <c r="K803" s="172">
        <f t="shared" si="282"/>
        <v>10268</v>
      </c>
      <c r="L803" s="172">
        <f t="shared" si="282"/>
        <v>10988</v>
      </c>
      <c r="M803" s="172">
        <f t="shared" si="282"/>
        <v>11712</v>
      </c>
      <c r="N803" s="172">
        <f t="shared" si="282"/>
        <v>12432</v>
      </c>
      <c r="O803" s="172">
        <f t="shared" si="282"/>
        <v>13134</v>
      </c>
      <c r="P803" s="172">
        <f t="shared" ref="P803:Q803" si="283">SUM(P800:P802)</f>
        <v>13134</v>
      </c>
      <c r="Q803" s="172">
        <f t="shared" si="283"/>
        <v>13134</v>
      </c>
      <c r="R803" s="168"/>
      <c r="S803" s="169" t="s">
        <v>710</v>
      </c>
    </row>
    <row r="804" spans="8:19" ht="14">
      <c r="H804" s="183"/>
      <c r="I804" s="183">
        <f>(I803-H803)/H803</f>
        <v>8.674787744555186E-2</v>
      </c>
      <c r="J804" s="183">
        <f>(J803-I803)/I803</f>
        <v>8.0389492753623185E-2</v>
      </c>
      <c r="K804" s="183">
        <f>(K803-J803)/J803</f>
        <v>7.6084678264514774E-2</v>
      </c>
      <c r="L804" s="183">
        <f>(L803-K803)/K803</f>
        <v>7.0120763537202965E-2</v>
      </c>
      <c r="M804" s="183">
        <f>(M803-L803)/L803</f>
        <v>6.5890061885693491E-2</v>
      </c>
      <c r="N804" s="183">
        <f>+N799/M803</f>
        <v>6.1475409836065573E-2</v>
      </c>
      <c r="O804" s="183">
        <f>+O799/N803</f>
        <v>5.6467181467181465E-2</v>
      </c>
      <c r="P804" s="183">
        <f>+P799/O803</f>
        <v>5.3449063499314754E-2</v>
      </c>
      <c r="Q804" s="183">
        <f>+Q799/P803</f>
        <v>5.3449063499314754E-2</v>
      </c>
      <c r="R804" s="184"/>
      <c r="S804" s="185" t="s">
        <v>722</v>
      </c>
    </row>
    <row r="805" spans="8:19" ht="14">
      <c r="H805" s="395" t="s">
        <v>723</v>
      </c>
      <c r="I805" s="395"/>
      <c r="J805" s="395"/>
      <c r="K805" s="395"/>
      <c r="L805" s="395"/>
      <c r="M805" s="395"/>
      <c r="N805" s="395"/>
      <c r="O805" s="395"/>
      <c r="P805" s="208"/>
      <c r="Q805" s="208"/>
      <c r="R805" s="176"/>
      <c r="S805" s="165"/>
    </row>
    <row r="806" spans="8:19" ht="14">
      <c r="H806" s="182">
        <v>6986</v>
      </c>
      <c r="I806" s="182">
        <v>7597</v>
      </c>
      <c r="J806" s="182">
        <v>8210</v>
      </c>
      <c r="K806" s="182">
        <v>8814</v>
      </c>
      <c r="L806" s="182">
        <v>9414</v>
      </c>
      <c r="M806" s="182">
        <v>9998</v>
      </c>
      <c r="N806" s="182">
        <f>+N803*0.85</f>
        <v>10567.199999999999</v>
      </c>
      <c r="O806" s="182">
        <f>+O803*0.85</f>
        <v>11163.9</v>
      </c>
      <c r="P806" s="182">
        <f>+P803*0.85</f>
        <v>11163.9</v>
      </c>
      <c r="Q806" s="182">
        <f>+Q803*0.85</f>
        <v>11163.9</v>
      </c>
      <c r="R806" s="176"/>
      <c r="S806" s="186" t="s">
        <v>724</v>
      </c>
    </row>
    <row r="807" spans="8:19" ht="14">
      <c r="H807" s="167">
        <v>1141</v>
      </c>
      <c r="I807" s="167">
        <v>1235</v>
      </c>
      <c r="J807" s="167">
        <v>1332</v>
      </c>
      <c r="K807" s="167">
        <v>1454</v>
      </c>
      <c r="L807" s="167">
        <v>1574</v>
      </c>
      <c r="M807" s="167">
        <v>1714</v>
      </c>
      <c r="N807" s="167">
        <f>+N803*0.15</f>
        <v>1864.8</v>
      </c>
      <c r="O807" s="167">
        <f>+O803-O806</f>
        <v>1970.1000000000004</v>
      </c>
      <c r="P807" s="167">
        <f>+P803-P806</f>
        <v>1970.1000000000004</v>
      </c>
      <c r="Q807" s="167">
        <f>+Q803-Q806</f>
        <v>1970.1000000000004</v>
      </c>
      <c r="R807" s="176"/>
      <c r="S807" s="186" t="s">
        <v>725</v>
      </c>
    </row>
    <row r="808" spans="8:19" ht="14">
      <c r="H808" s="172">
        <f t="shared" ref="H808:O808" si="284">SUM(H806:H807)</f>
        <v>8127</v>
      </c>
      <c r="I808" s="172">
        <f t="shared" si="284"/>
        <v>8832</v>
      </c>
      <c r="J808" s="172">
        <f t="shared" si="284"/>
        <v>9542</v>
      </c>
      <c r="K808" s="172">
        <f t="shared" si="284"/>
        <v>10268</v>
      </c>
      <c r="L808" s="172">
        <f t="shared" si="284"/>
        <v>10988</v>
      </c>
      <c r="M808" s="172">
        <f t="shared" si="284"/>
        <v>11712</v>
      </c>
      <c r="N808" s="172">
        <f t="shared" si="284"/>
        <v>12431.999999999998</v>
      </c>
      <c r="O808" s="172">
        <f t="shared" si="284"/>
        <v>13134</v>
      </c>
      <c r="P808" s="172">
        <f t="shared" ref="P808:Q808" si="285">SUM(P806:P807)</f>
        <v>13134</v>
      </c>
      <c r="Q808" s="172">
        <f t="shared" si="285"/>
        <v>13134</v>
      </c>
      <c r="R808" s="176"/>
      <c r="S808" s="186" t="s">
        <v>710</v>
      </c>
    </row>
    <row r="809" spans="8:19" ht="14">
      <c r="H809" s="187">
        <f t="shared" ref="H809:N809" si="286">+H756/H808</f>
        <v>28.177187153931339</v>
      </c>
      <c r="I809" s="187">
        <f t="shared" si="286"/>
        <v>28.278759057971016</v>
      </c>
      <c r="J809" s="187">
        <f t="shared" si="286"/>
        <v>29.16013414378537</v>
      </c>
      <c r="K809" s="187">
        <f t="shared" si="286"/>
        <v>29.468640436306973</v>
      </c>
      <c r="L809" s="187">
        <f t="shared" si="286"/>
        <v>30.504823443756827</v>
      </c>
      <c r="M809" s="187">
        <f t="shared" si="286"/>
        <v>30.82599043715847</v>
      </c>
      <c r="N809" s="187">
        <f t="shared" si="286"/>
        <v>24.187982625482629</v>
      </c>
      <c r="O809" s="187">
        <f>+O756/O808</f>
        <v>22.097456981879091</v>
      </c>
      <c r="P809" s="187">
        <f>+P756/P808</f>
        <v>0</v>
      </c>
      <c r="Q809" s="187">
        <f>+Q756/Q808</f>
        <v>0</v>
      </c>
      <c r="R809" s="176"/>
      <c r="S809" s="186" t="s">
        <v>726</v>
      </c>
    </row>
    <row r="810" spans="8:19" ht="14">
      <c r="H810" s="188"/>
      <c r="I810" s="188"/>
      <c r="J810" s="188"/>
      <c r="K810" s="188"/>
      <c r="L810" s="188"/>
      <c r="M810" s="188"/>
      <c r="N810" s="188"/>
      <c r="O810" s="166"/>
      <c r="P810" s="166"/>
      <c r="Q810" s="166"/>
      <c r="R810" s="176"/>
      <c r="S810" s="169"/>
    </row>
    <row r="811" spans="8:19" ht="14">
      <c r="H811" s="165"/>
      <c r="I811" s="174"/>
      <c r="J811" s="174"/>
      <c r="K811" s="395" t="s">
        <v>727</v>
      </c>
      <c r="L811" s="395"/>
      <c r="M811" s="395"/>
      <c r="N811" s="395"/>
      <c r="O811" s="395"/>
      <c r="P811" s="208"/>
      <c r="Q811" s="208"/>
      <c r="R811" s="175"/>
      <c r="S811" s="165"/>
    </row>
    <row r="812" spans="8:19" ht="14">
      <c r="H812" s="185"/>
      <c r="I812" s="185"/>
      <c r="J812" s="185"/>
      <c r="K812" s="177">
        <v>0.70599999999999996</v>
      </c>
      <c r="L812" s="177">
        <v>0.70099999999999996</v>
      </c>
      <c r="M812" s="177">
        <v>0.71199999999999997</v>
      </c>
      <c r="N812" s="177">
        <v>0.71399999999999997</v>
      </c>
      <c r="O812" s="177">
        <v>0.73699999999999999</v>
      </c>
      <c r="P812" s="177">
        <v>0.73699999999999999</v>
      </c>
      <c r="Q812" s="177">
        <v>0.73699999999999999</v>
      </c>
      <c r="R812" s="184"/>
      <c r="S812" s="185" t="s">
        <v>728</v>
      </c>
    </row>
    <row r="813" spans="8:19" ht="14">
      <c r="H813" s="185"/>
      <c r="I813" s="185"/>
      <c r="J813" s="185"/>
      <c r="K813" s="179">
        <v>0.29399999999999998</v>
      </c>
      <c r="L813" s="179">
        <f>1-L812</f>
        <v>0.29900000000000004</v>
      </c>
      <c r="M813" s="179">
        <v>0.28799999999999998</v>
      </c>
      <c r="N813" s="179">
        <v>0.28599999999999998</v>
      </c>
      <c r="O813" s="179">
        <f>1-O812</f>
        <v>0.26300000000000001</v>
      </c>
      <c r="P813" s="179">
        <f>1-P812</f>
        <v>0.26300000000000001</v>
      </c>
      <c r="Q813" s="179">
        <f>1-Q812</f>
        <v>0.26300000000000001</v>
      </c>
      <c r="R813" s="184"/>
      <c r="S813" s="185" t="s">
        <v>709</v>
      </c>
    </row>
    <row r="814" spans="8:19" ht="14">
      <c r="H814" s="185"/>
      <c r="I814" s="185"/>
      <c r="J814" s="185"/>
      <c r="K814" s="185"/>
      <c r="L814" s="185"/>
      <c r="M814" s="188"/>
      <c r="N814" s="185"/>
      <c r="O814" s="166"/>
      <c r="P814" s="166"/>
      <c r="Q814" s="166"/>
      <c r="R814" s="184"/>
      <c r="S814" s="185"/>
    </row>
    <row r="815" spans="8:19" ht="14">
      <c r="H815" s="396" t="s">
        <v>729</v>
      </c>
      <c r="I815" s="396"/>
      <c r="J815" s="396"/>
      <c r="K815" s="396"/>
      <c r="L815" s="396"/>
      <c r="M815" s="396"/>
      <c r="N815" s="396"/>
      <c r="O815" s="396"/>
      <c r="P815" s="212"/>
      <c r="Q815" s="212"/>
      <c r="R815" s="184"/>
      <c r="S815" s="185"/>
    </row>
    <row r="816" spans="8:19" ht="14">
      <c r="H816" s="394" t="s">
        <v>730</v>
      </c>
      <c r="I816" s="394"/>
      <c r="J816" s="394"/>
      <c r="K816" s="394"/>
      <c r="L816" s="394"/>
      <c r="M816" s="394"/>
      <c r="N816" s="394"/>
      <c r="O816" s="394"/>
      <c r="P816" s="213"/>
      <c r="Q816" s="213"/>
      <c r="R816" s="184"/>
      <c r="S816" s="185"/>
    </row>
    <row r="817" spans="8:19" ht="14">
      <c r="H817" s="177"/>
      <c r="I817" s="177"/>
      <c r="J817" s="177"/>
      <c r="K817" s="177">
        <v>1.2E-2</v>
      </c>
      <c r="L817" s="177">
        <v>5.6000000000000001E-2</v>
      </c>
      <c r="M817" s="177">
        <v>3.1E-2</v>
      </c>
      <c r="N817" s="177">
        <v>-0.04</v>
      </c>
      <c r="O817" s="177">
        <v>-0.17100000000000001</v>
      </c>
      <c r="P817" s="177">
        <v>-0.17100000000000001</v>
      </c>
      <c r="Q817" s="177">
        <v>-0.17100000000000001</v>
      </c>
      <c r="R817" s="168"/>
      <c r="S817" s="169" t="s">
        <v>12</v>
      </c>
    </row>
    <row r="818" spans="8:19" ht="14">
      <c r="H818" s="177"/>
      <c r="I818" s="177"/>
      <c r="J818" s="177"/>
      <c r="K818" s="177">
        <v>-0.01</v>
      </c>
      <c r="L818" s="177">
        <v>3.9E-2</v>
      </c>
      <c r="M818" s="177">
        <v>3.6999999999999998E-2</v>
      </c>
      <c r="N818" s="177">
        <v>-0.20200000000000001</v>
      </c>
      <c r="O818" s="177">
        <v>2.1000000000000001E-2</v>
      </c>
      <c r="P818" s="177">
        <v>2.1000000000000001E-2</v>
      </c>
      <c r="Q818" s="177">
        <v>2.1000000000000001E-2</v>
      </c>
      <c r="R818" s="168"/>
      <c r="S818" s="169" t="s">
        <v>13</v>
      </c>
    </row>
    <row r="819" spans="8:19" ht="14">
      <c r="H819" s="177"/>
      <c r="I819" s="177"/>
      <c r="J819" s="177"/>
      <c r="K819" s="177">
        <v>2.4E-2</v>
      </c>
      <c r="L819" s="177">
        <v>1.7999999999999999E-2</v>
      </c>
      <c r="M819" s="177">
        <v>0.02</v>
      </c>
      <c r="N819" s="177">
        <v>-0.14299999999999999</v>
      </c>
      <c r="O819" s="177">
        <v>-9.1999999999999998E-2</v>
      </c>
      <c r="P819" s="177">
        <v>-9.1999999999999998E-2</v>
      </c>
      <c r="Q819" s="177">
        <v>-9.1999999999999998E-2</v>
      </c>
      <c r="R819" s="168"/>
      <c r="S819" s="169" t="s">
        <v>14</v>
      </c>
    </row>
    <row r="820" spans="8:19" ht="14">
      <c r="H820" s="179"/>
      <c r="I820" s="179"/>
      <c r="J820" s="179"/>
      <c r="K820" s="179">
        <f t="shared" ref="K820:P820" si="287">(K821*4)-K819-K818-K817</f>
        <v>3.8000000000000006E-2</v>
      </c>
      <c r="L820" s="179">
        <f t="shared" si="287"/>
        <v>1.5000000000000006E-2</v>
      </c>
      <c r="M820" s="179">
        <f t="shared" si="287"/>
        <v>-1.9999999999999997E-2</v>
      </c>
      <c r="N820" s="179">
        <f t="shared" si="287"/>
        <v>-0.19499999999999992</v>
      </c>
      <c r="O820" s="179">
        <f t="shared" si="287"/>
        <v>-2.5999999999999995E-2</v>
      </c>
      <c r="P820" s="179">
        <f t="shared" si="287"/>
        <v>-2.5999999999999995E-2</v>
      </c>
      <c r="Q820" s="179">
        <f t="shared" ref="Q820" si="288">(Q821*4)-Q819-Q818-Q817</f>
        <v>-2.5999999999999995E-2</v>
      </c>
      <c r="R820" s="168"/>
      <c r="S820" s="169" t="s">
        <v>19</v>
      </c>
    </row>
    <row r="821" spans="8:19" ht="14">
      <c r="H821" s="189">
        <v>-2.5999999999999999E-2</v>
      </c>
      <c r="I821" s="189">
        <v>8.9999999999999993E-3</v>
      </c>
      <c r="J821" s="189">
        <v>2.4E-2</v>
      </c>
      <c r="K821" s="189">
        <v>1.6E-2</v>
      </c>
      <c r="L821" s="189">
        <v>3.2000000000000001E-2</v>
      </c>
      <c r="M821" s="189">
        <v>1.7000000000000001E-2</v>
      </c>
      <c r="N821" s="190">
        <v>-0.14499999999999999</v>
      </c>
      <c r="O821" s="190">
        <v>-6.7000000000000004E-2</v>
      </c>
      <c r="P821" s="190">
        <v>-6.7000000000000004E-2</v>
      </c>
      <c r="Q821" s="190">
        <v>-6.7000000000000004E-2</v>
      </c>
      <c r="R821" s="168"/>
      <c r="S821" s="169" t="s">
        <v>718</v>
      </c>
    </row>
    <row r="822" spans="8:19" ht="14">
      <c r="H822" s="394" t="s">
        <v>731</v>
      </c>
      <c r="I822" s="394"/>
      <c r="J822" s="394"/>
      <c r="K822" s="394"/>
      <c r="L822" s="394"/>
      <c r="M822" s="394"/>
      <c r="N822" s="394"/>
      <c r="O822" s="394"/>
      <c r="P822" s="213"/>
      <c r="Q822" s="213"/>
      <c r="R822" s="184"/>
      <c r="S822" s="185"/>
    </row>
    <row r="823" spans="8:19" ht="14">
      <c r="H823" s="167"/>
      <c r="I823" s="167"/>
      <c r="J823" s="167"/>
      <c r="K823" s="167">
        <v>77426</v>
      </c>
      <c r="L823" s="167">
        <v>81226</v>
      </c>
      <c r="M823" s="167">
        <v>82380</v>
      </c>
      <c r="N823" s="167">
        <v>78872</v>
      </c>
      <c r="O823" s="167">
        <v>65024</v>
      </c>
      <c r="P823" s="167">
        <v>65024</v>
      </c>
      <c r="Q823" s="167">
        <v>65024</v>
      </c>
      <c r="R823" s="168">
        <f>+O823/N823-1</f>
        <v>-0.17557561618825435</v>
      </c>
      <c r="S823" s="169" t="s">
        <v>12</v>
      </c>
    </row>
    <row r="824" spans="8:19" ht="14">
      <c r="H824" s="167"/>
      <c r="I824" s="167"/>
      <c r="J824" s="167"/>
      <c r="K824" s="167">
        <v>79613</v>
      </c>
      <c r="L824" s="167">
        <v>82036</v>
      </c>
      <c r="M824" s="167">
        <v>83725</v>
      </c>
      <c r="N824" s="167">
        <v>66950</v>
      </c>
      <c r="O824" s="167">
        <v>67767</v>
      </c>
      <c r="P824" s="167">
        <v>67767</v>
      </c>
      <c r="Q824" s="167">
        <v>67767</v>
      </c>
      <c r="R824" s="168">
        <f>+O824/N824-1</f>
        <v>1.2203136669156178E-2</v>
      </c>
      <c r="S824" s="169" t="s">
        <v>13</v>
      </c>
    </row>
    <row r="825" spans="8:19" ht="14">
      <c r="H825" s="167"/>
      <c r="I825" s="167"/>
      <c r="J825" s="167"/>
      <c r="K825" s="167">
        <v>79472</v>
      </c>
      <c r="L825" s="167">
        <v>79772</v>
      </c>
      <c r="M825" s="167">
        <v>80714</v>
      </c>
      <c r="N825" s="167">
        <v>69068</v>
      </c>
      <c r="O825" s="167">
        <v>62281</v>
      </c>
      <c r="P825" s="167">
        <v>62281</v>
      </c>
      <c r="Q825" s="167">
        <v>62281</v>
      </c>
      <c r="R825" s="168">
        <f>+O825/N825-1</f>
        <v>-9.8265477500434351E-2</v>
      </c>
      <c r="S825" s="169" t="s">
        <v>14</v>
      </c>
    </row>
    <row r="826" spans="8:19" ht="14">
      <c r="H826" s="170"/>
      <c r="I826" s="170"/>
      <c r="J826" s="170"/>
      <c r="K826" s="170">
        <f t="shared" ref="K826:P826" si="289">(K827*4)-K825-K824-K823</f>
        <v>82633</v>
      </c>
      <c r="L826" s="170">
        <f t="shared" si="289"/>
        <v>84118</v>
      </c>
      <c r="M826" s="170">
        <f t="shared" si="289"/>
        <v>84893</v>
      </c>
      <c r="N826" s="170">
        <f t="shared" si="289"/>
        <v>68514</v>
      </c>
      <c r="O826" s="170">
        <f t="shared" si="289"/>
        <v>68640</v>
      </c>
      <c r="P826" s="170">
        <f t="shared" si="289"/>
        <v>68640</v>
      </c>
      <c r="Q826" s="170">
        <f t="shared" ref="Q826" si="290">(Q827*4)-Q825-Q824-Q823</f>
        <v>68640</v>
      </c>
      <c r="R826" s="168">
        <f>+O826/N826-1</f>
        <v>1.839040196164321E-3</v>
      </c>
      <c r="S826" s="169" t="s">
        <v>19</v>
      </c>
    </row>
    <row r="827" spans="8:19" ht="14">
      <c r="H827" s="191"/>
      <c r="I827" s="192"/>
      <c r="J827" s="192">
        <v>78706</v>
      </c>
      <c r="K827" s="193">
        <v>79786</v>
      </c>
      <c r="L827" s="193">
        <v>81788</v>
      </c>
      <c r="M827" s="193">
        <v>82928</v>
      </c>
      <c r="N827" s="194">
        <v>70851</v>
      </c>
      <c r="O827" s="194">
        <v>65928</v>
      </c>
      <c r="P827" s="194">
        <v>65928</v>
      </c>
      <c r="Q827" s="194">
        <v>65928</v>
      </c>
      <c r="R827" s="168">
        <f>+O827/N827-1</f>
        <v>-6.9483846381843573E-2</v>
      </c>
      <c r="S827" s="169" t="s">
        <v>718</v>
      </c>
    </row>
    <row r="828" spans="8:19" ht="14">
      <c r="H828" s="394" t="s">
        <v>732</v>
      </c>
      <c r="I828" s="394"/>
      <c r="J828" s="394"/>
      <c r="K828" s="394"/>
      <c r="L828" s="394"/>
      <c r="M828" s="394"/>
      <c r="N828" s="394"/>
      <c r="O828" s="394"/>
      <c r="P828" s="213"/>
      <c r="Q828" s="213"/>
      <c r="R828" s="184"/>
      <c r="S828" s="185"/>
    </row>
    <row r="829" spans="8:19" ht="14">
      <c r="H829" s="167"/>
      <c r="I829" s="167"/>
      <c r="J829" s="167"/>
      <c r="K829" s="167">
        <v>66</v>
      </c>
      <c r="L829" s="167">
        <v>69</v>
      </c>
      <c r="M829" s="167">
        <v>69</v>
      </c>
      <c r="N829" s="167">
        <v>70</v>
      </c>
      <c r="O829" s="167">
        <v>77</v>
      </c>
      <c r="P829" s="167">
        <v>77</v>
      </c>
      <c r="Q829" s="167">
        <v>77</v>
      </c>
      <c r="R829" s="168">
        <f>+O829/N829-1</f>
        <v>0.10000000000000009</v>
      </c>
      <c r="S829" s="169" t="s">
        <v>12</v>
      </c>
    </row>
    <row r="830" spans="8:19" ht="14">
      <c r="H830" s="167"/>
      <c r="I830" s="167"/>
      <c r="J830" s="167"/>
      <c r="K830" s="167">
        <v>67</v>
      </c>
      <c r="L830" s="167">
        <v>69</v>
      </c>
      <c r="M830" s="167">
        <v>69</v>
      </c>
      <c r="N830" s="167">
        <v>79</v>
      </c>
      <c r="O830" s="167">
        <v>82</v>
      </c>
      <c r="P830" s="167">
        <v>82</v>
      </c>
      <c r="Q830" s="167">
        <v>82</v>
      </c>
      <c r="R830" s="168">
        <f>+O830/N830-1</f>
        <v>3.7974683544303778E-2</v>
      </c>
      <c r="S830" s="169" t="s">
        <v>13</v>
      </c>
    </row>
    <row r="831" spans="8:19" ht="14">
      <c r="H831" s="167"/>
      <c r="I831" s="167"/>
      <c r="J831" s="167"/>
      <c r="K831" s="167">
        <v>67</v>
      </c>
      <c r="L831" s="167">
        <v>69</v>
      </c>
      <c r="M831" s="167">
        <v>70</v>
      </c>
      <c r="N831" s="167">
        <v>75</v>
      </c>
      <c r="O831" s="167">
        <v>85</v>
      </c>
      <c r="P831" s="167">
        <v>85</v>
      </c>
      <c r="Q831" s="167">
        <v>85</v>
      </c>
      <c r="R831" s="168">
        <f>+O831/N831-1</f>
        <v>0.1333333333333333</v>
      </c>
      <c r="S831" s="169" t="s">
        <v>14</v>
      </c>
    </row>
    <row r="832" spans="8:19" ht="14">
      <c r="H832" s="170"/>
      <c r="I832" s="170"/>
      <c r="J832" s="170"/>
      <c r="K832" s="170">
        <f t="shared" ref="K832:P832" si="291">(K833*4)-K831-K830-K829</f>
        <v>68</v>
      </c>
      <c r="L832" s="170">
        <f t="shared" si="291"/>
        <v>69</v>
      </c>
      <c r="M832" s="170">
        <f t="shared" si="291"/>
        <v>72</v>
      </c>
      <c r="N832" s="170">
        <f t="shared" si="291"/>
        <v>76</v>
      </c>
      <c r="O832" s="170">
        <f t="shared" si="291"/>
        <v>84</v>
      </c>
      <c r="P832" s="170">
        <f t="shared" si="291"/>
        <v>84</v>
      </c>
      <c r="Q832" s="170">
        <f t="shared" ref="Q832" si="292">(Q833*4)-Q831-Q830-Q829</f>
        <v>84</v>
      </c>
      <c r="R832" s="168">
        <f>+O832/N832-1</f>
        <v>0.10526315789473695</v>
      </c>
      <c r="S832" s="169" t="s">
        <v>19</v>
      </c>
    </row>
    <row r="833" spans="8:19" ht="14">
      <c r="H833" s="191"/>
      <c r="I833" s="192"/>
      <c r="J833" s="192">
        <v>65</v>
      </c>
      <c r="K833" s="193">
        <v>67</v>
      </c>
      <c r="L833" s="193">
        <v>69</v>
      </c>
      <c r="M833" s="193">
        <v>70</v>
      </c>
      <c r="N833" s="193">
        <v>75</v>
      </c>
      <c r="O833" s="193">
        <v>82</v>
      </c>
      <c r="P833" s="193">
        <v>82</v>
      </c>
      <c r="Q833" s="193">
        <v>82</v>
      </c>
      <c r="R833" s="168">
        <f>+O833/N833-1</f>
        <v>9.3333333333333268E-2</v>
      </c>
      <c r="S833" s="169" t="s">
        <v>718</v>
      </c>
    </row>
    <row r="834" spans="8:19" ht="14">
      <c r="H834" s="394" t="s">
        <v>733</v>
      </c>
      <c r="I834" s="394"/>
      <c r="J834" s="394"/>
      <c r="K834" s="394"/>
      <c r="L834" s="394"/>
      <c r="M834" s="394"/>
      <c r="N834" s="394"/>
      <c r="O834" s="394"/>
      <c r="P834" s="213"/>
      <c r="Q834" s="213"/>
      <c r="R834" s="184"/>
      <c r="S834" s="185"/>
    </row>
    <row r="835" spans="8:19" ht="14">
      <c r="H835" s="167"/>
      <c r="I835" s="167"/>
      <c r="J835" s="167"/>
      <c r="K835" s="167">
        <v>1175</v>
      </c>
      <c r="L835" s="167">
        <v>1183</v>
      </c>
      <c r="M835" s="167">
        <v>1199</v>
      </c>
      <c r="N835" s="167">
        <v>1122</v>
      </c>
      <c r="O835" s="167">
        <v>845</v>
      </c>
      <c r="P835" s="167">
        <v>845</v>
      </c>
      <c r="Q835" s="167">
        <v>845</v>
      </c>
      <c r="R835" s="168">
        <f>+O835/N835-1</f>
        <v>-0.24688057040998213</v>
      </c>
      <c r="S835" s="169" t="s">
        <v>12</v>
      </c>
    </row>
    <row r="836" spans="8:19" ht="14">
      <c r="H836" s="167"/>
      <c r="I836" s="167"/>
      <c r="J836" s="167"/>
      <c r="K836" s="167">
        <v>1194</v>
      </c>
      <c r="L836" s="167">
        <v>1186</v>
      </c>
      <c r="M836" s="167">
        <v>1223</v>
      </c>
      <c r="N836" s="167">
        <v>841</v>
      </c>
      <c r="O836" s="167">
        <v>823</v>
      </c>
      <c r="P836" s="167">
        <v>823</v>
      </c>
      <c r="Q836" s="167">
        <v>823</v>
      </c>
      <c r="R836" s="168">
        <f>+O836/N836-1</f>
        <v>-2.1403091557669396E-2</v>
      </c>
      <c r="S836" s="169" t="s">
        <v>13</v>
      </c>
    </row>
    <row r="837" spans="8:19" ht="14">
      <c r="H837" s="167"/>
      <c r="I837" s="167"/>
      <c r="J837" s="167"/>
      <c r="K837" s="167">
        <v>1178</v>
      </c>
      <c r="L837" s="167">
        <v>1156</v>
      </c>
      <c r="M837" s="167">
        <v>1153</v>
      </c>
      <c r="N837" s="167">
        <v>917</v>
      </c>
      <c r="O837" s="167">
        <v>730</v>
      </c>
      <c r="P837" s="167">
        <v>730</v>
      </c>
      <c r="Q837" s="167">
        <v>730</v>
      </c>
      <c r="R837" s="168">
        <f>+O837/N837-1</f>
        <v>-0.20392584514721923</v>
      </c>
      <c r="S837" s="169" t="s">
        <v>14</v>
      </c>
    </row>
    <row r="838" spans="8:19" ht="14">
      <c r="H838" s="170"/>
      <c r="I838" s="170"/>
      <c r="J838" s="170"/>
      <c r="K838" s="170">
        <f t="shared" ref="K838:P838" si="293">(K839*4)-K837-K836-K835</f>
        <v>1189</v>
      </c>
      <c r="L838" s="170">
        <f t="shared" si="293"/>
        <v>1215</v>
      </c>
      <c r="M838" s="170">
        <f t="shared" si="293"/>
        <v>1173</v>
      </c>
      <c r="N838" s="170">
        <f t="shared" si="293"/>
        <v>916</v>
      </c>
      <c r="O838" s="170">
        <f t="shared" si="293"/>
        <v>822</v>
      </c>
      <c r="P838" s="170">
        <f t="shared" si="293"/>
        <v>822</v>
      </c>
      <c r="Q838" s="170">
        <f t="shared" ref="Q838" si="294">(Q839*4)-Q837-Q836-Q835</f>
        <v>822</v>
      </c>
      <c r="R838" s="168">
        <f>+O838/N838-1</f>
        <v>-0.1026200873362445</v>
      </c>
      <c r="S838" s="169" t="s">
        <v>19</v>
      </c>
    </row>
    <row r="839" spans="8:19" ht="14">
      <c r="H839" s="191"/>
      <c r="I839" s="192"/>
      <c r="J839" s="192">
        <v>1216</v>
      </c>
      <c r="K839" s="194">
        <v>1184</v>
      </c>
      <c r="L839" s="193">
        <v>1185</v>
      </c>
      <c r="M839" s="193">
        <v>1187</v>
      </c>
      <c r="N839" s="194">
        <v>949</v>
      </c>
      <c r="O839" s="194">
        <v>805</v>
      </c>
      <c r="P839" s="194">
        <v>805</v>
      </c>
      <c r="Q839" s="194">
        <v>805</v>
      </c>
      <c r="R839" s="168">
        <f>+O839/N839-1</f>
        <v>-0.15173867228661753</v>
      </c>
      <c r="S839" s="195" t="s">
        <v>734</v>
      </c>
    </row>
    <row r="840" spans="8:19" ht="14">
      <c r="H840" s="394" t="s">
        <v>735</v>
      </c>
      <c r="I840" s="394"/>
      <c r="J840" s="394"/>
      <c r="K840" s="394"/>
      <c r="L840" s="394"/>
      <c r="M840" s="394"/>
      <c r="N840" s="394"/>
      <c r="O840" s="394"/>
      <c r="P840" s="213"/>
      <c r="Q840" s="213"/>
      <c r="R840" s="168"/>
      <c r="S840" s="185"/>
    </row>
    <row r="841" spans="8:19" ht="14">
      <c r="H841" s="177"/>
      <c r="I841" s="177"/>
      <c r="J841" s="177">
        <v>0.28399999999999997</v>
      </c>
      <c r="K841" s="177">
        <v>0.28000000000000003</v>
      </c>
      <c r="L841" s="177">
        <v>0.27500000000000002</v>
      </c>
      <c r="M841" s="177">
        <v>0.27900000000000003</v>
      </c>
      <c r="N841" s="177">
        <v>0.28000000000000003</v>
      </c>
      <c r="O841" s="177">
        <v>0.27400000000000002</v>
      </c>
      <c r="P841" s="177">
        <v>0.27400000000000002</v>
      </c>
      <c r="Q841" s="177">
        <v>0.27400000000000002</v>
      </c>
      <c r="R841" s="168"/>
      <c r="S841" s="169" t="s">
        <v>12</v>
      </c>
    </row>
    <row r="842" spans="8:19" ht="14">
      <c r="H842" s="177"/>
      <c r="I842" s="177"/>
      <c r="J842" s="177">
        <v>0.28499999999999998</v>
      </c>
      <c r="K842" s="177">
        <v>0.28299999999999997</v>
      </c>
      <c r="L842" s="177">
        <v>0.27700000000000002</v>
      </c>
      <c r="M842" s="177">
        <v>0.28199999999999997</v>
      </c>
      <c r="N842" s="177">
        <v>0.27600000000000002</v>
      </c>
      <c r="O842" s="177">
        <v>0.27700000000000002</v>
      </c>
      <c r="P842" s="177">
        <v>0.27700000000000002</v>
      </c>
      <c r="Q842" s="177">
        <v>0.27700000000000002</v>
      </c>
      <c r="R842" s="168"/>
      <c r="S842" s="169" t="s">
        <v>13</v>
      </c>
    </row>
    <row r="843" spans="8:19" ht="14">
      <c r="H843" s="177"/>
      <c r="I843" s="177"/>
      <c r="J843" s="177">
        <v>0.28000000000000003</v>
      </c>
      <c r="K843" s="177">
        <v>0.27900000000000003</v>
      </c>
      <c r="L843" s="177">
        <v>0.27600000000000002</v>
      </c>
      <c r="M843" s="177">
        <v>0.27900000000000003</v>
      </c>
      <c r="N843" s="177">
        <v>0.27700000000000002</v>
      </c>
      <c r="O843" s="177">
        <v>0.27400000000000002</v>
      </c>
      <c r="P843" s="177">
        <v>0.27400000000000002</v>
      </c>
      <c r="Q843" s="177">
        <v>0.27400000000000002</v>
      </c>
      <c r="R843" s="168"/>
      <c r="S843" s="169" t="s">
        <v>14</v>
      </c>
    </row>
    <row r="844" spans="8:19" ht="14">
      <c r="H844" s="179"/>
      <c r="I844" s="179"/>
      <c r="J844" s="179">
        <f t="shared" ref="J844:O844" si="295">(J845*4)-J843-J842-J841</f>
        <v>0.28299999999999997</v>
      </c>
      <c r="K844" s="179">
        <f t="shared" si="295"/>
        <v>0.28200000000000003</v>
      </c>
      <c r="L844" s="179">
        <f t="shared" si="295"/>
        <v>0.28000000000000003</v>
      </c>
      <c r="M844" s="179">
        <f t="shared" si="295"/>
        <v>0.27600000000000013</v>
      </c>
      <c r="N844" s="179">
        <f t="shared" si="295"/>
        <v>0.27900000000000003</v>
      </c>
      <c r="O844" s="179">
        <f t="shared" si="295"/>
        <v>0.27100000000000002</v>
      </c>
      <c r="P844" s="179">
        <f t="shared" ref="P844:Q844" si="296">(P845*4)-P843-P842-P841</f>
        <v>0.27100000000000002</v>
      </c>
      <c r="Q844" s="179">
        <f t="shared" si="296"/>
        <v>0.27100000000000002</v>
      </c>
      <c r="R844" s="168"/>
      <c r="S844" s="169" t="s">
        <v>19</v>
      </c>
    </row>
    <row r="845" spans="8:19" ht="14">
      <c r="H845" s="196"/>
      <c r="I845" s="197">
        <v>0.28000000000000003</v>
      </c>
      <c r="J845" s="197">
        <v>0.28299999999999997</v>
      </c>
      <c r="K845" s="198">
        <v>0.28100000000000003</v>
      </c>
      <c r="L845" s="198">
        <v>0.27700000000000002</v>
      </c>
      <c r="M845" s="199">
        <v>0.27900000000000003</v>
      </c>
      <c r="N845" s="198">
        <v>0.27800000000000002</v>
      </c>
      <c r="O845" s="198">
        <v>0.27400000000000002</v>
      </c>
      <c r="P845" s="198">
        <v>0.27400000000000002</v>
      </c>
      <c r="Q845" s="198">
        <v>0.27400000000000002</v>
      </c>
      <c r="R845" s="175"/>
      <c r="S845" s="195" t="s">
        <v>736</v>
      </c>
    </row>
    <row r="846" spans="8:19" ht="14">
      <c r="H846" s="165"/>
      <c r="I846" s="174"/>
      <c r="J846" s="174"/>
      <c r="K846" s="174"/>
      <c r="L846" s="174"/>
      <c r="M846" s="174"/>
      <c r="N846" s="174"/>
      <c r="O846" s="166"/>
      <c r="P846" s="166"/>
      <c r="Q846" s="166"/>
      <c r="R846" s="176"/>
      <c r="S846" s="169"/>
    </row>
    <row r="847" spans="8:19" ht="14">
      <c r="H847" s="165"/>
      <c r="I847" s="165"/>
      <c r="J847" s="395" t="s">
        <v>737</v>
      </c>
      <c r="K847" s="395"/>
      <c r="L847" s="395"/>
      <c r="M847" s="395"/>
      <c r="N847" s="395"/>
      <c r="O847" s="395"/>
      <c r="P847" s="208"/>
      <c r="Q847" s="208"/>
      <c r="R847" s="200"/>
      <c r="S847" s="165"/>
    </row>
    <row r="848" spans="8:19" ht="14">
      <c r="H848" s="201"/>
      <c r="I848" s="201"/>
      <c r="J848" s="202">
        <v>0.64</v>
      </c>
      <c r="K848" s="201">
        <v>0.65</v>
      </c>
      <c r="L848" s="201">
        <v>0.64</v>
      </c>
      <c r="M848" s="201">
        <v>0.64</v>
      </c>
      <c r="N848" s="203"/>
      <c r="O848" s="166"/>
      <c r="P848" s="166"/>
      <c r="Q848" s="166"/>
      <c r="R848" s="200"/>
      <c r="S848" s="201" t="s">
        <v>706</v>
      </c>
    </row>
    <row r="849" spans="8:19" ht="14">
      <c r="H849" s="201"/>
      <c r="I849" s="201"/>
      <c r="J849" s="202">
        <v>0.1</v>
      </c>
      <c r="K849" s="201">
        <v>0.1</v>
      </c>
      <c r="L849" s="201">
        <v>0.09</v>
      </c>
      <c r="M849" s="201">
        <v>0.09</v>
      </c>
      <c r="N849" s="203"/>
      <c r="O849" s="166"/>
      <c r="P849" s="166"/>
      <c r="Q849" s="166"/>
      <c r="R849" s="200"/>
      <c r="S849" s="201" t="s">
        <v>738</v>
      </c>
    </row>
    <row r="850" spans="8:19" ht="14">
      <c r="H850" s="201"/>
      <c r="I850" s="201"/>
      <c r="J850" s="204">
        <v>0.08</v>
      </c>
      <c r="K850" s="205">
        <v>0.08</v>
      </c>
      <c r="L850" s="205">
        <v>0.06</v>
      </c>
      <c r="M850" s="205">
        <v>0.06</v>
      </c>
      <c r="N850" s="206"/>
      <c r="O850" s="166"/>
      <c r="P850" s="166"/>
      <c r="Q850" s="166"/>
      <c r="R850" s="166"/>
      <c r="S850" s="201" t="s">
        <v>739</v>
      </c>
    </row>
  </sheetData>
  <mergeCells count="77">
    <mergeCell ref="B422:O422"/>
    <mergeCell ref="B386:O386"/>
    <mergeCell ref="B380:O380"/>
    <mergeCell ref="B374:O374"/>
    <mergeCell ref="B368:O368"/>
    <mergeCell ref="B447:O447"/>
    <mergeCell ref="B446:O446"/>
    <mergeCell ref="B440:O440"/>
    <mergeCell ref="B434:O434"/>
    <mergeCell ref="B428:O428"/>
    <mergeCell ref="B562:O562"/>
    <mergeCell ref="B514:O514"/>
    <mergeCell ref="B506:O506"/>
    <mergeCell ref="B498:O498"/>
    <mergeCell ref="B497:O497"/>
    <mergeCell ref="B592:O592"/>
    <mergeCell ref="B591:O591"/>
    <mergeCell ref="B583:O583"/>
    <mergeCell ref="B576:O576"/>
    <mergeCell ref="B569:O569"/>
    <mergeCell ref="B598:O598"/>
    <mergeCell ref="B696:O696"/>
    <mergeCell ref="B687:O687"/>
    <mergeCell ref="B671:O671"/>
    <mergeCell ref="B666:O666"/>
    <mergeCell ref="B663:O663"/>
    <mergeCell ref="B660:O660"/>
    <mergeCell ref="B631:O631"/>
    <mergeCell ref="B630:O630"/>
    <mergeCell ref="B625:O625"/>
    <mergeCell ref="B620:O620"/>
    <mergeCell ref="B615:O615"/>
    <mergeCell ref="B610:O610"/>
    <mergeCell ref="B609:O609"/>
    <mergeCell ref="B604:O604"/>
    <mergeCell ref="B453:O453"/>
    <mergeCell ref="B554:O554"/>
    <mergeCell ref="B546:O546"/>
    <mergeCell ref="B539:O539"/>
    <mergeCell ref="B531:O531"/>
    <mergeCell ref="B523:O523"/>
    <mergeCell ref="B515:O515"/>
    <mergeCell ref="B491:O491"/>
    <mergeCell ref="B485:O485"/>
    <mergeCell ref="B479:O479"/>
    <mergeCell ref="B473:O473"/>
    <mergeCell ref="B467:O467"/>
    <mergeCell ref="B460:O460"/>
    <mergeCell ref="B459:O459"/>
    <mergeCell ref="B350:O350"/>
    <mergeCell ref="B349:O349"/>
    <mergeCell ref="B416:O416"/>
    <mergeCell ref="B410:O410"/>
    <mergeCell ref="B404:O404"/>
    <mergeCell ref="B403:O403"/>
    <mergeCell ref="B398:O398"/>
    <mergeCell ref="B392:O392"/>
    <mergeCell ref="B362:O362"/>
    <mergeCell ref="B356:O356"/>
    <mergeCell ref="H750:O750"/>
    <mergeCell ref="H751:O751"/>
    <mergeCell ref="H762:O762"/>
    <mergeCell ref="H763:O763"/>
    <mergeCell ref="H769:O769"/>
    <mergeCell ref="H775:O775"/>
    <mergeCell ref="H781:O781"/>
    <mergeCell ref="H787:O787"/>
    <mergeCell ref="H794:O794"/>
    <mergeCell ref="H805:O805"/>
    <mergeCell ref="H834:O834"/>
    <mergeCell ref="H840:O840"/>
    <mergeCell ref="J847:O847"/>
    <mergeCell ref="K811:O811"/>
    <mergeCell ref="H815:O815"/>
    <mergeCell ref="H816:O816"/>
    <mergeCell ref="H822:O822"/>
    <mergeCell ref="H828:O828"/>
  </mergeCells>
  <conditionalFormatting sqref="B349:B386 B657:R659 B673:R674 B679:R679 B661:R662 B621:S624 C593:S597 C599:S603 C611:S614 C616:S619 C626:S629 O448:S452">
    <cfRule type="cellIs" dxfId="1184" priority="1363" operator="lessThan">
      <formula>0</formula>
    </cfRule>
  </conditionalFormatting>
  <conditionalFormatting sqref="B391:B392">
    <cfRule type="cellIs" dxfId="1183" priority="1407" operator="lessThan">
      <formula>0</formula>
    </cfRule>
  </conditionalFormatting>
  <conditionalFormatting sqref="B397:B398">
    <cfRule type="cellIs" dxfId="1182" priority="1408" operator="lessThan">
      <formula>0</formula>
    </cfRule>
  </conditionalFormatting>
  <conditionalFormatting sqref="B403:B404">
    <cfRule type="cellIs" dxfId="1181" priority="1637" operator="lessThan">
      <formula>0</formula>
    </cfRule>
  </conditionalFormatting>
  <conditionalFormatting sqref="B409:B410">
    <cfRule type="cellIs" dxfId="1180" priority="1311" operator="lessThan">
      <formula>0</formula>
    </cfRule>
  </conditionalFormatting>
  <conditionalFormatting sqref="B415:B416">
    <cfRule type="cellIs" dxfId="1179" priority="1295" operator="lessThan">
      <formula>0</formula>
    </cfRule>
  </conditionalFormatting>
  <conditionalFormatting sqref="B421:B422">
    <cfRule type="cellIs" dxfId="1178" priority="1279" operator="lessThan">
      <formula>0</formula>
    </cfRule>
  </conditionalFormatting>
  <conditionalFormatting sqref="B427:B428">
    <cfRule type="cellIs" dxfId="1177" priority="1263" operator="lessThan">
      <formula>0</formula>
    </cfRule>
  </conditionalFormatting>
  <conditionalFormatting sqref="B433:B434">
    <cfRule type="cellIs" dxfId="1176" priority="1247" operator="lessThan">
      <formula>0</formula>
    </cfRule>
  </conditionalFormatting>
  <conditionalFormatting sqref="B439:B440">
    <cfRule type="cellIs" dxfId="1175" priority="1233" operator="lessThan">
      <formula>0</formula>
    </cfRule>
  </conditionalFormatting>
  <conditionalFormatting sqref="B445:B447">
    <cfRule type="cellIs" dxfId="1174" priority="1217" operator="lessThan">
      <formula>0</formula>
    </cfRule>
  </conditionalFormatting>
  <conditionalFormatting sqref="B452:B453">
    <cfRule type="cellIs" dxfId="1173" priority="1201" operator="lessThan">
      <formula>0</formula>
    </cfRule>
  </conditionalFormatting>
  <conditionalFormatting sqref="B458:B465">
    <cfRule type="cellIs" dxfId="1172" priority="998" operator="lessThan">
      <formula>0</formula>
    </cfRule>
  </conditionalFormatting>
  <conditionalFormatting sqref="B461:B465">
    <cfRule type="expression" dxfId="1171" priority="996">
      <formula>B461/#REF!&gt;1</formula>
    </cfRule>
    <cfRule type="expression" dxfId="1170" priority="997">
      <formula>B461/#REF!&lt;1</formula>
    </cfRule>
  </conditionalFormatting>
  <conditionalFormatting sqref="B473">
    <cfRule type="cellIs" dxfId="1169" priority="879" operator="lessThan">
      <formula>0</formula>
    </cfRule>
  </conditionalFormatting>
  <conditionalFormatting sqref="B479">
    <cfRule type="cellIs" dxfId="1168" priority="875" operator="lessThan">
      <formula>0</formula>
    </cfRule>
  </conditionalFormatting>
  <conditionalFormatting sqref="B485">
    <cfRule type="cellIs" dxfId="1167" priority="871" operator="lessThan">
      <formula>0</formula>
    </cfRule>
  </conditionalFormatting>
  <conditionalFormatting sqref="B491">
    <cfRule type="cellIs" dxfId="1166" priority="883" operator="lessThan">
      <formula>0</formula>
    </cfRule>
  </conditionalFormatting>
  <conditionalFormatting sqref="B497:B498">
    <cfRule type="cellIs" dxfId="1165" priority="1533" operator="lessThan">
      <formula>0</formula>
    </cfRule>
  </conditionalFormatting>
  <conditionalFormatting sqref="B506:B512">
    <cfRule type="cellIs" dxfId="1164" priority="989" operator="lessThan">
      <formula>0</formula>
    </cfRule>
  </conditionalFormatting>
  <conditionalFormatting sqref="B507:B511">
    <cfRule type="expression" dxfId="1163" priority="988">
      <formula>B507/#REF!&lt;1</formula>
    </cfRule>
  </conditionalFormatting>
  <conditionalFormatting sqref="B507:B512">
    <cfRule type="expression" dxfId="1162" priority="987">
      <formula>B507/#REF!&gt;1</formula>
    </cfRule>
  </conditionalFormatting>
  <conditionalFormatting sqref="B512">
    <cfRule type="expression" dxfId="1161" priority="1164">
      <formula>B512/#REF!&lt;1</formula>
    </cfRule>
  </conditionalFormatting>
  <conditionalFormatting sqref="B514:B515">
    <cfRule type="cellIs" dxfId="1160" priority="1764" operator="lessThan">
      <formula>0</formula>
    </cfRule>
  </conditionalFormatting>
  <conditionalFormatting sqref="B521 B529">
    <cfRule type="expression" dxfId="1159" priority="984">
      <formula>B521/#REF!&gt;1</formula>
    </cfRule>
    <cfRule type="expression" dxfId="1158" priority="985">
      <formula>B521/#REF!&lt;1</formula>
    </cfRule>
    <cfRule type="cellIs" dxfId="1157" priority="986" operator="lessThan">
      <formula>0</formula>
    </cfRule>
  </conditionalFormatting>
  <conditionalFormatting sqref="B523">
    <cfRule type="cellIs" dxfId="1156" priority="1765" operator="lessThan">
      <formula>0</formula>
    </cfRule>
  </conditionalFormatting>
  <conditionalFormatting sqref="B531">
    <cfRule type="cellIs" dxfId="1155" priority="1763" operator="lessThan">
      <formula>0</formula>
    </cfRule>
  </conditionalFormatting>
  <conditionalFormatting sqref="B537 B568 B597">
    <cfRule type="expression" dxfId="1154" priority="1777">
      <formula>B537/#REF!&gt;1</formula>
    </cfRule>
    <cfRule type="expression" dxfId="1153" priority="1778">
      <formula>B537/#REF!&lt;1</formula>
    </cfRule>
  </conditionalFormatting>
  <conditionalFormatting sqref="B539">
    <cfRule type="cellIs" dxfId="1152" priority="1746" operator="lessThan">
      <formula>0</formula>
    </cfRule>
  </conditionalFormatting>
  <conditionalFormatting sqref="B546">
    <cfRule type="cellIs" dxfId="1151" priority="1501" operator="lessThan">
      <formula>0</formula>
    </cfRule>
  </conditionalFormatting>
  <conditionalFormatting sqref="B552">
    <cfRule type="expression" dxfId="1150" priority="1139">
      <formula>B552/#REF!&gt;1</formula>
    </cfRule>
    <cfRule type="expression" dxfId="1149" priority="1140">
      <formula>B552/#REF!&lt;1</formula>
    </cfRule>
    <cfRule type="cellIs" dxfId="1148" priority="1141" operator="lessThan">
      <formula>0</formula>
    </cfRule>
  </conditionalFormatting>
  <conditionalFormatting sqref="B560">
    <cfRule type="expression" dxfId="1147" priority="1118">
      <formula>B560/#REF!&gt;1</formula>
    </cfRule>
    <cfRule type="expression" dxfId="1146" priority="1119">
      <formula>B560/#REF!&lt;1</formula>
    </cfRule>
    <cfRule type="cellIs" dxfId="1145" priority="1120" operator="lessThan">
      <formula>0</formula>
    </cfRule>
  </conditionalFormatting>
  <conditionalFormatting sqref="B568:B574">
    <cfRule type="cellIs" dxfId="1144" priority="1375" operator="lessThan">
      <formula>0</formula>
    </cfRule>
  </conditionalFormatting>
  <conditionalFormatting sqref="B582">
    <cfRule type="expression" dxfId="1143" priority="955">
      <formula>B582/#REF!&gt;1</formula>
    </cfRule>
    <cfRule type="expression" dxfId="1142" priority="956">
      <formula>B582/#REF!&lt;1</formula>
    </cfRule>
  </conditionalFormatting>
  <conditionalFormatting sqref="B583:B589">
    <cfRule type="cellIs" dxfId="1141" priority="1099" operator="lessThan">
      <formula>0</formula>
    </cfRule>
  </conditionalFormatting>
  <conditionalFormatting sqref="B589">
    <cfRule type="expression" dxfId="1140" priority="1097">
      <formula>B589/#REF!&gt;1</formula>
    </cfRule>
    <cfRule type="expression" dxfId="1139" priority="1098">
      <formula>B589/#REF!&lt;1</formula>
    </cfRule>
  </conditionalFormatting>
  <conditionalFormatting sqref="B591:B629">
    <cfRule type="cellIs" dxfId="1138" priority="1369" operator="lessThan">
      <formula>0</formula>
    </cfRule>
  </conditionalFormatting>
  <conditionalFormatting sqref="B630:B631 B675:R675">
    <cfRule type="cellIs" dxfId="1137" priority="1459" operator="lessThan">
      <formula>0</formula>
    </cfRule>
  </conditionalFormatting>
  <conditionalFormatting sqref="B660">
    <cfRule type="cellIs" dxfId="1136" priority="1458" operator="lessThan">
      <formula>0</formula>
    </cfRule>
  </conditionalFormatting>
  <conditionalFormatting sqref="B663">
    <cfRule type="cellIs" dxfId="1135" priority="578" operator="lessThan">
      <formula>0</formula>
    </cfRule>
  </conditionalFormatting>
  <conditionalFormatting sqref="B666:B670">
    <cfRule type="cellIs" dxfId="1134" priority="1011" operator="lessThan">
      <formula>0</formula>
    </cfRule>
  </conditionalFormatting>
  <conditionalFormatting sqref="B666:B671 B687:B688 B690:H693 B695:B696">
    <cfRule type="cellIs" dxfId="1133" priority="1368" operator="lessThan">
      <formula>0</formula>
    </cfRule>
  </conditionalFormatting>
  <conditionalFormatting sqref="B387:N389">
    <cfRule type="cellIs" dxfId="1132" priority="1350" operator="lessThan">
      <formula>0</formula>
    </cfRule>
  </conditionalFormatting>
  <conditionalFormatting sqref="B393:N395">
    <cfRule type="cellIs" dxfId="1131" priority="1341" operator="lessThan">
      <formula>0</formula>
    </cfRule>
  </conditionalFormatting>
  <conditionalFormatting sqref="B405:N407">
    <cfRule type="cellIs" dxfId="1130" priority="1303" operator="lessThan">
      <formula>0</formula>
    </cfRule>
  </conditionalFormatting>
  <conditionalFormatting sqref="B411:N413">
    <cfRule type="cellIs" dxfId="1129" priority="1287" operator="lessThan">
      <formula>0</formula>
    </cfRule>
  </conditionalFormatting>
  <conditionalFormatting sqref="B417:N419">
    <cfRule type="cellIs" dxfId="1128" priority="1271" operator="lessThan">
      <formula>0</formula>
    </cfRule>
  </conditionalFormatting>
  <conditionalFormatting sqref="B423:N425">
    <cfRule type="cellIs" dxfId="1127" priority="1255" operator="lessThan">
      <formula>0</formula>
    </cfRule>
  </conditionalFormatting>
  <conditionalFormatting sqref="B435:N437">
    <cfRule type="cellIs" dxfId="1126" priority="1225" operator="lessThan">
      <formula>0</formula>
    </cfRule>
  </conditionalFormatting>
  <conditionalFormatting sqref="B441:N443">
    <cfRule type="cellIs" dxfId="1125" priority="1209" operator="lessThan">
      <formula>0</formula>
    </cfRule>
  </conditionalFormatting>
  <conditionalFormatting sqref="B448:N450">
    <cfRule type="cellIs" dxfId="1124" priority="1193" operator="lessThan">
      <formula>0</formula>
    </cfRule>
  </conditionalFormatting>
  <conditionalFormatting sqref="B454:N456">
    <cfRule type="cellIs" dxfId="1123" priority="1177" operator="lessThan">
      <formula>0</formula>
    </cfRule>
  </conditionalFormatting>
  <conditionalFormatting sqref="B552:N552 B560:N560 B575:N575 B589:N589 B390:M390 B396:M396 B408:M408 B414:M414 B420:M420 B426:M426 B438:M438 B444:M444 B451:M451 B457:M457 B467 B554 B562 B576 R576:S576 R583:S583">
    <cfRule type="cellIs" dxfId="1122" priority="1776" operator="lessThan">
      <formula>0</formula>
    </cfRule>
  </conditionalFormatting>
  <conditionalFormatting sqref="B552:N552 B560:N560 B575:N575 B589:N589">
    <cfRule type="expression" dxfId="1121" priority="1167">
      <formula>B552/#REF!&lt;1</formula>
    </cfRule>
  </conditionalFormatting>
  <conditionalFormatting sqref="B552:N552 B560:N560 B589:N589 B575:N575">
    <cfRule type="expression" dxfId="1120" priority="1166">
      <formula>B552/#REF!&gt;1</formula>
    </cfRule>
  </conditionalFormatting>
  <conditionalFormatting sqref="B680:N683">
    <cfRule type="cellIs" dxfId="1119" priority="1365" operator="lessThan">
      <formula>0</formula>
    </cfRule>
  </conditionalFormatting>
  <conditionalFormatting sqref="B697:N748">
    <cfRule type="cellIs" dxfId="1118" priority="584" operator="lessThan">
      <formula>0</formula>
    </cfRule>
  </conditionalFormatting>
  <conditionalFormatting sqref="B575:O575 B589:O589">
    <cfRule type="cellIs" dxfId="1117" priority="862" operator="lessThan">
      <formula>0</formula>
    </cfRule>
  </conditionalFormatting>
  <conditionalFormatting sqref="B348:Q348">
    <cfRule type="cellIs" dxfId="1116" priority="360" operator="lessThan">
      <formula>0</formula>
    </cfRule>
  </conditionalFormatting>
  <conditionalFormatting sqref="B399:Q402">
    <cfRule type="cellIs" dxfId="1115" priority="303" operator="lessThan">
      <formula>0</formula>
    </cfRule>
  </conditionalFormatting>
  <conditionalFormatting sqref="B429:Q433">
    <cfRule type="cellIs" dxfId="1114" priority="235" operator="lessThan">
      <formula>0</formula>
    </cfRule>
  </conditionalFormatting>
  <conditionalFormatting sqref="B466:Q466">
    <cfRule type="cellIs" dxfId="1113" priority="99" operator="lessThan">
      <formula>0</formula>
    </cfRule>
  </conditionalFormatting>
  <conditionalFormatting sqref="B492:Q496">
    <cfRule type="expression" dxfId="1112" priority="88">
      <formula>B492/A492&gt;1</formula>
    </cfRule>
    <cfRule type="expression" dxfId="1111" priority="89">
      <formula>B492/A492&lt;1</formula>
    </cfRule>
    <cfRule type="cellIs" dxfId="1110" priority="90" operator="lessThan">
      <formula>0</formula>
    </cfRule>
  </conditionalFormatting>
  <conditionalFormatting sqref="B504:Q504">
    <cfRule type="expression" dxfId="1109" priority="363">
      <formula>B504/#REF!&gt;1</formula>
    </cfRule>
    <cfRule type="expression" dxfId="1108" priority="364">
      <formula>B504/#REF!&lt;1</formula>
    </cfRule>
  </conditionalFormatting>
  <conditionalFormatting sqref="B505:Q505">
    <cfRule type="cellIs" dxfId="1107" priority="98" operator="lessThan">
      <formula>0</formula>
    </cfRule>
  </conditionalFormatting>
  <conditionalFormatting sqref="B513:Q513">
    <cfRule type="cellIs" dxfId="1106" priority="97" operator="lessThan">
      <formula>0</formula>
    </cfRule>
  </conditionalFormatting>
  <conditionalFormatting sqref="B522:Q522">
    <cfRule type="cellIs" dxfId="1105" priority="96" operator="lessThan">
      <formula>0</formula>
    </cfRule>
  </conditionalFormatting>
  <conditionalFormatting sqref="B530:Q530">
    <cfRule type="cellIs" dxfId="1104" priority="95" operator="lessThan">
      <formula>0</formula>
    </cfRule>
  </conditionalFormatting>
  <conditionalFormatting sqref="B537:Q537">
    <cfRule type="cellIs" dxfId="1103" priority="153" operator="lessThan">
      <formula>0</formula>
    </cfRule>
  </conditionalFormatting>
  <conditionalFormatting sqref="B538:Q538">
    <cfRule type="cellIs" dxfId="1102" priority="94" operator="lessThan">
      <formula>0</formula>
    </cfRule>
  </conditionalFormatting>
  <conditionalFormatting sqref="B553:Q553">
    <cfRule type="cellIs" dxfId="1101" priority="93" operator="lessThan">
      <formula>0</formula>
    </cfRule>
  </conditionalFormatting>
  <conditionalFormatting sqref="B561:Q561">
    <cfRule type="cellIs" dxfId="1100" priority="92" operator="lessThan">
      <formula>0</formula>
    </cfRule>
  </conditionalFormatting>
  <conditionalFormatting sqref="B575:Q575">
    <cfRule type="expression" dxfId="1099" priority="139">
      <formula>B575/A575&gt;1</formula>
    </cfRule>
    <cfRule type="expression" dxfId="1098" priority="140">
      <formula>B575/A575&lt;1</formula>
    </cfRule>
  </conditionalFormatting>
  <conditionalFormatting sqref="B582:Q582">
    <cfRule type="cellIs" dxfId="1097" priority="135" operator="lessThan">
      <formula>0</formula>
    </cfRule>
  </conditionalFormatting>
  <conditionalFormatting sqref="B589:Q589">
    <cfRule type="expression" dxfId="1096" priority="136">
      <formula>B589/A589&gt;1</formula>
    </cfRule>
    <cfRule type="expression" dxfId="1095" priority="137">
      <formula>B589/A589&lt;1</formula>
    </cfRule>
  </conditionalFormatting>
  <conditionalFormatting sqref="B590:Q590">
    <cfRule type="cellIs" dxfId="1094" priority="91" operator="lessThan">
      <formula>0</formula>
    </cfRule>
  </conditionalFormatting>
  <conditionalFormatting sqref="B672:Q672">
    <cfRule type="cellIs" dxfId="1093" priority="337" operator="lessThan">
      <formula>0</formula>
    </cfRule>
  </conditionalFormatting>
  <conditionalFormatting sqref="B676:Q676">
    <cfRule type="cellIs" dxfId="1092" priority="168" operator="lessThan">
      <formula>0</formula>
    </cfRule>
  </conditionalFormatting>
  <conditionalFormatting sqref="C667:Q670">
    <cfRule type="cellIs" dxfId="1091" priority="132" operator="lessThan">
      <formula>0</formula>
    </cfRule>
  </conditionalFormatting>
  <conditionalFormatting sqref="C589:H589">
    <cfRule type="expression" dxfId="1090" priority="1079">
      <formula>C589/B589&gt;1</formula>
    </cfRule>
    <cfRule type="expression" dxfId="1089" priority="1080">
      <formula>C589/B589&lt;1</formula>
    </cfRule>
    <cfRule type="cellIs" dxfId="1088" priority="1081" operator="lessThan">
      <formula>0</formula>
    </cfRule>
  </conditionalFormatting>
  <conditionalFormatting sqref="C357:J358">
    <cfRule type="cellIs" dxfId="1087" priority="1716" operator="lessThan">
      <formula>0</formula>
    </cfRule>
  </conditionalFormatting>
  <conditionalFormatting sqref="C612:J612">
    <cfRule type="cellIs" dxfId="1086" priority="1473" operator="lessThan">
      <formula>0</formula>
    </cfRule>
  </conditionalFormatting>
  <conditionalFormatting sqref="C617:J617">
    <cfRule type="cellIs" dxfId="1085" priority="1564" operator="lessThan">
      <formula>0</formula>
    </cfRule>
  </conditionalFormatting>
  <conditionalFormatting sqref="C622:J622">
    <cfRule type="cellIs" dxfId="1084" priority="1552" operator="lessThan">
      <formula>0</formula>
    </cfRule>
  </conditionalFormatting>
  <conditionalFormatting sqref="C627:J627">
    <cfRule type="cellIs" dxfId="1083" priority="1540" operator="lessThan">
      <formula>0</formula>
    </cfRule>
  </conditionalFormatting>
  <conditionalFormatting sqref="C391:M391">
    <cfRule type="cellIs" dxfId="1082" priority="1622" operator="lessThan">
      <formula>0</formula>
    </cfRule>
  </conditionalFormatting>
  <conditionalFormatting sqref="C397:M397">
    <cfRule type="cellIs" dxfId="1081" priority="1623" operator="lessThan">
      <formula>0</formula>
    </cfRule>
  </conditionalFormatting>
  <conditionalFormatting sqref="C409:M409">
    <cfRule type="cellIs" dxfId="1080" priority="1313" operator="lessThan">
      <formula>0</formula>
    </cfRule>
  </conditionalFormatting>
  <conditionalFormatting sqref="C415:M415">
    <cfRule type="cellIs" dxfId="1079" priority="1297" operator="lessThan">
      <formula>0</formula>
    </cfRule>
  </conditionalFormatting>
  <conditionalFormatting sqref="C421:M421">
    <cfRule type="cellIs" dxfId="1078" priority="1281" operator="lessThan">
      <formula>0</formula>
    </cfRule>
  </conditionalFormatting>
  <conditionalFormatting sqref="C427:M427">
    <cfRule type="cellIs" dxfId="1077" priority="1265" operator="lessThan">
      <formula>0</formula>
    </cfRule>
  </conditionalFormatting>
  <conditionalFormatting sqref="C439:M439">
    <cfRule type="cellIs" dxfId="1076" priority="1235" operator="lessThan">
      <formula>0</formula>
    </cfRule>
  </conditionalFormatting>
  <conditionalFormatting sqref="C445:M445">
    <cfRule type="cellIs" dxfId="1075" priority="1219" operator="lessThan">
      <formula>0</formula>
    </cfRule>
  </conditionalFormatting>
  <conditionalFormatting sqref="C452:M452">
    <cfRule type="cellIs" dxfId="1074" priority="1203" operator="lessThan">
      <formula>0</formula>
    </cfRule>
  </conditionalFormatting>
  <conditionalFormatting sqref="C458:M458">
    <cfRule type="cellIs" dxfId="1073" priority="1187" operator="lessThan">
      <formula>0</formula>
    </cfRule>
  </conditionalFormatting>
  <conditionalFormatting sqref="C351:Q355">
    <cfRule type="cellIs" dxfId="1072" priority="302" operator="lessThan">
      <formula>0</formula>
    </cfRule>
  </conditionalFormatting>
  <conditionalFormatting sqref="C357:Q361">
    <cfRule type="cellIs" dxfId="1071" priority="82" operator="lessThan">
      <formula>0</formula>
    </cfRule>
  </conditionalFormatting>
  <conditionalFormatting sqref="C363:Q367">
    <cfRule type="cellIs" dxfId="1070" priority="298" operator="lessThan">
      <formula>0</formula>
    </cfRule>
  </conditionalFormatting>
  <conditionalFormatting sqref="C369:Q373">
    <cfRule type="cellIs" dxfId="1069" priority="296" operator="lessThan">
      <formula>0</formula>
    </cfRule>
  </conditionalFormatting>
  <conditionalFormatting sqref="C375:Q379">
    <cfRule type="cellIs" dxfId="1068" priority="294" operator="lessThan">
      <formula>0</formula>
    </cfRule>
  </conditionalFormatting>
  <conditionalFormatting sqref="C381:Q385">
    <cfRule type="cellIs" dxfId="1067" priority="292" operator="lessThan">
      <formula>0</formula>
    </cfRule>
  </conditionalFormatting>
  <conditionalFormatting sqref="C461:Q465">
    <cfRule type="expression" dxfId="1066" priority="163">
      <formula>C461/B461&gt;1</formula>
    </cfRule>
    <cfRule type="expression" dxfId="1065" priority="164">
      <formula>C461/B461&lt;1</formula>
    </cfRule>
    <cfRule type="cellIs" dxfId="1064" priority="165" operator="lessThan">
      <formula>0</formula>
    </cfRule>
  </conditionalFormatting>
  <conditionalFormatting sqref="C507:Q512">
    <cfRule type="expression" dxfId="1063" priority="160">
      <formula>C507/B507&gt;1</formula>
    </cfRule>
    <cfRule type="expression" dxfId="1062" priority="161">
      <formula>C507/B507&lt;1</formula>
    </cfRule>
    <cfRule type="cellIs" dxfId="1061" priority="162" operator="lessThan">
      <formula>0</formula>
    </cfRule>
  </conditionalFormatting>
  <conditionalFormatting sqref="C521:Q521">
    <cfRule type="expression" dxfId="1060" priority="157">
      <formula>C521/B521&gt;1</formula>
    </cfRule>
    <cfRule type="expression" dxfId="1059" priority="158">
      <formula>C521/B521&lt;1</formula>
    </cfRule>
    <cfRule type="cellIs" dxfId="1058" priority="159" operator="lessThan">
      <formula>0</formula>
    </cfRule>
  </conditionalFormatting>
  <conditionalFormatting sqref="C529:Q529">
    <cfRule type="expression" dxfId="1057" priority="154">
      <formula>C529/B529&gt;1</formula>
    </cfRule>
    <cfRule type="expression" dxfId="1056" priority="155">
      <formula>C529/B529&lt;1</formula>
    </cfRule>
    <cfRule type="cellIs" dxfId="1055" priority="156" operator="lessThan">
      <formula>0</formula>
    </cfRule>
  </conditionalFormatting>
  <conditionalFormatting sqref="C537:Q537">
    <cfRule type="expression" dxfId="1054" priority="151">
      <formula>C537/B537&gt;1</formula>
    </cfRule>
    <cfRule type="expression" dxfId="1053" priority="152">
      <formula>C537/B537&lt;1</formula>
    </cfRule>
  </conditionalFormatting>
  <conditionalFormatting sqref="C547:Q552">
    <cfRule type="expression" dxfId="1052" priority="145">
      <formula>C547/B547&gt;1</formula>
    </cfRule>
    <cfRule type="expression" dxfId="1051" priority="146">
      <formula>C547/B547&lt;1</formula>
    </cfRule>
    <cfRule type="cellIs" dxfId="1050" priority="147" operator="lessThan">
      <formula>0</formula>
    </cfRule>
  </conditionalFormatting>
  <conditionalFormatting sqref="C555:Q560">
    <cfRule type="expression" dxfId="1049" priority="142">
      <formula>C555/B555&gt;1</formula>
    </cfRule>
    <cfRule type="expression" dxfId="1048" priority="143">
      <formula>C555/B555&lt;1</formula>
    </cfRule>
    <cfRule type="cellIs" dxfId="1047" priority="144" operator="lessThan">
      <formula>0</formula>
    </cfRule>
  </conditionalFormatting>
  <conditionalFormatting sqref="C568:Q568">
    <cfRule type="expression" dxfId="1046" priority="148">
      <formula>C568/B568&gt;1</formula>
    </cfRule>
    <cfRule type="expression" dxfId="1045" priority="149">
      <formula>C568/B568&lt;1</formula>
    </cfRule>
    <cfRule type="cellIs" dxfId="1044" priority="150" operator="lessThan">
      <formula>0</formula>
    </cfRule>
  </conditionalFormatting>
  <conditionalFormatting sqref="C570:Q574 C584:Q588">
    <cfRule type="expression" dxfId="1043" priority="169">
      <formula>C570/B570&gt;1</formula>
    </cfRule>
    <cfRule type="expression" dxfId="1042" priority="170">
      <formula>C570/B570&lt;1</formula>
    </cfRule>
    <cfRule type="cellIs" dxfId="1041" priority="174" operator="lessThan">
      <formula>0</formula>
    </cfRule>
  </conditionalFormatting>
  <conditionalFormatting sqref="C582:Q582">
    <cfRule type="expression" dxfId="1040" priority="133">
      <formula>C582/B582&gt;1</formula>
    </cfRule>
    <cfRule type="expression" dxfId="1039" priority="134">
      <formula>C582/B582&lt;1</formula>
    </cfRule>
  </conditionalFormatting>
  <conditionalFormatting sqref="C597:Q597">
    <cfRule type="expression" dxfId="1038" priority="129">
      <formula>C597/B597&gt;1</formula>
    </cfRule>
    <cfRule type="expression" dxfId="1037" priority="130">
      <formula>C597/B597&lt;1</formula>
    </cfRule>
  </conditionalFormatting>
  <conditionalFormatting sqref="C603:Q603">
    <cfRule type="expression" dxfId="1036" priority="124">
      <formula>C603/B603&gt;1</formula>
    </cfRule>
    <cfRule type="expression" dxfId="1035" priority="125">
      <formula>C603/B603&lt;1</formula>
    </cfRule>
  </conditionalFormatting>
  <conditionalFormatting sqref="C605:Q608">
    <cfRule type="cellIs" dxfId="1034" priority="121" operator="lessThan">
      <formula>0</formula>
    </cfRule>
  </conditionalFormatting>
  <conditionalFormatting sqref="C608:Q608">
    <cfRule type="expression" dxfId="1033" priority="119">
      <formula>C608/B608&gt;1</formula>
    </cfRule>
    <cfRule type="expression" dxfId="1032" priority="120">
      <formula>C608/B608&lt;1</formula>
    </cfRule>
  </conditionalFormatting>
  <conditionalFormatting sqref="C657:Q659 C673:Q674 C676:Q676 C679:Q679">
    <cfRule type="expression" dxfId="1031" priority="166">
      <formula>C657/B657&gt;1</formula>
    </cfRule>
    <cfRule type="expression" dxfId="1030" priority="167">
      <formula>C657/B657&lt;1</formula>
    </cfRule>
  </conditionalFormatting>
  <conditionalFormatting sqref="C667:Q670 B677:Q678 C688:Q688 O690:Q695">
    <cfRule type="cellIs" dxfId="1029" priority="339" operator="lessThan">
      <formula>0</formula>
    </cfRule>
  </conditionalFormatting>
  <conditionalFormatting sqref="H360:H361">
    <cfRule type="cellIs" dxfId="1028" priority="1616" operator="lessThan">
      <formula>0</formula>
    </cfRule>
  </conditionalFormatting>
  <conditionalFormatting sqref="H372:H373">
    <cfRule type="cellIs" dxfId="1027" priority="1614" operator="lessThan">
      <formula>0</formula>
    </cfRule>
  </conditionalFormatting>
  <conditionalFormatting sqref="H378:H379">
    <cfRule type="cellIs" dxfId="1026" priority="1618" operator="lessThan">
      <formula>0</formula>
    </cfRule>
  </conditionalFormatting>
  <conditionalFormatting sqref="H384:H385">
    <cfRule type="cellIs" dxfId="1025" priority="1620" operator="lessThan">
      <formula>0</formula>
    </cfRule>
  </conditionalFormatting>
  <conditionalFormatting sqref="H750:H751 H793:N793 H811:K811 H815:H816">
    <cfRule type="cellIs" dxfId="1024" priority="566" operator="lessThan">
      <formula>0</formula>
    </cfRule>
  </conditionalFormatting>
  <conditionalFormatting sqref="H762:H763">
    <cfRule type="cellIs" dxfId="1023" priority="512" operator="lessThan">
      <formula>0</formula>
    </cfRule>
  </conditionalFormatting>
  <conditionalFormatting sqref="H769">
    <cfRule type="cellIs" dxfId="1022" priority="508" operator="lessThan">
      <formula>0</formula>
    </cfRule>
  </conditionalFormatting>
  <conditionalFormatting sqref="H775">
    <cfRule type="cellIs" dxfId="1021" priority="504" operator="lessThan">
      <formula>0</formula>
    </cfRule>
  </conditionalFormatting>
  <conditionalFormatting sqref="H781">
    <cfRule type="cellIs" dxfId="1020" priority="500" operator="lessThan">
      <formula>0</formula>
    </cfRule>
  </conditionalFormatting>
  <conditionalFormatting sqref="H787">
    <cfRule type="cellIs" dxfId="1019" priority="496" operator="lessThan">
      <formula>0</formula>
    </cfRule>
  </conditionalFormatting>
  <conditionalFormatting sqref="H794 H805 H810:N810 H814:N814">
    <cfRule type="cellIs" dxfId="1018" priority="571" operator="lessThan">
      <formula>0</formula>
    </cfRule>
  </conditionalFormatting>
  <conditionalFormatting sqref="H822">
    <cfRule type="cellIs" dxfId="1017" priority="557" operator="lessThan">
      <formula>0</formula>
    </cfRule>
  </conditionalFormatting>
  <conditionalFormatting sqref="H828">
    <cfRule type="cellIs" dxfId="1016" priority="551" operator="lessThan">
      <formula>0</formula>
    </cfRule>
  </conditionalFormatting>
  <conditionalFormatting sqref="H834">
    <cfRule type="cellIs" dxfId="1015" priority="544" operator="lessThan">
      <formula>0</formula>
    </cfRule>
  </conditionalFormatting>
  <conditionalFormatting sqref="H840">
    <cfRule type="cellIs" dxfId="1014" priority="538" operator="lessThan">
      <formula>0</formula>
    </cfRule>
  </conditionalFormatting>
  <conditionalFormatting sqref="H811:J813">
    <cfRule type="cellIs" dxfId="1013" priority="567" operator="lessThan">
      <formula>0</formula>
    </cfRule>
  </conditionalFormatting>
  <conditionalFormatting sqref="H764:K768">
    <cfRule type="expression" dxfId="1012" priority="513">
      <formula>H764/G764&gt;1</formula>
    </cfRule>
    <cfRule type="expression" dxfId="1011" priority="514">
      <formula>H764/G764&lt;1</formula>
    </cfRule>
    <cfRule type="cellIs" dxfId="1010" priority="515" operator="lessThan">
      <formula>0</formula>
    </cfRule>
  </conditionalFormatting>
  <conditionalFormatting sqref="H770:K774">
    <cfRule type="expression" dxfId="1009" priority="493">
      <formula>H770/G770&gt;1</formula>
    </cfRule>
    <cfRule type="expression" dxfId="1008" priority="494">
      <formula>H770/G770&lt;1</formula>
    </cfRule>
    <cfRule type="cellIs" dxfId="1007" priority="495" operator="lessThan">
      <formula>0</formula>
    </cfRule>
  </conditionalFormatting>
  <conditionalFormatting sqref="H776:K780">
    <cfRule type="expression" dxfId="1006" priority="505">
      <formula>H776/G776&gt;1</formula>
    </cfRule>
    <cfRule type="expression" dxfId="1005" priority="506">
      <formula>H776/G776&lt;1</formula>
    </cfRule>
    <cfRule type="cellIs" dxfId="1004" priority="507" operator="lessThan">
      <formula>0</formula>
    </cfRule>
  </conditionalFormatting>
  <conditionalFormatting sqref="H782:K786">
    <cfRule type="expression" dxfId="1003" priority="501">
      <formula>H782/G782&gt;1</formula>
    </cfRule>
    <cfRule type="expression" dxfId="1002" priority="502">
      <formula>H782/G782&lt;1</formula>
    </cfRule>
    <cfRule type="cellIs" dxfId="1001" priority="503" operator="lessThan">
      <formula>0</formula>
    </cfRule>
  </conditionalFormatting>
  <conditionalFormatting sqref="H788:K792">
    <cfRule type="expression" dxfId="1000" priority="497">
      <formula>H788/G788&gt;1</formula>
    </cfRule>
    <cfRule type="expression" dxfId="999" priority="498">
      <formula>H788/G788&lt;1</formula>
    </cfRule>
    <cfRule type="cellIs" dxfId="998" priority="499" operator="lessThan">
      <formula>0</formula>
    </cfRule>
  </conditionalFormatting>
  <conditionalFormatting sqref="H756:N756 H757 H758:N761">
    <cfRule type="cellIs" dxfId="997" priority="565" operator="lessThan">
      <formula>0</formula>
    </cfRule>
  </conditionalFormatting>
  <conditionalFormatting sqref="H756:N756 H757">
    <cfRule type="expression" dxfId="996" priority="564">
      <formula>H756/G756&lt;1</formula>
    </cfRule>
  </conditionalFormatting>
  <conditionalFormatting sqref="H795:N799">
    <cfRule type="expression" dxfId="995" priority="561">
      <formula>H795/G795&lt;1</formula>
    </cfRule>
    <cfRule type="cellIs" dxfId="994" priority="562" operator="lessThan">
      <formula>0</formula>
    </cfRule>
  </conditionalFormatting>
  <conditionalFormatting sqref="H841:N846">
    <cfRule type="cellIs" dxfId="993" priority="537" operator="lessThan">
      <formula>0</formula>
    </cfRule>
  </conditionalFormatting>
  <conditionalFormatting sqref="H752:O755">
    <cfRule type="expression" dxfId="992" priority="436">
      <formula>H752/G752&lt;1</formula>
    </cfRule>
    <cfRule type="cellIs" dxfId="991" priority="437" operator="lessThan">
      <formula>0</formula>
    </cfRule>
  </conditionalFormatting>
  <conditionalFormatting sqref="H752:O760">
    <cfRule type="expression" dxfId="990" priority="395">
      <formula>H752/G752&gt;1</formula>
    </cfRule>
  </conditionalFormatting>
  <conditionalFormatting sqref="H758:O760">
    <cfRule type="expression" dxfId="989" priority="433">
      <formula>H758/G758&lt;1</formula>
    </cfRule>
  </conditionalFormatting>
  <conditionalFormatting sqref="H795:Q799">
    <cfRule type="expression" dxfId="988" priority="40">
      <formula>H795/G795&gt;1</formula>
    </cfRule>
  </conditionalFormatting>
  <conditionalFormatting sqref="H800:Q803">
    <cfRule type="expression" dxfId="987" priority="35">
      <formula>H800/G800&gt;1</formula>
    </cfRule>
    <cfRule type="expression" dxfId="986" priority="36">
      <formula>H800/G800&lt;1</formula>
    </cfRule>
  </conditionalFormatting>
  <conditionalFormatting sqref="H800:Q804">
    <cfRule type="cellIs" dxfId="985" priority="37" operator="lessThan">
      <formula>0</formula>
    </cfRule>
  </conditionalFormatting>
  <conditionalFormatting sqref="H806:Q809">
    <cfRule type="expression" dxfId="984" priority="31">
      <formula>H806/G806&gt;1</formula>
    </cfRule>
    <cfRule type="expression" dxfId="983" priority="32">
      <formula>H806/G806&lt;1</formula>
    </cfRule>
    <cfRule type="cellIs" dxfId="982" priority="33" operator="lessThan">
      <formula>0</formula>
    </cfRule>
  </conditionalFormatting>
  <conditionalFormatting sqref="H817:Q820">
    <cfRule type="cellIs" dxfId="981" priority="63" operator="lessThan">
      <formula>0</formula>
    </cfRule>
  </conditionalFormatting>
  <conditionalFormatting sqref="H821:Q821">
    <cfRule type="cellIs" dxfId="980" priority="64" operator="lessThan">
      <formula>0</formula>
    </cfRule>
  </conditionalFormatting>
  <conditionalFormatting sqref="H823:Q826">
    <cfRule type="expression" dxfId="979" priority="28">
      <formula>H823/G823&gt;1</formula>
    </cfRule>
    <cfRule type="expression" dxfId="978" priority="29">
      <formula>H823/G823&lt;1</formula>
    </cfRule>
  </conditionalFormatting>
  <conditionalFormatting sqref="H823:Q827">
    <cfRule type="cellIs" dxfId="977" priority="30" operator="lessThan">
      <formula>0</formula>
    </cfRule>
  </conditionalFormatting>
  <conditionalFormatting sqref="H829:Q832">
    <cfRule type="expression" dxfId="976" priority="25">
      <formula>H829/G829&gt;1</formula>
    </cfRule>
    <cfRule type="expression" dxfId="975" priority="26">
      <formula>H829/G829&lt;1</formula>
    </cfRule>
  </conditionalFormatting>
  <conditionalFormatting sqref="H829:Q833">
    <cfRule type="cellIs" dxfId="974" priority="27" operator="lessThan">
      <formula>0</formula>
    </cfRule>
  </conditionalFormatting>
  <conditionalFormatting sqref="H835:Q838">
    <cfRule type="expression" dxfId="973" priority="22">
      <formula>H835/G835&gt;1</formula>
    </cfRule>
    <cfRule type="expression" dxfId="972" priority="23">
      <formula>H835/G835&lt;1</formula>
    </cfRule>
  </conditionalFormatting>
  <conditionalFormatting sqref="H835:Q839">
    <cfRule type="cellIs" dxfId="971" priority="24" operator="lessThan">
      <formula>0</formula>
    </cfRule>
  </conditionalFormatting>
  <conditionalFormatting sqref="H841:Q844">
    <cfRule type="expression" dxfId="970" priority="19">
      <formula>H841/G841&gt;1</formula>
    </cfRule>
    <cfRule type="expression" dxfId="969" priority="20">
      <formula>H841/G841&lt;1</formula>
    </cfRule>
  </conditionalFormatting>
  <conditionalFormatting sqref="I611:I612">
    <cfRule type="cellIs" dxfId="968" priority="1474" operator="lessThan">
      <formula>0</formula>
    </cfRule>
  </conditionalFormatting>
  <conditionalFormatting sqref="I616:I617">
    <cfRule type="cellIs" dxfId="967" priority="1565" operator="lessThan">
      <formula>0</formula>
    </cfRule>
  </conditionalFormatting>
  <conditionalFormatting sqref="I621:I622">
    <cfRule type="cellIs" dxfId="966" priority="1553" operator="lessThan">
      <formula>0</formula>
    </cfRule>
  </conditionalFormatting>
  <conditionalFormatting sqref="I626:I627">
    <cfRule type="cellIs" dxfId="965" priority="1541" operator="lessThan">
      <formula>0</formula>
    </cfRule>
  </conditionalFormatting>
  <conditionalFormatting sqref="I699:N699">
    <cfRule type="cellIs" dxfId="964" priority="1454" operator="lessThan">
      <formula>0</formula>
    </cfRule>
  </conditionalFormatting>
  <conditionalFormatting sqref="I703:N703">
    <cfRule type="cellIs" dxfId="963" priority="930" operator="lessThan">
      <formula>0</formula>
    </cfRule>
  </conditionalFormatting>
  <conditionalFormatting sqref="I707:N707">
    <cfRule type="cellIs" dxfId="962" priority="928" operator="lessThan">
      <formula>0</formula>
    </cfRule>
  </conditionalFormatting>
  <conditionalFormatting sqref="I711:N711">
    <cfRule type="cellIs" dxfId="961" priority="926" operator="lessThan">
      <formula>0</formula>
    </cfRule>
  </conditionalFormatting>
  <conditionalFormatting sqref="I715:N715">
    <cfRule type="cellIs" dxfId="960" priority="924" operator="lessThan">
      <formula>0</formula>
    </cfRule>
  </conditionalFormatting>
  <conditionalFormatting sqref="I723:N723">
    <cfRule type="cellIs" dxfId="959" priority="920" operator="lessThan">
      <formula>0</formula>
    </cfRule>
  </conditionalFormatting>
  <conditionalFormatting sqref="I727:N727">
    <cfRule type="cellIs" dxfId="958" priority="918" operator="lessThan">
      <formula>0</formula>
    </cfRule>
  </conditionalFormatting>
  <conditionalFormatting sqref="I731:N731">
    <cfRule type="cellIs" dxfId="957" priority="916" operator="lessThan">
      <formula>0</formula>
    </cfRule>
  </conditionalFormatting>
  <conditionalFormatting sqref="I735:N735">
    <cfRule type="cellIs" dxfId="956" priority="1032" operator="lessThan">
      <formula>0</formula>
    </cfRule>
  </conditionalFormatting>
  <conditionalFormatting sqref="I739:N739">
    <cfRule type="cellIs" dxfId="955" priority="914" operator="lessThan">
      <formula>0</formula>
    </cfRule>
  </conditionalFormatting>
  <conditionalFormatting sqref="I743:N743">
    <cfRule type="cellIs" dxfId="954" priority="912" operator="lessThan">
      <formula>0</formula>
    </cfRule>
  </conditionalFormatting>
  <conditionalFormatting sqref="I757:N757">
    <cfRule type="expression" dxfId="953" priority="394">
      <formula>I757/H757&lt;1</formula>
    </cfRule>
  </conditionalFormatting>
  <conditionalFormatting sqref="I719:Q719">
    <cfRule type="cellIs" dxfId="952" priority="365" operator="lessThan">
      <formula>0</formula>
    </cfRule>
  </conditionalFormatting>
  <conditionalFormatting sqref="J594">
    <cfRule type="cellIs" dxfId="951" priority="1582" operator="lessThan">
      <formula>0</formula>
    </cfRule>
  </conditionalFormatting>
  <conditionalFormatting sqref="J606">
    <cfRule type="cellIs" dxfId="950" priority="1485" operator="lessThan">
      <formula>0</formula>
    </cfRule>
  </conditionalFormatting>
  <conditionalFormatting sqref="J365:M367">
    <cfRule type="cellIs" dxfId="949" priority="1648" operator="lessThan">
      <formula>0</formula>
    </cfRule>
  </conditionalFormatting>
  <conditionalFormatting sqref="J363:N364">
    <cfRule type="cellIs" dxfId="948" priority="1707" operator="lessThan">
      <formula>0</formula>
    </cfRule>
  </conditionalFormatting>
  <conditionalFormatting sqref="K357:M357 K358:N358">
    <cfRule type="cellIs" dxfId="947" priority="1721" operator="lessThan">
      <formula>0</formula>
    </cfRule>
  </conditionalFormatting>
  <conditionalFormatting sqref="K593:N594">
    <cfRule type="cellIs" dxfId="946" priority="1584" operator="lessThan">
      <formula>0</formula>
    </cfRule>
  </conditionalFormatting>
  <conditionalFormatting sqref="K605:N606">
    <cfRule type="cellIs" dxfId="945" priority="1487" operator="lessThan">
      <formula>0</formula>
    </cfRule>
  </conditionalFormatting>
  <conditionalFormatting sqref="K611:N612">
    <cfRule type="cellIs" dxfId="944" priority="1476" operator="lessThan">
      <formula>0</formula>
    </cfRule>
  </conditionalFormatting>
  <conditionalFormatting sqref="K616:N617">
    <cfRule type="cellIs" dxfId="943" priority="1567" operator="lessThan">
      <formula>0</formula>
    </cfRule>
  </conditionalFormatting>
  <conditionalFormatting sqref="K621:N622">
    <cfRule type="cellIs" dxfId="942" priority="1555" operator="lessThan">
      <formula>0</formula>
    </cfRule>
  </conditionalFormatting>
  <conditionalFormatting sqref="K626:N627">
    <cfRule type="cellIs" dxfId="941" priority="1543" operator="lessThan">
      <formula>0</formula>
    </cfRule>
  </conditionalFormatting>
  <conditionalFormatting sqref="K812:Q813">
    <cfRule type="expression" dxfId="940" priority="52">
      <formula>K812/J812&gt;1</formula>
    </cfRule>
    <cfRule type="expression" dxfId="939" priority="53">
      <formula>K812/J812&lt;1</formula>
    </cfRule>
    <cfRule type="cellIs" dxfId="938" priority="54" operator="lessThan">
      <formula>0</formula>
    </cfRule>
  </conditionalFormatting>
  <conditionalFormatting sqref="L764:Q768 L770:Q774 L776:Q780 L782:Q786 L788:Q792">
    <cfRule type="expression" dxfId="937" priority="46">
      <formula>L764/K764&gt;1</formula>
    </cfRule>
    <cfRule type="expression" dxfId="936" priority="47">
      <formula>L764/K764&lt;1</formula>
    </cfRule>
  </conditionalFormatting>
  <conditionalFormatting sqref="N355">
    <cfRule type="cellIs" dxfId="935" priority="1330" operator="lessThan">
      <formula>0</formula>
    </cfRule>
  </conditionalFormatting>
  <conditionalFormatting sqref="N390:N391">
    <cfRule type="cellIs" dxfId="934" priority="1318" operator="lessThan">
      <formula>0</formula>
    </cfRule>
  </conditionalFormatting>
  <conditionalFormatting sqref="N396:N397">
    <cfRule type="cellIs" dxfId="933" priority="1316" operator="lessThan">
      <formula>0</formula>
    </cfRule>
  </conditionalFormatting>
  <conditionalFormatting sqref="N408:N409">
    <cfRule type="cellIs" dxfId="932" priority="1300" operator="lessThan">
      <formula>0</formula>
    </cfRule>
  </conditionalFormatting>
  <conditionalFormatting sqref="N414:N415">
    <cfRule type="cellIs" dxfId="931" priority="1284" operator="lessThan">
      <formula>0</formula>
    </cfRule>
  </conditionalFormatting>
  <conditionalFormatting sqref="N420:N421">
    <cfRule type="cellIs" dxfId="930" priority="1268" operator="lessThan">
      <formula>0</formula>
    </cfRule>
  </conditionalFormatting>
  <conditionalFormatting sqref="N426:N427">
    <cfRule type="cellIs" dxfId="929" priority="1252" operator="lessThan">
      <formula>0</formula>
    </cfRule>
  </conditionalFormatting>
  <conditionalFormatting sqref="N438:N439">
    <cfRule type="cellIs" dxfId="928" priority="1222" operator="lessThan">
      <formula>0</formula>
    </cfRule>
  </conditionalFormatting>
  <conditionalFormatting sqref="N444:N445">
    <cfRule type="cellIs" dxfId="927" priority="1206" operator="lessThan">
      <formula>0</formula>
    </cfRule>
  </conditionalFormatting>
  <conditionalFormatting sqref="N451:N452">
    <cfRule type="cellIs" dxfId="926" priority="1190" operator="lessThan">
      <formula>0</formula>
    </cfRule>
  </conditionalFormatting>
  <conditionalFormatting sqref="N457:N458">
    <cfRule type="cellIs" dxfId="925" priority="1174" operator="lessThan">
      <formula>0</formula>
    </cfRule>
  </conditionalFormatting>
  <conditionalFormatting sqref="O574:O575">
    <cfRule type="cellIs" dxfId="924" priority="638" operator="lessThan">
      <formula>0</formula>
    </cfRule>
  </conditionalFormatting>
  <conditionalFormatting sqref="O575 O589">
    <cfRule type="expression" dxfId="923" priority="683">
      <formula>O575/#REF!&gt;1</formula>
    </cfRule>
    <cfRule type="expression" dxfId="922" priority="684">
      <formula>O575/#REF!&lt;1</formula>
    </cfRule>
  </conditionalFormatting>
  <conditionalFormatting sqref="O588:O589">
    <cfRule type="cellIs" dxfId="921" priority="635" operator="lessThan">
      <formula>0</formula>
    </cfRule>
  </conditionalFormatting>
  <conditionalFormatting sqref="O758:O760">
    <cfRule type="cellIs" dxfId="920" priority="434" operator="lessThan">
      <formula>0</formula>
    </cfRule>
  </conditionalFormatting>
  <conditionalFormatting sqref="O387:Q391">
    <cfRule type="cellIs" dxfId="919" priority="290" operator="lessThan">
      <formula>0</formula>
    </cfRule>
  </conditionalFormatting>
  <conditionalFormatting sqref="O393:Q397">
    <cfRule type="cellIs" dxfId="918" priority="288" operator="lessThan">
      <formula>0</formula>
    </cfRule>
  </conditionalFormatting>
  <conditionalFormatting sqref="O405:Q409">
    <cfRule type="cellIs" dxfId="917" priority="277" operator="lessThan">
      <formula>0</formula>
    </cfRule>
  </conditionalFormatting>
  <conditionalFormatting sqref="O411:Q415">
    <cfRule type="cellIs" dxfId="916" priority="266" operator="lessThan">
      <formula>0</formula>
    </cfRule>
  </conditionalFormatting>
  <conditionalFormatting sqref="O417:Q421">
    <cfRule type="cellIs" dxfId="915" priority="255" operator="lessThan">
      <formula>0</formula>
    </cfRule>
  </conditionalFormatting>
  <conditionalFormatting sqref="O423:Q427">
    <cfRule type="cellIs" dxfId="914" priority="244" operator="lessThan">
      <formula>0</formula>
    </cfRule>
  </conditionalFormatting>
  <conditionalFormatting sqref="O435:Q439">
    <cfRule type="cellIs" dxfId="913" priority="224" operator="lessThan">
      <formula>0</formula>
    </cfRule>
  </conditionalFormatting>
  <conditionalFormatting sqref="O441:Q445">
    <cfRule type="cellIs" dxfId="912" priority="213" operator="lessThan">
      <formula>0</formula>
    </cfRule>
  </conditionalFormatting>
  <conditionalFormatting sqref="O454:Q458">
    <cfRule type="cellIs" dxfId="911" priority="191" operator="lessThan">
      <formula>0</formula>
    </cfRule>
  </conditionalFormatting>
  <conditionalFormatting sqref="O552:Q552 O560:Q560 P575:Q575 P589:Q589 B504:Q504">
    <cfRule type="cellIs" dxfId="910" priority="362" operator="lessThan">
      <formula>0</formula>
    </cfRule>
  </conditionalFormatting>
  <conditionalFormatting sqref="O552:Q552 O560:Q560 P575:Q575 P589:Q589">
    <cfRule type="expression" dxfId="909" priority="186">
      <formula>O552/#REF!&gt;1</formula>
    </cfRule>
    <cfRule type="expression" dxfId="908" priority="187">
      <formula>O552/#REF!&lt;1</formula>
    </cfRule>
  </conditionalFormatting>
  <conditionalFormatting sqref="O680:Q686">
    <cfRule type="cellIs" dxfId="907" priority="18" operator="lessThan">
      <formula>0</formula>
    </cfRule>
  </conditionalFormatting>
  <conditionalFormatting sqref="O697:Q718">
    <cfRule type="cellIs" dxfId="906" priority="110" operator="lessThan">
      <formula>0</formula>
    </cfRule>
  </conditionalFormatting>
  <conditionalFormatting sqref="O720:Q748">
    <cfRule type="cellIs" dxfId="905" priority="86" operator="lessThan">
      <formula>0</formula>
    </cfRule>
  </conditionalFormatting>
  <conditionalFormatting sqref="O756:Q757">
    <cfRule type="expression" dxfId="904" priority="41">
      <formula>O756/N756&lt;1</formula>
    </cfRule>
  </conditionalFormatting>
  <conditionalFormatting sqref="O795:Q798">
    <cfRule type="expression" dxfId="903" priority="70">
      <formula>O795/N795&lt;1</formula>
    </cfRule>
    <cfRule type="cellIs" dxfId="902" priority="71" operator="lessThan">
      <formula>0</formula>
    </cfRule>
  </conditionalFormatting>
  <conditionalFormatting sqref="O799:Q799">
    <cfRule type="expression" dxfId="901" priority="39">
      <formula>O799/N799&lt;1</formula>
    </cfRule>
  </conditionalFormatting>
  <conditionalFormatting sqref="O841:Q845">
    <cfRule type="cellIs" dxfId="900" priority="21" operator="lessThan">
      <formula>0</formula>
    </cfRule>
  </conditionalFormatting>
  <conditionalFormatting sqref="P574:Q574 P588:Q588">
    <cfRule type="cellIs" dxfId="899" priority="171" operator="lessThan">
      <formula>0</formula>
    </cfRule>
  </conditionalFormatting>
  <conditionalFormatting sqref="P575:Q575">
    <cfRule type="cellIs" dxfId="898" priority="141" operator="lessThan">
      <formula>0</formula>
    </cfRule>
  </conditionalFormatting>
  <conditionalFormatting sqref="P589:Q589">
    <cfRule type="cellIs" dxfId="897" priority="138" operator="lessThan">
      <formula>0</formula>
    </cfRule>
  </conditionalFormatting>
  <conditionalFormatting sqref="P752:Q755">
    <cfRule type="expression" dxfId="896" priority="77">
      <formula>P752/O752&lt;1</formula>
    </cfRule>
    <cfRule type="cellIs" dxfId="895" priority="78" operator="lessThan">
      <formula>0</formula>
    </cfRule>
  </conditionalFormatting>
  <conditionalFormatting sqref="P752:Q760">
    <cfRule type="expression" dxfId="894" priority="42">
      <formula>P752/O752&gt;1</formula>
    </cfRule>
  </conditionalFormatting>
  <conditionalFormatting sqref="P758:Q760">
    <cfRule type="expression" dxfId="893" priority="74">
      <formula>P758/O758&lt;1</formula>
    </cfRule>
    <cfRule type="cellIs" dxfId="892" priority="75" operator="lessThan">
      <formula>0</formula>
    </cfRule>
  </conditionalFormatting>
  <conditionalFormatting sqref="R349:R361">
    <cfRule type="cellIs" dxfId="891" priority="1072" operator="lessThan">
      <formula>0</formula>
    </cfRule>
  </conditionalFormatting>
  <conditionalFormatting sqref="R369:R402">
    <cfRule type="cellIs" dxfId="890" priority="1065" operator="lessThan">
      <formula>0</formula>
    </cfRule>
  </conditionalFormatting>
  <conditionalFormatting sqref="R404:R446">
    <cfRule type="cellIs" dxfId="889" priority="1058" operator="lessThan">
      <formula>0</formula>
    </cfRule>
  </conditionalFormatting>
  <conditionalFormatting sqref="R513:R553">
    <cfRule type="cellIs" dxfId="888" priority="891" operator="lessThan">
      <formula>0</formula>
    </cfRule>
  </conditionalFormatting>
  <conditionalFormatting sqref="R561:R590">
    <cfRule type="cellIs" dxfId="887" priority="885" operator="lessThan">
      <formula>0</formula>
    </cfRule>
  </conditionalFormatting>
  <conditionalFormatting sqref="R664:R670">
    <cfRule type="cellIs" dxfId="886" priority="577" operator="lessThan">
      <formula>0</formula>
    </cfRule>
  </conditionalFormatting>
  <conditionalFormatting sqref="R676:R677">
    <cfRule type="cellIs" dxfId="885" priority="1033" operator="lessThan">
      <formula>0</formula>
    </cfRule>
  </conditionalFormatting>
  <conditionalFormatting sqref="R680:R683">
    <cfRule type="cellIs" dxfId="884" priority="580" operator="lessThan">
      <formula>0</formula>
    </cfRule>
  </conditionalFormatting>
  <conditionalFormatting sqref="R750">
    <cfRule type="cellIs" dxfId="883" priority="572" operator="lessThan">
      <formula>0</formula>
    </cfRule>
  </conditionalFormatting>
  <conditionalFormatting sqref="R752:R845">
    <cfRule type="cellIs" dxfId="882" priority="390" operator="lessThan">
      <formula>0</formula>
    </cfRule>
  </conditionalFormatting>
  <conditionalFormatting sqref="R349:S350">
    <cfRule type="cellIs" dxfId="881" priority="1736" operator="lessThan">
      <formula>0</formula>
    </cfRule>
  </conditionalFormatting>
  <conditionalFormatting sqref="R356:S356">
    <cfRule type="cellIs" dxfId="880" priority="1724" operator="lessThan">
      <formula>0</formula>
    </cfRule>
  </conditionalFormatting>
  <conditionalFormatting sqref="R362:S368">
    <cfRule type="cellIs" dxfId="879" priority="1071" operator="lessThan">
      <formula>0</formula>
    </cfRule>
  </conditionalFormatting>
  <conditionalFormatting sqref="R374:S374">
    <cfRule type="cellIs" dxfId="878" priority="1694" operator="lessThan">
      <formula>0</formula>
    </cfRule>
  </conditionalFormatting>
  <conditionalFormatting sqref="R380:S380">
    <cfRule type="cellIs" dxfId="877" priority="1683" operator="lessThan">
      <formula>0</formula>
    </cfRule>
  </conditionalFormatting>
  <conditionalFormatting sqref="R386:S386">
    <cfRule type="cellIs" dxfId="876" priority="1672" operator="lessThan">
      <formula>0</formula>
    </cfRule>
  </conditionalFormatting>
  <conditionalFormatting sqref="R392:S392">
    <cfRule type="cellIs" dxfId="875" priority="1665" operator="lessThan">
      <formula>0</formula>
    </cfRule>
  </conditionalFormatting>
  <conditionalFormatting sqref="R398:S398">
    <cfRule type="cellIs" dxfId="874" priority="1657" operator="lessThan">
      <formula>0</formula>
    </cfRule>
  </conditionalFormatting>
  <conditionalFormatting sqref="R404:S404">
    <cfRule type="cellIs" dxfId="873" priority="1643" operator="lessThan">
      <formula>0</formula>
    </cfRule>
  </conditionalFormatting>
  <conditionalFormatting sqref="R410:S410">
    <cfRule type="cellIs" dxfId="872" priority="1636" operator="lessThan">
      <formula>0</formula>
    </cfRule>
  </conditionalFormatting>
  <conditionalFormatting sqref="R416:S416">
    <cfRule type="cellIs" dxfId="871" priority="1445" operator="lessThan">
      <formula>0</formula>
    </cfRule>
  </conditionalFormatting>
  <conditionalFormatting sqref="R422:S422">
    <cfRule type="cellIs" dxfId="870" priority="1438" operator="lessThan">
      <formula>0</formula>
    </cfRule>
  </conditionalFormatting>
  <conditionalFormatting sqref="R428:S428">
    <cfRule type="cellIs" dxfId="869" priority="1629" operator="lessThan">
      <formula>0</formula>
    </cfRule>
  </conditionalFormatting>
  <conditionalFormatting sqref="R434:S434">
    <cfRule type="cellIs" dxfId="868" priority="1613" operator="lessThan">
      <formula>0</formula>
    </cfRule>
  </conditionalFormatting>
  <conditionalFormatting sqref="R440:S440">
    <cfRule type="cellIs" dxfId="867" priority="1607" operator="lessThan">
      <formula>0</formula>
    </cfRule>
  </conditionalFormatting>
  <conditionalFormatting sqref="R454:S512">
    <cfRule type="cellIs" dxfId="866" priority="868" operator="lessThan">
      <formula>0</formula>
    </cfRule>
  </conditionalFormatting>
  <conditionalFormatting sqref="R554:S560">
    <cfRule type="cellIs" dxfId="865" priority="1046" operator="lessThan">
      <formula>0</formula>
    </cfRule>
  </conditionalFormatting>
  <conditionalFormatting sqref="R605:S609">
    <cfRule type="cellIs" dxfId="864" priority="1039" operator="lessThan">
      <formula>0</formula>
    </cfRule>
  </conditionalFormatting>
  <conditionalFormatting sqref="R630:S631 S657:S659 R660:S660 S661:S662 R666:S672 S673:S677 R678:S678 S679:S683 I684:N686 I689:N695 C695:H695">
    <cfRule type="cellIs" dxfId="863" priority="1460" operator="lessThan">
      <formula>0</formula>
    </cfRule>
  </conditionalFormatting>
  <conditionalFormatting sqref="R663:S663 S664:S665">
    <cfRule type="cellIs" dxfId="862" priority="579" operator="lessThan">
      <formula>0</formula>
    </cfRule>
  </conditionalFormatting>
  <conditionalFormatting sqref="R684:S748 I747:N747">
    <cfRule type="cellIs" dxfId="861" priority="583" operator="lessThan">
      <formula>0</formula>
    </cfRule>
  </conditionalFormatting>
  <conditionalFormatting sqref="S351:S355">
    <cfRule type="cellIs" dxfId="860" priority="1725" operator="lessThan">
      <formula>0</formula>
    </cfRule>
  </conditionalFormatting>
  <conditionalFormatting sqref="S357:S361">
    <cfRule type="cellIs" dxfId="859" priority="1714" operator="lessThan">
      <formula>0</formula>
    </cfRule>
  </conditionalFormatting>
  <conditionalFormatting sqref="S369:S373">
    <cfRule type="cellIs" dxfId="858" priority="1695" operator="lessThan">
      <formula>0</formula>
    </cfRule>
  </conditionalFormatting>
  <conditionalFormatting sqref="S375:S379">
    <cfRule type="cellIs" dxfId="857" priority="1684" operator="lessThan">
      <formula>0</formula>
    </cfRule>
  </conditionalFormatting>
  <conditionalFormatting sqref="S381:S385">
    <cfRule type="cellIs" dxfId="856" priority="1673" operator="lessThan">
      <formula>0</formula>
    </cfRule>
  </conditionalFormatting>
  <conditionalFormatting sqref="S387:S391">
    <cfRule type="cellIs" dxfId="855" priority="1666" operator="lessThan">
      <formula>0</formula>
    </cfRule>
  </conditionalFormatting>
  <conditionalFormatting sqref="S393:S397">
    <cfRule type="cellIs" dxfId="854" priority="1659" operator="lessThan">
      <formula>0</formula>
    </cfRule>
  </conditionalFormatting>
  <conditionalFormatting sqref="S399:S402">
    <cfRule type="cellIs" dxfId="853" priority="1653" operator="lessThan">
      <formula>0</formula>
    </cfRule>
  </conditionalFormatting>
  <conditionalFormatting sqref="S405:S409">
    <cfRule type="cellIs" dxfId="852" priority="1638" operator="lessThan">
      <formula>0</formula>
    </cfRule>
  </conditionalFormatting>
  <conditionalFormatting sqref="S411:S415">
    <cfRule type="cellIs" dxfId="851" priority="1631" operator="lessThan">
      <formula>0</formula>
    </cfRule>
  </conditionalFormatting>
  <conditionalFormatting sqref="S417:S421">
    <cfRule type="cellIs" dxfId="850" priority="1440" operator="lessThan">
      <formula>0</formula>
    </cfRule>
  </conditionalFormatting>
  <conditionalFormatting sqref="S423:S427">
    <cfRule type="cellIs" dxfId="849" priority="1433" operator="lessThan">
      <formula>0</formula>
    </cfRule>
  </conditionalFormatting>
  <conditionalFormatting sqref="S429:S433">
    <cfRule type="cellIs" dxfId="848" priority="1624" operator="lessThan">
      <formula>0</formula>
    </cfRule>
  </conditionalFormatting>
  <conditionalFormatting sqref="S435:S439">
    <cfRule type="cellIs" dxfId="847" priority="1600" operator="lessThan">
      <formula>0</formula>
    </cfRule>
  </conditionalFormatting>
  <conditionalFormatting sqref="S441:S446">
    <cfRule type="cellIs" dxfId="846" priority="1599" operator="lessThan">
      <formula>0</formula>
    </cfRule>
  </conditionalFormatting>
  <conditionalFormatting sqref="S513">
    <cfRule type="cellIs" dxfId="845" priority="904" operator="lessThan">
      <formula>0</formula>
    </cfRule>
  </conditionalFormatting>
  <conditionalFormatting sqref="S516:S522">
    <cfRule type="cellIs" dxfId="844" priority="901" operator="lessThan">
      <formula>0</formula>
    </cfRule>
  </conditionalFormatting>
  <conditionalFormatting sqref="S524:S530">
    <cfRule type="cellIs" dxfId="843" priority="898" operator="lessThan">
      <formula>0</formula>
    </cfRule>
  </conditionalFormatting>
  <conditionalFormatting sqref="S532:S545">
    <cfRule type="cellIs" dxfId="842" priority="895" operator="lessThan">
      <formula>0</formula>
    </cfRule>
  </conditionalFormatting>
  <conditionalFormatting sqref="S547:S553">
    <cfRule type="cellIs" dxfId="841" priority="892" operator="lessThan">
      <formula>0</formula>
    </cfRule>
  </conditionalFormatting>
  <conditionalFormatting sqref="S561">
    <cfRule type="cellIs" dxfId="840" priority="889" operator="lessThan">
      <formula>0</formula>
    </cfRule>
  </conditionalFormatting>
  <conditionalFormatting sqref="S563:S568">
    <cfRule type="cellIs" dxfId="839" priority="1755" operator="lessThan">
      <formula>0</formula>
    </cfRule>
  </conditionalFormatting>
  <conditionalFormatting sqref="S570:S575">
    <cfRule type="cellIs" dxfId="838" priority="1497" operator="lessThan">
      <formula>0</formula>
    </cfRule>
  </conditionalFormatting>
  <conditionalFormatting sqref="S577:S582">
    <cfRule type="cellIs" dxfId="837" priority="1491" operator="lessThan">
      <formula>0</formula>
    </cfRule>
  </conditionalFormatting>
  <conditionalFormatting sqref="S584:S590">
    <cfRule type="cellIs" dxfId="836" priority="886" operator="lessThan">
      <formula>0</formula>
    </cfRule>
  </conditionalFormatting>
  <conditionalFormatting sqref="S752:S846">
    <cfRule type="cellIs" dxfId="835" priority="477" operator="lessThan">
      <formula>0</formula>
    </cfRule>
  </conditionalFormatting>
  <conditionalFormatting sqref="B637:N656">
    <cfRule type="expression" dxfId="834" priority="14">
      <formula>B637/#REF!&lt;1</formula>
    </cfRule>
    <cfRule type="expression" dxfId="833" priority="15">
      <formula>B637/#REF!&gt;1</formula>
    </cfRule>
  </conditionalFormatting>
  <conditionalFormatting sqref="B637:P656">
    <cfRule type="expression" dxfId="832" priority="1779">
      <formula>B637/#REF!&lt;1</formula>
    </cfRule>
    <cfRule type="expression" dxfId="831" priority="1780">
      <formula>B637/#REF!&gt;1</formula>
    </cfRule>
  </conditionalFormatting>
  <conditionalFormatting sqref="B661:Q662">
    <cfRule type="expression" dxfId="830" priority="1781">
      <formula>B661/#REF!&gt;1</formula>
    </cfRule>
    <cfRule type="expression" dxfId="829" priority="1782">
      <formula>B661/#REF!&lt;1</formula>
    </cfRule>
  </conditionalFormatting>
  <conditionalFormatting sqref="B664:Q665">
    <cfRule type="cellIs" dxfId="828" priority="1783" operator="lessThan">
      <formula>0</formula>
    </cfRule>
    <cfRule type="expression" dxfId="827" priority="1784">
      <formula>B664/#REF!&gt;1</formula>
    </cfRule>
    <cfRule type="expression" dxfId="826" priority="1785">
      <formula>B664/#REF!&lt;1</formula>
    </cfRule>
  </conditionalFormatting>
  <conditionalFormatting sqref="B632:Q636">
    <cfRule type="expression" dxfId="825" priority="6">
      <formula>B632/A632&lt;1</formula>
    </cfRule>
    <cfRule type="expression" dxfId="824" priority="7">
      <formula>B632/A632&gt;1</formula>
    </cfRule>
  </conditionalFormatting>
  <conditionalFormatting sqref="B632:O636">
    <cfRule type="expression" dxfId="823" priority="8">
      <formula>B632/#REF!&lt;1</formula>
    </cfRule>
    <cfRule type="expression" dxfId="822" priority="9">
      <formula>B632/#REF!&gt;1</formula>
    </cfRule>
  </conditionalFormatting>
  <conditionalFormatting sqref="B632:B636">
    <cfRule type="expression" dxfId="821" priority="10">
      <formula>B632/A632&lt;1</formula>
    </cfRule>
    <cfRule type="expression" dxfId="820" priority="11">
      <formula>B632/A632&gt;1</formula>
    </cfRule>
  </conditionalFormatting>
  <conditionalFormatting sqref="B637:Q651">
    <cfRule type="cellIs" dxfId="819" priority="5" operator="lessThan">
      <formula>0</formula>
    </cfRule>
  </conditionalFormatting>
  <conditionalFormatting sqref="B637:Q651">
    <cfRule type="expression" dxfId="818" priority="3">
      <formula>B637/A637&gt;1</formula>
    </cfRule>
    <cfRule type="expression" dxfId="817" priority="4">
      <formula>B637/A637&lt;1</formula>
    </cfRule>
  </conditionalFormatting>
  <conditionalFormatting sqref="B652:Q656">
    <cfRule type="expression" dxfId="816" priority="1">
      <formula>B652/A652&lt;1</formula>
    </cfRule>
    <cfRule type="expression" dxfId="815" priority="2">
      <formula>B652/A652&gt;1</formula>
    </cfRule>
  </conditionalFormatting>
  <pageMargins left="0.7" right="0.7" top="0.75" bottom="0.75" header="0.3" footer="0.3"/>
  <pageSetup orientation="portrait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DA570B-95B8-4ACD-A3B8-943A32A01EFA}">
  <sheetPr>
    <tabColor rgb="FF00B0F0"/>
    <outlinePr summaryBelow="0" summaryRight="0"/>
  </sheetPr>
  <dimension ref="A1:DP975"/>
  <sheetViews>
    <sheetView tabSelected="1" topLeftCell="H346" zoomScaleNormal="100" workbookViewId="0">
      <selection activeCell="Y645" sqref="Y645"/>
    </sheetView>
  </sheetViews>
  <sheetFormatPr defaultColWidth="12.58203125" defaultRowHeight="13.5"/>
  <cols>
    <col min="1" max="1" width="255.58203125" style="79" bestFit="1" customWidth="1"/>
    <col min="2" max="8" width="13.75" style="79" bestFit="1" customWidth="1"/>
    <col min="9" max="9" width="8.33203125" style="79" bestFit="1" customWidth="1"/>
    <col min="10" max="11" width="11" style="79" bestFit="1" customWidth="1"/>
    <col min="12" max="15" width="12" style="79" bestFit="1" customWidth="1"/>
    <col min="16" max="17" width="11.33203125" style="79" bestFit="1" customWidth="1"/>
    <col min="18" max="18" width="12.25" style="79" bestFit="1" customWidth="1"/>
    <col min="19" max="19" width="31.08203125" style="79" bestFit="1" customWidth="1"/>
    <col min="20" max="20" width="20.1640625" style="79" bestFit="1" customWidth="1"/>
    <col min="21" max="21" width="14.4140625" style="79" bestFit="1" customWidth="1"/>
    <col min="22" max="24" width="9.6640625" style="79" bestFit="1" customWidth="1"/>
    <col min="25" max="71" width="4.75" style="79" bestFit="1" customWidth="1"/>
    <col min="72" max="16384" width="12.58203125" style="79"/>
  </cols>
  <sheetData>
    <row r="1" spans="1:57" ht="14">
      <c r="A1" s="1" t="s">
        <v>0</v>
      </c>
    </row>
    <row r="2" spans="1:57" s="3" customFormat="1" ht="14">
      <c r="A2" t="s">
        <v>6</v>
      </c>
      <c r="B2" t="s">
        <v>1894</v>
      </c>
      <c r="C2" t="s">
        <v>1895</v>
      </c>
      <c r="D2" t="s">
        <v>1896</v>
      </c>
      <c r="E2" t="s">
        <v>1897</v>
      </c>
      <c r="F2" t="s">
        <v>1898</v>
      </c>
      <c r="G2" t="s">
        <v>1899</v>
      </c>
      <c r="H2" t="s">
        <v>1900</v>
      </c>
      <c r="I2" t="s">
        <v>745</v>
      </c>
      <c r="J2" t="s">
        <v>746</v>
      </c>
      <c r="K2" t="s">
        <v>747</v>
      </c>
      <c r="L2" t="s">
        <v>694</v>
      </c>
      <c r="M2" t="s">
        <v>382</v>
      </c>
      <c r="N2" t="s">
        <v>383</v>
      </c>
      <c r="O2" t="s">
        <v>384</v>
      </c>
      <c r="P2" t="s">
        <v>385</v>
      </c>
      <c r="Q2" t="s">
        <v>386</v>
      </c>
      <c r="R2" t="s">
        <v>387</v>
      </c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</row>
    <row r="3" spans="1:57">
      <c r="A3" t="s">
        <v>435</v>
      </c>
      <c r="B3"/>
      <c r="C3"/>
      <c r="D3"/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</row>
    <row r="4" spans="1:57" s="114" customFormat="1">
      <c r="A4" t="s">
        <v>436</v>
      </c>
      <c r="B4"/>
      <c r="C4"/>
      <c r="D4"/>
      <c r="E4"/>
      <c r="F4"/>
      <c r="G4"/>
      <c r="H4"/>
      <c r="I4"/>
      <c r="J4"/>
      <c r="K4"/>
      <c r="L4"/>
      <c r="M4"/>
      <c r="N4"/>
      <c r="O4"/>
      <c r="P4"/>
      <c r="Q4"/>
      <c r="R4"/>
      <c r="S4" s="113"/>
      <c r="T4" s="113"/>
      <c r="U4" s="113"/>
      <c r="V4" s="113"/>
      <c r="W4" s="113"/>
      <c r="X4" s="113"/>
      <c r="Y4" s="113"/>
      <c r="Z4" s="113"/>
      <c r="AA4" s="113"/>
      <c r="AB4" s="113"/>
      <c r="AC4" s="113"/>
      <c r="AD4" s="113"/>
      <c r="AE4" s="113"/>
      <c r="AF4" s="113"/>
      <c r="AG4" s="113"/>
      <c r="AH4" s="113"/>
      <c r="AI4" s="113"/>
      <c r="AJ4" s="113"/>
      <c r="AK4" s="113"/>
      <c r="AL4" s="113"/>
      <c r="AM4" s="113"/>
      <c r="AN4" s="113"/>
      <c r="AO4" s="113"/>
      <c r="AP4" s="113"/>
      <c r="AQ4" s="113"/>
      <c r="AR4" s="113"/>
      <c r="AS4" s="113"/>
      <c r="AT4" s="113"/>
      <c r="AU4" s="113"/>
      <c r="AV4" s="113"/>
      <c r="AW4" s="113"/>
      <c r="AX4" s="113"/>
      <c r="AY4" s="113"/>
      <c r="AZ4" s="113"/>
      <c r="BA4" s="113"/>
      <c r="BB4" s="113"/>
      <c r="BC4" s="113"/>
      <c r="BD4" s="113"/>
      <c r="BE4" s="113"/>
    </row>
    <row r="5" spans="1:57" s="114" customFormat="1">
      <c r="A5" t="s">
        <v>308</v>
      </c>
      <c r="B5">
        <v>2821517.43</v>
      </c>
      <c r="C5">
        <v>2801268</v>
      </c>
      <c r="D5">
        <v>1640458</v>
      </c>
      <c r="E5">
        <v>1918079</v>
      </c>
      <c r="F5">
        <v>3212861.93</v>
      </c>
      <c r="G5">
        <v>3653767</v>
      </c>
      <c r="H5">
        <v>2878874</v>
      </c>
      <c r="I5">
        <v>1652190</v>
      </c>
      <c r="J5">
        <v>1306299.8700000001</v>
      </c>
      <c r="K5">
        <v>1521004</v>
      </c>
      <c r="L5">
        <v>1326700</v>
      </c>
      <c r="M5">
        <v>983879</v>
      </c>
      <c r="N5">
        <v>1378094.19</v>
      </c>
      <c r="O5">
        <v>794142</v>
      </c>
      <c r="P5">
        <v>1963709</v>
      </c>
      <c r="Q5">
        <v>816060</v>
      </c>
      <c r="R5">
        <v>783172.08</v>
      </c>
      <c r="S5" s="113"/>
      <c r="T5" s="113"/>
      <c r="U5" s="113"/>
      <c r="V5" s="113"/>
      <c r="W5" s="113"/>
      <c r="X5" s="113"/>
      <c r="Y5" s="113"/>
      <c r="Z5" s="113"/>
      <c r="AA5" s="113"/>
      <c r="AB5" s="113"/>
      <c r="AC5" s="113"/>
      <c r="AD5" s="113"/>
      <c r="AE5" s="113"/>
      <c r="AF5" s="113"/>
      <c r="AG5" s="113"/>
      <c r="AH5" s="113"/>
      <c r="AI5" s="113"/>
      <c r="AJ5" s="113"/>
      <c r="AK5" s="113"/>
      <c r="AL5" s="113"/>
      <c r="AM5" s="113"/>
      <c r="AN5" s="113"/>
      <c r="AO5" s="113"/>
      <c r="AP5" s="113"/>
      <c r="AQ5" s="113"/>
      <c r="AR5" s="113"/>
      <c r="AS5" s="113"/>
      <c r="AT5" s="113"/>
      <c r="AU5" s="113"/>
      <c r="AV5" s="113"/>
      <c r="AW5" s="113"/>
      <c r="AX5" s="113"/>
      <c r="AY5" s="113"/>
      <c r="AZ5" s="113"/>
      <c r="BA5" s="113"/>
      <c r="BB5" s="113"/>
      <c r="BC5" s="113"/>
      <c r="BD5" s="113"/>
      <c r="BE5" s="113"/>
    </row>
    <row r="6" spans="1:57" s="114" customFormat="1">
      <c r="A6" t="s">
        <v>372</v>
      </c>
      <c r="B6">
        <v>0</v>
      </c>
      <c r="C6">
        <v>66063881</v>
      </c>
      <c r="D6">
        <v>64202939</v>
      </c>
      <c r="E6">
        <v>61675878</v>
      </c>
      <c r="F6">
        <v>60165005.299999997</v>
      </c>
      <c r="G6">
        <v>0</v>
      </c>
      <c r="H6">
        <v>53074935</v>
      </c>
      <c r="I6">
        <v>49228542</v>
      </c>
      <c r="J6">
        <v>46917363.729999997</v>
      </c>
      <c r="K6">
        <v>43978992</v>
      </c>
      <c r="L6">
        <v>41875732</v>
      </c>
      <c r="M6">
        <v>39681741</v>
      </c>
      <c r="N6">
        <v>39345736.619999997</v>
      </c>
      <c r="O6">
        <v>38012771</v>
      </c>
      <c r="P6">
        <v>36669916</v>
      </c>
      <c r="Q6">
        <v>36995214</v>
      </c>
      <c r="R6">
        <v>34902345.200000003</v>
      </c>
      <c r="S6" s="113"/>
      <c r="T6" s="113"/>
      <c r="U6" s="113"/>
      <c r="V6" s="113"/>
      <c r="W6" s="113"/>
      <c r="X6" s="113"/>
      <c r="Y6" s="113"/>
      <c r="Z6" s="113"/>
      <c r="AA6" s="113"/>
      <c r="AB6" s="113"/>
      <c r="AC6" s="113"/>
      <c r="AD6" s="113"/>
      <c r="AE6" s="113"/>
      <c r="AF6" s="113"/>
      <c r="AG6" s="113"/>
      <c r="AH6" s="113"/>
      <c r="AI6" s="113"/>
      <c r="AJ6" s="113"/>
      <c r="AK6" s="113"/>
      <c r="AL6" s="113"/>
      <c r="AM6" s="113"/>
      <c r="AN6" s="113"/>
      <c r="AO6" s="113"/>
      <c r="AP6" s="113"/>
      <c r="AQ6" s="113"/>
      <c r="AR6" s="113"/>
      <c r="AS6" s="113"/>
      <c r="AT6" s="113"/>
      <c r="AU6" s="113"/>
      <c r="AV6" s="113"/>
      <c r="AW6" s="113"/>
      <c r="AX6" s="113"/>
      <c r="AY6" s="113"/>
      <c r="AZ6" s="113"/>
      <c r="BA6" s="113"/>
      <c r="BB6" s="113"/>
      <c r="BC6" s="113"/>
      <c r="BD6" s="113"/>
      <c r="BE6" s="113"/>
    </row>
    <row r="7" spans="1:57">
      <c r="A7" t="s">
        <v>679</v>
      </c>
      <c r="B7">
        <v>0</v>
      </c>
      <c r="C7">
        <v>66063881</v>
      </c>
      <c r="D7">
        <v>64202939</v>
      </c>
      <c r="E7">
        <v>61675878</v>
      </c>
      <c r="F7">
        <v>60165005.299999997</v>
      </c>
      <c r="G7">
        <v>0</v>
      </c>
      <c r="H7">
        <v>53074935</v>
      </c>
      <c r="I7">
        <v>49228542</v>
      </c>
      <c r="J7">
        <v>46917363.729999997</v>
      </c>
      <c r="K7">
        <v>43978992</v>
      </c>
      <c r="L7">
        <v>41875732</v>
      </c>
      <c r="M7">
        <v>39681741</v>
      </c>
      <c r="N7">
        <v>39345736.619999997</v>
      </c>
      <c r="O7">
        <v>38012771</v>
      </c>
      <c r="P7">
        <v>36669916</v>
      </c>
      <c r="Q7">
        <v>36995214</v>
      </c>
      <c r="R7">
        <v>34902345.200000003</v>
      </c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</row>
    <row r="8" spans="1:57">
      <c r="A8" t="s">
        <v>680</v>
      </c>
      <c r="B8">
        <v>66915926.890000001</v>
      </c>
      <c r="C8">
        <v>0</v>
      </c>
      <c r="D8">
        <v>0</v>
      </c>
      <c r="E8">
        <v>0</v>
      </c>
      <c r="F8">
        <v>0</v>
      </c>
      <c r="G8">
        <v>58141927</v>
      </c>
      <c r="H8">
        <v>2204922</v>
      </c>
      <c r="I8">
        <v>1966703</v>
      </c>
      <c r="J8">
        <v>1263488.3799999999</v>
      </c>
      <c r="K8">
        <v>920236</v>
      </c>
      <c r="L8">
        <v>689431</v>
      </c>
      <c r="M8">
        <v>351736</v>
      </c>
      <c r="N8">
        <v>126428.69</v>
      </c>
      <c r="O8">
        <v>80834</v>
      </c>
      <c r="P8">
        <v>59015</v>
      </c>
      <c r="Q8">
        <v>45230</v>
      </c>
      <c r="R8">
        <v>26999.84</v>
      </c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</row>
    <row r="9" spans="1:57">
      <c r="A9" t="s">
        <v>674</v>
      </c>
      <c r="B9">
        <v>209972.61</v>
      </c>
      <c r="C9">
        <v>190018</v>
      </c>
      <c r="D9">
        <v>166700</v>
      </c>
      <c r="E9">
        <v>147167</v>
      </c>
      <c r="F9">
        <v>144916.10999999999</v>
      </c>
      <c r="G9">
        <v>131853</v>
      </c>
      <c r="H9">
        <v>96964</v>
      </c>
      <c r="I9">
        <v>80528</v>
      </c>
      <c r="J9">
        <v>88377.35</v>
      </c>
      <c r="K9">
        <v>81872</v>
      </c>
      <c r="L9">
        <v>78046</v>
      </c>
      <c r="M9">
        <v>79144</v>
      </c>
      <c r="N9">
        <v>85036.07</v>
      </c>
      <c r="O9">
        <v>80263</v>
      </c>
      <c r="P9">
        <v>68935</v>
      </c>
      <c r="Q9">
        <v>73639</v>
      </c>
      <c r="R9">
        <v>74565.679999999993</v>
      </c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</row>
    <row r="10" spans="1:57" s="114" customFormat="1">
      <c r="A10" t="s">
        <v>465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45</v>
      </c>
      <c r="J10">
        <v>40</v>
      </c>
      <c r="K10">
        <v>50</v>
      </c>
      <c r="L10">
        <v>25</v>
      </c>
      <c r="M10">
        <v>40</v>
      </c>
      <c r="N10">
        <v>37.5</v>
      </c>
      <c r="O10">
        <v>35</v>
      </c>
      <c r="P10">
        <v>25</v>
      </c>
      <c r="Q10">
        <v>78</v>
      </c>
      <c r="R10">
        <v>0</v>
      </c>
      <c r="S10" s="113"/>
      <c r="T10" s="113"/>
      <c r="U10" s="113"/>
      <c r="V10" s="113"/>
      <c r="W10" s="113"/>
      <c r="X10" s="113"/>
      <c r="Y10" s="113"/>
      <c r="Z10" s="113"/>
      <c r="AA10" s="113"/>
      <c r="AB10" s="113"/>
      <c r="AC10" s="113"/>
      <c r="AD10" s="113"/>
      <c r="AE10" s="113"/>
      <c r="AF10" s="113"/>
      <c r="AG10" s="113"/>
      <c r="AH10" s="113"/>
      <c r="AI10" s="113"/>
      <c r="AJ10" s="113"/>
      <c r="AK10" s="113"/>
      <c r="AL10" s="113"/>
      <c r="AM10" s="113"/>
      <c r="AN10" s="113"/>
      <c r="AO10" s="113"/>
      <c r="AP10" s="113"/>
      <c r="AQ10" s="113"/>
      <c r="AR10" s="113"/>
      <c r="AS10" s="113"/>
      <c r="AT10" s="113"/>
      <c r="AU10" s="113"/>
      <c r="AV10" s="113"/>
      <c r="AW10" s="113"/>
      <c r="AX10" s="113"/>
      <c r="AY10" s="113"/>
      <c r="AZ10" s="113"/>
      <c r="BA10" s="113"/>
      <c r="BB10" s="113"/>
      <c r="BC10" s="113"/>
      <c r="BD10" s="113"/>
      <c r="BE10" s="113"/>
    </row>
    <row r="11" spans="1:57" s="114" customFormat="1">
      <c r="A11" t="s">
        <v>441</v>
      </c>
      <c r="B11">
        <v>521011.35</v>
      </c>
      <c r="C11">
        <v>362012</v>
      </c>
      <c r="D11">
        <v>337184</v>
      </c>
      <c r="E11">
        <v>365135</v>
      </c>
      <c r="F11">
        <v>279494.71000000002</v>
      </c>
      <c r="G11">
        <v>293896</v>
      </c>
      <c r="H11">
        <v>345058</v>
      </c>
      <c r="I11">
        <v>344733</v>
      </c>
      <c r="J11">
        <v>308604.90000000002</v>
      </c>
      <c r="K11">
        <v>349066</v>
      </c>
      <c r="L11">
        <v>408598</v>
      </c>
      <c r="M11">
        <v>335350</v>
      </c>
      <c r="N11">
        <v>139715.82999999999</v>
      </c>
      <c r="O11">
        <v>165696</v>
      </c>
      <c r="P11">
        <v>177948</v>
      </c>
      <c r="Q11">
        <v>197640</v>
      </c>
      <c r="R11">
        <v>135131.14000000001</v>
      </c>
      <c r="S11" s="113"/>
      <c r="T11" s="113"/>
      <c r="U11" s="113"/>
      <c r="V11" s="113"/>
      <c r="W11" s="113"/>
      <c r="X11" s="113"/>
      <c r="Y11" s="113"/>
      <c r="Z11" s="113"/>
      <c r="AA11" s="113"/>
      <c r="AB11" s="113"/>
      <c r="AC11" s="113"/>
      <c r="AD11" s="113"/>
      <c r="AE11" s="113"/>
      <c r="AF11" s="113"/>
      <c r="AG11" s="113"/>
      <c r="AH11" s="113"/>
      <c r="AI11" s="113"/>
      <c r="AJ11" s="113"/>
      <c r="AK11" s="113"/>
      <c r="AL11" s="113"/>
      <c r="AM11" s="113"/>
      <c r="AN11" s="113"/>
      <c r="AO11" s="113"/>
      <c r="AP11" s="113"/>
      <c r="AQ11" s="113"/>
      <c r="AR11" s="113"/>
      <c r="AS11" s="113"/>
      <c r="AT11" s="113"/>
      <c r="AU11" s="113"/>
      <c r="AV11" s="113"/>
      <c r="AW11" s="113"/>
      <c r="AX11" s="113"/>
      <c r="AY11" s="113"/>
      <c r="AZ11" s="113"/>
      <c r="BA11" s="113"/>
      <c r="BB11" s="113"/>
      <c r="BC11" s="113"/>
      <c r="BD11" s="113"/>
      <c r="BE11" s="113"/>
    </row>
    <row r="12" spans="1:57">
      <c r="A12" t="s">
        <v>442</v>
      </c>
      <c r="B12">
        <v>521011.35</v>
      </c>
      <c r="C12">
        <v>362012</v>
      </c>
      <c r="D12">
        <v>337184</v>
      </c>
      <c r="E12">
        <v>365135</v>
      </c>
      <c r="F12">
        <v>279494.71000000002</v>
      </c>
      <c r="G12">
        <v>293896</v>
      </c>
      <c r="H12">
        <v>345058</v>
      </c>
      <c r="I12">
        <v>344733</v>
      </c>
      <c r="J12">
        <v>308604.90000000002</v>
      </c>
      <c r="K12">
        <v>349066</v>
      </c>
      <c r="L12">
        <v>408598</v>
      </c>
      <c r="M12">
        <v>335350</v>
      </c>
      <c r="N12">
        <v>139715.82999999999</v>
      </c>
      <c r="O12">
        <v>165696</v>
      </c>
      <c r="P12">
        <v>177948</v>
      </c>
      <c r="Q12">
        <v>197640</v>
      </c>
      <c r="R12">
        <v>135131.14000000001</v>
      </c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</row>
    <row r="13" spans="1:57" s="114" customFormat="1">
      <c r="A13" t="s">
        <v>312</v>
      </c>
      <c r="B13">
        <v>70468428.290000007</v>
      </c>
      <c r="C13">
        <v>69417179</v>
      </c>
      <c r="D13">
        <v>66347281</v>
      </c>
      <c r="E13">
        <v>64106259</v>
      </c>
      <c r="F13">
        <v>63802278.049999997</v>
      </c>
      <c r="G13">
        <v>62221443</v>
      </c>
      <c r="H13">
        <v>58600753</v>
      </c>
      <c r="I13">
        <v>53272696</v>
      </c>
      <c r="J13">
        <v>49884134.229999997</v>
      </c>
      <c r="K13">
        <v>46851170</v>
      </c>
      <c r="L13">
        <v>44378507</v>
      </c>
      <c r="M13">
        <v>41431850</v>
      </c>
      <c r="N13">
        <v>41075011.390000001</v>
      </c>
      <c r="O13">
        <v>39133706</v>
      </c>
      <c r="P13">
        <v>38939523</v>
      </c>
      <c r="Q13">
        <v>38127783</v>
      </c>
      <c r="R13">
        <v>35922213.939999998</v>
      </c>
      <c r="S13" s="113"/>
      <c r="T13" s="113"/>
      <c r="U13" s="113"/>
      <c r="V13" s="113"/>
      <c r="W13" s="113"/>
      <c r="X13" s="113"/>
      <c r="Y13" s="113"/>
      <c r="Z13" s="113"/>
      <c r="AA13" s="113"/>
      <c r="AB13" s="113"/>
      <c r="AC13" s="113"/>
      <c r="AD13" s="113"/>
      <c r="AE13" s="113"/>
      <c r="AF13" s="113"/>
      <c r="AG13" s="113"/>
      <c r="AH13" s="113"/>
      <c r="AI13" s="113"/>
      <c r="AJ13" s="113"/>
      <c r="AK13" s="113"/>
      <c r="AL13" s="113"/>
      <c r="AM13" s="113"/>
      <c r="AN13" s="113"/>
      <c r="AO13" s="113"/>
      <c r="AP13" s="113"/>
      <c r="AQ13" s="113"/>
      <c r="AR13" s="113"/>
      <c r="AS13" s="113"/>
      <c r="AT13" s="113"/>
      <c r="AU13" s="113"/>
      <c r="AV13" s="113"/>
      <c r="AW13" s="113"/>
      <c r="AX13" s="113"/>
      <c r="AY13" s="113"/>
      <c r="AZ13" s="113"/>
      <c r="BA13" s="113"/>
      <c r="BB13" s="113"/>
      <c r="BC13" s="113"/>
      <c r="BD13" s="113"/>
      <c r="BE13" s="113"/>
    </row>
    <row r="14" spans="1:57">
      <c r="A14" t="s">
        <v>443</v>
      </c>
      <c r="B14"/>
      <c r="C14"/>
      <c r="D14"/>
      <c r="E14"/>
      <c r="F14"/>
      <c r="G14"/>
      <c r="H14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</row>
    <row r="15" spans="1:57">
      <c r="A15" t="s">
        <v>681</v>
      </c>
      <c r="B15">
        <v>13000</v>
      </c>
      <c r="C15">
        <v>13000</v>
      </c>
      <c r="D15">
        <v>13000</v>
      </c>
      <c r="E15">
        <v>13000</v>
      </c>
      <c r="F15">
        <v>12000</v>
      </c>
      <c r="G15">
        <v>12000</v>
      </c>
      <c r="H15">
        <v>12000</v>
      </c>
      <c r="I15">
        <v>12000</v>
      </c>
      <c r="J15">
        <v>11000</v>
      </c>
      <c r="K15">
        <v>11000</v>
      </c>
      <c r="L15">
        <v>11000</v>
      </c>
      <c r="M15">
        <v>11000</v>
      </c>
      <c r="N15">
        <v>11000</v>
      </c>
      <c r="O15">
        <v>10000</v>
      </c>
      <c r="P15">
        <v>10000</v>
      </c>
      <c r="Q15">
        <v>10000</v>
      </c>
      <c r="R15">
        <v>10000</v>
      </c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</row>
    <row r="16" spans="1:57" s="114" customFormat="1">
      <c r="A16" t="s">
        <v>373</v>
      </c>
      <c r="B16">
        <v>0</v>
      </c>
      <c r="C16">
        <v>67813832</v>
      </c>
      <c r="D16">
        <v>63948413</v>
      </c>
      <c r="E16">
        <v>59876799</v>
      </c>
      <c r="F16">
        <v>56762661.719999999</v>
      </c>
      <c r="G16">
        <v>0</v>
      </c>
      <c r="H16">
        <v>46541216</v>
      </c>
      <c r="I16">
        <v>41956064</v>
      </c>
      <c r="J16">
        <v>38897288.68</v>
      </c>
      <c r="K16">
        <v>36194706</v>
      </c>
      <c r="L16">
        <v>34013376</v>
      </c>
      <c r="M16">
        <v>31314860</v>
      </c>
      <c r="N16">
        <v>29935649.48</v>
      </c>
      <c r="O16">
        <v>27638003</v>
      </c>
      <c r="P16">
        <v>25106703</v>
      </c>
      <c r="Q16">
        <v>24060209</v>
      </c>
      <c r="R16">
        <v>23636439.629999999</v>
      </c>
      <c r="S16" s="113"/>
      <c r="T16" s="113"/>
      <c r="U16" s="113"/>
      <c r="V16" s="113"/>
      <c r="W16" s="113"/>
      <c r="X16" s="113"/>
      <c r="Y16" s="113"/>
      <c r="Z16" s="113"/>
      <c r="AA16" s="113"/>
      <c r="AB16" s="113"/>
      <c r="AC16" s="113"/>
      <c r="AD16" s="113"/>
      <c r="AE16" s="113"/>
      <c r="AF16" s="113"/>
      <c r="AG16" s="113"/>
      <c r="AH16" s="113"/>
      <c r="AI16" s="113"/>
      <c r="AJ16" s="113"/>
      <c r="AK16" s="113"/>
      <c r="AL16" s="113"/>
      <c r="AM16" s="113"/>
      <c r="AN16" s="113"/>
      <c r="AO16" s="113"/>
      <c r="AP16" s="113"/>
      <c r="AQ16" s="113"/>
      <c r="AR16" s="113"/>
      <c r="AS16" s="113"/>
      <c r="AT16" s="113"/>
      <c r="AU16" s="113"/>
      <c r="AV16" s="113"/>
      <c r="AW16" s="113"/>
      <c r="AX16" s="113"/>
      <c r="AY16" s="113"/>
      <c r="AZ16" s="113"/>
      <c r="BA16" s="113"/>
      <c r="BB16" s="113"/>
      <c r="BC16" s="113"/>
      <c r="BD16" s="113"/>
      <c r="BE16" s="113"/>
    </row>
    <row r="17" spans="1:57">
      <c r="A17" t="s">
        <v>679</v>
      </c>
      <c r="B17">
        <v>0</v>
      </c>
      <c r="C17">
        <v>67813832</v>
      </c>
      <c r="D17">
        <v>63948413</v>
      </c>
      <c r="E17">
        <v>59876799</v>
      </c>
      <c r="F17">
        <v>56762661.719999999</v>
      </c>
      <c r="G17">
        <v>0</v>
      </c>
      <c r="H17">
        <v>46541216</v>
      </c>
      <c r="I17">
        <v>41956064</v>
      </c>
      <c r="J17">
        <v>38897288.68</v>
      </c>
      <c r="K17">
        <v>36194706</v>
      </c>
      <c r="L17">
        <v>34013376</v>
      </c>
      <c r="M17">
        <v>31314860</v>
      </c>
      <c r="N17">
        <v>29935649.48</v>
      </c>
      <c r="O17">
        <v>27638003</v>
      </c>
      <c r="P17">
        <v>25106703</v>
      </c>
      <c r="Q17">
        <v>24060209</v>
      </c>
      <c r="R17">
        <v>23636439.629999999</v>
      </c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</row>
    <row r="18" spans="1:57" s="114" customFormat="1">
      <c r="A18" t="s">
        <v>682</v>
      </c>
      <c r="B18">
        <v>71233445.519999996</v>
      </c>
      <c r="C18">
        <v>0</v>
      </c>
      <c r="D18">
        <v>0</v>
      </c>
      <c r="E18">
        <v>0</v>
      </c>
      <c r="F18">
        <v>0</v>
      </c>
      <c r="G18">
        <v>53773513</v>
      </c>
      <c r="H18">
        <v>3554863</v>
      </c>
      <c r="I18">
        <v>3621220</v>
      </c>
      <c r="J18">
        <v>2902438.74</v>
      </c>
      <c r="K18">
        <v>2260277</v>
      </c>
      <c r="L18">
        <v>1815600</v>
      </c>
      <c r="M18">
        <v>883402</v>
      </c>
      <c r="N18">
        <v>232410.29</v>
      </c>
      <c r="O18">
        <v>138336</v>
      </c>
      <c r="P18">
        <v>107853</v>
      </c>
      <c r="Q18">
        <v>89683</v>
      </c>
      <c r="R18">
        <v>56945.74</v>
      </c>
      <c r="S18" s="113"/>
      <c r="T18" s="113"/>
      <c r="U18" s="113"/>
      <c r="V18" s="113"/>
      <c r="W18" s="113"/>
      <c r="X18" s="113"/>
      <c r="Y18" s="113"/>
      <c r="Z18" s="113"/>
      <c r="AA18" s="113"/>
      <c r="AB18" s="113"/>
      <c r="AC18" s="113"/>
      <c r="AD18" s="113"/>
      <c r="AE18" s="113"/>
      <c r="AF18" s="113"/>
      <c r="AG18" s="113"/>
      <c r="AH18" s="113"/>
      <c r="AI18" s="113"/>
      <c r="AJ18" s="113"/>
      <c r="AK18" s="113"/>
      <c r="AL18" s="113"/>
      <c r="AM18" s="113"/>
      <c r="AN18" s="113"/>
      <c r="AO18" s="113"/>
      <c r="AP18" s="113"/>
      <c r="AQ18" s="113"/>
      <c r="AR18" s="113"/>
      <c r="AS18" s="113"/>
      <c r="AT18" s="113"/>
      <c r="AU18" s="113"/>
      <c r="AV18" s="113"/>
      <c r="AW18" s="113"/>
      <c r="AX18" s="113"/>
      <c r="AY18" s="113"/>
      <c r="AZ18" s="113"/>
      <c r="BA18" s="113"/>
      <c r="BB18" s="113"/>
      <c r="BC18" s="113"/>
      <c r="BD18" s="113"/>
      <c r="BE18" s="113"/>
    </row>
    <row r="19" spans="1:57" s="114" customFormat="1">
      <c r="A19" t="s">
        <v>313</v>
      </c>
      <c r="B19">
        <v>2134090.9900000002</v>
      </c>
      <c r="C19">
        <v>2106158</v>
      </c>
      <c r="D19">
        <v>2124008</v>
      </c>
      <c r="E19">
        <v>2080525</v>
      </c>
      <c r="F19">
        <v>2037331.4</v>
      </c>
      <c r="G19">
        <v>2056113</v>
      </c>
      <c r="H19">
        <v>2106678</v>
      </c>
      <c r="I19">
        <v>2097628</v>
      </c>
      <c r="J19">
        <v>2053819.84</v>
      </c>
      <c r="K19">
        <v>2021125</v>
      </c>
      <c r="L19">
        <v>1978937</v>
      </c>
      <c r="M19">
        <v>1950829</v>
      </c>
      <c r="N19">
        <v>1928494.91</v>
      </c>
      <c r="O19">
        <v>2009122</v>
      </c>
      <c r="P19">
        <v>1941002</v>
      </c>
      <c r="Q19">
        <v>1862044</v>
      </c>
      <c r="R19">
        <v>1778311.64</v>
      </c>
      <c r="S19" s="113"/>
      <c r="T19" s="113"/>
      <c r="U19" s="113"/>
      <c r="V19" s="113"/>
      <c r="W19" s="113"/>
      <c r="X19" s="113"/>
      <c r="Y19" s="113"/>
      <c r="Z19" s="113"/>
      <c r="AA19" s="113"/>
      <c r="AB19" s="113"/>
      <c r="AC19" s="113"/>
      <c r="AD19" s="113"/>
      <c r="AE19" s="113"/>
      <c r="AF19" s="113"/>
      <c r="AG19" s="113"/>
      <c r="AH19" s="113"/>
      <c r="AI19" s="113"/>
      <c r="AJ19" s="113"/>
      <c r="AK19" s="113"/>
      <c r="AL19" s="113"/>
      <c r="AM19" s="113"/>
      <c r="AN19" s="113"/>
      <c r="AO19" s="113"/>
      <c r="AP19" s="113"/>
      <c r="AQ19" s="113"/>
      <c r="AR19" s="113"/>
      <c r="AS19" s="113"/>
      <c r="AT19" s="113"/>
      <c r="AU19" s="113"/>
      <c r="AV19" s="113"/>
      <c r="AW19" s="113"/>
      <c r="AX19" s="113"/>
      <c r="AY19" s="113"/>
      <c r="AZ19" s="113"/>
      <c r="BA19" s="113"/>
      <c r="BB19" s="113"/>
      <c r="BC19" s="113"/>
      <c r="BD19" s="113"/>
      <c r="BE19" s="113"/>
    </row>
    <row r="20" spans="1:57">
      <c r="A20" t="s">
        <v>456</v>
      </c>
      <c r="B20">
        <v>4878133.99</v>
      </c>
      <c r="C20">
        <v>4818646</v>
      </c>
      <c r="D20">
        <v>4787579</v>
      </c>
      <c r="E20">
        <v>4544297</v>
      </c>
      <c r="F20">
        <v>4386164.09</v>
      </c>
      <c r="G20">
        <v>4327509</v>
      </c>
      <c r="H20">
        <v>4298966</v>
      </c>
      <c r="I20">
        <v>4181691</v>
      </c>
      <c r="J20">
        <v>3987979.84</v>
      </c>
      <c r="K20">
        <v>3981497</v>
      </c>
      <c r="L20">
        <v>3832937</v>
      </c>
      <c r="M20">
        <v>3656020</v>
      </c>
      <c r="N20">
        <v>3564068.9</v>
      </c>
      <c r="O20">
        <v>3495749</v>
      </c>
      <c r="P20">
        <v>3519756</v>
      </c>
      <c r="Q20">
        <v>3409163</v>
      </c>
      <c r="R20">
        <v>0</v>
      </c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</row>
    <row r="21" spans="1:57">
      <c r="A21" t="s">
        <v>314</v>
      </c>
      <c r="B21">
        <v>64660.11</v>
      </c>
      <c r="C21">
        <v>65901</v>
      </c>
      <c r="D21">
        <v>44444</v>
      </c>
      <c r="E21">
        <v>45157</v>
      </c>
      <c r="F21">
        <v>47398.48</v>
      </c>
      <c r="G21">
        <v>47495</v>
      </c>
      <c r="H21">
        <v>51448</v>
      </c>
      <c r="I21">
        <v>52907</v>
      </c>
      <c r="J21">
        <v>50521.26</v>
      </c>
      <c r="K21">
        <v>52617</v>
      </c>
      <c r="L21">
        <v>41887</v>
      </c>
      <c r="M21">
        <v>42948</v>
      </c>
      <c r="N21">
        <v>24817.26</v>
      </c>
      <c r="O21">
        <v>26558</v>
      </c>
      <c r="P21">
        <v>27193</v>
      </c>
      <c r="Q21">
        <v>27203</v>
      </c>
      <c r="R21">
        <v>25822.82</v>
      </c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</row>
    <row r="22" spans="1:57">
      <c r="A22" t="s">
        <v>457</v>
      </c>
      <c r="B22">
        <v>64660.11</v>
      </c>
      <c r="C22">
        <v>65901</v>
      </c>
      <c r="D22">
        <v>44444</v>
      </c>
      <c r="E22">
        <v>45157</v>
      </c>
      <c r="F22">
        <v>47398.48</v>
      </c>
      <c r="G22">
        <v>47495</v>
      </c>
      <c r="H22">
        <v>51448</v>
      </c>
      <c r="I22">
        <v>52907</v>
      </c>
      <c r="J22">
        <v>50521.26</v>
      </c>
      <c r="K22">
        <v>52617</v>
      </c>
      <c r="L22">
        <v>41887</v>
      </c>
      <c r="M22">
        <v>42948</v>
      </c>
      <c r="N22">
        <v>24817.26</v>
      </c>
      <c r="O22">
        <v>26558</v>
      </c>
      <c r="P22">
        <v>27193</v>
      </c>
      <c r="Q22">
        <v>27203</v>
      </c>
      <c r="R22">
        <v>25822.82</v>
      </c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</row>
    <row r="23" spans="1:57">
      <c r="A23" t="s">
        <v>459</v>
      </c>
      <c r="B23">
        <v>1153531.6499999999</v>
      </c>
      <c r="C23">
        <v>1066069</v>
      </c>
      <c r="D23">
        <v>1030204</v>
      </c>
      <c r="E23">
        <v>934155</v>
      </c>
      <c r="F23">
        <v>826643.29</v>
      </c>
      <c r="G23">
        <v>594885</v>
      </c>
      <c r="H23">
        <v>471473</v>
      </c>
      <c r="I23">
        <v>427142</v>
      </c>
      <c r="J23">
        <v>423475.9</v>
      </c>
      <c r="K23">
        <v>354053</v>
      </c>
      <c r="L23">
        <v>326205</v>
      </c>
      <c r="M23">
        <v>289698</v>
      </c>
      <c r="N23">
        <v>296736.95</v>
      </c>
      <c r="O23">
        <v>294941</v>
      </c>
      <c r="P23">
        <v>276570</v>
      </c>
      <c r="Q23">
        <v>274189</v>
      </c>
      <c r="R23">
        <v>300213.27</v>
      </c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</row>
    <row r="24" spans="1:57" s="114" customFormat="1">
      <c r="A24" t="s">
        <v>460</v>
      </c>
      <c r="B24">
        <v>210655.47</v>
      </c>
      <c r="C24">
        <v>205238</v>
      </c>
      <c r="D24">
        <v>203109</v>
      </c>
      <c r="E24">
        <v>202158</v>
      </c>
      <c r="F24">
        <v>191720.29</v>
      </c>
      <c r="G24">
        <v>186823</v>
      </c>
      <c r="H24">
        <v>184857</v>
      </c>
      <c r="I24">
        <v>189391</v>
      </c>
      <c r="J24">
        <v>179178.93</v>
      </c>
      <c r="K24">
        <v>171969</v>
      </c>
      <c r="L24">
        <v>172032</v>
      </c>
      <c r="M24">
        <v>161844</v>
      </c>
      <c r="N24">
        <v>153688.69</v>
      </c>
      <c r="O24">
        <v>155230</v>
      </c>
      <c r="P24">
        <v>154558</v>
      </c>
      <c r="Q24">
        <v>153123</v>
      </c>
      <c r="R24">
        <v>141655.18</v>
      </c>
      <c r="S24" s="113"/>
      <c r="T24" s="113"/>
      <c r="U24" s="113"/>
      <c r="V24" s="113"/>
      <c r="W24" s="113"/>
      <c r="X24" s="113"/>
      <c r="Y24" s="113"/>
      <c r="Z24" s="113"/>
      <c r="AA24" s="113"/>
      <c r="AB24" s="113"/>
      <c r="AC24" s="113"/>
      <c r="AD24" s="113"/>
      <c r="AE24" s="113"/>
      <c r="AF24" s="113"/>
      <c r="AG24" s="113"/>
      <c r="AH24" s="113"/>
      <c r="AI24" s="113"/>
      <c r="AJ24" s="113"/>
      <c r="AK24" s="113"/>
      <c r="AL24" s="113"/>
      <c r="AM24" s="113"/>
      <c r="AN24" s="113"/>
      <c r="AO24" s="113"/>
      <c r="AP24" s="113"/>
      <c r="AQ24" s="113"/>
      <c r="AR24" s="113"/>
      <c r="AS24" s="113"/>
      <c r="AT24" s="113"/>
      <c r="AU24" s="113"/>
      <c r="AV24" s="113"/>
      <c r="AW24" s="113"/>
      <c r="AX24" s="113"/>
      <c r="AY24" s="113"/>
      <c r="AZ24" s="113"/>
      <c r="BA24" s="113"/>
      <c r="BB24" s="113"/>
      <c r="BC24" s="113"/>
      <c r="BD24" s="113"/>
      <c r="BE24" s="113"/>
    </row>
    <row r="25" spans="1:57">
      <c r="A25" t="s">
        <v>461</v>
      </c>
      <c r="B25">
        <v>210655.47</v>
      </c>
      <c r="C25">
        <v>205238</v>
      </c>
      <c r="D25">
        <v>203109</v>
      </c>
      <c r="E25">
        <v>202158</v>
      </c>
      <c r="F25">
        <v>191720.29</v>
      </c>
      <c r="G25">
        <v>186823</v>
      </c>
      <c r="H25">
        <v>184857</v>
      </c>
      <c r="I25">
        <v>189391</v>
      </c>
      <c r="J25">
        <v>179178.93</v>
      </c>
      <c r="K25">
        <v>171969</v>
      </c>
      <c r="L25">
        <v>172032</v>
      </c>
      <c r="M25">
        <v>161844</v>
      </c>
      <c r="N25">
        <v>153688.69</v>
      </c>
      <c r="O25">
        <v>155230</v>
      </c>
      <c r="P25">
        <v>154558</v>
      </c>
      <c r="Q25">
        <v>153123</v>
      </c>
      <c r="R25">
        <v>141655.18</v>
      </c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</row>
    <row r="26" spans="1:57">
      <c r="A26" t="s">
        <v>315</v>
      </c>
      <c r="B26">
        <v>79687517.730000004</v>
      </c>
      <c r="C26">
        <v>76088844</v>
      </c>
      <c r="D26">
        <v>72150757</v>
      </c>
      <c r="E26">
        <v>67696091</v>
      </c>
      <c r="F26">
        <v>64263919.280000001</v>
      </c>
      <c r="G26">
        <v>60998338</v>
      </c>
      <c r="H26">
        <v>57221501</v>
      </c>
      <c r="I26">
        <v>52538043</v>
      </c>
      <c r="J26">
        <v>48505703.18</v>
      </c>
      <c r="K26">
        <v>45047244</v>
      </c>
      <c r="L26">
        <v>42191974</v>
      </c>
      <c r="M26">
        <v>38310601</v>
      </c>
      <c r="N26">
        <v>36146866.479999997</v>
      </c>
      <c r="O26">
        <v>33767939</v>
      </c>
      <c r="P26">
        <v>31143635</v>
      </c>
      <c r="Q26">
        <v>29885614</v>
      </c>
      <c r="R26">
        <v>25949388.280000001</v>
      </c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</row>
    <row r="27" spans="1:57">
      <c r="A27" t="s">
        <v>683</v>
      </c>
      <c r="B27"/>
      <c r="C27"/>
      <c r="D27"/>
      <c r="E27"/>
      <c r="F27"/>
      <c r="G27"/>
      <c r="H27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</row>
    <row r="28" spans="1:57">
      <c r="A28" t="s">
        <v>316</v>
      </c>
      <c r="B28">
        <v>150155946.02000001</v>
      </c>
      <c r="C28">
        <v>145506023</v>
      </c>
      <c r="D28">
        <v>138498038</v>
      </c>
      <c r="E28">
        <v>131802350</v>
      </c>
      <c r="F28">
        <v>128066197.33</v>
      </c>
      <c r="G28">
        <v>123219781</v>
      </c>
      <c r="H28">
        <v>115822254</v>
      </c>
      <c r="I28">
        <v>105810739</v>
      </c>
      <c r="J28">
        <v>98389837.409999996</v>
      </c>
      <c r="K28">
        <v>91898414</v>
      </c>
      <c r="L28">
        <v>86570481</v>
      </c>
      <c r="M28">
        <v>79742451</v>
      </c>
      <c r="N28">
        <v>77221877.870000005</v>
      </c>
      <c r="O28">
        <v>72901645</v>
      </c>
      <c r="P28">
        <v>70083158</v>
      </c>
      <c r="Q28">
        <v>68013397</v>
      </c>
      <c r="R28">
        <v>61871602.219999999</v>
      </c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</row>
    <row r="29" spans="1:57">
      <c r="A29" t="s">
        <v>462</v>
      </c>
      <c r="B29"/>
      <c r="C29"/>
      <c r="D29"/>
      <c r="E29"/>
      <c r="F29"/>
      <c r="G29"/>
      <c r="H2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</row>
    <row r="30" spans="1:57">
      <c r="A30" t="s">
        <v>463</v>
      </c>
      <c r="B30"/>
      <c r="C30"/>
      <c r="D30"/>
      <c r="E30"/>
      <c r="F30"/>
      <c r="G30"/>
      <c r="H30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</row>
    <row r="31" spans="1:57" s="114" customFormat="1">
      <c r="A31" t="s">
        <v>317</v>
      </c>
      <c r="B31">
        <v>12691208.189999999</v>
      </c>
      <c r="C31">
        <v>8698083</v>
      </c>
      <c r="D31">
        <v>5625136</v>
      </c>
      <c r="E31">
        <v>4865948</v>
      </c>
      <c r="F31">
        <v>7945298.6399999997</v>
      </c>
      <c r="G31">
        <v>7092793</v>
      </c>
      <c r="H31">
        <v>5863309</v>
      </c>
      <c r="I31">
        <v>3503703</v>
      </c>
      <c r="J31">
        <v>4235074.95</v>
      </c>
      <c r="K31">
        <v>1998651</v>
      </c>
      <c r="L31">
        <v>4176527</v>
      </c>
      <c r="M31">
        <v>1099789</v>
      </c>
      <c r="N31">
        <v>2396526.08</v>
      </c>
      <c r="O31">
        <v>3338594</v>
      </c>
      <c r="P31">
        <v>1518308</v>
      </c>
      <c r="Q31">
        <v>4434539</v>
      </c>
      <c r="R31">
        <v>1897232.69</v>
      </c>
      <c r="S31" s="113"/>
      <c r="T31" s="113"/>
      <c r="U31" s="113"/>
      <c r="V31" s="113"/>
      <c r="W31" s="113"/>
      <c r="X31" s="113"/>
      <c r="Y31" s="113"/>
      <c r="Z31" s="113"/>
      <c r="AA31" s="113"/>
      <c r="AB31" s="113"/>
      <c r="AC31" s="113"/>
      <c r="AD31" s="113"/>
      <c r="AE31" s="113"/>
      <c r="AF31" s="113"/>
      <c r="AG31" s="113"/>
      <c r="AH31" s="113"/>
      <c r="AI31" s="113"/>
      <c r="AJ31" s="113"/>
      <c r="AK31" s="113"/>
      <c r="AL31" s="113"/>
      <c r="AM31" s="113"/>
      <c r="AN31" s="113"/>
      <c r="AO31" s="113"/>
      <c r="AP31" s="113"/>
      <c r="AQ31" s="113"/>
      <c r="AR31" s="113"/>
      <c r="AS31" s="113"/>
      <c r="AT31" s="113"/>
      <c r="AU31" s="113"/>
      <c r="AV31" s="113"/>
      <c r="AW31" s="113"/>
      <c r="AX31" s="113"/>
      <c r="AY31" s="113"/>
      <c r="AZ31" s="113"/>
      <c r="BA31" s="113"/>
      <c r="BB31" s="113"/>
      <c r="BC31" s="113"/>
      <c r="BD31" s="113"/>
      <c r="BE31" s="113"/>
    </row>
    <row r="32" spans="1:57" s="114" customFormat="1">
      <c r="A32" t="s">
        <v>318</v>
      </c>
      <c r="B32">
        <v>1678014.94</v>
      </c>
      <c r="C32">
        <v>1600725</v>
      </c>
      <c r="D32">
        <v>1250188</v>
      </c>
      <c r="E32">
        <v>1006055</v>
      </c>
      <c r="F32">
        <v>1211027.29</v>
      </c>
      <c r="G32">
        <v>1158673</v>
      </c>
      <c r="H32">
        <v>964751</v>
      </c>
      <c r="I32">
        <v>890814</v>
      </c>
      <c r="J32">
        <v>1236699.24</v>
      </c>
      <c r="K32">
        <v>935015</v>
      </c>
      <c r="L32">
        <v>667979</v>
      </c>
      <c r="M32">
        <v>638713</v>
      </c>
      <c r="N32">
        <v>1074552.8999999999</v>
      </c>
      <c r="O32">
        <v>990609</v>
      </c>
      <c r="P32">
        <v>823579</v>
      </c>
      <c r="Q32">
        <v>668369</v>
      </c>
      <c r="R32">
        <v>890730.64</v>
      </c>
      <c r="S32" s="113"/>
      <c r="T32" s="113"/>
      <c r="U32" s="113"/>
      <c r="V32" s="113"/>
      <c r="W32" s="113"/>
      <c r="X32" s="113"/>
      <c r="Y32" s="113"/>
      <c r="Z32" s="113"/>
      <c r="AA32" s="113"/>
      <c r="AB32" s="113"/>
      <c r="AC32" s="113"/>
      <c r="AD32" s="113"/>
      <c r="AE32" s="113"/>
      <c r="AF32" s="113"/>
      <c r="AG32" s="113"/>
      <c r="AH32" s="113"/>
      <c r="AI32" s="113"/>
      <c r="AJ32" s="113"/>
      <c r="AK32" s="113"/>
      <c r="AL32" s="113"/>
      <c r="AM32" s="113"/>
      <c r="AN32" s="113"/>
      <c r="AO32" s="113"/>
      <c r="AP32" s="113"/>
      <c r="AQ32" s="113"/>
      <c r="AR32" s="113"/>
      <c r="AS32" s="113"/>
      <c r="AT32" s="113"/>
      <c r="AU32" s="113"/>
      <c r="AV32" s="113"/>
      <c r="AW32" s="113"/>
      <c r="AX32" s="113"/>
      <c r="AY32" s="113"/>
      <c r="AZ32" s="113"/>
      <c r="BA32" s="113"/>
      <c r="BB32" s="113"/>
      <c r="BC32" s="113"/>
      <c r="BD32" s="113"/>
      <c r="BE32" s="113"/>
    </row>
    <row r="33" spans="1:57">
      <c r="A33" t="s">
        <v>464</v>
      </c>
      <c r="B33">
        <v>1678014.94</v>
      </c>
      <c r="C33">
        <v>1600725</v>
      </c>
      <c r="D33">
        <v>1250188</v>
      </c>
      <c r="E33">
        <v>1006055</v>
      </c>
      <c r="F33">
        <v>1211027.29</v>
      </c>
      <c r="G33">
        <v>1158673</v>
      </c>
      <c r="H33">
        <v>964751</v>
      </c>
      <c r="I33">
        <v>890814</v>
      </c>
      <c r="J33">
        <v>1236699.24</v>
      </c>
      <c r="K33">
        <v>935015</v>
      </c>
      <c r="L33">
        <v>667979</v>
      </c>
      <c r="M33">
        <v>638713</v>
      </c>
      <c r="N33">
        <v>1074552.8999999999</v>
      </c>
      <c r="O33">
        <v>990609</v>
      </c>
      <c r="P33">
        <v>823579</v>
      </c>
      <c r="Q33">
        <v>668369</v>
      </c>
      <c r="R33">
        <v>890730.64</v>
      </c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</row>
    <row r="34" spans="1:57" s="114" customFormat="1">
      <c r="A34" t="s">
        <v>320</v>
      </c>
      <c r="B34">
        <v>34007499.310000002</v>
      </c>
      <c r="C34">
        <v>33785906</v>
      </c>
      <c r="D34">
        <v>29488389</v>
      </c>
      <c r="E34">
        <v>25405060</v>
      </c>
      <c r="F34">
        <v>23853765.969999999</v>
      </c>
      <c r="G34">
        <v>22673721</v>
      </c>
      <c r="H34">
        <v>27125211</v>
      </c>
      <c r="I34">
        <v>26865793</v>
      </c>
      <c r="J34">
        <v>24558408.469999999</v>
      </c>
      <c r="K34">
        <v>24138245</v>
      </c>
      <c r="L34">
        <v>16886424</v>
      </c>
      <c r="M34">
        <v>16737219</v>
      </c>
      <c r="N34">
        <v>16846100.25</v>
      </c>
      <c r="O34">
        <v>13864695</v>
      </c>
      <c r="P34">
        <v>12669553</v>
      </c>
      <c r="Q34">
        <v>10963729</v>
      </c>
      <c r="R34">
        <v>12772040.529999999</v>
      </c>
      <c r="S34" s="113"/>
      <c r="T34" s="113"/>
      <c r="U34" s="113"/>
      <c r="V34" s="113"/>
      <c r="W34" s="113"/>
      <c r="X34" s="113"/>
      <c r="Y34" s="113"/>
      <c r="Z34" s="113"/>
      <c r="AA34" s="113"/>
      <c r="AB34" s="113"/>
      <c r="AC34" s="113"/>
      <c r="AD34" s="113"/>
      <c r="AE34" s="113"/>
      <c r="AF34" s="113"/>
      <c r="AG34" s="113"/>
      <c r="AH34" s="113"/>
      <c r="AI34" s="113"/>
      <c r="AJ34" s="113"/>
      <c r="AK34" s="113"/>
      <c r="AL34" s="113"/>
      <c r="AM34" s="113"/>
      <c r="AN34" s="113"/>
      <c r="AO34" s="113"/>
      <c r="AP34" s="113"/>
      <c r="AQ34" s="113"/>
      <c r="AR34" s="113"/>
      <c r="AS34" s="113"/>
      <c r="AT34" s="113"/>
      <c r="AU34" s="113"/>
      <c r="AV34" s="113"/>
      <c r="AW34" s="113"/>
      <c r="AX34" s="113"/>
      <c r="AY34" s="113"/>
      <c r="AZ34" s="113"/>
      <c r="BA34" s="113"/>
      <c r="BB34" s="113"/>
      <c r="BC34" s="113"/>
      <c r="BD34" s="113"/>
      <c r="BE34" s="113"/>
    </row>
    <row r="35" spans="1:57">
      <c r="A35" t="s">
        <v>466</v>
      </c>
      <c r="B35">
        <v>9148284.5199999996</v>
      </c>
      <c r="C35">
        <v>8725217</v>
      </c>
      <c r="D35">
        <v>7242180</v>
      </c>
      <c r="E35">
        <v>6208624</v>
      </c>
      <c r="F35">
        <v>6515087.9800000004</v>
      </c>
      <c r="G35">
        <v>5945850</v>
      </c>
      <c r="H35">
        <v>10845095</v>
      </c>
      <c r="I35">
        <v>11120223</v>
      </c>
      <c r="J35">
        <v>10121419.35</v>
      </c>
      <c r="K35">
        <v>10344001</v>
      </c>
      <c r="L35">
        <v>3204669</v>
      </c>
      <c r="M35">
        <v>2698951</v>
      </c>
      <c r="N35">
        <v>3959328.59</v>
      </c>
      <c r="O35">
        <v>3163289</v>
      </c>
      <c r="P35">
        <v>2704868</v>
      </c>
      <c r="Q35">
        <v>2830317</v>
      </c>
      <c r="R35">
        <v>0</v>
      </c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</row>
    <row r="36" spans="1:57">
      <c r="A36" t="s">
        <v>467</v>
      </c>
      <c r="B36">
        <v>24859214.780000001</v>
      </c>
      <c r="C36">
        <v>25060689</v>
      </c>
      <c r="D36">
        <v>22246209</v>
      </c>
      <c r="E36">
        <v>19196436</v>
      </c>
      <c r="F36">
        <v>17338678</v>
      </c>
      <c r="G36">
        <v>16727871</v>
      </c>
      <c r="H36">
        <v>16280116</v>
      </c>
      <c r="I36">
        <v>15745570</v>
      </c>
      <c r="J36">
        <v>14436989.119999999</v>
      </c>
      <c r="K36">
        <v>13794244</v>
      </c>
      <c r="L36">
        <v>13681755</v>
      </c>
      <c r="M36">
        <v>14038268</v>
      </c>
      <c r="N36">
        <v>12886771.66</v>
      </c>
      <c r="O36">
        <v>10701406</v>
      </c>
      <c r="P36">
        <v>9964685</v>
      </c>
      <c r="Q36">
        <v>8133412</v>
      </c>
      <c r="R36">
        <v>8733878.0500000007</v>
      </c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</row>
    <row r="37" spans="1:57">
      <c r="A37" t="s">
        <v>468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4038162.48</v>
      </c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</row>
    <row r="38" spans="1:57">
      <c r="A38" t="s">
        <v>469</v>
      </c>
      <c r="B38">
        <v>715901.6</v>
      </c>
      <c r="C38">
        <v>267195</v>
      </c>
      <c r="D38">
        <v>433115</v>
      </c>
      <c r="E38">
        <v>519237</v>
      </c>
      <c r="F38">
        <v>431960.8</v>
      </c>
      <c r="G38">
        <v>39693</v>
      </c>
      <c r="H38">
        <v>0</v>
      </c>
      <c r="I38">
        <v>0</v>
      </c>
      <c r="J38">
        <v>0</v>
      </c>
      <c r="K38">
        <v>624</v>
      </c>
      <c r="L38">
        <v>1942</v>
      </c>
      <c r="M38">
        <v>3794</v>
      </c>
      <c r="N38">
        <v>6473.53</v>
      </c>
      <c r="O38">
        <v>9312</v>
      </c>
      <c r="P38">
        <v>12142</v>
      </c>
      <c r="Q38">
        <v>13975</v>
      </c>
      <c r="R38">
        <v>14403.96</v>
      </c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</row>
    <row r="39" spans="1:57">
      <c r="A39" t="s">
        <v>472</v>
      </c>
      <c r="B39">
        <v>1122927.55</v>
      </c>
      <c r="C39">
        <v>944572</v>
      </c>
      <c r="D39">
        <v>950575</v>
      </c>
      <c r="E39">
        <v>951815</v>
      </c>
      <c r="F39">
        <v>918782.61</v>
      </c>
      <c r="G39">
        <v>906658</v>
      </c>
      <c r="H39">
        <v>902438</v>
      </c>
      <c r="I39">
        <v>872259</v>
      </c>
      <c r="J39">
        <v>867718.92</v>
      </c>
      <c r="K39">
        <v>809143</v>
      </c>
      <c r="L39">
        <v>801609</v>
      </c>
      <c r="M39">
        <v>787869</v>
      </c>
      <c r="N39">
        <v>838091.29</v>
      </c>
      <c r="O39">
        <v>801313</v>
      </c>
      <c r="P39">
        <v>812780</v>
      </c>
      <c r="Q39">
        <v>2710636</v>
      </c>
      <c r="R39">
        <v>19240.87</v>
      </c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</row>
    <row r="40" spans="1:57">
      <c r="A40" t="s">
        <v>473</v>
      </c>
      <c r="B40">
        <v>750832.11</v>
      </c>
      <c r="C40">
        <v>349767</v>
      </c>
      <c r="D40">
        <v>793381</v>
      </c>
      <c r="E40">
        <v>1287208</v>
      </c>
      <c r="F40">
        <v>892935.85</v>
      </c>
      <c r="G40">
        <v>436686</v>
      </c>
      <c r="H40">
        <v>755037</v>
      </c>
      <c r="I40">
        <v>1028285</v>
      </c>
      <c r="J40">
        <v>672639.62</v>
      </c>
      <c r="K40">
        <v>331344</v>
      </c>
      <c r="L40">
        <v>705709</v>
      </c>
      <c r="M40">
        <v>1052154</v>
      </c>
      <c r="N40">
        <v>699762.41</v>
      </c>
      <c r="O40">
        <v>364651</v>
      </c>
      <c r="P40">
        <v>638388</v>
      </c>
      <c r="Q40">
        <v>928890</v>
      </c>
      <c r="R40">
        <v>607158.25</v>
      </c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</row>
    <row r="41" spans="1:57">
      <c r="A41" t="s">
        <v>474</v>
      </c>
      <c r="B41">
        <v>115205.07</v>
      </c>
      <c r="C41">
        <v>132515</v>
      </c>
      <c r="D41">
        <v>131782</v>
      </c>
      <c r="E41">
        <v>142623</v>
      </c>
      <c r="F41">
        <v>135903.65</v>
      </c>
      <c r="G41">
        <v>145431</v>
      </c>
      <c r="H41">
        <v>136788</v>
      </c>
      <c r="I41">
        <v>143097</v>
      </c>
      <c r="J41">
        <v>131278.88</v>
      </c>
      <c r="K41">
        <v>112586</v>
      </c>
      <c r="L41">
        <v>131426</v>
      </c>
      <c r="M41">
        <v>117825</v>
      </c>
      <c r="N41">
        <v>88560</v>
      </c>
      <c r="O41">
        <v>79794</v>
      </c>
      <c r="P41">
        <v>70693</v>
      </c>
      <c r="Q41">
        <v>70284</v>
      </c>
      <c r="R41">
        <v>111120.91</v>
      </c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</row>
    <row r="42" spans="1:57" s="114" customFormat="1">
      <c r="A42" t="s">
        <v>321</v>
      </c>
      <c r="B42">
        <v>51081588.770000003</v>
      </c>
      <c r="C42">
        <v>45778763</v>
      </c>
      <c r="D42">
        <v>38672566</v>
      </c>
      <c r="E42">
        <v>34177946</v>
      </c>
      <c r="F42">
        <v>35389674.810000002</v>
      </c>
      <c r="G42">
        <v>32453655</v>
      </c>
      <c r="H42">
        <v>35747534</v>
      </c>
      <c r="I42">
        <v>33303951</v>
      </c>
      <c r="J42">
        <v>31701820.07</v>
      </c>
      <c r="K42">
        <v>28325608</v>
      </c>
      <c r="L42">
        <v>23371616</v>
      </c>
      <c r="M42">
        <v>20437363</v>
      </c>
      <c r="N42">
        <v>21950066.469999999</v>
      </c>
      <c r="O42">
        <v>19448968</v>
      </c>
      <c r="P42">
        <v>16545443</v>
      </c>
      <c r="Q42">
        <v>19790422</v>
      </c>
      <c r="R42">
        <v>16311927.859999999</v>
      </c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</row>
    <row r="43" spans="1:57">
      <c r="A43" t="s">
        <v>475</v>
      </c>
      <c r="B43"/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</row>
    <row r="44" spans="1:57" s="114" customFormat="1">
      <c r="A44" t="s">
        <v>322</v>
      </c>
      <c r="B44">
        <v>63165386.439999998</v>
      </c>
      <c r="C44">
        <v>64996637</v>
      </c>
      <c r="D44">
        <v>66396744</v>
      </c>
      <c r="E44">
        <v>63690904</v>
      </c>
      <c r="F44">
        <v>59927666.469999999</v>
      </c>
      <c r="G44">
        <v>59108631</v>
      </c>
      <c r="H44">
        <v>49631530</v>
      </c>
      <c r="I44">
        <v>42759871</v>
      </c>
      <c r="J44">
        <v>38520944.149999999</v>
      </c>
      <c r="K44">
        <v>36472118</v>
      </c>
      <c r="L44">
        <v>37456231</v>
      </c>
      <c r="M44">
        <v>34231357</v>
      </c>
      <c r="N44">
        <v>31732122.27</v>
      </c>
      <c r="O44">
        <v>31256413</v>
      </c>
      <c r="P44">
        <v>32693529</v>
      </c>
      <c r="Q44">
        <v>30042548</v>
      </c>
      <c r="R44">
        <v>29466966.129999999</v>
      </c>
      <c r="S44" s="113"/>
      <c r="T44" s="113"/>
      <c r="U44" s="113"/>
      <c r="V44" s="113"/>
      <c r="W44" s="113"/>
      <c r="X44" s="113"/>
      <c r="Y44" s="113"/>
      <c r="Z44" s="113"/>
      <c r="AA44" s="113"/>
      <c r="AB44" s="113"/>
      <c r="AC44" s="113"/>
      <c r="AD44" s="113"/>
      <c r="AE44" s="113"/>
      <c r="AF44" s="113"/>
      <c r="AG44" s="113"/>
      <c r="AH44" s="113"/>
      <c r="AI44" s="113"/>
      <c r="AJ44" s="113"/>
      <c r="AK44" s="113"/>
      <c r="AL44" s="113"/>
      <c r="AM44" s="113"/>
      <c r="AN44" s="113"/>
      <c r="AO44" s="113"/>
      <c r="AP44" s="113"/>
      <c r="AQ44" s="113"/>
      <c r="AR44" s="113"/>
      <c r="AS44" s="113"/>
      <c r="AT44" s="113"/>
      <c r="AU44" s="113"/>
      <c r="AV44" s="113"/>
      <c r="AW44" s="113"/>
      <c r="AX44" s="113"/>
      <c r="AY44" s="113"/>
      <c r="AZ44" s="113"/>
      <c r="BA44" s="113"/>
      <c r="BB44" s="113"/>
      <c r="BC44" s="113"/>
      <c r="BD44" s="113"/>
      <c r="BE44" s="113"/>
    </row>
    <row r="45" spans="1:57">
      <c r="A45" t="s">
        <v>466</v>
      </c>
      <c r="B45">
        <v>14584107.16</v>
      </c>
      <c r="C45">
        <v>15310101</v>
      </c>
      <c r="D45">
        <v>16006494</v>
      </c>
      <c r="E45">
        <v>16959619</v>
      </c>
      <c r="F45">
        <v>17541032.550000001</v>
      </c>
      <c r="G45">
        <v>15117019</v>
      </c>
      <c r="H45">
        <v>8103965</v>
      </c>
      <c r="I45">
        <v>7637005</v>
      </c>
      <c r="J45">
        <v>5929745.5999999996</v>
      </c>
      <c r="K45">
        <v>4347515</v>
      </c>
      <c r="L45">
        <v>7514646</v>
      </c>
      <c r="M45">
        <v>6824265</v>
      </c>
      <c r="N45">
        <v>6166052.7999999998</v>
      </c>
      <c r="O45">
        <v>5305303</v>
      </c>
      <c r="P45">
        <v>3064936</v>
      </c>
      <c r="Q45">
        <v>2566730</v>
      </c>
      <c r="R45">
        <v>0</v>
      </c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</row>
    <row r="46" spans="1:57" s="114" customFormat="1">
      <c r="A46" t="s">
        <v>467</v>
      </c>
      <c r="B46">
        <v>48581279.280000001</v>
      </c>
      <c r="C46">
        <v>49686536</v>
      </c>
      <c r="D46">
        <v>50390250</v>
      </c>
      <c r="E46">
        <v>46731285</v>
      </c>
      <c r="F46">
        <v>42386633.920000002</v>
      </c>
      <c r="G46">
        <v>43991612</v>
      </c>
      <c r="H46">
        <v>41527565</v>
      </c>
      <c r="I46">
        <v>35122866</v>
      </c>
      <c r="J46">
        <v>32591198.539999999</v>
      </c>
      <c r="K46">
        <v>32124603</v>
      </c>
      <c r="L46">
        <v>29941585</v>
      </c>
      <c r="M46">
        <v>27407092</v>
      </c>
      <c r="N46">
        <v>25566069.460000001</v>
      </c>
      <c r="O46">
        <v>25951110</v>
      </c>
      <c r="P46">
        <v>29628593</v>
      </c>
      <c r="Q46">
        <v>27475818</v>
      </c>
      <c r="R46">
        <v>26473470.399999999</v>
      </c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</row>
    <row r="47" spans="1:57">
      <c r="A47" t="s">
        <v>476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2993495.73</v>
      </c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</row>
    <row r="48" spans="1:57">
      <c r="A48" t="s">
        <v>477</v>
      </c>
      <c r="B48">
        <v>3783068.79</v>
      </c>
      <c r="C48">
        <v>3903661</v>
      </c>
      <c r="D48">
        <v>3865922</v>
      </c>
      <c r="E48">
        <v>3622108</v>
      </c>
      <c r="F48">
        <v>3497309.73</v>
      </c>
      <c r="G48">
        <v>3450674</v>
      </c>
      <c r="H48">
        <v>3423777</v>
      </c>
      <c r="I48">
        <v>3332992</v>
      </c>
      <c r="J48">
        <v>3142589.27</v>
      </c>
      <c r="K48">
        <v>3183814</v>
      </c>
      <c r="L48">
        <v>3039903</v>
      </c>
      <c r="M48">
        <v>2870379</v>
      </c>
      <c r="N48">
        <v>2724457.11</v>
      </c>
      <c r="O48">
        <v>2762986</v>
      </c>
      <c r="P48">
        <v>2761825</v>
      </c>
      <c r="Q48">
        <v>738589</v>
      </c>
      <c r="R48">
        <v>27100.57</v>
      </c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</row>
    <row r="49" spans="1:57" s="114" customFormat="1">
      <c r="A49" t="s">
        <v>480</v>
      </c>
      <c r="B49">
        <v>209102.68</v>
      </c>
      <c r="C49">
        <v>184820</v>
      </c>
      <c r="D49">
        <v>176377</v>
      </c>
      <c r="E49">
        <v>169387</v>
      </c>
      <c r="F49">
        <v>160944.68</v>
      </c>
      <c r="G49">
        <v>193018</v>
      </c>
      <c r="H49">
        <v>179140</v>
      </c>
      <c r="I49">
        <v>169861</v>
      </c>
      <c r="J49">
        <v>155983.37</v>
      </c>
      <c r="K49">
        <v>169965</v>
      </c>
      <c r="L49">
        <v>157644</v>
      </c>
      <c r="M49">
        <v>145418</v>
      </c>
      <c r="N49">
        <v>133098.35999999999</v>
      </c>
      <c r="O49">
        <v>119683</v>
      </c>
      <c r="P49">
        <v>111003</v>
      </c>
      <c r="Q49">
        <v>102500</v>
      </c>
      <c r="R49">
        <v>93893.86</v>
      </c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</row>
    <row r="50" spans="1:57">
      <c r="A50" t="s">
        <v>323</v>
      </c>
      <c r="B50">
        <v>67157557.900000006</v>
      </c>
      <c r="C50">
        <v>69085118</v>
      </c>
      <c r="D50">
        <v>70439043</v>
      </c>
      <c r="E50">
        <v>67482399</v>
      </c>
      <c r="F50">
        <v>63585920.869999997</v>
      </c>
      <c r="G50">
        <v>62752323</v>
      </c>
      <c r="H50">
        <v>53234447</v>
      </c>
      <c r="I50">
        <v>46262724</v>
      </c>
      <c r="J50">
        <v>41819516.789999999</v>
      </c>
      <c r="K50">
        <v>39825897</v>
      </c>
      <c r="L50">
        <v>40653778</v>
      </c>
      <c r="M50">
        <v>37247154</v>
      </c>
      <c r="N50">
        <v>34589677.740000002</v>
      </c>
      <c r="O50">
        <v>34139082</v>
      </c>
      <c r="P50">
        <v>35566357</v>
      </c>
      <c r="Q50">
        <v>30883637</v>
      </c>
      <c r="R50">
        <v>29587960.559999999</v>
      </c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</row>
    <row r="51" spans="1:57">
      <c r="A51" t="s">
        <v>684</v>
      </c>
      <c r="B51"/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</row>
    <row r="52" spans="1:57">
      <c r="A52" t="s">
        <v>324</v>
      </c>
      <c r="B52">
        <v>118239146.67</v>
      </c>
      <c r="C52">
        <v>114863881</v>
      </c>
      <c r="D52">
        <v>109111609</v>
      </c>
      <c r="E52">
        <v>101660345</v>
      </c>
      <c r="F52">
        <v>98975595.689999998</v>
      </c>
      <c r="G52">
        <v>95205978</v>
      </c>
      <c r="H52">
        <v>88981981</v>
      </c>
      <c r="I52">
        <v>79566675</v>
      </c>
      <c r="J52">
        <v>73521336.859999999</v>
      </c>
      <c r="K52">
        <v>68151505</v>
      </c>
      <c r="L52">
        <v>64025394</v>
      </c>
      <c r="M52">
        <v>57684517</v>
      </c>
      <c r="N52">
        <v>56539744.210000001</v>
      </c>
      <c r="O52">
        <v>53588050</v>
      </c>
      <c r="P52">
        <v>52111800</v>
      </c>
      <c r="Q52">
        <v>50674059</v>
      </c>
      <c r="R52">
        <v>45899888.409999996</v>
      </c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</row>
    <row r="53" spans="1:57">
      <c r="A53" t="s">
        <v>483</v>
      </c>
      <c r="B53"/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</row>
    <row r="54" spans="1:57">
      <c r="A54" t="s">
        <v>484</v>
      </c>
      <c r="B54">
        <v>2120000</v>
      </c>
      <c r="C54">
        <v>2120000</v>
      </c>
      <c r="D54">
        <v>2120000</v>
      </c>
      <c r="E54">
        <v>2120000</v>
      </c>
      <c r="F54">
        <v>2120000</v>
      </c>
      <c r="G54">
        <v>2120000</v>
      </c>
      <c r="H54">
        <v>2120000</v>
      </c>
      <c r="I54">
        <v>2120000</v>
      </c>
      <c r="J54">
        <v>2120000</v>
      </c>
      <c r="K54">
        <v>2120000</v>
      </c>
      <c r="L54">
        <v>2120000</v>
      </c>
      <c r="M54">
        <v>2120000</v>
      </c>
      <c r="N54">
        <v>2120000</v>
      </c>
      <c r="O54">
        <v>2120000</v>
      </c>
      <c r="P54">
        <v>2120000</v>
      </c>
      <c r="Q54">
        <v>2120000</v>
      </c>
      <c r="R54">
        <v>2120000</v>
      </c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</row>
    <row r="55" spans="1:57">
      <c r="A55" t="s">
        <v>485</v>
      </c>
      <c r="B55">
        <v>2120000</v>
      </c>
      <c r="C55">
        <v>2120000</v>
      </c>
      <c r="D55">
        <v>2120000</v>
      </c>
      <c r="E55">
        <v>2120000</v>
      </c>
      <c r="F55">
        <v>2120000</v>
      </c>
      <c r="G55">
        <v>2120000</v>
      </c>
      <c r="H55">
        <v>2120000</v>
      </c>
      <c r="I55">
        <v>2120000</v>
      </c>
      <c r="J55">
        <v>2120000</v>
      </c>
      <c r="K55">
        <v>2120000</v>
      </c>
      <c r="L55">
        <v>2120000</v>
      </c>
      <c r="M55">
        <v>2120000</v>
      </c>
      <c r="N55">
        <v>2120000</v>
      </c>
      <c r="O55">
        <v>2120000</v>
      </c>
      <c r="P55">
        <v>2120000</v>
      </c>
      <c r="Q55">
        <v>2120000</v>
      </c>
      <c r="R55">
        <v>2120000</v>
      </c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</row>
    <row r="56" spans="1:57">
      <c r="A56" t="s">
        <v>486</v>
      </c>
      <c r="B56">
        <v>2120000</v>
      </c>
      <c r="C56">
        <v>2120000</v>
      </c>
      <c r="D56">
        <v>2120000</v>
      </c>
      <c r="E56">
        <v>2120000</v>
      </c>
      <c r="F56">
        <v>2120000</v>
      </c>
      <c r="G56">
        <v>2120000</v>
      </c>
      <c r="H56">
        <v>2120000</v>
      </c>
      <c r="I56">
        <v>2120000</v>
      </c>
      <c r="J56">
        <v>2120000</v>
      </c>
      <c r="K56">
        <v>2120000</v>
      </c>
      <c r="L56">
        <v>2120000</v>
      </c>
      <c r="M56">
        <v>2120000</v>
      </c>
      <c r="N56">
        <v>2120000</v>
      </c>
      <c r="O56">
        <v>2120000</v>
      </c>
      <c r="P56">
        <v>2120000</v>
      </c>
      <c r="Q56">
        <v>2120000</v>
      </c>
      <c r="R56">
        <v>2120000</v>
      </c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</row>
    <row r="57" spans="1:57">
      <c r="A57" t="s">
        <v>487</v>
      </c>
      <c r="B57">
        <v>2120000</v>
      </c>
      <c r="C57">
        <v>2120000</v>
      </c>
      <c r="D57">
        <v>2120000</v>
      </c>
      <c r="E57">
        <v>2120000</v>
      </c>
      <c r="F57">
        <v>2120000</v>
      </c>
      <c r="G57">
        <v>2120000</v>
      </c>
      <c r="H57">
        <v>2120000</v>
      </c>
      <c r="I57">
        <v>2120000</v>
      </c>
      <c r="J57">
        <v>2120000</v>
      </c>
      <c r="K57">
        <v>2120000</v>
      </c>
      <c r="L57">
        <v>2120000</v>
      </c>
      <c r="M57">
        <v>2120000</v>
      </c>
      <c r="N57">
        <v>2120000</v>
      </c>
      <c r="O57">
        <v>2120000</v>
      </c>
      <c r="P57">
        <v>2120000</v>
      </c>
      <c r="Q57">
        <v>2120000</v>
      </c>
      <c r="R57">
        <v>2120000</v>
      </c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</row>
    <row r="58" spans="1:57">
      <c r="A58" t="s">
        <v>488</v>
      </c>
      <c r="B58">
        <v>2379843.36</v>
      </c>
      <c r="C58">
        <v>2379843</v>
      </c>
      <c r="D58">
        <v>2379843</v>
      </c>
      <c r="E58">
        <v>2379843</v>
      </c>
      <c r="F58">
        <v>2379843.36</v>
      </c>
      <c r="G58">
        <v>2379843</v>
      </c>
      <c r="H58">
        <v>2379843</v>
      </c>
      <c r="I58">
        <v>2379843</v>
      </c>
      <c r="J58">
        <v>2379843.36</v>
      </c>
      <c r="K58">
        <v>2379843</v>
      </c>
      <c r="L58">
        <v>2379843</v>
      </c>
      <c r="M58">
        <v>2379843</v>
      </c>
      <c r="N58">
        <v>2379843.36</v>
      </c>
      <c r="O58">
        <v>2379843</v>
      </c>
      <c r="P58">
        <v>2379843</v>
      </c>
      <c r="Q58">
        <v>2379843</v>
      </c>
      <c r="R58">
        <v>2379843.36</v>
      </c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</row>
    <row r="59" spans="1:57">
      <c r="A59" t="s">
        <v>489</v>
      </c>
      <c r="B59">
        <v>2379843.36</v>
      </c>
      <c r="C59">
        <v>2379843</v>
      </c>
      <c r="D59">
        <v>2379843</v>
      </c>
      <c r="E59">
        <v>2379843</v>
      </c>
      <c r="F59">
        <v>2379843.36</v>
      </c>
      <c r="G59">
        <v>2379843</v>
      </c>
      <c r="H59">
        <v>2379843</v>
      </c>
      <c r="I59">
        <v>2379843</v>
      </c>
      <c r="J59">
        <v>2379843.36</v>
      </c>
      <c r="K59">
        <v>2379843</v>
      </c>
      <c r="L59">
        <v>2379843</v>
      </c>
      <c r="M59">
        <v>2379843</v>
      </c>
      <c r="N59">
        <v>2379843.36</v>
      </c>
      <c r="O59">
        <v>2379843</v>
      </c>
      <c r="P59">
        <v>2379843</v>
      </c>
      <c r="Q59">
        <v>2379843</v>
      </c>
      <c r="R59">
        <v>2379843.36</v>
      </c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</row>
    <row r="60" spans="1:57">
      <c r="A60" t="s">
        <v>491</v>
      </c>
      <c r="B60">
        <v>27593906.010000002</v>
      </c>
      <c r="C60">
        <v>26255424</v>
      </c>
      <c r="D60">
        <v>24970286</v>
      </c>
      <c r="E60">
        <v>25784189</v>
      </c>
      <c r="F60">
        <v>24714110.399999999</v>
      </c>
      <c r="G60">
        <v>23545714</v>
      </c>
      <c r="H60">
        <v>22340430</v>
      </c>
      <c r="I60">
        <v>21744221</v>
      </c>
      <c r="J60">
        <v>20368657.190000001</v>
      </c>
      <c r="K60">
        <v>19247565</v>
      </c>
      <c r="L60">
        <v>18046797</v>
      </c>
      <c r="M60">
        <v>17561125</v>
      </c>
      <c r="N60">
        <v>16187469.130000001</v>
      </c>
      <c r="O60">
        <v>14821201</v>
      </c>
      <c r="P60">
        <v>13481228</v>
      </c>
      <c r="Q60">
        <v>12850675</v>
      </c>
      <c r="R60">
        <v>11483393.609999999</v>
      </c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</row>
    <row r="61" spans="1:57">
      <c r="A61" t="s">
        <v>492</v>
      </c>
      <c r="B61">
        <v>212000</v>
      </c>
      <c r="C61">
        <v>212000</v>
      </c>
      <c r="D61">
        <v>212000</v>
      </c>
      <c r="E61">
        <v>212000</v>
      </c>
      <c r="F61">
        <v>212000</v>
      </c>
      <c r="G61">
        <v>212000</v>
      </c>
      <c r="H61">
        <v>212000</v>
      </c>
      <c r="I61">
        <v>212000</v>
      </c>
      <c r="J61">
        <v>212000</v>
      </c>
      <c r="K61">
        <v>212000</v>
      </c>
      <c r="L61">
        <v>212000</v>
      </c>
      <c r="M61">
        <v>212000</v>
      </c>
      <c r="N61">
        <v>212000</v>
      </c>
      <c r="O61">
        <v>212000</v>
      </c>
      <c r="P61">
        <v>212000</v>
      </c>
      <c r="Q61">
        <v>212000</v>
      </c>
      <c r="R61">
        <v>212000</v>
      </c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</row>
    <row r="62" spans="1:57" s="114" customFormat="1">
      <c r="A62" t="s">
        <v>493</v>
      </c>
      <c r="B62">
        <v>212000</v>
      </c>
      <c r="C62">
        <v>212000</v>
      </c>
      <c r="D62">
        <v>212000</v>
      </c>
      <c r="E62">
        <v>212000</v>
      </c>
      <c r="F62">
        <v>212000</v>
      </c>
      <c r="G62">
        <v>212000</v>
      </c>
      <c r="H62">
        <v>212000</v>
      </c>
      <c r="I62">
        <v>212000</v>
      </c>
      <c r="J62">
        <v>212000</v>
      </c>
      <c r="K62">
        <v>212000</v>
      </c>
      <c r="L62">
        <v>212000</v>
      </c>
      <c r="M62">
        <v>212000</v>
      </c>
      <c r="N62">
        <v>212000</v>
      </c>
      <c r="O62">
        <v>212000</v>
      </c>
      <c r="P62">
        <v>212000</v>
      </c>
      <c r="Q62">
        <v>212000</v>
      </c>
      <c r="R62">
        <v>212000</v>
      </c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</row>
    <row r="63" spans="1:57">
      <c r="A63" t="s">
        <v>325</v>
      </c>
      <c r="B63">
        <v>27381906.010000002</v>
      </c>
      <c r="C63">
        <v>26043424</v>
      </c>
      <c r="D63">
        <v>24758286</v>
      </c>
      <c r="E63">
        <v>25572189</v>
      </c>
      <c r="F63">
        <v>24502110.399999999</v>
      </c>
      <c r="G63">
        <v>23333714</v>
      </c>
      <c r="H63">
        <v>22128430</v>
      </c>
      <c r="I63">
        <v>21532221</v>
      </c>
      <c r="J63">
        <v>20156657.190000001</v>
      </c>
      <c r="K63">
        <v>19035565</v>
      </c>
      <c r="L63">
        <v>17834797</v>
      </c>
      <c r="M63">
        <v>17349125</v>
      </c>
      <c r="N63">
        <v>15975469.130000001</v>
      </c>
      <c r="O63">
        <v>14609201</v>
      </c>
      <c r="P63">
        <v>13269228</v>
      </c>
      <c r="Q63">
        <v>12638675</v>
      </c>
      <c r="R63">
        <v>11271393.609999999</v>
      </c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</row>
    <row r="64" spans="1:57">
      <c r="A64" t="s">
        <v>494</v>
      </c>
      <c r="B64">
        <v>-176950.02</v>
      </c>
      <c r="C64">
        <v>-113125</v>
      </c>
      <c r="D64">
        <v>-83700</v>
      </c>
      <c r="E64">
        <v>-142027</v>
      </c>
      <c r="F64">
        <v>-123352.12</v>
      </c>
      <c r="G64">
        <v>-31754</v>
      </c>
      <c r="H64">
        <v>0</v>
      </c>
      <c r="I64">
        <v>0</v>
      </c>
      <c r="J64">
        <v>0</v>
      </c>
      <c r="K64">
        <v>-499</v>
      </c>
      <c r="L64">
        <v>-1553</v>
      </c>
      <c r="M64">
        <v>-3034</v>
      </c>
      <c r="N64">
        <v>-5178.83</v>
      </c>
      <c r="O64">
        <v>-7449</v>
      </c>
      <c r="P64">
        <v>-9713</v>
      </c>
      <c r="Q64">
        <v>-11180</v>
      </c>
      <c r="R64">
        <v>-11523.17</v>
      </c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</row>
    <row r="65" spans="1:57">
      <c r="A65" t="s">
        <v>500</v>
      </c>
      <c r="B65">
        <v>-176950.02</v>
      </c>
      <c r="C65">
        <v>-113125</v>
      </c>
      <c r="D65">
        <v>-83700</v>
      </c>
      <c r="E65">
        <v>-142027</v>
      </c>
      <c r="F65">
        <v>-123352.12</v>
      </c>
      <c r="G65">
        <v>-31754</v>
      </c>
      <c r="H65">
        <v>0</v>
      </c>
      <c r="I65">
        <v>0</v>
      </c>
      <c r="J65">
        <v>0</v>
      </c>
      <c r="K65">
        <v>-499</v>
      </c>
      <c r="L65">
        <v>-1553</v>
      </c>
      <c r="M65">
        <v>-3034</v>
      </c>
      <c r="N65">
        <v>-5178.83</v>
      </c>
      <c r="O65">
        <v>-7449</v>
      </c>
      <c r="P65">
        <v>-9713</v>
      </c>
      <c r="Q65">
        <v>-11180</v>
      </c>
      <c r="R65">
        <v>-11523.17</v>
      </c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</row>
    <row r="66" spans="1:57">
      <c r="A66" t="s">
        <v>326</v>
      </c>
      <c r="B66">
        <v>31916799.350000001</v>
      </c>
      <c r="C66">
        <v>30642142</v>
      </c>
      <c r="D66">
        <v>29386429</v>
      </c>
      <c r="E66">
        <v>30142005</v>
      </c>
      <c r="F66">
        <v>29090601.640000001</v>
      </c>
      <c r="G66">
        <v>28013803</v>
      </c>
      <c r="H66">
        <v>26840273</v>
      </c>
      <c r="I66">
        <v>26244064</v>
      </c>
      <c r="J66">
        <v>24868500.559999999</v>
      </c>
      <c r="K66">
        <v>23746909</v>
      </c>
      <c r="L66">
        <v>22545087</v>
      </c>
      <c r="M66">
        <v>22057934</v>
      </c>
      <c r="N66">
        <v>20682133.670000002</v>
      </c>
      <c r="O66">
        <v>19313595</v>
      </c>
      <c r="P66">
        <v>17971358</v>
      </c>
      <c r="Q66">
        <v>17339338</v>
      </c>
      <c r="R66">
        <v>15971713.810000001</v>
      </c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</row>
    <row r="67" spans="1:57">
      <c r="A67" t="s">
        <v>502</v>
      </c>
      <c r="B67">
        <v>31916799.350000001</v>
      </c>
      <c r="C67">
        <v>30642142</v>
      </c>
      <c r="D67">
        <v>29386429</v>
      </c>
      <c r="E67">
        <v>30142005</v>
      </c>
      <c r="F67">
        <v>29090601.640000001</v>
      </c>
      <c r="G67">
        <v>28013803</v>
      </c>
      <c r="H67">
        <v>26840273</v>
      </c>
      <c r="I67">
        <v>26244064</v>
      </c>
      <c r="J67">
        <v>24868500.559999999</v>
      </c>
      <c r="K67">
        <v>23746909</v>
      </c>
      <c r="L67">
        <v>22545087</v>
      </c>
      <c r="M67">
        <v>22057934</v>
      </c>
      <c r="N67">
        <v>20682133.670000002</v>
      </c>
      <c r="O67">
        <v>19313595</v>
      </c>
      <c r="P67">
        <v>17971358</v>
      </c>
      <c r="Q67">
        <v>17339338</v>
      </c>
      <c r="R67">
        <v>15971713.810000001</v>
      </c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</row>
    <row r="68" spans="1:57">
      <c r="A68" t="s">
        <v>503</v>
      </c>
      <c r="B68">
        <v>150155946.02000001</v>
      </c>
      <c r="C68">
        <v>145506023</v>
      </c>
      <c r="D68">
        <v>138498038</v>
      </c>
      <c r="E68">
        <v>131802350</v>
      </c>
      <c r="F68">
        <v>128066197.33</v>
      </c>
      <c r="G68">
        <v>123219781</v>
      </c>
      <c r="H68">
        <v>115822254</v>
      </c>
      <c r="I68">
        <v>105810739</v>
      </c>
      <c r="J68">
        <v>98389837.409999996</v>
      </c>
      <c r="K68">
        <v>91898414</v>
      </c>
      <c r="L68">
        <v>86570481</v>
      </c>
      <c r="M68">
        <v>79742451</v>
      </c>
      <c r="N68">
        <v>77221877.870000005</v>
      </c>
      <c r="O68">
        <v>72901645</v>
      </c>
      <c r="P68">
        <v>70083158</v>
      </c>
      <c r="Q68">
        <v>68013397</v>
      </c>
      <c r="R68">
        <v>61871602.219999999</v>
      </c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</row>
    <row r="69" spans="1:57">
      <c r="A69" t="s">
        <v>619</v>
      </c>
      <c r="B69" t="s">
        <v>1902</v>
      </c>
      <c r="C69" t="s">
        <v>1903</v>
      </c>
      <c r="D69" t="s">
        <v>1904</v>
      </c>
      <c r="E69" t="s">
        <v>1905</v>
      </c>
      <c r="F69" t="s">
        <v>1906</v>
      </c>
      <c r="G69" t="s">
        <v>1907</v>
      </c>
      <c r="H69" t="s">
        <v>1908</v>
      </c>
      <c r="I69" t="s">
        <v>750</v>
      </c>
      <c r="J69" t="s">
        <v>751</v>
      </c>
      <c r="K69" t="s">
        <v>752</v>
      </c>
      <c r="L69" t="s">
        <v>695</v>
      </c>
      <c r="M69" t="s">
        <v>620</v>
      </c>
      <c r="N69" t="s">
        <v>621</v>
      </c>
      <c r="O69" t="s">
        <v>622</v>
      </c>
      <c r="P69" t="s">
        <v>623</v>
      </c>
      <c r="Q69" t="s">
        <v>624</v>
      </c>
      <c r="R69" t="s">
        <v>625</v>
      </c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</row>
    <row r="70" spans="1:57">
      <c r="A70" t="s">
        <v>673</v>
      </c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</row>
    <row r="71" spans="1:57">
      <c r="A71" t="s">
        <v>753</v>
      </c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</row>
    <row r="72" spans="1:57">
      <c r="A72" t="s">
        <v>1909</v>
      </c>
      <c r="B72"/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</row>
    <row r="73" spans="1:57">
      <c r="A73" t="s">
        <v>1910</v>
      </c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</row>
    <row r="74" spans="1:57">
      <c r="A74"/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</row>
    <row r="75" spans="1:57">
      <c r="A75"/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</row>
    <row r="76" spans="1:57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</row>
    <row r="77" spans="1:57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</row>
    <row r="78" spans="1:57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</row>
    <row r="79" spans="1:57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</row>
    <row r="80" spans="1:57">
      <c r="A80"/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</row>
    <row r="81" spans="1:57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</row>
    <row r="82" spans="1:57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</row>
    <row r="83" spans="1:57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</row>
    <row r="84" spans="1:57">
      <c r="A84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</row>
    <row r="85" spans="1:57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</row>
    <row r="86" spans="1:57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</row>
    <row r="87" spans="1:57">
      <c r="A87"/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</row>
    <row r="88" spans="1:57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</row>
    <row r="89" spans="1:57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</row>
    <row r="90" spans="1:57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</row>
    <row r="91" spans="1:57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</row>
    <row r="92" spans="1:57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</row>
    <row r="93" spans="1:57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</row>
    <row r="94" spans="1:57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</row>
    <row r="95" spans="1:57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</row>
    <row r="96" spans="1:57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</row>
    <row r="97" spans="1:57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</row>
    <row r="98" spans="1:57">
      <c r="BC98" s="80"/>
    </row>
    <row r="99" spans="1:57">
      <c r="BC99" s="80"/>
    </row>
    <row r="100" spans="1:57">
      <c r="BC100" s="80"/>
    </row>
    <row r="101" spans="1:57">
      <c r="BC101" s="80"/>
    </row>
    <row r="102" spans="1:57">
      <c r="BC102" s="80"/>
    </row>
    <row r="103" spans="1:57">
      <c r="BC103" s="80"/>
    </row>
    <row r="104" spans="1:57">
      <c r="BC104" s="80"/>
    </row>
    <row r="105" spans="1:57">
      <c r="BC105" s="80"/>
    </row>
    <row r="106" spans="1:57">
      <c r="BC106" s="80"/>
    </row>
    <row r="107" spans="1:57">
      <c r="BC107" s="80"/>
    </row>
    <row r="108" spans="1:57">
      <c r="BC108" s="80"/>
    </row>
    <row r="109" spans="1:57">
      <c r="BC109" s="80"/>
    </row>
    <row r="110" spans="1:57">
      <c r="BC110" s="80"/>
    </row>
    <row r="111" spans="1:57">
      <c r="BC111" s="80"/>
    </row>
    <row r="112" spans="1:57">
      <c r="BC112" s="80"/>
    </row>
    <row r="113" spans="1:71">
      <c r="A113" s="130" t="s">
        <v>317</v>
      </c>
      <c r="B113" s="131">
        <f>INDEX(B$3:B$112,MATCH($A$113,$A$3:$A$112,0),1)</f>
        <v>12691208.189999999</v>
      </c>
      <c r="C113" s="131">
        <f t="shared" ref="C113:BM113" si="0">INDEX(C$3:C$112,MATCH($A$113,$A$3:$A$112,0),1)</f>
        <v>8698083</v>
      </c>
      <c r="D113" s="131">
        <f t="shared" si="0"/>
        <v>5625136</v>
      </c>
      <c r="E113" s="131">
        <f t="shared" si="0"/>
        <v>4865948</v>
      </c>
      <c r="F113" s="131">
        <f t="shared" si="0"/>
        <v>7945298.6399999997</v>
      </c>
      <c r="G113" s="131">
        <f t="shared" si="0"/>
        <v>7092793</v>
      </c>
      <c r="H113" s="131">
        <f t="shared" si="0"/>
        <v>5863309</v>
      </c>
      <c r="I113" s="131">
        <f t="shared" si="0"/>
        <v>3503703</v>
      </c>
      <c r="J113" s="131">
        <f t="shared" si="0"/>
        <v>4235074.95</v>
      </c>
      <c r="K113" s="131">
        <f t="shared" si="0"/>
        <v>1998651</v>
      </c>
      <c r="L113" s="131">
        <f t="shared" si="0"/>
        <v>4176527</v>
      </c>
      <c r="M113" s="131">
        <f t="shared" si="0"/>
        <v>1099789</v>
      </c>
      <c r="N113" s="131">
        <f t="shared" si="0"/>
        <v>2396526.08</v>
      </c>
      <c r="O113" s="131">
        <f t="shared" si="0"/>
        <v>3338594</v>
      </c>
      <c r="P113" s="131">
        <f t="shared" si="0"/>
        <v>1518308</v>
      </c>
      <c r="Q113" s="131">
        <f t="shared" si="0"/>
        <v>4434539</v>
      </c>
      <c r="R113" s="131">
        <f t="shared" si="0"/>
        <v>1897232.69</v>
      </c>
      <c r="S113" s="131">
        <f t="shared" si="0"/>
        <v>0</v>
      </c>
      <c r="T113" s="131">
        <f t="shared" si="0"/>
        <v>0</v>
      </c>
      <c r="U113" s="131">
        <f t="shared" si="0"/>
        <v>0</v>
      </c>
      <c r="V113" s="131">
        <f t="shared" si="0"/>
        <v>0</v>
      </c>
      <c r="W113" s="131">
        <f t="shared" si="0"/>
        <v>0</v>
      </c>
      <c r="X113" s="131">
        <f t="shared" si="0"/>
        <v>0</v>
      </c>
      <c r="Y113" s="131">
        <f t="shared" si="0"/>
        <v>0</v>
      </c>
      <c r="Z113" s="131">
        <f t="shared" si="0"/>
        <v>0</v>
      </c>
      <c r="AA113" s="131">
        <f t="shared" si="0"/>
        <v>0</v>
      </c>
      <c r="AB113" s="131">
        <f t="shared" si="0"/>
        <v>0</v>
      </c>
      <c r="AC113" s="131">
        <f t="shared" si="0"/>
        <v>0</v>
      </c>
      <c r="AD113" s="131">
        <f t="shared" si="0"/>
        <v>0</v>
      </c>
      <c r="AE113" s="131">
        <f t="shared" si="0"/>
        <v>0</v>
      </c>
      <c r="AF113" s="131">
        <f t="shared" si="0"/>
        <v>0</v>
      </c>
      <c r="AG113" s="131">
        <f t="shared" si="0"/>
        <v>0</v>
      </c>
      <c r="AH113" s="131">
        <f t="shared" si="0"/>
        <v>0</v>
      </c>
      <c r="AI113" s="131">
        <f t="shared" si="0"/>
        <v>0</v>
      </c>
      <c r="AJ113" s="131">
        <f t="shared" si="0"/>
        <v>0</v>
      </c>
      <c r="AK113" s="131">
        <f t="shared" si="0"/>
        <v>0</v>
      </c>
      <c r="AL113" s="131">
        <f t="shared" si="0"/>
        <v>0</v>
      </c>
      <c r="AM113" s="131">
        <f t="shared" si="0"/>
        <v>0</v>
      </c>
      <c r="AN113" s="131">
        <f t="shared" si="0"/>
        <v>0</v>
      </c>
      <c r="AO113" s="131">
        <f t="shared" si="0"/>
        <v>0</v>
      </c>
      <c r="AP113" s="131">
        <f t="shared" si="0"/>
        <v>0</v>
      </c>
      <c r="AQ113" s="131">
        <f t="shared" si="0"/>
        <v>0</v>
      </c>
      <c r="AR113" s="131">
        <f t="shared" si="0"/>
        <v>0</v>
      </c>
      <c r="AS113" s="131">
        <f t="shared" si="0"/>
        <v>0</v>
      </c>
      <c r="AT113" s="131">
        <f t="shared" si="0"/>
        <v>0</v>
      </c>
      <c r="AU113" s="131">
        <f t="shared" si="0"/>
        <v>0</v>
      </c>
      <c r="AV113" s="131">
        <f t="shared" si="0"/>
        <v>0</v>
      </c>
      <c r="AW113" s="131">
        <f t="shared" si="0"/>
        <v>0</v>
      </c>
      <c r="AX113" s="131">
        <f t="shared" si="0"/>
        <v>0</v>
      </c>
      <c r="AY113" s="131">
        <f t="shared" si="0"/>
        <v>0</v>
      </c>
      <c r="AZ113" s="131">
        <f t="shared" si="0"/>
        <v>0</v>
      </c>
      <c r="BA113" s="131">
        <f t="shared" si="0"/>
        <v>0</v>
      </c>
      <c r="BB113" s="131">
        <f t="shared" si="0"/>
        <v>0</v>
      </c>
      <c r="BC113" s="131">
        <f t="shared" si="0"/>
        <v>0</v>
      </c>
      <c r="BD113" s="131">
        <f t="shared" si="0"/>
        <v>0</v>
      </c>
      <c r="BE113" s="131">
        <f t="shared" si="0"/>
        <v>0</v>
      </c>
      <c r="BF113" s="131">
        <f t="shared" si="0"/>
        <v>0</v>
      </c>
      <c r="BG113" s="131">
        <f t="shared" si="0"/>
        <v>0</v>
      </c>
      <c r="BH113" s="131">
        <f t="shared" si="0"/>
        <v>0</v>
      </c>
      <c r="BI113" s="131">
        <f t="shared" si="0"/>
        <v>0</v>
      </c>
      <c r="BJ113" s="131">
        <f t="shared" si="0"/>
        <v>0</v>
      </c>
      <c r="BK113" s="131">
        <f t="shared" si="0"/>
        <v>0</v>
      </c>
      <c r="BL113" s="131">
        <f t="shared" si="0"/>
        <v>0</v>
      </c>
      <c r="BM113" s="131">
        <f t="shared" si="0"/>
        <v>0</v>
      </c>
    </row>
    <row r="114" spans="1:71">
      <c r="A114" s="130" t="s">
        <v>320</v>
      </c>
      <c r="B114" s="131">
        <f>INDEX(B$3:B$112,MATCH($A$114,$A$3:$A$112,0),1)</f>
        <v>34007499.310000002</v>
      </c>
      <c r="C114" s="131">
        <f t="shared" ref="C114:BM114" si="1">INDEX(C$3:C$112,MATCH($A$114,$A$3:$A$112,0),1)</f>
        <v>33785906</v>
      </c>
      <c r="D114" s="131">
        <f t="shared" si="1"/>
        <v>29488389</v>
      </c>
      <c r="E114" s="131">
        <f t="shared" si="1"/>
        <v>25405060</v>
      </c>
      <c r="F114" s="131">
        <f t="shared" si="1"/>
        <v>23853765.969999999</v>
      </c>
      <c r="G114" s="131">
        <f t="shared" si="1"/>
        <v>22673721</v>
      </c>
      <c r="H114" s="131">
        <f t="shared" si="1"/>
        <v>27125211</v>
      </c>
      <c r="I114" s="131">
        <f t="shared" si="1"/>
        <v>26865793</v>
      </c>
      <c r="J114" s="131">
        <f t="shared" si="1"/>
        <v>24558408.469999999</v>
      </c>
      <c r="K114" s="131">
        <f t="shared" si="1"/>
        <v>24138245</v>
      </c>
      <c r="L114" s="131">
        <f t="shared" si="1"/>
        <v>16886424</v>
      </c>
      <c r="M114" s="131">
        <f t="shared" si="1"/>
        <v>16737219</v>
      </c>
      <c r="N114" s="131">
        <f t="shared" si="1"/>
        <v>16846100.25</v>
      </c>
      <c r="O114" s="131">
        <f t="shared" si="1"/>
        <v>13864695</v>
      </c>
      <c r="P114" s="131">
        <f t="shared" si="1"/>
        <v>12669553</v>
      </c>
      <c r="Q114" s="131">
        <f t="shared" si="1"/>
        <v>10963729</v>
      </c>
      <c r="R114" s="131">
        <f t="shared" si="1"/>
        <v>12772040.529999999</v>
      </c>
      <c r="S114" s="131">
        <f t="shared" si="1"/>
        <v>0</v>
      </c>
      <c r="T114" s="131">
        <f t="shared" si="1"/>
        <v>0</v>
      </c>
      <c r="U114" s="131">
        <f t="shared" si="1"/>
        <v>0</v>
      </c>
      <c r="V114" s="131">
        <f t="shared" si="1"/>
        <v>0</v>
      </c>
      <c r="W114" s="131">
        <f t="shared" si="1"/>
        <v>0</v>
      </c>
      <c r="X114" s="131">
        <f t="shared" si="1"/>
        <v>0</v>
      </c>
      <c r="Y114" s="131">
        <f t="shared" si="1"/>
        <v>0</v>
      </c>
      <c r="Z114" s="131">
        <f t="shared" si="1"/>
        <v>0</v>
      </c>
      <c r="AA114" s="131">
        <f t="shared" si="1"/>
        <v>0</v>
      </c>
      <c r="AB114" s="131">
        <f t="shared" si="1"/>
        <v>0</v>
      </c>
      <c r="AC114" s="131">
        <f t="shared" si="1"/>
        <v>0</v>
      </c>
      <c r="AD114" s="131">
        <f t="shared" si="1"/>
        <v>0</v>
      </c>
      <c r="AE114" s="131">
        <f t="shared" si="1"/>
        <v>0</v>
      </c>
      <c r="AF114" s="131">
        <f t="shared" si="1"/>
        <v>0</v>
      </c>
      <c r="AG114" s="131">
        <f t="shared" si="1"/>
        <v>0</v>
      </c>
      <c r="AH114" s="131">
        <f t="shared" si="1"/>
        <v>0</v>
      </c>
      <c r="AI114" s="131">
        <f t="shared" si="1"/>
        <v>0</v>
      </c>
      <c r="AJ114" s="131">
        <f t="shared" si="1"/>
        <v>0</v>
      </c>
      <c r="AK114" s="131">
        <f t="shared" si="1"/>
        <v>0</v>
      </c>
      <c r="AL114" s="131">
        <f t="shared" si="1"/>
        <v>0</v>
      </c>
      <c r="AM114" s="131">
        <f t="shared" si="1"/>
        <v>0</v>
      </c>
      <c r="AN114" s="131">
        <f t="shared" si="1"/>
        <v>0</v>
      </c>
      <c r="AO114" s="131">
        <f t="shared" si="1"/>
        <v>0</v>
      </c>
      <c r="AP114" s="131">
        <f t="shared" si="1"/>
        <v>0</v>
      </c>
      <c r="AQ114" s="131">
        <f t="shared" si="1"/>
        <v>0</v>
      </c>
      <c r="AR114" s="131">
        <f t="shared" si="1"/>
        <v>0</v>
      </c>
      <c r="AS114" s="131">
        <f t="shared" si="1"/>
        <v>0</v>
      </c>
      <c r="AT114" s="131">
        <f t="shared" si="1"/>
        <v>0</v>
      </c>
      <c r="AU114" s="131">
        <f t="shared" si="1"/>
        <v>0</v>
      </c>
      <c r="AV114" s="131">
        <f t="shared" si="1"/>
        <v>0</v>
      </c>
      <c r="AW114" s="131">
        <f t="shared" si="1"/>
        <v>0</v>
      </c>
      <c r="AX114" s="131">
        <f t="shared" si="1"/>
        <v>0</v>
      </c>
      <c r="AY114" s="131">
        <f t="shared" si="1"/>
        <v>0</v>
      </c>
      <c r="AZ114" s="131">
        <f t="shared" si="1"/>
        <v>0</v>
      </c>
      <c r="BA114" s="131">
        <f t="shared" si="1"/>
        <v>0</v>
      </c>
      <c r="BB114" s="131">
        <f t="shared" si="1"/>
        <v>0</v>
      </c>
      <c r="BC114" s="131">
        <f t="shared" si="1"/>
        <v>0</v>
      </c>
      <c r="BD114" s="131">
        <f t="shared" si="1"/>
        <v>0</v>
      </c>
      <c r="BE114" s="131">
        <f t="shared" si="1"/>
        <v>0</v>
      </c>
      <c r="BF114" s="131">
        <f t="shared" si="1"/>
        <v>0</v>
      </c>
      <c r="BG114" s="131">
        <f t="shared" si="1"/>
        <v>0</v>
      </c>
      <c r="BH114" s="131">
        <f t="shared" si="1"/>
        <v>0</v>
      </c>
      <c r="BI114" s="131">
        <f t="shared" si="1"/>
        <v>0</v>
      </c>
      <c r="BJ114" s="131">
        <f t="shared" si="1"/>
        <v>0</v>
      </c>
      <c r="BK114" s="131">
        <f t="shared" si="1"/>
        <v>0</v>
      </c>
      <c r="BL114" s="131">
        <f t="shared" si="1"/>
        <v>0</v>
      </c>
      <c r="BM114" s="131">
        <f t="shared" si="1"/>
        <v>0</v>
      </c>
    </row>
    <row r="115" spans="1:71">
      <c r="A115" s="130" t="s">
        <v>322</v>
      </c>
      <c r="B115" s="131">
        <f>INDEX(B$3:B$112,MATCH($A$115,$A$3:$A$112,0),1)</f>
        <v>63165386.439999998</v>
      </c>
      <c r="C115" s="131">
        <f t="shared" ref="C115:BM115" si="2">INDEX(C$3:C$112,MATCH($A$115,$A$3:$A$112,0),1)</f>
        <v>64996637</v>
      </c>
      <c r="D115" s="131">
        <f t="shared" si="2"/>
        <v>66396744</v>
      </c>
      <c r="E115" s="131">
        <f t="shared" si="2"/>
        <v>63690904</v>
      </c>
      <c r="F115" s="131">
        <f t="shared" si="2"/>
        <v>59927666.469999999</v>
      </c>
      <c r="G115" s="131">
        <f t="shared" si="2"/>
        <v>59108631</v>
      </c>
      <c r="H115" s="131">
        <f t="shared" si="2"/>
        <v>49631530</v>
      </c>
      <c r="I115" s="131">
        <f t="shared" si="2"/>
        <v>42759871</v>
      </c>
      <c r="J115" s="131">
        <f t="shared" si="2"/>
        <v>38520944.149999999</v>
      </c>
      <c r="K115" s="131">
        <f t="shared" si="2"/>
        <v>36472118</v>
      </c>
      <c r="L115" s="131">
        <f t="shared" si="2"/>
        <v>37456231</v>
      </c>
      <c r="M115" s="131">
        <f t="shared" si="2"/>
        <v>34231357</v>
      </c>
      <c r="N115" s="131">
        <f t="shared" si="2"/>
        <v>31732122.27</v>
      </c>
      <c r="O115" s="131">
        <f t="shared" si="2"/>
        <v>31256413</v>
      </c>
      <c r="P115" s="131">
        <f t="shared" si="2"/>
        <v>32693529</v>
      </c>
      <c r="Q115" s="131">
        <f t="shared" si="2"/>
        <v>30042548</v>
      </c>
      <c r="R115" s="131">
        <f t="shared" si="2"/>
        <v>29466966.129999999</v>
      </c>
      <c r="S115" s="131">
        <f t="shared" si="2"/>
        <v>0</v>
      </c>
      <c r="T115" s="131">
        <f t="shared" si="2"/>
        <v>0</v>
      </c>
      <c r="U115" s="131">
        <f t="shared" si="2"/>
        <v>0</v>
      </c>
      <c r="V115" s="131">
        <f t="shared" si="2"/>
        <v>0</v>
      </c>
      <c r="W115" s="131">
        <f t="shared" si="2"/>
        <v>0</v>
      </c>
      <c r="X115" s="131">
        <f t="shared" si="2"/>
        <v>0</v>
      </c>
      <c r="Y115" s="131">
        <f t="shared" si="2"/>
        <v>0</v>
      </c>
      <c r="Z115" s="131">
        <f t="shared" si="2"/>
        <v>0</v>
      </c>
      <c r="AA115" s="131">
        <f t="shared" si="2"/>
        <v>0</v>
      </c>
      <c r="AB115" s="131">
        <f t="shared" si="2"/>
        <v>0</v>
      </c>
      <c r="AC115" s="131">
        <f t="shared" si="2"/>
        <v>0</v>
      </c>
      <c r="AD115" s="131">
        <f t="shared" si="2"/>
        <v>0</v>
      </c>
      <c r="AE115" s="131">
        <f t="shared" si="2"/>
        <v>0</v>
      </c>
      <c r="AF115" s="131">
        <f t="shared" si="2"/>
        <v>0</v>
      </c>
      <c r="AG115" s="131">
        <f t="shared" si="2"/>
        <v>0</v>
      </c>
      <c r="AH115" s="131">
        <f t="shared" si="2"/>
        <v>0</v>
      </c>
      <c r="AI115" s="131">
        <f t="shared" si="2"/>
        <v>0</v>
      </c>
      <c r="AJ115" s="131">
        <f t="shared" si="2"/>
        <v>0</v>
      </c>
      <c r="AK115" s="131">
        <f t="shared" si="2"/>
        <v>0</v>
      </c>
      <c r="AL115" s="131">
        <f t="shared" si="2"/>
        <v>0</v>
      </c>
      <c r="AM115" s="131">
        <f t="shared" si="2"/>
        <v>0</v>
      </c>
      <c r="AN115" s="131">
        <f t="shared" si="2"/>
        <v>0</v>
      </c>
      <c r="AO115" s="131">
        <f t="shared" si="2"/>
        <v>0</v>
      </c>
      <c r="AP115" s="131">
        <f t="shared" si="2"/>
        <v>0</v>
      </c>
      <c r="AQ115" s="131">
        <f t="shared" si="2"/>
        <v>0</v>
      </c>
      <c r="AR115" s="131">
        <f t="shared" si="2"/>
        <v>0</v>
      </c>
      <c r="AS115" s="131">
        <f t="shared" si="2"/>
        <v>0</v>
      </c>
      <c r="AT115" s="131">
        <f t="shared" si="2"/>
        <v>0</v>
      </c>
      <c r="AU115" s="131">
        <f t="shared" si="2"/>
        <v>0</v>
      </c>
      <c r="AV115" s="131">
        <f t="shared" si="2"/>
        <v>0</v>
      </c>
      <c r="AW115" s="131">
        <f t="shared" si="2"/>
        <v>0</v>
      </c>
      <c r="AX115" s="131">
        <f t="shared" si="2"/>
        <v>0</v>
      </c>
      <c r="AY115" s="131">
        <f t="shared" si="2"/>
        <v>0</v>
      </c>
      <c r="AZ115" s="131">
        <f t="shared" si="2"/>
        <v>0</v>
      </c>
      <c r="BA115" s="131">
        <f t="shared" si="2"/>
        <v>0</v>
      </c>
      <c r="BB115" s="131">
        <f t="shared" si="2"/>
        <v>0</v>
      </c>
      <c r="BC115" s="131">
        <f t="shared" si="2"/>
        <v>0</v>
      </c>
      <c r="BD115" s="131">
        <f t="shared" si="2"/>
        <v>0</v>
      </c>
      <c r="BE115" s="131">
        <f t="shared" si="2"/>
        <v>0</v>
      </c>
      <c r="BF115" s="131">
        <f t="shared" si="2"/>
        <v>0</v>
      </c>
      <c r="BG115" s="131">
        <f t="shared" si="2"/>
        <v>0</v>
      </c>
      <c r="BH115" s="131">
        <f t="shared" si="2"/>
        <v>0</v>
      </c>
      <c r="BI115" s="131">
        <f t="shared" si="2"/>
        <v>0</v>
      </c>
      <c r="BJ115" s="131">
        <f t="shared" si="2"/>
        <v>0</v>
      </c>
      <c r="BK115" s="131">
        <f t="shared" si="2"/>
        <v>0</v>
      </c>
      <c r="BL115" s="131">
        <f t="shared" si="2"/>
        <v>0</v>
      </c>
      <c r="BM115" s="131">
        <f t="shared" si="2"/>
        <v>0</v>
      </c>
    </row>
    <row r="116" spans="1:71" s="80" customFormat="1">
      <c r="A116" s="81" t="s">
        <v>2</v>
      </c>
      <c r="B116" s="80">
        <f>B113+B114</f>
        <v>46698707.5</v>
      </c>
      <c r="C116" s="80">
        <f t="shared" ref="C116:BM116" si="3">C113+C114</f>
        <v>42483989</v>
      </c>
      <c r="D116" s="80">
        <f t="shared" si="3"/>
        <v>35113525</v>
      </c>
      <c r="E116" s="80">
        <f t="shared" si="3"/>
        <v>30271008</v>
      </c>
      <c r="F116" s="80">
        <f t="shared" si="3"/>
        <v>31799064.609999999</v>
      </c>
      <c r="G116" s="80">
        <f t="shared" si="3"/>
        <v>29766514</v>
      </c>
      <c r="H116" s="80">
        <f t="shared" si="3"/>
        <v>32988520</v>
      </c>
      <c r="I116" s="80">
        <f t="shared" si="3"/>
        <v>30369496</v>
      </c>
      <c r="J116" s="80">
        <f t="shared" si="3"/>
        <v>28793483.419999998</v>
      </c>
      <c r="K116" s="80">
        <f t="shared" si="3"/>
        <v>26136896</v>
      </c>
      <c r="L116" s="80">
        <f t="shared" si="3"/>
        <v>21062951</v>
      </c>
      <c r="M116" s="80">
        <f t="shared" si="3"/>
        <v>17837008</v>
      </c>
      <c r="N116" s="80">
        <f t="shared" si="3"/>
        <v>19242626.329999998</v>
      </c>
      <c r="O116" s="80">
        <f t="shared" si="3"/>
        <v>17203289</v>
      </c>
      <c r="P116" s="80">
        <f t="shared" ref="P116:Q116" si="4">P113+P114</f>
        <v>14187861</v>
      </c>
      <c r="Q116" s="80">
        <f t="shared" si="4"/>
        <v>15398268</v>
      </c>
      <c r="R116" s="80">
        <f t="shared" si="3"/>
        <v>14669273.219999999</v>
      </c>
      <c r="S116" s="80">
        <f t="shared" si="3"/>
        <v>0</v>
      </c>
      <c r="T116" s="80">
        <f t="shared" si="3"/>
        <v>0</v>
      </c>
      <c r="U116" s="80">
        <f t="shared" si="3"/>
        <v>0</v>
      </c>
      <c r="V116" s="80">
        <f t="shared" si="3"/>
        <v>0</v>
      </c>
      <c r="W116" s="80">
        <f t="shared" si="3"/>
        <v>0</v>
      </c>
      <c r="X116" s="80">
        <f t="shared" si="3"/>
        <v>0</v>
      </c>
      <c r="Y116" s="80">
        <f t="shared" si="3"/>
        <v>0</v>
      </c>
      <c r="Z116" s="80">
        <f t="shared" si="3"/>
        <v>0</v>
      </c>
      <c r="AA116" s="80">
        <f t="shared" si="3"/>
        <v>0</v>
      </c>
      <c r="AB116" s="80">
        <f t="shared" si="3"/>
        <v>0</v>
      </c>
      <c r="AC116" s="80">
        <f t="shared" si="3"/>
        <v>0</v>
      </c>
      <c r="AD116" s="80">
        <f t="shared" si="3"/>
        <v>0</v>
      </c>
      <c r="AE116" s="80">
        <f t="shared" si="3"/>
        <v>0</v>
      </c>
      <c r="AF116" s="80">
        <f t="shared" si="3"/>
        <v>0</v>
      </c>
      <c r="AG116" s="80">
        <f t="shared" si="3"/>
        <v>0</v>
      </c>
      <c r="AH116" s="80">
        <f t="shared" si="3"/>
        <v>0</v>
      </c>
      <c r="AI116" s="80">
        <f t="shared" si="3"/>
        <v>0</v>
      </c>
      <c r="AJ116" s="80">
        <f t="shared" si="3"/>
        <v>0</v>
      </c>
      <c r="AK116" s="80">
        <f t="shared" si="3"/>
        <v>0</v>
      </c>
      <c r="AL116" s="80">
        <f t="shared" si="3"/>
        <v>0</v>
      </c>
      <c r="AM116" s="80">
        <f t="shared" si="3"/>
        <v>0</v>
      </c>
      <c r="AN116" s="80">
        <f t="shared" si="3"/>
        <v>0</v>
      </c>
      <c r="AO116" s="80">
        <f t="shared" si="3"/>
        <v>0</v>
      </c>
      <c r="AP116" s="80">
        <f t="shared" si="3"/>
        <v>0</v>
      </c>
      <c r="AQ116" s="80">
        <f t="shared" si="3"/>
        <v>0</v>
      </c>
      <c r="AR116" s="80">
        <f t="shared" si="3"/>
        <v>0</v>
      </c>
      <c r="AS116" s="80">
        <f t="shared" si="3"/>
        <v>0</v>
      </c>
      <c r="AT116" s="80">
        <f t="shared" si="3"/>
        <v>0</v>
      </c>
      <c r="AU116" s="80">
        <f t="shared" si="3"/>
        <v>0</v>
      </c>
      <c r="AV116" s="80">
        <f t="shared" si="3"/>
        <v>0</v>
      </c>
      <c r="AW116" s="80">
        <f t="shared" si="3"/>
        <v>0</v>
      </c>
      <c r="AX116" s="80">
        <f t="shared" si="3"/>
        <v>0</v>
      </c>
      <c r="AY116" s="80">
        <f t="shared" si="3"/>
        <v>0</v>
      </c>
      <c r="AZ116" s="80">
        <f t="shared" si="3"/>
        <v>0</v>
      </c>
      <c r="BA116" s="80">
        <f t="shared" si="3"/>
        <v>0</v>
      </c>
      <c r="BB116" s="80">
        <f t="shared" si="3"/>
        <v>0</v>
      </c>
      <c r="BC116" s="80">
        <f t="shared" si="3"/>
        <v>0</v>
      </c>
      <c r="BD116" s="80">
        <f t="shared" si="3"/>
        <v>0</v>
      </c>
      <c r="BE116" s="80">
        <f t="shared" si="3"/>
        <v>0</v>
      </c>
      <c r="BF116" s="80">
        <f t="shared" si="3"/>
        <v>0</v>
      </c>
      <c r="BG116" s="80">
        <f t="shared" si="3"/>
        <v>0</v>
      </c>
      <c r="BH116" s="80">
        <f t="shared" si="3"/>
        <v>0</v>
      </c>
      <c r="BI116" s="80">
        <f t="shared" si="3"/>
        <v>0</v>
      </c>
      <c r="BJ116" s="80">
        <f t="shared" si="3"/>
        <v>0</v>
      </c>
      <c r="BK116" s="80">
        <f t="shared" si="3"/>
        <v>0</v>
      </c>
      <c r="BL116" s="80">
        <f t="shared" si="3"/>
        <v>0</v>
      </c>
      <c r="BM116" s="80">
        <f t="shared" si="3"/>
        <v>0</v>
      </c>
    </row>
    <row r="117" spans="1:71" s="80" customFormat="1">
      <c r="A117" s="81" t="s">
        <v>3</v>
      </c>
      <c r="B117" s="80">
        <f>B115</f>
        <v>63165386.439999998</v>
      </c>
      <c r="C117" s="80">
        <f t="shared" ref="C117:BM117" si="5">C115</f>
        <v>64996637</v>
      </c>
      <c r="D117" s="80">
        <f t="shared" si="5"/>
        <v>66396744</v>
      </c>
      <c r="E117" s="80">
        <f t="shared" si="5"/>
        <v>63690904</v>
      </c>
      <c r="F117" s="80">
        <f t="shared" si="5"/>
        <v>59927666.469999999</v>
      </c>
      <c r="G117" s="80">
        <f t="shared" si="5"/>
        <v>59108631</v>
      </c>
      <c r="H117" s="80">
        <f t="shared" si="5"/>
        <v>49631530</v>
      </c>
      <c r="I117" s="80">
        <f t="shared" si="5"/>
        <v>42759871</v>
      </c>
      <c r="J117" s="80">
        <f t="shared" si="5"/>
        <v>38520944.149999999</v>
      </c>
      <c r="K117" s="80">
        <f t="shared" si="5"/>
        <v>36472118</v>
      </c>
      <c r="L117" s="80">
        <f t="shared" si="5"/>
        <v>37456231</v>
      </c>
      <c r="M117" s="80">
        <f t="shared" si="5"/>
        <v>34231357</v>
      </c>
      <c r="N117" s="80">
        <f t="shared" si="5"/>
        <v>31732122.27</v>
      </c>
      <c r="O117" s="80">
        <f t="shared" si="5"/>
        <v>31256413</v>
      </c>
      <c r="P117" s="80">
        <f t="shared" ref="P117:Q117" si="6">P115</f>
        <v>32693529</v>
      </c>
      <c r="Q117" s="80">
        <f t="shared" si="6"/>
        <v>30042548</v>
      </c>
      <c r="R117" s="80">
        <f t="shared" si="5"/>
        <v>29466966.129999999</v>
      </c>
      <c r="S117" s="80">
        <f t="shared" si="5"/>
        <v>0</v>
      </c>
      <c r="T117" s="80">
        <f t="shared" si="5"/>
        <v>0</v>
      </c>
      <c r="U117" s="80">
        <f t="shared" si="5"/>
        <v>0</v>
      </c>
      <c r="V117" s="80">
        <f t="shared" si="5"/>
        <v>0</v>
      </c>
      <c r="W117" s="80">
        <f t="shared" si="5"/>
        <v>0</v>
      </c>
      <c r="X117" s="80">
        <f t="shared" si="5"/>
        <v>0</v>
      </c>
      <c r="Y117" s="80">
        <f t="shared" si="5"/>
        <v>0</v>
      </c>
      <c r="Z117" s="80">
        <f t="shared" si="5"/>
        <v>0</v>
      </c>
      <c r="AA117" s="80">
        <f t="shared" si="5"/>
        <v>0</v>
      </c>
      <c r="AB117" s="80">
        <f t="shared" si="5"/>
        <v>0</v>
      </c>
      <c r="AC117" s="80">
        <f t="shared" si="5"/>
        <v>0</v>
      </c>
      <c r="AD117" s="80">
        <f t="shared" si="5"/>
        <v>0</v>
      </c>
      <c r="AE117" s="80">
        <f t="shared" si="5"/>
        <v>0</v>
      </c>
      <c r="AF117" s="80">
        <f t="shared" si="5"/>
        <v>0</v>
      </c>
      <c r="AG117" s="80">
        <f t="shared" si="5"/>
        <v>0</v>
      </c>
      <c r="AH117" s="80">
        <f t="shared" si="5"/>
        <v>0</v>
      </c>
      <c r="AI117" s="80">
        <f t="shared" si="5"/>
        <v>0</v>
      </c>
      <c r="AJ117" s="80">
        <f t="shared" si="5"/>
        <v>0</v>
      </c>
      <c r="AK117" s="80">
        <f t="shared" si="5"/>
        <v>0</v>
      </c>
      <c r="AL117" s="80">
        <f t="shared" si="5"/>
        <v>0</v>
      </c>
      <c r="AM117" s="80">
        <f t="shared" si="5"/>
        <v>0</v>
      </c>
      <c r="AN117" s="80">
        <f t="shared" si="5"/>
        <v>0</v>
      </c>
      <c r="AO117" s="80">
        <f t="shared" si="5"/>
        <v>0</v>
      </c>
      <c r="AP117" s="80">
        <f t="shared" si="5"/>
        <v>0</v>
      </c>
      <c r="AQ117" s="80">
        <f t="shared" si="5"/>
        <v>0</v>
      </c>
      <c r="AR117" s="80">
        <f t="shared" si="5"/>
        <v>0</v>
      </c>
      <c r="AS117" s="80">
        <f t="shared" si="5"/>
        <v>0</v>
      </c>
      <c r="AT117" s="80">
        <f t="shared" si="5"/>
        <v>0</v>
      </c>
      <c r="AU117" s="80">
        <f t="shared" si="5"/>
        <v>0</v>
      </c>
      <c r="AV117" s="80">
        <f t="shared" si="5"/>
        <v>0</v>
      </c>
      <c r="AW117" s="80">
        <f t="shared" si="5"/>
        <v>0</v>
      </c>
      <c r="AX117" s="80">
        <f t="shared" si="5"/>
        <v>0</v>
      </c>
      <c r="AY117" s="80">
        <f t="shared" si="5"/>
        <v>0</v>
      </c>
      <c r="AZ117" s="80">
        <f t="shared" si="5"/>
        <v>0</v>
      </c>
      <c r="BA117" s="80">
        <f t="shared" si="5"/>
        <v>0</v>
      </c>
      <c r="BB117" s="80">
        <f t="shared" si="5"/>
        <v>0</v>
      </c>
      <c r="BC117" s="80">
        <f t="shared" si="5"/>
        <v>0</v>
      </c>
      <c r="BD117" s="80">
        <f t="shared" si="5"/>
        <v>0</v>
      </c>
      <c r="BE117" s="80">
        <f t="shared" si="5"/>
        <v>0</v>
      </c>
      <c r="BF117" s="80">
        <f t="shared" si="5"/>
        <v>0</v>
      </c>
      <c r="BG117" s="80">
        <f t="shared" si="5"/>
        <v>0</v>
      </c>
      <c r="BH117" s="80">
        <f t="shared" si="5"/>
        <v>0</v>
      </c>
      <c r="BI117" s="80">
        <f t="shared" si="5"/>
        <v>0</v>
      </c>
      <c r="BJ117" s="80">
        <f t="shared" si="5"/>
        <v>0</v>
      </c>
      <c r="BK117" s="80">
        <f t="shared" si="5"/>
        <v>0</v>
      </c>
      <c r="BL117" s="80">
        <f t="shared" si="5"/>
        <v>0</v>
      </c>
      <c r="BM117" s="80">
        <f t="shared" si="5"/>
        <v>0</v>
      </c>
    </row>
    <row r="118" spans="1:71" s="82" customFormat="1">
      <c r="A118" s="81" t="s">
        <v>4</v>
      </c>
      <c r="B118" s="82">
        <f>SUM(B116:B117)</f>
        <v>109864093.94</v>
      </c>
      <c r="C118" s="82">
        <f t="shared" ref="C118:BM118" si="7">SUM(C116:C117)</f>
        <v>107480626</v>
      </c>
      <c r="D118" s="82">
        <f t="shared" si="7"/>
        <v>101510269</v>
      </c>
      <c r="E118" s="82">
        <f t="shared" si="7"/>
        <v>93961912</v>
      </c>
      <c r="F118" s="82">
        <f t="shared" si="7"/>
        <v>91726731.079999998</v>
      </c>
      <c r="G118" s="82">
        <f t="shared" si="7"/>
        <v>88875145</v>
      </c>
      <c r="H118" s="82">
        <f t="shared" si="7"/>
        <v>82620050</v>
      </c>
      <c r="I118" s="82">
        <f t="shared" si="7"/>
        <v>73129367</v>
      </c>
      <c r="J118" s="82">
        <f t="shared" si="7"/>
        <v>67314427.569999993</v>
      </c>
      <c r="K118" s="82">
        <f t="shared" si="7"/>
        <v>62609014</v>
      </c>
      <c r="L118" s="82">
        <f t="shared" si="7"/>
        <v>58519182</v>
      </c>
      <c r="M118" s="82">
        <f t="shared" si="7"/>
        <v>52068365</v>
      </c>
      <c r="N118" s="82">
        <f t="shared" si="7"/>
        <v>50974748.599999994</v>
      </c>
      <c r="O118" s="82">
        <f t="shared" si="7"/>
        <v>48459702</v>
      </c>
      <c r="P118" s="82">
        <f t="shared" ref="P118:Q118" si="8">SUM(P116:P117)</f>
        <v>46881390</v>
      </c>
      <c r="Q118" s="82">
        <f t="shared" si="8"/>
        <v>45440816</v>
      </c>
      <c r="R118" s="82">
        <f t="shared" si="7"/>
        <v>44136239.349999994</v>
      </c>
      <c r="S118" s="82">
        <f t="shared" si="7"/>
        <v>0</v>
      </c>
      <c r="T118" s="82">
        <f t="shared" si="7"/>
        <v>0</v>
      </c>
      <c r="U118" s="82">
        <f t="shared" si="7"/>
        <v>0</v>
      </c>
      <c r="V118" s="82">
        <f t="shared" si="7"/>
        <v>0</v>
      </c>
      <c r="W118" s="82">
        <f t="shared" si="7"/>
        <v>0</v>
      </c>
      <c r="X118" s="82">
        <f t="shared" si="7"/>
        <v>0</v>
      </c>
      <c r="Y118" s="82">
        <f t="shared" si="7"/>
        <v>0</v>
      </c>
      <c r="Z118" s="82">
        <f t="shared" si="7"/>
        <v>0</v>
      </c>
      <c r="AA118" s="82">
        <f t="shared" si="7"/>
        <v>0</v>
      </c>
      <c r="AB118" s="82">
        <f t="shared" si="7"/>
        <v>0</v>
      </c>
      <c r="AC118" s="82">
        <f t="shared" si="7"/>
        <v>0</v>
      </c>
      <c r="AD118" s="82">
        <f t="shared" si="7"/>
        <v>0</v>
      </c>
      <c r="AE118" s="82">
        <f t="shared" si="7"/>
        <v>0</v>
      </c>
      <c r="AF118" s="82">
        <f t="shared" si="7"/>
        <v>0</v>
      </c>
      <c r="AG118" s="82">
        <f t="shared" si="7"/>
        <v>0</v>
      </c>
      <c r="AH118" s="82">
        <f t="shared" si="7"/>
        <v>0</v>
      </c>
      <c r="AI118" s="82">
        <f t="shared" si="7"/>
        <v>0</v>
      </c>
      <c r="AJ118" s="82">
        <f t="shared" si="7"/>
        <v>0</v>
      </c>
      <c r="AK118" s="82">
        <f t="shared" si="7"/>
        <v>0</v>
      </c>
      <c r="AL118" s="82">
        <f t="shared" si="7"/>
        <v>0</v>
      </c>
      <c r="AM118" s="82">
        <f t="shared" si="7"/>
        <v>0</v>
      </c>
      <c r="AN118" s="82">
        <f t="shared" si="7"/>
        <v>0</v>
      </c>
      <c r="AO118" s="82">
        <f t="shared" si="7"/>
        <v>0</v>
      </c>
      <c r="AP118" s="82">
        <f t="shared" si="7"/>
        <v>0</v>
      </c>
      <c r="AQ118" s="82">
        <f t="shared" si="7"/>
        <v>0</v>
      </c>
      <c r="AR118" s="82">
        <f t="shared" si="7"/>
        <v>0</v>
      </c>
      <c r="AS118" s="82">
        <f t="shared" si="7"/>
        <v>0</v>
      </c>
      <c r="AT118" s="82">
        <f t="shared" si="7"/>
        <v>0</v>
      </c>
      <c r="AU118" s="82">
        <f t="shared" si="7"/>
        <v>0</v>
      </c>
      <c r="AV118" s="82">
        <f t="shared" si="7"/>
        <v>0</v>
      </c>
      <c r="AW118" s="82">
        <f t="shared" si="7"/>
        <v>0</v>
      </c>
      <c r="AX118" s="82">
        <f t="shared" si="7"/>
        <v>0</v>
      </c>
      <c r="AY118" s="82">
        <f t="shared" si="7"/>
        <v>0</v>
      </c>
      <c r="AZ118" s="82">
        <f t="shared" si="7"/>
        <v>0</v>
      </c>
      <c r="BA118" s="82">
        <f t="shared" si="7"/>
        <v>0</v>
      </c>
      <c r="BB118" s="82">
        <f t="shared" si="7"/>
        <v>0</v>
      </c>
      <c r="BC118" s="82">
        <f t="shared" si="7"/>
        <v>0</v>
      </c>
      <c r="BD118" s="82">
        <f t="shared" si="7"/>
        <v>0</v>
      </c>
      <c r="BE118" s="82">
        <f t="shared" si="7"/>
        <v>0</v>
      </c>
      <c r="BF118" s="82">
        <f t="shared" si="7"/>
        <v>0</v>
      </c>
      <c r="BG118" s="82">
        <f t="shared" si="7"/>
        <v>0</v>
      </c>
      <c r="BH118" s="82">
        <f t="shared" si="7"/>
        <v>0</v>
      </c>
      <c r="BI118" s="82">
        <f t="shared" si="7"/>
        <v>0</v>
      </c>
      <c r="BJ118" s="82">
        <f t="shared" si="7"/>
        <v>0</v>
      </c>
      <c r="BK118" s="82">
        <f t="shared" si="7"/>
        <v>0</v>
      </c>
      <c r="BL118" s="82">
        <f t="shared" si="7"/>
        <v>0</v>
      </c>
      <c r="BM118" s="82">
        <f t="shared" si="7"/>
        <v>0</v>
      </c>
    </row>
    <row r="119" spans="1:71">
      <c r="A119" t="s">
        <v>372</v>
      </c>
      <c r="B119" s="151">
        <f t="shared" ref="B119:BB119" si="9">INDEX(B$3:B$116,MATCH($A$119,$A$3:$A$116,0),1)</f>
        <v>0</v>
      </c>
      <c r="C119" s="151">
        <f t="shared" si="9"/>
        <v>66063881</v>
      </c>
      <c r="D119" s="151">
        <f t="shared" si="9"/>
        <v>64202939</v>
      </c>
      <c r="E119" s="151">
        <f t="shared" si="9"/>
        <v>61675878</v>
      </c>
      <c r="F119" s="151">
        <f t="shared" si="9"/>
        <v>60165005.299999997</v>
      </c>
      <c r="G119" s="151">
        <f t="shared" si="9"/>
        <v>0</v>
      </c>
      <c r="H119" s="151">
        <f t="shared" si="9"/>
        <v>53074935</v>
      </c>
      <c r="I119" s="151">
        <f t="shared" si="9"/>
        <v>49228542</v>
      </c>
      <c r="J119" s="151">
        <f t="shared" si="9"/>
        <v>46917363.729999997</v>
      </c>
      <c r="K119" s="151">
        <f t="shared" si="9"/>
        <v>43978992</v>
      </c>
      <c r="L119" s="151">
        <f t="shared" si="9"/>
        <v>41875732</v>
      </c>
      <c r="M119" s="151">
        <f t="shared" si="9"/>
        <v>39681741</v>
      </c>
      <c r="N119" s="151">
        <f t="shared" si="9"/>
        <v>39345736.619999997</v>
      </c>
      <c r="O119" s="151">
        <f t="shared" si="9"/>
        <v>38012771</v>
      </c>
      <c r="P119" s="151">
        <f t="shared" si="9"/>
        <v>36669916</v>
      </c>
      <c r="Q119" s="151">
        <f t="shared" si="9"/>
        <v>36995214</v>
      </c>
      <c r="R119" s="151">
        <f t="shared" si="9"/>
        <v>34902345.200000003</v>
      </c>
      <c r="S119" s="151">
        <f t="shared" si="9"/>
        <v>0</v>
      </c>
      <c r="T119" s="151">
        <f t="shared" si="9"/>
        <v>0</v>
      </c>
      <c r="U119" s="151">
        <f t="shared" si="9"/>
        <v>0</v>
      </c>
      <c r="V119" s="151">
        <f t="shared" si="9"/>
        <v>0</v>
      </c>
      <c r="W119" s="151">
        <f t="shared" si="9"/>
        <v>0</v>
      </c>
      <c r="X119" s="151">
        <f t="shared" si="9"/>
        <v>0</v>
      </c>
      <c r="Y119" s="151">
        <f t="shared" si="9"/>
        <v>0</v>
      </c>
      <c r="Z119" s="151">
        <f t="shared" si="9"/>
        <v>0</v>
      </c>
      <c r="AA119" s="151">
        <f t="shared" si="9"/>
        <v>0</v>
      </c>
      <c r="AB119" s="151">
        <f t="shared" si="9"/>
        <v>0</v>
      </c>
      <c r="AC119" s="151">
        <f t="shared" si="9"/>
        <v>0</v>
      </c>
      <c r="AD119" s="151">
        <f t="shared" si="9"/>
        <v>0</v>
      </c>
      <c r="AE119" s="151">
        <f t="shared" si="9"/>
        <v>0</v>
      </c>
      <c r="AF119" s="151">
        <f t="shared" si="9"/>
        <v>0</v>
      </c>
      <c r="AG119" s="151">
        <f t="shared" si="9"/>
        <v>0</v>
      </c>
      <c r="AH119" s="151">
        <f t="shared" si="9"/>
        <v>0</v>
      </c>
      <c r="AI119" s="151">
        <f t="shared" si="9"/>
        <v>0</v>
      </c>
      <c r="AJ119" s="151">
        <f t="shared" si="9"/>
        <v>0</v>
      </c>
      <c r="AK119" s="151">
        <f t="shared" si="9"/>
        <v>0</v>
      </c>
      <c r="AL119" s="151">
        <f t="shared" si="9"/>
        <v>0</v>
      </c>
      <c r="AM119" s="151">
        <f t="shared" si="9"/>
        <v>0</v>
      </c>
      <c r="AN119" s="151">
        <f t="shared" si="9"/>
        <v>0</v>
      </c>
      <c r="AO119" s="151">
        <f t="shared" si="9"/>
        <v>0</v>
      </c>
      <c r="AP119" s="151">
        <f t="shared" si="9"/>
        <v>0</v>
      </c>
      <c r="AQ119" s="151">
        <f t="shared" si="9"/>
        <v>0</v>
      </c>
      <c r="AR119" s="151">
        <f t="shared" si="9"/>
        <v>0</v>
      </c>
      <c r="AS119" s="151">
        <f t="shared" si="9"/>
        <v>0</v>
      </c>
      <c r="AT119" s="151">
        <f t="shared" si="9"/>
        <v>0</v>
      </c>
      <c r="AU119" s="151">
        <f t="shared" si="9"/>
        <v>0</v>
      </c>
      <c r="AV119" s="151">
        <f t="shared" si="9"/>
        <v>0</v>
      </c>
      <c r="AW119" s="151">
        <f t="shared" si="9"/>
        <v>0</v>
      </c>
      <c r="AX119" s="151">
        <f t="shared" si="9"/>
        <v>0</v>
      </c>
      <c r="AY119" s="151">
        <f t="shared" si="9"/>
        <v>0</v>
      </c>
      <c r="AZ119" s="151">
        <f t="shared" si="9"/>
        <v>0</v>
      </c>
      <c r="BA119" s="151">
        <f t="shared" si="9"/>
        <v>0</v>
      </c>
      <c r="BB119" s="151">
        <f t="shared" si="9"/>
        <v>0</v>
      </c>
      <c r="BC119" s="80"/>
    </row>
    <row r="120" spans="1:71">
      <c r="A120" t="s">
        <v>373</v>
      </c>
      <c r="B120" s="151">
        <f t="shared" ref="B120:BB120" si="10">INDEX(B$3:B$116,MATCH($A$120,$A$3:$A$116,0),1)</f>
        <v>0</v>
      </c>
      <c r="C120" s="151">
        <f t="shared" si="10"/>
        <v>67813832</v>
      </c>
      <c r="D120" s="151">
        <f t="shared" si="10"/>
        <v>63948413</v>
      </c>
      <c r="E120" s="151">
        <f t="shared" si="10"/>
        <v>59876799</v>
      </c>
      <c r="F120" s="151">
        <f t="shared" si="10"/>
        <v>56762661.719999999</v>
      </c>
      <c r="G120" s="151">
        <f t="shared" si="10"/>
        <v>0</v>
      </c>
      <c r="H120" s="151">
        <f t="shared" si="10"/>
        <v>46541216</v>
      </c>
      <c r="I120" s="151">
        <f t="shared" si="10"/>
        <v>41956064</v>
      </c>
      <c r="J120" s="151">
        <f t="shared" si="10"/>
        <v>38897288.68</v>
      </c>
      <c r="K120" s="151">
        <f t="shared" si="10"/>
        <v>36194706</v>
      </c>
      <c r="L120" s="151">
        <f t="shared" si="10"/>
        <v>34013376</v>
      </c>
      <c r="M120" s="151">
        <f t="shared" si="10"/>
        <v>31314860</v>
      </c>
      <c r="N120" s="151">
        <f t="shared" si="10"/>
        <v>29935649.48</v>
      </c>
      <c r="O120" s="151">
        <f t="shared" si="10"/>
        <v>27638003</v>
      </c>
      <c r="P120" s="151">
        <f t="shared" si="10"/>
        <v>25106703</v>
      </c>
      <c r="Q120" s="151">
        <f t="shared" si="10"/>
        <v>24060209</v>
      </c>
      <c r="R120" s="151">
        <f t="shared" si="10"/>
        <v>23636439.629999999</v>
      </c>
      <c r="S120" s="151">
        <f t="shared" si="10"/>
        <v>0</v>
      </c>
      <c r="T120" s="151">
        <f t="shared" si="10"/>
        <v>0</v>
      </c>
      <c r="U120" s="151">
        <f t="shared" si="10"/>
        <v>0</v>
      </c>
      <c r="V120" s="151">
        <f t="shared" si="10"/>
        <v>0</v>
      </c>
      <c r="W120" s="151">
        <f t="shared" si="10"/>
        <v>0</v>
      </c>
      <c r="X120" s="151">
        <f t="shared" si="10"/>
        <v>0</v>
      </c>
      <c r="Y120" s="151">
        <f t="shared" si="10"/>
        <v>0</v>
      </c>
      <c r="Z120" s="151">
        <f t="shared" si="10"/>
        <v>0</v>
      </c>
      <c r="AA120" s="151">
        <f t="shared" si="10"/>
        <v>0</v>
      </c>
      <c r="AB120" s="151">
        <f t="shared" si="10"/>
        <v>0</v>
      </c>
      <c r="AC120" s="151">
        <f t="shared" si="10"/>
        <v>0</v>
      </c>
      <c r="AD120" s="151">
        <f t="shared" si="10"/>
        <v>0</v>
      </c>
      <c r="AE120" s="151">
        <f t="shared" si="10"/>
        <v>0</v>
      </c>
      <c r="AF120" s="151">
        <f t="shared" si="10"/>
        <v>0</v>
      </c>
      <c r="AG120" s="151">
        <f t="shared" si="10"/>
        <v>0</v>
      </c>
      <c r="AH120" s="151">
        <f t="shared" si="10"/>
        <v>0</v>
      </c>
      <c r="AI120" s="151">
        <f t="shared" si="10"/>
        <v>0</v>
      </c>
      <c r="AJ120" s="151">
        <f t="shared" si="10"/>
        <v>0</v>
      </c>
      <c r="AK120" s="151">
        <f t="shared" si="10"/>
        <v>0</v>
      </c>
      <c r="AL120" s="151">
        <f t="shared" si="10"/>
        <v>0</v>
      </c>
      <c r="AM120" s="151">
        <f t="shared" si="10"/>
        <v>0</v>
      </c>
      <c r="AN120" s="151">
        <f t="shared" si="10"/>
        <v>0</v>
      </c>
      <c r="AO120" s="151">
        <f t="shared" si="10"/>
        <v>0</v>
      </c>
      <c r="AP120" s="151">
        <f t="shared" si="10"/>
        <v>0</v>
      </c>
      <c r="AQ120" s="151">
        <f t="shared" si="10"/>
        <v>0</v>
      </c>
      <c r="AR120" s="151">
        <f t="shared" si="10"/>
        <v>0</v>
      </c>
      <c r="AS120" s="151">
        <f t="shared" si="10"/>
        <v>0</v>
      </c>
      <c r="AT120" s="151">
        <f t="shared" si="10"/>
        <v>0</v>
      </c>
      <c r="AU120" s="151">
        <f t="shared" si="10"/>
        <v>0</v>
      </c>
      <c r="AV120" s="151">
        <f t="shared" si="10"/>
        <v>0</v>
      </c>
      <c r="AW120" s="151">
        <f t="shared" si="10"/>
        <v>0</v>
      </c>
      <c r="AX120" s="151">
        <f t="shared" si="10"/>
        <v>0</v>
      </c>
      <c r="AY120" s="151">
        <f t="shared" si="10"/>
        <v>0</v>
      </c>
      <c r="AZ120" s="151">
        <f t="shared" si="10"/>
        <v>0</v>
      </c>
      <c r="BA120" s="151">
        <f t="shared" si="10"/>
        <v>0</v>
      </c>
      <c r="BB120" s="151">
        <f t="shared" si="10"/>
        <v>0</v>
      </c>
      <c r="BC120" s="80"/>
    </row>
    <row r="121" spans="1:71" ht="14">
      <c r="A121" s="152" t="s">
        <v>376</v>
      </c>
      <c r="B121" s="80">
        <f>SUM(B119:B120)</f>
        <v>0</v>
      </c>
      <c r="C121" s="80">
        <f t="shared" ref="C121:BB121" si="11">SUM(C119:C120)</f>
        <v>133877713</v>
      </c>
      <c r="D121" s="80">
        <f t="shared" si="11"/>
        <v>128151352</v>
      </c>
      <c r="E121" s="80">
        <f t="shared" si="11"/>
        <v>121552677</v>
      </c>
      <c r="F121" s="80">
        <f t="shared" si="11"/>
        <v>116927667.02</v>
      </c>
      <c r="G121" s="80">
        <f t="shared" si="11"/>
        <v>0</v>
      </c>
      <c r="H121" s="80">
        <f t="shared" si="11"/>
        <v>99616151</v>
      </c>
      <c r="I121" s="80">
        <f t="shared" si="11"/>
        <v>91184606</v>
      </c>
      <c r="J121" s="80">
        <f t="shared" si="11"/>
        <v>85814652.409999996</v>
      </c>
      <c r="K121" s="80">
        <f t="shared" si="11"/>
        <v>80173698</v>
      </c>
      <c r="L121" s="80">
        <f t="shared" si="11"/>
        <v>75889108</v>
      </c>
      <c r="M121" s="80">
        <f t="shared" si="11"/>
        <v>70996601</v>
      </c>
      <c r="N121" s="80">
        <f t="shared" si="11"/>
        <v>69281386.099999994</v>
      </c>
      <c r="O121" s="80">
        <f t="shared" si="11"/>
        <v>65650774</v>
      </c>
      <c r="P121" s="80">
        <f t="shared" ref="P121:Q121" si="12">SUM(P119:P120)</f>
        <v>61776619</v>
      </c>
      <c r="Q121" s="80">
        <f t="shared" si="12"/>
        <v>61055423</v>
      </c>
      <c r="R121" s="80">
        <f t="shared" si="11"/>
        <v>58538784.829999998</v>
      </c>
      <c r="S121" s="80">
        <f t="shared" si="11"/>
        <v>0</v>
      </c>
      <c r="T121" s="80">
        <f t="shared" si="11"/>
        <v>0</v>
      </c>
      <c r="U121" s="80">
        <f t="shared" si="11"/>
        <v>0</v>
      </c>
      <c r="V121" s="80">
        <f t="shared" si="11"/>
        <v>0</v>
      </c>
      <c r="W121" s="80">
        <f t="shared" si="11"/>
        <v>0</v>
      </c>
      <c r="X121" s="80">
        <f t="shared" si="11"/>
        <v>0</v>
      </c>
      <c r="Y121" s="80">
        <f t="shared" si="11"/>
        <v>0</v>
      </c>
      <c r="Z121" s="80">
        <f t="shared" si="11"/>
        <v>0</v>
      </c>
      <c r="AA121" s="80">
        <f t="shared" si="11"/>
        <v>0</v>
      </c>
      <c r="AB121" s="80">
        <f t="shared" si="11"/>
        <v>0</v>
      </c>
      <c r="AC121" s="80">
        <f t="shared" si="11"/>
        <v>0</v>
      </c>
      <c r="AD121" s="80">
        <f t="shared" si="11"/>
        <v>0</v>
      </c>
      <c r="AE121" s="80">
        <f t="shared" si="11"/>
        <v>0</v>
      </c>
      <c r="AF121" s="80">
        <f t="shared" si="11"/>
        <v>0</v>
      </c>
      <c r="AG121" s="80">
        <f t="shared" si="11"/>
        <v>0</v>
      </c>
      <c r="AH121" s="80">
        <f t="shared" si="11"/>
        <v>0</v>
      </c>
      <c r="AI121" s="80">
        <f t="shared" si="11"/>
        <v>0</v>
      </c>
      <c r="AJ121" s="80">
        <f t="shared" si="11"/>
        <v>0</v>
      </c>
      <c r="AK121" s="80">
        <f t="shared" si="11"/>
        <v>0</v>
      </c>
      <c r="AL121" s="80">
        <f t="shared" si="11"/>
        <v>0</v>
      </c>
      <c r="AM121" s="80">
        <f t="shared" si="11"/>
        <v>0</v>
      </c>
      <c r="AN121" s="80">
        <f t="shared" si="11"/>
        <v>0</v>
      </c>
      <c r="AO121" s="80">
        <f t="shared" si="11"/>
        <v>0</v>
      </c>
      <c r="AP121" s="80">
        <f t="shared" si="11"/>
        <v>0</v>
      </c>
      <c r="AQ121" s="80">
        <f t="shared" si="11"/>
        <v>0</v>
      </c>
      <c r="AR121" s="80">
        <f t="shared" si="11"/>
        <v>0</v>
      </c>
      <c r="AS121" s="80">
        <f t="shared" si="11"/>
        <v>0</v>
      </c>
      <c r="AT121" s="80">
        <f t="shared" si="11"/>
        <v>0</v>
      </c>
      <c r="AU121" s="80">
        <f t="shared" si="11"/>
        <v>0</v>
      </c>
      <c r="AV121" s="80">
        <f t="shared" si="11"/>
        <v>0</v>
      </c>
      <c r="AW121" s="80">
        <f t="shared" si="11"/>
        <v>0</v>
      </c>
      <c r="AX121" s="80">
        <f t="shared" si="11"/>
        <v>0</v>
      </c>
      <c r="AY121" s="80">
        <f t="shared" si="11"/>
        <v>0</v>
      </c>
      <c r="AZ121" s="80">
        <f t="shared" si="11"/>
        <v>0</v>
      </c>
      <c r="BA121" s="80">
        <f t="shared" si="11"/>
        <v>0</v>
      </c>
      <c r="BB121" s="80">
        <f t="shared" si="11"/>
        <v>0</v>
      </c>
    </row>
    <row r="122" spans="1:71" s="80" customFormat="1">
      <c r="A122" s="81" t="s">
        <v>365</v>
      </c>
      <c r="B122" s="80">
        <f t="shared" ref="B122:BM122" si="13">+B10+B11</f>
        <v>521011.35</v>
      </c>
      <c r="C122" s="80">
        <f t="shared" si="13"/>
        <v>362012</v>
      </c>
      <c r="D122" s="80">
        <f t="shared" si="13"/>
        <v>337184</v>
      </c>
      <c r="E122" s="80">
        <f t="shared" si="13"/>
        <v>365135</v>
      </c>
      <c r="F122" s="80">
        <f t="shared" si="13"/>
        <v>279494.71000000002</v>
      </c>
      <c r="G122" s="80">
        <f t="shared" si="13"/>
        <v>293896</v>
      </c>
      <c r="H122" s="80">
        <f t="shared" si="13"/>
        <v>345058</v>
      </c>
      <c r="I122" s="80">
        <f t="shared" si="13"/>
        <v>344778</v>
      </c>
      <c r="J122" s="80">
        <f t="shared" si="13"/>
        <v>308644.90000000002</v>
      </c>
      <c r="K122" s="80">
        <f t="shared" si="13"/>
        <v>349116</v>
      </c>
      <c r="L122" s="80">
        <f t="shared" si="13"/>
        <v>408623</v>
      </c>
      <c r="M122" s="80">
        <f t="shared" si="13"/>
        <v>335390</v>
      </c>
      <c r="N122" s="80">
        <f t="shared" si="13"/>
        <v>139753.32999999999</v>
      </c>
      <c r="O122" s="80">
        <f t="shared" si="13"/>
        <v>165731</v>
      </c>
      <c r="P122" s="80">
        <f t="shared" ref="P122:Q122" si="14">+P10+P11</f>
        <v>177973</v>
      </c>
      <c r="Q122" s="80">
        <f t="shared" si="14"/>
        <v>197718</v>
      </c>
      <c r="R122" s="80">
        <f t="shared" si="13"/>
        <v>135131.14000000001</v>
      </c>
      <c r="S122" s="80">
        <f t="shared" si="13"/>
        <v>0</v>
      </c>
      <c r="T122" s="80">
        <f t="shared" si="13"/>
        <v>0</v>
      </c>
      <c r="U122" s="80">
        <f t="shared" si="13"/>
        <v>0</v>
      </c>
      <c r="V122" s="80">
        <f t="shared" si="13"/>
        <v>0</v>
      </c>
      <c r="W122" s="80">
        <f t="shared" si="13"/>
        <v>0</v>
      </c>
      <c r="X122" s="80">
        <f t="shared" si="13"/>
        <v>0</v>
      </c>
      <c r="Y122" s="80">
        <f t="shared" si="13"/>
        <v>0</v>
      </c>
      <c r="Z122" s="80">
        <f t="shared" si="13"/>
        <v>0</v>
      </c>
      <c r="AA122" s="80">
        <f t="shared" si="13"/>
        <v>0</v>
      </c>
      <c r="AB122" s="80">
        <f t="shared" si="13"/>
        <v>0</v>
      </c>
      <c r="AC122" s="80">
        <f t="shared" si="13"/>
        <v>0</v>
      </c>
      <c r="AD122" s="80">
        <f t="shared" si="13"/>
        <v>0</v>
      </c>
      <c r="AE122" s="80">
        <f t="shared" si="13"/>
        <v>0</v>
      </c>
      <c r="AF122" s="80">
        <f t="shared" si="13"/>
        <v>0</v>
      </c>
      <c r="AG122" s="80">
        <f t="shared" si="13"/>
        <v>0</v>
      </c>
      <c r="AH122" s="80">
        <f t="shared" si="13"/>
        <v>0</v>
      </c>
      <c r="AI122" s="80">
        <f t="shared" si="13"/>
        <v>0</v>
      </c>
      <c r="AJ122" s="80">
        <f t="shared" si="13"/>
        <v>0</v>
      </c>
      <c r="AK122" s="80">
        <f t="shared" si="13"/>
        <v>0</v>
      </c>
      <c r="AL122" s="80">
        <f t="shared" si="13"/>
        <v>0</v>
      </c>
      <c r="AM122" s="80">
        <f t="shared" si="13"/>
        <v>0</v>
      </c>
      <c r="AN122" s="80">
        <f t="shared" si="13"/>
        <v>0</v>
      </c>
      <c r="AO122" s="80">
        <f t="shared" si="13"/>
        <v>0</v>
      </c>
      <c r="AP122" s="80">
        <f t="shared" si="13"/>
        <v>0</v>
      </c>
      <c r="AQ122" s="80">
        <f t="shared" si="13"/>
        <v>0</v>
      </c>
      <c r="AR122" s="80">
        <f t="shared" si="13"/>
        <v>0</v>
      </c>
      <c r="AS122" s="80">
        <f t="shared" si="13"/>
        <v>0</v>
      </c>
      <c r="AT122" s="80">
        <f t="shared" si="13"/>
        <v>0</v>
      </c>
      <c r="AU122" s="80">
        <f t="shared" si="13"/>
        <v>0</v>
      </c>
      <c r="AV122" s="80">
        <f t="shared" si="13"/>
        <v>0</v>
      </c>
      <c r="AW122" s="80">
        <f t="shared" si="13"/>
        <v>0</v>
      </c>
      <c r="AX122" s="80">
        <f t="shared" si="13"/>
        <v>0</v>
      </c>
      <c r="AY122" s="80">
        <f t="shared" si="13"/>
        <v>0</v>
      </c>
      <c r="AZ122" s="80">
        <f t="shared" si="13"/>
        <v>0</v>
      </c>
      <c r="BA122" s="80">
        <f t="shared" si="13"/>
        <v>0</v>
      </c>
      <c r="BB122" s="80">
        <f t="shared" si="13"/>
        <v>0</v>
      </c>
      <c r="BC122" s="80">
        <f t="shared" si="13"/>
        <v>0</v>
      </c>
      <c r="BD122" s="80">
        <f t="shared" si="13"/>
        <v>0</v>
      </c>
      <c r="BE122" s="80">
        <f t="shared" si="13"/>
        <v>0</v>
      </c>
      <c r="BF122" s="80">
        <f t="shared" si="13"/>
        <v>0</v>
      </c>
      <c r="BG122" s="80">
        <f t="shared" si="13"/>
        <v>0</v>
      </c>
      <c r="BH122" s="80">
        <f t="shared" si="13"/>
        <v>0</v>
      </c>
      <c r="BI122" s="80">
        <f t="shared" si="13"/>
        <v>0</v>
      </c>
      <c r="BJ122" s="80">
        <f t="shared" si="13"/>
        <v>0</v>
      </c>
      <c r="BK122" s="80">
        <f t="shared" si="13"/>
        <v>0</v>
      </c>
      <c r="BL122" s="80">
        <f t="shared" si="13"/>
        <v>0</v>
      </c>
      <c r="BM122" s="80">
        <f t="shared" si="13"/>
        <v>0</v>
      </c>
    </row>
    <row r="123" spans="1:71">
      <c r="B123" s="80"/>
      <c r="C123" s="80"/>
      <c r="D123" s="80"/>
      <c r="E123" s="80"/>
      <c r="F123" s="80"/>
      <c r="G123" s="80"/>
      <c r="H123" s="80"/>
      <c r="I123" s="80"/>
      <c r="J123" s="80"/>
      <c r="K123" s="80"/>
      <c r="L123" s="80"/>
      <c r="M123" s="80"/>
      <c r="N123" s="80"/>
      <c r="O123" s="80"/>
      <c r="P123" s="80"/>
      <c r="Q123" s="80"/>
      <c r="R123" s="80"/>
      <c r="S123" s="80"/>
      <c r="T123" s="80"/>
      <c r="U123" s="80"/>
      <c r="V123" s="80"/>
      <c r="W123" s="80"/>
      <c r="X123" s="80"/>
      <c r="Y123" s="80"/>
      <c r="Z123" s="80"/>
      <c r="AA123" s="80"/>
      <c r="AB123" s="80"/>
      <c r="AC123" s="80"/>
      <c r="AD123" s="80"/>
      <c r="AE123" s="80"/>
      <c r="AF123" s="80"/>
      <c r="AG123" s="80"/>
      <c r="AH123" s="80"/>
      <c r="AI123" s="80"/>
      <c r="AJ123" s="80"/>
      <c r="AK123" s="80"/>
      <c r="AL123" s="80"/>
      <c r="AM123" s="80"/>
      <c r="AN123" s="80"/>
      <c r="AO123" s="80"/>
      <c r="AP123" s="80"/>
      <c r="AQ123" s="80"/>
      <c r="AR123" s="80"/>
      <c r="AS123" s="80"/>
      <c r="AT123" s="80"/>
      <c r="AU123" s="80"/>
      <c r="AV123" s="80"/>
      <c r="AW123" s="80"/>
      <c r="AX123" s="80"/>
      <c r="AY123" s="80"/>
      <c r="AZ123" s="80"/>
      <c r="BA123" s="80"/>
      <c r="BB123" s="80"/>
      <c r="BC123" s="80"/>
    </row>
    <row r="124" spans="1:71">
      <c r="A124" s="4" t="s">
        <v>5</v>
      </c>
    </row>
    <row r="125" spans="1:71" s="3" customFormat="1" ht="14">
      <c r="A125" t="s">
        <v>6</v>
      </c>
      <c r="B125" t="s">
        <v>1911</v>
      </c>
      <c r="C125" t="s">
        <v>1895</v>
      </c>
      <c r="D125" t="s">
        <v>1896</v>
      </c>
      <c r="E125" t="s">
        <v>1897</v>
      </c>
      <c r="F125" t="s">
        <v>1912</v>
      </c>
      <c r="G125" t="s">
        <v>1899</v>
      </c>
      <c r="H125" t="s">
        <v>1900</v>
      </c>
      <c r="I125" t="s">
        <v>745</v>
      </c>
      <c r="J125" t="s">
        <v>754</v>
      </c>
      <c r="K125" t="s">
        <v>747</v>
      </c>
      <c r="L125" t="s">
        <v>694</v>
      </c>
      <c r="M125" t="s">
        <v>382</v>
      </c>
      <c r="N125" t="s">
        <v>504</v>
      </c>
      <c r="O125" t="s">
        <v>384</v>
      </c>
      <c r="P125" t="s">
        <v>385</v>
      </c>
      <c r="Q125" t="s">
        <v>386</v>
      </c>
      <c r="R125" t="s">
        <v>505</v>
      </c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 s="79"/>
      <c r="BG125" s="79"/>
      <c r="BH125" s="79"/>
      <c r="BI125" s="79"/>
      <c r="BJ125" s="79"/>
      <c r="BK125" s="79"/>
      <c r="BL125" s="79"/>
      <c r="BM125" s="79"/>
      <c r="BN125" s="79"/>
      <c r="BO125" s="79"/>
      <c r="BP125" s="79"/>
      <c r="BQ125" s="79"/>
      <c r="BR125" s="79"/>
      <c r="BS125" s="79"/>
    </row>
    <row r="126" spans="1:71">
      <c r="A126" t="s">
        <v>517</v>
      </c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</row>
    <row r="127" spans="1:71">
      <c r="A127" t="s">
        <v>518</v>
      </c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</row>
    <row r="128" spans="1:71">
      <c r="A128" t="s">
        <v>344</v>
      </c>
      <c r="B128">
        <v>6517669.1799999997</v>
      </c>
      <c r="C128">
        <v>6280885</v>
      </c>
      <c r="D128">
        <v>6008264</v>
      </c>
      <c r="E128">
        <v>5614572</v>
      </c>
      <c r="F128">
        <v>5589590.3499999996</v>
      </c>
      <c r="G128">
        <v>5165025</v>
      </c>
      <c r="H128">
        <v>4801793</v>
      </c>
      <c r="I128">
        <v>4434181</v>
      </c>
      <c r="J128">
        <v>4211779.3</v>
      </c>
      <c r="K128">
        <v>4021746</v>
      </c>
      <c r="L128">
        <v>3882050</v>
      </c>
      <c r="M128">
        <v>3848415</v>
      </c>
      <c r="N128">
        <v>3878740.93</v>
      </c>
      <c r="O128">
        <v>3727289</v>
      </c>
      <c r="P128">
        <v>3559585</v>
      </c>
      <c r="Q128">
        <v>3522322</v>
      </c>
      <c r="R128">
        <v>3150726.87</v>
      </c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 s="80"/>
      <c r="BG128" s="80"/>
      <c r="BH128" s="80"/>
      <c r="BI128" s="80"/>
      <c r="BJ128" s="80"/>
      <c r="BK128" s="80"/>
      <c r="BL128" s="80"/>
      <c r="BM128" s="80"/>
      <c r="BN128" s="80"/>
      <c r="BO128" s="80"/>
      <c r="BP128" s="80"/>
      <c r="BQ128" s="80"/>
      <c r="BR128" s="80"/>
      <c r="BS128" s="80"/>
    </row>
    <row r="129" spans="1:71">
      <c r="A129" t="s">
        <v>346</v>
      </c>
      <c r="B129">
        <v>6286775.9699999997</v>
      </c>
      <c r="C129">
        <v>6063173</v>
      </c>
      <c r="D129">
        <v>5753721</v>
      </c>
      <c r="E129">
        <v>5396798</v>
      </c>
      <c r="F129">
        <v>5337748.22</v>
      </c>
      <c r="G129">
        <v>4958985</v>
      </c>
      <c r="H129">
        <v>4617194</v>
      </c>
      <c r="I129">
        <v>4285135</v>
      </c>
      <c r="J129">
        <v>4081856</v>
      </c>
      <c r="K129">
        <v>3843963</v>
      </c>
      <c r="L129">
        <v>3684448</v>
      </c>
      <c r="M129">
        <v>3584942</v>
      </c>
      <c r="N129">
        <v>3689530.14</v>
      </c>
      <c r="O129">
        <v>3554813</v>
      </c>
      <c r="P129">
        <v>3384920</v>
      </c>
      <c r="Q129">
        <v>3332246</v>
      </c>
      <c r="R129">
        <v>2969923.4</v>
      </c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 s="80"/>
      <c r="BG129" s="80"/>
      <c r="BH129" s="80"/>
      <c r="BI129" s="80"/>
      <c r="BJ129" s="80"/>
      <c r="BK129" s="80"/>
      <c r="BL129" s="80"/>
      <c r="BM129" s="80"/>
      <c r="BN129" s="80"/>
      <c r="BO129" s="80"/>
      <c r="BP129" s="80"/>
      <c r="BQ129" s="80"/>
      <c r="BR129" s="80"/>
      <c r="BS129" s="80"/>
    </row>
    <row r="130" spans="1:71">
      <c r="A130" t="s">
        <v>1925</v>
      </c>
      <c r="B130">
        <v>0</v>
      </c>
      <c r="C130">
        <v>0</v>
      </c>
      <c r="D130">
        <v>0</v>
      </c>
      <c r="E130">
        <v>5396798</v>
      </c>
      <c r="F130">
        <v>4799765.5599999996</v>
      </c>
      <c r="G130">
        <v>0</v>
      </c>
      <c r="H130">
        <v>0</v>
      </c>
      <c r="I130">
        <v>4285135</v>
      </c>
      <c r="J130">
        <v>3798802.25</v>
      </c>
      <c r="K130">
        <v>0</v>
      </c>
      <c r="L130">
        <v>0</v>
      </c>
      <c r="M130">
        <v>0</v>
      </c>
      <c r="N130">
        <v>0</v>
      </c>
      <c r="O130">
        <v>0</v>
      </c>
      <c r="P130">
        <v>0</v>
      </c>
      <c r="Q130">
        <v>0</v>
      </c>
      <c r="R130">
        <v>0</v>
      </c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 s="80"/>
      <c r="BG130" s="80"/>
      <c r="BH130" s="80"/>
      <c r="BI130" s="80"/>
      <c r="BJ130" s="80"/>
      <c r="BK130" s="80"/>
      <c r="BL130" s="80"/>
      <c r="BM130" s="80"/>
      <c r="BN130" s="80"/>
      <c r="BO130" s="80"/>
      <c r="BP130" s="80"/>
      <c r="BQ130" s="80"/>
      <c r="BR130" s="80"/>
      <c r="BS130" s="80"/>
    </row>
    <row r="131" spans="1:71">
      <c r="A131" t="s">
        <v>374</v>
      </c>
      <c r="B131">
        <v>230893.22</v>
      </c>
      <c r="C131">
        <v>217712</v>
      </c>
      <c r="D131">
        <v>254543</v>
      </c>
      <c r="E131">
        <v>217774</v>
      </c>
      <c r="F131">
        <v>251842.13</v>
      </c>
      <c r="G131">
        <v>206040</v>
      </c>
      <c r="H131">
        <v>184599</v>
      </c>
      <c r="I131">
        <v>149046</v>
      </c>
      <c r="J131">
        <v>129923.3</v>
      </c>
      <c r="K131">
        <v>177783</v>
      </c>
      <c r="L131">
        <v>197602</v>
      </c>
      <c r="M131">
        <v>263473</v>
      </c>
      <c r="N131">
        <v>189210.79</v>
      </c>
      <c r="O131">
        <v>172476</v>
      </c>
      <c r="P131">
        <v>174665</v>
      </c>
      <c r="Q131">
        <v>190076</v>
      </c>
      <c r="R131">
        <v>180803.47</v>
      </c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 s="80"/>
      <c r="BG131" s="80"/>
      <c r="BH131" s="80"/>
      <c r="BI131" s="80"/>
      <c r="BJ131" s="80"/>
      <c r="BK131" s="80"/>
      <c r="BL131" s="80"/>
      <c r="BM131" s="80"/>
      <c r="BN131" s="80"/>
      <c r="BO131" s="80"/>
      <c r="BP131" s="80"/>
      <c r="BQ131" s="80"/>
      <c r="BR131" s="80"/>
      <c r="BS131" s="80"/>
    </row>
    <row r="132" spans="1:71">
      <c r="A132" t="s">
        <v>307</v>
      </c>
      <c r="B132">
        <v>37808.15</v>
      </c>
      <c r="C132">
        <v>18594</v>
      </c>
      <c r="D132">
        <v>32777</v>
      </c>
      <c r="E132">
        <v>15607</v>
      </c>
      <c r="F132">
        <v>21181.19</v>
      </c>
      <c r="G132">
        <v>20132</v>
      </c>
      <c r="H132">
        <v>22947</v>
      </c>
      <c r="I132">
        <v>13639</v>
      </c>
      <c r="J132">
        <v>21558.2</v>
      </c>
      <c r="K132">
        <v>10100</v>
      </c>
      <c r="L132">
        <v>14364</v>
      </c>
      <c r="M132">
        <v>8729</v>
      </c>
      <c r="N132">
        <v>11826.54</v>
      </c>
      <c r="O132">
        <v>9361</v>
      </c>
      <c r="P132">
        <v>5678</v>
      </c>
      <c r="Q132">
        <v>17788</v>
      </c>
      <c r="R132">
        <v>21255.51</v>
      </c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 s="80"/>
      <c r="BG132" s="80"/>
      <c r="BH132" s="80"/>
      <c r="BI132" s="80"/>
      <c r="BJ132" s="80"/>
      <c r="BK132" s="80"/>
      <c r="BL132" s="80"/>
      <c r="BM132" s="80"/>
      <c r="BN132" s="80"/>
      <c r="BO132" s="80"/>
      <c r="BP132" s="80"/>
      <c r="BQ132" s="80"/>
      <c r="BR132" s="80"/>
      <c r="BS132" s="80"/>
    </row>
    <row r="133" spans="1:71">
      <c r="A133" t="s">
        <v>347</v>
      </c>
      <c r="B133">
        <v>6555477.3300000001</v>
      </c>
      <c r="C133">
        <v>6299479</v>
      </c>
      <c r="D133">
        <v>6041041</v>
      </c>
      <c r="E133">
        <v>5630179</v>
      </c>
      <c r="F133">
        <v>5610771.5499999998</v>
      </c>
      <c r="G133">
        <v>5185157</v>
      </c>
      <c r="H133">
        <v>4824740</v>
      </c>
      <c r="I133">
        <v>4447820</v>
      </c>
      <c r="J133">
        <v>4233337.49</v>
      </c>
      <c r="K133">
        <v>4031846</v>
      </c>
      <c r="L133">
        <v>3896414</v>
      </c>
      <c r="M133">
        <v>3857144</v>
      </c>
      <c r="N133">
        <v>3890567.47</v>
      </c>
      <c r="O133">
        <v>3736650</v>
      </c>
      <c r="P133">
        <v>3565263</v>
      </c>
      <c r="Q133">
        <v>3540110</v>
      </c>
      <c r="R133">
        <v>3171982.38</v>
      </c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 s="80"/>
      <c r="BG133" s="80"/>
      <c r="BH133" s="80"/>
      <c r="BI133" s="80"/>
      <c r="BJ133" s="80"/>
      <c r="BK133" s="80"/>
      <c r="BL133" s="80"/>
      <c r="BM133" s="80"/>
      <c r="BN133" s="80"/>
      <c r="BO133" s="80"/>
      <c r="BP133" s="80"/>
      <c r="BQ133" s="80"/>
      <c r="BR133" s="80"/>
      <c r="BS133" s="80"/>
    </row>
    <row r="134" spans="1:71">
      <c r="A134" t="s">
        <v>521</v>
      </c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 s="80"/>
      <c r="BG134" s="80"/>
      <c r="BH134" s="80"/>
      <c r="BI134" s="80"/>
      <c r="BJ134" s="80"/>
      <c r="BK134" s="80"/>
      <c r="BL134" s="80"/>
      <c r="BM134" s="80"/>
      <c r="BN134" s="80"/>
      <c r="BO134" s="80"/>
      <c r="BP134" s="80"/>
      <c r="BQ134" s="80"/>
      <c r="BR134" s="80"/>
      <c r="BS134" s="80"/>
    </row>
    <row r="135" spans="1:71">
      <c r="A135" t="s">
        <v>349</v>
      </c>
      <c r="B135">
        <v>2496229.84</v>
      </c>
      <c r="C135">
        <v>2390901</v>
      </c>
      <c r="D135">
        <v>2462930</v>
      </c>
      <c r="E135">
        <v>2352001</v>
      </c>
      <c r="F135">
        <v>2151650.5299999998</v>
      </c>
      <c r="G135">
        <v>2008001</v>
      </c>
      <c r="H135">
        <v>1946219</v>
      </c>
      <c r="I135">
        <v>1962921</v>
      </c>
      <c r="J135">
        <v>2022684.29</v>
      </c>
      <c r="K135">
        <v>1780312</v>
      </c>
      <c r="L135">
        <v>1656818</v>
      </c>
      <c r="M135">
        <v>1501597</v>
      </c>
      <c r="N135">
        <v>1599436.51</v>
      </c>
      <c r="O135">
        <v>1533204</v>
      </c>
      <c r="P135">
        <v>1520029</v>
      </c>
      <c r="Q135">
        <v>1491480</v>
      </c>
      <c r="R135">
        <v>1328547</v>
      </c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 s="80"/>
      <c r="BG135" s="80"/>
      <c r="BH135" s="80"/>
      <c r="BI135" s="80"/>
      <c r="BJ135" s="80"/>
      <c r="BK135" s="80"/>
      <c r="BL135" s="80"/>
      <c r="BM135" s="80"/>
      <c r="BN135" s="80"/>
      <c r="BO135" s="80"/>
      <c r="BP135" s="80"/>
      <c r="BQ135" s="80"/>
      <c r="BR135" s="80"/>
      <c r="BS135" s="80"/>
    </row>
    <row r="136" spans="1:71">
      <c r="A136" t="s">
        <v>358</v>
      </c>
      <c r="B136">
        <v>1904939.15</v>
      </c>
      <c r="C136">
        <v>965419</v>
      </c>
      <c r="D136">
        <v>1016718</v>
      </c>
      <c r="E136">
        <v>953990</v>
      </c>
      <c r="F136">
        <v>880473.27</v>
      </c>
      <c r="G136">
        <v>923325</v>
      </c>
      <c r="H136">
        <v>524326</v>
      </c>
      <c r="I136">
        <v>169219</v>
      </c>
      <c r="J136">
        <v>276002.95</v>
      </c>
      <c r="K136">
        <v>189224</v>
      </c>
      <c r="L136">
        <v>137316</v>
      </c>
      <c r="M136">
        <v>145445</v>
      </c>
      <c r="N136">
        <v>498505.49</v>
      </c>
      <c r="O136">
        <v>52035</v>
      </c>
      <c r="P136">
        <v>24671</v>
      </c>
      <c r="Q136">
        <v>0</v>
      </c>
      <c r="R136">
        <v>138553.24</v>
      </c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 s="80"/>
      <c r="BG136" s="80"/>
      <c r="BH136" s="80"/>
      <c r="BI136" s="80"/>
      <c r="BJ136" s="80"/>
      <c r="BK136" s="80"/>
      <c r="BL136" s="80"/>
      <c r="BM136" s="80"/>
      <c r="BN136" s="80"/>
      <c r="BO136" s="80"/>
      <c r="BP136" s="80"/>
      <c r="BQ136" s="80"/>
      <c r="BR136" s="80"/>
      <c r="BS136" s="80"/>
    </row>
    <row r="137" spans="1:71">
      <c r="A137" t="s">
        <v>375</v>
      </c>
      <c r="B137">
        <v>0</v>
      </c>
      <c r="C137">
        <v>0</v>
      </c>
      <c r="D137">
        <v>0</v>
      </c>
      <c r="E137">
        <v>0</v>
      </c>
      <c r="F137">
        <v>0</v>
      </c>
      <c r="G137">
        <v>0</v>
      </c>
      <c r="H137">
        <v>0</v>
      </c>
      <c r="I137">
        <v>0</v>
      </c>
      <c r="J137">
        <v>0</v>
      </c>
      <c r="K137">
        <v>0</v>
      </c>
      <c r="L137">
        <v>0</v>
      </c>
      <c r="M137">
        <v>0</v>
      </c>
      <c r="N137">
        <v>0</v>
      </c>
      <c r="O137">
        <v>0</v>
      </c>
      <c r="P137">
        <v>0</v>
      </c>
      <c r="Q137">
        <v>-68658</v>
      </c>
      <c r="R137">
        <v>0</v>
      </c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 s="80"/>
      <c r="BG137" s="80"/>
      <c r="BH137" s="80"/>
      <c r="BI137" s="80"/>
      <c r="BJ137" s="80"/>
      <c r="BK137" s="80"/>
      <c r="BL137" s="80"/>
      <c r="BM137" s="80"/>
      <c r="BN137" s="80"/>
      <c r="BO137" s="80"/>
      <c r="BP137" s="80"/>
      <c r="BQ137" s="80"/>
      <c r="BR137" s="80"/>
      <c r="BS137" s="80"/>
    </row>
    <row r="138" spans="1:71">
      <c r="A138" t="s">
        <v>522</v>
      </c>
      <c r="B138">
        <v>4401168.99</v>
      </c>
      <c r="C138">
        <v>3356320</v>
      </c>
      <c r="D138">
        <v>3479648</v>
      </c>
      <c r="E138">
        <v>3305991</v>
      </c>
      <c r="F138">
        <v>3032123.8</v>
      </c>
      <c r="G138">
        <v>2931326</v>
      </c>
      <c r="H138">
        <v>2470545</v>
      </c>
      <c r="I138">
        <v>2132140</v>
      </c>
      <c r="J138">
        <v>2298687.2400000002</v>
      </c>
      <c r="K138">
        <v>1969536</v>
      </c>
      <c r="L138">
        <v>1794134</v>
      </c>
      <c r="M138">
        <v>1647042</v>
      </c>
      <c r="N138">
        <v>2097942</v>
      </c>
      <c r="O138">
        <v>1585239</v>
      </c>
      <c r="P138">
        <v>1544700</v>
      </c>
      <c r="Q138">
        <v>1422822</v>
      </c>
      <c r="R138">
        <v>1467100.24</v>
      </c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 s="80"/>
      <c r="BG138" s="80"/>
      <c r="BH138" s="80"/>
      <c r="BI138" s="80"/>
      <c r="BJ138" s="80"/>
      <c r="BK138" s="80"/>
      <c r="BL138" s="80"/>
      <c r="BM138" s="80"/>
      <c r="BN138" s="80"/>
      <c r="BO138" s="80"/>
      <c r="BP138" s="80"/>
      <c r="BQ138" s="80"/>
      <c r="BR138" s="80"/>
      <c r="BS138" s="80"/>
    </row>
    <row r="139" spans="1:71">
      <c r="A139" t="s">
        <v>354</v>
      </c>
      <c r="B139">
        <v>0</v>
      </c>
      <c r="C139">
        <v>-334133</v>
      </c>
      <c r="D139">
        <v>-183152</v>
      </c>
      <c r="E139">
        <v>-111521</v>
      </c>
      <c r="F139">
        <v>-98420.22</v>
      </c>
      <c r="G139">
        <v>0</v>
      </c>
      <c r="H139">
        <v>43803</v>
      </c>
      <c r="I139">
        <v>20308</v>
      </c>
      <c r="J139">
        <v>4876.54</v>
      </c>
      <c r="K139">
        <v>0</v>
      </c>
      <c r="L139">
        <v>0</v>
      </c>
      <c r="M139">
        <v>0</v>
      </c>
      <c r="N139">
        <v>382545.4</v>
      </c>
      <c r="O139">
        <v>0</v>
      </c>
      <c r="P139">
        <v>0</v>
      </c>
      <c r="Q139">
        <v>-130969</v>
      </c>
      <c r="R139">
        <v>0</v>
      </c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 s="80"/>
      <c r="BG139" s="80"/>
      <c r="BH139" s="80"/>
      <c r="BI139" s="80"/>
      <c r="BJ139" s="80"/>
      <c r="BK139" s="80"/>
      <c r="BL139" s="80"/>
      <c r="BM139" s="80"/>
      <c r="BN139" s="80"/>
      <c r="BO139" s="80"/>
      <c r="BP139" s="80"/>
      <c r="BQ139" s="80"/>
      <c r="BR139" s="80"/>
      <c r="BS139" s="80"/>
    </row>
    <row r="140" spans="1:71">
      <c r="A140" t="s">
        <v>1926</v>
      </c>
      <c r="B140">
        <v>0</v>
      </c>
      <c r="C140">
        <v>-334133</v>
      </c>
      <c r="D140">
        <v>-183152</v>
      </c>
      <c r="E140">
        <v>-111521</v>
      </c>
      <c r="F140">
        <v>-98420.22</v>
      </c>
      <c r="G140">
        <v>0</v>
      </c>
      <c r="H140">
        <v>43803</v>
      </c>
      <c r="I140">
        <v>0</v>
      </c>
      <c r="J140">
        <v>0</v>
      </c>
      <c r="K140">
        <v>0</v>
      </c>
      <c r="L140">
        <v>0</v>
      </c>
      <c r="M140">
        <v>0</v>
      </c>
      <c r="N140">
        <v>0</v>
      </c>
      <c r="O140">
        <v>0</v>
      </c>
      <c r="P140">
        <v>0</v>
      </c>
      <c r="Q140">
        <v>0</v>
      </c>
      <c r="R140">
        <v>0</v>
      </c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 s="80"/>
      <c r="BG140" s="80"/>
      <c r="BH140" s="80"/>
      <c r="BI140" s="80"/>
      <c r="BJ140" s="80"/>
      <c r="BK140" s="80"/>
      <c r="BL140" s="80"/>
      <c r="BM140" s="80"/>
      <c r="BN140" s="80"/>
      <c r="BO140" s="80"/>
      <c r="BP140" s="80"/>
      <c r="BQ140" s="80"/>
      <c r="BR140" s="80"/>
      <c r="BS140" s="80"/>
    </row>
    <row r="141" spans="1:71">
      <c r="A141" t="s">
        <v>676</v>
      </c>
      <c r="B141">
        <v>0</v>
      </c>
      <c r="C141">
        <v>0</v>
      </c>
      <c r="D141">
        <v>0</v>
      </c>
      <c r="E141">
        <v>0</v>
      </c>
      <c r="F141">
        <v>0</v>
      </c>
      <c r="G141">
        <v>0</v>
      </c>
      <c r="H141">
        <v>0</v>
      </c>
      <c r="I141">
        <v>20308</v>
      </c>
      <c r="J141">
        <v>4876.54</v>
      </c>
      <c r="K141">
        <v>0</v>
      </c>
      <c r="L141">
        <v>0</v>
      </c>
      <c r="M141">
        <v>0</v>
      </c>
      <c r="N141">
        <v>382545.4</v>
      </c>
      <c r="O141">
        <v>0</v>
      </c>
      <c r="P141">
        <v>0</v>
      </c>
      <c r="Q141">
        <v>-130969</v>
      </c>
      <c r="R141">
        <v>0</v>
      </c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 s="80"/>
      <c r="BG141" s="80"/>
      <c r="BH141" s="80"/>
      <c r="BI141" s="80"/>
      <c r="BJ141" s="80"/>
      <c r="BK141" s="80"/>
      <c r="BL141" s="80"/>
      <c r="BM141" s="80"/>
      <c r="BN141" s="80"/>
      <c r="BO141" s="80"/>
      <c r="BP141" s="80"/>
      <c r="BQ141" s="80"/>
      <c r="BR141" s="80"/>
      <c r="BS141" s="80"/>
    </row>
    <row r="142" spans="1:71">
      <c r="A142" t="s">
        <v>525</v>
      </c>
      <c r="B142">
        <v>2783114.35</v>
      </c>
      <c r="C142">
        <v>2609026</v>
      </c>
      <c r="D142">
        <v>2378241</v>
      </c>
      <c r="E142">
        <v>2212667</v>
      </c>
      <c r="F142">
        <v>2184966.87</v>
      </c>
      <c r="G142">
        <v>2253831</v>
      </c>
      <c r="H142">
        <v>2397998</v>
      </c>
      <c r="I142">
        <v>2335988</v>
      </c>
      <c r="J142">
        <v>1954156.41</v>
      </c>
      <c r="K142">
        <v>2062310</v>
      </c>
      <c r="L142">
        <v>2102280</v>
      </c>
      <c r="M142">
        <v>2210102</v>
      </c>
      <c r="N142">
        <v>2175170.86</v>
      </c>
      <c r="O142">
        <v>2151411</v>
      </c>
      <c r="P142">
        <v>2020563</v>
      </c>
      <c r="Q142">
        <v>1986319</v>
      </c>
      <c r="R142">
        <v>1704882.14</v>
      </c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 s="80"/>
      <c r="BG142" s="80"/>
      <c r="BH142" s="80"/>
      <c r="BI142" s="80"/>
      <c r="BJ142" s="80"/>
      <c r="BK142" s="80"/>
      <c r="BL142" s="80"/>
      <c r="BM142" s="80"/>
      <c r="BN142" s="80"/>
      <c r="BO142" s="80"/>
      <c r="BP142" s="80"/>
      <c r="BQ142" s="80"/>
      <c r="BR142" s="80"/>
      <c r="BS142" s="80"/>
    </row>
    <row r="143" spans="1:71">
      <c r="A143" t="s">
        <v>355</v>
      </c>
      <c r="B143">
        <v>1096155.6499999999</v>
      </c>
      <c r="C143">
        <v>1004236</v>
      </c>
      <c r="D143">
        <v>908747</v>
      </c>
      <c r="E143">
        <v>847668</v>
      </c>
      <c r="F143">
        <v>809910.7</v>
      </c>
      <c r="G143">
        <v>736897</v>
      </c>
      <c r="H143">
        <v>662638</v>
      </c>
      <c r="I143">
        <v>603600</v>
      </c>
      <c r="J143">
        <v>586512.23</v>
      </c>
      <c r="K143">
        <v>557061</v>
      </c>
      <c r="L143">
        <v>507241</v>
      </c>
      <c r="M143">
        <v>476552</v>
      </c>
      <c r="N143">
        <v>470269.17</v>
      </c>
      <c r="O143">
        <v>467093</v>
      </c>
      <c r="P143">
        <v>447097</v>
      </c>
      <c r="Q143">
        <v>432505</v>
      </c>
      <c r="R143">
        <v>381638.3</v>
      </c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 s="80"/>
      <c r="BG143" s="80"/>
      <c r="BH143" s="80"/>
      <c r="BI143" s="80"/>
      <c r="BJ143" s="80"/>
      <c r="BK143" s="80"/>
      <c r="BL143" s="80"/>
      <c r="BM143" s="80"/>
      <c r="BN143" s="80"/>
      <c r="BO143" s="80"/>
      <c r="BP143" s="80"/>
      <c r="BQ143" s="80"/>
      <c r="BR143" s="80"/>
      <c r="BS143" s="80"/>
    </row>
    <row r="144" spans="1:71">
      <c r="A144" t="s">
        <v>356</v>
      </c>
      <c r="B144">
        <v>335804.68</v>
      </c>
      <c r="C144">
        <v>319652</v>
      </c>
      <c r="D144">
        <v>269397</v>
      </c>
      <c r="E144">
        <v>294920</v>
      </c>
      <c r="F144">
        <v>243420.97</v>
      </c>
      <c r="G144">
        <v>311650</v>
      </c>
      <c r="H144">
        <v>354751</v>
      </c>
      <c r="I144">
        <v>356824</v>
      </c>
      <c r="J144">
        <v>267593.11</v>
      </c>
      <c r="K144">
        <v>304481</v>
      </c>
      <c r="L144">
        <v>324967</v>
      </c>
      <c r="M144">
        <v>359894</v>
      </c>
      <c r="N144">
        <v>334845.88</v>
      </c>
      <c r="O144">
        <v>344345</v>
      </c>
      <c r="P144">
        <v>306913</v>
      </c>
      <c r="Q144">
        <v>316472</v>
      </c>
      <c r="R144">
        <v>263876.67</v>
      </c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 s="80"/>
      <c r="BG144" s="80"/>
      <c r="BH144" s="80"/>
      <c r="BI144" s="80"/>
      <c r="BJ144" s="80"/>
      <c r="BK144" s="80"/>
      <c r="BL144" s="80"/>
      <c r="BM144" s="80"/>
      <c r="BN144" s="80"/>
      <c r="BO144" s="80"/>
      <c r="BP144" s="80"/>
      <c r="BQ144" s="80"/>
      <c r="BR144" s="80"/>
      <c r="BS144" s="80"/>
    </row>
    <row r="145" spans="1:71">
      <c r="A145" t="s">
        <v>526</v>
      </c>
      <c r="B145">
        <v>1351154.02</v>
      </c>
      <c r="C145">
        <v>1285138</v>
      </c>
      <c r="D145">
        <v>1200097</v>
      </c>
      <c r="E145">
        <v>1070079</v>
      </c>
      <c r="F145">
        <v>1131635.2</v>
      </c>
      <c r="G145">
        <v>1205284</v>
      </c>
      <c r="H145">
        <v>1380609</v>
      </c>
      <c r="I145">
        <v>1375564</v>
      </c>
      <c r="J145">
        <v>1100051.08</v>
      </c>
      <c r="K145">
        <v>1200768</v>
      </c>
      <c r="L145">
        <v>1270072</v>
      </c>
      <c r="M145">
        <v>1373656</v>
      </c>
      <c r="N145">
        <v>1370055.81</v>
      </c>
      <c r="O145">
        <v>1339973</v>
      </c>
      <c r="P145">
        <v>1266553</v>
      </c>
      <c r="Q145">
        <v>1237342</v>
      </c>
      <c r="R145">
        <v>1059367.1599999999</v>
      </c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 s="80"/>
      <c r="BG145" s="80"/>
      <c r="BH145" s="80"/>
      <c r="BI145" s="80"/>
      <c r="BJ145" s="80"/>
      <c r="BK145" s="80"/>
      <c r="BL145" s="80"/>
      <c r="BM145" s="80"/>
      <c r="BN145" s="80"/>
      <c r="BO145" s="80"/>
      <c r="BP145" s="80"/>
      <c r="BQ145" s="80"/>
      <c r="BR145" s="80"/>
      <c r="BS145" s="80"/>
    </row>
    <row r="146" spans="1:71">
      <c r="A146" t="s">
        <v>527</v>
      </c>
      <c r="B146">
        <v>1351154.02</v>
      </c>
      <c r="C146">
        <v>1285138</v>
      </c>
      <c r="D146">
        <v>1200097</v>
      </c>
      <c r="E146">
        <v>1070079</v>
      </c>
      <c r="F146">
        <v>1131635.2</v>
      </c>
      <c r="G146">
        <v>1205284</v>
      </c>
      <c r="H146">
        <v>1380609</v>
      </c>
      <c r="I146">
        <v>1375564</v>
      </c>
      <c r="J146">
        <v>1100051.08</v>
      </c>
      <c r="K146">
        <v>1200768</v>
      </c>
      <c r="L146">
        <v>1270072</v>
      </c>
      <c r="M146">
        <v>1373656</v>
      </c>
      <c r="N146">
        <v>1370055.81</v>
      </c>
      <c r="O146">
        <v>1339973</v>
      </c>
      <c r="P146">
        <v>1266553</v>
      </c>
      <c r="Q146">
        <v>1237342</v>
      </c>
      <c r="R146">
        <v>1059367.1599999999</v>
      </c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 s="80"/>
      <c r="BG146" s="80"/>
      <c r="BH146" s="80"/>
      <c r="BI146" s="80"/>
      <c r="BJ146" s="80"/>
      <c r="BK146" s="80"/>
      <c r="BL146" s="80"/>
      <c r="BM146" s="80"/>
      <c r="BN146" s="80"/>
      <c r="BO146" s="80"/>
      <c r="BP146" s="80"/>
      <c r="BQ146" s="80"/>
      <c r="BR146" s="80"/>
      <c r="BS146" s="80"/>
    </row>
    <row r="147" spans="1:71">
      <c r="A147" t="s">
        <v>528</v>
      </c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 s="80"/>
      <c r="BG147" s="80"/>
      <c r="BH147" s="80"/>
      <c r="BI147" s="80"/>
      <c r="BJ147" s="80"/>
      <c r="BK147" s="80"/>
      <c r="BL147" s="80"/>
      <c r="BM147" s="80"/>
      <c r="BN147" s="80"/>
      <c r="BO147" s="80"/>
      <c r="BP147" s="80"/>
      <c r="BQ147" s="80"/>
      <c r="BR147" s="80"/>
      <c r="BS147" s="80"/>
    </row>
    <row r="148" spans="1:71">
      <c r="A148" t="s">
        <v>529</v>
      </c>
      <c r="B148">
        <v>1351154.02</v>
      </c>
      <c r="C148">
        <v>1285138</v>
      </c>
      <c r="D148">
        <v>1200097</v>
      </c>
      <c r="E148">
        <v>1070079</v>
      </c>
      <c r="F148">
        <v>1131635.2</v>
      </c>
      <c r="G148">
        <v>1205284</v>
      </c>
      <c r="H148">
        <v>1380609</v>
      </c>
      <c r="I148">
        <v>1375564</v>
      </c>
      <c r="J148">
        <v>1100051.08</v>
      </c>
      <c r="K148">
        <v>1200768</v>
      </c>
      <c r="L148">
        <v>1270072</v>
      </c>
      <c r="M148">
        <v>1373656</v>
      </c>
      <c r="N148">
        <v>1370055.81</v>
      </c>
      <c r="O148">
        <v>1339973</v>
      </c>
      <c r="P148">
        <v>1266553</v>
      </c>
      <c r="Q148">
        <v>1237342</v>
      </c>
      <c r="R148">
        <v>1059367.1599999999</v>
      </c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 s="80"/>
      <c r="BG148" s="80"/>
      <c r="BH148" s="80"/>
      <c r="BI148" s="80"/>
      <c r="BJ148" s="80"/>
      <c r="BK148" s="80"/>
      <c r="BL148" s="80"/>
      <c r="BM148" s="80"/>
      <c r="BN148" s="80"/>
      <c r="BO148" s="80"/>
      <c r="BP148" s="80"/>
      <c r="BQ148" s="80"/>
      <c r="BR148" s="80"/>
      <c r="BS148" s="80"/>
    </row>
    <row r="149" spans="1:71">
      <c r="A149" t="s">
        <v>530</v>
      </c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 s="80"/>
      <c r="BG149" s="80"/>
      <c r="BH149" s="80"/>
      <c r="BI149" s="80"/>
      <c r="BJ149" s="80"/>
      <c r="BK149" s="80"/>
      <c r="BL149" s="80"/>
      <c r="BM149" s="80"/>
      <c r="BN149" s="80"/>
      <c r="BO149" s="80"/>
      <c r="BP149" s="80"/>
      <c r="BQ149" s="80"/>
      <c r="BR149" s="80"/>
      <c r="BS149" s="80"/>
    </row>
    <row r="150" spans="1:71">
      <c r="A150" t="s">
        <v>531</v>
      </c>
      <c r="B150">
        <v>-79781.37</v>
      </c>
      <c r="C150">
        <v>-36781</v>
      </c>
      <c r="D150">
        <v>72909</v>
      </c>
      <c r="E150">
        <v>-23344</v>
      </c>
      <c r="F150">
        <v>-114497.16</v>
      </c>
      <c r="G150">
        <v>-39693</v>
      </c>
      <c r="H150">
        <v>0</v>
      </c>
      <c r="I150">
        <v>0</v>
      </c>
      <c r="J150">
        <v>624.53</v>
      </c>
      <c r="K150">
        <v>1318</v>
      </c>
      <c r="L150">
        <v>1851</v>
      </c>
      <c r="M150">
        <v>2680</v>
      </c>
      <c r="N150">
        <v>2838.42</v>
      </c>
      <c r="O150">
        <v>2830</v>
      </c>
      <c r="P150">
        <v>1833</v>
      </c>
      <c r="Q150">
        <v>429</v>
      </c>
      <c r="R150">
        <v>860.62</v>
      </c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 s="80"/>
      <c r="BG150" s="80"/>
      <c r="BH150" s="80"/>
      <c r="BI150" s="80"/>
      <c r="BJ150" s="80"/>
      <c r="BK150" s="80"/>
      <c r="BL150" s="80"/>
      <c r="BM150" s="80"/>
      <c r="BN150" s="80"/>
      <c r="BO150" s="80"/>
      <c r="BP150" s="80"/>
      <c r="BQ150" s="80"/>
      <c r="BR150" s="80"/>
      <c r="BS150" s="80"/>
    </row>
    <row r="151" spans="1:71">
      <c r="A151" t="s">
        <v>685</v>
      </c>
      <c r="B151">
        <v>0</v>
      </c>
      <c r="C151">
        <v>0</v>
      </c>
      <c r="D151">
        <v>0</v>
      </c>
      <c r="E151">
        <v>0</v>
      </c>
      <c r="F151">
        <v>0</v>
      </c>
      <c r="G151">
        <v>0</v>
      </c>
      <c r="H151">
        <v>0</v>
      </c>
      <c r="I151">
        <v>0</v>
      </c>
      <c r="J151">
        <v>0</v>
      </c>
      <c r="K151">
        <v>0</v>
      </c>
      <c r="L151">
        <v>0</v>
      </c>
      <c r="M151">
        <v>0</v>
      </c>
      <c r="N151">
        <v>0</v>
      </c>
      <c r="O151">
        <v>0</v>
      </c>
      <c r="P151">
        <v>-366</v>
      </c>
      <c r="Q151">
        <v>0</v>
      </c>
      <c r="R151">
        <v>0</v>
      </c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 s="80"/>
      <c r="BG151" s="80"/>
      <c r="BH151" s="80"/>
      <c r="BI151" s="80"/>
      <c r="BJ151" s="80"/>
      <c r="BK151" s="80"/>
      <c r="BL151" s="80"/>
      <c r="BM151" s="80"/>
      <c r="BN151" s="80"/>
      <c r="BO151" s="80"/>
      <c r="BP151" s="80"/>
      <c r="BQ151" s="80"/>
      <c r="BR151" s="80"/>
      <c r="BS151" s="80"/>
    </row>
    <row r="152" spans="1:71">
      <c r="A152" t="s">
        <v>534</v>
      </c>
      <c r="B152">
        <v>15956.48</v>
      </c>
      <c r="C152">
        <v>7356</v>
      </c>
      <c r="D152">
        <v>-14582</v>
      </c>
      <c r="E152">
        <v>4669</v>
      </c>
      <c r="F152">
        <v>22899.03</v>
      </c>
      <c r="G152">
        <v>7939</v>
      </c>
      <c r="H152">
        <v>0</v>
      </c>
      <c r="I152">
        <v>0</v>
      </c>
      <c r="J152">
        <v>-124.71</v>
      </c>
      <c r="K152">
        <v>-264</v>
      </c>
      <c r="L152">
        <v>-370</v>
      </c>
      <c r="M152">
        <v>-536</v>
      </c>
      <c r="N152">
        <v>-568.09</v>
      </c>
      <c r="O152">
        <v>-566</v>
      </c>
      <c r="P152">
        <v>0</v>
      </c>
      <c r="Q152">
        <v>-86</v>
      </c>
      <c r="R152">
        <v>-172.12</v>
      </c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 s="80"/>
      <c r="BG152" s="80"/>
      <c r="BH152" s="80"/>
      <c r="BI152" s="80"/>
      <c r="BJ152" s="80"/>
      <c r="BK152" s="80"/>
      <c r="BL152" s="80"/>
      <c r="BM152" s="80"/>
      <c r="BN152" s="80"/>
      <c r="BO152" s="80"/>
      <c r="BP152" s="80"/>
      <c r="BQ152" s="80"/>
      <c r="BR152" s="80"/>
      <c r="BS152" s="80"/>
    </row>
    <row r="153" spans="1:71">
      <c r="A153" t="s">
        <v>535</v>
      </c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 s="80"/>
      <c r="BG153" s="80"/>
      <c r="BH153" s="80"/>
      <c r="BI153" s="80"/>
      <c r="BJ153" s="80"/>
      <c r="BK153" s="80"/>
      <c r="BL153" s="80"/>
      <c r="BM153" s="80"/>
      <c r="BN153" s="80"/>
      <c r="BO153" s="80"/>
      <c r="BP153" s="80"/>
      <c r="BQ153" s="80"/>
      <c r="BR153" s="80"/>
      <c r="BS153" s="80"/>
    </row>
    <row r="154" spans="1:71">
      <c r="A154" t="s">
        <v>537</v>
      </c>
      <c r="B154">
        <v>-3960.13</v>
      </c>
      <c r="C154">
        <v>0</v>
      </c>
      <c r="D154">
        <v>0</v>
      </c>
      <c r="E154">
        <v>0</v>
      </c>
      <c r="F154">
        <v>11487.82</v>
      </c>
      <c r="G154">
        <v>0</v>
      </c>
      <c r="H154">
        <v>0</v>
      </c>
      <c r="I154">
        <v>0</v>
      </c>
      <c r="J154">
        <v>6575.31</v>
      </c>
      <c r="K154">
        <v>0</v>
      </c>
      <c r="L154">
        <v>0</v>
      </c>
      <c r="M154">
        <v>0</v>
      </c>
      <c r="N154">
        <v>-1183.68</v>
      </c>
      <c r="O154">
        <v>0</v>
      </c>
      <c r="P154">
        <v>0</v>
      </c>
      <c r="Q154">
        <v>0</v>
      </c>
      <c r="R154">
        <v>-5117.82</v>
      </c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 s="80"/>
      <c r="BG154" s="80"/>
      <c r="BH154" s="80"/>
      <c r="BI154" s="80"/>
      <c r="BJ154" s="80"/>
      <c r="BK154" s="80"/>
      <c r="BL154" s="80"/>
      <c r="BM154" s="80"/>
      <c r="BN154" s="80"/>
      <c r="BO154" s="80"/>
      <c r="BP154" s="80"/>
      <c r="BQ154" s="80"/>
      <c r="BR154" s="80"/>
      <c r="BS154" s="80"/>
    </row>
    <row r="155" spans="1:71">
      <c r="A155" t="s">
        <v>686</v>
      </c>
      <c r="B155">
        <v>792.03</v>
      </c>
      <c r="C155">
        <v>0</v>
      </c>
      <c r="D155">
        <v>0</v>
      </c>
      <c r="E155">
        <v>0</v>
      </c>
      <c r="F155">
        <v>-2297.56</v>
      </c>
      <c r="G155">
        <v>0</v>
      </c>
      <c r="H155">
        <v>0</v>
      </c>
      <c r="I155">
        <v>0</v>
      </c>
      <c r="J155">
        <v>-1315.06</v>
      </c>
      <c r="K155">
        <v>0</v>
      </c>
      <c r="L155">
        <v>0</v>
      </c>
      <c r="M155">
        <v>0</v>
      </c>
      <c r="N155">
        <v>236.74</v>
      </c>
      <c r="O155">
        <v>0</v>
      </c>
      <c r="P155">
        <v>0</v>
      </c>
      <c r="Q155">
        <v>0</v>
      </c>
      <c r="R155">
        <v>1023.56</v>
      </c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 s="80"/>
      <c r="BG155" s="80"/>
      <c r="BH155" s="80"/>
      <c r="BI155" s="80"/>
      <c r="BJ155" s="80"/>
      <c r="BK155" s="80"/>
      <c r="BL155" s="80"/>
      <c r="BM155" s="80"/>
      <c r="BN155" s="80"/>
      <c r="BO155" s="80"/>
      <c r="BP155" s="80"/>
      <c r="BQ155" s="80"/>
      <c r="BR155" s="80"/>
      <c r="BS155" s="80"/>
    </row>
    <row r="156" spans="1:71">
      <c r="A156" t="s">
        <v>538</v>
      </c>
      <c r="B156">
        <v>-76497.31</v>
      </c>
      <c r="C156">
        <v>-29425</v>
      </c>
      <c r="D156">
        <v>58327</v>
      </c>
      <c r="E156">
        <v>-18675</v>
      </c>
      <c r="F156">
        <v>-54837.11</v>
      </c>
      <c r="G156">
        <v>-31754</v>
      </c>
      <c r="H156">
        <v>0</v>
      </c>
      <c r="I156">
        <v>0</v>
      </c>
      <c r="J156">
        <v>21540.81</v>
      </c>
      <c r="K156">
        <v>1054</v>
      </c>
      <c r="L156">
        <v>1481</v>
      </c>
      <c r="M156">
        <v>2144</v>
      </c>
      <c r="N156">
        <v>-1517.42</v>
      </c>
      <c r="O156">
        <v>2264</v>
      </c>
      <c r="P156">
        <v>1467</v>
      </c>
      <c r="Q156">
        <v>343</v>
      </c>
      <c r="R156">
        <v>-3405.76</v>
      </c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 s="80"/>
      <c r="BG156" s="80"/>
      <c r="BH156" s="80"/>
      <c r="BI156" s="80"/>
      <c r="BJ156" s="80"/>
      <c r="BK156" s="80"/>
      <c r="BL156" s="80"/>
      <c r="BM156" s="80"/>
      <c r="BN156" s="80"/>
      <c r="BO156" s="80"/>
      <c r="BP156" s="80"/>
      <c r="BQ156" s="80"/>
      <c r="BR156" s="80"/>
      <c r="BS156" s="80"/>
    </row>
    <row r="157" spans="1:71">
      <c r="A157" t="s">
        <v>539</v>
      </c>
      <c r="B157">
        <v>1274656.71</v>
      </c>
      <c r="C157">
        <v>1255713</v>
      </c>
      <c r="D157">
        <v>1258424</v>
      </c>
      <c r="E157">
        <v>1051404</v>
      </c>
      <c r="F157">
        <v>1076798.0900000001</v>
      </c>
      <c r="G157">
        <v>1173530</v>
      </c>
      <c r="H157">
        <v>1380609</v>
      </c>
      <c r="I157">
        <v>1375564</v>
      </c>
      <c r="J157">
        <v>1121591.8899999999</v>
      </c>
      <c r="K157">
        <v>1201822</v>
      </c>
      <c r="L157">
        <v>1271553</v>
      </c>
      <c r="M157">
        <v>1375800</v>
      </c>
      <c r="N157">
        <v>1368538.39</v>
      </c>
      <c r="O157">
        <v>1342237</v>
      </c>
      <c r="P157">
        <v>1268020</v>
      </c>
      <c r="Q157">
        <v>1237685</v>
      </c>
      <c r="R157">
        <v>1055961.3999999999</v>
      </c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 s="80"/>
      <c r="BG157" s="80"/>
      <c r="BH157" s="80"/>
      <c r="BI157" s="80"/>
      <c r="BJ157" s="80"/>
      <c r="BK157" s="80"/>
      <c r="BL157" s="80"/>
      <c r="BM157" s="80"/>
      <c r="BN157" s="80"/>
      <c r="BO157" s="80"/>
      <c r="BP157" s="80"/>
      <c r="BQ157" s="80"/>
      <c r="BR157" s="80"/>
      <c r="BS157" s="80"/>
    </row>
    <row r="158" spans="1:71">
      <c r="A158" t="s">
        <v>540</v>
      </c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 s="80"/>
      <c r="BG158" s="80"/>
      <c r="BH158" s="80"/>
      <c r="BI158" s="80"/>
      <c r="BJ158" s="80"/>
      <c r="BK158" s="80"/>
      <c r="BL158" s="80"/>
      <c r="BM158" s="80"/>
      <c r="BN158" s="80"/>
      <c r="BO158" s="80"/>
      <c r="BP158" s="80"/>
      <c r="BQ158" s="80"/>
      <c r="BR158" s="80"/>
      <c r="BS158" s="80"/>
    </row>
    <row r="159" spans="1:71">
      <c r="A159" t="s">
        <v>693</v>
      </c>
      <c r="B159">
        <v>1351154.02</v>
      </c>
      <c r="C159">
        <v>1285138</v>
      </c>
      <c r="D159">
        <v>1200097</v>
      </c>
      <c r="E159">
        <v>1070079</v>
      </c>
      <c r="F159">
        <v>1131635.2</v>
      </c>
      <c r="G159">
        <v>1205284</v>
      </c>
      <c r="H159">
        <v>1380609</v>
      </c>
      <c r="I159">
        <v>1375564</v>
      </c>
      <c r="J159">
        <v>1100051.08</v>
      </c>
      <c r="K159">
        <v>1200768</v>
      </c>
      <c r="L159">
        <v>1270072</v>
      </c>
      <c r="M159">
        <v>1373656</v>
      </c>
      <c r="N159">
        <v>1370055.81</v>
      </c>
      <c r="O159">
        <v>1339973</v>
      </c>
      <c r="P159">
        <v>1266553</v>
      </c>
      <c r="Q159">
        <v>1237342</v>
      </c>
      <c r="R159">
        <v>1059367.1599999999</v>
      </c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 s="80"/>
      <c r="BG159" s="80"/>
      <c r="BH159" s="80"/>
      <c r="BI159" s="80"/>
      <c r="BJ159" s="80"/>
      <c r="BK159" s="80"/>
      <c r="BL159" s="80"/>
      <c r="BM159" s="80"/>
      <c r="BN159" s="80"/>
      <c r="BO159" s="80"/>
      <c r="BP159" s="80"/>
      <c r="BQ159" s="80"/>
      <c r="BR159" s="80"/>
      <c r="BS159" s="80"/>
    </row>
    <row r="160" spans="1:71">
      <c r="A160" t="s">
        <v>541</v>
      </c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 s="80"/>
      <c r="BG160" s="80"/>
      <c r="BH160" s="80"/>
      <c r="BI160" s="80"/>
      <c r="BJ160" s="80"/>
      <c r="BK160" s="80"/>
      <c r="BL160" s="80"/>
      <c r="BM160" s="80"/>
      <c r="BN160" s="80"/>
      <c r="BO160" s="80"/>
      <c r="BP160" s="80"/>
      <c r="BQ160" s="80"/>
      <c r="BR160" s="80"/>
      <c r="BS160" s="80"/>
    </row>
    <row r="161" spans="1:71">
      <c r="A161" t="s">
        <v>697</v>
      </c>
      <c r="B161">
        <v>1274656.71</v>
      </c>
      <c r="C161">
        <v>1255713</v>
      </c>
      <c r="D161">
        <v>1258424</v>
      </c>
      <c r="E161">
        <v>1051404</v>
      </c>
      <c r="F161">
        <v>1076798.0900000001</v>
      </c>
      <c r="G161">
        <v>1173530</v>
      </c>
      <c r="H161">
        <v>1380609</v>
      </c>
      <c r="I161">
        <v>1375564</v>
      </c>
      <c r="J161">
        <v>1121591.8899999999</v>
      </c>
      <c r="K161">
        <v>1201822</v>
      </c>
      <c r="L161">
        <v>1271553</v>
      </c>
      <c r="M161">
        <v>1375800</v>
      </c>
      <c r="N161">
        <v>1368538.39</v>
      </c>
      <c r="O161">
        <v>1342237</v>
      </c>
      <c r="P161">
        <v>1268020</v>
      </c>
      <c r="Q161">
        <v>1237685</v>
      </c>
      <c r="R161">
        <v>1055961.3999999999</v>
      </c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 s="80"/>
      <c r="BG161" s="80"/>
      <c r="BH161" s="80"/>
      <c r="BI161" s="80"/>
      <c r="BJ161" s="80"/>
      <c r="BK161" s="80"/>
      <c r="BL161" s="80"/>
      <c r="BM161" s="80"/>
      <c r="BN161" s="80"/>
      <c r="BO161" s="80"/>
      <c r="BP161" s="80"/>
      <c r="BQ161" s="80"/>
      <c r="BR161" s="80"/>
      <c r="BS161" s="80"/>
    </row>
    <row r="162" spans="1:71">
      <c r="A162" t="s">
        <v>542</v>
      </c>
      <c r="B162">
        <v>0.63734000000000002</v>
      </c>
      <c r="C162">
        <v>0.60619999999999996</v>
      </c>
      <c r="D162">
        <v>0.56999999999999995</v>
      </c>
      <c r="E162">
        <v>0.50475000000000003</v>
      </c>
      <c r="F162">
        <v>0.53378999999999999</v>
      </c>
      <c r="G162">
        <v>0.56852999999999998</v>
      </c>
      <c r="H162">
        <v>0.65122999999999998</v>
      </c>
      <c r="I162">
        <v>0.65</v>
      </c>
      <c r="J162">
        <v>0.51888999999999996</v>
      </c>
      <c r="K162">
        <v>0.56640000000000001</v>
      </c>
      <c r="L162">
        <v>0.6</v>
      </c>
      <c r="M162">
        <v>0.65</v>
      </c>
      <c r="N162">
        <v>0.65</v>
      </c>
      <c r="O162">
        <v>0.63</v>
      </c>
      <c r="P162">
        <v>0.6</v>
      </c>
      <c r="Q162">
        <v>0.58365</v>
      </c>
      <c r="R162">
        <v>0.5</v>
      </c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 s="80"/>
      <c r="BG162" s="80"/>
      <c r="BH162" s="80"/>
      <c r="BI162" s="80"/>
      <c r="BJ162" s="80"/>
      <c r="BK162" s="80"/>
      <c r="BL162" s="80"/>
      <c r="BM162" s="80"/>
      <c r="BN162" s="80"/>
      <c r="BO162" s="80"/>
      <c r="BP162" s="80"/>
      <c r="BQ162" s="80"/>
      <c r="BR162" s="80"/>
      <c r="BS162" s="80"/>
    </row>
    <row r="163" spans="1:71">
      <c r="A163" t="s">
        <v>619</v>
      </c>
      <c r="B163" t="s">
        <v>1902</v>
      </c>
      <c r="C163" t="s">
        <v>1903</v>
      </c>
      <c r="D163" t="s">
        <v>1904</v>
      </c>
      <c r="E163" t="s">
        <v>1905</v>
      </c>
      <c r="F163" t="s">
        <v>1906</v>
      </c>
      <c r="G163" t="s">
        <v>1907</v>
      </c>
      <c r="H163" t="s">
        <v>1908</v>
      </c>
      <c r="I163" t="s">
        <v>750</v>
      </c>
      <c r="J163" t="s">
        <v>751</v>
      </c>
      <c r="K163" t="s">
        <v>752</v>
      </c>
      <c r="L163" t="s">
        <v>695</v>
      </c>
      <c r="M163" t="s">
        <v>620</v>
      </c>
      <c r="N163" t="s">
        <v>621</v>
      </c>
      <c r="O163" t="s">
        <v>622</v>
      </c>
      <c r="P163" t="s">
        <v>623</v>
      </c>
      <c r="Q163" t="s">
        <v>624</v>
      </c>
      <c r="R163" t="s">
        <v>625</v>
      </c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 s="80"/>
      <c r="BG163" s="80"/>
      <c r="BH163" s="80"/>
      <c r="BI163" s="80"/>
      <c r="BJ163" s="80"/>
      <c r="BK163" s="80"/>
      <c r="BL163" s="80"/>
      <c r="BM163" s="80"/>
      <c r="BN163" s="80"/>
      <c r="BO163" s="80"/>
      <c r="BP163" s="80"/>
      <c r="BQ163" s="80"/>
      <c r="BR163" s="80"/>
      <c r="BS163" s="80"/>
    </row>
    <row r="164" spans="1:71">
      <c r="A164" t="s">
        <v>673</v>
      </c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 s="80"/>
      <c r="BG164" s="80"/>
      <c r="BH164" s="80"/>
      <c r="BI164" s="80"/>
      <c r="BJ164" s="80"/>
      <c r="BK164" s="80"/>
      <c r="BL164" s="80"/>
      <c r="BM164" s="80"/>
      <c r="BN164" s="80"/>
      <c r="BO164" s="80"/>
      <c r="BP164" s="80"/>
      <c r="BQ164" s="80"/>
      <c r="BR164" s="80"/>
      <c r="BS164" s="80"/>
    </row>
    <row r="165" spans="1:71">
      <c r="A165" t="s">
        <v>753</v>
      </c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 s="80"/>
      <c r="BG165" s="80"/>
      <c r="BH165" s="80"/>
      <c r="BI165" s="80"/>
      <c r="BJ165" s="80"/>
      <c r="BK165" s="80"/>
      <c r="BL165" s="80"/>
      <c r="BM165" s="80"/>
      <c r="BN165" s="80"/>
      <c r="BO165" s="80"/>
      <c r="BP165" s="80"/>
      <c r="BQ165" s="80"/>
      <c r="BR165" s="80"/>
      <c r="BS165" s="80"/>
    </row>
    <row r="166" spans="1:71">
      <c r="A166" t="s">
        <v>1909</v>
      </c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 s="80"/>
      <c r="BG166" s="80"/>
      <c r="BH166" s="80"/>
      <c r="BI166" s="80"/>
      <c r="BJ166" s="80"/>
      <c r="BK166" s="80"/>
      <c r="BL166" s="80"/>
      <c r="BM166" s="80"/>
      <c r="BN166" s="80"/>
      <c r="BO166" s="80"/>
      <c r="BP166" s="80"/>
      <c r="BQ166" s="80"/>
      <c r="BR166" s="80"/>
      <c r="BS166" s="80"/>
    </row>
    <row r="167" spans="1:71">
      <c r="A167" t="s">
        <v>1910</v>
      </c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 s="80"/>
      <c r="BG167" s="80"/>
      <c r="BH167" s="80"/>
      <c r="BI167" s="80"/>
      <c r="BJ167" s="80"/>
      <c r="BK167" s="80"/>
      <c r="BL167" s="80"/>
      <c r="BM167" s="80"/>
      <c r="BN167" s="80"/>
      <c r="BO167" s="80"/>
      <c r="BP167" s="80"/>
      <c r="BQ167" s="80"/>
      <c r="BR167" s="80"/>
      <c r="BS167" s="80"/>
    </row>
    <row r="168" spans="1:71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 s="80"/>
      <c r="BG168" s="80"/>
      <c r="BH168" s="80"/>
      <c r="BI168" s="80"/>
      <c r="BJ168" s="80"/>
      <c r="BK168" s="80"/>
      <c r="BL168" s="80"/>
      <c r="BM168" s="80"/>
      <c r="BN168" s="80"/>
      <c r="BO168" s="80"/>
      <c r="BP168" s="80"/>
      <c r="BQ168" s="80"/>
      <c r="BR168" s="80"/>
      <c r="BS168" s="80"/>
    </row>
    <row r="169" spans="1:71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 s="80"/>
      <c r="BG169" s="80"/>
      <c r="BH169" s="80"/>
      <c r="BI169" s="80"/>
      <c r="BJ169" s="80"/>
      <c r="BK169" s="80"/>
      <c r="BL169" s="80"/>
      <c r="BM169" s="80"/>
      <c r="BN169" s="80"/>
      <c r="BO169" s="80"/>
      <c r="BP169" s="80"/>
      <c r="BQ169" s="80"/>
      <c r="BR169" s="80"/>
      <c r="BS169" s="80"/>
    </row>
    <row r="170" spans="1:71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 s="80"/>
      <c r="BG170" s="80"/>
      <c r="BH170" s="80"/>
      <c r="BI170" s="80"/>
      <c r="BJ170" s="80"/>
      <c r="BK170" s="80"/>
      <c r="BL170" s="80"/>
      <c r="BM170" s="80"/>
      <c r="BN170" s="80"/>
      <c r="BO170" s="80"/>
      <c r="BP170" s="80"/>
      <c r="BQ170" s="80"/>
      <c r="BR170" s="80"/>
      <c r="BS170" s="80"/>
    </row>
    <row r="171" spans="1:71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 s="80"/>
      <c r="BF171" s="80"/>
      <c r="BG171" s="80"/>
      <c r="BH171" s="80"/>
      <c r="BI171" s="80"/>
      <c r="BJ171" s="80"/>
      <c r="BK171" s="80"/>
      <c r="BL171" s="80"/>
      <c r="BM171" s="80"/>
      <c r="BN171" s="80"/>
      <c r="BO171" s="80"/>
      <c r="BP171" s="80"/>
      <c r="BQ171" s="80"/>
      <c r="BR171" s="80"/>
      <c r="BS171" s="80"/>
    </row>
    <row r="172" spans="1:71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 s="80"/>
      <c r="BF172" s="80"/>
      <c r="BG172" s="80"/>
      <c r="BH172" s="80"/>
      <c r="BI172" s="80"/>
      <c r="BJ172" s="80"/>
      <c r="BK172" s="80"/>
      <c r="BL172" s="80"/>
      <c r="BM172" s="80"/>
      <c r="BN172" s="80"/>
      <c r="BO172" s="80"/>
      <c r="BP172" s="80"/>
      <c r="BQ172" s="80"/>
      <c r="BR172" s="80"/>
      <c r="BS172" s="80"/>
    </row>
    <row r="173" spans="1:71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 s="80"/>
      <c r="BF173" s="80"/>
      <c r="BG173" s="80"/>
      <c r="BH173" s="80"/>
      <c r="BI173" s="80"/>
      <c r="BJ173" s="80"/>
      <c r="BK173" s="80"/>
      <c r="BL173" s="80"/>
      <c r="BM173" s="80"/>
      <c r="BN173" s="80"/>
      <c r="BO173" s="80"/>
      <c r="BP173" s="80"/>
      <c r="BQ173" s="80"/>
      <c r="BR173" s="80"/>
      <c r="BS173" s="80"/>
    </row>
    <row r="174" spans="1:71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 s="80"/>
      <c r="BF174" s="80"/>
      <c r="BG174" s="80"/>
      <c r="BH174" s="80"/>
      <c r="BI174" s="80"/>
      <c r="BJ174" s="80"/>
      <c r="BK174" s="80"/>
      <c r="BL174" s="80"/>
      <c r="BM174" s="80"/>
      <c r="BN174" s="80"/>
      <c r="BO174" s="80"/>
      <c r="BP174" s="80"/>
      <c r="BQ174" s="80"/>
      <c r="BR174" s="80"/>
      <c r="BS174" s="80"/>
    </row>
    <row r="175" spans="1:71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 s="80"/>
      <c r="BF175" s="80"/>
      <c r="BG175" s="80"/>
      <c r="BH175" s="80"/>
      <c r="BI175" s="80"/>
      <c r="BJ175" s="80"/>
      <c r="BK175" s="80"/>
      <c r="BL175" s="80"/>
      <c r="BM175" s="80"/>
      <c r="BN175" s="80"/>
      <c r="BO175" s="80"/>
      <c r="BP175" s="80"/>
      <c r="BQ175" s="80"/>
      <c r="BR175" s="80"/>
      <c r="BS175" s="80"/>
    </row>
    <row r="176" spans="1:71">
      <c r="B176" s="80"/>
      <c r="C176" s="80"/>
      <c r="D176" s="80"/>
      <c r="E176" s="80"/>
      <c r="F176" s="80"/>
      <c r="G176" s="80"/>
      <c r="H176" s="80"/>
      <c r="I176" s="80"/>
      <c r="J176" s="80"/>
      <c r="K176" s="80"/>
      <c r="L176" s="80"/>
      <c r="M176" s="80"/>
      <c r="N176" s="80"/>
      <c r="O176" s="80"/>
      <c r="P176" s="80"/>
      <c r="Q176" s="80"/>
      <c r="R176" s="80"/>
      <c r="U176" s="80"/>
      <c r="V176" s="80"/>
      <c r="W176" s="80"/>
      <c r="X176" s="80"/>
      <c r="Y176" s="80"/>
      <c r="Z176" s="80"/>
      <c r="AA176" s="80"/>
      <c r="AB176" s="80"/>
      <c r="AC176" s="80"/>
      <c r="AD176" s="80"/>
      <c r="AE176" s="80"/>
      <c r="AF176" s="80"/>
      <c r="AG176" s="80"/>
      <c r="AH176" s="80"/>
      <c r="AI176" s="80"/>
      <c r="AJ176" s="80"/>
      <c r="AK176" s="80"/>
      <c r="AL176" s="80"/>
      <c r="AM176" s="80"/>
      <c r="AN176" s="80"/>
      <c r="AO176" s="80"/>
      <c r="AP176" s="80"/>
      <c r="AQ176" s="80"/>
      <c r="AR176" s="80"/>
      <c r="AS176" s="80"/>
      <c r="AT176" s="80"/>
      <c r="AU176" s="80"/>
      <c r="AV176" s="80"/>
      <c r="AW176" s="80"/>
      <c r="AX176" s="80"/>
      <c r="AY176" s="80"/>
      <c r="AZ176" s="80"/>
      <c r="BA176" s="80"/>
      <c r="BB176" s="80"/>
      <c r="BC176" s="80"/>
      <c r="BD176" s="80"/>
      <c r="BE176" s="80"/>
      <c r="BF176" s="80"/>
      <c r="BG176" s="80"/>
      <c r="BH176" s="80"/>
      <c r="BI176" s="80"/>
      <c r="BJ176" s="80"/>
      <c r="BK176" s="80"/>
      <c r="BL176" s="80"/>
      <c r="BM176" s="80"/>
      <c r="BN176" s="80"/>
      <c r="BO176" s="80"/>
      <c r="BP176" s="80"/>
      <c r="BQ176" s="80"/>
      <c r="BR176" s="80"/>
      <c r="BS176" s="80"/>
    </row>
    <row r="177" spans="2:71">
      <c r="B177" s="80"/>
      <c r="C177" s="80"/>
      <c r="D177" s="80"/>
      <c r="E177" s="80"/>
      <c r="F177" s="80"/>
      <c r="G177" s="80"/>
      <c r="H177" s="80"/>
      <c r="I177" s="80"/>
      <c r="J177" s="80"/>
      <c r="K177" s="80"/>
      <c r="L177" s="80"/>
      <c r="M177" s="80"/>
      <c r="N177" s="80"/>
      <c r="O177" s="80"/>
      <c r="P177" s="80"/>
      <c r="Q177" s="80"/>
      <c r="R177" s="80"/>
      <c r="U177" s="80"/>
      <c r="V177" s="80"/>
      <c r="W177" s="80"/>
      <c r="X177" s="80"/>
      <c r="Y177" s="80"/>
      <c r="Z177" s="80"/>
      <c r="AA177" s="80"/>
      <c r="AB177" s="80"/>
      <c r="AC177" s="80"/>
      <c r="AD177" s="80"/>
      <c r="AE177" s="80"/>
      <c r="AF177" s="80"/>
      <c r="AG177" s="80"/>
      <c r="AH177" s="80"/>
      <c r="AI177" s="80"/>
      <c r="AJ177" s="80"/>
      <c r="AK177" s="80"/>
      <c r="AL177" s="80"/>
      <c r="AM177" s="80"/>
      <c r="AN177" s="80"/>
      <c r="AO177" s="80"/>
      <c r="AP177" s="80"/>
      <c r="AQ177" s="80"/>
      <c r="AR177" s="80"/>
      <c r="AS177" s="80"/>
      <c r="AT177" s="80"/>
      <c r="AU177" s="80"/>
      <c r="AV177" s="80"/>
      <c r="AW177" s="80"/>
      <c r="AX177" s="80"/>
      <c r="AY177" s="80"/>
      <c r="AZ177" s="80"/>
      <c r="BA177" s="80"/>
      <c r="BB177" s="80"/>
      <c r="BC177" s="80"/>
      <c r="BD177" s="80"/>
      <c r="BE177" s="80"/>
      <c r="BF177" s="80"/>
      <c r="BG177" s="80"/>
      <c r="BH177" s="80"/>
      <c r="BI177" s="80"/>
      <c r="BJ177" s="80"/>
      <c r="BK177" s="80"/>
      <c r="BL177" s="80"/>
      <c r="BM177" s="80"/>
      <c r="BN177" s="80"/>
      <c r="BO177" s="80"/>
      <c r="BP177" s="80"/>
      <c r="BQ177" s="80"/>
      <c r="BR177" s="80"/>
      <c r="BS177" s="80"/>
    </row>
    <row r="178" spans="2:71">
      <c r="B178" s="80"/>
      <c r="C178" s="80"/>
      <c r="D178" s="80"/>
      <c r="E178" s="80"/>
      <c r="F178" s="80"/>
      <c r="G178" s="80"/>
      <c r="H178" s="80"/>
      <c r="I178" s="80"/>
      <c r="J178" s="80"/>
      <c r="K178" s="80"/>
      <c r="L178" s="80"/>
      <c r="M178" s="80"/>
      <c r="N178" s="80"/>
      <c r="O178" s="80"/>
      <c r="P178" s="80"/>
      <c r="Q178" s="80"/>
      <c r="R178" s="80"/>
      <c r="U178" s="80"/>
      <c r="V178" s="80"/>
      <c r="W178" s="80"/>
      <c r="X178" s="80"/>
      <c r="Y178" s="80"/>
      <c r="Z178" s="80"/>
      <c r="AA178" s="80"/>
      <c r="AB178" s="80"/>
      <c r="AC178" s="80"/>
      <c r="AD178" s="80"/>
      <c r="AE178" s="80"/>
      <c r="AF178" s="80"/>
      <c r="AG178" s="80"/>
      <c r="AH178" s="80"/>
      <c r="AI178" s="80"/>
      <c r="AJ178" s="80"/>
      <c r="AK178" s="80"/>
      <c r="AL178" s="80"/>
      <c r="AM178" s="80"/>
      <c r="AN178" s="80"/>
      <c r="AO178" s="80"/>
      <c r="AP178" s="80"/>
      <c r="AQ178" s="80"/>
      <c r="AR178" s="80"/>
      <c r="AS178" s="80"/>
      <c r="AT178" s="80"/>
      <c r="AU178" s="80"/>
      <c r="AV178" s="80"/>
      <c r="AW178" s="80"/>
      <c r="AX178" s="80"/>
      <c r="AY178" s="80"/>
      <c r="AZ178" s="80"/>
      <c r="BA178" s="80"/>
      <c r="BB178" s="80"/>
      <c r="BC178" s="80"/>
      <c r="BD178" s="80"/>
      <c r="BE178" s="80"/>
      <c r="BF178" s="80"/>
      <c r="BG178" s="80"/>
      <c r="BH178" s="80"/>
      <c r="BI178" s="80"/>
      <c r="BJ178" s="80"/>
      <c r="BK178" s="80"/>
      <c r="BL178" s="80"/>
      <c r="BM178" s="80"/>
      <c r="BN178" s="80"/>
      <c r="BO178" s="80"/>
      <c r="BP178" s="80"/>
      <c r="BQ178" s="80"/>
      <c r="BR178" s="80"/>
      <c r="BS178" s="80"/>
    </row>
    <row r="179" spans="2:71">
      <c r="B179" s="80"/>
      <c r="C179" s="80"/>
      <c r="D179" s="80"/>
      <c r="E179" s="80"/>
      <c r="F179" s="80"/>
      <c r="G179" s="80"/>
      <c r="H179" s="80"/>
      <c r="I179" s="80"/>
      <c r="J179" s="80"/>
      <c r="K179" s="80"/>
      <c r="L179" s="80"/>
      <c r="M179" s="80"/>
      <c r="N179" s="80"/>
      <c r="O179" s="80"/>
      <c r="P179" s="80"/>
      <c r="Q179" s="80"/>
      <c r="R179" s="80"/>
      <c r="U179" s="80"/>
      <c r="V179" s="80"/>
      <c r="W179" s="80"/>
      <c r="X179" s="80"/>
      <c r="Y179" s="80"/>
      <c r="Z179" s="80"/>
      <c r="AA179" s="80"/>
      <c r="AB179" s="80"/>
      <c r="AC179" s="80"/>
      <c r="AD179" s="80"/>
      <c r="AE179" s="80"/>
      <c r="AF179" s="80"/>
      <c r="AG179" s="80"/>
      <c r="AH179" s="80"/>
      <c r="AI179" s="80"/>
      <c r="AJ179" s="80"/>
      <c r="AK179" s="80"/>
      <c r="AL179" s="80"/>
      <c r="AM179" s="80"/>
      <c r="AN179" s="80"/>
      <c r="AO179" s="80"/>
      <c r="AP179" s="80"/>
      <c r="AQ179" s="80"/>
      <c r="AR179" s="80"/>
      <c r="AS179" s="80"/>
      <c r="AT179" s="80"/>
      <c r="AU179" s="80"/>
      <c r="AV179" s="80"/>
      <c r="AW179" s="80"/>
      <c r="AX179" s="80"/>
      <c r="AY179" s="80"/>
      <c r="AZ179" s="80"/>
      <c r="BA179" s="80"/>
      <c r="BB179" s="80"/>
      <c r="BC179" s="80"/>
      <c r="BD179" s="80"/>
      <c r="BE179" s="80"/>
      <c r="BF179" s="80"/>
      <c r="BG179" s="80"/>
      <c r="BH179" s="80"/>
      <c r="BI179" s="80"/>
      <c r="BJ179" s="80"/>
      <c r="BK179" s="80"/>
      <c r="BL179" s="80"/>
      <c r="BM179" s="80"/>
      <c r="BN179" s="80"/>
      <c r="BO179" s="80"/>
      <c r="BP179" s="80"/>
      <c r="BQ179" s="80"/>
      <c r="BR179" s="80"/>
      <c r="BS179" s="80"/>
    </row>
    <row r="180" spans="2:71">
      <c r="B180" s="80"/>
      <c r="C180" s="80"/>
      <c r="D180" s="80"/>
      <c r="E180" s="80"/>
      <c r="F180" s="80"/>
      <c r="G180" s="80"/>
      <c r="H180" s="80"/>
      <c r="I180" s="80"/>
      <c r="J180" s="80"/>
      <c r="K180" s="80"/>
      <c r="L180" s="80"/>
      <c r="M180" s="80"/>
      <c r="N180" s="80"/>
      <c r="O180" s="80"/>
      <c r="P180" s="80"/>
      <c r="Q180" s="80"/>
      <c r="R180" s="80"/>
      <c r="U180" s="80"/>
      <c r="V180" s="80"/>
      <c r="W180" s="80"/>
      <c r="X180" s="80"/>
      <c r="Y180" s="80"/>
      <c r="Z180" s="80"/>
      <c r="AA180" s="80"/>
      <c r="AB180" s="80"/>
      <c r="AC180" s="80"/>
      <c r="AD180" s="80"/>
      <c r="AE180" s="80"/>
      <c r="AF180" s="80"/>
      <c r="AG180" s="80"/>
      <c r="AH180" s="80"/>
      <c r="AI180" s="80"/>
      <c r="AJ180" s="80"/>
      <c r="AK180" s="80"/>
      <c r="AL180" s="80"/>
      <c r="AM180" s="80"/>
      <c r="AN180" s="80"/>
      <c r="AO180" s="80"/>
      <c r="AP180" s="80"/>
      <c r="AQ180" s="80"/>
      <c r="AR180" s="80"/>
      <c r="AS180" s="80"/>
      <c r="AT180" s="80"/>
      <c r="AU180" s="80"/>
      <c r="AV180" s="80"/>
      <c r="AW180" s="80"/>
      <c r="AX180" s="80"/>
      <c r="AY180" s="80"/>
      <c r="AZ180" s="80"/>
      <c r="BA180" s="80"/>
      <c r="BB180" s="80"/>
      <c r="BC180" s="80"/>
      <c r="BD180" s="80"/>
      <c r="BE180" s="80"/>
      <c r="BF180" s="80"/>
      <c r="BG180" s="80"/>
      <c r="BH180" s="80"/>
      <c r="BI180" s="80"/>
      <c r="BJ180" s="80"/>
      <c r="BK180" s="80"/>
      <c r="BL180" s="80"/>
      <c r="BM180" s="80"/>
      <c r="BN180" s="80"/>
      <c r="BO180" s="80"/>
      <c r="BP180" s="80"/>
      <c r="BQ180" s="80"/>
      <c r="BR180" s="80"/>
      <c r="BS180" s="80"/>
    </row>
    <row r="181" spans="2:71">
      <c r="B181" s="80"/>
      <c r="C181" s="80"/>
      <c r="D181" s="80"/>
      <c r="E181" s="80"/>
      <c r="F181" s="80"/>
      <c r="G181" s="80"/>
      <c r="H181" s="80"/>
      <c r="I181" s="80"/>
      <c r="J181" s="80"/>
      <c r="K181" s="80"/>
      <c r="L181" s="80"/>
      <c r="M181" s="80"/>
      <c r="N181" s="80"/>
      <c r="O181" s="80"/>
      <c r="P181" s="80"/>
      <c r="Q181" s="80"/>
      <c r="R181" s="80"/>
      <c r="U181" s="80"/>
      <c r="V181" s="80"/>
      <c r="W181" s="80"/>
      <c r="X181" s="80"/>
      <c r="Y181" s="80"/>
      <c r="Z181" s="80"/>
      <c r="AA181" s="80"/>
      <c r="AB181" s="80"/>
      <c r="AC181" s="80"/>
      <c r="AD181" s="80"/>
      <c r="AE181" s="80"/>
      <c r="AF181" s="80"/>
      <c r="AG181" s="80"/>
      <c r="AH181" s="80"/>
      <c r="AI181" s="80"/>
      <c r="AJ181" s="80"/>
      <c r="AK181" s="80"/>
      <c r="AL181" s="80"/>
      <c r="AM181" s="80"/>
      <c r="AN181" s="80"/>
      <c r="AO181" s="80"/>
      <c r="AP181" s="80"/>
      <c r="AQ181" s="80"/>
      <c r="AR181" s="80"/>
      <c r="AS181" s="80"/>
      <c r="AT181" s="80"/>
      <c r="AU181" s="80"/>
      <c r="AV181" s="80"/>
      <c r="AW181" s="80"/>
      <c r="AX181" s="80"/>
      <c r="AY181" s="80"/>
      <c r="AZ181" s="80"/>
      <c r="BA181" s="80"/>
      <c r="BB181" s="80"/>
      <c r="BC181" s="80"/>
      <c r="BD181" s="80"/>
      <c r="BE181" s="80"/>
      <c r="BF181" s="80"/>
      <c r="BG181" s="80"/>
      <c r="BH181" s="80"/>
      <c r="BI181" s="80"/>
      <c r="BJ181" s="80"/>
      <c r="BK181" s="80"/>
      <c r="BL181" s="80"/>
      <c r="BM181" s="80"/>
      <c r="BN181" s="80"/>
      <c r="BO181" s="80"/>
      <c r="BP181" s="80"/>
      <c r="BQ181" s="80"/>
      <c r="BR181" s="80"/>
      <c r="BS181" s="80"/>
    </row>
    <row r="182" spans="2:71">
      <c r="B182" s="80"/>
      <c r="C182" s="80"/>
      <c r="D182" s="80"/>
      <c r="E182" s="80"/>
      <c r="F182" s="80"/>
      <c r="G182" s="80"/>
      <c r="H182" s="80"/>
      <c r="I182" s="80"/>
      <c r="J182" s="80"/>
      <c r="K182" s="80"/>
      <c r="L182" s="80"/>
      <c r="M182" s="80"/>
      <c r="N182" s="80"/>
      <c r="O182" s="80"/>
      <c r="P182" s="80"/>
      <c r="Q182" s="80"/>
      <c r="R182" s="80"/>
      <c r="U182" s="80"/>
      <c r="V182" s="80"/>
      <c r="W182" s="80"/>
      <c r="X182" s="80"/>
      <c r="Y182" s="80"/>
      <c r="Z182" s="80"/>
      <c r="AA182" s="80"/>
      <c r="AB182" s="80"/>
      <c r="AC182" s="80"/>
      <c r="AD182" s="80"/>
      <c r="AE182" s="80"/>
      <c r="AF182" s="80"/>
      <c r="AG182" s="80"/>
      <c r="AH182" s="80"/>
      <c r="AI182" s="80"/>
      <c r="AJ182" s="80"/>
      <c r="AK182" s="80"/>
      <c r="AL182" s="80"/>
      <c r="AM182" s="80"/>
      <c r="AN182" s="80"/>
      <c r="AO182" s="80"/>
      <c r="AP182" s="80"/>
      <c r="AQ182" s="80"/>
      <c r="AR182" s="80"/>
      <c r="AS182" s="80"/>
      <c r="AT182" s="80"/>
      <c r="AU182" s="80"/>
      <c r="AV182" s="80"/>
      <c r="AW182" s="80"/>
      <c r="AX182" s="80"/>
      <c r="AY182" s="80"/>
      <c r="AZ182" s="80"/>
      <c r="BA182" s="80"/>
      <c r="BB182" s="80"/>
      <c r="BC182" s="80"/>
      <c r="BD182" s="80"/>
      <c r="BE182" s="80"/>
      <c r="BF182" s="80"/>
      <c r="BG182" s="80"/>
      <c r="BH182" s="80"/>
      <c r="BI182" s="80"/>
      <c r="BJ182" s="80"/>
      <c r="BK182" s="80"/>
      <c r="BL182" s="80"/>
      <c r="BM182" s="80"/>
      <c r="BN182" s="80"/>
      <c r="BO182" s="80"/>
      <c r="BP182" s="80"/>
      <c r="BQ182" s="80"/>
      <c r="BR182" s="80"/>
      <c r="BS182" s="80"/>
    </row>
    <row r="183" spans="2:71">
      <c r="B183" s="80"/>
      <c r="C183" s="80"/>
      <c r="D183" s="80"/>
      <c r="E183" s="80"/>
      <c r="F183" s="80"/>
      <c r="G183" s="80"/>
      <c r="H183" s="80"/>
      <c r="I183" s="80"/>
      <c r="J183" s="80"/>
      <c r="K183" s="80"/>
      <c r="L183" s="80"/>
      <c r="M183" s="80"/>
      <c r="N183" s="80"/>
      <c r="O183" s="80"/>
      <c r="P183" s="80"/>
      <c r="Q183" s="80"/>
      <c r="R183" s="80"/>
      <c r="U183" s="80"/>
      <c r="V183" s="80"/>
      <c r="W183" s="80"/>
      <c r="X183" s="80"/>
      <c r="Y183" s="80"/>
      <c r="Z183" s="80"/>
      <c r="AA183" s="80"/>
      <c r="AB183" s="80"/>
      <c r="AC183" s="80"/>
      <c r="AD183" s="80"/>
      <c r="AE183" s="80"/>
      <c r="AF183" s="80"/>
      <c r="AG183" s="80"/>
      <c r="AH183" s="80"/>
      <c r="AI183" s="80"/>
      <c r="AJ183" s="80"/>
      <c r="AK183" s="80"/>
      <c r="AL183" s="80"/>
      <c r="AM183" s="80"/>
      <c r="AN183" s="80"/>
      <c r="AO183" s="80"/>
      <c r="AP183" s="80"/>
      <c r="AQ183" s="80"/>
      <c r="AR183" s="80"/>
      <c r="AS183" s="80"/>
      <c r="AT183" s="80"/>
      <c r="AU183" s="80"/>
      <c r="AV183" s="80"/>
      <c r="AW183" s="80"/>
      <c r="AX183" s="80"/>
      <c r="AY183" s="80"/>
      <c r="AZ183" s="80"/>
      <c r="BA183" s="80"/>
      <c r="BB183" s="80"/>
      <c r="BC183" s="80"/>
      <c r="BD183" s="80"/>
      <c r="BE183" s="80"/>
      <c r="BF183" s="80"/>
      <c r="BG183" s="80"/>
      <c r="BH183" s="80"/>
      <c r="BI183" s="80"/>
      <c r="BJ183" s="80"/>
      <c r="BK183" s="80"/>
      <c r="BL183" s="80"/>
      <c r="BM183" s="80"/>
      <c r="BN183" s="80"/>
      <c r="BO183" s="80"/>
      <c r="BP183" s="80"/>
      <c r="BQ183" s="80"/>
      <c r="BR183" s="80"/>
      <c r="BS183" s="80"/>
    </row>
    <row r="184" spans="2:71">
      <c r="B184" s="80"/>
      <c r="C184" s="80"/>
      <c r="D184" s="80"/>
      <c r="E184" s="80"/>
      <c r="F184" s="80"/>
      <c r="G184" s="80"/>
      <c r="H184" s="80"/>
      <c r="I184" s="80"/>
      <c r="J184" s="80"/>
      <c r="K184" s="80"/>
      <c r="L184" s="80"/>
      <c r="M184" s="80"/>
      <c r="N184" s="80"/>
      <c r="O184" s="80"/>
      <c r="P184" s="80"/>
      <c r="Q184" s="80"/>
      <c r="R184" s="80"/>
      <c r="U184" s="80"/>
      <c r="V184" s="80"/>
      <c r="W184" s="80"/>
      <c r="X184" s="80"/>
      <c r="Y184" s="80"/>
      <c r="Z184" s="80"/>
      <c r="AA184" s="80"/>
      <c r="AB184" s="80"/>
      <c r="AC184" s="80"/>
      <c r="AD184" s="80"/>
      <c r="AE184" s="80"/>
      <c r="AF184" s="80"/>
      <c r="AG184" s="80"/>
      <c r="AH184" s="80"/>
      <c r="AI184" s="80"/>
      <c r="AJ184" s="80"/>
      <c r="AK184" s="80"/>
      <c r="AL184" s="80"/>
      <c r="AM184" s="80"/>
      <c r="AN184" s="80"/>
      <c r="AO184" s="80"/>
      <c r="AP184" s="80"/>
      <c r="AQ184" s="80"/>
      <c r="AR184" s="80"/>
      <c r="AS184" s="80"/>
      <c r="AT184" s="80"/>
      <c r="AU184" s="80"/>
      <c r="AV184" s="80"/>
      <c r="AW184" s="80"/>
      <c r="AX184" s="80"/>
      <c r="AY184" s="80"/>
      <c r="AZ184" s="80"/>
      <c r="BA184" s="80"/>
      <c r="BB184" s="80"/>
      <c r="BC184" s="80"/>
      <c r="BD184" s="80"/>
      <c r="BE184" s="80"/>
      <c r="BF184" s="80"/>
      <c r="BG184" s="80"/>
      <c r="BH184" s="80"/>
      <c r="BI184" s="80"/>
      <c r="BJ184" s="80"/>
      <c r="BK184" s="80"/>
      <c r="BL184" s="80"/>
      <c r="BM184" s="80"/>
      <c r="BN184" s="80"/>
      <c r="BO184" s="80"/>
      <c r="BP184" s="80"/>
      <c r="BQ184" s="80"/>
      <c r="BR184" s="80"/>
      <c r="BS184" s="80"/>
    </row>
    <row r="185" spans="2:71">
      <c r="B185" s="80"/>
      <c r="C185" s="80"/>
      <c r="D185" s="80"/>
      <c r="E185" s="80"/>
      <c r="F185" s="80"/>
      <c r="G185" s="80"/>
      <c r="H185" s="80"/>
      <c r="I185" s="80"/>
      <c r="J185" s="80"/>
      <c r="K185" s="80"/>
      <c r="L185" s="80"/>
      <c r="M185" s="80"/>
      <c r="N185" s="80"/>
      <c r="O185" s="80"/>
      <c r="P185" s="80"/>
      <c r="Q185" s="80"/>
      <c r="R185" s="80"/>
      <c r="U185" s="80"/>
      <c r="V185" s="80"/>
      <c r="W185" s="80"/>
      <c r="X185" s="80"/>
      <c r="Y185" s="80"/>
      <c r="Z185" s="80"/>
      <c r="AA185" s="80"/>
      <c r="AB185" s="80"/>
      <c r="AC185" s="80"/>
      <c r="AD185" s="80"/>
      <c r="AE185" s="80"/>
      <c r="AF185" s="80"/>
      <c r="AG185" s="80"/>
      <c r="AH185" s="80"/>
      <c r="AI185" s="80"/>
      <c r="AJ185" s="80"/>
      <c r="AK185" s="80"/>
      <c r="AL185" s="80"/>
      <c r="AM185" s="80"/>
      <c r="AN185" s="80"/>
      <c r="AO185" s="80"/>
      <c r="AP185" s="80"/>
      <c r="AQ185" s="80"/>
      <c r="AR185" s="80"/>
      <c r="AS185" s="80"/>
      <c r="AT185" s="80"/>
      <c r="AU185" s="80"/>
      <c r="AV185" s="80"/>
      <c r="AW185" s="80"/>
      <c r="AX185" s="80"/>
      <c r="AY185" s="80"/>
      <c r="AZ185" s="80"/>
      <c r="BA185" s="80"/>
      <c r="BB185" s="80"/>
      <c r="BC185" s="80"/>
      <c r="BD185" s="80"/>
      <c r="BE185" s="80"/>
      <c r="BF185" s="80"/>
      <c r="BG185" s="80"/>
      <c r="BH185" s="80"/>
      <c r="BI185" s="80"/>
      <c r="BJ185" s="80"/>
      <c r="BK185" s="80"/>
      <c r="BL185" s="80"/>
      <c r="BM185" s="80"/>
      <c r="BN185" s="80"/>
      <c r="BO185" s="80"/>
      <c r="BP185" s="80"/>
      <c r="BQ185" s="80"/>
      <c r="BR185" s="80"/>
      <c r="BS185" s="80"/>
    </row>
    <row r="186" spans="2:71">
      <c r="B186" s="80"/>
      <c r="C186" s="80"/>
      <c r="D186" s="80"/>
      <c r="E186" s="80"/>
      <c r="F186" s="80"/>
      <c r="G186" s="80"/>
      <c r="H186" s="80"/>
      <c r="I186" s="80"/>
      <c r="J186" s="80"/>
      <c r="K186" s="80"/>
      <c r="L186" s="80"/>
      <c r="M186" s="80"/>
      <c r="N186" s="80"/>
      <c r="O186" s="80"/>
      <c r="P186" s="80"/>
      <c r="Q186" s="80"/>
      <c r="R186" s="80"/>
      <c r="U186" s="80"/>
      <c r="V186" s="80"/>
      <c r="W186" s="80"/>
      <c r="X186" s="80"/>
      <c r="Y186" s="80"/>
      <c r="Z186" s="80"/>
      <c r="AA186" s="80"/>
      <c r="AB186" s="80"/>
      <c r="AC186" s="80"/>
      <c r="AD186" s="80"/>
      <c r="AE186" s="80"/>
      <c r="AF186" s="80"/>
      <c r="AG186" s="80"/>
      <c r="AH186" s="80"/>
      <c r="AI186" s="80"/>
      <c r="AJ186" s="80"/>
      <c r="AK186" s="80"/>
      <c r="AL186" s="80"/>
      <c r="AM186" s="80"/>
      <c r="AN186" s="80"/>
      <c r="AO186" s="80"/>
      <c r="AP186" s="80"/>
      <c r="AQ186" s="80"/>
      <c r="AR186" s="80"/>
      <c r="AS186" s="80"/>
      <c r="AT186" s="80"/>
      <c r="AU186" s="80"/>
      <c r="AV186" s="80"/>
      <c r="AW186" s="80"/>
      <c r="AX186" s="80"/>
      <c r="AY186" s="80"/>
      <c r="AZ186" s="80"/>
      <c r="BA186" s="80"/>
      <c r="BB186" s="80"/>
      <c r="BC186" s="80"/>
      <c r="BD186" s="80"/>
      <c r="BE186" s="80"/>
      <c r="BF186" s="80"/>
      <c r="BG186" s="80"/>
      <c r="BH186" s="80"/>
      <c r="BI186" s="80"/>
      <c r="BJ186" s="80"/>
      <c r="BK186" s="80"/>
      <c r="BL186" s="80"/>
      <c r="BM186" s="80"/>
      <c r="BN186" s="80"/>
      <c r="BO186" s="80"/>
      <c r="BP186" s="80"/>
      <c r="BQ186" s="80"/>
      <c r="BR186" s="80"/>
      <c r="BS186" s="80"/>
    </row>
    <row r="187" spans="2:71">
      <c r="B187" s="80"/>
      <c r="C187" s="80"/>
      <c r="D187" s="80"/>
      <c r="E187" s="80"/>
      <c r="F187" s="80"/>
      <c r="G187" s="80"/>
      <c r="H187" s="80"/>
      <c r="I187" s="80"/>
      <c r="J187" s="80"/>
      <c r="K187" s="80"/>
      <c r="L187" s="80"/>
      <c r="M187" s="80"/>
      <c r="N187" s="80"/>
      <c r="O187" s="80"/>
      <c r="P187" s="80"/>
      <c r="Q187" s="80"/>
      <c r="R187" s="80"/>
      <c r="U187" s="80"/>
      <c r="V187" s="80"/>
      <c r="W187" s="80"/>
      <c r="X187" s="80"/>
      <c r="Y187" s="80"/>
      <c r="Z187" s="80"/>
      <c r="AA187" s="80"/>
      <c r="AB187" s="80"/>
      <c r="AC187" s="80"/>
      <c r="AD187" s="80"/>
      <c r="AE187" s="80"/>
      <c r="AF187" s="80"/>
      <c r="AG187" s="80"/>
      <c r="AH187" s="80"/>
      <c r="AI187" s="80"/>
      <c r="AJ187" s="80"/>
      <c r="AK187" s="80"/>
      <c r="AL187" s="80"/>
      <c r="AM187" s="80"/>
      <c r="AN187" s="80"/>
      <c r="AO187" s="80"/>
      <c r="AP187" s="80"/>
      <c r="AQ187" s="80"/>
      <c r="AR187" s="80"/>
      <c r="AS187" s="80"/>
      <c r="AT187" s="80"/>
      <c r="AU187" s="80"/>
      <c r="AV187" s="80"/>
      <c r="AW187" s="80"/>
      <c r="AX187" s="80"/>
      <c r="AY187" s="80"/>
      <c r="AZ187" s="80"/>
      <c r="BA187" s="80"/>
      <c r="BB187" s="80"/>
      <c r="BC187" s="80"/>
      <c r="BD187" s="80"/>
      <c r="BE187" s="80"/>
      <c r="BF187" s="80"/>
      <c r="BG187" s="80"/>
      <c r="BH187" s="80"/>
      <c r="BI187" s="80"/>
      <c r="BJ187" s="80"/>
      <c r="BK187" s="80"/>
      <c r="BL187" s="80"/>
      <c r="BM187" s="80"/>
      <c r="BN187" s="80"/>
      <c r="BO187" s="80"/>
      <c r="BP187" s="80"/>
      <c r="BQ187" s="80"/>
      <c r="BR187" s="80"/>
      <c r="BS187" s="80"/>
    </row>
    <row r="188" spans="2:71">
      <c r="B188" s="80"/>
      <c r="C188" s="80"/>
      <c r="D188" s="80"/>
      <c r="E188" s="80"/>
      <c r="F188" s="80"/>
      <c r="G188" s="80"/>
      <c r="H188" s="80"/>
      <c r="I188" s="80"/>
      <c r="J188" s="80"/>
      <c r="K188" s="80"/>
      <c r="L188" s="80"/>
      <c r="M188" s="80"/>
      <c r="N188" s="80"/>
      <c r="O188" s="80"/>
      <c r="P188" s="80"/>
      <c r="Q188" s="80"/>
      <c r="R188" s="80"/>
      <c r="U188" s="80"/>
      <c r="V188" s="80"/>
      <c r="W188" s="80"/>
      <c r="X188" s="80"/>
      <c r="Y188" s="80"/>
      <c r="Z188" s="80"/>
      <c r="AA188" s="80"/>
      <c r="AB188" s="80"/>
      <c r="AC188" s="80"/>
      <c r="AD188" s="80"/>
      <c r="AE188" s="80"/>
      <c r="AF188" s="80"/>
      <c r="AG188" s="80"/>
      <c r="AH188" s="80"/>
      <c r="AI188" s="80"/>
      <c r="AJ188" s="80"/>
      <c r="AK188" s="80"/>
      <c r="AL188" s="80"/>
      <c r="AM188" s="80"/>
      <c r="AN188" s="80"/>
      <c r="AO188" s="80"/>
      <c r="AP188" s="80"/>
      <c r="AQ188" s="80"/>
      <c r="AR188" s="80"/>
      <c r="AS188" s="80"/>
      <c r="AT188" s="80"/>
      <c r="AU188" s="80"/>
      <c r="AV188" s="80"/>
      <c r="AW188" s="80"/>
      <c r="AX188" s="80"/>
      <c r="AY188" s="80"/>
      <c r="AZ188" s="80"/>
      <c r="BA188" s="80"/>
      <c r="BB188" s="80"/>
      <c r="BC188" s="80"/>
      <c r="BD188" s="80"/>
      <c r="BE188" s="80"/>
      <c r="BF188" s="80"/>
      <c r="BG188" s="80"/>
      <c r="BH188" s="80"/>
      <c r="BI188" s="80"/>
      <c r="BJ188" s="80"/>
      <c r="BK188" s="80"/>
      <c r="BL188" s="80"/>
      <c r="BM188" s="80"/>
      <c r="BN188" s="80"/>
      <c r="BO188" s="80"/>
      <c r="BP188" s="80"/>
      <c r="BQ188" s="80"/>
      <c r="BR188" s="80"/>
      <c r="BS188" s="80"/>
    </row>
    <row r="189" spans="2:71">
      <c r="B189" s="80"/>
      <c r="C189" s="80"/>
      <c r="D189" s="80"/>
      <c r="E189" s="80"/>
      <c r="F189" s="80"/>
      <c r="G189" s="80"/>
      <c r="H189" s="80"/>
      <c r="I189" s="80"/>
      <c r="J189" s="80"/>
      <c r="K189" s="80"/>
      <c r="L189" s="80"/>
      <c r="M189" s="80"/>
      <c r="N189" s="80"/>
      <c r="O189" s="80"/>
      <c r="P189" s="80"/>
      <c r="Q189" s="80"/>
      <c r="R189" s="80"/>
      <c r="U189" s="80"/>
      <c r="V189" s="80"/>
      <c r="W189" s="80"/>
      <c r="X189" s="80"/>
      <c r="Y189" s="80"/>
      <c r="Z189" s="80"/>
      <c r="AA189" s="80"/>
      <c r="AB189" s="80"/>
      <c r="AC189" s="80"/>
      <c r="AD189" s="80"/>
      <c r="AE189" s="80"/>
      <c r="AF189" s="80"/>
      <c r="AG189" s="80"/>
      <c r="AH189" s="80"/>
      <c r="AI189" s="80"/>
      <c r="AJ189" s="80"/>
      <c r="AK189" s="80"/>
      <c r="AL189" s="80"/>
      <c r="AM189" s="80"/>
      <c r="AN189" s="80"/>
      <c r="AO189" s="80"/>
      <c r="AP189" s="80"/>
      <c r="AQ189" s="80"/>
      <c r="AR189" s="80"/>
      <c r="AS189" s="80"/>
      <c r="AT189" s="80"/>
      <c r="AU189" s="80"/>
      <c r="AV189" s="80"/>
      <c r="AW189" s="80"/>
      <c r="AX189" s="80"/>
      <c r="AY189" s="80"/>
      <c r="AZ189" s="80"/>
      <c r="BA189" s="80"/>
      <c r="BB189" s="80"/>
      <c r="BC189" s="80"/>
      <c r="BD189" s="80"/>
      <c r="BE189" s="80"/>
      <c r="BF189" s="80"/>
      <c r="BG189" s="80"/>
      <c r="BH189" s="80"/>
      <c r="BI189" s="80"/>
      <c r="BJ189" s="80"/>
      <c r="BK189" s="80"/>
      <c r="BL189" s="80"/>
      <c r="BM189" s="80"/>
      <c r="BN189" s="80"/>
      <c r="BO189" s="80"/>
      <c r="BP189" s="80"/>
      <c r="BQ189" s="80"/>
      <c r="BR189" s="80"/>
      <c r="BS189" s="80"/>
    </row>
    <row r="190" spans="2:71">
      <c r="B190" s="80"/>
      <c r="C190" s="80"/>
      <c r="D190" s="80"/>
      <c r="E190" s="80"/>
      <c r="F190" s="80"/>
      <c r="G190" s="80"/>
      <c r="H190" s="80"/>
      <c r="I190" s="80"/>
      <c r="J190" s="80"/>
      <c r="K190" s="80"/>
      <c r="L190" s="80"/>
      <c r="M190" s="80"/>
      <c r="N190" s="80"/>
      <c r="O190" s="80"/>
      <c r="P190" s="80"/>
      <c r="Q190" s="80"/>
      <c r="R190" s="80"/>
      <c r="U190" s="80"/>
      <c r="V190" s="80"/>
      <c r="W190" s="80"/>
      <c r="X190" s="80"/>
      <c r="Y190" s="80"/>
      <c r="Z190" s="80"/>
      <c r="AA190" s="80"/>
      <c r="AB190" s="80"/>
      <c r="AC190" s="80"/>
      <c r="AD190" s="80"/>
      <c r="AE190" s="80"/>
      <c r="AF190" s="80"/>
      <c r="AG190" s="80"/>
      <c r="AH190" s="80"/>
      <c r="AI190" s="80"/>
      <c r="AJ190" s="80"/>
      <c r="AK190" s="80"/>
      <c r="AL190" s="80"/>
      <c r="AM190" s="80"/>
      <c r="AN190" s="80"/>
      <c r="AO190" s="80"/>
      <c r="AP190" s="80"/>
      <c r="AQ190" s="80"/>
      <c r="AR190" s="80"/>
      <c r="AS190" s="80"/>
      <c r="AT190" s="80"/>
      <c r="AU190" s="80"/>
      <c r="AV190" s="80"/>
      <c r="AW190" s="80"/>
      <c r="AX190" s="80"/>
      <c r="AY190" s="80"/>
      <c r="AZ190" s="80"/>
      <c r="BA190" s="80"/>
      <c r="BB190" s="80"/>
      <c r="BC190" s="80"/>
      <c r="BD190" s="80"/>
      <c r="BE190" s="80"/>
      <c r="BF190" s="80"/>
      <c r="BG190" s="80"/>
      <c r="BH190" s="80"/>
      <c r="BI190" s="80"/>
      <c r="BJ190" s="80"/>
      <c r="BK190" s="80"/>
      <c r="BL190" s="80"/>
      <c r="BM190" s="80"/>
      <c r="BN190" s="80"/>
      <c r="BO190" s="80"/>
      <c r="BP190" s="80"/>
      <c r="BQ190" s="80"/>
      <c r="BR190" s="80"/>
      <c r="BS190" s="80"/>
    </row>
    <row r="191" spans="2:71">
      <c r="B191" s="80"/>
      <c r="C191" s="80"/>
      <c r="D191" s="80"/>
      <c r="E191" s="80"/>
      <c r="F191" s="80"/>
      <c r="G191" s="80"/>
      <c r="H191" s="80"/>
      <c r="I191" s="80"/>
      <c r="J191" s="80"/>
      <c r="K191" s="80"/>
      <c r="L191" s="80"/>
      <c r="M191" s="80"/>
      <c r="N191" s="80"/>
      <c r="O191" s="80"/>
      <c r="P191" s="80"/>
      <c r="Q191" s="80"/>
      <c r="R191" s="80"/>
      <c r="U191" s="80"/>
      <c r="V191" s="80"/>
      <c r="W191" s="80"/>
      <c r="X191" s="80"/>
      <c r="Y191" s="80"/>
      <c r="Z191" s="80"/>
      <c r="AA191" s="80"/>
      <c r="AB191" s="80"/>
      <c r="AC191" s="80"/>
      <c r="AD191" s="80"/>
      <c r="AE191" s="80"/>
      <c r="AF191" s="80"/>
      <c r="AG191" s="80"/>
      <c r="AH191" s="80"/>
      <c r="AI191" s="80"/>
      <c r="AJ191" s="80"/>
      <c r="AK191" s="80"/>
      <c r="AL191" s="80"/>
      <c r="AM191" s="80"/>
      <c r="AN191" s="80"/>
      <c r="AO191" s="80"/>
      <c r="AP191" s="80"/>
      <c r="AQ191" s="80"/>
      <c r="AR191" s="80"/>
      <c r="AS191" s="80"/>
      <c r="AT191" s="80"/>
      <c r="AU191" s="80"/>
      <c r="AV191" s="80"/>
      <c r="AW191" s="80"/>
      <c r="AX191" s="80"/>
      <c r="AY191" s="80"/>
      <c r="AZ191" s="80"/>
      <c r="BA191" s="80"/>
      <c r="BB191" s="80"/>
      <c r="BC191" s="80"/>
      <c r="BD191" s="80"/>
      <c r="BE191" s="80"/>
      <c r="BF191" s="80"/>
      <c r="BG191" s="80"/>
      <c r="BH191" s="80"/>
      <c r="BI191" s="80"/>
      <c r="BJ191" s="80"/>
      <c r="BK191" s="80"/>
      <c r="BL191" s="80"/>
      <c r="BM191" s="80"/>
      <c r="BN191" s="80"/>
      <c r="BO191" s="80"/>
      <c r="BP191" s="80"/>
      <c r="BQ191" s="80"/>
      <c r="BR191" s="80"/>
      <c r="BS191" s="80"/>
    </row>
    <row r="192" spans="2:71">
      <c r="B192" s="80"/>
      <c r="C192" s="80"/>
      <c r="D192" s="80"/>
      <c r="E192" s="80"/>
      <c r="F192" s="80"/>
      <c r="G192" s="80"/>
      <c r="H192" s="80"/>
      <c r="I192" s="80"/>
      <c r="J192" s="80"/>
      <c r="K192" s="80"/>
      <c r="L192" s="80"/>
      <c r="M192" s="80"/>
      <c r="N192" s="80"/>
      <c r="O192" s="80"/>
      <c r="P192" s="80"/>
      <c r="Q192" s="80"/>
      <c r="R192" s="80"/>
      <c r="U192" s="80"/>
      <c r="V192" s="80"/>
      <c r="W192" s="80"/>
      <c r="X192" s="80"/>
      <c r="Y192" s="80"/>
      <c r="Z192" s="80"/>
      <c r="AA192" s="80"/>
      <c r="AB192" s="80"/>
      <c r="AC192" s="80"/>
      <c r="AD192" s="80"/>
      <c r="AE192" s="80"/>
      <c r="AF192" s="80"/>
      <c r="AG192" s="80"/>
      <c r="AH192" s="80"/>
      <c r="AI192" s="80"/>
      <c r="AJ192" s="80"/>
      <c r="AK192" s="80"/>
      <c r="AL192" s="80"/>
      <c r="AM192" s="80"/>
      <c r="AN192" s="80"/>
      <c r="AO192" s="80"/>
      <c r="AP192" s="80"/>
      <c r="AQ192" s="80"/>
      <c r="AR192" s="80"/>
      <c r="AS192" s="80"/>
      <c r="AT192" s="80"/>
      <c r="AU192" s="80"/>
      <c r="AV192" s="80"/>
      <c r="AW192" s="80"/>
      <c r="AX192" s="80"/>
      <c r="AY192" s="80"/>
      <c r="AZ192" s="80"/>
      <c r="BA192" s="80"/>
      <c r="BB192" s="80"/>
      <c r="BC192" s="80"/>
      <c r="BD192" s="80"/>
      <c r="BE192" s="80"/>
      <c r="BF192" s="80"/>
      <c r="BG192" s="80"/>
      <c r="BH192" s="80"/>
      <c r="BI192" s="80"/>
      <c r="BJ192" s="80"/>
      <c r="BK192" s="80"/>
      <c r="BL192" s="80"/>
      <c r="BM192" s="80"/>
      <c r="BN192" s="80"/>
      <c r="BO192" s="80"/>
      <c r="BP192" s="80"/>
      <c r="BQ192" s="80"/>
      <c r="BR192" s="80"/>
      <c r="BS192" s="80"/>
    </row>
    <row r="193" spans="2:71">
      <c r="B193" s="80"/>
      <c r="C193" s="80"/>
      <c r="D193" s="80"/>
      <c r="E193" s="80"/>
      <c r="F193" s="80"/>
      <c r="G193" s="80"/>
      <c r="H193" s="80"/>
      <c r="I193" s="80"/>
      <c r="J193" s="80"/>
      <c r="K193" s="80"/>
      <c r="L193" s="80"/>
      <c r="M193" s="80"/>
      <c r="N193" s="80"/>
      <c r="O193" s="80"/>
      <c r="P193" s="80"/>
      <c r="Q193" s="80"/>
      <c r="R193" s="80"/>
      <c r="U193" s="80"/>
      <c r="V193" s="80"/>
      <c r="W193" s="80"/>
      <c r="X193" s="80"/>
      <c r="Y193" s="80"/>
      <c r="Z193" s="80"/>
      <c r="AA193" s="80"/>
      <c r="AB193" s="80"/>
      <c r="AC193" s="80"/>
      <c r="AD193" s="80"/>
      <c r="AE193" s="80"/>
      <c r="AF193" s="80"/>
      <c r="AG193" s="80"/>
      <c r="AH193" s="80"/>
      <c r="AI193" s="80"/>
      <c r="AJ193" s="80"/>
      <c r="AK193" s="80"/>
      <c r="AL193" s="80"/>
      <c r="AM193" s="80"/>
      <c r="AN193" s="80"/>
      <c r="AO193" s="80"/>
      <c r="AP193" s="80"/>
      <c r="AQ193" s="80"/>
      <c r="AR193" s="80"/>
      <c r="AS193" s="80"/>
      <c r="AT193" s="80"/>
      <c r="AU193" s="80"/>
      <c r="AV193" s="80"/>
      <c r="AW193" s="80"/>
      <c r="AX193" s="80"/>
      <c r="AY193" s="80"/>
      <c r="AZ193" s="80"/>
      <c r="BA193" s="80"/>
      <c r="BB193" s="80"/>
      <c r="BC193" s="80"/>
      <c r="BD193" s="80"/>
      <c r="BE193" s="80"/>
      <c r="BF193" s="80"/>
      <c r="BG193" s="80"/>
      <c r="BH193" s="80"/>
      <c r="BI193" s="80"/>
      <c r="BJ193" s="80"/>
      <c r="BK193" s="80"/>
      <c r="BL193" s="80"/>
      <c r="BM193" s="80"/>
      <c r="BN193" s="80"/>
      <c r="BO193" s="80"/>
      <c r="BP193" s="80"/>
      <c r="BQ193" s="80"/>
      <c r="BR193" s="80"/>
      <c r="BS193" s="80"/>
    </row>
    <row r="194" spans="2:71">
      <c r="B194" s="80"/>
      <c r="C194" s="80"/>
      <c r="D194" s="80"/>
      <c r="E194" s="80"/>
      <c r="F194" s="80"/>
      <c r="G194" s="80"/>
      <c r="H194" s="80"/>
      <c r="I194" s="80"/>
      <c r="J194" s="80"/>
      <c r="K194" s="80"/>
      <c r="L194" s="80"/>
      <c r="M194" s="80"/>
      <c r="N194" s="80"/>
      <c r="O194" s="80"/>
      <c r="P194" s="80"/>
      <c r="Q194" s="80"/>
      <c r="R194" s="80"/>
      <c r="U194" s="80"/>
      <c r="V194" s="80"/>
      <c r="W194" s="80"/>
      <c r="X194" s="80"/>
      <c r="Y194" s="80"/>
      <c r="Z194" s="80"/>
      <c r="AA194" s="80"/>
      <c r="AB194" s="80"/>
      <c r="AC194" s="80"/>
      <c r="AD194" s="80"/>
      <c r="AE194" s="80"/>
      <c r="AF194" s="80"/>
      <c r="AG194" s="80"/>
      <c r="AH194" s="80"/>
      <c r="AI194" s="80"/>
      <c r="AJ194" s="80"/>
      <c r="AK194" s="80"/>
      <c r="AL194" s="80"/>
      <c r="AM194" s="80"/>
      <c r="AN194" s="80"/>
      <c r="AO194" s="80"/>
      <c r="AP194" s="80"/>
      <c r="AQ194" s="80"/>
      <c r="AR194" s="80"/>
      <c r="AS194" s="80"/>
      <c r="AT194" s="80"/>
      <c r="AU194" s="80"/>
      <c r="AV194" s="80"/>
      <c r="AW194" s="80"/>
      <c r="AX194" s="80"/>
      <c r="AY194" s="80"/>
      <c r="AZ194" s="80"/>
      <c r="BA194" s="80"/>
      <c r="BB194" s="80"/>
      <c r="BC194" s="80"/>
      <c r="BD194" s="80"/>
      <c r="BE194" s="80"/>
      <c r="BF194" s="80"/>
      <c r="BG194" s="80"/>
      <c r="BH194" s="80"/>
      <c r="BI194" s="80"/>
      <c r="BJ194" s="80"/>
      <c r="BK194" s="80"/>
      <c r="BL194" s="80"/>
      <c r="BM194" s="80"/>
      <c r="BN194" s="80"/>
      <c r="BO194" s="80"/>
      <c r="BP194" s="80"/>
      <c r="BQ194" s="80"/>
      <c r="BR194" s="80"/>
      <c r="BS194" s="80"/>
    </row>
    <row r="195" spans="2:71">
      <c r="B195" s="80"/>
      <c r="C195" s="80"/>
      <c r="D195" s="80"/>
      <c r="E195" s="80"/>
      <c r="F195" s="80"/>
      <c r="G195" s="80"/>
      <c r="H195" s="80"/>
      <c r="I195" s="80"/>
      <c r="J195" s="80"/>
      <c r="K195" s="80"/>
      <c r="L195" s="80"/>
      <c r="M195" s="80"/>
      <c r="N195" s="80"/>
      <c r="O195" s="80"/>
      <c r="P195" s="80"/>
      <c r="Q195" s="80"/>
      <c r="R195" s="80"/>
      <c r="U195" s="80"/>
      <c r="V195" s="80"/>
      <c r="W195" s="80"/>
      <c r="X195" s="80"/>
      <c r="Y195" s="80"/>
      <c r="Z195" s="80"/>
      <c r="AA195" s="80"/>
      <c r="AB195" s="80"/>
      <c r="AC195" s="80"/>
      <c r="AD195" s="80"/>
      <c r="AE195" s="80"/>
      <c r="AF195" s="80"/>
      <c r="AG195" s="80"/>
      <c r="AH195" s="80"/>
      <c r="AI195" s="80"/>
      <c r="AJ195" s="80"/>
      <c r="AK195" s="80"/>
      <c r="AL195" s="80"/>
      <c r="AM195" s="80"/>
      <c r="AN195" s="80"/>
      <c r="AO195" s="80"/>
      <c r="AP195" s="80"/>
      <c r="AQ195" s="80"/>
      <c r="AR195" s="80"/>
      <c r="AS195" s="80"/>
      <c r="AT195" s="80"/>
      <c r="AU195" s="80"/>
      <c r="AV195" s="80"/>
      <c r="AW195" s="80"/>
      <c r="AX195" s="80"/>
      <c r="AY195" s="80"/>
      <c r="AZ195" s="80"/>
      <c r="BA195" s="80"/>
      <c r="BB195" s="80"/>
      <c r="BC195" s="80"/>
      <c r="BD195" s="80"/>
      <c r="BE195" s="80"/>
      <c r="BF195" s="80"/>
      <c r="BG195" s="80"/>
      <c r="BH195" s="80"/>
      <c r="BI195" s="80"/>
      <c r="BJ195" s="80"/>
      <c r="BK195" s="80"/>
      <c r="BL195" s="80"/>
      <c r="BM195" s="80"/>
      <c r="BN195" s="80"/>
      <c r="BO195" s="80"/>
      <c r="BP195" s="80"/>
      <c r="BQ195" s="80"/>
      <c r="BR195" s="80"/>
      <c r="BS195" s="80"/>
    </row>
    <row r="196" spans="2:71">
      <c r="B196" s="80"/>
      <c r="C196" s="80"/>
      <c r="D196" s="80"/>
      <c r="E196" s="80"/>
      <c r="F196" s="80"/>
      <c r="G196" s="80"/>
      <c r="H196" s="80"/>
      <c r="I196" s="80"/>
      <c r="J196" s="80"/>
      <c r="K196" s="80"/>
      <c r="L196" s="80"/>
      <c r="M196" s="80"/>
      <c r="N196" s="80"/>
      <c r="O196" s="80"/>
      <c r="P196" s="80"/>
      <c r="Q196" s="80"/>
      <c r="R196" s="80"/>
      <c r="U196" s="80"/>
      <c r="V196" s="80"/>
      <c r="W196" s="80"/>
      <c r="X196" s="80"/>
      <c r="Y196" s="80"/>
      <c r="Z196" s="80"/>
      <c r="AA196" s="80"/>
      <c r="AB196" s="80"/>
      <c r="AC196" s="80"/>
      <c r="AD196" s="80"/>
      <c r="AE196" s="80"/>
      <c r="AF196" s="80"/>
      <c r="AG196" s="80"/>
      <c r="AH196" s="80"/>
      <c r="AI196" s="80"/>
      <c r="AJ196" s="80"/>
      <c r="AK196" s="80"/>
      <c r="AL196" s="80"/>
      <c r="AM196" s="80"/>
      <c r="AN196" s="80"/>
      <c r="AO196" s="80"/>
      <c r="AP196" s="80"/>
      <c r="AQ196" s="80"/>
      <c r="AR196" s="80"/>
      <c r="AS196" s="80"/>
      <c r="AT196" s="80"/>
      <c r="AU196" s="80"/>
      <c r="AV196" s="80"/>
      <c r="AW196" s="80"/>
      <c r="AX196" s="80"/>
      <c r="AY196" s="80"/>
      <c r="AZ196" s="80"/>
      <c r="BA196" s="80"/>
      <c r="BB196" s="80"/>
      <c r="BC196" s="80"/>
      <c r="BD196" s="80"/>
      <c r="BE196" s="80"/>
      <c r="BF196" s="80"/>
      <c r="BG196" s="80"/>
      <c r="BH196" s="80"/>
      <c r="BI196" s="80"/>
      <c r="BJ196" s="80"/>
      <c r="BK196" s="80"/>
      <c r="BL196" s="80"/>
      <c r="BM196" s="80"/>
      <c r="BN196" s="80"/>
      <c r="BO196" s="80"/>
      <c r="BP196" s="80"/>
      <c r="BQ196" s="80"/>
      <c r="BR196" s="80"/>
      <c r="BS196" s="80"/>
    </row>
    <row r="197" spans="2:71">
      <c r="B197" s="80"/>
      <c r="C197" s="80"/>
      <c r="D197" s="80"/>
      <c r="E197" s="80"/>
      <c r="F197" s="80"/>
      <c r="G197" s="80"/>
      <c r="H197" s="80"/>
      <c r="I197" s="80"/>
      <c r="J197" s="80"/>
      <c r="K197" s="80"/>
      <c r="L197" s="80"/>
      <c r="M197" s="80"/>
      <c r="N197" s="80"/>
      <c r="O197" s="80"/>
      <c r="P197" s="80"/>
      <c r="Q197" s="80"/>
      <c r="R197" s="80"/>
      <c r="U197" s="80"/>
      <c r="V197" s="80"/>
      <c r="W197" s="80"/>
      <c r="X197" s="80"/>
      <c r="Y197" s="80"/>
      <c r="Z197" s="80"/>
      <c r="AA197" s="80"/>
      <c r="AB197" s="80"/>
      <c r="AC197" s="80"/>
      <c r="AD197" s="80"/>
      <c r="AE197" s="80"/>
      <c r="AF197" s="80"/>
      <c r="AG197" s="80"/>
      <c r="AH197" s="80"/>
      <c r="AI197" s="80"/>
      <c r="AJ197" s="80"/>
      <c r="AK197" s="80"/>
      <c r="AL197" s="80"/>
      <c r="AM197" s="80"/>
      <c r="AN197" s="80"/>
      <c r="AO197" s="80"/>
      <c r="AP197" s="80"/>
      <c r="AQ197" s="80"/>
      <c r="AR197" s="80"/>
      <c r="AS197" s="80"/>
      <c r="AT197" s="80"/>
      <c r="AU197" s="80"/>
      <c r="AV197" s="80"/>
      <c r="AW197" s="80"/>
      <c r="AX197" s="80"/>
      <c r="AY197" s="80"/>
      <c r="AZ197" s="80"/>
      <c r="BA197" s="80"/>
      <c r="BB197" s="80"/>
      <c r="BC197" s="80"/>
      <c r="BD197" s="80"/>
      <c r="BE197" s="80"/>
      <c r="BF197" s="80"/>
      <c r="BG197" s="80"/>
      <c r="BH197" s="80"/>
      <c r="BI197" s="80"/>
      <c r="BJ197" s="80"/>
      <c r="BK197" s="80"/>
      <c r="BL197" s="80"/>
      <c r="BM197" s="80"/>
      <c r="BN197" s="80"/>
      <c r="BO197" s="80"/>
      <c r="BP197" s="80"/>
      <c r="BQ197" s="80"/>
      <c r="BR197" s="80"/>
      <c r="BS197" s="80"/>
    </row>
    <row r="198" spans="2:71">
      <c r="B198" s="80"/>
      <c r="C198" s="80"/>
      <c r="D198" s="80"/>
      <c r="E198" s="80"/>
      <c r="F198" s="80"/>
      <c r="G198" s="80"/>
      <c r="H198" s="80"/>
      <c r="I198" s="80"/>
      <c r="J198" s="80"/>
      <c r="K198" s="80"/>
      <c r="L198" s="80"/>
      <c r="M198" s="80"/>
      <c r="N198" s="80"/>
      <c r="O198" s="80"/>
      <c r="P198" s="80"/>
      <c r="Q198" s="80"/>
      <c r="R198" s="80"/>
      <c r="U198" s="80"/>
      <c r="V198" s="80"/>
      <c r="W198" s="80"/>
      <c r="X198" s="80"/>
      <c r="Y198" s="80"/>
      <c r="Z198" s="80"/>
      <c r="AA198" s="80"/>
      <c r="AB198" s="80"/>
      <c r="AC198" s="80"/>
      <c r="AD198" s="80"/>
      <c r="AE198" s="80"/>
      <c r="AF198" s="80"/>
      <c r="AG198" s="80"/>
      <c r="AH198" s="80"/>
      <c r="AI198" s="80"/>
      <c r="AJ198" s="80"/>
      <c r="AK198" s="80"/>
      <c r="AL198" s="80"/>
      <c r="AM198" s="80"/>
      <c r="AN198" s="80"/>
      <c r="AO198" s="80"/>
      <c r="AP198" s="80"/>
      <c r="AQ198" s="80"/>
      <c r="AR198" s="80"/>
      <c r="AS198" s="80"/>
      <c r="AT198" s="80"/>
      <c r="AU198" s="80"/>
      <c r="AV198" s="80"/>
      <c r="AW198" s="80"/>
      <c r="AX198" s="80"/>
      <c r="AY198" s="80"/>
      <c r="AZ198" s="80"/>
      <c r="BA198" s="80"/>
      <c r="BB198" s="80"/>
      <c r="BC198" s="80"/>
      <c r="BD198" s="80"/>
      <c r="BE198" s="80"/>
      <c r="BF198" s="80"/>
      <c r="BG198" s="80"/>
      <c r="BH198" s="80"/>
      <c r="BI198" s="80"/>
      <c r="BJ198" s="80"/>
      <c r="BK198" s="80"/>
      <c r="BL198" s="80"/>
      <c r="BM198" s="80"/>
      <c r="BN198" s="80"/>
      <c r="BO198" s="80"/>
      <c r="BP198" s="80"/>
      <c r="BQ198" s="80"/>
      <c r="BR198" s="80"/>
      <c r="BS198" s="80"/>
    </row>
    <row r="199" spans="2:71">
      <c r="B199" s="80"/>
      <c r="C199" s="80"/>
      <c r="D199" s="80"/>
      <c r="E199" s="80"/>
      <c r="F199" s="80"/>
      <c r="G199" s="80"/>
      <c r="H199" s="80"/>
      <c r="I199" s="80"/>
      <c r="J199" s="80"/>
      <c r="K199" s="80"/>
      <c r="L199" s="80"/>
      <c r="M199" s="80"/>
      <c r="N199" s="80"/>
      <c r="O199" s="80"/>
      <c r="P199" s="80"/>
      <c r="Q199" s="80"/>
      <c r="R199" s="80"/>
      <c r="U199" s="80"/>
      <c r="V199" s="80"/>
      <c r="W199" s="80"/>
      <c r="X199" s="80"/>
      <c r="Y199" s="80"/>
      <c r="Z199" s="80"/>
      <c r="AA199" s="80"/>
      <c r="AB199" s="80"/>
      <c r="AC199" s="80"/>
      <c r="AD199" s="80"/>
      <c r="AE199" s="80"/>
      <c r="AF199" s="80"/>
      <c r="AG199" s="80"/>
      <c r="AH199" s="80"/>
      <c r="AI199" s="80"/>
      <c r="AJ199" s="80"/>
      <c r="AK199" s="80"/>
      <c r="AL199" s="80"/>
      <c r="AM199" s="80"/>
      <c r="AN199" s="80"/>
      <c r="AO199" s="80"/>
      <c r="AP199" s="80"/>
      <c r="AQ199" s="80"/>
      <c r="AR199" s="80"/>
      <c r="AS199" s="80"/>
      <c r="AT199" s="80"/>
      <c r="AU199" s="80"/>
      <c r="AV199" s="80"/>
      <c r="AW199" s="80"/>
      <c r="AX199" s="80"/>
      <c r="AY199" s="80"/>
      <c r="AZ199" s="80"/>
      <c r="BA199" s="80"/>
      <c r="BB199" s="80"/>
      <c r="BC199" s="80"/>
      <c r="BD199" s="80"/>
      <c r="BE199" s="80"/>
      <c r="BF199" s="80"/>
      <c r="BG199" s="80"/>
      <c r="BH199" s="80"/>
      <c r="BI199" s="80"/>
      <c r="BJ199" s="80"/>
      <c r="BK199" s="80"/>
      <c r="BL199" s="80"/>
      <c r="BM199" s="80"/>
      <c r="BN199" s="80"/>
      <c r="BO199" s="80"/>
      <c r="BP199" s="80"/>
      <c r="BQ199" s="80"/>
      <c r="BR199" s="80"/>
      <c r="BS199" s="80"/>
    </row>
    <row r="200" spans="2:71">
      <c r="B200" s="80"/>
      <c r="C200" s="80"/>
      <c r="D200" s="80"/>
      <c r="E200" s="80"/>
      <c r="F200" s="80"/>
      <c r="G200" s="80"/>
      <c r="H200" s="80"/>
      <c r="I200" s="80"/>
      <c r="J200" s="80"/>
      <c r="K200" s="80"/>
      <c r="L200" s="80"/>
      <c r="M200" s="80"/>
      <c r="N200" s="80"/>
      <c r="O200" s="80"/>
      <c r="P200" s="80"/>
      <c r="Q200" s="80"/>
      <c r="R200" s="80"/>
      <c r="U200" s="80"/>
      <c r="V200" s="80"/>
      <c r="W200" s="80"/>
      <c r="X200" s="80"/>
      <c r="Y200" s="80"/>
      <c r="Z200" s="80"/>
      <c r="AA200" s="80"/>
      <c r="AB200" s="80"/>
      <c r="AC200" s="80"/>
      <c r="AD200" s="80"/>
      <c r="AE200" s="80"/>
      <c r="AF200" s="80"/>
      <c r="AG200" s="80"/>
      <c r="AH200" s="80"/>
      <c r="AI200" s="80"/>
      <c r="AJ200" s="80"/>
      <c r="AK200" s="80"/>
      <c r="AL200" s="80"/>
      <c r="AM200" s="80"/>
      <c r="AN200" s="80"/>
      <c r="AO200" s="80"/>
      <c r="AP200" s="80"/>
      <c r="AQ200" s="80"/>
      <c r="AR200" s="80"/>
      <c r="AS200" s="80"/>
      <c r="AT200" s="80"/>
      <c r="AU200" s="80"/>
      <c r="AV200" s="80"/>
      <c r="AW200" s="80"/>
      <c r="AX200" s="80"/>
      <c r="AY200" s="80"/>
      <c r="AZ200" s="80"/>
      <c r="BA200" s="80"/>
      <c r="BB200" s="80"/>
      <c r="BC200" s="80"/>
      <c r="BD200" s="80"/>
      <c r="BE200" s="80"/>
      <c r="BF200" s="80"/>
      <c r="BG200" s="80"/>
      <c r="BH200" s="80"/>
      <c r="BI200" s="80"/>
      <c r="BJ200" s="80"/>
      <c r="BK200" s="80"/>
      <c r="BL200" s="80"/>
      <c r="BM200" s="80"/>
      <c r="BN200" s="80"/>
      <c r="BO200" s="80"/>
      <c r="BP200" s="80"/>
      <c r="BQ200" s="80"/>
      <c r="BR200" s="80"/>
      <c r="BS200" s="80"/>
    </row>
    <row r="201" spans="2:71">
      <c r="B201" s="80"/>
      <c r="C201" s="80"/>
      <c r="D201" s="80"/>
      <c r="E201" s="80"/>
      <c r="F201" s="80"/>
      <c r="G201" s="80"/>
      <c r="H201" s="80"/>
      <c r="I201" s="80"/>
      <c r="J201" s="80"/>
      <c r="K201" s="80"/>
      <c r="L201" s="80"/>
      <c r="M201" s="80"/>
      <c r="N201" s="80"/>
      <c r="O201" s="80"/>
      <c r="P201" s="80"/>
      <c r="Q201" s="80"/>
      <c r="R201" s="80"/>
      <c r="U201" s="80"/>
      <c r="V201" s="80"/>
      <c r="W201" s="80"/>
      <c r="X201" s="80"/>
      <c r="Y201" s="80"/>
      <c r="Z201" s="80"/>
      <c r="AA201" s="80"/>
      <c r="AB201" s="80"/>
      <c r="AC201" s="80"/>
      <c r="AD201" s="80"/>
      <c r="AE201" s="80"/>
      <c r="AF201" s="80"/>
      <c r="AG201" s="80"/>
      <c r="AH201" s="80"/>
      <c r="AI201" s="80"/>
      <c r="AJ201" s="80"/>
      <c r="AK201" s="80"/>
      <c r="AL201" s="80"/>
      <c r="AM201" s="80"/>
      <c r="AN201" s="80"/>
      <c r="AO201" s="80"/>
      <c r="AP201" s="80"/>
      <c r="AQ201" s="80"/>
      <c r="AR201" s="80"/>
      <c r="AS201" s="80"/>
      <c r="AT201" s="80"/>
      <c r="AU201" s="80"/>
      <c r="AV201" s="80"/>
      <c r="AW201" s="80"/>
      <c r="AX201" s="80"/>
      <c r="AY201" s="80"/>
      <c r="AZ201" s="80"/>
      <c r="BA201" s="80"/>
      <c r="BB201" s="80"/>
      <c r="BC201" s="80"/>
      <c r="BD201" s="80"/>
      <c r="BE201" s="80"/>
      <c r="BF201" s="80"/>
      <c r="BG201" s="80"/>
      <c r="BH201" s="80"/>
      <c r="BI201" s="80"/>
      <c r="BJ201" s="80"/>
      <c r="BK201" s="80"/>
      <c r="BL201" s="80"/>
      <c r="BM201" s="80"/>
      <c r="BN201" s="80"/>
      <c r="BO201" s="80"/>
      <c r="BP201" s="80"/>
      <c r="BQ201" s="80"/>
      <c r="BR201" s="80"/>
      <c r="BS201" s="80"/>
    </row>
    <row r="202" spans="2:71">
      <c r="B202" s="80"/>
      <c r="C202" s="80"/>
      <c r="D202" s="80"/>
      <c r="E202" s="80"/>
      <c r="F202" s="80"/>
      <c r="G202" s="80"/>
      <c r="H202" s="80"/>
      <c r="I202" s="80"/>
      <c r="J202" s="80"/>
      <c r="K202" s="80"/>
      <c r="L202" s="80"/>
      <c r="M202" s="80"/>
      <c r="N202" s="80"/>
      <c r="O202" s="80"/>
      <c r="P202" s="80"/>
      <c r="Q202" s="80"/>
      <c r="R202" s="80"/>
      <c r="U202" s="80"/>
      <c r="V202" s="80"/>
      <c r="W202" s="80"/>
      <c r="X202" s="80"/>
      <c r="Y202" s="80"/>
      <c r="Z202" s="80"/>
      <c r="AA202" s="80"/>
      <c r="AB202" s="80"/>
      <c r="AC202" s="80"/>
      <c r="AD202" s="80"/>
      <c r="AE202" s="80"/>
      <c r="AF202" s="80"/>
      <c r="AG202" s="80"/>
      <c r="AH202" s="80"/>
      <c r="AI202" s="80"/>
      <c r="AJ202" s="80"/>
      <c r="AK202" s="80"/>
      <c r="AL202" s="80"/>
      <c r="AM202" s="80"/>
      <c r="AN202" s="80"/>
      <c r="AO202" s="80"/>
      <c r="AP202" s="80"/>
      <c r="AQ202" s="80"/>
      <c r="AR202" s="80"/>
      <c r="AS202" s="80"/>
      <c r="AT202" s="80"/>
      <c r="AU202" s="80"/>
      <c r="AV202" s="80"/>
      <c r="AW202" s="80"/>
      <c r="AX202" s="80"/>
      <c r="AY202" s="80"/>
      <c r="AZ202" s="80"/>
      <c r="BA202" s="80"/>
      <c r="BB202" s="80"/>
      <c r="BC202" s="80"/>
      <c r="BD202" s="80"/>
      <c r="BE202" s="80"/>
      <c r="BF202" s="80"/>
      <c r="BG202" s="80"/>
      <c r="BH202" s="80"/>
      <c r="BI202" s="80"/>
      <c r="BJ202" s="80"/>
      <c r="BK202" s="80"/>
      <c r="BL202" s="80"/>
      <c r="BM202" s="80"/>
      <c r="BN202" s="80"/>
      <c r="BO202" s="80"/>
      <c r="BP202" s="80"/>
      <c r="BQ202" s="80"/>
      <c r="BR202" s="80"/>
      <c r="BS202" s="80"/>
    </row>
    <row r="203" spans="2:71">
      <c r="B203" s="80"/>
      <c r="C203" s="80"/>
      <c r="D203" s="80"/>
      <c r="E203" s="80"/>
      <c r="F203" s="80"/>
      <c r="G203" s="80"/>
      <c r="H203" s="80"/>
      <c r="I203" s="80"/>
      <c r="J203" s="80"/>
      <c r="K203" s="80"/>
      <c r="L203" s="80"/>
      <c r="M203" s="80"/>
      <c r="N203" s="80"/>
      <c r="O203" s="80"/>
      <c r="P203" s="80"/>
      <c r="Q203" s="80"/>
      <c r="R203" s="80"/>
      <c r="U203" s="80"/>
      <c r="V203" s="80"/>
      <c r="W203" s="80"/>
      <c r="X203" s="80"/>
      <c r="Y203" s="80"/>
      <c r="Z203" s="80"/>
      <c r="AA203" s="80"/>
      <c r="AB203" s="80"/>
      <c r="AC203" s="80"/>
      <c r="AD203" s="80"/>
      <c r="AE203" s="80"/>
      <c r="AF203" s="80"/>
      <c r="AG203" s="80"/>
      <c r="AH203" s="80"/>
      <c r="AI203" s="80"/>
      <c r="AJ203" s="80"/>
      <c r="AK203" s="80"/>
      <c r="AL203" s="80"/>
      <c r="AM203" s="80"/>
      <c r="AN203" s="80"/>
      <c r="AO203" s="80"/>
      <c r="AP203" s="80"/>
      <c r="AQ203" s="80"/>
      <c r="AR203" s="80"/>
      <c r="AS203" s="80"/>
      <c r="AT203" s="80"/>
      <c r="AU203" s="80"/>
      <c r="AV203" s="80"/>
      <c r="AW203" s="80"/>
      <c r="AX203" s="80"/>
      <c r="AY203" s="80"/>
      <c r="AZ203" s="80"/>
      <c r="BA203" s="80"/>
      <c r="BB203" s="80"/>
      <c r="BC203" s="80"/>
      <c r="BD203" s="80"/>
      <c r="BE203" s="80"/>
      <c r="BF203" s="80"/>
      <c r="BG203" s="80"/>
      <c r="BH203" s="80"/>
      <c r="BI203" s="80"/>
      <c r="BJ203" s="80"/>
      <c r="BK203" s="80"/>
      <c r="BL203" s="80"/>
      <c r="BM203" s="80"/>
      <c r="BN203" s="80"/>
      <c r="BO203" s="80"/>
      <c r="BP203" s="80"/>
      <c r="BQ203" s="80"/>
      <c r="BR203" s="80"/>
      <c r="BS203" s="80"/>
    </row>
    <row r="204" spans="2:71">
      <c r="B204" s="80"/>
      <c r="C204" s="80"/>
      <c r="D204" s="80"/>
      <c r="E204" s="80"/>
      <c r="F204" s="80"/>
      <c r="G204" s="80"/>
      <c r="H204" s="80"/>
      <c r="I204" s="80"/>
      <c r="J204" s="80"/>
      <c r="K204" s="80"/>
      <c r="L204" s="80"/>
      <c r="M204" s="80"/>
      <c r="N204" s="80"/>
      <c r="O204" s="80"/>
      <c r="P204" s="80"/>
      <c r="Q204" s="80"/>
      <c r="R204" s="80"/>
      <c r="U204" s="80"/>
      <c r="V204" s="80"/>
      <c r="W204" s="80"/>
      <c r="X204" s="80"/>
      <c r="Y204" s="80"/>
      <c r="Z204" s="80"/>
      <c r="AA204" s="80"/>
      <c r="AB204" s="80"/>
      <c r="AC204" s="80"/>
      <c r="AD204" s="80"/>
      <c r="AE204" s="80"/>
      <c r="AF204" s="80"/>
      <c r="AG204" s="80"/>
      <c r="AH204" s="80"/>
      <c r="AI204" s="80"/>
      <c r="AJ204" s="80"/>
      <c r="AK204" s="80"/>
      <c r="AL204" s="80"/>
      <c r="AM204" s="80"/>
      <c r="AN204" s="80"/>
      <c r="AO204" s="80"/>
      <c r="AP204" s="80"/>
      <c r="AQ204" s="80"/>
      <c r="AR204" s="80"/>
      <c r="AS204" s="80"/>
      <c r="AT204" s="80"/>
      <c r="AU204" s="80"/>
      <c r="AV204" s="80"/>
      <c r="AW204" s="80"/>
      <c r="AX204" s="80"/>
      <c r="AY204" s="80"/>
      <c r="AZ204" s="80"/>
      <c r="BA204" s="80"/>
      <c r="BB204" s="80"/>
      <c r="BC204" s="80"/>
      <c r="BD204" s="80"/>
      <c r="BE204" s="80"/>
      <c r="BF204" s="80"/>
      <c r="BG204" s="80"/>
      <c r="BH204" s="80"/>
      <c r="BI204" s="80"/>
      <c r="BJ204" s="80"/>
      <c r="BK204" s="80"/>
      <c r="BL204" s="80"/>
      <c r="BM204" s="80"/>
      <c r="BN204" s="80"/>
      <c r="BO204" s="80"/>
      <c r="BP204" s="80"/>
      <c r="BQ204" s="80"/>
      <c r="BR204" s="80"/>
      <c r="BS204" s="80"/>
    </row>
    <row r="205" spans="2:71">
      <c r="B205" s="80"/>
      <c r="C205" s="80"/>
      <c r="D205" s="80"/>
      <c r="E205" s="80"/>
      <c r="F205" s="80"/>
      <c r="G205" s="80"/>
      <c r="H205" s="80"/>
      <c r="I205" s="80"/>
      <c r="J205" s="80"/>
      <c r="K205" s="80"/>
      <c r="L205" s="80"/>
      <c r="M205" s="80"/>
      <c r="N205" s="80"/>
      <c r="O205" s="80"/>
      <c r="P205" s="80"/>
      <c r="Q205" s="80"/>
      <c r="R205" s="80"/>
      <c r="U205" s="80"/>
      <c r="V205" s="80"/>
      <c r="W205" s="80"/>
      <c r="X205" s="80"/>
      <c r="Y205" s="80"/>
      <c r="Z205" s="80"/>
      <c r="AA205" s="80"/>
      <c r="AB205" s="80"/>
      <c r="AC205" s="80"/>
      <c r="AD205" s="80"/>
      <c r="AE205" s="80"/>
      <c r="AF205" s="80"/>
      <c r="AG205" s="80"/>
      <c r="AH205" s="80"/>
      <c r="AI205" s="80"/>
      <c r="AJ205" s="80"/>
      <c r="AK205" s="80"/>
      <c r="AL205" s="80"/>
      <c r="AM205" s="80"/>
      <c r="AN205" s="80"/>
      <c r="AO205" s="80"/>
      <c r="AP205" s="80"/>
      <c r="AQ205" s="80"/>
      <c r="AR205" s="80"/>
      <c r="AS205" s="80"/>
      <c r="AT205" s="80"/>
      <c r="AU205" s="80"/>
      <c r="AV205" s="80"/>
      <c r="AW205" s="80"/>
      <c r="AX205" s="80"/>
      <c r="AY205" s="80"/>
      <c r="AZ205" s="80"/>
      <c r="BA205" s="80"/>
      <c r="BB205" s="80"/>
      <c r="BC205" s="80"/>
      <c r="BD205" s="80"/>
      <c r="BE205" s="80"/>
      <c r="BF205" s="80"/>
      <c r="BG205" s="80"/>
      <c r="BH205" s="80"/>
      <c r="BI205" s="80"/>
      <c r="BJ205" s="80"/>
      <c r="BK205" s="80"/>
      <c r="BL205" s="80"/>
      <c r="BM205" s="80"/>
      <c r="BN205" s="80"/>
      <c r="BO205" s="80"/>
      <c r="BP205" s="80"/>
      <c r="BQ205" s="80"/>
      <c r="BR205" s="80"/>
      <c r="BS205" s="80"/>
    </row>
    <row r="206" spans="2:71">
      <c r="B206" s="80"/>
      <c r="C206" s="80"/>
      <c r="D206" s="80"/>
      <c r="E206" s="80"/>
      <c r="F206" s="80"/>
      <c r="G206" s="80"/>
      <c r="H206" s="80"/>
      <c r="I206" s="80"/>
      <c r="J206" s="80"/>
      <c r="K206" s="80"/>
      <c r="L206" s="80"/>
      <c r="M206" s="80"/>
      <c r="N206" s="80"/>
      <c r="O206" s="80"/>
      <c r="P206" s="80"/>
      <c r="Q206" s="80"/>
      <c r="R206" s="80"/>
      <c r="U206" s="80"/>
      <c r="V206" s="80"/>
      <c r="W206" s="80"/>
      <c r="X206" s="80"/>
      <c r="Y206" s="80"/>
      <c r="Z206" s="80"/>
      <c r="AA206" s="80"/>
      <c r="AB206" s="80"/>
      <c r="AC206" s="80"/>
      <c r="AD206" s="80"/>
      <c r="AE206" s="80"/>
      <c r="AF206" s="80"/>
      <c r="AG206" s="80"/>
      <c r="AH206" s="80"/>
      <c r="AI206" s="80"/>
      <c r="AJ206" s="80"/>
      <c r="AK206" s="80"/>
      <c r="AL206" s="80"/>
      <c r="AM206" s="80"/>
      <c r="AN206" s="80"/>
      <c r="AO206" s="80"/>
      <c r="AP206" s="80"/>
      <c r="AQ206" s="80"/>
      <c r="AR206" s="80"/>
      <c r="AS206" s="80"/>
      <c r="AT206" s="80"/>
      <c r="AU206" s="80"/>
      <c r="AV206" s="80"/>
      <c r="AW206" s="80"/>
      <c r="AX206" s="80"/>
      <c r="AY206" s="80"/>
      <c r="AZ206" s="80"/>
      <c r="BA206" s="80"/>
      <c r="BB206" s="80"/>
      <c r="BC206" s="80"/>
      <c r="BD206" s="80"/>
      <c r="BE206" s="80"/>
      <c r="BF206" s="80"/>
      <c r="BG206" s="80"/>
      <c r="BH206" s="80"/>
      <c r="BI206" s="80"/>
      <c r="BJ206" s="80"/>
      <c r="BK206" s="80"/>
      <c r="BL206" s="80"/>
      <c r="BM206" s="80"/>
      <c r="BN206" s="80"/>
      <c r="BO206" s="80"/>
      <c r="BP206" s="80"/>
      <c r="BQ206" s="80"/>
      <c r="BR206" s="80"/>
      <c r="BS206" s="80"/>
    </row>
    <row r="207" spans="2:71">
      <c r="B207" s="80"/>
      <c r="C207" s="80"/>
      <c r="D207" s="80"/>
      <c r="E207" s="80"/>
      <c r="F207" s="80"/>
      <c r="G207" s="80"/>
      <c r="H207" s="80"/>
      <c r="I207" s="80"/>
      <c r="J207" s="80"/>
      <c r="K207" s="80"/>
      <c r="L207" s="80"/>
      <c r="M207" s="80"/>
      <c r="N207" s="80"/>
      <c r="O207" s="80"/>
      <c r="P207" s="80"/>
      <c r="Q207" s="80"/>
      <c r="R207" s="80"/>
      <c r="U207" s="80"/>
      <c r="V207" s="80"/>
      <c r="W207" s="80"/>
      <c r="X207" s="80"/>
      <c r="Y207" s="80"/>
      <c r="Z207" s="80"/>
      <c r="AA207" s="80"/>
      <c r="AB207" s="80"/>
      <c r="AC207" s="80"/>
      <c r="AD207" s="80"/>
      <c r="AE207" s="80"/>
      <c r="AF207" s="80"/>
      <c r="AG207" s="80"/>
      <c r="AH207" s="80"/>
      <c r="AI207" s="80"/>
      <c r="AJ207" s="80"/>
      <c r="AK207" s="80"/>
      <c r="AL207" s="80"/>
      <c r="AM207" s="80"/>
      <c r="AN207" s="80"/>
      <c r="AO207" s="80"/>
      <c r="AP207" s="80"/>
      <c r="AQ207" s="80"/>
      <c r="AR207" s="80"/>
      <c r="AS207" s="80"/>
      <c r="AT207" s="80"/>
      <c r="AU207" s="80"/>
      <c r="AV207" s="80"/>
      <c r="AW207" s="80"/>
      <c r="AX207" s="80"/>
      <c r="AY207" s="80"/>
      <c r="AZ207" s="80"/>
      <c r="BA207" s="80"/>
      <c r="BB207" s="80"/>
      <c r="BC207" s="80"/>
      <c r="BD207" s="80"/>
      <c r="BE207" s="80"/>
      <c r="BF207" s="80"/>
      <c r="BG207" s="80"/>
      <c r="BH207" s="80"/>
      <c r="BI207" s="80"/>
      <c r="BJ207" s="80"/>
      <c r="BK207" s="80"/>
      <c r="BL207" s="80"/>
      <c r="BM207" s="80"/>
      <c r="BN207" s="80"/>
      <c r="BO207" s="80"/>
      <c r="BP207" s="80"/>
      <c r="BQ207" s="80"/>
      <c r="BR207" s="80"/>
      <c r="BS207" s="80"/>
    </row>
    <row r="208" spans="2:71">
      <c r="B208" s="80"/>
      <c r="C208" s="80"/>
      <c r="D208" s="80"/>
      <c r="E208" s="80"/>
      <c r="F208" s="80"/>
      <c r="G208" s="80"/>
      <c r="H208" s="80"/>
      <c r="I208" s="80"/>
      <c r="J208" s="80"/>
      <c r="K208" s="80"/>
      <c r="L208" s="80"/>
      <c r="M208" s="80"/>
      <c r="N208" s="80"/>
      <c r="O208" s="80"/>
      <c r="P208" s="80"/>
      <c r="Q208" s="80"/>
      <c r="R208" s="80"/>
      <c r="U208" s="80"/>
      <c r="V208" s="80"/>
      <c r="W208" s="80"/>
      <c r="X208" s="80"/>
      <c r="Y208" s="80"/>
      <c r="Z208" s="80"/>
      <c r="AA208" s="80"/>
      <c r="AB208" s="80"/>
      <c r="AC208" s="80"/>
      <c r="AD208" s="80"/>
      <c r="AE208" s="80"/>
      <c r="AF208" s="80"/>
      <c r="AG208" s="80"/>
      <c r="AH208" s="80"/>
      <c r="AI208" s="80"/>
      <c r="AJ208" s="80"/>
      <c r="AK208" s="80"/>
      <c r="AL208" s="80"/>
      <c r="AM208" s="80"/>
      <c r="AN208" s="80"/>
      <c r="AO208" s="80"/>
      <c r="AP208" s="80"/>
      <c r="AQ208" s="80"/>
      <c r="AR208" s="80"/>
      <c r="AS208" s="80"/>
      <c r="AT208" s="80"/>
      <c r="AU208" s="80"/>
      <c r="AV208" s="80"/>
      <c r="AW208" s="80"/>
      <c r="AX208" s="80"/>
      <c r="AY208" s="80"/>
      <c r="AZ208" s="80"/>
      <c r="BA208" s="80"/>
      <c r="BB208" s="80"/>
      <c r="BC208" s="80"/>
      <c r="BD208" s="80"/>
      <c r="BE208" s="80"/>
      <c r="BF208" s="80"/>
      <c r="BG208" s="80"/>
      <c r="BH208" s="80"/>
      <c r="BI208" s="80"/>
      <c r="BJ208" s="80"/>
      <c r="BK208" s="80"/>
      <c r="BL208" s="80"/>
      <c r="BM208" s="80"/>
      <c r="BN208" s="80"/>
      <c r="BO208" s="80"/>
      <c r="BP208" s="80"/>
      <c r="BQ208" s="80"/>
      <c r="BR208" s="80"/>
      <c r="BS208" s="80"/>
    </row>
    <row r="209" spans="1:120">
      <c r="B209" s="80"/>
      <c r="C209" s="80"/>
      <c r="D209" s="80"/>
      <c r="E209" s="80"/>
      <c r="F209" s="80"/>
      <c r="G209" s="80"/>
      <c r="H209" s="80"/>
      <c r="I209" s="80"/>
      <c r="J209" s="80"/>
      <c r="K209" s="80"/>
      <c r="L209" s="80"/>
      <c r="M209" s="80"/>
      <c r="N209" s="80"/>
      <c r="O209" s="80"/>
      <c r="P209" s="80"/>
      <c r="Q209" s="80"/>
      <c r="R209" s="80"/>
      <c r="U209" s="80"/>
      <c r="V209" s="80"/>
      <c r="W209" s="80"/>
      <c r="X209" s="80"/>
      <c r="Y209" s="80"/>
      <c r="Z209" s="80"/>
      <c r="AA209" s="80"/>
      <c r="AB209" s="80"/>
      <c r="AC209" s="80"/>
      <c r="AD209" s="80"/>
      <c r="AE209" s="80"/>
      <c r="AF209" s="80"/>
      <c r="AG209" s="80"/>
      <c r="AH209" s="80"/>
      <c r="AI209" s="80"/>
      <c r="AJ209" s="80"/>
      <c r="AK209" s="80"/>
      <c r="AL209" s="80"/>
      <c r="AM209" s="80"/>
      <c r="AN209" s="80"/>
      <c r="AO209" s="80"/>
      <c r="AP209" s="80"/>
      <c r="AQ209" s="80"/>
      <c r="AR209" s="80"/>
      <c r="AS209" s="80"/>
      <c r="AT209" s="80"/>
      <c r="AU209" s="80"/>
      <c r="AV209" s="80"/>
      <c r="AW209" s="80"/>
      <c r="AX209" s="80"/>
      <c r="AY209" s="80"/>
      <c r="AZ209" s="80"/>
      <c r="BA209" s="80"/>
      <c r="BB209" s="80"/>
      <c r="BC209" s="80"/>
      <c r="BD209" s="80"/>
      <c r="BE209" s="80"/>
      <c r="BF209" s="80"/>
      <c r="BG209" s="80"/>
      <c r="BH209" s="80"/>
      <c r="BI209" s="80"/>
      <c r="BJ209" s="80"/>
      <c r="BK209" s="80"/>
      <c r="BL209" s="80"/>
      <c r="BM209" s="80"/>
      <c r="BN209" s="80"/>
      <c r="BO209" s="80"/>
      <c r="BP209" s="80"/>
      <c r="BQ209" s="80"/>
      <c r="BR209" s="80"/>
      <c r="BS209" s="80"/>
    </row>
    <row r="211" spans="1:120">
      <c r="B211" s="80"/>
      <c r="C211" s="80"/>
      <c r="D211" s="80"/>
      <c r="E211" s="80"/>
      <c r="F211" s="80"/>
      <c r="G211" s="80"/>
      <c r="H211" s="80"/>
      <c r="I211" s="80"/>
      <c r="J211" s="80"/>
      <c r="K211" s="80"/>
      <c r="L211" s="80"/>
      <c r="M211" s="80"/>
      <c r="N211" s="80"/>
      <c r="O211" s="80"/>
      <c r="P211" s="80"/>
      <c r="Q211" s="80"/>
      <c r="R211" s="80"/>
      <c r="S211" s="80"/>
      <c r="T211" s="80"/>
      <c r="U211" s="80"/>
      <c r="V211" s="80"/>
      <c r="W211" s="80"/>
      <c r="X211" s="80"/>
      <c r="Y211" s="80"/>
      <c r="Z211" s="80"/>
      <c r="AA211" s="80"/>
      <c r="AB211" s="80"/>
      <c r="AC211" s="80"/>
      <c r="AD211" s="80"/>
      <c r="AE211" s="80"/>
      <c r="AF211" s="80"/>
      <c r="AG211" s="80"/>
      <c r="AH211" s="80"/>
      <c r="AI211" s="80"/>
      <c r="AJ211" s="80"/>
      <c r="AK211" s="80"/>
      <c r="AL211" s="80"/>
      <c r="AM211" s="80"/>
      <c r="AN211" s="80"/>
      <c r="AO211" s="80"/>
      <c r="AP211" s="80"/>
      <c r="AQ211" s="80"/>
      <c r="AR211" s="80"/>
      <c r="AS211" s="80"/>
      <c r="AT211" s="80"/>
      <c r="AU211" s="80"/>
      <c r="AV211" s="80"/>
      <c r="AW211" s="80"/>
      <c r="AX211" s="80"/>
      <c r="AY211" s="80"/>
      <c r="AZ211" s="80"/>
      <c r="BA211" s="80"/>
      <c r="BB211" s="80"/>
      <c r="BC211" s="80"/>
      <c r="BD211" s="80"/>
      <c r="BE211" s="80"/>
      <c r="BF211" s="80"/>
      <c r="BG211" s="80"/>
      <c r="BH211" s="80"/>
      <c r="BI211" s="80"/>
      <c r="BJ211" s="80"/>
      <c r="BK211" s="80"/>
      <c r="BL211" s="80"/>
      <c r="BM211" s="80"/>
      <c r="BN211" s="80"/>
      <c r="BO211" s="80"/>
      <c r="BP211" s="80"/>
      <c r="BQ211" s="80"/>
      <c r="BR211" s="80"/>
      <c r="BS211" s="80"/>
    </row>
    <row r="212" spans="1:120">
      <c r="A212" s="81" t="s">
        <v>7</v>
      </c>
      <c r="B212" s="80">
        <v>0</v>
      </c>
      <c r="C212" s="80">
        <v>0</v>
      </c>
      <c r="D212" s="80">
        <v>0</v>
      </c>
      <c r="E212" s="80">
        <v>0</v>
      </c>
      <c r="F212" s="80">
        <v>0</v>
      </c>
      <c r="G212" s="80">
        <v>0</v>
      </c>
      <c r="H212" s="80">
        <v>0</v>
      </c>
      <c r="I212" s="80">
        <v>0</v>
      </c>
      <c r="J212" s="80">
        <v>0</v>
      </c>
      <c r="K212" s="80">
        <v>0</v>
      </c>
      <c r="L212" s="80">
        <v>0</v>
      </c>
      <c r="M212" s="80">
        <v>0</v>
      </c>
      <c r="N212" s="80">
        <v>0</v>
      </c>
      <c r="O212" s="80">
        <v>0</v>
      </c>
      <c r="P212" s="80">
        <v>0</v>
      </c>
      <c r="Q212" s="80">
        <v>0</v>
      </c>
      <c r="R212" s="80">
        <v>0</v>
      </c>
      <c r="S212" s="80">
        <v>0</v>
      </c>
      <c r="T212" s="80">
        <v>0</v>
      </c>
      <c r="U212" s="80">
        <v>0</v>
      </c>
      <c r="V212" s="80">
        <v>0</v>
      </c>
      <c r="W212" s="80">
        <v>0</v>
      </c>
      <c r="X212" s="80">
        <v>0</v>
      </c>
      <c r="Y212" s="80">
        <v>0</v>
      </c>
      <c r="Z212" s="80">
        <v>0</v>
      </c>
      <c r="AA212" s="80">
        <v>0</v>
      </c>
      <c r="AB212" s="80">
        <v>0</v>
      </c>
      <c r="AC212" s="80">
        <v>0</v>
      </c>
      <c r="AD212" s="80">
        <v>0</v>
      </c>
      <c r="AE212" s="80">
        <v>0</v>
      </c>
      <c r="AF212" s="80">
        <v>0</v>
      </c>
      <c r="AG212" s="80">
        <v>0</v>
      </c>
      <c r="AH212" s="80">
        <v>0</v>
      </c>
      <c r="AI212" s="80">
        <v>0</v>
      </c>
      <c r="AJ212" s="80">
        <v>0</v>
      </c>
      <c r="AK212" s="80">
        <v>0</v>
      </c>
      <c r="AL212" s="80">
        <v>0</v>
      </c>
      <c r="AM212" s="80">
        <v>0</v>
      </c>
      <c r="AN212" s="80">
        <v>0</v>
      </c>
      <c r="AO212" s="80">
        <v>0</v>
      </c>
      <c r="AP212" s="80">
        <v>0</v>
      </c>
      <c r="AQ212" s="80">
        <v>0</v>
      </c>
      <c r="AR212" s="80">
        <v>0</v>
      </c>
      <c r="AS212" s="80">
        <v>0</v>
      </c>
      <c r="AT212" s="80">
        <v>0</v>
      </c>
      <c r="AU212" s="80">
        <v>0</v>
      </c>
      <c r="AV212" s="80">
        <v>0</v>
      </c>
      <c r="AW212" s="80">
        <v>0</v>
      </c>
      <c r="AX212" s="80">
        <v>0</v>
      </c>
      <c r="AY212" s="80">
        <v>0</v>
      </c>
      <c r="AZ212" s="80">
        <v>0</v>
      </c>
      <c r="BA212" s="80">
        <v>0</v>
      </c>
      <c r="BB212" s="80">
        <v>0</v>
      </c>
      <c r="BC212" s="80">
        <v>0</v>
      </c>
      <c r="BD212" s="80">
        <v>0</v>
      </c>
      <c r="BE212" s="80">
        <v>0</v>
      </c>
      <c r="BF212" s="80">
        <v>0</v>
      </c>
      <c r="BG212" s="80">
        <v>0</v>
      </c>
      <c r="BH212" s="80">
        <v>0</v>
      </c>
      <c r="BI212" s="80">
        <v>0</v>
      </c>
      <c r="BJ212" s="80">
        <v>0</v>
      </c>
      <c r="BK212" s="80">
        <v>0</v>
      </c>
      <c r="BL212" s="80">
        <v>0</v>
      </c>
      <c r="BM212" s="80">
        <v>0</v>
      </c>
      <c r="BN212" s="80">
        <v>0</v>
      </c>
      <c r="BO212" s="80">
        <v>0</v>
      </c>
      <c r="BP212" s="80">
        <v>0</v>
      </c>
      <c r="BQ212" s="80">
        <v>0</v>
      </c>
      <c r="BR212" s="80">
        <v>0</v>
      </c>
      <c r="BS212" s="80">
        <v>0</v>
      </c>
    </row>
    <row r="213" spans="1:120">
      <c r="BT213" s="80"/>
      <c r="BU213" s="80"/>
      <c r="BV213" s="80"/>
      <c r="BW213" s="80"/>
      <c r="BX213" s="80"/>
      <c r="BY213" s="80"/>
      <c r="BZ213" s="80"/>
      <c r="CA213" s="80"/>
      <c r="CB213" s="80"/>
      <c r="CC213" s="80"/>
      <c r="CD213" s="80"/>
      <c r="CE213" s="80"/>
      <c r="CF213" s="80"/>
      <c r="CG213" s="80"/>
      <c r="CH213" s="80"/>
      <c r="CI213" s="80"/>
      <c r="CJ213" s="80"/>
      <c r="CK213" s="80"/>
      <c r="CL213" s="80"/>
      <c r="CM213" s="80"/>
      <c r="CN213" s="80"/>
      <c r="CO213" s="80"/>
      <c r="CP213" s="80"/>
      <c r="CQ213" s="80"/>
      <c r="CR213" s="80"/>
      <c r="CS213" s="80"/>
      <c r="CT213" s="80"/>
      <c r="CU213" s="80"/>
      <c r="CV213" s="80"/>
      <c r="CW213" s="80"/>
      <c r="CX213" s="80"/>
      <c r="CY213" s="80"/>
      <c r="CZ213" s="80"/>
      <c r="DA213" s="80"/>
      <c r="DB213" s="80"/>
      <c r="DC213" s="80"/>
      <c r="DD213" s="80"/>
      <c r="DE213" s="80"/>
      <c r="DF213" s="80"/>
      <c r="DG213" s="80"/>
      <c r="DH213" s="80"/>
      <c r="DI213" s="80"/>
      <c r="DJ213" s="80"/>
      <c r="DK213" s="80"/>
      <c r="DL213" s="80"/>
      <c r="DM213" s="80"/>
      <c r="DN213" s="80"/>
      <c r="DO213" s="80"/>
      <c r="DP213" s="80"/>
    </row>
    <row r="215" spans="1:120" ht="14">
      <c r="A215" s="1" t="s">
        <v>8</v>
      </c>
    </row>
    <row r="216" spans="1:120">
      <c r="A216" t="s">
        <v>6</v>
      </c>
      <c r="B216" t="s">
        <v>1894</v>
      </c>
      <c r="C216" t="s">
        <v>1895</v>
      </c>
      <c r="D216" t="s">
        <v>1896</v>
      </c>
      <c r="E216" t="s">
        <v>1897</v>
      </c>
      <c r="F216" t="s">
        <v>1898</v>
      </c>
      <c r="G216" t="s">
        <v>1899</v>
      </c>
      <c r="H216" t="s">
        <v>1900</v>
      </c>
      <c r="I216" t="s">
        <v>745</v>
      </c>
      <c r="J216" t="s">
        <v>746</v>
      </c>
      <c r="K216" t="s">
        <v>747</v>
      </c>
      <c r="L216" t="s">
        <v>694</v>
      </c>
      <c r="M216" t="s">
        <v>382</v>
      </c>
      <c r="N216" t="s">
        <v>383</v>
      </c>
      <c r="O216" t="s">
        <v>384</v>
      </c>
      <c r="P216" t="s">
        <v>385</v>
      </c>
      <c r="Q216" t="s">
        <v>386</v>
      </c>
      <c r="R216" t="s">
        <v>387</v>
      </c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</row>
    <row r="217" spans="1:120">
      <c r="A217" t="s">
        <v>544</v>
      </c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</row>
    <row r="218" spans="1:120">
      <c r="A218" t="s">
        <v>677</v>
      </c>
      <c r="B218">
        <v>6126241.7000000002</v>
      </c>
      <c r="C218">
        <v>4439283</v>
      </c>
      <c r="D218">
        <v>2834493</v>
      </c>
      <c r="E218">
        <v>1364999</v>
      </c>
      <c r="F218">
        <v>6359738.1699999999</v>
      </c>
      <c r="G218">
        <v>4984682</v>
      </c>
      <c r="H218">
        <v>3467748</v>
      </c>
      <c r="I218">
        <v>1732388</v>
      </c>
      <c r="J218">
        <v>6201482.1799999997</v>
      </c>
      <c r="K218">
        <v>4833838</v>
      </c>
      <c r="L218">
        <v>3328589</v>
      </c>
      <c r="M218">
        <v>1733550</v>
      </c>
      <c r="N218">
        <v>6516499.6900000004</v>
      </c>
      <c r="O218">
        <v>4811598</v>
      </c>
      <c r="P218">
        <v>3127280</v>
      </c>
      <c r="Q218">
        <v>1553814</v>
      </c>
      <c r="R218">
        <v>5292975.32</v>
      </c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</row>
    <row r="219" spans="1:120">
      <c r="A219" t="s">
        <v>357</v>
      </c>
      <c r="B219">
        <v>1442814.59</v>
      </c>
      <c r="C219">
        <v>1073978</v>
      </c>
      <c r="D219">
        <v>711268</v>
      </c>
      <c r="E219">
        <v>348536</v>
      </c>
      <c r="F219">
        <v>1356958.23</v>
      </c>
      <c r="G219">
        <v>1014105</v>
      </c>
      <c r="H219">
        <v>672202</v>
      </c>
      <c r="I219">
        <v>330448</v>
      </c>
      <c r="J219">
        <v>1258283.5900000001</v>
      </c>
      <c r="K219">
        <v>932709</v>
      </c>
      <c r="L219">
        <v>610766</v>
      </c>
      <c r="M219">
        <v>300420</v>
      </c>
      <c r="N219">
        <v>1169326.3600000001</v>
      </c>
      <c r="O219">
        <v>868427</v>
      </c>
      <c r="P219">
        <v>574773</v>
      </c>
      <c r="Q219">
        <v>267644</v>
      </c>
      <c r="R219">
        <v>275738.09999999998</v>
      </c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</row>
    <row r="220" spans="1:120">
      <c r="A220" t="s">
        <v>358</v>
      </c>
      <c r="B220">
        <v>4841065.1500000004</v>
      </c>
      <c r="C220">
        <v>2936126</v>
      </c>
      <c r="D220">
        <v>1970708</v>
      </c>
      <c r="E220">
        <v>953990</v>
      </c>
      <c r="F220">
        <v>2433232.27</v>
      </c>
      <c r="G220">
        <v>1552759</v>
      </c>
      <c r="H220">
        <v>693545</v>
      </c>
      <c r="I220">
        <v>169219</v>
      </c>
      <c r="J220">
        <v>747987.95</v>
      </c>
      <c r="K220">
        <v>471985</v>
      </c>
      <c r="L220">
        <v>282761</v>
      </c>
      <c r="M220">
        <v>145445</v>
      </c>
      <c r="N220">
        <v>291117.49</v>
      </c>
      <c r="O220">
        <v>139017</v>
      </c>
      <c r="P220">
        <v>86982</v>
      </c>
      <c r="Q220">
        <v>-68658</v>
      </c>
      <c r="R220">
        <v>554212.96</v>
      </c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</row>
    <row r="221" spans="1:120">
      <c r="A221" t="s">
        <v>550</v>
      </c>
      <c r="B221">
        <v>0.33</v>
      </c>
      <c r="C221">
        <v>0</v>
      </c>
      <c r="D221">
        <v>0</v>
      </c>
      <c r="E221">
        <v>0</v>
      </c>
      <c r="F221">
        <v>0</v>
      </c>
      <c r="G221">
        <v>-5303</v>
      </c>
      <c r="H221">
        <v>0</v>
      </c>
      <c r="I221">
        <v>0</v>
      </c>
      <c r="J221">
        <v>0</v>
      </c>
      <c r="K221">
        <v>0</v>
      </c>
      <c r="L221">
        <v>0</v>
      </c>
      <c r="M221">
        <v>0</v>
      </c>
      <c r="N221">
        <v>-82.53</v>
      </c>
      <c r="O221">
        <v>-1</v>
      </c>
      <c r="P221">
        <v>-1</v>
      </c>
      <c r="Q221">
        <v>-1</v>
      </c>
      <c r="R221">
        <v>-21.97</v>
      </c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</row>
    <row r="222" spans="1:120">
      <c r="A222" t="s">
        <v>687</v>
      </c>
      <c r="B222">
        <v>0</v>
      </c>
      <c r="C222">
        <v>0</v>
      </c>
      <c r="D222">
        <v>0</v>
      </c>
      <c r="E222">
        <v>0</v>
      </c>
      <c r="F222">
        <v>0</v>
      </c>
      <c r="G222">
        <v>0</v>
      </c>
      <c r="H222">
        <v>0</v>
      </c>
      <c r="I222">
        <v>0</v>
      </c>
      <c r="J222">
        <v>0</v>
      </c>
      <c r="K222">
        <v>0</v>
      </c>
      <c r="L222">
        <v>0</v>
      </c>
      <c r="M222">
        <v>0</v>
      </c>
      <c r="N222">
        <v>0</v>
      </c>
      <c r="O222">
        <v>0</v>
      </c>
      <c r="P222">
        <v>0</v>
      </c>
      <c r="Q222">
        <v>0</v>
      </c>
      <c r="R222">
        <v>-5030.5</v>
      </c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</row>
    <row r="223" spans="1:120">
      <c r="A223" t="s">
        <v>1927</v>
      </c>
      <c r="B223">
        <v>75055.899999999994</v>
      </c>
      <c r="C223">
        <v>56839</v>
      </c>
      <c r="D223">
        <v>39366</v>
      </c>
      <c r="E223">
        <v>11811</v>
      </c>
      <c r="F223">
        <v>20961.7</v>
      </c>
      <c r="G223">
        <v>7994</v>
      </c>
      <c r="H223">
        <v>2522</v>
      </c>
      <c r="I223">
        <v>585</v>
      </c>
      <c r="J223">
        <v>953.8</v>
      </c>
      <c r="K223">
        <v>0</v>
      </c>
      <c r="L223">
        <v>0</v>
      </c>
      <c r="M223">
        <v>0</v>
      </c>
      <c r="N223">
        <v>0</v>
      </c>
      <c r="O223">
        <v>0</v>
      </c>
      <c r="P223">
        <v>0</v>
      </c>
      <c r="Q223">
        <v>0</v>
      </c>
      <c r="R223">
        <v>0</v>
      </c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</row>
    <row r="224" spans="1:120">
      <c r="A224" t="s">
        <v>552</v>
      </c>
      <c r="B224">
        <v>0</v>
      </c>
      <c r="C224">
        <v>0</v>
      </c>
      <c r="D224">
        <v>0</v>
      </c>
      <c r="E224">
        <v>0</v>
      </c>
      <c r="F224">
        <v>0</v>
      </c>
      <c r="G224">
        <v>0</v>
      </c>
      <c r="H224">
        <v>-64111</v>
      </c>
      <c r="I224">
        <v>-20308</v>
      </c>
      <c r="J224">
        <v>-19506.16</v>
      </c>
      <c r="K224">
        <v>0</v>
      </c>
      <c r="L224">
        <v>0</v>
      </c>
      <c r="M224">
        <v>0</v>
      </c>
      <c r="N224">
        <v>-36140.400000000001</v>
      </c>
      <c r="O224">
        <v>0</v>
      </c>
      <c r="P224">
        <v>0</v>
      </c>
      <c r="Q224">
        <v>130969</v>
      </c>
      <c r="R224">
        <v>0</v>
      </c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</row>
    <row r="225" spans="1:57">
      <c r="A225" t="s">
        <v>553</v>
      </c>
      <c r="B225">
        <v>-821.38</v>
      </c>
      <c r="C225">
        <v>-3546</v>
      </c>
      <c r="D225">
        <v>-3799</v>
      </c>
      <c r="E225">
        <v>-1995</v>
      </c>
      <c r="F225">
        <v>8112.74</v>
      </c>
      <c r="G225">
        <v>8449</v>
      </c>
      <c r="H225">
        <v>6588</v>
      </c>
      <c r="I225">
        <v>5891</v>
      </c>
      <c r="J225">
        <v>3644</v>
      </c>
      <c r="K225">
        <v>-1596</v>
      </c>
      <c r="L225">
        <v>-659</v>
      </c>
      <c r="M225">
        <v>7</v>
      </c>
      <c r="N225">
        <v>4319.58</v>
      </c>
      <c r="O225">
        <v>4554</v>
      </c>
      <c r="P225">
        <v>3961</v>
      </c>
      <c r="Q225">
        <v>2260</v>
      </c>
      <c r="R225">
        <v>5601.52</v>
      </c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</row>
    <row r="226" spans="1:57">
      <c r="A226" t="s">
        <v>554</v>
      </c>
      <c r="B226">
        <v>-821.38</v>
      </c>
      <c r="C226">
        <v>-3546</v>
      </c>
      <c r="D226">
        <v>-3799</v>
      </c>
      <c r="E226">
        <v>-1995</v>
      </c>
      <c r="F226">
        <v>8112.74</v>
      </c>
      <c r="G226">
        <v>8449</v>
      </c>
      <c r="H226">
        <v>6588</v>
      </c>
      <c r="I226">
        <v>5891</v>
      </c>
      <c r="J226">
        <v>3644</v>
      </c>
      <c r="K226">
        <v>-1596</v>
      </c>
      <c r="L226">
        <v>-659</v>
      </c>
      <c r="M226">
        <v>7</v>
      </c>
      <c r="N226">
        <v>4319.58</v>
      </c>
      <c r="O226">
        <v>4554</v>
      </c>
      <c r="P226">
        <v>3961</v>
      </c>
      <c r="Q226">
        <v>2260</v>
      </c>
      <c r="R226">
        <v>5601.52</v>
      </c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</row>
    <row r="227" spans="1:57">
      <c r="A227" t="s">
        <v>556</v>
      </c>
      <c r="B227">
        <v>0</v>
      </c>
      <c r="C227">
        <v>628806</v>
      </c>
      <c r="D227">
        <v>294673</v>
      </c>
      <c r="E227">
        <v>111521</v>
      </c>
      <c r="F227">
        <v>393680.88</v>
      </c>
      <c r="G227">
        <v>0</v>
      </c>
      <c r="H227">
        <v>0</v>
      </c>
      <c r="I227">
        <v>0</v>
      </c>
      <c r="J227">
        <v>0</v>
      </c>
      <c r="K227">
        <v>408</v>
      </c>
      <c r="L227">
        <v>0</v>
      </c>
      <c r="M227">
        <v>0</v>
      </c>
      <c r="N227">
        <v>0</v>
      </c>
      <c r="O227">
        <v>-24787</v>
      </c>
      <c r="P227">
        <v>-17353</v>
      </c>
      <c r="Q227">
        <v>-7245</v>
      </c>
      <c r="R227">
        <v>-33781.199999999997</v>
      </c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</row>
    <row r="228" spans="1:57">
      <c r="A228" t="s">
        <v>557</v>
      </c>
      <c r="B228">
        <v>0</v>
      </c>
      <c r="C228">
        <v>628806</v>
      </c>
      <c r="D228">
        <v>294673</v>
      </c>
      <c r="E228">
        <v>111521</v>
      </c>
      <c r="F228">
        <v>0</v>
      </c>
      <c r="G228">
        <v>0</v>
      </c>
      <c r="H228">
        <v>0</v>
      </c>
      <c r="I228">
        <v>0</v>
      </c>
      <c r="J228">
        <v>0</v>
      </c>
      <c r="K228">
        <v>408</v>
      </c>
      <c r="L228">
        <v>0</v>
      </c>
      <c r="M228">
        <v>0</v>
      </c>
      <c r="N228">
        <v>0</v>
      </c>
      <c r="O228">
        <v>-24787</v>
      </c>
      <c r="P228">
        <v>-17353</v>
      </c>
      <c r="Q228">
        <v>-7245</v>
      </c>
      <c r="R228">
        <v>-33781.199999999997</v>
      </c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</row>
    <row r="229" spans="1:57">
      <c r="A229" t="s">
        <v>678</v>
      </c>
      <c r="B229">
        <v>0</v>
      </c>
      <c r="C229">
        <v>0</v>
      </c>
      <c r="D229">
        <v>0</v>
      </c>
      <c r="E229">
        <v>0</v>
      </c>
      <c r="F229">
        <v>393680.88</v>
      </c>
      <c r="G229">
        <v>0</v>
      </c>
      <c r="H229">
        <v>0</v>
      </c>
      <c r="I229">
        <v>0</v>
      </c>
      <c r="J229">
        <v>0</v>
      </c>
      <c r="K229">
        <v>0</v>
      </c>
      <c r="L229">
        <v>0</v>
      </c>
      <c r="M229">
        <v>0</v>
      </c>
      <c r="N229">
        <v>0</v>
      </c>
      <c r="O229">
        <v>0</v>
      </c>
      <c r="P229">
        <v>0</v>
      </c>
      <c r="Q229">
        <v>0</v>
      </c>
      <c r="R229">
        <v>0</v>
      </c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</row>
    <row r="230" spans="1:57">
      <c r="A230" t="s">
        <v>688</v>
      </c>
      <c r="B230">
        <v>4266.92</v>
      </c>
      <c r="C230">
        <v>6503</v>
      </c>
      <c r="D230">
        <v>0</v>
      </c>
      <c r="E230">
        <v>0</v>
      </c>
      <c r="F230">
        <v>0</v>
      </c>
      <c r="G230">
        <v>0</v>
      </c>
      <c r="H230">
        <v>0</v>
      </c>
      <c r="I230">
        <v>0</v>
      </c>
      <c r="J230">
        <v>0</v>
      </c>
      <c r="K230">
        <v>0</v>
      </c>
      <c r="L230">
        <v>0</v>
      </c>
      <c r="M230">
        <v>0</v>
      </c>
      <c r="N230">
        <v>300</v>
      </c>
      <c r="O230">
        <v>300</v>
      </c>
      <c r="P230">
        <v>300</v>
      </c>
      <c r="Q230">
        <v>0</v>
      </c>
      <c r="R230">
        <v>-4000</v>
      </c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</row>
    <row r="231" spans="1:57">
      <c r="A231" t="s">
        <v>560</v>
      </c>
      <c r="B231">
        <v>0</v>
      </c>
      <c r="C231">
        <v>0</v>
      </c>
      <c r="D231">
        <v>7013</v>
      </c>
      <c r="E231">
        <v>0</v>
      </c>
      <c r="F231">
        <v>0</v>
      </c>
      <c r="G231">
        <v>0</v>
      </c>
      <c r="H231">
        <v>0</v>
      </c>
      <c r="I231">
        <v>0</v>
      </c>
      <c r="J231">
        <v>0</v>
      </c>
      <c r="K231">
        <v>0</v>
      </c>
      <c r="L231">
        <v>0</v>
      </c>
      <c r="M231">
        <v>0</v>
      </c>
      <c r="N231">
        <v>0</v>
      </c>
      <c r="O231">
        <v>0</v>
      </c>
      <c r="P231">
        <v>0</v>
      </c>
      <c r="Q231">
        <v>300</v>
      </c>
      <c r="R231">
        <v>0</v>
      </c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</row>
    <row r="232" spans="1:57">
      <c r="A232" t="s">
        <v>561</v>
      </c>
      <c r="B232">
        <v>-23519478.82</v>
      </c>
      <c r="C232">
        <v>-12431</v>
      </c>
      <c r="D232">
        <v>-8745</v>
      </c>
      <c r="E232">
        <v>-3056</v>
      </c>
      <c r="F232">
        <v>-9933.92</v>
      </c>
      <c r="G232">
        <v>-13867659</v>
      </c>
      <c r="H232">
        <v>-3912</v>
      </c>
      <c r="I232">
        <v>-1809</v>
      </c>
      <c r="J232">
        <v>-7605.98</v>
      </c>
      <c r="K232">
        <v>-11118838</v>
      </c>
      <c r="L232">
        <v>-7273103</v>
      </c>
      <c r="M232">
        <v>-3586753</v>
      </c>
      <c r="N232">
        <v>-13968645.16</v>
      </c>
      <c r="O232">
        <v>-10277180</v>
      </c>
      <c r="P232">
        <v>-6720773</v>
      </c>
      <c r="Q232">
        <v>-3333909</v>
      </c>
      <c r="R232">
        <v>-11887757.4</v>
      </c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</row>
    <row r="233" spans="1:57">
      <c r="A233" t="s">
        <v>346</v>
      </c>
      <c r="B233">
        <v>-23519478.82</v>
      </c>
      <c r="C233">
        <v>-12431</v>
      </c>
      <c r="D233">
        <v>-8745</v>
      </c>
      <c r="E233">
        <v>-3056</v>
      </c>
      <c r="F233">
        <v>-9933.92</v>
      </c>
      <c r="G233">
        <v>-13867659</v>
      </c>
      <c r="H233">
        <v>-3912</v>
      </c>
      <c r="I233">
        <v>-1809</v>
      </c>
      <c r="J233">
        <v>-7605.98</v>
      </c>
      <c r="K233">
        <v>-11118838</v>
      </c>
      <c r="L233">
        <v>-7273103</v>
      </c>
      <c r="M233">
        <v>-3586753</v>
      </c>
      <c r="N233">
        <v>-13968645.16</v>
      </c>
      <c r="O233">
        <v>-10277180</v>
      </c>
      <c r="P233">
        <v>-6720773</v>
      </c>
      <c r="Q233">
        <v>-3333909</v>
      </c>
      <c r="R233">
        <v>-11887757.4</v>
      </c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</row>
    <row r="234" spans="1:57">
      <c r="A234" t="s">
        <v>355</v>
      </c>
      <c r="B234">
        <v>3856806.65</v>
      </c>
      <c r="C234">
        <v>2760651</v>
      </c>
      <c r="D234">
        <v>1756415</v>
      </c>
      <c r="E234">
        <v>847668</v>
      </c>
      <c r="F234">
        <v>2813045.7</v>
      </c>
      <c r="G234">
        <v>2003135</v>
      </c>
      <c r="H234">
        <v>1266238</v>
      </c>
      <c r="I234">
        <v>603600</v>
      </c>
      <c r="J234">
        <v>2127366.23</v>
      </c>
      <c r="K234">
        <v>1540854</v>
      </c>
      <c r="L234">
        <v>983793</v>
      </c>
      <c r="M234">
        <v>476552</v>
      </c>
      <c r="N234">
        <v>15729750.619999999</v>
      </c>
      <c r="O234">
        <v>11577938</v>
      </c>
      <c r="P234">
        <v>7526366</v>
      </c>
      <c r="Q234">
        <v>3801892</v>
      </c>
      <c r="R234">
        <v>1526553.22</v>
      </c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</row>
    <row r="235" spans="1:57">
      <c r="A235" t="s">
        <v>562</v>
      </c>
      <c r="B235">
        <v>33770.410000000003</v>
      </c>
      <c r="C235">
        <v>25328</v>
      </c>
      <c r="D235">
        <v>16886</v>
      </c>
      <c r="E235">
        <v>8442</v>
      </c>
      <c r="F235">
        <v>55512.29</v>
      </c>
      <c r="G235">
        <v>41635</v>
      </c>
      <c r="H235">
        <v>27757</v>
      </c>
      <c r="I235">
        <v>13878</v>
      </c>
      <c r="J235">
        <v>49280.75</v>
      </c>
      <c r="K235">
        <v>36961</v>
      </c>
      <c r="L235">
        <v>24640</v>
      </c>
      <c r="M235">
        <v>12320</v>
      </c>
      <c r="N235">
        <v>34721.14</v>
      </c>
      <c r="O235">
        <v>26040</v>
      </c>
      <c r="P235">
        <v>17361</v>
      </c>
      <c r="Q235">
        <v>8680</v>
      </c>
      <c r="R235">
        <v>34652.69</v>
      </c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</row>
    <row r="236" spans="1:57">
      <c r="A236" t="s">
        <v>563</v>
      </c>
      <c r="B236">
        <v>-49763.3</v>
      </c>
      <c r="C236">
        <v>-35446</v>
      </c>
      <c r="D236">
        <v>-23614</v>
      </c>
      <c r="E236">
        <v>-8921</v>
      </c>
      <c r="F236">
        <v>-32028.05</v>
      </c>
      <c r="G236">
        <v>-23033</v>
      </c>
      <c r="H236">
        <v>-11994</v>
      </c>
      <c r="I236">
        <v>-4260</v>
      </c>
      <c r="J236">
        <v>-16706.84</v>
      </c>
      <c r="K236">
        <v>-13274</v>
      </c>
      <c r="L236">
        <v>-8207</v>
      </c>
      <c r="M236">
        <v>-4164</v>
      </c>
      <c r="N236">
        <v>-2737.43</v>
      </c>
      <c r="O236">
        <v>-1406</v>
      </c>
      <c r="P236">
        <v>-361</v>
      </c>
      <c r="Q236">
        <v>98</v>
      </c>
      <c r="R236">
        <v>0</v>
      </c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</row>
    <row r="237" spans="1:57">
      <c r="A237" t="s">
        <v>564</v>
      </c>
      <c r="B237">
        <v>-7190041.8499999996</v>
      </c>
      <c r="C237">
        <v>11876091</v>
      </c>
      <c r="D237">
        <v>7594664</v>
      </c>
      <c r="E237">
        <v>3632995</v>
      </c>
      <c r="F237">
        <v>13399280</v>
      </c>
      <c r="G237">
        <v>-4283236</v>
      </c>
      <c r="H237">
        <v>6056583</v>
      </c>
      <c r="I237">
        <v>2829632</v>
      </c>
      <c r="J237">
        <v>10345179.52</v>
      </c>
      <c r="K237">
        <v>-3316953</v>
      </c>
      <c r="L237">
        <v>-2051420</v>
      </c>
      <c r="M237">
        <v>-922623</v>
      </c>
      <c r="N237">
        <v>9738429.3699999992</v>
      </c>
      <c r="O237">
        <v>7124500</v>
      </c>
      <c r="P237">
        <v>4598535</v>
      </c>
      <c r="Q237">
        <v>2355844</v>
      </c>
      <c r="R237">
        <v>-4240857.25</v>
      </c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</row>
    <row r="238" spans="1:57">
      <c r="A238" t="s">
        <v>565</v>
      </c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</row>
    <row r="239" spans="1:57">
      <c r="A239" t="s">
        <v>689</v>
      </c>
      <c r="B239">
        <v>-25777366.66</v>
      </c>
      <c r="C239">
        <v>-20341553</v>
      </c>
      <c r="D239">
        <v>-13397987</v>
      </c>
      <c r="E239">
        <v>-5677578</v>
      </c>
      <c r="F239">
        <v>-29146225.109999999</v>
      </c>
      <c r="G239">
        <v>-23077781</v>
      </c>
      <c r="H239">
        <v>-14073327</v>
      </c>
      <c r="I239">
        <v>-5357371</v>
      </c>
      <c r="J239">
        <v>-16932309.43</v>
      </c>
      <c r="K239">
        <v>-11186627</v>
      </c>
      <c r="L239">
        <v>-6926329</v>
      </c>
      <c r="M239">
        <v>-1936624</v>
      </c>
      <c r="N239">
        <v>-10815249.789999999</v>
      </c>
      <c r="O239">
        <v>-7052517</v>
      </c>
      <c r="P239">
        <v>-3105391</v>
      </c>
      <c r="Q239">
        <v>-2478197</v>
      </c>
      <c r="R239">
        <v>-12408812.470000001</v>
      </c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</row>
    <row r="240" spans="1:57">
      <c r="A240" t="s">
        <v>690</v>
      </c>
      <c r="B240">
        <v>0</v>
      </c>
      <c r="C240">
        <v>0</v>
      </c>
      <c r="D240">
        <v>0</v>
      </c>
      <c r="E240">
        <v>0</v>
      </c>
      <c r="F240">
        <v>0</v>
      </c>
      <c r="G240">
        <v>0</v>
      </c>
      <c r="H240">
        <v>-1710818</v>
      </c>
      <c r="I240">
        <v>-1476666</v>
      </c>
      <c r="J240">
        <v>-3776589.26</v>
      </c>
      <c r="K240">
        <v>-2789189</v>
      </c>
      <c r="L240">
        <v>-2130060</v>
      </c>
      <c r="M240">
        <v>-872224</v>
      </c>
      <c r="N240">
        <v>-271395.21000000002</v>
      </c>
      <c r="O240">
        <v>-133018</v>
      </c>
      <c r="P240">
        <v>-81023</v>
      </c>
      <c r="Q240">
        <v>-50017</v>
      </c>
      <c r="R240">
        <v>-83574.97</v>
      </c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</row>
    <row r="241" spans="1:57">
      <c r="A241" t="s">
        <v>568</v>
      </c>
      <c r="B241">
        <v>-429762.98</v>
      </c>
      <c r="C241">
        <v>-228865</v>
      </c>
      <c r="D241">
        <v>-163935</v>
      </c>
      <c r="E241">
        <v>-114478</v>
      </c>
      <c r="F241">
        <v>-147512.82</v>
      </c>
      <c r="G241">
        <v>-96842</v>
      </c>
      <c r="H241">
        <v>-86656</v>
      </c>
      <c r="I241">
        <v>-52986</v>
      </c>
      <c r="J241">
        <v>-223007.03</v>
      </c>
      <c r="K241">
        <v>-243096</v>
      </c>
      <c r="L241">
        <v>-302227</v>
      </c>
      <c r="M241">
        <v>-217439</v>
      </c>
      <c r="N241">
        <v>-36069.199999999997</v>
      </c>
      <c r="O241">
        <v>-58819</v>
      </c>
      <c r="P241">
        <v>-59065</v>
      </c>
      <c r="Q241">
        <v>-81999</v>
      </c>
      <c r="R241">
        <v>-30787.84</v>
      </c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</row>
    <row r="242" spans="1:57">
      <c r="A242" t="s">
        <v>569</v>
      </c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</row>
    <row r="243" spans="1:57">
      <c r="A243" t="s">
        <v>570</v>
      </c>
      <c r="B243">
        <v>340460.57</v>
      </c>
      <c r="C243">
        <v>257632</v>
      </c>
      <c r="D243">
        <v>-39365</v>
      </c>
      <c r="E243">
        <v>-245890</v>
      </c>
      <c r="F243">
        <v>-41896.06</v>
      </c>
      <c r="G243">
        <v>-114793</v>
      </c>
      <c r="H243">
        <v>-288982</v>
      </c>
      <c r="I243">
        <v>-327134</v>
      </c>
      <c r="J243">
        <v>171525.17</v>
      </c>
      <c r="K243">
        <v>-103654</v>
      </c>
      <c r="L243">
        <v>-374558</v>
      </c>
      <c r="M243">
        <v>-395573</v>
      </c>
      <c r="N243">
        <v>226586.59</v>
      </c>
      <c r="O243">
        <v>159299</v>
      </c>
      <c r="P243">
        <v>-63111</v>
      </c>
      <c r="Q243">
        <v>-169065</v>
      </c>
      <c r="R243">
        <v>144556.64000000001</v>
      </c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</row>
    <row r="244" spans="1:57">
      <c r="A244" t="s">
        <v>571</v>
      </c>
      <c r="B244">
        <v>-1452.93</v>
      </c>
      <c r="C244">
        <v>-1453</v>
      </c>
      <c r="D244">
        <v>-1454</v>
      </c>
      <c r="E244">
        <v>0</v>
      </c>
      <c r="F244">
        <v>-4599.72</v>
      </c>
      <c r="G244">
        <v>-4600</v>
      </c>
      <c r="H244">
        <v>-4600</v>
      </c>
      <c r="I244">
        <v>0</v>
      </c>
      <c r="J244">
        <v>-94.5</v>
      </c>
      <c r="K244">
        <v>-95</v>
      </c>
      <c r="L244">
        <v>-95</v>
      </c>
      <c r="M244">
        <v>0</v>
      </c>
      <c r="N244">
        <v>-251.34</v>
      </c>
      <c r="O244">
        <v>-251</v>
      </c>
      <c r="P244">
        <v>-251</v>
      </c>
      <c r="Q244">
        <v>-74</v>
      </c>
      <c r="R244">
        <v>-55.8</v>
      </c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</row>
    <row r="245" spans="1:57">
      <c r="A245" t="s">
        <v>572</v>
      </c>
      <c r="B245">
        <v>-20698.59</v>
      </c>
      <c r="C245">
        <v>-3388</v>
      </c>
      <c r="D245">
        <v>-4121</v>
      </c>
      <c r="E245">
        <v>6720</v>
      </c>
      <c r="F245">
        <v>4624.7700000000004</v>
      </c>
      <c r="G245">
        <v>14152</v>
      </c>
      <c r="H245">
        <v>5509</v>
      </c>
      <c r="I245">
        <v>11818</v>
      </c>
      <c r="J245">
        <v>42718.879999999997</v>
      </c>
      <c r="K245">
        <v>24027</v>
      </c>
      <c r="L245">
        <v>42866</v>
      </c>
      <c r="M245">
        <v>29265</v>
      </c>
      <c r="N245">
        <v>-22560.9</v>
      </c>
      <c r="O245">
        <v>-31327</v>
      </c>
      <c r="P245">
        <v>-40428</v>
      </c>
      <c r="Q245">
        <v>-40837</v>
      </c>
      <c r="R245">
        <v>68090.899999999994</v>
      </c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</row>
    <row r="246" spans="1:57">
      <c r="A246" t="s">
        <v>573</v>
      </c>
      <c r="B246">
        <v>-33078862.440000001</v>
      </c>
      <c r="C246">
        <v>-8441536</v>
      </c>
      <c r="D246">
        <v>-6012198</v>
      </c>
      <c r="E246">
        <v>-2398231</v>
      </c>
      <c r="F246">
        <v>-15936328.939999999</v>
      </c>
      <c r="G246">
        <v>-27563100</v>
      </c>
      <c r="H246">
        <v>-10102291</v>
      </c>
      <c r="I246">
        <v>-4372707</v>
      </c>
      <c r="J246">
        <v>-10372576.65</v>
      </c>
      <c r="K246">
        <v>-17615587</v>
      </c>
      <c r="L246">
        <v>-11741823</v>
      </c>
      <c r="M246">
        <v>-4315218</v>
      </c>
      <c r="N246">
        <v>-1180510.48</v>
      </c>
      <c r="O246">
        <v>7867</v>
      </c>
      <c r="P246">
        <v>1249266</v>
      </c>
      <c r="Q246">
        <v>-464345</v>
      </c>
      <c r="R246">
        <v>-16551440.789999999</v>
      </c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</row>
    <row r="247" spans="1:57">
      <c r="A247" t="s">
        <v>588</v>
      </c>
      <c r="B247">
        <v>23259001.260000002</v>
      </c>
      <c r="C247">
        <v>17077082</v>
      </c>
      <c r="D247">
        <v>11094877</v>
      </c>
      <c r="E247">
        <v>5391247</v>
      </c>
      <c r="F247">
        <v>18667796.809999999</v>
      </c>
      <c r="G247">
        <v>13510252</v>
      </c>
      <c r="H247">
        <v>8699007</v>
      </c>
      <c r="I247">
        <v>4194025</v>
      </c>
      <c r="J247">
        <v>14867081.470000001</v>
      </c>
      <c r="K247">
        <v>10926779</v>
      </c>
      <c r="L247">
        <v>7314686</v>
      </c>
      <c r="M247">
        <v>3678184</v>
      </c>
      <c r="N247">
        <v>0</v>
      </c>
      <c r="O247">
        <v>0</v>
      </c>
      <c r="P247">
        <v>0</v>
      </c>
      <c r="Q247">
        <v>0</v>
      </c>
      <c r="R247">
        <v>11785295.84</v>
      </c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</row>
    <row r="248" spans="1:57">
      <c r="A248" t="s">
        <v>612</v>
      </c>
      <c r="B248">
        <v>0</v>
      </c>
      <c r="C248">
        <v>-17213692</v>
      </c>
      <c r="D248">
        <v>-11150519</v>
      </c>
      <c r="E248">
        <v>-5396798</v>
      </c>
      <c r="F248">
        <v>-19199062.219999999</v>
      </c>
      <c r="G248">
        <v>0</v>
      </c>
      <c r="H248">
        <v>-8902329</v>
      </c>
      <c r="I248">
        <v>-4285135</v>
      </c>
      <c r="J248">
        <v>-15195209</v>
      </c>
      <c r="K248">
        <v>0</v>
      </c>
      <c r="L248">
        <v>0</v>
      </c>
      <c r="M248">
        <v>0</v>
      </c>
      <c r="N248">
        <v>0</v>
      </c>
      <c r="O248">
        <v>0</v>
      </c>
      <c r="P248">
        <v>0</v>
      </c>
      <c r="Q248">
        <v>0</v>
      </c>
      <c r="R248">
        <v>0</v>
      </c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</row>
    <row r="249" spans="1:57">
      <c r="A249" t="s">
        <v>574</v>
      </c>
      <c r="B249">
        <v>-1672198.19</v>
      </c>
      <c r="C249">
        <v>-1669120</v>
      </c>
      <c r="D249">
        <v>-877345</v>
      </c>
      <c r="E249">
        <v>-3491</v>
      </c>
      <c r="F249">
        <v>-1427869.36</v>
      </c>
      <c r="G249">
        <v>-1422649</v>
      </c>
      <c r="H249">
        <v>-677175</v>
      </c>
      <c r="I249">
        <v>-4845</v>
      </c>
      <c r="J249">
        <v>-1417351.8</v>
      </c>
      <c r="K249">
        <v>-1416247</v>
      </c>
      <c r="L249">
        <v>-709288</v>
      </c>
      <c r="M249">
        <v>-999</v>
      </c>
      <c r="N249">
        <v>-1207074.55</v>
      </c>
      <c r="O249">
        <v>-1205923</v>
      </c>
      <c r="P249">
        <v>-568904</v>
      </c>
      <c r="Q249">
        <v>31258</v>
      </c>
      <c r="R249">
        <v>-1225630.52</v>
      </c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</row>
    <row r="250" spans="1:57">
      <c r="A250" t="s">
        <v>359</v>
      </c>
      <c r="B250">
        <v>-11492059.380000001</v>
      </c>
      <c r="C250">
        <v>-10247266</v>
      </c>
      <c r="D250">
        <v>-6945185</v>
      </c>
      <c r="E250">
        <v>-2407273</v>
      </c>
      <c r="F250">
        <v>-17895463.710000001</v>
      </c>
      <c r="G250">
        <v>-15475497</v>
      </c>
      <c r="H250">
        <v>-10982788</v>
      </c>
      <c r="I250">
        <v>-4468662</v>
      </c>
      <c r="J250">
        <v>-12118055.98</v>
      </c>
      <c r="K250">
        <v>-8105055</v>
      </c>
      <c r="L250">
        <v>-5136425</v>
      </c>
      <c r="M250">
        <v>-638033</v>
      </c>
      <c r="N250">
        <v>-2387585.0299999998</v>
      </c>
      <c r="O250">
        <v>-1198056</v>
      </c>
      <c r="P250">
        <v>680362</v>
      </c>
      <c r="Q250">
        <v>-433087</v>
      </c>
      <c r="R250">
        <v>-5991775.4699999997</v>
      </c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</row>
    <row r="251" spans="1:57">
      <c r="A251" t="s">
        <v>575</v>
      </c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</row>
    <row r="252" spans="1:57">
      <c r="A252" t="s">
        <v>582</v>
      </c>
      <c r="B252">
        <v>10818.12</v>
      </c>
      <c r="C252">
        <v>9256</v>
      </c>
      <c r="D252">
        <v>6671</v>
      </c>
      <c r="E252">
        <v>3832</v>
      </c>
      <c r="F252">
        <v>16502.150000000001</v>
      </c>
      <c r="G252">
        <v>12816</v>
      </c>
      <c r="H252">
        <v>8283</v>
      </c>
      <c r="I252">
        <v>2413</v>
      </c>
      <c r="J252">
        <v>9306.43</v>
      </c>
      <c r="K252">
        <v>5811</v>
      </c>
      <c r="L252">
        <v>3740</v>
      </c>
      <c r="M252">
        <v>2114</v>
      </c>
      <c r="N252">
        <v>6088.06</v>
      </c>
      <c r="O252">
        <v>2794</v>
      </c>
      <c r="P252">
        <v>1330</v>
      </c>
      <c r="Q252">
        <v>690</v>
      </c>
      <c r="R252">
        <v>3399.16</v>
      </c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</row>
    <row r="253" spans="1:57">
      <c r="A253" t="s">
        <v>583</v>
      </c>
      <c r="B253">
        <v>10817.68</v>
      </c>
      <c r="C253">
        <v>9256</v>
      </c>
      <c r="D253">
        <v>6671</v>
      </c>
      <c r="E253">
        <v>3832</v>
      </c>
      <c r="F253">
        <v>16501.07</v>
      </c>
      <c r="G253">
        <v>12816</v>
      </c>
      <c r="H253">
        <v>8283</v>
      </c>
      <c r="I253">
        <v>2413</v>
      </c>
      <c r="J253">
        <v>9305.89</v>
      </c>
      <c r="K253">
        <v>5811</v>
      </c>
      <c r="L253">
        <v>3740</v>
      </c>
      <c r="M253">
        <v>2114</v>
      </c>
      <c r="N253">
        <v>6088.06</v>
      </c>
      <c r="O253">
        <v>2794</v>
      </c>
      <c r="P253">
        <v>1330</v>
      </c>
      <c r="Q253">
        <v>690</v>
      </c>
      <c r="R253">
        <v>3399.16</v>
      </c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</row>
    <row r="254" spans="1:57">
      <c r="A254" t="s">
        <v>584</v>
      </c>
      <c r="B254">
        <v>0.44</v>
      </c>
      <c r="C254">
        <v>0</v>
      </c>
      <c r="D254">
        <v>0</v>
      </c>
      <c r="E254">
        <v>0</v>
      </c>
      <c r="F254">
        <v>1.0900000000000001</v>
      </c>
      <c r="G254">
        <v>0</v>
      </c>
      <c r="H254">
        <v>0</v>
      </c>
      <c r="I254">
        <v>0</v>
      </c>
      <c r="J254">
        <v>0.54</v>
      </c>
      <c r="K254">
        <v>0</v>
      </c>
      <c r="L254">
        <v>0</v>
      </c>
      <c r="M254">
        <v>0</v>
      </c>
      <c r="N254">
        <v>0</v>
      </c>
      <c r="O254">
        <v>0</v>
      </c>
      <c r="P254">
        <v>0</v>
      </c>
      <c r="Q254">
        <v>0</v>
      </c>
      <c r="R254">
        <v>0</v>
      </c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</row>
    <row r="255" spans="1:57">
      <c r="A255" t="s">
        <v>360</v>
      </c>
      <c r="B255">
        <v>-531064.04</v>
      </c>
      <c r="C255">
        <v>-378848</v>
      </c>
      <c r="D255">
        <v>-285420</v>
      </c>
      <c r="E255">
        <v>-136680</v>
      </c>
      <c r="F255">
        <v>-433199.53</v>
      </c>
      <c r="G255">
        <v>-340032</v>
      </c>
      <c r="H255">
        <v>-287736</v>
      </c>
      <c r="I255">
        <v>-163597</v>
      </c>
      <c r="J255">
        <v>-571403.06999999995</v>
      </c>
      <c r="K255">
        <v>-426629</v>
      </c>
      <c r="L255">
        <v>-271883</v>
      </c>
      <c r="M255">
        <v>-138450</v>
      </c>
      <c r="N255">
        <v>-638971.18999999994</v>
      </c>
      <c r="O255">
        <v>-526523</v>
      </c>
      <c r="P255">
        <v>-353609</v>
      </c>
      <c r="Q255">
        <v>-157669</v>
      </c>
      <c r="R255">
        <v>-793036.82</v>
      </c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</row>
    <row r="256" spans="1:57">
      <c r="A256" t="s">
        <v>583</v>
      </c>
      <c r="B256">
        <v>-502068.56</v>
      </c>
      <c r="C256">
        <v>-352427</v>
      </c>
      <c r="D256">
        <v>-283267</v>
      </c>
      <c r="E256">
        <v>-136330</v>
      </c>
      <c r="F256">
        <v>-426020.75</v>
      </c>
      <c r="G256">
        <v>-335452</v>
      </c>
      <c r="H256">
        <v>-281564</v>
      </c>
      <c r="I256">
        <v>-158620</v>
      </c>
      <c r="J256">
        <v>-536298.64</v>
      </c>
      <c r="K256">
        <v>-392069</v>
      </c>
      <c r="L256">
        <v>-250480</v>
      </c>
      <c r="M256">
        <v>-118247</v>
      </c>
      <c r="N256">
        <v>-633243.48</v>
      </c>
      <c r="O256">
        <v>-520816</v>
      </c>
      <c r="P256">
        <v>-348990</v>
      </c>
      <c r="Q256">
        <v>-154694</v>
      </c>
      <c r="R256">
        <v>-786817.7</v>
      </c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</row>
    <row r="257" spans="1:57">
      <c r="A257" t="s">
        <v>584</v>
      </c>
      <c r="B257">
        <v>-28995.48</v>
      </c>
      <c r="C257">
        <v>-26421</v>
      </c>
      <c r="D257">
        <v>-2153</v>
      </c>
      <c r="E257">
        <v>-350</v>
      </c>
      <c r="F257">
        <v>-7178.78</v>
      </c>
      <c r="G257">
        <v>-4580</v>
      </c>
      <c r="H257">
        <v>-6172</v>
      </c>
      <c r="I257">
        <v>-4977</v>
      </c>
      <c r="J257">
        <v>-35104.43</v>
      </c>
      <c r="K257">
        <v>-34560</v>
      </c>
      <c r="L257">
        <v>-21403</v>
      </c>
      <c r="M257">
        <v>-20203</v>
      </c>
      <c r="N257">
        <v>-5727.71</v>
      </c>
      <c r="O257">
        <v>-5707</v>
      </c>
      <c r="P257">
        <v>-4619</v>
      </c>
      <c r="Q257">
        <v>-2975</v>
      </c>
      <c r="R257">
        <v>-6219.12</v>
      </c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</row>
    <row r="258" spans="1:57">
      <c r="A258" t="s">
        <v>691</v>
      </c>
      <c r="B258">
        <v>-1000</v>
      </c>
      <c r="C258">
        <v>-1000</v>
      </c>
      <c r="D258">
        <v>-1000</v>
      </c>
      <c r="E258">
        <v>-1000</v>
      </c>
      <c r="F258">
        <v>-1000</v>
      </c>
      <c r="G258">
        <v>-1000</v>
      </c>
      <c r="H258">
        <v>-1000</v>
      </c>
      <c r="I258">
        <v>-1000</v>
      </c>
      <c r="J258">
        <v>0</v>
      </c>
      <c r="K258">
        <v>0</v>
      </c>
      <c r="L258">
        <v>0</v>
      </c>
      <c r="M258">
        <v>0</v>
      </c>
      <c r="N258">
        <v>-1000</v>
      </c>
      <c r="O258">
        <v>0</v>
      </c>
      <c r="P258">
        <v>0</v>
      </c>
      <c r="Q258">
        <v>0</v>
      </c>
      <c r="R258">
        <v>-1000</v>
      </c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</row>
    <row r="259" spans="1:57">
      <c r="A259" t="s">
        <v>361</v>
      </c>
      <c r="B259">
        <v>-521245.92</v>
      </c>
      <c r="C259">
        <v>-370592</v>
      </c>
      <c r="D259">
        <v>-279749</v>
      </c>
      <c r="E259">
        <v>-133848</v>
      </c>
      <c r="F259">
        <v>-417697.38</v>
      </c>
      <c r="G259">
        <v>-328216</v>
      </c>
      <c r="H259">
        <v>-280453</v>
      </c>
      <c r="I259">
        <v>-162184</v>
      </c>
      <c r="J259">
        <v>-562096.64000000001</v>
      </c>
      <c r="K259">
        <v>-420818</v>
      </c>
      <c r="L259">
        <v>-268143</v>
      </c>
      <c r="M259">
        <v>-136336</v>
      </c>
      <c r="N259">
        <v>-633883.13</v>
      </c>
      <c r="O259">
        <v>-523729</v>
      </c>
      <c r="P259">
        <v>-352279</v>
      </c>
      <c r="Q259">
        <v>-156979</v>
      </c>
      <c r="R259">
        <v>-790637.67</v>
      </c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</row>
    <row r="260" spans="1:57">
      <c r="A260" t="s">
        <v>590</v>
      </c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</row>
    <row r="261" spans="1:57">
      <c r="A261" t="s">
        <v>591</v>
      </c>
      <c r="B261">
        <v>0</v>
      </c>
      <c r="C261">
        <v>0</v>
      </c>
      <c r="D261">
        <v>0</v>
      </c>
      <c r="E261">
        <v>0</v>
      </c>
      <c r="F261">
        <v>0</v>
      </c>
      <c r="G261">
        <v>0</v>
      </c>
      <c r="H261">
        <v>0</v>
      </c>
      <c r="I261">
        <v>0</v>
      </c>
      <c r="J261">
        <v>0</v>
      </c>
      <c r="K261">
        <v>0</v>
      </c>
      <c r="L261">
        <v>0</v>
      </c>
      <c r="M261">
        <v>0</v>
      </c>
      <c r="N261">
        <v>0</v>
      </c>
      <c r="O261">
        <v>0</v>
      </c>
      <c r="P261">
        <v>0</v>
      </c>
      <c r="Q261">
        <v>0</v>
      </c>
      <c r="R261">
        <v>-2920229.02</v>
      </c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</row>
    <row r="262" spans="1:57">
      <c r="A262" t="s">
        <v>594</v>
      </c>
      <c r="B262">
        <v>11409189.119999999</v>
      </c>
      <c r="C262">
        <v>6131943</v>
      </c>
      <c r="D262">
        <v>2096550</v>
      </c>
      <c r="E262">
        <v>638550</v>
      </c>
      <c r="F262">
        <v>23460118.100000001</v>
      </c>
      <c r="G262">
        <v>18051990</v>
      </c>
      <c r="H262">
        <v>7411406</v>
      </c>
      <c r="I262">
        <v>3500000</v>
      </c>
      <c r="J262">
        <v>12326458.43</v>
      </c>
      <c r="K262">
        <v>7500000</v>
      </c>
      <c r="L262">
        <v>4475327</v>
      </c>
      <c r="M262">
        <v>700000</v>
      </c>
      <c r="N262">
        <v>7741219.3300000001</v>
      </c>
      <c r="O262">
        <v>6729628</v>
      </c>
      <c r="P262">
        <v>2300000</v>
      </c>
      <c r="Q262">
        <v>3532099</v>
      </c>
      <c r="R262">
        <v>2250000</v>
      </c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</row>
    <row r="263" spans="1:57">
      <c r="A263" t="s">
        <v>595</v>
      </c>
      <c r="B263">
        <v>4641689.12</v>
      </c>
      <c r="C263">
        <v>697643</v>
      </c>
      <c r="D263">
        <v>0</v>
      </c>
      <c r="E263">
        <v>0</v>
      </c>
      <c r="F263">
        <v>3672508.1</v>
      </c>
      <c r="G263">
        <v>2829500</v>
      </c>
      <c r="H263">
        <v>1611406</v>
      </c>
      <c r="I263">
        <v>0</v>
      </c>
      <c r="J263">
        <v>1826458.43</v>
      </c>
      <c r="K263">
        <v>0</v>
      </c>
      <c r="L263">
        <v>1775327</v>
      </c>
      <c r="M263">
        <v>0</v>
      </c>
      <c r="N263">
        <v>483219.33</v>
      </c>
      <c r="O263">
        <v>1429628</v>
      </c>
      <c r="P263">
        <v>0</v>
      </c>
      <c r="Q263">
        <v>2532099</v>
      </c>
      <c r="R263">
        <v>0</v>
      </c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</row>
    <row r="264" spans="1:57">
      <c r="A264" t="s">
        <v>596</v>
      </c>
      <c r="B264">
        <v>4641689.12</v>
      </c>
      <c r="C264">
        <v>697643</v>
      </c>
      <c r="D264">
        <v>0</v>
      </c>
      <c r="E264">
        <v>0</v>
      </c>
      <c r="F264">
        <v>3672508.1</v>
      </c>
      <c r="G264">
        <v>2829500</v>
      </c>
      <c r="H264">
        <v>1611406</v>
      </c>
      <c r="I264">
        <v>0</v>
      </c>
      <c r="J264">
        <v>1826458.43</v>
      </c>
      <c r="K264">
        <v>0</v>
      </c>
      <c r="L264">
        <v>1775327</v>
      </c>
      <c r="M264">
        <v>0</v>
      </c>
      <c r="N264">
        <v>483219.33</v>
      </c>
      <c r="O264">
        <v>1429628</v>
      </c>
      <c r="P264">
        <v>0</v>
      </c>
      <c r="Q264">
        <v>2532099</v>
      </c>
      <c r="R264">
        <v>0</v>
      </c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</row>
    <row r="265" spans="1:57">
      <c r="A265" t="s">
        <v>597</v>
      </c>
      <c r="B265">
        <v>6767500</v>
      </c>
      <c r="C265">
        <v>5434300</v>
      </c>
      <c r="D265">
        <v>2096550</v>
      </c>
      <c r="E265">
        <v>638550</v>
      </c>
      <c r="F265">
        <v>19787610</v>
      </c>
      <c r="G265">
        <v>15222490</v>
      </c>
      <c r="H265">
        <v>5800000</v>
      </c>
      <c r="I265">
        <v>3500000</v>
      </c>
      <c r="J265">
        <v>10500000</v>
      </c>
      <c r="K265">
        <v>7500000</v>
      </c>
      <c r="L265">
        <v>2700000</v>
      </c>
      <c r="M265">
        <v>700000</v>
      </c>
      <c r="N265">
        <v>7258000</v>
      </c>
      <c r="O265">
        <v>5300000</v>
      </c>
      <c r="P265">
        <v>2300000</v>
      </c>
      <c r="Q265">
        <v>1000000</v>
      </c>
      <c r="R265">
        <v>2250000</v>
      </c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</row>
    <row r="266" spans="1:57">
      <c r="A266" t="s">
        <v>598</v>
      </c>
      <c r="B266">
        <v>6767500</v>
      </c>
      <c r="C266">
        <v>5434300</v>
      </c>
      <c r="D266">
        <v>2096550</v>
      </c>
      <c r="E266">
        <v>638550</v>
      </c>
      <c r="F266">
        <v>19787610</v>
      </c>
      <c r="G266">
        <v>15222490</v>
      </c>
      <c r="H266">
        <v>5800000</v>
      </c>
      <c r="I266">
        <v>3500000</v>
      </c>
      <c r="J266">
        <v>10500000</v>
      </c>
      <c r="K266">
        <v>7500000</v>
      </c>
      <c r="L266">
        <v>2700000</v>
      </c>
      <c r="M266">
        <v>700000</v>
      </c>
      <c r="N266">
        <v>7258000</v>
      </c>
      <c r="O266">
        <v>5300000</v>
      </c>
      <c r="P266">
        <v>2300000</v>
      </c>
      <c r="Q266">
        <v>1000000</v>
      </c>
      <c r="R266">
        <v>0</v>
      </c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</row>
    <row r="267" spans="1:57">
      <c r="A267" t="s">
        <v>601</v>
      </c>
      <c r="B267">
        <v>-6865116.6699999999</v>
      </c>
      <c r="C267">
        <v>-5572580</v>
      </c>
      <c r="D267">
        <v>-5224861</v>
      </c>
      <c r="E267">
        <v>-4549180</v>
      </c>
      <c r="F267">
        <v>-11408276.67</v>
      </c>
      <c r="G267">
        <v>-10091540</v>
      </c>
      <c r="H267">
        <v>-2900137</v>
      </c>
      <c r="I267">
        <v>-1531373</v>
      </c>
      <c r="J267">
        <v>-4570833.33</v>
      </c>
      <c r="K267">
        <v>-3338009</v>
      </c>
      <c r="L267">
        <v>-2104167</v>
      </c>
      <c r="M267">
        <v>-2602083</v>
      </c>
      <c r="N267">
        <v>-4166666.67</v>
      </c>
      <c r="O267">
        <v>-3864583</v>
      </c>
      <c r="P267">
        <v>-3950857</v>
      </c>
      <c r="Q267">
        <v>-2635417</v>
      </c>
      <c r="R267">
        <v>-2916666.67</v>
      </c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</row>
    <row r="268" spans="1:57">
      <c r="A268" t="s">
        <v>602</v>
      </c>
      <c r="B268">
        <v>0</v>
      </c>
      <c r="C268">
        <v>0</v>
      </c>
      <c r="D268">
        <v>-2341254</v>
      </c>
      <c r="E268">
        <v>-3086543</v>
      </c>
      <c r="F268">
        <v>0</v>
      </c>
      <c r="G268">
        <v>0</v>
      </c>
      <c r="H268">
        <v>0</v>
      </c>
      <c r="I268">
        <v>-739640</v>
      </c>
      <c r="J268">
        <v>0</v>
      </c>
      <c r="K268">
        <v>-406759</v>
      </c>
      <c r="L268">
        <v>0</v>
      </c>
      <c r="M268">
        <v>-1300000</v>
      </c>
      <c r="N268">
        <v>0</v>
      </c>
      <c r="O268">
        <v>0</v>
      </c>
      <c r="P268">
        <v>-388357</v>
      </c>
      <c r="Q268">
        <v>0</v>
      </c>
      <c r="R268">
        <v>0</v>
      </c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</row>
    <row r="269" spans="1:57">
      <c r="A269" t="s">
        <v>603</v>
      </c>
      <c r="B269">
        <v>0</v>
      </c>
      <c r="C269">
        <v>0</v>
      </c>
      <c r="D269">
        <v>-2341254</v>
      </c>
      <c r="E269">
        <v>-3086543</v>
      </c>
      <c r="F269">
        <v>0</v>
      </c>
      <c r="G269">
        <v>0</v>
      </c>
      <c r="H269">
        <v>0</v>
      </c>
      <c r="I269">
        <v>-739640</v>
      </c>
      <c r="J269">
        <v>0</v>
      </c>
      <c r="K269">
        <v>-406759</v>
      </c>
      <c r="L269">
        <v>0</v>
      </c>
      <c r="M269">
        <v>-1300000</v>
      </c>
      <c r="N269">
        <v>0</v>
      </c>
      <c r="O269">
        <v>0</v>
      </c>
      <c r="P269">
        <v>-388357</v>
      </c>
      <c r="Q269">
        <v>0</v>
      </c>
      <c r="R269">
        <v>0</v>
      </c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</row>
    <row r="270" spans="1:57">
      <c r="A270" t="s">
        <v>604</v>
      </c>
      <c r="B270">
        <v>-6865116.6699999999</v>
      </c>
      <c r="C270">
        <v>-5572580</v>
      </c>
      <c r="D270">
        <v>-2883607</v>
      </c>
      <c r="E270">
        <v>-1462637</v>
      </c>
      <c r="F270">
        <v>-11408276.67</v>
      </c>
      <c r="G270">
        <v>-10091540</v>
      </c>
      <c r="H270">
        <v>-2900137</v>
      </c>
      <c r="I270">
        <v>-791733</v>
      </c>
      <c r="J270">
        <v>-4570833.33</v>
      </c>
      <c r="K270">
        <v>-2931250</v>
      </c>
      <c r="L270">
        <v>-2104167</v>
      </c>
      <c r="M270">
        <v>-1302083</v>
      </c>
      <c r="N270">
        <v>-4166666.67</v>
      </c>
      <c r="O270">
        <v>-3864583</v>
      </c>
      <c r="P270">
        <v>-3562500</v>
      </c>
      <c r="Q270">
        <v>-2635417</v>
      </c>
      <c r="R270">
        <v>-2916666.67</v>
      </c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</row>
    <row r="271" spans="1:57">
      <c r="A271" t="s">
        <v>605</v>
      </c>
      <c r="B271">
        <v>-6865116.6699999999</v>
      </c>
      <c r="C271">
        <v>-5572580</v>
      </c>
      <c r="D271">
        <v>-2883607</v>
      </c>
      <c r="E271">
        <v>-1462637</v>
      </c>
      <c r="F271">
        <v>-11408276.67</v>
      </c>
      <c r="G271">
        <v>-10091540</v>
      </c>
      <c r="H271">
        <v>-2900137</v>
      </c>
      <c r="I271">
        <v>-791733</v>
      </c>
      <c r="J271">
        <v>-4570833.33</v>
      </c>
      <c r="K271">
        <v>-2931250</v>
      </c>
      <c r="L271">
        <v>-2104167</v>
      </c>
      <c r="M271">
        <v>-1302083</v>
      </c>
      <c r="N271">
        <v>-4166666.67</v>
      </c>
      <c r="O271">
        <v>-3864583</v>
      </c>
      <c r="P271">
        <v>-3562500</v>
      </c>
      <c r="Q271">
        <v>-2635417</v>
      </c>
      <c r="R271">
        <v>0</v>
      </c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</row>
    <row r="272" spans="1:57">
      <c r="A272" t="s">
        <v>607</v>
      </c>
      <c r="B272">
        <v>-1197346.32</v>
      </c>
      <c r="C272">
        <v>-888930</v>
      </c>
      <c r="D272">
        <v>-588601</v>
      </c>
      <c r="E272">
        <v>-288219</v>
      </c>
      <c r="F272">
        <v>-1081789.8400000001</v>
      </c>
      <c r="G272">
        <v>-804614</v>
      </c>
      <c r="H272">
        <v>-532083</v>
      </c>
      <c r="I272">
        <v>-262450</v>
      </c>
      <c r="J272">
        <v>-951915.88</v>
      </c>
      <c r="K272">
        <v>-707645</v>
      </c>
      <c r="L272">
        <v>-457328</v>
      </c>
      <c r="M272">
        <v>-224561</v>
      </c>
      <c r="N272">
        <v>-838249.08</v>
      </c>
      <c r="O272">
        <v>-627150</v>
      </c>
      <c r="P272">
        <v>-413040</v>
      </c>
      <c r="Q272">
        <v>-204137</v>
      </c>
      <c r="R272">
        <v>0</v>
      </c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</row>
    <row r="273" spans="1:57">
      <c r="A273" t="s">
        <v>608</v>
      </c>
      <c r="B273">
        <v>31165600</v>
      </c>
      <c r="C273">
        <v>25829900</v>
      </c>
      <c r="D273">
        <v>19463900</v>
      </c>
      <c r="E273">
        <v>10741900</v>
      </c>
      <c r="F273">
        <v>27187600</v>
      </c>
      <c r="G273">
        <v>22153000</v>
      </c>
      <c r="H273">
        <v>15424300</v>
      </c>
      <c r="I273">
        <v>7000000</v>
      </c>
      <c r="J273">
        <v>21500000</v>
      </c>
      <c r="K273">
        <v>15000000</v>
      </c>
      <c r="L273">
        <v>9000000</v>
      </c>
      <c r="M273">
        <v>5000000</v>
      </c>
      <c r="N273">
        <v>12000000</v>
      </c>
      <c r="O273">
        <v>7000000</v>
      </c>
      <c r="P273">
        <v>7000000</v>
      </c>
      <c r="Q273">
        <v>400000</v>
      </c>
      <c r="R273">
        <v>12271000</v>
      </c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</row>
    <row r="274" spans="1:57">
      <c r="A274" t="s">
        <v>609</v>
      </c>
      <c r="B274">
        <v>-17426500</v>
      </c>
      <c r="C274">
        <v>-10770700</v>
      </c>
      <c r="D274">
        <v>-6514000</v>
      </c>
      <c r="E274">
        <v>-4514000</v>
      </c>
      <c r="F274">
        <v>-14456200</v>
      </c>
      <c r="G274">
        <v>-8427600</v>
      </c>
      <c r="H274">
        <v>-4620300</v>
      </c>
      <c r="I274">
        <v>-3150300</v>
      </c>
      <c r="J274">
        <v>-12907100</v>
      </c>
      <c r="K274">
        <v>-7528800</v>
      </c>
      <c r="L274">
        <v>-3833000</v>
      </c>
      <c r="M274">
        <v>-2000000</v>
      </c>
      <c r="N274">
        <v>-8737200</v>
      </c>
      <c r="O274">
        <v>-5557200</v>
      </c>
      <c r="P274">
        <v>-2600000</v>
      </c>
      <c r="Q274">
        <v>0</v>
      </c>
      <c r="R274">
        <v>0</v>
      </c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</row>
    <row r="275" spans="1:57">
      <c r="A275" t="s">
        <v>611</v>
      </c>
      <c r="B275">
        <v>-2014000</v>
      </c>
      <c r="C275">
        <v>-2014000</v>
      </c>
      <c r="D275">
        <v>-2014000</v>
      </c>
      <c r="E275">
        <v>0</v>
      </c>
      <c r="F275">
        <v>-784400</v>
      </c>
      <c r="G275">
        <v>-784400</v>
      </c>
      <c r="H275">
        <v>-784400</v>
      </c>
      <c r="I275">
        <v>0</v>
      </c>
      <c r="J275">
        <v>-784400</v>
      </c>
      <c r="K275">
        <v>-784400</v>
      </c>
      <c r="L275">
        <v>-784400</v>
      </c>
      <c r="M275">
        <v>0</v>
      </c>
      <c r="N275">
        <v>-636000</v>
      </c>
      <c r="O275">
        <v>-636000</v>
      </c>
      <c r="P275">
        <v>-636000</v>
      </c>
      <c r="Q275">
        <v>0</v>
      </c>
      <c r="R275">
        <v>-551200</v>
      </c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</row>
    <row r="276" spans="1:57">
      <c r="A276" t="s">
        <v>612</v>
      </c>
      <c r="B276">
        <v>-3449865.34</v>
      </c>
      <c r="C276">
        <v>-2509369</v>
      </c>
      <c r="D276">
        <v>-1566458</v>
      </c>
      <c r="E276">
        <v>-782713</v>
      </c>
      <c r="F276">
        <v>-2697328.44</v>
      </c>
      <c r="G276">
        <v>-1945656</v>
      </c>
      <c r="H276">
        <v>-1162971</v>
      </c>
      <c r="I276">
        <v>-579141</v>
      </c>
      <c r="J276">
        <v>-2003850.91</v>
      </c>
      <c r="K276">
        <v>-1472363</v>
      </c>
      <c r="L276">
        <v>-943258</v>
      </c>
      <c r="M276">
        <v>-493202</v>
      </c>
      <c r="N276">
        <v>-1746713.31</v>
      </c>
      <c r="O276">
        <v>-1311940</v>
      </c>
      <c r="P276">
        <v>-847649</v>
      </c>
      <c r="Q276">
        <v>-469591</v>
      </c>
      <c r="R276">
        <v>-1448675</v>
      </c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</row>
    <row r="277" spans="1:57">
      <c r="A277" t="s">
        <v>613</v>
      </c>
      <c r="B277">
        <v>0</v>
      </c>
      <c r="C277">
        <v>0</v>
      </c>
      <c r="D277">
        <v>0</v>
      </c>
      <c r="E277">
        <v>0</v>
      </c>
      <c r="F277">
        <v>0</v>
      </c>
      <c r="G277">
        <v>0</v>
      </c>
      <c r="H277">
        <v>0</v>
      </c>
      <c r="I277">
        <v>0</v>
      </c>
      <c r="J277">
        <v>0</v>
      </c>
      <c r="K277">
        <v>0</v>
      </c>
      <c r="L277">
        <v>0</v>
      </c>
      <c r="M277">
        <v>0</v>
      </c>
      <c r="N277">
        <v>0</v>
      </c>
      <c r="O277">
        <v>0</v>
      </c>
      <c r="P277">
        <v>0</v>
      </c>
      <c r="Q277">
        <v>0</v>
      </c>
      <c r="R277">
        <v>1191.72</v>
      </c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</row>
    <row r="278" spans="1:57">
      <c r="A278" t="s">
        <v>362</v>
      </c>
      <c r="B278">
        <v>11621960.800000001</v>
      </c>
      <c r="C278">
        <v>10206264</v>
      </c>
      <c r="D278">
        <v>5652530</v>
      </c>
      <c r="E278">
        <v>1246338</v>
      </c>
      <c r="F278">
        <v>20219723.149999999</v>
      </c>
      <c r="G278">
        <v>18151180</v>
      </c>
      <c r="H278">
        <v>12835815</v>
      </c>
      <c r="I278">
        <v>4976736</v>
      </c>
      <c r="J278">
        <v>12608358.310000001</v>
      </c>
      <c r="K278">
        <v>8668783</v>
      </c>
      <c r="L278">
        <v>5353174</v>
      </c>
      <c r="M278">
        <v>380154</v>
      </c>
      <c r="N278">
        <v>3616390.27</v>
      </c>
      <c r="O278">
        <v>1732755</v>
      </c>
      <c r="P278">
        <v>852454</v>
      </c>
      <c r="Q278">
        <v>622954</v>
      </c>
      <c r="R278">
        <v>6685421.0300000003</v>
      </c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</row>
    <row r="279" spans="1:57">
      <c r="A279" t="s">
        <v>363</v>
      </c>
      <c r="B279">
        <v>-391344.5</v>
      </c>
      <c r="C279">
        <v>-411594</v>
      </c>
      <c r="D279">
        <v>-1572404</v>
      </c>
      <c r="E279">
        <v>-1294783</v>
      </c>
      <c r="F279">
        <v>1906562.06</v>
      </c>
      <c r="G279">
        <v>2347467</v>
      </c>
      <c r="H279">
        <v>1572574</v>
      </c>
      <c r="I279">
        <v>345890</v>
      </c>
      <c r="J279">
        <v>-71794.320000000007</v>
      </c>
      <c r="K279">
        <v>142910</v>
      </c>
      <c r="L279">
        <v>-51394</v>
      </c>
      <c r="M279">
        <v>-394215</v>
      </c>
      <c r="N279">
        <v>594922.11</v>
      </c>
      <c r="O279">
        <v>10970</v>
      </c>
      <c r="P279">
        <v>1180537</v>
      </c>
      <c r="Q279">
        <v>32888</v>
      </c>
      <c r="R279">
        <v>-96992.11</v>
      </c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</row>
    <row r="280" spans="1:57">
      <c r="A280" t="s">
        <v>617</v>
      </c>
      <c r="B280">
        <v>3212861.93</v>
      </c>
      <c r="C280">
        <v>3212862</v>
      </c>
      <c r="D280">
        <v>3212862</v>
      </c>
      <c r="E280">
        <v>3212862</v>
      </c>
      <c r="F280">
        <v>1306299.8700000001</v>
      </c>
      <c r="G280">
        <v>1306300</v>
      </c>
      <c r="H280">
        <v>1306300</v>
      </c>
      <c r="I280">
        <v>1306300</v>
      </c>
      <c r="J280">
        <v>1378094.19</v>
      </c>
      <c r="K280">
        <v>1378094</v>
      </c>
      <c r="L280">
        <v>1378094</v>
      </c>
      <c r="M280">
        <v>1378094</v>
      </c>
      <c r="N280">
        <v>783172.08</v>
      </c>
      <c r="O280">
        <v>783172</v>
      </c>
      <c r="P280">
        <v>783172</v>
      </c>
      <c r="Q280">
        <v>783172</v>
      </c>
      <c r="R280">
        <v>880164.19</v>
      </c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</row>
    <row r="281" spans="1:57">
      <c r="A281" t="s">
        <v>618</v>
      </c>
      <c r="B281">
        <v>2821517.43</v>
      </c>
      <c r="C281">
        <v>2801268</v>
      </c>
      <c r="D281">
        <v>1640458</v>
      </c>
      <c r="E281">
        <v>1918079</v>
      </c>
      <c r="F281">
        <v>3212861.93</v>
      </c>
      <c r="G281">
        <v>3653767</v>
      </c>
      <c r="H281">
        <v>2878874</v>
      </c>
      <c r="I281">
        <v>1652190</v>
      </c>
      <c r="J281">
        <v>1306299.8700000001</v>
      </c>
      <c r="K281">
        <v>1521004</v>
      </c>
      <c r="L281">
        <v>1326700</v>
      </c>
      <c r="M281">
        <v>983879</v>
      </c>
      <c r="N281">
        <v>1378094.19</v>
      </c>
      <c r="O281">
        <v>794142</v>
      </c>
      <c r="P281">
        <v>1963709</v>
      </c>
      <c r="Q281">
        <v>816060</v>
      </c>
      <c r="R281">
        <v>783172.08</v>
      </c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</row>
    <row r="282" spans="1:57">
      <c r="A282" t="s">
        <v>619</v>
      </c>
      <c r="B282" t="s">
        <v>1902</v>
      </c>
      <c r="C282" t="s">
        <v>1903</v>
      </c>
      <c r="D282" t="s">
        <v>1904</v>
      </c>
      <c r="E282" t="s">
        <v>1905</v>
      </c>
      <c r="F282" t="s">
        <v>1906</v>
      </c>
      <c r="G282" t="s">
        <v>1907</v>
      </c>
      <c r="H282" t="s">
        <v>1908</v>
      </c>
      <c r="I282" t="s">
        <v>750</v>
      </c>
      <c r="J282" t="s">
        <v>751</v>
      </c>
      <c r="K282" t="s">
        <v>752</v>
      </c>
      <c r="L282" t="s">
        <v>695</v>
      </c>
      <c r="M282" t="s">
        <v>620</v>
      </c>
      <c r="N282" t="s">
        <v>621</v>
      </c>
      <c r="O282" t="s">
        <v>622</v>
      </c>
      <c r="P282" t="s">
        <v>623</v>
      </c>
      <c r="Q282" t="s">
        <v>624</v>
      </c>
      <c r="R282" t="s">
        <v>625</v>
      </c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</row>
    <row r="283" spans="1:57">
      <c r="A283" t="s">
        <v>673</v>
      </c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</row>
    <row r="284" spans="1:57">
      <c r="A284" t="s">
        <v>753</v>
      </c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</row>
    <row r="285" spans="1:57">
      <c r="A285" t="s">
        <v>1909</v>
      </c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</row>
    <row r="286" spans="1:57">
      <c r="A286" t="s">
        <v>1910</v>
      </c>
      <c r="B286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</row>
    <row r="287" spans="1:57">
      <c r="A287"/>
      <c r="B287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</row>
    <row r="288" spans="1:57">
      <c r="A288"/>
      <c r="B288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</row>
    <row r="289" spans="1:57">
      <c r="A289"/>
      <c r="B289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</row>
    <row r="290" spans="1:57">
      <c r="A290"/>
      <c r="B29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</row>
    <row r="291" spans="1:57">
      <c r="A291"/>
      <c r="B291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</row>
    <row r="292" spans="1:57">
      <c r="A292"/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</row>
    <row r="293" spans="1:57">
      <c r="A293"/>
      <c r="B293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</row>
    <row r="294" spans="1:57">
      <c r="A294"/>
      <c r="B29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</row>
    <row r="295" spans="1:57">
      <c r="A295"/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</row>
    <row r="296" spans="1:57">
      <c r="A296"/>
      <c r="B296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</row>
    <row r="297" spans="1:57">
      <c r="A297"/>
      <c r="B29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</row>
    <row r="298" spans="1:57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</row>
    <row r="299" spans="1:57">
      <c r="A299"/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</row>
    <row r="300" spans="1:57">
      <c r="A300"/>
      <c r="B30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</row>
    <row r="301" spans="1:57">
      <c r="A301"/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</row>
    <row r="302" spans="1:57">
      <c r="A302"/>
      <c r="B302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</row>
    <row r="303" spans="1:57">
      <c r="A303"/>
      <c r="B303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</row>
    <row r="304" spans="1:57">
      <c r="A304"/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</row>
    <row r="305" spans="1:57">
      <c r="A305"/>
      <c r="B305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</row>
    <row r="319" spans="1:57">
      <c r="BC319" s="80"/>
    </row>
    <row r="320" spans="1:57">
      <c r="BC320" s="80"/>
    </row>
    <row r="321" spans="2:55">
      <c r="BC321" s="80"/>
    </row>
    <row r="322" spans="2:55">
      <c r="BC322" s="80"/>
    </row>
    <row r="323" spans="2:55">
      <c r="BC323" s="80"/>
    </row>
    <row r="324" spans="2:55">
      <c r="BC324" s="80"/>
    </row>
    <row r="325" spans="2:55">
      <c r="BC325" s="80"/>
    </row>
    <row r="326" spans="2:55">
      <c r="BC326" s="80"/>
    </row>
    <row r="327" spans="2:55">
      <c r="BC327" s="80"/>
    </row>
    <row r="328" spans="2:55">
      <c r="BC328" s="80"/>
    </row>
    <row r="329" spans="2:55">
      <c r="BC329" s="80"/>
    </row>
    <row r="330" spans="2:55">
      <c r="B330" s="80"/>
      <c r="C330" s="80"/>
      <c r="D330" s="80"/>
      <c r="E330" s="80"/>
      <c r="F330" s="80"/>
      <c r="G330" s="80"/>
      <c r="H330" s="80"/>
      <c r="I330" s="80"/>
      <c r="J330" s="80"/>
      <c r="K330" s="80"/>
      <c r="L330" s="80"/>
      <c r="M330" s="80"/>
      <c r="N330" s="80"/>
      <c r="O330" s="80"/>
      <c r="P330" s="80"/>
      <c r="Q330" s="80"/>
      <c r="R330" s="80"/>
      <c r="S330" s="80"/>
      <c r="T330" s="80"/>
      <c r="U330" s="80"/>
      <c r="V330" s="80"/>
      <c r="W330" s="80"/>
      <c r="X330" s="80"/>
      <c r="Y330" s="80"/>
      <c r="Z330" s="80"/>
      <c r="AA330" s="80"/>
      <c r="AB330" s="80"/>
      <c r="AC330" s="80"/>
      <c r="AD330" s="80"/>
      <c r="AE330" s="80"/>
      <c r="AF330" s="80"/>
      <c r="AG330" s="80"/>
      <c r="AH330" s="80"/>
      <c r="AI330" s="80"/>
      <c r="AJ330" s="80"/>
      <c r="AK330" s="80"/>
      <c r="AL330" s="80"/>
      <c r="AM330" s="80"/>
      <c r="AN330" s="80"/>
      <c r="AO330" s="80"/>
      <c r="AP330" s="80"/>
      <c r="AQ330" s="80"/>
      <c r="AR330" s="80"/>
      <c r="AS330" s="80"/>
      <c r="AT330" s="80"/>
      <c r="AU330" s="80"/>
      <c r="AV330" s="80"/>
      <c r="AW330" s="80"/>
      <c r="AX330" s="80"/>
      <c r="AY330" s="80"/>
      <c r="AZ330" s="80"/>
      <c r="BA330" s="80"/>
      <c r="BB330" s="80"/>
      <c r="BC330" s="80"/>
    </row>
    <row r="331" spans="2:55">
      <c r="B331" s="80"/>
      <c r="C331" s="80"/>
      <c r="D331" s="80"/>
      <c r="E331" s="80"/>
      <c r="F331" s="80"/>
      <c r="G331" s="80"/>
      <c r="H331" s="80"/>
      <c r="I331" s="80"/>
      <c r="J331" s="80"/>
      <c r="K331" s="80"/>
      <c r="L331" s="80"/>
      <c r="M331" s="80"/>
      <c r="N331" s="80"/>
      <c r="O331" s="80"/>
      <c r="P331" s="80"/>
      <c r="Q331" s="80"/>
      <c r="R331" s="80"/>
      <c r="S331" s="80"/>
      <c r="T331" s="80"/>
      <c r="U331" s="80"/>
      <c r="V331" s="80"/>
      <c r="W331" s="80"/>
      <c r="X331" s="80"/>
      <c r="Y331" s="80"/>
      <c r="Z331" s="80"/>
      <c r="AA331" s="80"/>
      <c r="AB331" s="80"/>
      <c r="AC331" s="80"/>
      <c r="AD331" s="80"/>
      <c r="AE331" s="80"/>
      <c r="AF331" s="80"/>
      <c r="AG331" s="80"/>
      <c r="AH331" s="80"/>
      <c r="AI331" s="80"/>
      <c r="AJ331" s="80"/>
      <c r="AK331" s="80"/>
      <c r="AL331" s="80"/>
      <c r="AM331" s="80"/>
      <c r="AN331" s="80"/>
      <c r="AO331" s="80"/>
      <c r="AP331" s="80"/>
      <c r="AQ331" s="80"/>
      <c r="AR331" s="80"/>
      <c r="AS331" s="80"/>
      <c r="AT331" s="80"/>
      <c r="AU331" s="80"/>
      <c r="AV331" s="80"/>
      <c r="AW331" s="80"/>
      <c r="AX331" s="80"/>
      <c r="AY331" s="80"/>
      <c r="AZ331" s="80"/>
      <c r="BA331" s="80"/>
      <c r="BB331" s="80"/>
      <c r="BC331" s="80"/>
    </row>
    <row r="332" spans="2:55">
      <c r="B332" s="80"/>
      <c r="C332" s="80"/>
      <c r="D332" s="80"/>
      <c r="E332" s="80"/>
      <c r="F332" s="80"/>
      <c r="G332" s="80"/>
      <c r="H332" s="80"/>
      <c r="I332" s="80"/>
      <c r="J332" s="80"/>
      <c r="K332" s="80"/>
      <c r="L332" s="80"/>
      <c r="M332" s="80"/>
      <c r="N332" s="80"/>
      <c r="O332" s="80"/>
      <c r="P332" s="80"/>
      <c r="Q332" s="80"/>
      <c r="R332" s="80"/>
      <c r="S332" s="80"/>
      <c r="T332" s="80"/>
      <c r="U332" s="80"/>
      <c r="V332" s="80"/>
      <c r="W332" s="80"/>
      <c r="X332" s="80"/>
      <c r="Y332" s="80"/>
      <c r="Z332" s="80"/>
      <c r="AA332" s="80"/>
      <c r="AB332" s="80"/>
      <c r="AC332" s="80"/>
      <c r="AD332" s="80"/>
      <c r="AE332" s="80"/>
      <c r="AF332" s="80"/>
      <c r="AG332" s="80"/>
      <c r="AH332" s="80"/>
      <c r="AI332" s="80"/>
      <c r="AJ332" s="80"/>
      <c r="AK332" s="80"/>
      <c r="AL332" s="80"/>
      <c r="AM332" s="80"/>
      <c r="AN332" s="80"/>
      <c r="AO332" s="80"/>
      <c r="AP332" s="80"/>
      <c r="AQ332" s="80"/>
      <c r="AR332" s="80"/>
      <c r="AS332" s="80"/>
      <c r="AT332" s="80"/>
      <c r="AU332" s="80"/>
      <c r="AV332" s="80"/>
      <c r="AW332" s="80"/>
      <c r="AX332" s="80"/>
      <c r="AY332" s="80"/>
      <c r="AZ332" s="80"/>
      <c r="BA332" s="80"/>
      <c r="BB332" s="80"/>
      <c r="BC332" s="80"/>
    </row>
    <row r="333" spans="2:55">
      <c r="B333" s="80"/>
      <c r="C333" s="80"/>
      <c r="D333" s="80"/>
      <c r="E333" s="80"/>
      <c r="F333" s="80"/>
      <c r="G333" s="80"/>
      <c r="H333" s="80"/>
      <c r="I333" s="80"/>
      <c r="J333" s="80"/>
      <c r="K333" s="80"/>
      <c r="L333" s="80"/>
      <c r="M333" s="80"/>
      <c r="N333" s="80"/>
      <c r="O333" s="80"/>
      <c r="P333" s="80"/>
      <c r="Q333" s="80"/>
      <c r="R333" s="80"/>
      <c r="S333" s="80"/>
      <c r="T333" s="80"/>
      <c r="U333" s="80"/>
      <c r="V333" s="80"/>
      <c r="W333" s="80"/>
      <c r="X333" s="80"/>
      <c r="Y333" s="80"/>
      <c r="Z333" s="80"/>
      <c r="AA333" s="80"/>
      <c r="AB333" s="80"/>
      <c r="AC333" s="80"/>
      <c r="AD333" s="80"/>
      <c r="AE333" s="80"/>
      <c r="AF333" s="80"/>
      <c r="AG333" s="80"/>
      <c r="AH333" s="80"/>
      <c r="AI333" s="80"/>
      <c r="AJ333" s="80"/>
      <c r="AK333" s="80"/>
      <c r="AL333" s="80"/>
      <c r="AM333" s="80"/>
      <c r="AN333" s="80"/>
      <c r="AO333" s="80"/>
      <c r="AP333" s="80"/>
      <c r="AQ333" s="80"/>
      <c r="AR333" s="80"/>
      <c r="AS333" s="80"/>
      <c r="AT333" s="80"/>
      <c r="AU333" s="80"/>
      <c r="AV333" s="80"/>
      <c r="AW333" s="80"/>
      <c r="AX333" s="80"/>
      <c r="AY333" s="80"/>
      <c r="AZ333" s="80"/>
      <c r="BA333" s="80"/>
      <c r="BB333" s="80"/>
      <c r="BC333" s="80"/>
    </row>
    <row r="334" spans="2:55">
      <c r="B334" s="80"/>
      <c r="C334" s="80"/>
      <c r="D334" s="80"/>
      <c r="E334" s="80"/>
      <c r="F334" s="80"/>
      <c r="G334" s="80"/>
      <c r="H334" s="80"/>
      <c r="I334" s="80"/>
      <c r="J334" s="80"/>
      <c r="K334" s="80"/>
      <c r="L334" s="80"/>
      <c r="M334" s="80"/>
      <c r="N334" s="80"/>
      <c r="O334" s="80"/>
      <c r="P334" s="80"/>
      <c r="Q334" s="80"/>
      <c r="R334" s="80"/>
      <c r="S334" s="80"/>
      <c r="T334" s="80"/>
      <c r="U334" s="80"/>
      <c r="V334" s="80"/>
      <c r="W334" s="80"/>
      <c r="X334" s="80"/>
      <c r="Y334" s="80"/>
      <c r="Z334" s="80"/>
      <c r="AA334" s="80"/>
      <c r="AB334" s="80"/>
      <c r="AC334" s="80"/>
      <c r="AD334" s="80"/>
      <c r="AE334" s="80"/>
      <c r="AF334" s="80"/>
      <c r="AG334" s="80"/>
      <c r="AH334" s="80"/>
      <c r="AI334" s="80"/>
      <c r="AJ334" s="80"/>
      <c r="AK334" s="80"/>
      <c r="AL334" s="80"/>
      <c r="AM334" s="80"/>
      <c r="AN334" s="80"/>
      <c r="AO334" s="80"/>
      <c r="AP334" s="80"/>
      <c r="AQ334" s="80"/>
      <c r="AR334" s="80"/>
      <c r="AS334" s="80"/>
      <c r="AT334" s="80"/>
      <c r="AU334" s="80"/>
      <c r="AV334" s="80"/>
      <c r="AW334" s="80"/>
      <c r="AX334" s="80"/>
      <c r="AY334" s="80"/>
      <c r="AZ334" s="80"/>
      <c r="BA334" s="80"/>
      <c r="BB334" s="80"/>
      <c r="BC334" s="80"/>
    </row>
    <row r="335" spans="2:55">
      <c r="B335" s="80"/>
      <c r="C335" s="80"/>
      <c r="D335" s="80"/>
      <c r="E335" s="80"/>
      <c r="F335" s="80"/>
      <c r="G335" s="80"/>
      <c r="H335" s="80"/>
      <c r="I335" s="80"/>
      <c r="J335" s="80"/>
      <c r="K335" s="80"/>
      <c r="L335" s="80"/>
      <c r="M335" s="80"/>
      <c r="N335" s="80"/>
      <c r="O335" s="80"/>
      <c r="P335" s="80"/>
      <c r="Q335" s="80"/>
      <c r="R335" s="80"/>
      <c r="S335" s="80"/>
      <c r="T335" s="80"/>
      <c r="U335" s="80"/>
      <c r="V335" s="80"/>
      <c r="W335" s="80"/>
      <c r="X335" s="80"/>
      <c r="Y335" s="80"/>
      <c r="Z335" s="80"/>
      <c r="AA335" s="80"/>
      <c r="AB335" s="80"/>
      <c r="AC335" s="80"/>
      <c r="AD335" s="80"/>
      <c r="AE335" s="80"/>
      <c r="AF335" s="80"/>
      <c r="AG335" s="80"/>
      <c r="AH335" s="80"/>
      <c r="AI335" s="80"/>
      <c r="AJ335" s="80"/>
      <c r="AK335" s="80"/>
      <c r="AL335" s="80"/>
      <c r="AM335" s="80"/>
      <c r="AN335" s="80"/>
      <c r="AO335" s="80"/>
      <c r="AP335" s="80"/>
      <c r="AQ335" s="80"/>
      <c r="AR335" s="80"/>
      <c r="AS335" s="80"/>
      <c r="AT335" s="80"/>
      <c r="AU335" s="80"/>
      <c r="AV335" s="80"/>
      <c r="AW335" s="80"/>
      <c r="AX335" s="80"/>
      <c r="AY335" s="80"/>
      <c r="AZ335" s="80"/>
      <c r="BA335" s="80"/>
      <c r="BB335" s="80"/>
      <c r="BC335" s="80"/>
    </row>
    <row r="336" spans="2:55">
      <c r="B336" s="80"/>
      <c r="C336" s="80"/>
      <c r="D336" s="80"/>
      <c r="E336" s="80"/>
      <c r="F336" s="80"/>
      <c r="G336" s="80"/>
      <c r="H336" s="80"/>
      <c r="I336" s="80"/>
      <c r="J336" s="80"/>
      <c r="K336" s="80"/>
      <c r="L336" s="80"/>
      <c r="M336" s="80"/>
      <c r="N336" s="80"/>
      <c r="O336" s="80"/>
      <c r="P336" s="80"/>
      <c r="Q336" s="80"/>
      <c r="R336" s="80"/>
      <c r="S336" s="80"/>
      <c r="T336" s="80"/>
      <c r="U336" s="80"/>
      <c r="V336" s="80"/>
      <c r="W336" s="80"/>
      <c r="X336" s="80"/>
      <c r="Y336" s="80"/>
      <c r="Z336" s="80"/>
      <c r="AA336" s="80"/>
      <c r="AB336" s="80"/>
      <c r="AC336" s="80"/>
      <c r="AD336" s="80"/>
      <c r="AE336" s="80"/>
      <c r="AF336" s="80"/>
      <c r="AG336" s="80"/>
      <c r="AH336" s="80"/>
      <c r="AI336" s="80"/>
      <c r="AJ336" s="80"/>
      <c r="AK336" s="80"/>
      <c r="AL336" s="80"/>
      <c r="AM336" s="80"/>
      <c r="AN336" s="80"/>
      <c r="AO336" s="80"/>
      <c r="AP336" s="80"/>
      <c r="AQ336" s="80"/>
      <c r="AR336" s="80"/>
      <c r="AS336" s="80"/>
      <c r="AT336" s="80"/>
      <c r="AU336" s="80"/>
      <c r="AV336" s="80"/>
      <c r="AW336" s="80"/>
      <c r="AX336" s="80"/>
      <c r="AY336" s="80"/>
      <c r="AZ336" s="80"/>
      <c r="BA336" s="80"/>
      <c r="BB336" s="80"/>
      <c r="BC336" s="80"/>
    </row>
    <row r="337" spans="1:55">
      <c r="B337" s="80"/>
      <c r="C337" s="80"/>
      <c r="D337" s="80"/>
      <c r="E337" s="80"/>
      <c r="F337" s="80"/>
      <c r="G337" s="80"/>
      <c r="H337" s="80"/>
      <c r="I337" s="80"/>
      <c r="J337" s="80"/>
      <c r="K337" s="80"/>
      <c r="L337" s="80"/>
      <c r="M337" s="80"/>
      <c r="N337" s="80"/>
      <c r="O337" s="80"/>
      <c r="P337" s="80"/>
      <c r="Q337" s="80"/>
      <c r="R337" s="80"/>
      <c r="S337" s="80"/>
      <c r="T337" s="80"/>
      <c r="U337" s="80"/>
      <c r="V337" s="80"/>
      <c r="W337" s="80"/>
      <c r="X337" s="80"/>
      <c r="Y337" s="80"/>
      <c r="Z337" s="80"/>
      <c r="AA337" s="80"/>
      <c r="AB337" s="80"/>
      <c r="AC337" s="80"/>
      <c r="AD337" s="80"/>
      <c r="AE337" s="80"/>
      <c r="AF337" s="80"/>
      <c r="AG337" s="80"/>
      <c r="AH337" s="80"/>
      <c r="AI337" s="80"/>
      <c r="AJ337" s="80"/>
      <c r="AK337" s="80"/>
      <c r="AL337" s="80"/>
      <c r="AM337" s="80"/>
      <c r="AN337" s="80"/>
      <c r="AO337" s="80"/>
      <c r="AP337" s="80"/>
      <c r="AQ337" s="80"/>
      <c r="AR337" s="80"/>
      <c r="AS337" s="80"/>
      <c r="AT337" s="80"/>
      <c r="AU337" s="80"/>
      <c r="AV337" s="80"/>
      <c r="AW337" s="80"/>
      <c r="AX337" s="80"/>
      <c r="AY337" s="80"/>
      <c r="AZ337" s="80"/>
      <c r="BA337" s="80"/>
      <c r="BB337" s="80"/>
      <c r="BC337" s="80"/>
    </row>
    <row r="338" spans="1:55">
      <c r="B338" s="80"/>
      <c r="C338" s="80"/>
      <c r="D338" s="80"/>
      <c r="E338" s="80"/>
      <c r="F338" s="80"/>
      <c r="G338" s="80"/>
      <c r="H338" s="80"/>
      <c r="I338" s="80"/>
      <c r="J338" s="80"/>
      <c r="K338" s="80"/>
      <c r="L338" s="80"/>
      <c r="M338" s="80"/>
      <c r="N338" s="80"/>
      <c r="O338" s="80"/>
      <c r="P338" s="80"/>
      <c r="Q338" s="80"/>
      <c r="R338" s="80"/>
      <c r="S338" s="80"/>
      <c r="T338" s="80"/>
      <c r="U338" s="80"/>
      <c r="V338" s="80"/>
      <c r="W338" s="80"/>
      <c r="X338" s="80"/>
      <c r="Y338" s="80"/>
      <c r="Z338" s="80"/>
      <c r="AA338" s="80"/>
      <c r="AB338" s="80"/>
      <c r="AC338" s="80"/>
      <c r="AD338" s="80"/>
      <c r="AE338" s="80"/>
      <c r="AF338" s="80"/>
      <c r="AG338" s="80"/>
      <c r="AH338" s="80"/>
      <c r="AI338" s="80"/>
      <c r="AJ338" s="80"/>
      <c r="AK338" s="80"/>
      <c r="AL338" s="80"/>
      <c r="AM338" s="80"/>
      <c r="AN338" s="80"/>
      <c r="AO338" s="80"/>
      <c r="AP338" s="80"/>
      <c r="AQ338" s="80"/>
      <c r="AR338" s="80"/>
      <c r="AS338" s="80"/>
      <c r="AT338" s="80"/>
      <c r="AU338" s="80"/>
      <c r="AV338" s="80"/>
      <c r="AW338" s="80"/>
      <c r="AX338" s="80"/>
      <c r="AY338" s="80"/>
      <c r="AZ338" s="80"/>
      <c r="BA338" s="80"/>
      <c r="BB338" s="80"/>
      <c r="BC338" s="80"/>
    </row>
    <row r="339" spans="1:55">
      <c r="B339" s="80"/>
      <c r="C339" s="80"/>
      <c r="D339" s="80"/>
      <c r="E339" s="80"/>
      <c r="F339" s="80"/>
      <c r="G339" s="80"/>
      <c r="H339" s="80"/>
      <c r="I339" s="80"/>
      <c r="J339" s="80"/>
      <c r="K339" s="80"/>
      <c r="L339" s="80"/>
      <c r="M339" s="80"/>
      <c r="N339" s="80"/>
      <c r="O339" s="80"/>
      <c r="P339" s="80"/>
      <c r="Q339" s="80"/>
      <c r="R339" s="80"/>
      <c r="S339" s="80"/>
      <c r="T339" s="80"/>
      <c r="U339" s="80"/>
      <c r="V339" s="80"/>
      <c r="W339" s="80"/>
      <c r="X339" s="80"/>
      <c r="Y339" s="80"/>
      <c r="Z339" s="80"/>
      <c r="AA339" s="80"/>
      <c r="AB339" s="80"/>
      <c r="AC339" s="80"/>
      <c r="AD339" s="80"/>
      <c r="AE339" s="80"/>
      <c r="AF339" s="80"/>
      <c r="AG339" s="80"/>
      <c r="AH339" s="80"/>
      <c r="AI339" s="80"/>
      <c r="AJ339" s="80"/>
      <c r="AK339" s="80"/>
      <c r="AL339" s="80"/>
      <c r="AM339" s="80"/>
      <c r="AN339" s="80"/>
      <c r="AO339" s="80"/>
      <c r="AP339" s="80"/>
      <c r="AQ339" s="80"/>
      <c r="AR339" s="80"/>
      <c r="AS339" s="80"/>
      <c r="AT339" s="80"/>
      <c r="AU339" s="80"/>
      <c r="AV339" s="80"/>
      <c r="AW339" s="80"/>
      <c r="AX339" s="80"/>
      <c r="AY339" s="80"/>
      <c r="AZ339" s="80"/>
      <c r="BA339" s="80"/>
      <c r="BB339" s="80"/>
      <c r="BC339" s="80"/>
    </row>
    <row r="340" spans="1:55">
      <c r="B340" s="80"/>
      <c r="C340" s="80"/>
      <c r="D340" s="80"/>
      <c r="E340" s="80"/>
      <c r="F340" s="80"/>
      <c r="G340" s="80"/>
      <c r="H340" s="80"/>
      <c r="I340" s="80"/>
      <c r="J340" s="80"/>
      <c r="K340" s="80"/>
      <c r="L340" s="80"/>
      <c r="M340" s="80"/>
      <c r="N340" s="80"/>
      <c r="O340" s="80"/>
      <c r="P340" s="80"/>
      <c r="Q340" s="80"/>
      <c r="R340" s="80"/>
      <c r="S340" s="80"/>
      <c r="T340" s="80"/>
      <c r="U340" s="80"/>
      <c r="V340" s="80"/>
      <c r="W340" s="80"/>
      <c r="X340" s="80"/>
      <c r="Y340" s="80"/>
      <c r="Z340" s="80"/>
      <c r="AA340" s="80"/>
      <c r="AB340" s="80"/>
      <c r="AC340" s="80"/>
      <c r="AD340" s="80"/>
      <c r="AE340" s="80"/>
      <c r="AF340" s="80"/>
      <c r="AG340" s="80"/>
      <c r="AH340" s="80"/>
      <c r="AI340" s="80"/>
      <c r="AJ340" s="80"/>
      <c r="AK340" s="80"/>
      <c r="AL340" s="80"/>
      <c r="AM340" s="80"/>
      <c r="AN340" s="80"/>
      <c r="AO340" s="80"/>
      <c r="AP340" s="80"/>
      <c r="AQ340" s="80"/>
      <c r="AR340" s="80"/>
      <c r="AS340" s="80"/>
      <c r="AT340" s="80"/>
      <c r="AU340" s="80"/>
      <c r="AV340" s="80"/>
      <c r="AW340" s="80"/>
      <c r="AX340" s="80"/>
      <c r="AY340" s="80"/>
      <c r="AZ340" s="80"/>
      <c r="BA340" s="80"/>
      <c r="BB340" s="80"/>
      <c r="BC340" s="80"/>
    </row>
    <row r="341" spans="1:55">
      <c r="B341" s="80"/>
      <c r="C341" s="80"/>
      <c r="D341" s="80"/>
      <c r="E341" s="80"/>
      <c r="F341" s="80"/>
      <c r="G341" s="80"/>
      <c r="H341" s="80"/>
      <c r="I341" s="80"/>
      <c r="J341" s="80"/>
      <c r="K341" s="80"/>
      <c r="L341" s="80"/>
      <c r="M341" s="80"/>
      <c r="N341" s="80"/>
      <c r="O341" s="80"/>
      <c r="P341" s="80"/>
      <c r="Q341" s="80"/>
      <c r="R341" s="80"/>
      <c r="S341" s="80"/>
      <c r="T341" s="80"/>
      <c r="U341" s="80"/>
      <c r="V341" s="80"/>
      <c r="W341" s="80"/>
      <c r="X341" s="80"/>
      <c r="Y341" s="80"/>
      <c r="Z341" s="80"/>
      <c r="AA341" s="80"/>
      <c r="AB341" s="80"/>
      <c r="AC341" s="80"/>
      <c r="AD341" s="80"/>
      <c r="AE341" s="80"/>
      <c r="AF341" s="80"/>
      <c r="AG341" s="80"/>
      <c r="AH341" s="80"/>
      <c r="AI341" s="80"/>
      <c r="AJ341" s="80"/>
      <c r="AK341" s="80"/>
      <c r="AL341" s="80"/>
      <c r="AM341" s="80"/>
      <c r="AN341" s="80"/>
      <c r="AO341" s="80"/>
      <c r="AP341" s="80"/>
      <c r="AQ341" s="80"/>
      <c r="AR341" s="80"/>
      <c r="AS341" s="80"/>
      <c r="AT341" s="80"/>
      <c r="AU341" s="80"/>
      <c r="AV341" s="80"/>
      <c r="AW341" s="80"/>
      <c r="AX341" s="80"/>
      <c r="AY341" s="80"/>
      <c r="AZ341" s="80"/>
      <c r="BA341" s="80"/>
      <c r="BB341" s="80"/>
      <c r="BC341" s="80"/>
    </row>
    <row r="342" spans="1:55">
      <c r="B342" s="80"/>
      <c r="C342" s="80"/>
      <c r="D342" s="80"/>
      <c r="E342" s="80"/>
      <c r="F342" s="80"/>
      <c r="G342" s="80"/>
      <c r="H342" s="80"/>
      <c r="I342" s="80"/>
      <c r="J342" s="80"/>
      <c r="K342" s="80"/>
      <c r="L342" s="80"/>
      <c r="M342" s="80"/>
      <c r="N342" s="80"/>
      <c r="O342" s="80"/>
      <c r="P342" s="80"/>
      <c r="Q342" s="80"/>
      <c r="R342" s="80"/>
      <c r="S342" s="80"/>
      <c r="T342" s="80"/>
      <c r="U342" s="80"/>
      <c r="V342" s="80"/>
      <c r="W342" s="80"/>
      <c r="X342" s="80"/>
      <c r="Y342" s="80"/>
      <c r="Z342" s="80"/>
      <c r="AA342" s="80"/>
      <c r="AB342" s="80"/>
      <c r="AC342" s="80"/>
      <c r="AD342" s="80"/>
      <c r="AE342" s="80"/>
      <c r="AF342" s="80"/>
      <c r="AG342" s="80"/>
      <c r="AH342" s="80"/>
      <c r="AI342" s="80"/>
      <c r="AJ342" s="80"/>
      <c r="AK342" s="80"/>
      <c r="AL342" s="80"/>
      <c r="AM342" s="80"/>
      <c r="AN342" s="80"/>
      <c r="AO342" s="80"/>
      <c r="AP342" s="80"/>
      <c r="AQ342" s="80"/>
      <c r="AR342" s="80"/>
      <c r="AS342" s="80"/>
      <c r="AT342" s="80"/>
      <c r="AU342" s="80"/>
      <c r="AV342" s="80"/>
      <c r="AW342" s="80"/>
      <c r="AX342" s="80"/>
      <c r="AY342" s="80"/>
      <c r="AZ342" s="80"/>
      <c r="BA342" s="80"/>
      <c r="BB342" s="80"/>
      <c r="BC342" s="80"/>
    </row>
    <row r="346" spans="1:55" ht="14">
      <c r="R346" s="134" t="s">
        <v>369</v>
      </c>
      <c r="S346" s="134" t="s">
        <v>370</v>
      </c>
    </row>
    <row r="347" spans="1:55" s="83" customFormat="1" ht="15.5" thickBot="1">
      <c r="B347" s="5">
        <v>2008</v>
      </c>
      <c r="C347" s="5">
        <v>2009</v>
      </c>
      <c r="D347" s="5">
        <v>2010</v>
      </c>
      <c r="E347" s="5">
        <v>2011</v>
      </c>
      <c r="F347" s="5">
        <v>2012</v>
      </c>
      <c r="G347" s="5">
        <v>2013</v>
      </c>
      <c r="H347" s="5">
        <v>2014</v>
      </c>
      <c r="I347" s="5">
        <v>2015</v>
      </c>
      <c r="J347" s="5">
        <v>2016</v>
      </c>
      <c r="K347" s="5">
        <v>2017</v>
      </c>
      <c r="L347" s="5">
        <v>2018</v>
      </c>
      <c r="M347" s="5">
        <v>2019</v>
      </c>
      <c r="N347" s="5">
        <v>2020</v>
      </c>
      <c r="O347" s="5">
        <v>2021</v>
      </c>
      <c r="P347" s="5">
        <v>2022</v>
      </c>
      <c r="Q347" s="5">
        <v>2023</v>
      </c>
      <c r="R347" s="132">
        <v>3</v>
      </c>
      <c r="S347" s="133">
        <v>2023</v>
      </c>
    </row>
    <row r="348" spans="1:55" ht="14">
      <c r="A348" s="84"/>
      <c r="B348" s="352" t="s">
        <v>11</v>
      </c>
      <c r="C348" s="352"/>
      <c r="D348" s="352"/>
      <c r="E348" s="352"/>
      <c r="F348" s="352"/>
      <c r="G348" s="352"/>
      <c r="H348" s="352"/>
      <c r="I348" s="352"/>
      <c r="J348" s="352"/>
      <c r="K348" s="352"/>
      <c r="L348" s="352"/>
      <c r="M348" s="352"/>
      <c r="N348" s="352"/>
      <c r="O348" s="352"/>
      <c r="P348" s="115"/>
      <c r="Q348" s="115"/>
      <c r="R348" s="6"/>
      <c r="S348" s="3"/>
    </row>
    <row r="349" spans="1:55" ht="14">
      <c r="B349" s="353" t="s">
        <v>308</v>
      </c>
      <c r="C349" s="353"/>
      <c r="D349" s="353"/>
      <c r="E349" s="353"/>
      <c r="F349" s="353"/>
      <c r="G349" s="353"/>
      <c r="H349" s="353"/>
      <c r="I349" s="353"/>
      <c r="J349" s="353"/>
      <c r="K349" s="353"/>
      <c r="L349" s="353"/>
      <c r="M349" s="353"/>
      <c r="N349" s="353"/>
      <c r="O349" s="353"/>
      <c r="P349" s="116"/>
      <c r="Q349" s="116"/>
      <c r="R349" s="6"/>
      <c r="S349" s="3"/>
    </row>
    <row r="350" spans="1:55" ht="14">
      <c r="B350" s="7" t="str">
        <f t="shared" ref="B350:Q352" si="15">IFERROR(VLOOKUP($B$349,$4:$123,MATCH($S350&amp;"/"&amp;B$347,$2:$2,0),FALSE),"")</f>
        <v/>
      </c>
      <c r="C350" s="7" t="str">
        <f t="shared" si="15"/>
        <v/>
      </c>
      <c r="D350" s="7" t="str">
        <f t="shared" si="15"/>
        <v/>
      </c>
      <c r="E350" s="7" t="str">
        <f t="shared" si="15"/>
        <v/>
      </c>
      <c r="F350" s="7" t="str">
        <f t="shared" si="15"/>
        <v/>
      </c>
      <c r="G350" s="7" t="str">
        <f t="shared" si="15"/>
        <v/>
      </c>
      <c r="H350" s="7" t="str">
        <f t="shared" si="15"/>
        <v/>
      </c>
      <c r="I350" s="7" t="str">
        <f t="shared" si="15"/>
        <v/>
      </c>
      <c r="J350" s="7" t="str">
        <f t="shared" si="15"/>
        <v/>
      </c>
      <c r="K350" s="7" t="str">
        <f t="shared" si="15"/>
        <v/>
      </c>
      <c r="L350" s="7" t="str">
        <f t="shared" si="15"/>
        <v/>
      </c>
      <c r="M350" s="7" t="str">
        <f t="shared" si="15"/>
        <v/>
      </c>
      <c r="N350" s="8">
        <f t="shared" si="15"/>
        <v>816060</v>
      </c>
      <c r="O350" s="8">
        <f t="shared" si="15"/>
        <v>983879</v>
      </c>
      <c r="P350" s="8">
        <f t="shared" si="15"/>
        <v>1652190</v>
      </c>
      <c r="Q350" s="8">
        <f t="shared" si="15"/>
        <v>1918079</v>
      </c>
      <c r="R350" s="6"/>
      <c r="S350" s="9" t="s">
        <v>12</v>
      </c>
    </row>
    <row r="351" spans="1:55" ht="14">
      <c r="B351" s="7" t="str">
        <f t="shared" si="15"/>
        <v/>
      </c>
      <c r="C351" s="7" t="str">
        <f t="shared" si="15"/>
        <v/>
      </c>
      <c r="D351" s="7" t="str">
        <f t="shared" si="15"/>
        <v/>
      </c>
      <c r="E351" s="7" t="str">
        <f t="shared" si="15"/>
        <v/>
      </c>
      <c r="F351" s="7" t="str">
        <f t="shared" si="15"/>
        <v/>
      </c>
      <c r="G351" s="7" t="str">
        <f t="shared" si="15"/>
        <v/>
      </c>
      <c r="H351" s="7" t="str">
        <f t="shared" si="15"/>
        <v/>
      </c>
      <c r="I351" s="7" t="str">
        <f t="shared" si="15"/>
        <v/>
      </c>
      <c r="J351" s="7" t="str">
        <f t="shared" si="15"/>
        <v/>
      </c>
      <c r="K351" s="7" t="str">
        <f t="shared" si="15"/>
        <v/>
      </c>
      <c r="L351" s="7" t="str">
        <f t="shared" si="15"/>
        <v/>
      </c>
      <c r="M351" s="7" t="str">
        <f t="shared" si="15"/>
        <v/>
      </c>
      <c r="N351" s="8">
        <f t="shared" si="15"/>
        <v>1963709</v>
      </c>
      <c r="O351" s="8">
        <f t="shared" si="15"/>
        <v>1326700</v>
      </c>
      <c r="P351" s="8">
        <f t="shared" si="15"/>
        <v>2878874</v>
      </c>
      <c r="Q351" s="8">
        <f t="shared" si="15"/>
        <v>1640458</v>
      </c>
      <c r="R351" s="6"/>
      <c r="S351" s="9" t="s">
        <v>13</v>
      </c>
    </row>
    <row r="352" spans="1:55" ht="14">
      <c r="B352" s="7" t="str">
        <f t="shared" si="15"/>
        <v/>
      </c>
      <c r="C352" s="7" t="str">
        <f t="shared" si="15"/>
        <v/>
      </c>
      <c r="D352" s="7" t="str">
        <f t="shared" si="15"/>
        <v/>
      </c>
      <c r="E352" s="7" t="str">
        <f t="shared" si="15"/>
        <v/>
      </c>
      <c r="F352" s="7" t="str">
        <f t="shared" si="15"/>
        <v/>
      </c>
      <c r="G352" s="7" t="str">
        <f t="shared" si="15"/>
        <v/>
      </c>
      <c r="H352" s="7" t="str">
        <f t="shared" si="15"/>
        <v/>
      </c>
      <c r="I352" s="7" t="str">
        <f t="shared" si="15"/>
        <v/>
      </c>
      <c r="J352" s="7" t="str">
        <f t="shared" si="15"/>
        <v/>
      </c>
      <c r="K352" s="7" t="str">
        <f t="shared" si="15"/>
        <v/>
      </c>
      <c r="L352" s="7" t="str">
        <f t="shared" si="15"/>
        <v/>
      </c>
      <c r="M352" s="7" t="str">
        <f t="shared" si="15"/>
        <v/>
      </c>
      <c r="N352" s="8">
        <f t="shared" si="15"/>
        <v>794142</v>
      </c>
      <c r="O352" s="8">
        <f t="shared" si="15"/>
        <v>1521004</v>
      </c>
      <c r="P352" s="8">
        <f t="shared" si="15"/>
        <v>3653767</v>
      </c>
      <c r="Q352" s="8">
        <f t="shared" si="15"/>
        <v>2801268</v>
      </c>
      <c r="R352" s="6"/>
      <c r="S352" s="9" t="s">
        <v>14</v>
      </c>
    </row>
    <row r="353" spans="2:19" ht="14">
      <c r="B353" s="7" t="str">
        <f t="shared" ref="B353:M353" si="16">IFERROR(VLOOKUP($B$349,$4:$123,MATCH($S353&amp;"/"&amp;B$347,$2:$2,0),FALSE),"")</f>
        <v/>
      </c>
      <c r="C353" s="7" t="str">
        <f t="shared" si="16"/>
        <v/>
      </c>
      <c r="D353" s="7" t="str">
        <f t="shared" si="16"/>
        <v/>
      </c>
      <c r="E353" s="7" t="str">
        <f t="shared" si="16"/>
        <v/>
      </c>
      <c r="F353" s="7" t="str">
        <f t="shared" si="16"/>
        <v/>
      </c>
      <c r="G353" s="7" t="str">
        <f t="shared" si="16"/>
        <v/>
      </c>
      <c r="H353" s="7" t="str">
        <f t="shared" si="16"/>
        <v/>
      </c>
      <c r="I353" s="7" t="str">
        <f t="shared" si="16"/>
        <v/>
      </c>
      <c r="J353" s="7" t="str">
        <f t="shared" si="16"/>
        <v/>
      </c>
      <c r="K353" s="7" t="str">
        <f t="shared" si="16"/>
        <v/>
      </c>
      <c r="L353" s="7" t="str">
        <f t="shared" si="16"/>
        <v/>
      </c>
      <c r="M353" s="7">
        <f t="shared" si="16"/>
        <v>783172.08</v>
      </c>
      <c r="N353" s="8">
        <f>IFERROR(VLOOKUP($B$349,$4:$123,MATCH($S353&amp;"/"&amp;N$347,$2:$2,0),FALSE),IFERROR(VLOOKUP($B$349,$4:$123,MATCH($S352&amp;"/"&amp;N$347,$2:$2,0),FALSE),IFERROR(VLOOKUP($B$349,$4:$123,MATCH($S351&amp;"/"&amp;N$347,$2:$2,0),FALSE),IFERROR(VLOOKUP($B$349,$4:$123,MATCH($S350&amp;"/"&amp;N$347,$2:$2,0),FALSE),""))))</f>
        <v>1378094.19</v>
      </c>
      <c r="O353" s="8">
        <f>IFERROR(VLOOKUP($B$349,$4:$123,MATCH($S353&amp;"/"&amp;O$347,$2:$2,0),FALSE),IFERROR(VLOOKUP($B$349,$4:$123,MATCH($S352&amp;"/"&amp;O$347,$2:$2,0),FALSE),IFERROR(VLOOKUP($B$349,$4:$123,MATCH($S351&amp;"/"&amp;O$347,$2:$2,0),FALSE),IFERROR(VLOOKUP($B$349,$4:$123,MATCH($S350&amp;"/"&amp;O$347,$2:$2,0),FALSE),""))))</f>
        <v>1306299.8700000001</v>
      </c>
      <c r="P353" s="8">
        <f>IFERROR(VLOOKUP($B$349,$4:$123,MATCH($S353&amp;"/"&amp;P$347,$2:$2,0),FALSE),IFERROR(VLOOKUP($B$349,$4:$123,MATCH($S352&amp;"/"&amp;P$347,$2:$2,0),FALSE),IFERROR(VLOOKUP($B$349,$4:$123,MATCH($S351&amp;"/"&amp;P$347,$2:$2,0),FALSE),IFERROR(VLOOKUP($B$349,$4:$123,MATCH($S350&amp;"/"&amp;P$347,$2:$2,0),FALSE),""))))</f>
        <v>3212861.93</v>
      </c>
      <c r="Q353" s="8">
        <f>IFERROR(VLOOKUP($B$349,$4:$123,MATCH($S353&amp;"/"&amp;Q$347,$2:$2,0),FALSE),IFERROR(VLOOKUP($B$349,$4:$123,MATCH($S352&amp;"/"&amp;Q$347,$2:$2,0),FALSE),IFERROR(VLOOKUP($B$349,$4:$123,MATCH($S351&amp;"/"&amp;Q$347,$2:$2,0),FALSE),IFERROR(VLOOKUP($B$349,$4:$123,MATCH($S350&amp;"/"&amp;Q$347,$2:$2,0),FALSE),""))))</f>
        <v>2821517.43</v>
      </c>
      <c r="R353" s="6"/>
      <c r="S353" s="9" t="s">
        <v>15</v>
      </c>
    </row>
    <row r="354" spans="2:19" ht="14">
      <c r="B354" s="12" t="e">
        <f t="shared" ref="B354:O354" si="17">+B353/B$401</f>
        <v>#VALUE!</v>
      </c>
      <c r="C354" s="12" t="e">
        <f t="shared" si="17"/>
        <v>#VALUE!</v>
      </c>
      <c r="D354" s="12" t="e">
        <f t="shared" si="17"/>
        <v>#VALUE!</v>
      </c>
      <c r="E354" s="12" t="e">
        <f t="shared" si="17"/>
        <v>#VALUE!</v>
      </c>
      <c r="F354" s="12" t="e">
        <f t="shared" si="17"/>
        <v>#VALUE!</v>
      </c>
      <c r="G354" s="12" t="e">
        <f t="shared" si="17"/>
        <v>#VALUE!</v>
      </c>
      <c r="H354" s="12" t="e">
        <f t="shared" si="17"/>
        <v>#VALUE!</v>
      </c>
      <c r="I354" s="12" t="e">
        <f t="shared" si="17"/>
        <v>#VALUE!</v>
      </c>
      <c r="J354" s="12" t="e">
        <f t="shared" si="17"/>
        <v>#VALUE!</v>
      </c>
      <c r="K354" s="12" t="e">
        <f t="shared" si="17"/>
        <v>#VALUE!</v>
      </c>
      <c r="L354" s="12" t="e">
        <f t="shared" si="17"/>
        <v>#VALUE!</v>
      </c>
      <c r="M354" s="12">
        <f t="shared" si="17"/>
        <v>1.2658021643196425E-2</v>
      </c>
      <c r="N354" s="12">
        <f t="shared" si="17"/>
        <v>1.7845903622286514E-2</v>
      </c>
      <c r="O354" s="12">
        <f t="shared" si="17"/>
        <v>1.3276776386533925E-2</v>
      </c>
      <c r="P354" s="12">
        <f t="shared" ref="P354:Q354" si="18">+P353/P$401</f>
        <v>2.5087509405164285E-2</v>
      </c>
      <c r="Q354" s="12">
        <f t="shared" si="18"/>
        <v>1.8790580758115221E-2</v>
      </c>
      <c r="R354" s="6"/>
      <c r="S354" s="11" t="s">
        <v>377</v>
      </c>
    </row>
    <row r="355" spans="2:19" ht="14">
      <c r="B355" s="353" t="s">
        <v>372</v>
      </c>
      <c r="C355" s="353"/>
      <c r="D355" s="353"/>
      <c r="E355" s="353"/>
      <c r="F355" s="353"/>
      <c r="G355" s="353"/>
      <c r="H355" s="353"/>
      <c r="I355" s="353"/>
      <c r="J355" s="353"/>
      <c r="K355" s="353"/>
      <c r="L355" s="353"/>
      <c r="M355" s="353"/>
      <c r="N355" s="353"/>
      <c r="O355" s="353"/>
      <c r="P355" s="116"/>
      <c r="Q355" s="116"/>
      <c r="R355" s="6"/>
      <c r="S355" s="3"/>
    </row>
    <row r="356" spans="2:19" ht="14">
      <c r="B356" s="8" t="str">
        <f t="shared" ref="B356:Q358" si="19">IFERROR(VLOOKUP($B$355,$4:$123,MATCH($S356&amp;"/"&amp;B$347,$2:$2,0),FALSE),"")</f>
        <v/>
      </c>
      <c r="C356" s="8" t="str">
        <f t="shared" si="19"/>
        <v/>
      </c>
      <c r="D356" s="8" t="str">
        <f t="shared" si="19"/>
        <v/>
      </c>
      <c r="E356" s="8" t="str">
        <f t="shared" si="19"/>
        <v/>
      </c>
      <c r="F356" s="8" t="str">
        <f t="shared" si="19"/>
        <v/>
      </c>
      <c r="G356" s="8" t="str">
        <f t="shared" si="19"/>
        <v/>
      </c>
      <c r="H356" s="8" t="str">
        <f t="shared" si="19"/>
        <v/>
      </c>
      <c r="I356" s="8" t="str">
        <f t="shared" si="19"/>
        <v/>
      </c>
      <c r="J356" s="8" t="str">
        <f t="shared" si="19"/>
        <v/>
      </c>
      <c r="K356" s="8" t="str">
        <f t="shared" si="19"/>
        <v/>
      </c>
      <c r="L356" s="8" t="str">
        <f t="shared" si="19"/>
        <v/>
      </c>
      <c r="M356" s="8" t="str">
        <f t="shared" si="19"/>
        <v/>
      </c>
      <c r="N356" s="8">
        <f t="shared" si="19"/>
        <v>36995214</v>
      </c>
      <c r="O356" s="8">
        <f t="shared" si="19"/>
        <v>39681741</v>
      </c>
      <c r="P356" s="8">
        <f t="shared" si="19"/>
        <v>49228542</v>
      </c>
      <c r="Q356" s="8">
        <f t="shared" si="19"/>
        <v>61675878</v>
      </c>
      <c r="R356" s="6"/>
      <c r="S356" s="9" t="s">
        <v>12</v>
      </c>
    </row>
    <row r="357" spans="2:19" ht="14">
      <c r="B357" s="8" t="str">
        <f t="shared" si="19"/>
        <v/>
      </c>
      <c r="C357" s="8" t="str">
        <f t="shared" si="19"/>
        <v/>
      </c>
      <c r="D357" s="8" t="str">
        <f t="shared" si="19"/>
        <v/>
      </c>
      <c r="E357" s="8" t="str">
        <f t="shared" si="19"/>
        <v/>
      </c>
      <c r="F357" s="8" t="str">
        <f t="shared" si="19"/>
        <v/>
      </c>
      <c r="G357" s="8" t="str">
        <f t="shared" si="19"/>
        <v/>
      </c>
      <c r="H357" s="8" t="str">
        <f t="shared" si="19"/>
        <v/>
      </c>
      <c r="I357" s="8" t="str">
        <f t="shared" si="19"/>
        <v/>
      </c>
      <c r="J357" s="8" t="str">
        <f t="shared" si="19"/>
        <v/>
      </c>
      <c r="K357" s="8" t="str">
        <f t="shared" si="19"/>
        <v/>
      </c>
      <c r="L357" s="8" t="str">
        <f t="shared" si="19"/>
        <v/>
      </c>
      <c r="M357" s="8" t="str">
        <f t="shared" si="19"/>
        <v/>
      </c>
      <c r="N357" s="8">
        <f t="shared" si="19"/>
        <v>36669916</v>
      </c>
      <c r="O357" s="8">
        <f t="shared" si="19"/>
        <v>41875732</v>
      </c>
      <c r="P357" s="8">
        <f t="shared" si="19"/>
        <v>53074935</v>
      </c>
      <c r="Q357" s="8">
        <f t="shared" si="19"/>
        <v>64202939</v>
      </c>
      <c r="R357" s="6"/>
      <c r="S357" s="9" t="s">
        <v>13</v>
      </c>
    </row>
    <row r="358" spans="2:19" ht="14">
      <c r="B358" s="8" t="str">
        <f t="shared" si="19"/>
        <v/>
      </c>
      <c r="C358" s="8" t="str">
        <f t="shared" si="19"/>
        <v/>
      </c>
      <c r="D358" s="8" t="str">
        <f t="shared" si="19"/>
        <v/>
      </c>
      <c r="E358" s="8" t="str">
        <f t="shared" si="19"/>
        <v/>
      </c>
      <c r="F358" s="8" t="str">
        <f t="shared" si="19"/>
        <v/>
      </c>
      <c r="G358" s="8" t="str">
        <f t="shared" si="19"/>
        <v/>
      </c>
      <c r="H358" s="8" t="str">
        <f t="shared" si="19"/>
        <v/>
      </c>
      <c r="I358" s="8" t="str">
        <f t="shared" si="19"/>
        <v/>
      </c>
      <c r="J358" s="8" t="str">
        <f t="shared" si="19"/>
        <v/>
      </c>
      <c r="K358" s="8" t="str">
        <f t="shared" si="19"/>
        <v/>
      </c>
      <c r="L358" s="8" t="str">
        <f t="shared" si="19"/>
        <v/>
      </c>
      <c r="M358" s="8" t="str">
        <f t="shared" si="19"/>
        <v/>
      </c>
      <c r="N358" s="8">
        <f t="shared" si="19"/>
        <v>38012771</v>
      </c>
      <c r="O358" s="8">
        <f t="shared" si="19"/>
        <v>43978992</v>
      </c>
      <c r="P358" s="8">
        <f t="shared" si="19"/>
        <v>0</v>
      </c>
      <c r="Q358" s="8">
        <f t="shared" si="19"/>
        <v>66063881</v>
      </c>
      <c r="R358" s="6"/>
      <c r="S358" s="9" t="s">
        <v>14</v>
      </c>
    </row>
    <row r="359" spans="2:19" ht="14">
      <c r="B359" s="8" t="str">
        <f t="shared" ref="B359:Q359" si="20">IFERROR(VLOOKUP($B$355,$4:$123,MATCH($S359&amp;"/"&amp;B$347,$2:$2,0),FALSE),IFERROR(VLOOKUP($B$355,$4:$123,MATCH($S358&amp;"/"&amp;B$347,$2:$2,0),FALSE),IFERROR(VLOOKUP($B$355,$4:$123,MATCH($S357&amp;"/"&amp;B$347,$2:$2,0),FALSE),IFERROR(VLOOKUP($B$355,$4:$123,MATCH($S356&amp;"/"&amp;B$347,$2:$2,0),FALSE),""))))</f>
        <v/>
      </c>
      <c r="C359" s="8" t="str">
        <f t="shared" si="20"/>
        <v/>
      </c>
      <c r="D359" s="8" t="str">
        <f t="shared" si="20"/>
        <v/>
      </c>
      <c r="E359" s="8" t="str">
        <f t="shared" si="20"/>
        <v/>
      </c>
      <c r="F359" s="8" t="str">
        <f t="shared" si="20"/>
        <v/>
      </c>
      <c r="G359" s="8" t="str">
        <f t="shared" si="20"/>
        <v/>
      </c>
      <c r="H359" s="8" t="str">
        <f t="shared" si="20"/>
        <v/>
      </c>
      <c r="I359" s="8" t="str">
        <f t="shared" si="20"/>
        <v/>
      </c>
      <c r="J359" s="8" t="str">
        <f t="shared" si="20"/>
        <v/>
      </c>
      <c r="K359" s="8" t="str">
        <f t="shared" si="20"/>
        <v/>
      </c>
      <c r="L359" s="8" t="str">
        <f t="shared" si="20"/>
        <v/>
      </c>
      <c r="M359" s="8">
        <f t="shared" si="20"/>
        <v>34902345.200000003</v>
      </c>
      <c r="N359" s="8">
        <f t="shared" si="20"/>
        <v>39345736.619999997</v>
      </c>
      <c r="O359" s="8">
        <f t="shared" si="20"/>
        <v>46917363.729999997</v>
      </c>
      <c r="P359" s="8">
        <f t="shared" si="20"/>
        <v>60165005.299999997</v>
      </c>
      <c r="Q359" s="8">
        <f t="shared" si="20"/>
        <v>0</v>
      </c>
      <c r="R359" s="6"/>
      <c r="S359" s="9" t="s">
        <v>15</v>
      </c>
    </row>
    <row r="360" spans="2:19" ht="14">
      <c r="B360" s="12" t="e">
        <f t="shared" ref="B360:O360" si="21">+B359/B$401</f>
        <v>#VALUE!</v>
      </c>
      <c r="C360" s="12" t="e">
        <f t="shared" si="21"/>
        <v>#VALUE!</v>
      </c>
      <c r="D360" s="12" t="e">
        <f t="shared" si="21"/>
        <v>#VALUE!</v>
      </c>
      <c r="E360" s="12" t="e">
        <f t="shared" si="21"/>
        <v>#VALUE!</v>
      </c>
      <c r="F360" s="12" t="e">
        <f t="shared" si="21"/>
        <v>#VALUE!</v>
      </c>
      <c r="G360" s="12" t="e">
        <f t="shared" si="21"/>
        <v>#VALUE!</v>
      </c>
      <c r="H360" s="12" t="e">
        <f t="shared" si="21"/>
        <v>#VALUE!</v>
      </c>
      <c r="I360" s="12" t="e">
        <f t="shared" si="21"/>
        <v>#VALUE!</v>
      </c>
      <c r="J360" s="12" t="e">
        <f t="shared" si="21"/>
        <v>#VALUE!</v>
      </c>
      <c r="K360" s="12" t="e">
        <f t="shared" si="21"/>
        <v>#VALUE!</v>
      </c>
      <c r="L360" s="12" t="e">
        <f t="shared" si="21"/>
        <v>#VALUE!</v>
      </c>
      <c r="M360" s="12">
        <f t="shared" si="21"/>
        <v>0.56410928354329604</v>
      </c>
      <c r="N360" s="12">
        <f t="shared" si="21"/>
        <v>0.50951540813649987</v>
      </c>
      <c r="O360" s="12">
        <f t="shared" si="21"/>
        <v>0.47685172539203202</v>
      </c>
      <c r="P360" s="12">
        <f t="shared" ref="P360:Q360" si="22">+P359/P$401</f>
        <v>0.46979614101422307</v>
      </c>
      <c r="Q360" s="12">
        <f t="shared" si="22"/>
        <v>0</v>
      </c>
      <c r="R360" s="6"/>
      <c r="S360" s="11" t="s">
        <v>377</v>
      </c>
    </row>
    <row r="361" spans="2:19" ht="14">
      <c r="B361" s="385" t="s">
        <v>312</v>
      </c>
      <c r="C361" s="386"/>
      <c r="D361" s="386"/>
      <c r="E361" s="386"/>
      <c r="F361" s="386"/>
      <c r="G361" s="386"/>
      <c r="H361" s="386"/>
      <c r="I361" s="386"/>
      <c r="J361" s="386"/>
      <c r="K361" s="386"/>
      <c r="L361" s="386"/>
      <c r="M361" s="386"/>
      <c r="N361" s="386"/>
      <c r="O361" s="387"/>
      <c r="P361" s="207"/>
      <c r="Q361" s="207"/>
      <c r="R361" s="6"/>
      <c r="S361" s="3"/>
    </row>
    <row r="362" spans="2:19" ht="14">
      <c r="B362" s="8" t="str">
        <f t="shared" ref="B362:Q364" si="23">IFERROR(VLOOKUP($B$361,$4:$123,MATCH($S362&amp;"/"&amp;B$347,$2:$2,0),FALSE),"")</f>
        <v/>
      </c>
      <c r="C362" s="8" t="str">
        <f t="shared" si="23"/>
        <v/>
      </c>
      <c r="D362" s="8" t="str">
        <f t="shared" si="23"/>
        <v/>
      </c>
      <c r="E362" s="8" t="str">
        <f t="shared" si="23"/>
        <v/>
      </c>
      <c r="F362" s="8" t="str">
        <f t="shared" si="23"/>
        <v/>
      </c>
      <c r="G362" s="8" t="str">
        <f t="shared" si="23"/>
        <v/>
      </c>
      <c r="H362" s="8" t="str">
        <f t="shared" si="23"/>
        <v/>
      </c>
      <c r="I362" s="8" t="str">
        <f t="shared" si="23"/>
        <v/>
      </c>
      <c r="J362" s="8" t="str">
        <f t="shared" si="23"/>
        <v/>
      </c>
      <c r="K362" s="8" t="str">
        <f t="shared" si="23"/>
        <v/>
      </c>
      <c r="L362" s="8" t="str">
        <f t="shared" si="23"/>
        <v/>
      </c>
      <c r="M362" s="8" t="str">
        <f t="shared" si="23"/>
        <v/>
      </c>
      <c r="N362" s="8">
        <f t="shared" si="23"/>
        <v>38127783</v>
      </c>
      <c r="O362" s="8">
        <f t="shared" si="23"/>
        <v>41431850</v>
      </c>
      <c r="P362" s="8">
        <f t="shared" si="23"/>
        <v>53272696</v>
      </c>
      <c r="Q362" s="8">
        <f t="shared" si="23"/>
        <v>64106259</v>
      </c>
      <c r="R362" s="6"/>
      <c r="S362" s="9" t="s">
        <v>12</v>
      </c>
    </row>
    <row r="363" spans="2:19" ht="14">
      <c r="B363" s="8" t="str">
        <f t="shared" si="23"/>
        <v/>
      </c>
      <c r="C363" s="8" t="str">
        <f t="shared" si="23"/>
        <v/>
      </c>
      <c r="D363" s="8" t="str">
        <f t="shared" si="23"/>
        <v/>
      </c>
      <c r="E363" s="8" t="str">
        <f t="shared" si="23"/>
        <v/>
      </c>
      <c r="F363" s="8" t="str">
        <f t="shared" si="23"/>
        <v/>
      </c>
      <c r="G363" s="8" t="str">
        <f t="shared" si="23"/>
        <v/>
      </c>
      <c r="H363" s="8" t="str">
        <f t="shared" si="23"/>
        <v/>
      </c>
      <c r="I363" s="8" t="str">
        <f t="shared" si="23"/>
        <v/>
      </c>
      <c r="J363" s="8" t="str">
        <f t="shared" si="23"/>
        <v/>
      </c>
      <c r="K363" s="8" t="str">
        <f t="shared" si="23"/>
        <v/>
      </c>
      <c r="L363" s="8" t="str">
        <f t="shared" si="23"/>
        <v/>
      </c>
      <c r="M363" s="8" t="str">
        <f t="shared" si="23"/>
        <v/>
      </c>
      <c r="N363" s="8">
        <f t="shared" si="23"/>
        <v>38939523</v>
      </c>
      <c r="O363" s="8">
        <f t="shared" si="23"/>
        <v>44378507</v>
      </c>
      <c r="P363" s="8">
        <f t="shared" si="23"/>
        <v>58600753</v>
      </c>
      <c r="Q363" s="8">
        <f t="shared" si="23"/>
        <v>66347281</v>
      </c>
      <c r="R363" s="6"/>
      <c r="S363" s="9" t="s">
        <v>13</v>
      </c>
    </row>
    <row r="364" spans="2:19" ht="14">
      <c r="B364" s="8" t="str">
        <f t="shared" si="23"/>
        <v/>
      </c>
      <c r="C364" s="8" t="str">
        <f t="shared" si="23"/>
        <v/>
      </c>
      <c r="D364" s="8" t="str">
        <f t="shared" si="23"/>
        <v/>
      </c>
      <c r="E364" s="8" t="str">
        <f t="shared" si="23"/>
        <v/>
      </c>
      <c r="F364" s="8" t="str">
        <f t="shared" si="23"/>
        <v/>
      </c>
      <c r="G364" s="8" t="str">
        <f t="shared" si="23"/>
        <v/>
      </c>
      <c r="H364" s="8" t="str">
        <f t="shared" si="23"/>
        <v/>
      </c>
      <c r="I364" s="8" t="str">
        <f t="shared" si="23"/>
        <v/>
      </c>
      <c r="J364" s="8" t="str">
        <f t="shared" si="23"/>
        <v/>
      </c>
      <c r="K364" s="8" t="str">
        <f t="shared" si="23"/>
        <v/>
      </c>
      <c r="L364" s="8" t="str">
        <f t="shared" si="23"/>
        <v/>
      </c>
      <c r="M364" s="8" t="str">
        <f t="shared" si="23"/>
        <v/>
      </c>
      <c r="N364" s="8">
        <f t="shared" si="23"/>
        <v>39133706</v>
      </c>
      <c r="O364" s="8">
        <f t="shared" si="23"/>
        <v>46851170</v>
      </c>
      <c r="P364" s="8">
        <f t="shared" si="23"/>
        <v>62221443</v>
      </c>
      <c r="Q364" s="8">
        <f t="shared" si="23"/>
        <v>69417179</v>
      </c>
      <c r="R364" s="6"/>
      <c r="S364" s="9" t="s">
        <v>14</v>
      </c>
    </row>
    <row r="365" spans="2:19" ht="14">
      <c r="B365" s="8" t="str">
        <f t="shared" ref="B365:Q365" si="24">IFERROR(VLOOKUP($B$361,$4:$123,MATCH($S365&amp;"/"&amp;B$347,$2:$2,0),FALSE),IFERROR(VLOOKUP($B$361,$4:$123,MATCH($S364&amp;"/"&amp;B$347,$2:$2,0),FALSE),IFERROR(VLOOKUP($B$361,$4:$123,MATCH($S363&amp;"/"&amp;B$347,$2:$2,0),FALSE),IFERROR(VLOOKUP($B$361,$4:$123,MATCH($S362&amp;"/"&amp;B$347,$2:$2,0),FALSE),""))))</f>
        <v/>
      </c>
      <c r="C365" s="8" t="str">
        <f t="shared" si="24"/>
        <v/>
      </c>
      <c r="D365" s="8" t="str">
        <f t="shared" si="24"/>
        <v/>
      </c>
      <c r="E365" s="8" t="str">
        <f t="shared" si="24"/>
        <v/>
      </c>
      <c r="F365" s="8" t="str">
        <f t="shared" si="24"/>
        <v/>
      </c>
      <c r="G365" s="8" t="str">
        <f t="shared" si="24"/>
        <v/>
      </c>
      <c r="H365" s="8" t="str">
        <f t="shared" si="24"/>
        <v/>
      </c>
      <c r="I365" s="8" t="str">
        <f t="shared" si="24"/>
        <v/>
      </c>
      <c r="J365" s="8" t="str">
        <f t="shared" si="24"/>
        <v/>
      </c>
      <c r="K365" s="8" t="str">
        <f t="shared" si="24"/>
        <v/>
      </c>
      <c r="L365" s="8" t="str">
        <f t="shared" si="24"/>
        <v/>
      </c>
      <c r="M365" s="8">
        <f t="shared" si="24"/>
        <v>35922213.939999998</v>
      </c>
      <c r="N365" s="8">
        <f t="shared" si="24"/>
        <v>41075011.390000001</v>
      </c>
      <c r="O365" s="8">
        <f t="shared" si="24"/>
        <v>49884134.229999997</v>
      </c>
      <c r="P365" s="8">
        <f t="shared" si="24"/>
        <v>63802278.049999997</v>
      </c>
      <c r="Q365" s="8">
        <f t="shared" si="24"/>
        <v>70468428.290000007</v>
      </c>
      <c r="R365" s="6"/>
      <c r="S365" s="9" t="s">
        <v>15</v>
      </c>
    </row>
    <row r="366" spans="2:19" ht="14">
      <c r="B366" s="12" t="e">
        <f t="shared" ref="B366:O366" si="25">+B365/B$401</f>
        <v>#VALUE!</v>
      </c>
      <c r="C366" s="12" t="e">
        <f t="shared" si="25"/>
        <v>#VALUE!</v>
      </c>
      <c r="D366" s="12" t="e">
        <f t="shared" si="25"/>
        <v>#VALUE!</v>
      </c>
      <c r="E366" s="12" t="e">
        <f t="shared" si="25"/>
        <v>#VALUE!</v>
      </c>
      <c r="F366" s="12" t="e">
        <f t="shared" si="25"/>
        <v>#VALUE!</v>
      </c>
      <c r="G366" s="12" t="e">
        <f t="shared" si="25"/>
        <v>#VALUE!</v>
      </c>
      <c r="H366" s="12" t="e">
        <f t="shared" si="25"/>
        <v>#VALUE!</v>
      </c>
      <c r="I366" s="12" t="e">
        <f t="shared" si="25"/>
        <v>#VALUE!</v>
      </c>
      <c r="J366" s="12" t="e">
        <f t="shared" si="25"/>
        <v>#VALUE!</v>
      </c>
      <c r="K366" s="12" t="e">
        <f t="shared" si="25"/>
        <v>#VALUE!</v>
      </c>
      <c r="L366" s="12" t="e">
        <f t="shared" si="25"/>
        <v>#VALUE!</v>
      </c>
      <c r="M366" s="12">
        <f t="shared" si="25"/>
        <v>0.5805929158302634</v>
      </c>
      <c r="N366" s="12">
        <f t="shared" si="25"/>
        <v>0.53190899422503257</v>
      </c>
      <c r="O366" s="12">
        <f t="shared" si="25"/>
        <v>0.50700494627435932</v>
      </c>
      <c r="P366" s="12">
        <f t="shared" ref="P366:Q366" si="26">+P365/P$401</f>
        <v>0.4981976460626435</v>
      </c>
      <c r="Q366" s="12">
        <f t="shared" si="26"/>
        <v>0.46930161713751894</v>
      </c>
      <c r="R366" s="6"/>
      <c r="S366" s="11" t="s">
        <v>377</v>
      </c>
    </row>
    <row r="367" spans="2:19" ht="14">
      <c r="B367" s="353" t="s">
        <v>373</v>
      </c>
      <c r="C367" s="353"/>
      <c r="D367" s="353"/>
      <c r="E367" s="353"/>
      <c r="F367" s="353"/>
      <c r="G367" s="353"/>
      <c r="H367" s="353"/>
      <c r="I367" s="353"/>
      <c r="J367" s="353"/>
      <c r="K367" s="353"/>
      <c r="L367" s="353"/>
      <c r="M367" s="353"/>
      <c r="N367" s="353"/>
      <c r="O367" s="353"/>
      <c r="P367" s="116"/>
      <c r="Q367" s="116"/>
      <c r="R367" s="6"/>
      <c r="S367" s="3"/>
    </row>
    <row r="368" spans="2:19" ht="14">
      <c r="B368" s="8" t="str">
        <f t="shared" ref="B368:Q370" si="27">IFERROR(VLOOKUP($B$367,$4:$123,MATCH($S368&amp;"/"&amp;B$347,$2:$2,0),FALSE),"")</f>
        <v/>
      </c>
      <c r="C368" s="8" t="str">
        <f t="shared" si="27"/>
        <v/>
      </c>
      <c r="D368" s="8" t="str">
        <f t="shared" si="27"/>
        <v/>
      </c>
      <c r="E368" s="8" t="str">
        <f t="shared" si="27"/>
        <v/>
      </c>
      <c r="F368" s="8" t="str">
        <f t="shared" si="27"/>
        <v/>
      </c>
      <c r="G368" s="8" t="str">
        <f t="shared" si="27"/>
        <v/>
      </c>
      <c r="H368" s="8" t="str">
        <f t="shared" si="27"/>
        <v/>
      </c>
      <c r="I368" s="8" t="str">
        <f t="shared" si="27"/>
        <v/>
      </c>
      <c r="J368" s="8" t="str">
        <f t="shared" si="27"/>
        <v/>
      </c>
      <c r="K368" s="8" t="str">
        <f t="shared" si="27"/>
        <v/>
      </c>
      <c r="L368" s="8" t="str">
        <f t="shared" si="27"/>
        <v/>
      </c>
      <c r="M368" s="8" t="str">
        <f t="shared" si="27"/>
        <v/>
      </c>
      <c r="N368" s="8">
        <f t="shared" si="27"/>
        <v>24060209</v>
      </c>
      <c r="O368" s="8">
        <f t="shared" si="27"/>
        <v>31314860</v>
      </c>
      <c r="P368" s="8">
        <f t="shared" si="27"/>
        <v>41956064</v>
      </c>
      <c r="Q368" s="8">
        <f t="shared" si="27"/>
        <v>59876799</v>
      </c>
      <c r="R368" s="6"/>
      <c r="S368" s="9" t="s">
        <v>12</v>
      </c>
    </row>
    <row r="369" spans="2:19" ht="14">
      <c r="B369" s="8" t="str">
        <f t="shared" si="27"/>
        <v/>
      </c>
      <c r="C369" s="8" t="str">
        <f t="shared" si="27"/>
        <v/>
      </c>
      <c r="D369" s="8" t="str">
        <f t="shared" si="27"/>
        <v/>
      </c>
      <c r="E369" s="8" t="str">
        <f t="shared" si="27"/>
        <v/>
      </c>
      <c r="F369" s="8" t="str">
        <f t="shared" si="27"/>
        <v/>
      </c>
      <c r="G369" s="8" t="str">
        <f t="shared" si="27"/>
        <v/>
      </c>
      <c r="H369" s="8" t="str">
        <f t="shared" si="27"/>
        <v/>
      </c>
      <c r="I369" s="8" t="str">
        <f t="shared" si="27"/>
        <v/>
      </c>
      <c r="J369" s="8" t="str">
        <f t="shared" si="27"/>
        <v/>
      </c>
      <c r="K369" s="8" t="str">
        <f t="shared" si="27"/>
        <v/>
      </c>
      <c r="L369" s="8" t="str">
        <f t="shared" si="27"/>
        <v/>
      </c>
      <c r="M369" s="8" t="str">
        <f t="shared" si="27"/>
        <v/>
      </c>
      <c r="N369" s="8">
        <f t="shared" si="27"/>
        <v>25106703</v>
      </c>
      <c r="O369" s="8">
        <f t="shared" si="27"/>
        <v>34013376</v>
      </c>
      <c r="P369" s="8">
        <f t="shared" si="27"/>
        <v>46541216</v>
      </c>
      <c r="Q369" s="8">
        <f t="shared" si="27"/>
        <v>63948413</v>
      </c>
      <c r="R369" s="6"/>
      <c r="S369" s="9" t="s">
        <v>13</v>
      </c>
    </row>
    <row r="370" spans="2:19" ht="14">
      <c r="B370" s="8" t="str">
        <f t="shared" si="27"/>
        <v/>
      </c>
      <c r="C370" s="8" t="str">
        <f t="shared" si="27"/>
        <v/>
      </c>
      <c r="D370" s="8" t="str">
        <f t="shared" si="27"/>
        <v/>
      </c>
      <c r="E370" s="8" t="str">
        <f t="shared" si="27"/>
        <v/>
      </c>
      <c r="F370" s="8" t="str">
        <f t="shared" si="27"/>
        <v/>
      </c>
      <c r="G370" s="8" t="str">
        <f t="shared" si="27"/>
        <v/>
      </c>
      <c r="H370" s="8" t="str">
        <f t="shared" si="27"/>
        <v/>
      </c>
      <c r="I370" s="8" t="str">
        <f t="shared" si="27"/>
        <v/>
      </c>
      <c r="J370" s="8" t="str">
        <f t="shared" si="27"/>
        <v/>
      </c>
      <c r="K370" s="8" t="str">
        <f t="shared" si="27"/>
        <v/>
      </c>
      <c r="L370" s="8" t="str">
        <f t="shared" si="27"/>
        <v/>
      </c>
      <c r="M370" s="8" t="str">
        <f t="shared" si="27"/>
        <v/>
      </c>
      <c r="N370" s="8">
        <f t="shared" si="27"/>
        <v>27638003</v>
      </c>
      <c r="O370" s="8">
        <f t="shared" si="27"/>
        <v>36194706</v>
      </c>
      <c r="P370" s="8">
        <f t="shared" si="27"/>
        <v>0</v>
      </c>
      <c r="Q370" s="8">
        <f t="shared" si="27"/>
        <v>67813832</v>
      </c>
      <c r="R370" s="6"/>
      <c r="S370" s="9" t="s">
        <v>14</v>
      </c>
    </row>
    <row r="371" spans="2:19" ht="14">
      <c r="B371" s="8" t="str">
        <f t="shared" ref="B371:M371" si="28">IFERROR(VLOOKUP($B$367,$4:$123,MATCH($S371&amp;"/"&amp;B$347,$2:$2,0),FALSE),"")</f>
        <v/>
      </c>
      <c r="C371" s="8" t="str">
        <f t="shared" si="28"/>
        <v/>
      </c>
      <c r="D371" s="8" t="str">
        <f t="shared" si="28"/>
        <v/>
      </c>
      <c r="E371" s="8" t="str">
        <f t="shared" si="28"/>
        <v/>
      </c>
      <c r="F371" s="8" t="str">
        <f t="shared" si="28"/>
        <v/>
      </c>
      <c r="G371" s="8" t="str">
        <f t="shared" si="28"/>
        <v/>
      </c>
      <c r="H371" s="8" t="str">
        <f t="shared" si="28"/>
        <v/>
      </c>
      <c r="I371" s="8" t="str">
        <f t="shared" si="28"/>
        <v/>
      </c>
      <c r="J371" s="8" t="str">
        <f t="shared" si="28"/>
        <v/>
      </c>
      <c r="K371" s="8" t="str">
        <f t="shared" si="28"/>
        <v/>
      </c>
      <c r="L371" s="8" t="str">
        <f t="shared" si="28"/>
        <v/>
      </c>
      <c r="M371" s="8">
        <f t="shared" si="28"/>
        <v>23636439.629999999</v>
      </c>
      <c r="N371" s="8">
        <f>IFERROR(VLOOKUP($B$367,$4:$123,MATCH($S371&amp;"/"&amp;N$347,$2:$2,0),FALSE),IFERROR(VLOOKUP($B$367,$4:$123,MATCH($S370&amp;"/"&amp;N$347,$2:$2,0),FALSE),IFERROR(VLOOKUP($B$367,$4:$123,MATCH($S369&amp;"/"&amp;N$347,$2:$2,0),FALSE),IFERROR(VLOOKUP($B$367,$4:$123,MATCH($S368&amp;"/"&amp;N$347,$2:$2,0),FALSE),""))))</f>
        <v>29935649.48</v>
      </c>
      <c r="O371" s="8">
        <f>IFERROR(VLOOKUP($B$367,$4:$123,MATCH($S371&amp;"/"&amp;O$347,$2:$2,0),FALSE),IFERROR(VLOOKUP($B$367,$4:$123,MATCH($S370&amp;"/"&amp;O$347,$2:$2,0),FALSE),IFERROR(VLOOKUP($B$367,$4:$123,MATCH($S369&amp;"/"&amp;O$347,$2:$2,0),FALSE),IFERROR(VLOOKUP($B$367,$4:$123,MATCH($S368&amp;"/"&amp;O$347,$2:$2,0),FALSE),""))))</f>
        <v>38897288.68</v>
      </c>
      <c r="P371" s="8">
        <f>IFERROR(VLOOKUP($B$367,$4:$123,MATCH($S371&amp;"/"&amp;P$347,$2:$2,0),FALSE),IFERROR(VLOOKUP($B$367,$4:$123,MATCH($S370&amp;"/"&amp;P$347,$2:$2,0),FALSE),IFERROR(VLOOKUP($B$367,$4:$123,MATCH($S369&amp;"/"&amp;P$347,$2:$2,0),FALSE),IFERROR(VLOOKUP($B$367,$4:$123,MATCH($S368&amp;"/"&amp;P$347,$2:$2,0),FALSE),""))))</f>
        <v>56762661.719999999</v>
      </c>
      <c r="Q371" s="8">
        <f>IFERROR(VLOOKUP($B$367,$4:$123,MATCH($S371&amp;"/"&amp;Q$347,$2:$2,0),FALSE),IFERROR(VLOOKUP($B$367,$4:$123,MATCH($S370&amp;"/"&amp;Q$347,$2:$2,0),FALSE),IFERROR(VLOOKUP($B$367,$4:$123,MATCH($S369&amp;"/"&amp;Q$347,$2:$2,0),FALSE),IFERROR(VLOOKUP($B$367,$4:$123,MATCH($S368&amp;"/"&amp;Q$347,$2:$2,0),FALSE),""))))</f>
        <v>0</v>
      </c>
      <c r="R371" s="6"/>
      <c r="S371" s="9" t="s">
        <v>15</v>
      </c>
    </row>
    <row r="372" spans="2:19" ht="14">
      <c r="B372" s="12" t="e">
        <f t="shared" ref="B372:O372" si="29">+B371/B$401</f>
        <v>#VALUE!</v>
      </c>
      <c r="C372" s="12" t="e">
        <f t="shared" si="29"/>
        <v>#VALUE!</v>
      </c>
      <c r="D372" s="12" t="e">
        <f t="shared" si="29"/>
        <v>#VALUE!</v>
      </c>
      <c r="E372" s="12" t="e">
        <f t="shared" si="29"/>
        <v>#VALUE!</v>
      </c>
      <c r="F372" s="12" t="e">
        <f t="shared" si="29"/>
        <v>#VALUE!</v>
      </c>
      <c r="G372" s="12" t="e">
        <f t="shared" si="29"/>
        <v>#VALUE!</v>
      </c>
      <c r="H372" s="12" t="e">
        <f t="shared" si="29"/>
        <v>#VALUE!</v>
      </c>
      <c r="I372" s="12" t="e">
        <f t="shared" si="29"/>
        <v>#VALUE!</v>
      </c>
      <c r="J372" s="12" t="e">
        <f t="shared" si="29"/>
        <v>#VALUE!</v>
      </c>
      <c r="K372" s="12" t="e">
        <f t="shared" si="29"/>
        <v>#VALUE!</v>
      </c>
      <c r="L372" s="12" t="e">
        <f t="shared" si="29"/>
        <v>#VALUE!</v>
      </c>
      <c r="M372" s="12">
        <f t="shared" si="29"/>
        <v>0.38202404304893722</v>
      </c>
      <c r="N372" s="12">
        <f t="shared" si="29"/>
        <v>0.38765762120412933</v>
      </c>
      <c r="O372" s="12">
        <f t="shared" si="29"/>
        <v>0.39533847909425063</v>
      </c>
      <c r="P372" s="12">
        <f t="shared" ref="P372:Q372" si="30">+P371/P$401</f>
        <v>0.44322907139761797</v>
      </c>
      <c r="Q372" s="12">
        <f t="shared" si="30"/>
        <v>0</v>
      </c>
      <c r="R372" s="6"/>
      <c r="S372" s="11" t="s">
        <v>377</v>
      </c>
    </row>
    <row r="373" spans="2:19" ht="14">
      <c r="B373" s="351" t="s">
        <v>376</v>
      </c>
      <c r="C373" s="351"/>
      <c r="D373" s="351"/>
      <c r="E373" s="351"/>
      <c r="F373" s="351"/>
      <c r="G373" s="351"/>
      <c r="H373" s="351"/>
      <c r="I373" s="351"/>
      <c r="J373" s="351"/>
      <c r="K373" s="351"/>
      <c r="L373" s="351"/>
      <c r="M373" s="351"/>
      <c r="N373" s="351"/>
      <c r="O373" s="351"/>
      <c r="P373" s="207"/>
      <c r="Q373" s="207"/>
      <c r="R373" s="6"/>
      <c r="S373" s="3"/>
    </row>
    <row r="374" spans="2:19" ht="14">
      <c r="B374" s="8" t="str">
        <f t="shared" ref="B374:Q376" si="31">IFERROR(VLOOKUP($B$373,$4:$123,MATCH($S374&amp;"/"&amp;B$347,$2:$2,0),FALSE),"")</f>
        <v/>
      </c>
      <c r="C374" s="8" t="str">
        <f t="shared" si="31"/>
        <v/>
      </c>
      <c r="D374" s="8" t="str">
        <f t="shared" si="31"/>
        <v/>
      </c>
      <c r="E374" s="8" t="str">
        <f t="shared" si="31"/>
        <v/>
      </c>
      <c r="F374" s="8" t="str">
        <f t="shared" si="31"/>
        <v/>
      </c>
      <c r="G374" s="8" t="str">
        <f t="shared" si="31"/>
        <v/>
      </c>
      <c r="H374" s="8" t="str">
        <f t="shared" si="31"/>
        <v/>
      </c>
      <c r="I374" s="8" t="str">
        <f t="shared" si="31"/>
        <v/>
      </c>
      <c r="J374" s="8" t="str">
        <f t="shared" si="31"/>
        <v/>
      </c>
      <c r="K374" s="8" t="str">
        <f t="shared" si="31"/>
        <v/>
      </c>
      <c r="L374" s="8" t="str">
        <f t="shared" si="31"/>
        <v/>
      </c>
      <c r="M374" s="8" t="str">
        <f t="shared" si="31"/>
        <v/>
      </c>
      <c r="N374" s="8">
        <f t="shared" si="31"/>
        <v>61055423</v>
      </c>
      <c r="O374" s="8">
        <f t="shared" si="31"/>
        <v>70996601</v>
      </c>
      <c r="P374" s="8">
        <f t="shared" si="31"/>
        <v>91184606</v>
      </c>
      <c r="Q374" s="8">
        <f t="shared" si="31"/>
        <v>121552677</v>
      </c>
      <c r="R374" s="6"/>
      <c r="S374" s="9" t="s">
        <v>12</v>
      </c>
    </row>
    <row r="375" spans="2:19" ht="14">
      <c r="B375" s="8" t="str">
        <f t="shared" si="31"/>
        <v/>
      </c>
      <c r="C375" s="8" t="str">
        <f t="shared" si="31"/>
        <v/>
      </c>
      <c r="D375" s="8" t="str">
        <f t="shared" si="31"/>
        <v/>
      </c>
      <c r="E375" s="8" t="str">
        <f t="shared" si="31"/>
        <v/>
      </c>
      <c r="F375" s="8" t="str">
        <f t="shared" si="31"/>
        <v/>
      </c>
      <c r="G375" s="8" t="str">
        <f t="shared" si="31"/>
        <v/>
      </c>
      <c r="H375" s="8" t="str">
        <f t="shared" si="31"/>
        <v/>
      </c>
      <c r="I375" s="8" t="str">
        <f t="shared" si="31"/>
        <v/>
      </c>
      <c r="J375" s="8" t="str">
        <f t="shared" si="31"/>
        <v/>
      </c>
      <c r="K375" s="8" t="str">
        <f t="shared" si="31"/>
        <v/>
      </c>
      <c r="L375" s="8" t="str">
        <f t="shared" si="31"/>
        <v/>
      </c>
      <c r="M375" s="8" t="str">
        <f t="shared" si="31"/>
        <v/>
      </c>
      <c r="N375" s="8">
        <f t="shared" si="31"/>
        <v>61776619</v>
      </c>
      <c r="O375" s="8">
        <f t="shared" si="31"/>
        <v>75889108</v>
      </c>
      <c r="P375" s="8">
        <f t="shared" si="31"/>
        <v>99616151</v>
      </c>
      <c r="Q375" s="8">
        <f t="shared" si="31"/>
        <v>128151352</v>
      </c>
      <c r="R375" s="6"/>
      <c r="S375" s="9" t="s">
        <v>13</v>
      </c>
    </row>
    <row r="376" spans="2:19" ht="14">
      <c r="B376" s="8" t="str">
        <f t="shared" si="31"/>
        <v/>
      </c>
      <c r="C376" s="8" t="str">
        <f t="shared" si="31"/>
        <v/>
      </c>
      <c r="D376" s="8" t="str">
        <f t="shared" si="31"/>
        <v/>
      </c>
      <c r="E376" s="8" t="str">
        <f t="shared" si="31"/>
        <v/>
      </c>
      <c r="F376" s="8" t="str">
        <f t="shared" si="31"/>
        <v/>
      </c>
      <c r="G376" s="8" t="str">
        <f t="shared" si="31"/>
        <v/>
      </c>
      <c r="H376" s="8" t="str">
        <f t="shared" si="31"/>
        <v/>
      </c>
      <c r="I376" s="8" t="str">
        <f t="shared" si="31"/>
        <v/>
      </c>
      <c r="J376" s="8" t="str">
        <f t="shared" si="31"/>
        <v/>
      </c>
      <c r="K376" s="8" t="str">
        <f t="shared" si="31"/>
        <v/>
      </c>
      <c r="L376" s="8" t="str">
        <f t="shared" si="31"/>
        <v/>
      </c>
      <c r="M376" s="8" t="str">
        <f t="shared" si="31"/>
        <v/>
      </c>
      <c r="N376" s="8">
        <f t="shared" si="31"/>
        <v>65650774</v>
      </c>
      <c r="O376" s="8">
        <f t="shared" si="31"/>
        <v>80173698</v>
      </c>
      <c r="P376" s="8">
        <f t="shared" si="31"/>
        <v>0</v>
      </c>
      <c r="Q376" s="8">
        <f t="shared" si="31"/>
        <v>133877713</v>
      </c>
      <c r="R376" s="6"/>
      <c r="S376" s="9" t="s">
        <v>14</v>
      </c>
    </row>
    <row r="377" spans="2:19" ht="14">
      <c r="B377" s="8" t="str">
        <f t="shared" ref="B377:M377" si="32">IFERROR(VLOOKUP($B$373,$4:$123,MATCH($S377&amp;"/"&amp;B$347,$2:$2,0),FALSE),"")</f>
        <v/>
      </c>
      <c r="C377" s="8" t="str">
        <f t="shared" si="32"/>
        <v/>
      </c>
      <c r="D377" s="8" t="str">
        <f t="shared" si="32"/>
        <v/>
      </c>
      <c r="E377" s="8" t="str">
        <f t="shared" si="32"/>
        <v/>
      </c>
      <c r="F377" s="8" t="str">
        <f t="shared" si="32"/>
        <v/>
      </c>
      <c r="G377" s="8" t="str">
        <f t="shared" si="32"/>
        <v/>
      </c>
      <c r="H377" s="8" t="str">
        <f t="shared" si="32"/>
        <v/>
      </c>
      <c r="I377" s="8" t="str">
        <f t="shared" si="32"/>
        <v/>
      </c>
      <c r="J377" s="8" t="str">
        <f t="shared" si="32"/>
        <v/>
      </c>
      <c r="K377" s="8" t="str">
        <f t="shared" si="32"/>
        <v/>
      </c>
      <c r="L377" s="8" t="str">
        <f t="shared" si="32"/>
        <v/>
      </c>
      <c r="M377" s="8">
        <f t="shared" si="32"/>
        <v>58538784.829999998</v>
      </c>
      <c r="N377" s="8">
        <f>IFERROR(VLOOKUP($B$373,$4:$123,MATCH($S377&amp;"/"&amp;N$347,$2:$2,0),FALSE),IFERROR(VLOOKUP($B$373,$4:$123,MATCH($S376&amp;"/"&amp;N$347,$2:$2,0),FALSE),IFERROR(VLOOKUP($B$373,$4:$123,MATCH($S375&amp;"/"&amp;N$347,$2:$2,0),FALSE),IFERROR(VLOOKUP($B$373,$4:$123,MATCH($S374&amp;"/"&amp;N$347,$2:$2,0),FALSE),""))))</f>
        <v>69281386.099999994</v>
      </c>
      <c r="O377" s="8">
        <f>IFERROR(VLOOKUP($B$373,$4:$123,MATCH($S377&amp;"/"&amp;O$347,$2:$2,0),FALSE),IFERROR(VLOOKUP($B$373,$4:$123,MATCH($S376&amp;"/"&amp;O$347,$2:$2,0),FALSE),IFERROR(VLOOKUP($B$373,$4:$123,MATCH($S375&amp;"/"&amp;O$347,$2:$2,0),FALSE),IFERROR(VLOOKUP($B$373,$4:$123,MATCH($S374&amp;"/"&amp;O$347,$2:$2,0),FALSE),""))))</f>
        <v>85814652.409999996</v>
      </c>
      <c r="P377" s="8">
        <f>IFERROR(VLOOKUP($B$373,$4:$123,MATCH($S377&amp;"/"&amp;P$347,$2:$2,0),FALSE),IFERROR(VLOOKUP($B$373,$4:$123,MATCH($S376&amp;"/"&amp;P$347,$2:$2,0),FALSE),IFERROR(VLOOKUP($B$373,$4:$123,MATCH($S375&amp;"/"&amp;P$347,$2:$2,0),FALSE),IFERROR(VLOOKUP($B$373,$4:$123,MATCH($S374&amp;"/"&amp;P$347,$2:$2,0),FALSE),""))))</f>
        <v>116927667.02</v>
      </c>
      <c r="Q377" s="8">
        <f>IFERROR(VLOOKUP($B$373,$4:$123,MATCH($S377&amp;"/"&amp;Q$347,$2:$2,0),FALSE),IFERROR(VLOOKUP($B$373,$4:$123,MATCH($S376&amp;"/"&amp;Q$347,$2:$2,0),FALSE),IFERROR(VLOOKUP($B$373,$4:$123,MATCH($S375&amp;"/"&amp;Q$347,$2:$2,0),FALSE),IFERROR(VLOOKUP($B$373,$4:$123,MATCH($S374&amp;"/"&amp;Q$347,$2:$2,0),FALSE),""))))</f>
        <v>0</v>
      </c>
      <c r="R377" s="6"/>
      <c r="S377" s="9" t="s">
        <v>15</v>
      </c>
    </row>
    <row r="378" spans="2:19" ht="14">
      <c r="B378" s="12" t="e">
        <f t="shared" ref="B378:O378" si="33">+B377/B$401</f>
        <v>#VALUE!</v>
      </c>
      <c r="C378" s="12" t="e">
        <f t="shared" si="33"/>
        <v>#VALUE!</v>
      </c>
      <c r="D378" s="12" t="e">
        <f t="shared" si="33"/>
        <v>#VALUE!</v>
      </c>
      <c r="E378" s="12" t="e">
        <f t="shared" si="33"/>
        <v>#VALUE!</v>
      </c>
      <c r="F378" s="12" t="e">
        <f t="shared" si="33"/>
        <v>#VALUE!</v>
      </c>
      <c r="G378" s="12" t="e">
        <f t="shared" si="33"/>
        <v>#VALUE!</v>
      </c>
      <c r="H378" s="12" t="e">
        <f t="shared" si="33"/>
        <v>#VALUE!</v>
      </c>
      <c r="I378" s="12" t="e">
        <f t="shared" si="33"/>
        <v>#VALUE!</v>
      </c>
      <c r="J378" s="12" t="e">
        <f t="shared" si="33"/>
        <v>#VALUE!</v>
      </c>
      <c r="K378" s="12" t="e">
        <f t="shared" si="33"/>
        <v>#VALUE!</v>
      </c>
      <c r="L378" s="12" t="e">
        <f t="shared" si="33"/>
        <v>#VALUE!</v>
      </c>
      <c r="M378" s="12">
        <f t="shared" si="33"/>
        <v>0.94613332659223315</v>
      </c>
      <c r="N378" s="12">
        <f t="shared" si="33"/>
        <v>0.89717302934062915</v>
      </c>
      <c r="O378" s="12">
        <f t="shared" si="33"/>
        <v>0.87219020448628259</v>
      </c>
      <c r="P378" s="12">
        <f t="shared" ref="P378:Q378" si="34">+P377/P$401</f>
        <v>0.91302521241184098</v>
      </c>
      <c r="Q378" s="12">
        <f t="shared" si="34"/>
        <v>0</v>
      </c>
      <c r="R378" s="6"/>
      <c r="S378" s="11" t="s">
        <v>377</v>
      </c>
    </row>
    <row r="379" spans="2:19" ht="14">
      <c r="B379" s="353" t="s">
        <v>313</v>
      </c>
      <c r="C379" s="353"/>
      <c r="D379" s="353"/>
      <c r="E379" s="353"/>
      <c r="F379" s="353"/>
      <c r="G379" s="353"/>
      <c r="H379" s="353"/>
      <c r="I379" s="353"/>
      <c r="J379" s="353"/>
      <c r="K379" s="353"/>
      <c r="L379" s="353"/>
      <c r="M379" s="353"/>
      <c r="N379" s="353"/>
      <c r="O379" s="353"/>
      <c r="P379" s="116"/>
      <c r="Q379" s="116"/>
      <c r="R379" s="6"/>
      <c r="S379" s="3"/>
    </row>
    <row r="380" spans="2:19" ht="14">
      <c r="B380" s="8" t="str">
        <f t="shared" ref="B380:Q382" si="35">IFERROR(VLOOKUP($B$379,$4:$123,MATCH($S380&amp;"/"&amp;B$347,$2:$2,0),FALSE),"")</f>
        <v/>
      </c>
      <c r="C380" s="8" t="str">
        <f t="shared" si="35"/>
        <v/>
      </c>
      <c r="D380" s="8" t="str">
        <f t="shared" si="35"/>
        <v/>
      </c>
      <c r="E380" s="8" t="str">
        <f t="shared" si="35"/>
        <v/>
      </c>
      <c r="F380" s="8" t="str">
        <f t="shared" si="35"/>
        <v/>
      </c>
      <c r="G380" s="8" t="str">
        <f t="shared" si="35"/>
        <v/>
      </c>
      <c r="H380" s="8" t="str">
        <f t="shared" si="35"/>
        <v/>
      </c>
      <c r="I380" s="8" t="str">
        <f t="shared" si="35"/>
        <v/>
      </c>
      <c r="J380" s="8" t="str">
        <f t="shared" si="35"/>
        <v/>
      </c>
      <c r="K380" s="8" t="str">
        <f t="shared" si="35"/>
        <v/>
      </c>
      <c r="L380" s="8" t="str">
        <f t="shared" si="35"/>
        <v/>
      </c>
      <c r="M380" s="8" t="str">
        <f t="shared" si="35"/>
        <v/>
      </c>
      <c r="N380" s="8">
        <f t="shared" si="35"/>
        <v>1862044</v>
      </c>
      <c r="O380" s="8">
        <f t="shared" si="35"/>
        <v>1950829</v>
      </c>
      <c r="P380" s="8">
        <f t="shared" si="35"/>
        <v>2097628</v>
      </c>
      <c r="Q380" s="8">
        <f t="shared" si="35"/>
        <v>2080525</v>
      </c>
      <c r="R380" s="6"/>
      <c r="S380" s="9" t="s">
        <v>12</v>
      </c>
    </row>
    <row r="381" spans="2:19" ht="14">
      <c r="B381" s="8" t="str">
        <f t="shared" si="35"/>
        <v/>
      </c>
      <c r="C381" s="8" t="str">
        <f t="shared" si="35"/>
        <v/>
      </c>
      <c r="D381" s="8" t="str">
        <f t="shared" si="35"/>
        <v/>
      </c>
      <c r="E381" s="8" t="str">
        <f t="shared" si="35"/>
        <v/>
      </c>
      <c r="F381" s="8" t="str">
        <f t="shared" si="35"/>
        <v/>
      </c>
      <c r="G381" s="8" t="str">
        <f t="shared" si="35"/>
        <v/>
      </c>
      <c r="H381" s="8" t="str">
        <f t="shared" si="35"/>
        <v/>
      </c>
      <c r="I381" s="8" t="str">
        <f t="shared" si="35"/>
        <v/>
      </c>
      <c r="J381" s="8" t="str">
        <f t="shared" si="35"/>
        <v/>
      </c>
      <c r="K381" s="8" t="str">
        <f t="shared" si="35"/>
        <v/>
      </c>
      <c r="L381" s="8" t="str">
        <f t="shared" si="35"/>
        <v/>
      </c>
      <c r="M381" s="8" t="str">
        <f t="shared" si="35"/>
        <v/>
      </c>
      <c r="N381" s="8">
        <f t="shared" si="35"/>
        <v>1941002</v>
      </c>
      <c r="O381" s="8">
        <f t="shared" si="35"/>
        <v>1978937</v>
      </c>
      <c r="P381" s="8">
        <f t="shared" si="35"/>
        <v>2106678</v>
      </c>
      <c r="Q381" s="8">
        <f t="shared" si="35"/>
        <v>2124008</v>
      </c>
      <c r="R381" s="6"/>
      <c r="S381" s="9" t="s">
        <v>13</v>
      </c>
    </row>
    <row r="382" spans="2:19" ht="14">
      <c r="B382" s="8" t="str">
        <f t="shared" si="35"/>
        <v/>
      </c>
      <c r="C382" s="8" t="str">
        <f t="shared" si="35"/>
        <v/>
      </c>
      <c r="D382" s="8" t="str">
        <f t="shared" si="35"/>
        <v/>
      </c>
      <c r="E382" s="8" t="str">
        <f t="shared" si="35"/>
        <v/>
      </c>
      <c r="F382" s="8" t="str">
        <f t="shared" si="35"/>
        <v/>
      </c>
      <c r="G382" s="8" t="str">
        <f t="shared" si="35"/>
        <v/>
      </c>
      <c r="H382" s="8" t="str">
        <f t="shared" si="35"/>
        <v/>
      </c>
      <c r="I382" s="8" t="str">
        <f t="shared" si="35"/>
        <v/>
      </c>
      <c r="J382" s="8" t="str">
        <f t="shared" si="35"/>
        <v/>
      </c>
      <c r="K382" s="8" t="str">
        <f t="shared" si="35"/>
        <v/>
      </c>
      <c r="L382" s="8" t="str">
        <f t="shared" si="35"/>
        <v/>
      </c>
      <c r="M382" s="8" t="str">
        <f t="shared" si="35"/>
        <v/>
      </c>
      <c r="N382" s="8">
        <f t="shared" si="35"/>
        <v>2009122</v>
      </c>
      <c r="O382" s="8">
        <f t="shared" si="35"/>
        <v>2021125</v>
      </c>
      <c r="P382" s="8">
        <f t="shared" si="35"/>
        <v>2056113</v>
      </c>
      <c r="Q382" s="8">
        <f t="shared" si="35"/>
        <v>2106158</v>
      </c>
      <c r="R382" s="6"/>
      <c r="S382" s="9" t="s">
        <v>14</v>
      </c>
    </row>
    <row r="383" spans="2:19" ht="14">
      <c r="B383" s="8" t="str">
        <f t="shared" ref="B383:M383" si="36">IFERROR(VLOOKUP($B$379,$4:$123,MATCH($S383&amp;"/"&amp;B$347,$2:$2,0),FALSE),"")</f>
        <v/>
      </c>
      <c r="C383" s="8" t="str">
        <f t="shared" si="36"/>
        <v/>
      </c>
      <c r="D383" s="8" t="str">
        <f t="shared" si="36"/>
        <v/>
      </c>
      <c r="E383" s="8" t="str">
        <f t="shared" si="36"/>
        <v/>
      </c>
      <c r="F383" s="8" t="str">
        <f t="shared" si="36"/>
        <v/>
      </c>
      <c r="G383" s="8" t="str">
        <f t="shared" si="36"/>
        <v/>
      </c>
      <c r="H383" s="8" t="str">
        <f t="shared" si="36"/>
        <v/>
      </c>
      <c r="I383" s="8" t="str">
        <f t="shared" si="36"/>
        <v/>
      </c>
      <c r="J383" s="8" t="str">
        <f t="shared" si="36"/>
        <v/>
      </c>
      <c r="K383" s="8" t="str">
        <f t="shared" si="36"/>
        <v/>
      </c>
      <c r="L383" s="8" t="str">
        <f t="shared" si="36"/>
        <v/>
      </c>
      <c r="M383" s="8">
        <f t="shared" si="36"/>
        <v>1778311.64</v>
      </c>
      <c r="N383" s="8">
        <f>IFERROR(VLOOKUP($B$379,$4:$123,MATCH($S383&amp;"/"&amp;N$347,$2:$2,0),FALSE),IFERROR(VLOOKUP($B$379,$4:$123,MATCH($S382&amp;"/"&amp;N$347,$2:$2,0),FALSE),IFERROR(VLOOKUP($B$379,$4:$123,MATCH($S381&amp;"/"&amp;N$347,$2:$2,0),FALSE),IFERROR(VLOOKUP($B$379,$4:$123,MATCH($S380&amp;"/"&amp;N$347,$2:$2,0),FALSE),""))))</f>
        <v>1928494.91</v>
      </c>
      <c r="O383" s="8">
        <f>IFERROR(VLOOKUP($B$379,$4:$123,MATCH($S383&amp;"/"&amp;O$347,$2:$2,0),FALSE),IFERROR(VLOOKUP($B$379,$4:$123,MATCH($S382&amp;"/"&amp;O$347,$2:$2,0),FALSE),IFERROR(VLOOKUP($B$379,$4:$123,MATCH($S381&amp;"/"&amp;O$347,$2:$2,0),FALSE),IFERROR(VLOOKUP($B$379,$4:$123,MATCH($S380&amp;"/"&amp;O$347,$2:$2,0),FALSE),""))))</f>
        <v>2053819.84</v>
      </c>
      <c r="P383" s="8">
        <f>IFERROR(VLOOKUP($B$379,$4:$123,MATCH($S383&amp;"/"&amp;P$347,$2:$2,0),FALSE),IFERROR(VLOOKUP($B$379,$4:$123,MATCH($S382&amp;"/"&amp;P$347,$2:$2,0),FALSE),IFERROR(VLOOKUP($B$379,$4:$123,MATCH($S381&amp;"/"&amp;P$347,$2:$2,0),FALSE),IFERROR(VLOOKUP($B$379,$4:$123,MATCH($S380&amp;"/"&amp;P$347,$2:$2,0),FALSE),""))))</f>
        <v>2037331.4</v>
      </c>
      <c r="Q383" s="8">
        <f>IFERROR(VLOOKUP($B$379,$4:$123,MATCH($S383&amp;"/"&amp;Q$347,$2:$2,0),FALSE),IFERROR(VLOOKUP($B$379,$4:$123,MATCH($S382&amp;"/"&amp;Q$347,$2:$2,0),FALSE),IFERROR(VLOOKUP($B$379,$4:$123,MATCH($S381&amp;"/"&amp;Q$347,$2:$2,0),FALSE),IFERROR(VLOOKUP($B$379,$4:$123,MATCH($S380&amp;"/"&amp;Q$347,$2:$2,0),FALSE),""))))</f>
        <v>2134090.9900000002</v>
      </c>
      <c r="R383" s="6"/>
      <c r="S383" s="9" t="s">
        <v>15</v>
      </c>
    </row>
    <row r="384" spans="2:19" ht="14">
      <c r="B384" s="12" t="e">
        <f t="shared" ref="B384:O384" si="37">+B383/B$401</f>
        <v>#VALUE!</v>
      </c>
      <c r="C384" s="12" t="e">
        <f t="shared" si="37"/>
        <v>#VALUE!</v>
      </c>
      <c r="D384" s="12" t="e">
        <f t="shared" si="37"/>
        <v>#VALUE!</v>
      </c>
      <c r="E384" s="12" t="e">
        <f t="shared" si="37"/>
        <v>#VALUE!</v>
      </c>
      <c r="F384" s="12" t="e">
        <f t="shared" si="37"/>
        <v>#VALUE!</v>
      </c>
      <c r="G384" s="12" t="e">
        <f t="shared" si="37"/>
        <v>#VALUE!</v>
      </c>
      <c r="H384" s="12" t="e">
        <f t="shared" si="37"/>
        <v>#VALUE!</v>
      </c>
      <c r="I384" s="12" t="e">
        <f t="shared" si="37"/>
        <v>#VALUE!</v>
      </c>
      <c r="J384" s="12" t="e">
        <f t="shared" si="37"/>
        <v>#VALUE!</v>
      </c>
      <c r="K384" s="12" t="e">
        <f t="shared" si="37"/>
        <v>#VALUE!</v>
      </c>
      <c r="L384" s="12" t="e">
        <f t="shared" si="37"/>
        <v>#VALUE!</v>
      </c>
      <c r="M384" s="12">
        <f t="shared" si="37"/>
        <v>2.8741968466838259E-2</v>
      </c>
      <c r="N384" s="12">
        <f t="shared" si="37"/>
        <v>2.4973426743733755E-2</v>
      </c>
      <c r="O384" s="12">
        <f t="shared" si="37"/>
        <v>2.0874308709765761E-2</v>
      </c>
      <c r="P384" s="12">
        <f t="shared" ref="P384:Q384" si="38">+P383/P$401</f>
        <v>1.5908424256169798E-2</v>
      </c>
      <c r="Q384" s="12">
        <f t="shared" si="38"/>
        <v>1.4212497383991374E-2</v>
      </c>
      <c r="R384" s="6"/>
      <c r="S384" s="11" t="s">
        <v>377</v>
      </c>
    </row>
    <row r="385" spans="1:19" ht="14">
      <c r="B385" s="353" t="s">
        <v>314</v>
      </c>
      <c r="C385" s="353"/>
      <c r="D385" s="353"/>
      <c r="E385" s="353"/>
      <c r="F385" s="353"/>
      <c r="G385" s="353"/>
      <c r="H385" s="353"/>
      <c r="I385" s="353"/>
      <c r="J385" s="353"/>
      <c r="K385" s="353"/>
      <c r="L385" s="353"/>
      <c r="M385" s="353"/>
      <c r="N385" s="353"/>
      <c r="O385" s="353"/>
      <c r="P385" s="116"/>
      <c r="Q385" s="116"/>
      <c r="R385" s="6"/>
      <c r="S385" s="3"/>
    </row>
    <row r="386" spans="1:19" ht="14">
      <c r="B386" s="8" t="str">
        <f t="shared" ref="B386:Q388" si="39">IFERROR(VLOOKUP($B$385,$4:$123,MATCH($S386&amp;"/"&amp;B$347,$2:$2,0),FALSE),"")</f>
        <v/>
      </c>
      <c r="C386" s="8" t="str">
        <f t="shared" si="39"/>
        <v/>
      </c>
      <c r="D386" s="8" t="str">
        <f t="shared" si="39"/>
        <v/>
      </c>
      <c r="E386" s="8" t="str">
        <f t="shared" si="39"/>
        <v/>
      </c>
      <c r="F386" s="8" t="str">
        <f t="shared" si="39"/>
        <v/>
      </c>
      <c r="G386" s="8" t="str">
        <f t="shared" si="39"/>
        <v/>
      </c>
      <c r="H386" s="8" t="str">
        <f t="shared" si="39"/>
        <v/>
      </c>
      <c r="I386" s="8" t="str">
        <f t="shared" si="39"/>
        <v/>
      </c>
      <c r="J386" s="8" t="str">
        <f t="shared" si="39"/>
        <v/>
      </c>
      <c r="K386" s="8" t="str">
        <f t="shared" si="39"/>
        <v/>
      </c>
      <c r="L386" s="8" t="str">
        <f t="shared" si="39"/>
        <v/>
      </c>
      <c r="M386" s="8" t="str">
        <f t="shared" si="39"/>
        <v/>
      </c>
      <c r="N386" s="8">
        <f t="shared" si="39"/>
        <v>27203</v>
      </c>
      <c r="O386" s="8">
        <f t="shared" si="39"/>
        <v>42948</v>
      </c>
      <c r="P386" s="8">
        <f t="shared" si="39"/>
        <v>52907</v>
      </c>
      <c r="Q386" s="8">
        <f t="shared" si="39"/>
        <v>45157</v>
      </c>
      <c r="R386" s="6"/>
      <c r="S386" s="9" t="s">
        <v>12</v>
      </c>
    </row>
    <row r="387" spans="1:19" ht="14">
      <c r="B387" s="8" t="str">
        <f t="shared" si="39"/>
        <v/>
      </c>
      <c r="C387" s="8" t="str">
        <f t="shared" si="39"/>
        <v/>
      </c>
      <c r="D387" s="8" t="str">
        <f t="shared" si="39"/>
        <v/>
      </c>
      <c r="E387" s="8" t="str">
        <f t="shared" si="39"/>
        <v/>
      </c>
      <c r="F387" s="8" t="str">
        <f t="shared" si="39"/>
        <v/>
      </c>
      <c r="G387" s="8" t="str">
        <f t="shared" si="39"/>
        <v/>
      </c>
      <c r="H387" s="8" t="str">
        <f t="shared" si="39"/>
        <v/>
      </c>
      <c r="I387" s="8" t="str">
        <f t="shared" si="39"/>
        <v/>
      </c>
      <c r="J387" s="8" t="str">
        <f t="shared" si="39"/>
        <v/>
      </c>
      <c r="K387" s="8" t="str">
        <f t="shared" si="39"/>
        <v/>
      </c>
      <c r="L387" s="8" t="str">
        <f t="shared" si="39"/>
        <v/>
      </c>
      <c r="M387" s="8" t="str">
        <f t="shared" si="39"/>
        <v/>
      </c>
      <c r="N387" s="8">
        <f t="shared" si="39"/>
        <v>27193</v>
      </c>
      <c r="O387" s="8">
        <f t="shared" si="39"/>
        <v>41887</v>
      </c>
      <c r="P387" s="8">
        <f t="shared" si="39"/>
        <v>51448</v>
      </c>
      <c r="Q387" s="8">
        <f t="shared" si="39"/>
        <v>44444</v>
      </c>
      <c r="R387" s="6"/>
      <c r="S387" s="9" t="s">
        <v>13</v>
      </c>
    </row>
    <row r="388" spans="1:19" ht="14">
      <c r="B388" s="8" t="str">
        <f t="shared" si="39"/>
        <v/>
      </c>
      <c r="C388" s="8" t="str">
        <f t="shared" si="39"/>
        <v/>
      </c>
      <c r="D388" s="8" t="str">
        <f t="shared" si="39"/>
        <v/>
      </c>
      <c r="E388" s="8" t="str">
        <f t="shared" si="39"/>
        <v/>
      </c>
      <c r="F388" s="8" t="str">
        <f t="shared" si="39"/>
        <v/>
      </c>
      <c r="G388" s="8" t="str">
        <f t="shared" si="39"/>
        <v/>
      </c>
      <c r="H388" s="8" t="str">
        <f t="shared" si="39"/>
        <v/>
      </c>
      <c r="I388" s="8" t="str">
        <f t="shared" si="39"/>
        <v/>
      </c>
      <c r="J388" s="8" t="str">
        <f t="shared" si="39"/>
        <v/>
      </c>
      <c r="K388" s="8" t="str">
        <f t="shared" si="39"/>
        <v/>
      </c>
      <c r="L388" s="8" t="str">
        <f t="shared" si="39"/>
        <v/>
      </c>
      <c r="M388" s="8" t="str">
        <f t="shared" si="39"/>
        <v/>
      </c>
      <c r="N388" s="8">
        <f t="shared" si="39"/>
        <v>26558</v>
      </c>
      <c r="O388" s="8">
        <f t="shared" si="39"/>
        <v>52617</v>
      </c>
      <c r="P388" s="8">
        <f t="shared" si="39"/>
        <v>47495</v>
      </c>
      <c r="Q388" s="8">
        <f t="shared" si="39"/>
        <v>65901</v>
      </c>
      <c r="R388" s="6"/>
      <c r="S388" s="9" t="s">
        <v>14</v>
      </c>
    </row>
    <row r="389" spans="1:19" ht="14">
      <c r="B389" s="8" t="str">
        <f t="shared" ref="B389:M389" si="40">IFERROR(VLOOKUP($B$385,$4:$123,MATCH($S389&amp;"/"&amp;B$347,$2:$2,0),FALSE),"")</f>
        <v/>
      </c>
      <c r="C389" s="8" t="str">
        <f t="shared" si="40"/>
        <v/>
      </c>
      <c r="D389" s="8" t="str">
        <f t="shared" si="40"/>
        <v/>
      </c>
      <c r="E389" s="8" t="str">
        <f t="shared" si="40"/>
        <v/>
      </c>
      <c r="F389" s="8" t="str">
        <f t="shared" si="40"/>
        <v/>
      </c>
      <c r="G389" s="8" t="str">
        <f t="shared" si="40"/>
        <v/>
      </c>
      <c r="H389" s="8" t="str">
        <f t="shared" si="40"/>
        <v/>
      </c>
      <c r="I389" s="8" t="str">
        <f t="shared" si="40"/>
        <v/>
      </c>
      <c r="J389" s="8" t="str">
        <f t="shared" si="40"/>
        <v/>
      </c>
      <c r="K389" s="8" t="str">
        <f t="shared" si="40"/>
        <v/>
      </c>
      <c r="L389" s="8" t="str">
        <f t="shared" si="40"/>
        <v/>
      </c>
      <c r="M389" s="8">
        <f t="shared" si="40"/>
        <v>25822.82</v>
      </c>
      <c r="N389" s="8">
        <f>IFERROR(VLOOKUP($B$385,$4:$123,MATCH($S389&amp;"/"&amp;N$347,$2:$2,0),FALSE),IFERROR(VLOOKUP($B$385,$4:$123,MATCH($S388&amp;"/"&amp;N$347,$2:$2,0),FALSE),IFERROR(VLOOKUP($B$385,$4:$123,MATCH($S387&amp;"/"&amp;N$347,$2:$2,0),FALSE),IFERROR(VLOOKUP($B$385,$4:$123,MATCH($S386&amp;"/"&amp;N$347,$2:$2,0),FALSE),""))))</f>
        <v>24817.26</v>
      </c>
      <c r="O389" s="8">
        <f>IFERROR(VLOOKUP($B$385,$4:$123,MATCH($S389&amp;"/"&amp;O$347,$2:$2,0),FALSE),IFERROR(VLOOKUP($B$385,$4:$123,MATCH($S388&amp;"/"&amp;O$347,$2:$2,0),FALSE),IFERROR(VLOOKUP($B$385,$4:$123,MATCH($S387&amp;"/"&amp;O$347,$2:$2,0),FALSE),IFERROR(VLOOKUP($B$385,$4:$123,MATCH($S386&amp;"/"&amp;O$347,$2:$2,0),FALSE),""))))</f>
        <v>50521.26</v>
      </c>
      <c r="P389" s="8">
        <f>IFERROR(VLOOKUP($B$385,$4:$123,MATCH($S389&amp;"/"&amp;P$347,$2:$2,0),FALSE),IFERROR(VLOOKUP($B$385,$4:$123,MATCH($S388&amp;"/"&amp;P$347,$2:$2,0),FALSE),IFERROR(VLOOKUP($B$385,$4:$123,MATCH($S387&amp;"/"&amp;P$347,$2:$2,0),FALSE),IFERROR(VLOOKUP($B$385,$4:$123,MATCH($S386&amp;"/"&amp;P$347,$2:$2,0),FALSE),""))))</f>
        <v>47398.48</v>
      </c>
      <c r="Q389" s="8">
        <f>IFERROR(VLOOKUP($B$385,$4:$123,MATCH($S389&amp;"/"&amp;Q$347,$2:$2,0),FALSE),IFERROR(VLOOKUP($B$385,$4:$123,MATCH($S388&amp;"/"&amp;Q$347,$2:$2,0),FALSE),IFERROR(VLOOKUP($B$385,$4:$123,MATCH($S387&amp;"/"&amp;Q$347,$2:$2,0),FALSE),IFERROR(VLOOKUP($B$385,$4:$123,MATCH($S386&amp;"/"&amp;Q$347,$2:$2,0),FALSE),""))))</f>
        <v>64660.11</v>
      </c>
      <c r="R389" s="6"/>
      <c r="S389" s="9" t="s">
        <v>15</v>
      </c>
    </row>
    <row r="390" spans="1:19" ht="14">
      <c r="A390" s="84"/>
      <c r="B390" s="12" t="e">
        <f t="shared" ref="B390:O390" si="41">+B389/B$401</f>
        <v>#VALUE!</v>
      </c>
      <c r="C390" s="12" t="e">
        <f t="shared" si="41"/>
        <v>#VALUE!</v>
      </c>
      <c r="D390" s="12" t="e">
        <f t="shared" si="41"/>
        <v>#VALUE!</v>
      </c>
      <c r="E390" s="12" t="e">
        <f t="shared" si="41"/>
        <v>#VALUE!</v>
      </c>
      <c r="F390" s="12" t="e">
        <f t="shared" si="41"/>
        <v>#VALUE!</v>
      </c>
      <c r="G390" s="12" t="e">
        <f t="shared" si="41"/>
        <v>#VALUE!</v>
      </c>
      <c r="H390" s="12" t="e">
        <f t="shared" si="41"/>
        <v>#VALUE!</v>
      </c>
      <c r="I390" s="12" t="e">
        <f t="shared" si="41"/>
        <v>#VALUE!</v>
      </c>
      <c r="J390" s="12" t="e">
        <f t="shared" si="41"/>
        <v>#VALUE!</v>
      </c>
      <c r="K390" s="12" t="e">
        <f t="shared" si="41"/>
        <v>#VALUE!</v>
      </c>
      <c r="L390" s="12" t="e">
        <f t="shared" si="41"/>
        <v>#VALUE!</v>
      </c>
      <c r="M390" s="12">
        <f t="shared" si="41"/>
        <v>4.1736142387553644E-4</v>
      </c>
      <c r="N390" s="12">
        <f t="shared" si="41"/>
        <v>3.2137602302004204E-4</v>
      </c>
      <c r="O390" s="12">
        <f t="shared" si="41"/>
        <v>5.1348047044201333E-4</v>
      </c>
      <c r="P390" s="12">
        <f t="shared" ref="P390:Q390" si="42">+P389/P$401</f>
        <v>3.7010921685965239E-4</v>
      </c>
      <c r="Q390" s="12">
        <f t="shared" si="42"/>
        <v>4.3061971046679431E-4</v>
      </c>
      <c r="R390" s="6"/>
      <c r="S390" s="11" t="s">
        <v>377</v>
      </c>
    </row>
    <row r="391" spans="1:19" ht="14">
      <c r="B391" s="351" t="s">
        <v>315</v>
      </c>
      <c r="C391" s="351"/>
      <c r="D391" s="351"/>
      <c r="E391" s="351"/>
      <c r="F391" s="351"/>
      <c r="G391" s="351"/>
      <c r="H391" s="351"/>
      <c r="I391" s="351"/>
      <c r="J391" s="351"/>
      <c r="K391" s="351"/>
      <c r="L391" s="351"/>
      <c r="M391" s="351"/>
      <c r="N391" s="351"/>
      <c r="O391" s="351"/>
      <c r="P391" s="207"/>
      <c r="Q391" s="207"/>
      <c r="R391" s="6"/>
      <c r="S391" s="3"/>
    </row>
    <row r="392" spans="1:19" ht="14">
      <c r="B392" s="8" t="str">
        <f t="shared" ref="B392:Q394" si="43">IFERROR(VLOOKUP($B$391,$4:$123,MATCH($S392&amp;"/"&amp;B$347,$2:$2,0),FALSE),"")</f>
        <v/>
      </c>
      <c r="C392" s="8" t="str">
        <f t="shared" si="43"/>
        <v/>
      </c>
      <c r="D392" s="8" t="str">
        <f t="shared" si="43"/>
        <v/>
      </c>
      <c r="E392" s="8" t="str">
        <f t="shared" si="43"/>
        <v/>
      </c>
      <c r="F392" s="8" t="str">
        <f t="shared" si="43"/>
        <v/>
      </c>
      <c r="G392" s="8" t="str">
        <f t="shared" si="43"/>
        <v/>
      </c>
      <c r="H392" s="8" t="str">
        <f t="shared" si="43"/>
        <v/>
      </c>
      <c r="I392" s="8" t="str">
        <f t="shared" si="43"/>
        <v/>
      </c>
      <c r="J392" s="8" t="str">
        <f t="shared" si="43"/>
        <v/>
      </c>
      <c r="K392" s="8" t="str">
        <f t="shared" si="43"/>
        <v/>
      </c>
      <c r="L392" s="8" t="str">
        <f t="shared" si="43"/>
        <v/>
      </c>
      <c r="M392" s="8" t="str">
        <f t="shared" si="43"/>
        <v/>
      </c>
      <c r="N392" s="8">
        <f t="shared" si="43"/>
        <v>29885614</v>
      </c>
      <c r="O392" s="8">
        <f t="shared" si="43"/>
        <v>38310601</v>
      </c>
      <c r="P392" s="8">
        <f t="shared" si="43"/>
        <v>52538043</v>
      </c>
      <c r="Q392" s="8">
        <f t="shared" si="43"/>
        <v>67696091</v>
      </c>
      <c r="R392" s="6"/>
      <c r="S392" s="9" t="s">
        <v>12</v>
      </c>
    </row>
    <row r="393" spans="1:19" ht="14">
      <c r="B393" s="8" t="str">
        <f t="shared" si="43"/>
        <v/>
      </c>
      <c r="C393" s="8" t="str">
        <f t="shared" si="43"/>
        <v/>
      </c>
      <c r="D393" s="8" t="str">
        <f t="shared" si="43"/>
        <v/>
      </c>
      <c r="E393" s="8" t="str">
        <f t="shared" si="43"/>
        <v/>
      </c>
      <c r="F393" s="8" t="str">
        <f t="shared" si="43"/>
        <v/>
      </c>
      <c r="G393" s="8" t="str">
        <f t="shared" si="43"/>
        <v/>
      </c>
      <c r="H393" s="8" t="str">
        <f t="shared" si="43"/>
        <v/>
      </c>
      <c r="I393" s="8" t="str">
        <f t="shared" si="43"/>
        <v/>
      </c>
      <c r="J393" s="8" t="str">
        <f t="shared" si="43"/>
        <v/>
      </c>
      <c r="K393" s="8" t="str">
        <f t="shared" si="43"/>
        <v/>
      </c>
      <c r="L393" s="8" t="str">
        <f t="shared" si="43"/>
        <v/>
      </c>
      <c r="M393" s="8" t="str">
        <f t="shared" si="43"/>
        <v/>
      </c>
      <c r="N393" s="8">
        <f t="shared" si="43"/>
        <v>31143635</v>
      </c>
      <c r="O393" s="8">
        <f t="shared" si="43"/>
        <v>42191974</v>
      </c>
      <c r="P393" s="8">
        <f t="shared" si="43"/>
        <v>57221501</v>
      </c>
      <c r="Q393" s="8">
        <f t="shared" si="43"/>
        <v>72150757</v>
      </c>
      <c r="R393" s="6"/>
      <c r="S393" s="9" t="s">
        <v>13</v>
      </c>
    </row>
    <row r="394" spans="1:19" ht="14">
      <c r="B394" s="8" t="str">
        <f t="shared" si="43"/>
        <v/>
      </c>
      <c r="C394" s="8" t="str">
        <f t="shared" si="43"/>
        <v/>
      </c>
      <c r="D394" s="8" t="str">
        <f t="shared" si="43"/>
        <v/>
      </c>
      <c r="E394" s="8" t="str">
        <f t="shared" si="43"/>
        <v/>
      </c>
      <c r="F394" s="8" t="str">
        <f t="shared" si="43"/>
        <v/>
      </c>
      <c r="G394" s="8" t="str">
        <f t="shared" si="43"/>
        <v/>
      </c>
      <c r="H394" s="8" t="str">
        <f t="shared" si="43"/>
        <v/>
      </c>
      <c r="I394" s="8" t="str">
        <f t="shared" si="43"/>
        <v/>
      </c>
      <c r="J394" s="8" t="str">
        <f t="shared" si="43"/>
        <v/>
      </c>
      <c r="K394" s="8" t="str">
        <f t="shared" si="43"/>
        <v/>
      </c>
      <c r="L394" s="8" t="str">
        <f t="shared" si="43"/>
        <v/>
      </c>
      <c r="M394" s="8" t="str">
        <f t="shared" si="43"/>
        <v/>
      </c>
      <c r="N394" s="8">
        <f t="shared" si="43"/>
        <v>33767939</v>
      </c>
      <c r="O394" s="8">
        <f t="shared" si="43"/>
        <v>45047244</v>
      </c>
      <c r="P394" s="8">
        <f t="shared" si="43"/>
        <v>60998338</v>
      </c>
      <c r="Q394" s="8">
        <f t="shared" si="43"/>
        <v>76088844</v>
      </c>
      <c r="R394" s="6"/>
      <c r="S394" s="9" t="s">
        <v>14</v>
      </c>
    </row>
    <row r="395" spans="1:19" ht="14">
      <c r="B395" s="8" t="str">
        <f t="shared" ref="B395:M395" si="44">IFERROR(VLOOKUP($B$391,$4:$123,MATCH($S395&amp;"/"&amp;B$347,$2:$2,0),FALSE),"")</f>
        <v/>
      </c>
      <c r="C395" s="8" t="str">
        <f t="shared" si="44"/>
        <v/>
      </c>
      <c r="D395" s="8" t="str">
        <f t="shared" si="44"/>
        <v/>
      </c>
      <c r="E395" s="8" t="str">
        <f t="shared" si="44"/>
        <v/>
      </c>
      <c r="F395" s="8" t="str">
        <f t="shared" si="44"/>
        <v/>
      </c>
      <c r="G395" s="8" t="str">
        <f t="shared" si="44"/>
        <v/>
      </c>
      <c r="H395" s="8" t="str">
        <f t="shared" si="44"/>
        <v/>
      </c>
      <c r="I395" s="8" t="str">
        <f t="shared" si="44"/>
        <v/>
      </c>
      <c r="J395" s="8" t="str">
        <f t="shared" si="44"/>
        <v/>
      </c>
      <c r="K395" s="8" t="str">
        <f t="shared" si="44"/>
        <v/>
      </c>
      <c r="L395" s="8" t="str">
        <f t="shared" si="44"/>
        <v/>
      </c>
      <c r="M395" s="8">
        <f t="shared" si="44"/>
        <v>25949388.280000001</v>
      </c>
      <c r="N395" s="8">
        <f>IFERROR(VLOOKUP($B$391,$4:$123,MATCH($S395&amp;"/"&amp;N$347,$2:$2,0),FALSE),IFERROR(VLOOKUP($B$391,$4:$123,MATCH($S394&amp;"/"&amp;N$347,$2:$2,0),FALSE),IFERROR(VLOOKUP($B$391,$4:$123,MATCH($S393&amp;"/"&amp;N$347,$2:$2,0),FALSE),IFERROR(VLOOKUP($B$391,$4:$123,MATCH($S392&amp;"/"&amp;N$347,$2:$2,0),FALSE),""))))</f>
        <v>36146866.479999997</v>
      </c>
      <c r="O395" s="8">
        <f>IFERROR(VLOOKUP($B$391,$4:$123,MATCH($S395&amp;"/"&amp;O$347,$2:$2,0),FALSE),IFERROR(VLOOKUP($B$391,$4:$123,MATCH($S394&amp;"/"&amp;O$347,$2:$2,0),FALSE),IFERROR(VLOOKUP($B$391,$4:$123,MATCH($S393&amp;"/"&amp;O$347,$2:$2,0),FALSE),IFERROR(VLOOKUP($B$391,$4:$123,MATCH($S392&amp;"/"&amp;O$347,$2:$2,0),FALSE),""))))</f>
        <v>48505703.18</v>
      </c>
      <c r="P395" s="8">
        <f>IFERROR(VLOOKUP($B$391,$4:$123,MATCH($S395&amp;"/"&amp;P$347,$2:$2,0),FALSE),IFERROR(VLOOKUP($B$391,$4:$123,MATCH($S394&amp;"/"&amp;P$347,$2:$2,0),FALSE),IFERROR(VLOOKUP($B$391,$4:$123,MATCH($S393&amp;"/"&amp;P$347,$2:$2,0),FALSE),IFERROR(VLOOKUP($B$391,$4:$123,MATCH($S392&amp;"/"&amp;P$347,$2:$2,0),FALSE),""))))</f>
        <v>64263919.280000001</v>
      </c>
      <c r="Q395" s="8">
        <f>IFERROR(VLOOKUP($B$391,$4:$123,MATCH($S395&amp;"/"&amp;Q$347,$2:$2,0),FALSE),IFERROR(VLOOKUP($B$391,$4:$123,MATCH($S394&amp;"/"&amp;Q$347,$2:$2,0),FALSE),IFERROR(VLOOKUP($B$391,$4:$123,MATCH($S393&amp;"/"&amp;Q$347,$2:$2,0),FALSE),IFERROR(VLOOKUP($B$391,$4:$123,MATCH($S392&amp;"/"&amp;Q$347,$2:$2,0),FALSE),""))))</f>
        <v>79687517.730000004</v>
      </c>
      <c r="R395" s="6"/>
      <c r="S395" s="9" t="s">
        <v>15</v>
      </c>
    </row>
    <row r="396" spans="1:19" ht="14">
      <c r="B396" s="12" t="e">
        <f t="shared" ref="B396:O396" si="45">+B395/B$401</f>
        <v>#VALUE!</v>
      </c>
      <c r="C396" s="12" t="e">
        <f t="shared" si="45"/>
        <v>#VALUE!</v>
      </c>
      <c r="D396" s="12" t="e">
        <f t="shared" si="45"/>
        <v>#VALUE!</v>
      </c>
      <c r="E396" s="12" t="e">
        <f t="shared" si="45"/>
        <v>#VALUE!</v>
      </c>
      <c r="F396" s="12" t="e">
        <f t="shared" si="45"/>
        <v>#VALUE!</v>
      </c>
      <c r="G396" s="12" t="e">
        <f t="shared" si="45"/>
        <v>#VALUE!</v>
      </c>
      <c r="H396" s="12" t="e">
        <f t="shared" si="45"/>
        <v>#VALUE!</v>
      </c>
      <c r="I396" s="12" t="e">
        <f t="shared" si="45"/>
        <v>#VALUE!</v>
      </c>
      <c r="J396" s="12" t="e">
        <f t="shared" si="45"/>
        <v>#VALUE!</v>
      </c>
      <c r="K396" s="12" t="e">
        <f t="shared" si="45"/>
        <v>#VALUE!</v>
      </c>
      <c r="L396" s="12" t="e">
        <f t="shared" si="45"/>
        <v>#VALUE!</v>
      </c>
      <c r="M396" s="12">
        <f t="shared" si="45"/>
        <v>0.4194070841697366</v>
      </c>
      <c r="N396" s="12">
        <f t="shared" si="45"/>
        <v>0.46809100577496737</v>
      </c>
      <c r="O396" s="12">
        <f t="shared" si="45"/>
        <v>0.49299505372564068</v>
      </c>
      <c r="P396" s="12">
        <f t="shared" ref="P396:Q396" si="46">+P395/P$401</f>
        <v>0.5018023539373565</v>
      </c>
      <c r="Q396" s="12">
        <f t="shared" si="46"/>
        <v>0.53069838286248106</v>
      </c>
      <c r="R396" s="6"/>
      <c r="S396" s="11" t="s">
        <v>377</v>
      </c>
    </row>
    <row r="397" spans="1:19" ht="14">
      <c r="B397" s="352" t="s">
        <v>316</v>
      </c>
      <c r="C397" s="352"/>
      <c r="D397" s="352"/>
      <c r="E397" s="352"/>
      <c r="F397" s="352"/>
      <c r="G397" s="352"/>
      <c r="H397" s="352"/>
      <c r="I397" s="352"/>
      <c r="J397" s="352"/>
      <c r="K397" s="352"/>
      <c r="L397" s="352"/>
      <c r="M397" s="352"/>
      <c r="N397" s="352"/>
      <c r="O397" s="352"/>
      <c r="P397" s="115"/>
      <c r="Q397" s="115"/>
      <c r="R397" s="6"/>
      <c r="S397" s="3"/>
    </row>
    <row r="398" spans="1:19" ht="14">
      <c r="B398" s="8" t="str">
        <f t="shared" ref="B398:Q400" si="47">IFERROR(VLOOKUP($B$397,$4:$123,MATCH($S398&amp;"/"&amp;B$347,$2:$2,0),FALSE),"")</f>
        <v/>
      </c>
      <c r="C398" s="8" t="str">
        <f t="shared" si="47"/>
        <v/>
      </c>
      <c r="D398" s="8" t="str">
        <f t="shared" si="47"/>
        <v/>
      </c>
      <c r="E398" s="8" t="str">
        <f t="shared" si="47"/>
        <v/>
      </c>
      <c r="F398" s="8" t="str">
        <f t="shared" si="47"/>
        <v/>
      </c>
      <c r="G398" s="8" t="str">
        <f t="shared" si="47"/>
        <v/>
      </c>
      <c r="H398" s="8" t="str">
        <f t="shared" si="47"/>
        <v/>
      </c>
      <c r="I398" s="8" t="str">
        <f t="shared" si="47"/>
        <v/>
      </c>
      <c r="J398" s="8" t="str">
        <f t="shared" si="47"/>
        <v/>
      </c>
      <c r="K398" s="8" t="str">
        <f t="shared" si="47"/>
        <v/>
      </c>
      <c r="L398" s="8" t="str">
        <f t="shared" si="47"/>
        <v/>
      </c>
      <c r="M398" s="8" t="str">
        <f t="shared" si="47"/>
        <v/>
      </c>
      <c r="N398" s="8">
        <f t="shared" si="47"/>
        <v>68013397</v>
      </c>
      <c r="O398" s="8">
        <f t="shared" si="47"/>
        <v>79742451</v>
      </c>
      <c r="P398" s="8">
        <f t="shared" si="47"/>
        <v>105810739</v>
      </c>
      <c r="Q398" s="8">
        <f t="shared" si="47"/>
        <v>131802350</v>
      </c>
      <c r="R398" s="6"/>
      <c r="S398" s="9" t="s">
        <v>12</v>
      </c>
    </row>
    <row r="399" spans="1:19" ht="14">
      <c r="B399" s="8" t="str">
        <f t="shared" si="47"/>
        <v/>
      </c>
      <c r="C399" s="8" t="str">
        <f t="shared" si="47"/>
        <v/>
      </c>
      <c r="D399" s="8" t="str">
        <f t="shared" si="47"/>
        <v/>
      </c>
      <c r="E399" s="8" t="str">
        <f t="shared" si="47"/>
        <v/>
      </c>
      <c r="F399" s="8" t="str">
        <f t="shared" si="47"/>
        <v/>
      </c>
      <c r="G399" s="8" t="str">
        <f t="shared" si="47"/>
        <v/>
      </c>
      <c r="H399" s="8" t="str">
        <f t="shared" si="47"/>
        <v/>
      </c>
      <c r="I399" s="8" t="str">
        <f t="shared" si="47"/>
        <v/>
      </c>
      <c r="J399" s="8" t="str">
        <f t="shared" si="47"/>
        <v/>
      </c>
      <c r="K399" s="8" t="str">
        <f t="shared" si="47"/>
        <v/>
      </c>
      <c r="L399" s="8" t="str">
        <f t="shared" si="47"/>
        <v/>
      </c>
      <c r="M399" s="8" t="str">
        <f t="shared" si="47"/>
        <v/>
      </c>
      <c r="N399" s="8">
        <f t="shared" si="47"/>
        <v>70083158</v>
      </c>
      <c r="O399" s="8">
        <f t="shared" si="47"/>
        <v>86570481</v>
      </c>
      <c r="P399" s="8">
        <f t="shared" si="47"/>
        <v>115822254</v>
      </c>
      <c r="Q399" s="8">
        <f t="shared" si="47"/>
        <v>138498038</v>
      </c>
      <c r="R399" s="6"/>
      <c r="S399" s="9" t="s">
        <v>13</v>
      </c>
    </row>
    <row r="400" spans="1:19" ht="14">
      <c r="B400" s="8" t="str">
        <f t="shared" si="47"/>
        <v/>
      </c>
      <c r="C400" s="8" t="str">
        <f t="shared" si="47"/>
        <v/>
      </c>
      <c r="D400" s="8" t="str">
        <f t="shared" si="47"/>
        <v/>
      </c>
      <c r="E400" s="8" t="str">
        <f t="shared" si="47"/>
        <v/>
      </c>
      <c r="F400" s="8" t="str">
        <f t="shared" si="47"/>
        <v/>
      </c>
      <c r="G400" s="8" t="str">
        <f t="shared" si="47"/>
        <v/>
      </c>
      <c r="H400" s="8" t="str">
        <f t="shared" si="47"/>
        <v/>
      </c>
      <c r="I400" s="8" t="str">
        <f t="shared" si="47"/>
        <v/>
      </c>
      <c r="J400" s="8" t="str">
        <f t="shared" si="47"/>
        <v/>
      </c>
      <c r="K400" s="8" t="str">
        <f t="shared" si="47"/>
        <v/>
      </c>
      <c r="L400" s="8" t="str">
        <f t="shared" si="47"/>
        <v/>
      </c>
      <c r="M400" s="8" t="str">
        <f t="shared" si="47"/>
        <v/>
      </c>
      <c r="N400" s="8">
        <f t="shared" si="47"/>
        <v>72901645</v>
      </c>
      <c r="O400" s="8">
        <f t="shared" si="47"/>
        <v>91898414</v>
      </c>
      <c r="P400" s="8">
        <f t="shared" si="47"/>
        <v>123219781</v>
      </c>
      <c r="Q400" s="8">
        <f t="shared" si="47"/>
        <v>145506023</v>
      </c>
      <c r="R400" s="6"/>
      <c r="S400" s="9" t="s">
        <v>14</v>
      </c>
    </row>
    <row r="401" spans="1:19" ht="14">
      <c r="B401" s="8" t="str">
        <f t="shared" ref="B401:M401" si="48">IFERROR(VLOOKUP($B$397,$4:$123,MATCH($S401&amp;"/"&amp;B$347,$2:$2,0),FALSE),"")</f>
        <v/>
      </c>
      <c r="C401" s="8" t="str">
        <f t="shared" si="48"/>
        <v/>
      </c>
      <c r="D401" s="8" t="str">
        <f t="shared" si="48"/>
        <v/>
      </c>
      <c r="E401" s="8" t="str">
        <f t="shared" si="48"/>
        <v/>
      </c>
      <c r="F401" s="8" t="str">
        <f t="shared" si="48"/>
        <v/>
      </c>
      <c r="G401" s="8" t="str">
        <f t="shared" si="48"/>
        <v/>
      </c>
      <c r="H401" s="8" t="str">
        <f t="shared" si="48"/>
        <v/>
      </c>
      <c r="I401" s="8" t="str">
        <f t="shared" si="48"/>
        <v/>
      </c>
      <c r="J401" s="8" t="str">
        <f t="shared" si="48"/>
        <v/>
      </c>
      <c r="K401" s="8" t="str">
        <f t="shared" si="48"/>
        <v/>
      </c>
      <c r="L401" s="8" t="str">
        <f t="shared" si="48"/>
        <v/>
      </c>
      <c r="M401" s="8">
        <f t="shared" si="48"/>
        <v>61871602.219999999</v>
      </c>
      <c r="N401" s="8">
        <f>IFERROR(VLOOKUP($B$397,$4:$123,MATCH($S401&amp;"/"&amp;N$347,$2:$2,0),FALSE),IFERROR(VLOOKUP($B$397,$4:$123,MATCH($S400&amp;"/"&amp;N$347,$2:$2,0),FALSE),IFERROR(VLOOKUP($B$397,$4:$123,MATCH($S399&amp;"/"&amp;N$347,$2:$2,0),FALSE),IFERROR(VLOOKUP($B$397,$4:$123,MATCH($S398&amp;"/"&amp;N$347,$2:$2,0),FALSE),""))))</f>
        <v>77221877.870000005</v>
      </c>
      <c r="O401" s="8">
        <f>IFERROR(VLOOKUP($B$397,$4:$123,MATCH($S401&amp;"/"&amp;O$347,$2:$2,0),FALSE),IFERROR(VLOOKUP($B$397,$4:$123,MATCH($S400&amp;"/"&amp;O$347,$2:$2,0),FALSE),IFERROR(VLOOKUP($B$397,$4:$123,MATCH($S399&amp;"/"&amp;O$347,$2:$2,0),FALSE),IFERROR(VLOOKUP($B$397,$4:$123,MATCH($S398&amp;"/"&amp;O$347,$2:$2,0),FALSE),""))))</f>
        <v>98389837.409999996</v>
      </c>
      <c r="P401" s="8">
        <f>IFERROR(VLOOKUP($B$397,$4:$123,MATCH($S401&amp;"/"&amp;P$347,$2:$2,0),FALSE),IFERROR(VLOOKUP($B$397,$4:$123,MATCH($S400&amp;"/"&amp;P$347,$2:$2,0),FALSE),IFERROR(VLOOKUP($B$397,$4:$123,MATCH($S399&amp;"/"&amp;P$347,$2:$2,0),FALSE),IFERROR(VLOOKUP($B$397,$4:$123,MATCH($S398&amp;"/"&amp;P$347,$2:$2,0),FALSE),""))))</f>
        <v>128066197.33</v>
      </c>
      <c r="Q401" s="8">
        <f>IFERROR(VLOOKUP($B$397,$4:$123,MATCH($S401&amp;"/"&amp;Q$347,$2:$2,0),FALSE),IFERROR(VLOOKUP($B$397,$4:$123,MATCH($S400&amp;"/"&amp;Q$347,$2:$2,0),FALSE),IFERROR(VLOOKUP($B$397,$4:$123,MATCH($S399&amp;"/"&amp;Q$347,$2:$2,0),FALSE),IFERROR(VLOOKUP($B$397,$4:$123,MATCH($S398&amp;"/"&amp;Q$347,$2:$2,0),FALSE),""))))</f>
        <v>150155946.02000001</v>
      </c>
      <c r="R401" s="6"/>
      <c r="S401" s="9" t="s">
        <v>15</v>
      </c>
    </row>
    <row r="402" spans="1:19" ht="14">
      <c r="B402" s="354" t="s">
        <v>1</v>
      </c>
      <c r="C402" s="354"/>
      <c r="D402" s="354"/>
      <c r="E402" s="354"/>
      <c r="F402" s="354"/>
      <c r="G402" s="354"/>
      <c r="H402" s="354"/>
      <c r="I402" s="354"/>
      <c r="J402" s="354"/>
      <c r="K402" s="354"/>
      <c r="L402" s="354"/>
      <c r="M402" s="354"/>
      <c r="N402" s="354"/>
      <c r="O402" s="354"/>
      <c r="P402" s="117"/>
      <c r="Q402" s="117"/>
    </row>
    <row r="403" spans="1:19" ht="14">
      <c r="B403" s="355" t="s">
        <v>2</v>
      </c>
      <c r="C403" s="355"/>
      <c r="D403" s="355"/>
      <c r="E403" s="355"/>
      <c r="F403" s="355"/>
      <c r="G403" s="355"/>
      <c r="H403" s="355"/>
      <c r="I403" s="355"/>
      <c r="J403" s="355"/>
      <c r="K403" s="355"/>
      <c r="L403" s="355"/>
      <c r="M403" s="355"/>
      <c r="N403" s="355"/>
      <c r="O403" s="355"/>
      <c r="P403" s="118"/>
      <c r="Q403" s="118"/>
      <c r="R403" s="6"/>
      <c r="S403" s="3"/>
    </row>
    <row r="404" spans="1:19" ht="14">
      <c r="B404" s="8" t="str">
        <f t="shared" ref="B404:Q406" si="49">IFERROR(VLOOKUP($B$403,$4:$123,MATCH($S404&amp;"/"&amp;B$347,$2:$2,0),FALSE),"")</f>
        <v/>
      </c>
      <c r="C404" s="8" t="str">
        <f t="shared" si="49"/>
        <v/>
      </c>
      <c r="D404" s="8" t="str">
        <f t="shared" si="49"/>
        <v/>
      </c>
      <c r="E404" s="8" t="str">
        <f t="shared" si="49"/>
        <v/>
      </c>
      <c r="F404" s="8" t="str">
        <f t="shared" si="49"/>
        <v/>
      </c>
      <c r="G404" s="8" t="str">
        <f t="shared" si="49"/>
        <v/>
      </c>
      <c r="H404" s="8" t="str">
        <f t="shared" si="49"/>
        <v/>
      </c>
      <c r="I404" s="8" t="str">
        <f t="shared" si="49"/>
        <v/>
      </c>
      <c r="J404" s="8" t="str">
        <f t="shared" si="49"/>
        <v/>
      </c>
      <c r="K404" s="8" t="str">
        <f t="shared" si="49"/>
        <v/>
      </c>
      <c r="L404" s="8" t="str">
        <f t="shared" si="49"/>
        <v/>
      </c>
      <c r="M404" s="8" t="str">
        <f t="shared" si="49"/>
        <v/>
      </c>
      <c r="N404" s="8">
        <f t="shared" si="49"/>
        <v>15398268</v>
      </c>
      <c r="O404" s="8">
        <f t="shared" si="49"/>
        <v>17837008</v>
      </c>
      <c r="P404" s="8">
        <f t="shared" si="49"/>
        <v>30369496</v>
      </c>
      <c r="Q404" s="8">
        <f t="shared" si="49"/>
        <v>30271008</v>
      </c>
      <c r="R404" s="6"/>
      <c r="S404" s="9" t="s">
        <v>12</v>
      </c>
    </row>
    <row r="405" spans="1:19" ht="14">
      <c r="B405" s="8" t="str">
        <f t="shared" si="49"/>
        <v/>
      </c>
      <c r="C405" s="8" t="str">
        <f t="shared" si="49"/>
        <v/>
      </c>
      <c r="D405" s="8" t="str">
        <f t="shared" si="49"/>
        <v/>
      </c>
      <c r="E405" s="8" t="str">
        <f t="shared" si="49"/>
        <v/>
      </c>
      <c r="F405" s="8" t="str">
        <f t="shared" si="49"/>
        <v/>
      </c>
      <c r="G405" s="8" t="str">
        <f t="shared" si="49"/>
        <v/>
      </c>
      <c r="H405" s="8" t="str">
        <f t="shared" si="49"/>
        <v/>
      </c>
      <c r="I405" s="8" t="str">
        <f t="shared" si="49"/>
        <v/>
      </c>
      <c r="J405" s="8" t="str">
        <f t="shared" si="49"/>
        <v/>
      </c>
      <c r="K405" s="8" t="str">
        <f t="shared" si="49"/>
        <v/>
      </c>
      <c r="L405" s="8" t="str">
        <f t="shared" si="49"/>
        <v/>
      </c>
      <c r="M405" s="8" t="str">
        <f t="shared" si="49"/>
        <v/>
      </c>
      <c r="N405" s="8">
        <f t="shared" si="49"/>
        <v>14187861</v>
      </c>
      <c r="O405" s="8">
        <f t="shared" si="49"/>
        <v>21062951</v>
      </c>
      <c r="P405" s="8">
        <f t="shared" si="49"/>
        <v>32988520</v>
      </c>
      <c r="Q405" s="8">
        <f t="shared" si="49"/>
        <v>35113525</v>
      </c>
      <c r="R405" s="6"/>
      <c r="S405" s="9" t="s">
        <v>13</v>
      </c>
    </row>
    <row r="406" spans="1:19" ht="14">
      <c r="B406" s="8" t="str">
        <f t="shared" si="49"/>
        <v/>
      </c>
      <c r="C406" s="8" t="str">
        <f t="shared" si="49"/>
        <v/>
      </c>
      <c r="D406" s="8" t="str">
        <f t="shared" si="49"/>
        <v/>
      </c>
      <c r="E406" s="8" t="str">
        <f t="shared" si="49"/>
        <v/>
      </c>
      <c r="F406" s="8" t="str">
        <f t="shared" si="49"/>
        <v/>
      </c>
      <c r="G406" s="8" t="str">
        <f t="shared" si="49"/>
        <v/>
      </c>
      <c r="H406" s="8" t="str">
        <f t="shared" si="49"/>
        <v/>
      </c>
      <c r="I406" s="8" t="str">
        <f t="shared" si="49"/>
        <v/>
      </c>
      <c r="J406" s="8" t="str">
        <f t="shared" si="49"/>
        <v/>
      </c>
      <c r="K406" s="8" t="str">
        <f t="shared" si="49"/>
        <v/>
      </c>
      <c r="L406" s="8" t="str">
        <f t="shared" si="49"/>
        <v/>
      </c>
      <c r="M406" s="8" t="str">
        <f t="shared" si="49"/>
        <v/>
      </c>
      <c r="N406" s="8">
        <f t="shared" si="49"/>
        <v>17203289</v>
      </c>
      <c r="O406" s="8">
        <f t="shared" si="49"/>
        <v>26136896</v>
      </c>
      <c r="P406" s="8">
        <f t="shared" si="49"/>
        <v>29766514</v>
      </c>
      <c r="Q406" s="8">
        <f t="shared" si="49"/>
        <v>42483989</v>
      </c>
      <c r="R406" s="6"/>
      <c r="S406" s="9" t="s">
        <v>14</v>
      </c>
    </row>
    <row r="407" spans="1:19" ht="14">
      <c r="B407" s="8" t="str">
        <f t="shared" ref="B407:M407" si="50">IFERROR(VLOOKUP($B$403,$4:$123,MATCH($S407&amp;"/"&amp;B$347,$2:$2,0),FALSE),"")</f>
        <v/>
      </c>
      <c r="C407" s="8" t="str">
        <f t="shared" si="50"/>
        <v/>
      </c>
      <c r="D407" s="8" t="str">
        <f t="shared" si="50"/>
        <v/>
      </c>
      <c r="E407" s="8" t="str">
        <f t="shared" si="50"/>
        <v/>
      </c>
      <c r="F407" s="8" t="str">
        <f t="shared" si="50"/>
        <v/>
      </c>
      <c r="G407" s="8" t="str">
        <f t="shared" si="50"/>
        <v/>
      </c>
      <c r="H407" s="8" t="str">
        <f t="shared" si="50"/>
        <v/>
      </c>
      <c r="I407" s="8" t="str">
        <f t="shared" si="50"/>
        <v/>
      </c>
      <c r="J407" s="8" t="str">
        <f t="shared" si="50"/>
        <v/>
      </c>
      <c r="K407" s="8" t="str">
        <f t="shared" si="50"/>
        <v/>
      </c>
      <c r="L407" s="8" t="str">
        <f t="shared" si="50"/>
        <v/>
      </c>
      <c r="M407" s="8">
        <f t="shared" si="50"/>
        <v>14669273.219999999</v>
      </c>
      <c r="N407" s="8">
        <f>IFERROR(VLOOKUP($B$403,$4:$123,MATCH($S407&amp;"/"&amp;N$347,$2:$2,0),FALSE),IFERROR(VLOOKUP($B$403,$4:$123,MATCH($S406&amp;"/"&amp;N$347,$2:$2,0),FALSE),IFERROR(VLOOKUP($B$403,$4:$123,MATCH($S405&amp;"/"&amp;N$347,$2:$2,0),FALSE),IFERROR(VLOOKUP($B$403,$4:$123,MATCH($S404&amp;"/"&amp;N$347,$2:$2,0),FALSE),""))))</f>
        <v>19242626.329999998</v>
      </c>
      <c r="O407" s="8">
        <f>IFERROR(VLOOKUP($B$403,$4:$123,MATCH($S407&amp;"/"&amp;O$347,$2:$2,0),FALSE),IFERROR(VLOOKUP($B$403,$4:$123,MATCH($S406&amp;"/"&amp;O$347,$2:$2,0),FALSE),IFERROR(VLOOKUP($B$403,$4:$123,MATCH($S405&amp;"/"&amp;O$347,$2:$2,0),FALSE),IFERROR(VLOOKUP($B$403,$4:$123,MATCH($S404&amp;"/"&amp;O$347,$2:$2,0),FALSE),""))))</f>
        <v>28793483.419999998</v>
      </c>
      <c r="P407" s="8">
        <f>IFERROR(VLOOKUP($B$403,$4:$123,MATCH($S407&amp;"/"&amp;P$347,$2:$2,0),FALSE),IFERROR(VLOOKUP($B$403,$4:$123,MATCH($S406&amp;"/"&amp;P$347,$2:$2,0),FALSE),IFERROR(VLOOKUP($B$403,$4:$123,MATCH($S405&amp;"/"&amp;P$347,$2:$2,0),FALSE),IFERROR(VLOOKUP($B$403,$4:$123,MATCH($S404&amp;"/"&amp;P$347,$2:$2,0),FALSE),""))))</f>
        <v>31799064.609999999</v>
      </c>
      <c r="Q407" s="8">
        <f>IFERROR(VLOOKUP($B$403,$4:$123,MATCH($S407&amp;"/"&amp;Q$347,$2:$2,0),FALSE),IFERROR(VLOOKUP($B$403,$4:$123,MATCH($S406&amp;"/"&amp;Q$347,$2:$2,0),FALSE),IFERROR(VLOOKUP($B$403,$4:$123,MATCH($S405&amp;"/"&amp;Q$347,$2:$2,0),FALSE),IFERROR(VLOOKUP($B$403,$4:$123,MATCH($S404&amp;"/"&amp;Q$347,$2:$2,0),FALSE),""))))</f>
        <v>46698707.5</v>
      </c>
      <c r="R407" s="6"/>
      <c r="S407" s="9" t="s">
        <v>15</v>
      </c>
    </row>
    <row r="408" spans="1:19" ht="14">
      <c r="A408" s="84"/>
      <c r="B408" s="12" t="e">
        <f t="shared" ref="B408:M408" si="51">+B407/B$401</f>
        <v>#VALUE!</v>
      </c>
      <c r="C408" s="12" t="e">
        <f t="shared" si="51"/>
        <v>#VALUE!</v>
      </c>
      <c r="D408" s="12" t="e">
        <f t="shared" si="51"/>
        <v>#VALUE!</v>
      </c>
      <c r="E408" s="12" t="e">
        <f t="shared" si="51"/>
        <v>#VALUE!</v>
      </c>
      <c r="F408" s="12" t="e">
        <f t="shared" si="51"/>
        <v>#VALUE!</v>
      </c>
      <c r="G408" s="12" t="e">
        <f t="shared" si="51"/>
        <v>#VALUE!</v>
      </c>
      <c r="H408" s="12" t="e">
        <f t="shared" si="51"/>
        <v>#VALUE!</v>
      </c>
      <c r="I408" s="12" t="e">
        <f t="shared" si="51"/>
        <v>#VALUE!</v>
      </c>
      <c r="J408" s="12" t="e">
        <f t="shared" si="51"/>
        <v>#VALUE!</v>
      </c>
      <c r="K408" s="12" t="e">
        <f t="shared" si="51"/>
        <v>#VALUE!</v>
      </c>
      <c r="L408" s="12" t="e">
        <f t="shared" si="51"/>
        <v>#VALUE!</v>
      </c>
      <c r="M408" s="12">
        <f t="shared" si="51"/>
        <v>0.23709218274063307</v>
      </c>
      <c r="N408" s="12">
        <f>+N407/N$401</f>
        <v>0.24918620034589425</v>
      </c>
      <c r="O408" s="12">
        <f>+O407/O$401</f>
        <v>0.2926469255154347</v>
      </c>
      <c r="P408" s="12">
        <f>+P407/P$401</f>
        <v>0.24830177886878621</v>
      </c>
      <c r="Q408" s="12">
        <f>+Q407/Q$401</f>
        <v>0.31100138714307035</v>
      </c>
      <c r="R408" s="6"/>
      <c r="S408" s="11" t="s">
        <v>377</v>
      </c>
    </row>
    <row r="409" spans="1:19" ht="14">
      <c r="B409" s="356" t="s">
        <v>3</v>
      </c>
      <c r="C409" s="356"/>
      <c r="D409" s="356"/>
      <c r="E409" s="356"/>
      <c r="F409" s="356"/>
      <c r="G409" s="356"/>
      <c r="H409" s="356"/>
      <c r="I409" s="356"/>
      <c r="J409" s="356"/>
      <c r="K409" s="356"/>
      <c r="L409" s="356"/>
      <c r="M409" s="356"/>
      <c r="N409" s="356"/>
      <c r="O409" s="356"/>
      <c r="P409" s="119"/>
      <c r="Q409" s="119"/>
      <c r="R409" s="6"/>
      <c r="S409" s="3"/>
    </row>
    <row r="410" spans="1:19" ht="14">
      <c r="B410" s="8" t="str">
        <f t="shared" ref="B410:Q412" si="52">IFERROR(VLOOKUP($B$409,$4:$123,MATCH($S410&amp;"/"&amp;B$347,$2:$2,0),FALSE),"")</f>
        <v/>
      </c>
      <c r="C410" s="8" t="str">
        <f t="shared" si="52"/>
        <v/>
      </c>
      <c r="D410" s="8" t="str">
        <f t="shared" si="52"/>
        <v/>
      </c>
      <c r="E410" s="8" t="str">
        <f t="shared" si="52"/>
        <v/>
      </c>
      <c r="F410" s="8" t="str">
        <f t="shared" si="52"/>
        <v/>
      </c>
      <c r="G410" s="8" t="str">
        <f t="shared" si="52"/>
        <v/>
      </c>
      <c r="H410" s="8" t="str">
        <f t="shared" si="52"/>
        <v/>
      </c>
      <c r="I410" s="8" t="str">
        <f t="shared" si="52"/>
        <v/>
      </c>
      <c r="J410" s="8" t="str">
        <f t="shared" si="52"/>
        <v/>
      </c>
      <c r="K410" s="8" t="str">
        <f t="shared" si="52"/>
        <v/>
      </c>
      <c r="L410" s="8" t="str">
        <f t="shared" si="52"/>
        <v/>
      </c>
      <c r="M410" s="8" t="str">
        <f t="shared" si="52"/>
        <v/>
      </c>
      <c r="N410" s="8">
        <f t="shared" si="52"/>
        <v>30042548</v>
      </c>
      <c r="O410" s="8">
        <f t="shared" si="52"/>
        <v>34231357</v>
      </c>
      <c r="P410" s="8">
        <f t="shared" si="52"/>
        <v>42759871</v>
      </c>
      <c r="Q410" s="8">
        <f t="shared" si="52"/>
        <v>63690904</v>
      </c>
      <c r="R410" s="6"/>
      <c r="S410" s="9" t="s">
        <v>12</v>
      </c>
    </row>
    <row r="411" spans="1:19" ht="14">
      <c r="B411" s="8" t="str">
        <f t="shared" si="52"/>
        <v/>
      </c>
      <c r="C411" s="8" t="str">
        <f t="shared" si="52"/>
        <v/>
      </c>
      <c r="D411" s="8" t="str">
        <f t="shared" si="52"/>
        <v/>
      </c>
      <c r="E411" s="8" t="str">
        <f t="shared" si="52"/>
        <v/>
      </c>
      <c r="F411" s="8" t="str">
        <f t="shared" si="52"/>
        <v/>
      </c>
      <c r="G411" s="8" t="str">
        <f t="shared" si="52"/>
        <v/>
      </c>
      <c r="H411" s="8" t="str">
        <f t="shared" si="52"/>
        <v/>
      </c>
      <c r="I411" s="8" t="str">
        <f t="shared" si="52"/>
        <v/>
      </c>
      <c r="J411" s="8" t="str">
        <f t="shared" si="52"/>
        <v/>
      </c>
      <c r="K411" s="8" t="str">
        <f t="shared" si="52"/>
        <v/>
      </c>
      <c r="L411" s="8" t="str">
        <f t="shared" si="52"/>
        <v/>
      </c>
      <c r="M411" s="8" t="str">
        <f t="shared" si="52"/>
        <v/>
      </c>
      <c r="N411" s="8">
        <f t="shared" si="52"/>
        <v>32693529</v>
      </c>
      <c r="O411" s="8">
        <f t="shared" si="52"/>
        <v>37456231</v>
      </c>
      <c r="P411" s="8">
        <f t="shared" si="52"/>
        <v>49631530</v>
      </c>
      <c r="Q411" s="8">
        <f t="shared" si="52"/>
        <v>66396744</v>
      </c>
      <c r="R411" s="6"/>
      <c r="S411" s="9" t="s">
        <v>13</v>
      </c>
    </row>
    <row r="412" spans="1:19" ht="14">
      <c r="B412" s="8" t="str">
        <f t="shared" si="52"/>
        <v/>
      </c>
      <c r="C412" s="8" t="str">
        <f t="shared" si="52"/>
        <v/>
      </c>
      <c r="D412" s="8" t="str">
        <f t="shared" si="52"/>
        <v/>
      </c>
      <c r="E412" s="8" t="str">
        <f t="shared" si="52"/>
        <v/>
      </c>
      <c r="F412" s="8" t="str">
        <f t="shared" si="52"/>
        <v/>
      </c>
      <c r="G412" s="8" t="str">
        <f t="shared" si="52"/>
        <v/>
      </c>
      <c r="H412" s="8" t="str">
        <f t="shared" si="52"/>
        <v/>
      </c>
      <c r="I412" s="8" t="str">
        <f t="shared" si="52"/>
        <v/>
      </c>
      <c r="J412" s="8" t="str">
        <f t="shared" si="52"/>
        <v/>
      </c>
      <c r="K412" s="8" t="str">
        <f t="shared" si="52"/>
        <v/>
      </c>
      <c r="L412" s="8" t="str">
        <f t="shared" si="52"/>
        <v/>
      </c>
      <c r="M412" s="8" t="str">
        <f t="shared" si="52"/>
        <v/>
      </c>
      <c r="N412" s="8">
        <f t="shared" si="52"/>
        <v>31256413</v>
      </c>
      <c r="O412" s="8">
        <f t="shared" si="52"/>
        <v>36472118</v>
      </c>
      <c r="P412" s="8">
        <f t="shared" si="52"/>
        <v>59108631</v>
      </c>
      <c r="Q412" s="8">
        <f t="shared" si="52"/>
        <v>64996637</v>
      </c>
      <c r="R412" s="6"/>
      <c r="S412" s="9" t="s">
        <v>14</v>
      </c>
    </row>
    <row r="413" spans="1:19" ht="14">
      <c r="B413" s="8" t="str">
        <f t="shared" ref="B413:M413" si="53">IFERROR(VLOOKUP($B$409,$4:$123,MATCH($S413&amp;"/"&amp;B$347,$2:$2,0),FALSE),"")</f>
        <v/>
      </c>
      <c r="C413" s="8" t="str">
        <f t="shared" si="53"/>
        <v/>
      </c>
      <c r="D413" s="8" t="str">
        <f t="shared" si="53"/>
        <v/>
      </c>
      <c r="E413" s="8" t="str">
        <f t="shared" si="53"/>
        <v/>
      </c>
      <c r="F413" s="8" t="str">
        <f t="shared" si="53"/>
        <v/>
      </c>
      <c r="G413" s="8" t="str">
        <f t="shared" si="53"/>
        <v/>
      </c>
      <c r="H413" s="8" t="str">
        <f t="shared" si="53"/>
        <v/>
      </c>
      <c r="I413" s="8" t="str">
        <f t="shared" si="53"/>
        <v/>
      </c>
      <c r="J413" s="8" t="str">
        <f t="shared" si="53"/>
        <v/>
      </c>
      <c r="K413" s="8" t="str">
        <f t="shared" si="53"/>
        <v/>
      </c>
      <c r="L413" s="8" t="str">
        <f t="shared" si="53"/>
        <v/>
      </c>
      <c r="M413" s="8">
        <f t="shared" si="53"/>
        <v>29466966.129999999</v>
      </c>
      <c r="N413" s="8">
        <f>IFERROR(VLOOKUP($B$409,$4:$123,MATCH($S413&amp;"/"&amp;N$347,$2:$2,0),FALSE),IFERROR(VLOOKUP($B$409,$4:$123,MATCH($S412&amp;"/"&amp;N$347,$2:$2,0),FALSE),IFERROR(VLOOKUP($B$409,$4:$123,MATCH($S411&amp;"/"&amp;N$347,$2:$2,0),FALSE),IFERROR(VLOOKUP($B$409,$4:$123,MATCH($S410&amp;"/"&amp;N$347,$2:$2,0),FALSE),""))))</f>
        <v>31732122.27</v>
      </c>
      <c r="O413" s="8">
        <f>IFERROR(VLOOKUP($B$409,$4:$123,MATCH($S413&amp;"/"&amp;O$347,$2:$2,0),FALSE),IFERROR(VLOOKUP($B$409,$4:$123,MATCH($S412&amp;"/"&amp;O$347,$2:$2,0),FALSE),IFERROR(VLOOKUP($B$409,$4:$123,MATCH($S411&amp;"/"&amp;O$347,$2:$2,0),FALSE),IFERROR(VLOOKUP($B$409,$4:$123,MATCH($S410&amp;"/"&amp;O$347,$2:$2,0),FALSE),""))))</f>
        <v>38520944.149999999</v>
      </c>
      <c r="P413" s="8">
        <f>IFERROR(VLOOKUP($B$409,$4:$123,MATCH($S413&amp;"/"&amp;P$347,$2:$2,0),FALSE),IFERROR(VLOOKUP($B$409,$4:$123,MATCH($S412&amp;"/"&amp;P$347,$2:$2,0),FALSE),IFERROR(VLOOKUP($B$409,$4:$123,MATCH($S411&amp;"/"&amp;P$347,$2:$2,0),FALSE),IFERROR(VLOOKUP($B$409,$4:$123,MATCH($S410&amp;"/"&amp;P$347,$2:$2,0),FALSE),""))))</f>
        <v>59927666.469999999</v>
      </c>
      <c r="Q413" s="8">
        <f>IFERROR(VLOOKUP($B$409,$4:$123,MATCH($S413&amp;"/"&amp;Q$347,$2:$2,0),FALSE),IFERROR(VLOOKUP($B$409,$4:$123,MATCH($S412&amp;"/"&amp;Q$347,$2:$2,0),FALSE),IFERROR(VLOOKUP($B$409,$4:$123,MATCH($S411&amp;"/"&amp;Q$347,$2:$2,0),FALSE),IFERROR(VLOOKUP($B$409,$4:$123,MATCH($S410&amp;"/"&amp;Q$347,$2:$2,0),FALSE),""))))</f>
        <v>63165386.439999998</v>
      </c>
      <c r="R413" s="6"/>
      <c r="S413" s="9" t="s">
        <v>15</v>
      </c>
    </row>
    <row r="414" spans="1:19" ht="14">
      <c r="B414" s="12" t="e">
        <f t="shared" ref="B414:M414" si="54">+B413/B$401</f>
        <v>#VALUE!</v>
      </c>
      <c r="C414" s="12" t="e">
        <f t="shared" si="54"/>
        <v>#VALUE!</v>
      </c>
      <c r="D414" s="12" t="e">
        <f t="shared" si="54"/>
        <v>#VALUE!</v>
      </c>
      <c r="E414" s="12" t="e">
        <f t="shared" si="54"/>
        <v>#VALUE!</v>
      </c>
      <c r="F414" s="12" t="e">
        <f t="shared" si="54"/>
        <v>#VALUE!</v>
      </c>
      <c r="G414" s="12" t="e">
        <f t="shared" si="54"/>
        <v>#VALUE!</v>
      </c>
      <c r="H414" s="12" t="e">
        <f t="shared" si="54"/>
        <v>#VALUE!</v>
      </c>
      <c r="I414" s="12" t="e">
        <f t="shared" si="54"/>
        <v>#VALUE!</v>
      </c>
      <c r="J414" s="12" t="e">
        <f t="shared" si="54"/>
        <v>#VALUE!</v>
      </c>
      <c r="K414" s="12" t="e">
        <f t="shared" si="54"/>
        <v>#VALUE!</v>
      </c>
      <c r="L414" s="12" t="e">
        <f t="shared" si="54"/>
        <v>#VALUE!</v>
      </c>
      <c r="M414" s="12">
        <f t="shared" si="54"/>
        <v>0.47625994919644737</v>
      </c>
      <c r="N414" s="12">
        <f>+N413/N$401</f>
        <v>0.41092140136011429</v>
      </c>
      <c r="O414" s="12">
        <f>+O413/O$401</f>
        <v>0.3915134445184566</v>
      </c>
      <c r="P414" s="12">
        <f>+P413/P$401</f>
        <v>0.46794288984452975</v>
      </c>
      <c r="Q414" s="12">
        <f>+Q413/Q$401</f>
        <v>0.42066523580482579</v>
      </c>
      <c r="R414" s="6"/>
      <c r="S414" s="11" t="s">
        <v>377</v>
      </c>
    </row>
    <row r="415" spans="1:19" ht="14">
      <c r="B415" s="388" t="s">
        <v>4</v>
      </c>
      <c r="C415" s="388"/>
      <c r="D415" s="388"/>
      <c r="E415" s="388"/>
      <c r="F415" s="388"/>
      <c r="G415" s="388"/>
      <c r="H415" s="388"/>
      <c r="I415" s="388"/>
      <c r="J415" s="388"/>
      <c r="K415" s="388"/>
      <c r="L415" s="388"/>
      <c r="M415" s="388"/>
      <c r="N415" s="388"/>
      <c r="O415" s="388"/>
      <c r="P415" s="214"/>
      <c r="Q415" s="214"/>
      <c r="R415" s="6"/>
      <c r="S415" s="3"/>
    </row>
    <row r="416" spans="1:19" ht="14">
      <c r="B416" s="8" t="str">
        <f t="shared" ref="B416:Q418" si="55">IFERROR(VLOOKUP($B$415,$4:$123,MATCH($S416&amp;"/"&amp;B$347,$2:$2,0),FALSE),"")</f>
        <v/>
      </c>
      <c r="C416" s="8" t="str">
        <f t="shared" si="55"/>
        <v/>
      </c>
      <c r="D416" s="8" t="str">
        <f t="shared" si="55"/>
        <v/>
      </c>
      <c r="E416" s="8" t="str">
        <f t="shared" si="55"/>
        <v/>
      </c>
      <c r="F416" s="8" t="str">
        <f t="shared" si="55"/>
        <v/>
      </c>
      <c r="G416" s="8" t="str">
        <f t="shared" si="55"/>
        <v/>
      </c>
      <c r="H416" s="8" t="str">
        <f t="shared" si="55"/>
        <v/>
      </c>
      <c r="I416" s="8" t="str">
        <f t="shared" si="55"/>
        <v/>
      </c>
      <c r="J416" s="8" t="str">
        <f t="shared" si="55"/>
        <v/>
      </c>
      <c r="K416" s="8" t="str">
        <f t="shared" si="55"/>
        <v/>
      </c>
      <c r="L416" s="8" t="str">
        <f t="shared" si="55"/>
        <v/>
      </c>
      <c r="M416" s="8" t="str">
        <f t="shared" si="55"/>
        <v/>
      </c>
      <c r="N416" s="8">
        <f t="shared" si="55"/>
        <v>45440816</v>
      </c>
      <c r="O416" s="8">
        <f t="shared" si="55"/>
        <v>52068365</v>
      </c>
      <c r="P416" s="8">
        <f t="shared" si="55"/>
        <v>73129367</v>
      </c>
      <c r="Q416" s="8">
        <f t="shared" si="55"/>
        <v>93961912</v>
      </c>
      <c r="R416" s="6"/>
      <c r="S416" s="9" t="s">
        <v>12</v>
      </c>
    </row>
    <row r="417" spans="2:19" ht="14">
      <c r="B417" s="8" t="str">
        <f t="shared" si="55"/>
        <v/>
      </c>
      <c r="C417" s="8" t="str">
        <f t="shared" si="55"/>
        <v/>
      </c>
      <c r="D417" s="8" t="str">
        <f t="shared" si="55"/>
        <v/>
      </c>
      <c r="E417" s="8" t="str">
        <f t="shared" si="55"/>
        <v/>
      </c>
      <c r="F417" s="8" t="str">
        <f t="shared" si="55"/>
        <v/>
      </c>
      <c r="G417" s="8" t="str">
        <f t="shared" si="55"/>
        <v/>
      </c>
      <c r="H417" s="8" t="str">
        <f t="shared" si="55"/>
        <v/>
      </c>
      <c r="I417" s="8" t="str">
        <f t="shared" si="55"/>
        <v/>
      </c>
      <c r="J417" s="8" t="str">
        <f t="shared" si="55"/>
        <v/>
      </c>
      <c r="K417" s="8" t="str">
        <f t="shared" si="55"/>
        <v/>
      </c>
      <c r="L417" s="8" t="str">
        <f t="shared" si="55"/>
        <v/>
      </c>
      <c r="M417" s="8" t="str">
        <f t="shared" si="55"/>
        <v/>
      </c>
      <c r="N417" s="8">
        <f t="shared" si="55"/>
        <v>46881390</v>
      </c>
      <c r="O417" s="8">
        <f t="shared" si="55"/>
        <v>58519182</v>
      </c>
      <c r="P417" s="8">
        <f t="shared" si="55"/>
        <v>82620050</v>
      </c>
      <c r="Q417" s="8">
        <f t="shared" si="55"/>
        <v>101510269</v>
      </c>
      <c r="R417" s="6"/>
      <c r="S417" s="9" t="s">
        <v>13</v>
      </c>
    </row>
    <row r="418" spans="2:19" ht="14">
      <c r="B418" s="8" t="str">
        <f t="shared" si="55"/>
        <v/>
      </c>
      <c r="C418" s="8" t="str">
        <f t="shared" si="55"/>
        <v/>
      </c>
      <c r="D418" s="8" t="str">
        <f t="shared" si="55"/>
        <v/>
      </c>
      <c r="E418" s="8" t="str">
        <f t="shared" si="55"/>
        <v/>
      </c>
      <c r="F418" s="8" t="str">
        <f t="shared" si="55"/>
        <v/>
      </c>
      <c r="G418" s="8" t="str">
        <f t="shared" si="55"/>
        <v/>
      </c>
      <c r="H418" s="8" t="str">
        <f t="shared" si="55"/>
        <v/>
      </c>
      <c r="I418" s="8" t="str">
        <f t="shared" si="55"/>
        <v/>
      </c>
      <c r="J418" s="8" t="str">
        <f t="shared" si="55"/>
        <v/>
      </c>
      <c r="K418" s="8" t="str">
        <f t="shared" si="55"/>
        <v/>
      </c>
      <c r="L418" s="8" t="str">
        <f t="shared" si="55"/>
        <v/>
      </c>
      <c r="M418" s="8" t="str">
        <f t="shared" si="55"/>
        <v/>
      </c>
      <c r="N418" s="8">
        <f t="shared" si="55"/>
        <v>48459702</v>
      </c>
      <c r="O418" s="8">
        <f t="shared" si="55"/>
        <v>62609014</v>
      </c>
      <c r="P418" s="8">
        <f t="shared" si="55"/>
        <v>88875145</v>
      </c>
      <c r="Q418" s="8">
        <f t="shared" si="55"/>
        <v>107480626</v>
      </c>
      <c r="R418" s="6"/>
      <c r="S418" s="9" t="s">
        <v>14</v>
      </c>
    </row>
    <row r="419" spans="2:19" ht="14">
      <c r="B419" s="8" t="str">
        <f t="shared" ref="B419:M419" si="56">IFERROR(VLOOKUP($B$415,$4:$123,MATCH($S419&amp;"/"&amp;B$347,$2:$2,0),FALSE),"")</f>
        <v/>
      </c>
      <c r="C419" s="8" t="str">
        <f t="shared" si="56"/>
        <v/>
      </c>
      <c r="D419" s="8" t="str">
        <f t="shared" si="56"/>
        <v/>
      </c>
      <c r="E419" s="8" t="str">
        <f t="shared" si="56"/>
        <v/>
      </c>
      <c r="F419" s="8" t="str">
        <f t="shared" si="56"/>
        <v/>
      </c>
      <c r="G419" s="8" t="str">
        <f t="shared" si="56"/>
        <v/>
      </c>
      <c r="H419" s="8" t="str">
        <f t="shared" si="56"/>
        <v/>
      </c>
      <c r="I419" s="8" t="str">
        <f t="shared" si="56"/>
        <v/>
      </c>
      <c r="J419" s="8" t="str">
        <f t="shared" si="56"/>
        <v/>
      </c>
      <c r="K419" s="8" t="str">
        <f t="shared" si="56"/>
        <v/>
      </c>
      <c r="L419" s="8" t="str">
        <f t="shared" si="56"/>
        <v/>
      </c>
      <c r="M419" s="8">
        <f t="shared" si="56"/>
        <v>44136239.349999994</v>
      </c>
      <c r="N419" s="8">
        <f>IFERROR(VLOOKUP($B$415,$4:$123,MATCH($S419&amp;"/"&amp;N$347,$2:$2,0),FALSE),IFERROR(VLOOKUP($B$415,$4:$123,MATCH($S418&amp;"/"&amp;N$347,$2:$2,0),FALSE),IFERROR(VLOOKUP($B$415,$4:$123,MATCH($S417&amp;"/"&amp;N$347,$2:$2,0),FALSE),IFERROR(VLOOKUP($B$415,$4:$123,MATCH($S416&amp;"/"&amp;N$347,$2:$2,0),FALSE),""))))</f>
        <v>50974748.599999994</v>
      </c>
      <c r="O419" s="8">
        <f>IFERROR(VLOOKUP($B$415,$4:$123,MATCH($S419&amp;"/"&amp;O$347,$2:$2,0),FALSE),IFERROR(VLOOKUP($B$415,$4:$123,MATCH($S418&amp;"/"&amp;O$347,$2:$2,0),FALSE),IFERROR(VLOOKUP($B$415,$4:$123,MATCH($S417&amp;"/"&amp;O$347,$2:$2,0),FALSE),IFERROR(VLOOKUP($B$415,$4:$123,MATCH($S416&amp;"/"&amp;O$347,$2:$2,0),FALSE),""))))</f>
        <v>67314427.569999993</v>
      </c>
      <c r="P419" s="8">
        <f>IFERROR(VLOOKUP($B$415,$4:$123,MATCH($S419&amp;"/"&amp;P$347,$2:$2,0),FALSE),IFERROR(VLOOKUP($B$415,$4:$123,MATCH($S418&amp;"/"&amp;P$347,$2:$2,0),FALSE),IFERROR(VLOOKUP($B$415,$4:$123,MATCH($S417&amp;"/"&amp;P$347,$2:$2,0),FALSE),IFERROR(VLOOKUP($B$415,$4:$123,MATCH($S416&amp;"/"&amp;P$347,$2:$2,0),FALSE),""))))</f>
        <v>91726731.079999998</v>
      </c>
      <c r="Q419" s="8">
        <f>IFERROR(VLOOKUP($B$415,$4:$123,MATCH($S419&amp;"/"&amp;Q$347,$2:$2,0),FALSE),IFERROR(VLOOKUP($B$415,$4:$123,MATCH($S418&amp;"/"&amp;Q$347,$2:$2,0),FALSE),IFERROR(VLOOKUP($B$415,$4:$123,MATCH($S417&amp;"/"&amp;Q$347,$2:$2,0),FALSE),IFERROR(VLOOKUP($B$415,$4:$123,MATCH($S416&amp;"/"&amp;Q$347,$2:$2,0),FALSE),""))))</f>
        <v>109864093.94</v>
      </c>
      <c r="R419" s="6"/>
      <c r="S419" s="9" t="s">
        <v>15</v>
      </c>
    </row>
    <row r="420" spans="2:19" ht="14">
      <c r="B420" s="12" t="e">
        <f t="shared" ref="B420:M420" si="57">+B419/B$401</f>
        <v>#VALUE!</v>
      </c>
      <c r="C420" s="12" t="e">
        <f t="shared" si="57"/>
        <v>#VALUE!</v>
      </c>
      <c r="D420" s="12" t="e">
        <f t="shared" si="57"/>
        <v>#VALUE!</v>
      </c>
      <c r="E420" s="12" t="e">
        <f t="shared" si="57"/>
        <v>#VALUE!</v>
      </c>
      <c r="F420" s="12" t="e">
        <f t="shared" si="57"/>
        <v>#VALUE!</v>
      </c>
      <c r="G420" s="12" t="e">
        <f t="shared" si="57"/>
        <v>#VALUE!</v>
      </c>
      <c r="H420" s="12" t="e">
        <f t="shared" si="57"/>
        <v>#VALUE!</v>
      </c>
      <c r="I420" s="12" t="e">
        <f t="shared" si="57"/>
        <v>#VALUE!</v>
      </c>
      <c r="J420" s="12" t="e">
        <f t="shared" si="57"/>
        <v>#VALUE!</v>
      </c>
      <c r="K420" s="12" t="e">
        <f t="shared" si="57"/>
        <v>#VALUE!</v>
      </c>
      <c r="L420" s="12" t="e">
        <f t="shared" si="57"/>
        <v>#VALUE!</v>
      </c>
      <c r="M420" s="12">
        <f t="shared" si="57"/>
        <v>0.71335213193708036</v>
      </c>
      <c r="N420" s="12">
        <f>+N419/N$401</f>
        <v>0.66010760170600846</v>
      </c>
      <c r="O420" s="12">
        <f>+O419/O$401</f>
        <v>0.68416037003389119</v>
      </c>
      <c r="P420" s="12">
        <f>+P419/P$401</f>
        <v>0.71624466871331594</v>
      </c>
      <c r="Q420" s="12">
        <f>+Q419/Q$401</f>
        <v>0.73166662294789619</v>
      </c>
      <c r="R420" s="6"/>
      <c r="S420" s="11" t="s">
        <v>377</v>
      </c>
    </row>
    <row r="421" spans="2:19" ht="14">
      <c r="B421" s="354" t="s">
        <v>324</v>
      </c>
      <c r="C421" s="354"/>
      <c r="D421" s="354"/>
      <c r="E421" s="354"/>
      <c r="F421" s="354"/>
      <c r="G421" s="354"/>
      <c r="H421" s="354"/>
      <c r="I421" s="354"/>
      <c r="J421" s="354"/>
      <c r="K421" s="354"/>
      <c r="L421" s="354"/>
      <c r="M421" s="354"/>
      <c r="N421" s="354"/>
      <c r="O421" s="354"/>
      <c r="P421" s="117"/>
      <c r="Q421" s="117"/>
      <c r="R421" s="6"/>
      <c r="S421" s="3"/>
    </row>
    <row r="422" spans="2:19" ht="14">
      <c r="B422" s="8" t="str">
        <f t="shared" ref="B422:Q424" si="58">IFERROR(VLOOKUP($B$421,$4:$123,MATCH($S422&amp;"/"&amp;B$347,$2:$2,0),FALSE),"")</f>
        <v/>
      </c>
      <c r="C422" s="8" t="str">
        <f t="shared" si="58"/>
        <v/>
      </c>
      <c r="D422" s="8" t="str">
        <f t="shared" si="58"/>
        <v/>
      </c>
      <c r="E422" s="8" t="str">
        <f t="shared" si="58"/>
        <v/>
      </c>
      <c r="F422" s="8" t="str">
        <f t="shared" si="58"/>
        <v/>
      </c>
      <c r="G422" s="8" t="str">
        <f t="shared" si="58"/>
        <v/>
      </c>
      <c r="H422" s="8" t="str">
        <f t="shared" si="58"/>
        <v/>
      </c>
      <c r="I422" s="8" t="str">
        <f t="shared" si="58"/>
        <v/>
      </c>
      <c r="J422" s="8" t="str">
        <f t="shared" si="58"/>
        <v/>
      </c>
      <c r="K422" s="8" t="str">
        <f t="shared" si="58"/>
        <v/>
      </c>
      <c r="L422" s="8" t="str">
        <f t="shared" si="58"/>
        <v/>
      </c>
      <c r="M422" s="8" t="str">
        <f t="shared" si="58"/>
        <v/>
      </c>
      <c r="N422" s="8">
        <f t="shared" si="58"/>
        <v>50674059</v>
      </c>
      <c r="O422" s="8">
        <f t="shared" si="58"/>
        <v>57684517</v>
      </c>
      <c r="P422" s="8">
        <f t="shared" si="58"/>
        <v>79566675</v>
      </c>
      <c r="Q422" s="8">
        <f t="shared" si="58"/>
        <v>101660345</v>
      </c>
      <c r="R422" s="6"/>
      <c r="S422" s="9" t="s">
        <v>12</v>
      </c>
    </row>
    <row r="423" spans="2:19" ht="14">
      <c r="B423" s="8" t="str">
        <f t="shared" si="58"/>
        <v/>
      </c>
      <c r="C423" s="8" t="str">
        <f t="shared" si="58"/>
        <v/>
      </c>
      <c r="D423" s="8" t="str">
        <f t="shared" si="58"/>
        <v/>
      </c>
      <c r="E423" s="8" t="str">
        <f t="shared" si="58"/>
        <v/>
      </c>
      <c r="F423" s="8" t="str">
        <f t="shared" si="58"/>
        <v/>
      </c>
      <c r="G423" s="8" t="str">
        <f t="shared" si="58"/>
        <v/>
      </c>
      <c r="H423" s="8" t="str">
        <f t="shared" si="58"/>
        <v/>
      </c>
      <c r="I423" s="8" t="str">
        <f t="shared" si="58"/>
        <v/>
      </c>
      <c r="J423" s="8" t="str">
        <f t="shared" si="58"/>
        <v/>
      </c>
      <c r="K423" s="8" t="str">
        <f t="shared" si="58"/>
        <v/>
      </c>
      <c r="L423" s="8" t="str">
        <f t="shared" si="58"/>
        <v/>
      </c>
      <c r="M423" s="8" t="str">
        <f t="shared" si="58"/>
        <v/>
      </c>
      <c r="N423" s="8">
        <f t="shared" si="58"/>
        <v>52111800</v>
      </c>
      <c r="O423" s="8">
        <f t="shared" si="58"/>
        <v>64025394</v>
      </c>
      <c r="P423" s="8">
        <f t="shared" si="58"/>
        <v>88981981</v>
      </c>
      <c r="Q423" s="8">
        <f t="shared" si="58"/>
        <v>109111609</v>
      </c>
      <c r="R423" s="6"/>
      <c r="S423" s="9" t="s">
        <v>13</v>
      </c>
    </row>
    <row r="424" spans="2:19" ht="14">
      <c r="B424" s="8" t="str">
        <f t="shared" si="58"/>
        <v/>
      </c>
      <c r="C424" s="8" t="str">
        <f t="shared" si="58"/>
        <v/>
      </c>
      <c r="D424" s="8" t="str">
        <f t="shared" si="58"/>
        <v/>
      </c>
      <c r="E424" s="8" t="str">
        <f t="shared" si="58"/>
        <v/>
      </c>
      <c r="F424" s="8" t="str">
        <f t="shared" si="58"/>
        <v/>
      </c>
      <c r="G424" s="8" t="str">
        <f t="shared" si="58"/>
        <v/>
      </c>
      <c r="H424" s="8" t="str">
        <f t="shared" si="58"/>
        <v/>
      </c>
      <c r="I424" s="8" t="str">
        <f t="shared" si="58"/>
        <v/>
      </c>
      <c r="J424" s="8" t="str">
        <f t="shared" si="58"/>
        <v/>
      </c>
      <c r="K424" s="8" t="str">
        <f t="shared" si="58"/>
        <v/>
      </c>
      <c r="L424" s="8" t="str">
        <f t="shared" si="58"/>
        <v/>
      </c>
      <c r="M424" s="8" t="str">
        <f t="shared" si="58"/>
        <v/>
      </c>
      <c r="N424" s="8">
        <f t="shared" si="58"/>
        <v>53588050</v>
      </c>
      <c r="O424" s="8">
        <f t="shared" si="58"/>
        <v>68151505</v>
      </c>
      <c r="P424" s="8">
        <f t="shared" si="58"/>
        <v>95205978</v>
      </c>
      <c r="Q424" s="8">
        <f t="shared" si="58"/>
        <v>114863881</v>
      </c>
      <c r="R424" s="6"/>
      <c r="S424" s="9" t="s">
        <v>14</v>
      </c>
    </row>
    <row r="425" spans="2:19" ht="14">
      <c r="B425" s="8" t="str">
        <f t="shared" ref="B425:M425" si="59">IFERROR(VLOOKUP($B$421,$4:$123,MATCH($S425&amp;"/"&amp;B$347,$2:$2,0),FALSE),"")</f>
        <v/>
      </c>
      <c r="C425" s="8" t="str">
        <f t="shared" si="59"/>
        <v/>
      </c>
      <c r="D425" s="8" t="str">
        <f t="shared" si="59"/>
        <v/>
      </c>
      <c r="E425" s="8" t="str">
        <f t="shared" si="59"/>
        <v/>
      </c>
      <c r="F425" s="8" t="str">
        <f t="shared" si="59"/>
        <v/>
      </c>
      <c r="G425" s="8" t="str">
        <f t="shared" si="59"/>
        <v/>
      </c>
      <c r="H425" s="8" t="str">
        <f t="shared" si="59"/>
        <v/>
      </c>
      <c r="I425" s="8" t="str">
        <f t="shared" si="59"/>
        <v/>
      </c>
      <c r="J425" s="8" t="str">
        <f t="shared" si="59"/>
        <v/>
      </c>
      <c r="K425" s="8" t="str">
        <f t="shared" si="59"/>
        <v/>
      </c>
      <c r="L425" s="8" t="str">
        <f t="shared" si="59"/>
        <v/>
      </c>
      <c r="M425" s="8">
        <f t="shared" si="59"/>
        <v>45899888.409999996</v>
      </c>
      <c r="N425" s="8">
        <f>IFERROR(VLOOKUP($B$421,$4:$123,MATCH($S425&amp;"/"&amp;N$347,$2:$2,0),FALSE),IFERROR(VLOOKUP($B$421,$4:$123,MATCH($S424&amp;"/"&amp;N$347,$2:$2,0),FALSE),IFERROR(VLOOKUP($B$421,$4:$123,MATCH($S423&amp;"/"&amp;N$347,$2:$2,0),FALSE),IFERROR(VLOOKUP($B$421,$4:$123,MATCH($S422&amp;"/"&amp;N$347,$2:$2,0),FALSE),""))))</f>
        <v>56539744.210000001</v>
      </c>
      <c r="O425" s="8">
        <f>IFERROR(VLOOKUP($B$421,$4:$123,MATCH($S425&amp;"/"&amp;O$347,$2:$2,0),FALSE),IFERROR(VLOOKUP($B$421,$4:$123,MATCH($S424&amp;"/"&amp;O$347,$2:$2,0),FALSE),IFERROR(VLOOKUP($B$421,$4:$123,MATCH($S423&amp;"/"&amp;O$347,$2:$2,0),FALSE),IFERROR(VLOOKUP($B$421,$4:$123,MATCH($S422&amp;"/"&amp;O$347,$2:$2,0),FALSE),""))))</f>
        <v>73521336.859999999</v>
      </c>
      <c r="P425" s="8">
        <f>IFERROR(VLOOKUP($B$421,$4:$123,MATCH($S425&amp;"/"&amp;P$347,$2:$2,0),FALSE),IFERROR(VLOOKUP($B$421,$4:$123,MATCH($S424&amp;"/"&amp;P$347,$2:$2,0),FALSE),IFERROR(VLOOKUP($B$421,$4:$123,MATCH($S423&amp;"/"&amp;P$347,$2:$2,0),FALSE),IFERROR(VLOOKUP($B$421,$4:$123,MATCH($S422&amp;"/"&amp;P$347,$2:$2,0),FALSE),""))))</f>
        <v>98975595.689999998</v>
      </c>
      <c r="Q425" s="8">
        <f>IFERROR(VLOOKUP($B$421,$4:$123,MATCH($S425&amp;"/"&amp;Q$347,$2:$2,0),FALSE),IFERROR(VLOOKUP($B$421,$4:$123,MATCH($S424&amp;"/"&amp;Q$347,$2:$2,0),FALSE),IFERROR(VLOOKUP($B$421,$4:$123,MATCH($S423&amp;"/"&amp;Q$347,$2:$2,0),FALSE),IFERROR(VLOOKUP($B$421,$4:$123,MATCH($S422&amp;"/"&amp;Q$347,$2:$2,0),FALSE),""))))</f>
        <v>118239146.67</v>
      </c>
      <c r="R425" s="6"/>
      <c r="S425" s="9" t="s">
        <v>15</v>
      </c>
    </row>
    <row r="426" spans="2:19" ht="14">
      <c r="B426" s="12" t="e">
        <f t="shared" ref="B426:M426" si="60">+B425/B$401</f>
        <v>#VALUE!</v>
      </c>
      <c r="C426" s="12" t="e">
        <f t="shared" si="60"/>
        <v>#VALUE!</v>
      </c>
      <c r="D426" s="12" t="e">
        <f t="shared" si="60"/>
        <v>#VALUE!</v>
      </c>
      <c r="E426" s="12" t="e">
        <f t="shared" si="60"/>
        <v>#VALUE!</v>
      </c>
      <c r="F426" s="12" t="e">
        <f t="shared" si="60"/>
        <v>#VALUE!</v>
      </c>
      <c r="G426" s="12" t="e">
        <f t="shared" si="60"/>
        <v>#VALUE!</v>
      </c>
      <c r="H426" s="12" t="e">
        <f t="shared" si="60"/>
        <v>#VALUE!</v>
      </c>
      <c r="I426" s="12" t="e">
        <f t="shared" si="60"/>
        <v>#VALUE!</v>
      </c>
      <c r="J426" s="12" t="e">
        <f t="shared" si="60"/>
        <v>#VALUE!</v>
      </c>
      <c r="K426" s="12" t="e">
        <f t="shared" si="60"/>
        <v>#VALUE!</v>
      </c>
      <c r="L426" s="12" t="e">
        <f t="shared" si="60"/>
        <v>#VALUE!</v>
      </c>
      <c r="M426" s="12">
        <f t="shared" si="60"/>
        <v>0.74185711640037111</v>
      </c>
      <c r="N426" s="12">
        <f>+N425/N$401</f>
        <v>0.73217261441352721</v>
      </c>
      <c r="O426" s="12">
        <f>+O425/O$401</f>
        <v>0.74724523177764246</v>
      </c>
      <c r="P426" s="12">
        <f>+P425/P$401</f>
        <v>0.77284715056355147</v>
      </c>
      <c r="Q426" s="12">
        <f>+Q425/Q$401</f>
        <v>0.7874423211602366</v>
      </c>
      <c r="R426" s="6"/>
      <c r="S426" s="11" t="s">
        <v>377</v>
      </c>
    </row>
    <row r="427" spans="2:19" ht="14">
      <c r="B427" s="357" t="s">
        <v>17</v>
      </c>
      <c r="C427" s="357"/>
      <c r="D427" s="357"/>
      <c r="E427" s="357"/>
      <c r="F427" s="357"/>
      <c r="G427" s="357"/>
      <c r="H427" s="357"/>
      <c r="I427" s="357"/>
      <c r="J427" s="357"/>
      <c r="K427" s="357"/>
      <c r="L427" s="357"/>
      <c r="M427" s="357"/>
      <c r="N427" s="357"/>
      <c r="O427" s="357"/>
      <c r="P427" s="120"/>
      <c r="Q427" s="120"/>
      <c r="R427" s="6"/>
      <c r="S427" s="11"/>
    </row>
    <row r="428" spans="2:19" ht="14">
      <c r="B428" s="389" t="s">
        <v>325</v>
      </c>
      <c r="C428" s="389"/>
      <c r="D428" s="389"/>
      <c r="E428" s="389"/>
      <c r="F428" s="389"/>
      <c r="G428" s="389"/>
      <c r="H428" s="389"/>
      <c r="I428" s="389"/>
      <c r="J428" s="389"/>
      <c r="K428" s="389"/>
      <c r="L428" s="389"/>
      <c r="M428" s="389"/>
      <c r="N428" s="389"/>
      <c r="O428" s="389"/>
      <c r="P428" s="215"/>
      <c r="Q428" s="215"/>
    </row>
    <row r="429" spans="2:19" ht="14">
      <c r="B429" s="8" t="str">
        <f t="shared" ref="B429:Q431" si="61">IFERROR(VLOOKUP($B$428,$4:$123,MATCH($S429&amp;"/"&amp;B$347,$2:$2,0),FALSE),"")</f>
        <v/>
      </c>
      <c r="C429" s="8" t="str">
        <f t="shared" si="61"/>
        <v/>
      </c>
      <c r="D429" s="8" t="str">
        <f t="shared" si="61"/>
        <v/>
      </c>
      <c r="E429" s="8" t="str">
        <f t="shared" si="61"/>
        <v/>
      </c>
      <c r="F429" s="8" t="str">
        <f t="shared" si="61"/>
        <v/>
      </c>
      <c r="G429" s="8" t="str">
        <f t="shared" si="61"/>
        <v/>
      </c>
      <c r="H429" s="8" t="str">
        <f t="shared" si="61"/>
        <v/>
      </c>
      <c r="I429" s="8" t="str">
        <f t="shared" si="61"/>
        <v/>
      </c>
      <c r="J429" s="8" t="str">
        <f t="shared" si="61"/>
        <v/>
      </c>
      <c r="K429" s="8" t="str">
        <f t="shared" si="61"/>
        <v/>
      </c>
      <c r="L429" s="8" t="str">
        <f t="shared" si="61"/>
        <v/>
      </c>
      <c r="M429" s="8" t="str">
        <f t="shared" si="61"/>
        <v/>
      </c>
      <c r="N429" s="8">
        <f t="shared" si="61"/>
        <v>12638675</v>
      </c>
      <c r="O429" s="8">
        <f t="shared" si="61"/>
        <v>17349125</v>
      </c>
      <c r="P429" s="8">
        <f t="shared" si="61"/>
        <v>21532221</v>
      </c>
      <c r="Q429" s="8">
        <f t="shared" si="61"/>
        <v>25572189</v>
      </c>
      <c r="R429" s="6"/>
      <c r="S429" s="9" t="s">
        <v>12</v>
      </c>
    </row>
    <row r="430" spans="2:19" ht="14">
      <c r="B430" s="8" t="str">
        <f t="shared" si="61"/>
        <v/>
      </c>
      <c r="C430" s="8" t="str">
        <f t="shared" si="61"/>
        <v/>
      </c>
      <c r="D430" s="8" t="str">
        <f t="shared" si="61"/>
        <v/>
      </c>
      <c r="E430" s="8" t="str">
        <f t="shared" si="61"/>
        <v/>
      </c>
      <c r="F430" s="8" t="str">
        <f t="shared" si="61"/>
        <v/>
      </c>
      <c r="G430" s="8" t="str">
        <f t="shared" si="61"/>
        <v/>
      </c>
      <c r="H430" s="8" t="str">
        <f t="shared" si="61"/>
        <v/>
      </c>
      <c r="I430" s="8" t="str">
        <f t="shared" si="61"/>
        <v/>
      </c>
      <c r="J430" s="8" t="str">
        <f t="shared" si="61"/>
        <v/>
      </c>
      <c r="K430" s="8" t="str">
        <f t="shared" si="61"/>
        <v/>
      </c>
      <c r="L430" s="8" t="str">
        <f t="shared" si="61"/>
        <v/>
      </c>
      <c r="M430" s="8" t="str">
        <f t="shared" si="61"/>
        <v/>
      </c>
      <c r="N430" s="8">
        <f t="shared" si="61"/>
        <v>13269228</v>
      </c>
      <c r="O430" s="8">
        <f t="shared" si="61"/>
        <v>17834797</v>
      </c>
      <c r="P430" s="8">
        <f t="shared" si="61"/>
        <v>22128430</v>
      </c>
      <c r="Q430" s="8">
        <f t="shared" si="61"/>
        <v>24758286</v>
      </c>
      <c r="R430" s="6"/>
      <c r="S430" s="9" t="s">
        <v>13</v>
      </c>
    </row>
    <row r="431" spans="2:19" ht="14">
      <c r="B431" s="8" t="str">
        <f t="shared" si="61"/>
        <v/>
      </c>
      <c r="C431" s="8" t="str">
        <f t="shared" si="61"/>
        <v/>
      </c>
      <c r="D431" s="8" t="str">
        <f t="shared" si="61"/>
        <v/>
      </c>
      <c r="E431" s="8" t="str">
        <f t="shared" si="61"/>
        <v/>
      </c>
      <c r="F431" s="8" t="str">
        <f t="shared" si="61"/>
        <v/>
      </c>
      <c r="G431" s="8" t="str">
        <f t="shared" si="61"/>
        <v/>
      </c>
      <c r="H431" s="8" t="str">
        <f t="shared" si="61"/>
        <v/>
      </c>
      <c r="I431" s="8" t="str">
        <f t="shared" si="61"/>
        <v/>
      </c>
      <c r="J431" s="8" t="str">
        <f t="shared" si="61"/>
        <v/>
      </c>
      <c r="K431" s="8" t="str">
        <f t="shared" si="61"/>
        <v/>
      </c>
      <c r="L431" s="8" t="str">
        <f t="shared" si="61"/>
        <v/>
      </c>
      <c r="M431" s="8" t="str">
        <f t="shared" si="61"/>
        <v/>
      </c>
      <c r="N431" s="8">
        <f t="shared" si="61"/>
        <v>14609201</v>
      </c>
      <c r="O431" s="8">
        <f t="shared" si="61"/>
        <v>19035565</v>
      </c>
      <c r="P431" s="8">
        <f t="shared" si="61"/>
        <v>23333714</v>
      </c>
      <c r="Q431" s="8">
        <f t="shared" si="61"/>
        <v>26043424</v>
      </c>
      <c r="R431" s="6"/>
      <c r="S431" s="9" t="s">
        <v>14</v>
      </c>
    </row>
    <row r="432" spans="2:19" ht="14">
      <c r="B432" s="8" t="str">
        <f t="shared" ref="B432:M432" si="62">IFERROR(VLOOKUP($B$428,$4:$123,MATCH($S432&amp;"/"&amp;B$347,$2:$2,0),FALSE),"")</f>
        <v/>
      </c>
      <c r="C432" s="8" t="str">
        <f t="shared" si="62"/>
        <v/>
      </c>
      <c r="D432" s="8" t="str">
        <f t="shared" si="62"/>
        <v/>
      </c>
      <c r="E432" s="8" t="str">
        <f t="shared" si="62"/>
        <v/>
      </c>
      <c r="F432" s="8" t="str">
        <f t="shared" si="62"/>
        <v/>
      </c>
      <c r="G432" s="8" t="str">
        <f t="shared" si="62"/>
        <v/>
      </c>
      <c r="H432" s="8" t="str">
        <f t="shared" si="62"/>
        <v/>
      </c>
      <c r="I432" s="8" t="str">
        <f t="shared" si="62"/>
        <v/>
      </c>
      <c r="J432" s="8" t="str">
        <f t="shared" si="62"/>
        <v/>
      </c>
      <c r="K432" s="8" t="str">
        <f t="shared" si="62"/>
        <v/>
      </c>
      <c r="L432" s="8" t="str">
        <f t="shared" si="62"/>
        <v/>
      </c>
      <c r="M432" s="8">
        <f t="shared" si="62"/>
        <v>11271393.609999999</v>
      </c>
      <c r="N432" s="8">
        <f>IFERROR(VLOOKUP($B$428,$4:$123,MATCH($S432&amp;"/"&amp;N$347,$2:$2,0),FALSE),IFERROR(VLOOKUP($B$428,$4:$123,MATCH($S431&amp;"/"&amp;N$347,$2:$2,0),FALSE),IFERROR(VLOOKUP($B$428,$4:$123,MATCH($S430&amp;"/"&amp;N$347,$2:$2,0),FALSE),IFERROR(VLOOKUP($B$428,$4:$123,MATCH($S429&amp;"/"&amp;N$347,$2:$2,0),FALSE),""))))</f>
        <v>15975469.130000001</v>
      </c>
      <c r="O432" s="8">
        <f>IFERROR(VLOOKUP($B$428,$4:$123,MATCH($S432&amp;"/"&amp;O$347,$2:$2,0),FALSE),IFERROR(VLOOKUP($B$428,$4:$123,MATCH($S431&amp;"/"&amp;O$347,$2:$2,0),FALSE),IFERROR(VLOOKUP($B$428,$4:$123,MATCH($S430&amp;"/"&amp;O$347,$2:$2,0),FALSE),IFERROR(VLOOKUP($B$428,$4:$123,MATCH($S429&amp;"/"&amp;O$347,$2:$2,0),FALSE),""))))</f>
        <v>20156657.190000001</v>
      </c>
      <c r="P432" s="8">
        <f>IFERROR(VLOOKUP($B$428,$4:$123,MATCH($S432&amp;"/"&amp;P$347,$2:$2,0),FALSE),IFERROR(VLOOKUP($B$428,$4:$123,MATCH($S431&amp;"/"&amp;P$347,$2:$2,0),FALSE),IFERROR(VLOOKUP($B$428,$4:$123,MATCH($S430&amp;"/"&amp;P$347,$2:$2,0),FALSE),IFERROR(VLOOKUP($B$428,$4:$123,MATCH($S429&amp;"/"&amp;P$347,$2:$2,0),FALSE),""))))</f>
        <v>24502110.399999999</v>
      </c>
      <c r="Q432" s="8">
        <f>IFERROR(VLOOKUP($B$428,$4:$123,MATCH($S432&amp;"/"&amp;Q$347,$2:$2,0),FALSE),IFERROR(VLOOKUP($B$428,$4:$123,MATCH($S431&amp;"/"&amp;Q$347,$2:$2,0),FALSE),IFERROR(VLOOKUP($B$428,$4:$123,MATCH($S430&amp;"/"&amp;Q$347,$2:$2,0),FALSE),IFERROR(VLOOKUP($B$428,$4:$123,MATCH($S429&amp;"/"&amp;Q$347,$2:$2,0),FALSE),""))))</f>
        <v>27381906.010000002</v>
      </c>
      <c r="R432" s="6"/>
      <c r="S432" s="9" t="s">
        <v>15</v>
      </c>
    </row>
    <row r="433" spans="1:20" ht="14">
      <c r="A433" s="85"/>
      <c r="B433" s="12" t="e">
        <f t="shared" ref="B433:M433" si="63">+B432/B$401</f>
        <v>#VALUE!</v>
      </c>
      <c r="C433" s="12" t="e">
        <f t="shared" si="63"/>
        <v>#VALUE!</v>
      </c>
      <c r="D433" s="12" t="e">
        <f t="shared" si="63"/>
        <v>#VALUE!</v>
      </c>
      <c r="E433" s="12" t="e">
        <f t="shared" si="63"/>
        <v>#VALUE!</v>
      </c>
      <c r="F433" s="12" t="e">
        <f t="shared" si="63"/>
        <v>#VALUE!</v>
      </c>
      <c r="G433" s="12" t="e">
        <f t="shared" si="63"/>
        <v>#VALUE!</v>
      </c>
      <c r="H433" s="12" t="e">
        <f t="shared" si="63"/>
        <v>#VALUE!</v>
      </c>
      <c r="I433" s="12" t="e">
        <f t="shared" si="63"/>
        <v>#VALUE!</v>
      </c>
      <c r="J433" s="12" t="e">
        <f t="shared" si="63"/>
        <v>#VALUE!</v>
      </c>
      <c r="K433" s="12" t="e">
        <f t="shared" si="63"/>
        <v>#VALUE!</v>
      </c>
      <c r="L433" s="12" t="e">
        <f t="shared" si="63"/>
        <v>#VALUE!</v>
      </c>
      <c r="M433" s="12">
        <f t="shared" si="63"/>
        <v>0.18217394096118172</v>
      </c>
      <c r="N433" s="12">
        <f>+N432/N$401</f>
        <v>0.20687750117776305</v>
      </c>
      <c r="O433" s="12">
        <f>+O432/O$401</f>
        <v>0.20486523527836778</v>
      </c>
      <c r="P433" s="12">
        <f>+P432/P$401</f>
        <v>0.19132379121762433</v>
      </c>
      <c r="Q433" s="12">
        <f>+Q432/Q$401</f>
        <v>0.18235645497749967</v>
      </c>
      <c r="R433" s="6"/>
      <c r="S433" s="11" t="s">
        <v>377</v>
      </c>
    </row>
    <row r="434" spans="1:20" ht="14">
      <c r="B434" s="357" t="s">
        <v>326</v>
      </c>
      <c r="C434" s="357"/>
      <c r="D434" s="357"/>
      <c r="E434" s="357"/>
      <c r="F434" s="357"/>
      <c r="G434" s="357"/>
      <c r="H434" s="357"/>
      <c r="I434" s="357"/>
      <c r="J434" s="357"/>
      <c r="K434" s="357"/>
      <c r="L434" s="357"/>
      <c r="M434" s="357"/>
      <c r="N434" s="357"/>
      <c r="O434" s="357"/>
      <c r="P434" s="120"/>
      <c r="Q434" s="120"/>
    </row>
    <row r="435" spans="1:20" ht="14">
      <c r="B435" s="8" t="str">
        <f t="shared" ref="B435:Q437" si="64">IFERROR(VLOOKUP($B$434,$4:$123,MATCH($S435&amp;"/"&amp;B$347,$2:$2,0),FALSE),"")</f>
        <v/>
      </c>
      <c r="C435" s="8" t="str">
        <f t="shared" si="64"/>
        <v/>
      </c>
      <c r="D435" s="8" t="str">
        <f t="shared" si="64"/>
        <v/>
      </c>
      <c r="E435" s="8" t="str">
        <f t="shared" si="64"/>
        <v/>
      </c>
      <c r="F435" s="8" t="str">
        <f t="shared" si="64"/>
        <v/>
      </c>
      <c r="G435" s="8" t="str">
        <f t="shared" si="64"/>
        <v/>
      </c>
      <c r="H435" s="8" t="str">
        <f t="shared" si="64"/>
        <v/>
      </c>
      <c r="I435" s="8" t="str">
        <f t="shared" si="64"/>
        <v/>
      </c>
      <c r="J435" s="8" t="str">
        <f t="shared" si="64"/>
        <v/>
      </c>
      <c r="K435" s="8" t="str">
        <f t="shared" si="64"/>
        <v/>
      </c>
      <c r="L435" s="8" t="str">
        <f t="shared" si="64"/>
        <v/>
      </c>
      <c r="M435" s="8" t="str">
        <f t="shared" si="64"/>
        <v/>
      </c>
      <c r="N435" s="8">
        <f t="shared" si="64"/>
        <v>17339338</v>
      </c>
      <c r="O435" s="8">
        <f t="shared" si="64"/>
        <v>22057934</v>
      </c>
      <c r="P435" s="8">
        <f t="shared" si="64"/>
        <v>26244064</v>
      </c>
      <c r="Q435" s="8">
        <f t="shared" si="64"/>
        <v>30142005</v>
      </c>
      <c r="R435" s="6"/>
      <c r="S435" s="9" t="s">
        <v>12</v>
      </c>
    </row>
    <row r="436" spans="1:20" ht="14">
      <c r="B436" s="8" t="str">
        <f t="shared" si="64"/>
        <v/>
      </c>
      <c r="C436" s="8" t="str">
        <f t="shared" si="64"/>
        <v/>
      </c>
      <c r="D436" s="8" t="str">
        <f t="shared" si="64"/>
        <v/>
      </c>
      <c r="E436" s="8" t="str">
        <f t="shared" si="64"/>
        <v/>
      </c>
      <c r="F436" s="8" t="str">
        <f t="shared" si="64"/>
        <v/>
      </c>
      <c r="G436" s="8" t="str">
        <f t="shared" si="64"/>
        <v/>
      </c>
      <c r="H436" s="8" t="str">
        <f t="shared" si="64"/>
        <v/>
      </c>
      <c r="I436" s="8" t="str">
        <f t="shared" si="64"/>
        <v/>
      </c>
      <c r="J436" s="8" t="str">
        <f t="shared" si="64"/>
        <v/>
      </c>
      <c r="K436" s="8" t="str">
        <f t="shared" si="64"/>
        <v/>
      </c>
      <c r="L436" s="8" t="str">
        <f t="shared" si="64"/>
        <v/>
      </c>
      <c r="M436" s="8" t="str">
        <f t="shared" si="64"/>
        <v/>
      </c>
      <c r="N436" s="8">
        <f t="shared" si="64"/>
        <v>17971358</v>
      </c>
      <c r="O436" s="8">
        <f t="shared" si="64"/>
        <v>22545087</v>
      </c>
      <c r="P436" s="8">
        <f t="shared" si="64"/>
        <v>26840273</v>
      </c>
      <c r="Q436" s="8">
        <f t="shared" si="64"/>
        <v>29386429</v>
      </c>
      <c r="R436" s="6"/>
      <c r="S436" s="9" t="s">
        <v>13</v>
      </c>
    </row>
    <row r="437" spans="1:20" ht="14">
      <c r="B437" s="8" t="str">
        <f t="shared" si="64"/>
        <v/>
      </c>
      <c r="C437" s="8" t="str">
        <f t="shared" si="64"/>
        <v/>
      </c>
      <c r="D437" s="8" t="str">
        <f t="shared" si="64"/>
        <v/>
      </c>
      <c r="E437" s="8" t="str">
        <f t="shared" si="64"/>
        <v/>
      </c>
      <c r="F437" s="8" t="str">
        <f t="shared" si="64"/>
        <v/>
      </c>
      <c r="G437" s="8" t="str">
        <f t="shared" si="64"/>
        <v/>
      </c>
      <c r="H437" s="8" t="str">
        <f t="shared" si="64"/>
        <v/>
      </c>
      <c r="I437" s="8" t="str">
        <f t="shared" si="64"/>
        <v/>
      </c>
      <c r="J437" s="8" t="str">
        <f t="shared" si="64"/>
        <v/>
      </c>
      <c r="K437" s="8" t="str">
        <f t="shared" si="64"/>
        <v/>
      </c>
      <c r="L437" s="8" t="str">
        <f t="shared" si="64"/>
        <v/>
      </c>
      <c r="M437" s="8" t="str">
        <f t="shared" si="64"/>
        <v/>
      </c>
      <c r="N437" s="8">
        <f t="shared" si="64"/>
        <v>19313595</v>
      </c>
      <c r="O437" s="8">
        <f t="shared" si="64"/>
        <v>23746909</v>
      </c>
      <c r="P437" s="8">
        <f t="shared" si="64"/>
        <v>28013803</v>
      </c>
      <c r="Q437" s="8">
        <f t="shared" si="64"/>
        <v>30642142</v>
      </c>
      <c r="R437" s="6"/>
      <c r="S437" s="9" t="s">
        <v>14</v>
      </c>
    </row>
    <row r="438" spans="1:20" ht="14">
      <c r="B438" s="8" t="str">
        <f t="shared" ref="B438:M438" si="65">IFERROR(VLOOKUP($B$434,$4:$123,MATCH($S438&amp;"/"&amp;B$347,$2:$2,0),FALSE),"")</f>
        <v/>
      </c>
      <c r="C438" s="8" t="str">
        <f t="shared" si="65"/>
        <v/>
      </c>
      <c r="D438" s="8" t="str">
        <f t="shared" si="65"/>
        <v/>
      </c>
      <c r="E438" s="8" t="str">
        <f t="shared" si="65"/>
        <v/>
      </c>
      <c r="F438" s="8" t="str">
        <f t="shared" si="65"/>
        <v/>
      </c>
      <c r="G438" s="8" t="str">
        <f t="shared" si="65"/>
        <v/>
      </c>
      <c r="H438" s="8" t="str">
        <f t="shared" si="65"/>
        <v/>
      </c>
      <c r="I438" s="8" t="str">
        <f t="shared" si="65"/>
        <v/>
      </c>
      <c r="J438" s="8" t="str">
        <f t="shared" si="65"/>
        <v/>
      </c>
      <c r="K438" s="8" t="str">
        <f t="shared" si="65"/>
        <v/>
      </c>
      <c r="L438" s="8" t="str">
        <f t="shared" si="65"/>
        <v/>
      </c>
      <c r="M438" s="8">
        <f t="shared" si="65"/>
        <v>15971713.810000001</v>
      </c>
      <c r="N438" s="8">
        <f>IFERROR(VLOOKUP($B$434,$4:$123,MATCH($S438&amp;"/"&amp;N$347,$2:$2,0),FALSE),IFERROR(VLOOKUP($B$434,$4:$123,MATCH($S437&amp;"/"&amp;N$347,$2:$2,0),FALSE),IFERROR(VLOOKUP($B$434,$4:$123,MATCH($S436&amp;"/"&amp;N$347,$2:$2,0),FALSE),IFERROR(VLOOKUP($B$434,$4:$123,MATCH($S435&amp;"/"&amp;N$347,$2:$2,0),FALSE),""))))</f>
        <v>20682133.670000002</v>
      </c>
      <c r="O438" s="8">
        <f>IFERROR(VLOOKUP($B$434,$4:$123,MATCH($S438&amp;"/"&amp;O$347,$2:$2,0),FALSE),IFERROR(VLOOKUP($B$434,$4:$123,MATCH($S437&amp;"/"&amp;O$347,$2:$2,0),FALSE),IFERROR(VLOOKUP($B$434,$4:$123,MATCH($S436&amp;"/"&amp;O$347,$2:$2,0),FALSE),IFERROR(VLOOKUP($B$434,$4:$123,MATCH($S435&amp;"/"&amp;O$347,$2:$2,0),FALSE),""))))</f>
        <v>24868500.559999999</v>
      </c>
      <c r="P438" s="8">
        <f>IFERROR(VLOOKUP($B$434,$4:$123,MATCH($S438&amp;"/"&amp;P$347,$2:$2,0),FALSE),IFERROR(VLOOKUP($B$434,$4:$123,MATCH($S437&amp;"/"&amp;P$347,$2:$2,0),FALSE),IFERROR(VLOOKUP($B$434,$4:$123,MATCH($S436&amp;"/"&amp;P$347,$2:$2,0),FALSE),IFERROR(VLOOKUP($B$434,$4:$123,MATCH($S435&amp;"/"&amp;P$347,$2:$2,0),FALSE),""))))</f>
        <v>29090601.640000001</v>
      </c>
      <c r="Q438" s="8">
        <f>IFERROR(VLOOKUP($B$434,$4:$123,MATCH($S438&amp;"/"&amp;Q$347,$2:$2,0),FALSE),IFERROR(VLOOKUP($B$434,$4:$123,MATCH($S437&amp;"/"&amp;Q$347,$2:$2,0),FALSE),IFERROR(VLOOKUP($B$434,$4:$123,MATCH($S436&amp;"/"&amp;Q$347,$2:$2,0),FALSE),IFERROR(VLOOKUP($B$434,$4:$123,MATCH($S435&amp;"/"&amp;Q$347,$2:$2,0),FALSE),""))))</f>
        <v>31916799.350000001</v>
      </c>
      <c r="R438" s="6"/>
      <c r="S438" s="9" t="s">
        <v>15</v>
      </c>
    </row>
    <row r="439" spans="1:20" ht="14">
      <c r="A439" s="85"/>
      <c r="B439" s="12" t="e">
        <f t="shared" ref="B439:M439" si="66">+B438/B$401</f>
        <v>#VALUE!</v>
      </c>
      <c r="C439" s="12" t="e">
        <f t="shared" si="66"/>
        <v>#VALUE!</v>
      </c>
      <c r="D439" s="12" t="e">
        <f t="shared" si="66"/>
        <v>#VALUE!</v>
      </c>
      <c r="E439" s="12" t="e">
        <f t="shared" si="66"/>
        <v>#VALUE!</v>
      </c>
      <c r="F439" s="12" t="e">
        <f t="shared" si="66"/>
        <v>#VALUE!</v>
      </c>
      <c r="G439" s="12" t="e">
        <f t="shared" si="66"/>
        <v>#VALUE!</v>
      </c>
      <c r="H439" s="12" t="e">
        <f t="shared" si="66"/>
        <v>#VALUE!</v>
      </c>
      <c r="I439" s="12" t="e">
        <f t="shared" si="66"/>
        <v>#VALUE!</v>
      </c>
      <c r="J439" s="12" t="e">
        <f t="shared" si="66"/>
        <v>#VALUE!</v>
      </c>
      <c r="K439" s="12" t="e">
        <f t="shared" si="66"/>
        <v>#VALUE!</v>
      </c>
      <c r="L439" s="12" t="e">
        <f t="shared" si="66"/>
        <v>#VALUE!</v>
      </c>
      <c r="M439" s="12">
        <f t="shared" si="66"/>
        <v>0.25814288359962889</v>
      </c>
      <c r="N439" s="12">
        <f>+N438/N$401</f>
        <v>0.26782738571596976</v>
      </c>
      <c r="O439" s="12">
        <f>+O438/O$401</f>
        <v>0.25275476832399413</v>
      </c>
      <c r="P439" s="12">
        <f>+P438/P$401</f>
        <v>0.22715284943644856</v>
      </c>
      <c r="Q439" s="12">
        <f>+Q438/Q$401</f>
        <v>0.21255767883976334</v>
      </c>
      <c r="R439" s="6"/>
      <c r="S439" s="11" t="s">
        <v>377</v>
      </c>
    </row>
    <row r="440" spans="1:20" ht="14">
      <c r="B440" s="352" t="s">
        <v>18</v>
      </c>
      <c r="C440" s="352"/>
      <c r="D440" s="352"/>
      <c r="E440" s="352"/>
      <c r="F440" s="352"/>
      <c r="G440" s="352"/>
      <c r="H440" s="352"/>
      <c r="I440" s="352"/>
      <c r="J440" s="352"/>
      <c r="K440" s="352"/>
      <c r="L440" s="352"/>
      <c r="M440" s="352"/>
      <c r="N440" s="352"/>
      <c r="O440" s="352"/>
      <c r="P440" s="115"/>
      <c r="Q440" s="115"/>
      <c r="R440" s="6"/>
      <c r="S440" s="15"/>
    </row>
    <row r="441" spans="1:20" ht="14">
      <c r="B441" s="352" t="s">
        <v>346</v>
      </c>
      <c r="C441" s="352"/>
      <c r="D441" s="352"/>
      <c r="E441" s="352"/>
      <c r="F441" s="352"/>
      <c r="G441" s="352"/>
      <c r="H441" s="352"/>
      <c r="I441" s="352"/>
      <c r="J441" s="352"/>
      <c r="K441" s="352"/>
      <c r="L441" s="352"/>
      <c r="M441" s="352"/>
      <c r="N441" s="352"/>
      <c r="O441" s="352"/>
      <c r="P441" s="115"/>
      <c r="Q441" s="115"/>
      <c r="R441" s="6"/>
      <c r="S441" s="9"/>
    </row>
    <row r="442" spans="1:20" ht="14">
      <c r="B442" s="7" t="str">
        <f t="shared" ref="B442:Q445" si="67">IFERROR(VLOOKUP($B$441,$127:$213,MATCH($S442&amp;"/"&amp;B$347,$125:$125,0),FALSE),"")</f>
        <v/>
      </c>
      <c r="C442" s="7" t="str">
        <f t="shared" si="67"/>
        <v/>
      </c>
      <c r="D442" s="7" t="str">
        <f t="shared" si="67"/>
        <v/>
      </c>
      <c r="E442" s="7" t="str">
        <f t="shared" si="67"/>
        <v/>
      </c>
      <c r="F442" s="7" t="str">
        <f t="shared" si="67"/>
        <v/>
      </c>
      <c r="G442" s="7" t="str">
        <f t="shared" si="67"/>
        <v/>
      </c>
      <c r="H442" s="7" t="str">
        <f t="shared" si="67"/>
        <v/>
      </c>
      <c r="I442" s="7" t="str">
        <f t="shared" si="67"/>
        <v/>
      </c>
      <c r="J442" s="7" t="str">
        <f t="shared" si="67"/>
        <v/>
      </c>
      <c r="K442" s="7" t="str">
        <f t="shared" si="67"/>
        <v/>
      </c>
      <c r="L442" s="7" t="str">
        <f t="shared" si="67"/>
        <v/>
      </c>
      <c r="M442" s="7" t="str">
        <f t="shared" si="67"/>
        <v/>
      </c>
      <c r="N442" s="7">
        <f t="shared" si="67"/>
        <v>3332246</v>
      </c>
      <c r="O442" s="7">
        <f t="shared" si="67"/>
        <v>3584942</v>
      </c>
      <c r="P442" s="7">
        <f t="shared" si="67"/>
        <v>4285135</v>
      </c>
      <c r="Q442" s="7">
        <f t="shared" si="67"/>
        <v>5396798</v>
      </c>
      <c r="R442" s="17"/>
      <c r="S442" s="9" t="s">
        <v>12</v>
      </c>
      <c r="T442" s="88"/>
    </row>
    <row r="443" spans="1:20" ht="14">
      <c r="B443" s="7" t="str">
        <f t="shared" si="67"/>
        <v/>
      </c>
      <c r="C443" s="7" t="str">
        <f t="shared" si="67"/>
        <v/>
      </c>
      <c r="D443" s="7" t="str">
        <f t="shared" si="67"/>
        <v/>
      </c>
      <c r="E443" s="7" t="str">
        <f t="shared" si="67"/>
        <v/>
      </c>
      <c r="F443" s="7" t="str">
        <f t="shared" si="67"/>
        <v/>
      </c>
      <c r="G443" s="7" t="str">
        <f t="shared" si="67"/>
        <v/>
      </c>
      <c r="H443" s="7" t="str">
        <f t="shared" si="67"/>
        <v/>
      </c>
      <c r="I443" s="7" t="str">
        <f t="shared" si="67"/>
        <v/>
      </c>
      <c r="J443" s="7" t="str">
        <f t="shared" si="67"/>
        <v/>
      </c>
      <c r="K443" s="7" t="str">
        <f t="shared" si="67"/>
        <v/>
      </c>
      <c r="L443" s="7" t="str">
        <f t="shared" si="67"/>
        <v/>
      </c>
      <c r="M443" s="7" t="str">
        <f t="shared" si="67"/>
        <v/>
      </c>
      <c r="N443" s="7">
        <f t="shared" si="67"/>
        <v>3384920</v>
      </c>
      <c r="O443" s="7">
        <f t="shared" si="67"/>
        <v>3684448</v>
      </c>
      <c r="P443" s="7">
        <f t="shared" si="67"/>
        <v>4617194</v>
      </c>
      <c r="Q443" s="7">
        <f t="shared" si="67"/>
        <v>5753721</v>
      </c>
      <c r="R443" s="17"/>
      <c r="S443" s="9" t="s">
        <v>13</v>
      </c>
    </row>
    <row r="444" spans="1:20" ht="14">
      <c r="B444" s="7" t="str">
        <f t="shared" si="67"/>
        <v/>
      </c>
      <c r="C444" s="7" t="str">
        <f t="shared" si="67"/>
        <v/>
      </c>
      <c r="D444" s="7" t="str">
        <f t="shared" si="67"/>
        <v/>
      </c>
      <c r="E444" s="7" t="str">
        <f t="shared" si="67"/>
        <v/>
      </c>
      <c r="F444" s="7" t="str">
        <f t="shared" si="67"/>
        <v/>
      </c>
      <c r="G444" s="7" t="str">
        <f t="shared" si="67"/>
        <v/>
      </c>
      <c r="H444" s="7" t="str">
        <f t="shared" si="67"/>
        <v/>
      </c>
      <c r="I444" s="7" t="str">
        <f t="shared" si="67"/>
        <v/>
      </c>
      <c r="J444" s="7" t="str">
        <f t="shared" si="67"/>
        <v/>
      </c>
      <c r="K444" s="7" t="str">
        <f t="shared" si="67"/>
        <v/>
      </c>
      <c r="L444" s="7" t="str">
        <f t="shared" si="67"/>
        <v/>
      </c>
      <c r="M444" s="7" t="str">
        <f t="shared" si="67"/>
        <v/>
      </c>
      <c r="N444" s="7">
        <f t="shared" si="67"/>
        <v>3554813</v>
      </c>
      <c r="O444" s="7">
        <f t="shared" si="67"/>
        <v>3843963</v>
      </c>
      <c r="P444" s="7">
        <f t="shared" si="67"/>
        <v>4958985</v>
      </c>
      <c r="Q444" s="7">
        <f t="shared" si="67"/>
        <v>6063173</v>
      </c>
      <c r="R444" s="17"/>
      <c r="S444" s="9" t="s">
        <v>14</v>
      </c>
    </row>
    <row r="445" spans="1:20" ht="14">
      <c r="B445" s="18" t="str">
        <f t="shared" si="67"/>
        <v/>
      </c>
      <c r="C445" s="18" t="str">
        <f t="shared" si="67"/>
        <v/>
      </c>
      <c r="D445" s="18" t="str">
        <f t="shared" si="67"/>
        <v/>
      </c>
      <c r="E445" s="18" t="str">
        <f t="shared" si="67"/>
        <v/>
      </c>
      <c r="F445" s="18" t="str">
        <f t="shared" si="67"/>
        <v/>
      </c>
      <c r="G445" s="18" t="str">
        <f t="shared" si="67"/>
        <v/>
      </c>
      <c r="H445" s="18" t="str">
        <f t="shared" si="67"/>
        <v/>
      </c>
      <c r="I445" s="18" t="str">
        <f t="shared" si="67"/>
        <v/>
      </c>
      <c r="J445" s="18" t="str">
        <f t="shared" si="67"/>
        <v/>
      </c>
      <c r="K445" s="18" t="str">
        <f t="shared" si="67"/>
        <v/>
      </c>
      <c r="L445" s="18" t="str">
        <f t="shared" si="67"/>
        <v/>
      </c>
      <c r="M445" s="18">
        <f t="shared" si="67"/>
        <v>2969923.4</v>
      </c>
      <c r="N445" s="18">
        <f t="shared" si="67"/>
        <v>3689530.14</v>
      </c>
      <c r="O445" s="18">
        <f t="shared" si="67"/>
        <v>4081856</v>
      </c>
      <c r="P445" s="18">
        <f t="shared" si="67"/>
        <v>5337748.22</v>
      </c>
      <c r="Q445" s="18">
        <f t="shared" si="67"/>
        <v>6286775.9699999997</v>
      </c>
      <c r="R445" s="17"/>
      <c r="S445" s="9" t="s">
        <v>19</v>
      </c>
    </row>
    <row r="446" spans="1:20" ht="14">
      <c r="B446" s="16">
        <f>SUM(B442:B445)</f>
        <v>0</v>
      </c>
      <c r="C446" s="16">
        <f t="shared" ref="C446:M446" si="68">SUM(C442:C445)</f>
        <v>0</v>
      </c>
      <c r="D446" s="16">
        <f t="shared" si="68"/>
        <v>0</v>
      </c>
      <c r="E446" s="16">
        <f t="shared" si="68"/>
        <v>0</v>
      </c>
      <c r="F446" s="16">
        <f t="shared" si="68"/>
        <v>0</v>
      </c>
      <c r="G446" s="16">
        <f t="shared" si="68"/>
        <v>0</v>
      </c>
      <c r="H446" s="16">
        <f t="shared" si="68"/>
        <v>0</v>
      </c>
      <c r="I446" s="16">
        <f t="shared" si="68"/>
        <v>0</v>
      </c>
      <c r="J446" s="16">
        <f t="shared" si="68"/>
        <v>0</v>
      </c>
      <c r="K446" s="16">
        <f t="shared" si="68"/>
        <v>0</v>
      </c>
      <c r="L446" s="16">
        <f t="shared" si="68"/>
        <v>0</v>
      </c>
      <c r="M446" s="16">
        <f t="shared" si="68"/>
        <v>2969923.4</v>
      </c>
      <c r="N446" s="16">
        <f>IF(N443="",N442*4,IF(N444="",(N443+N442)*2,IF(N445="",((N444+N443+N442)/3)*4,SUM(N442:N445))))</f>
        <v>13961509.140000001</v>
      </c>
      <c r="O446" s="16">
        <f>IF(O443="",O442*4,IF(O444="",(O443+O442)*2,IF(O445="",((O444+O443+O442)/3)*4,SUM(O442:O445))))</f>
        <v>15195209</v>
      </c>
      <c r="P446" s="16">
        <f>IF(P443="",P442*4,IF(P444="",(P443+P442)*2,IF(P445="",((P444+P443+P442)/3)*4,SUM(P442:P445))))</f>
        <v>19199062.219999999</v>
      </c>
      <c r="Q446" s="16">
        <f>IF(Q443="",Q442*4,IF(Q444="",(Q443+Q442)*2,IF(Q445="",((Q444+Q443+Q442)/3)*4,SUM(Q442:Q445))))</f>
        <v>23500467.969999999</v>
      </c>
      <c r="R446" s="6"/>
      <c r="S446" s="9" t="s">
        <v>15</v>
      </c>
    </row>
    <row r="447" spans="1:20" s="87" customFormat="1" ht="14">
      <c r="A447" s="86"/>
      <c r="B447" s="19"/>
      <c r="C447" s="20" t="e">
        <f t="shared" ref="C447:M447" si="69">C446/B446-1</f>
        <v>#DIV/0!</v>
      </c>
      <c r="D447" s="20" t="e">
        <f t="shared" si="69"/>
        <v>#DIV/0!</v>
      </c>
      <c r="E447" s="20" t="e">
        <f t="shared" si="69"/>
        <v>#DIV/0!</v>
      </c>
      <c r="F447" s="20" t="e">
        <f t="shared" si="69"/>
        <v>#DIV/0!</v>
      </c>
      <c r="G447" s="20" t="e">
        <f t="shared" si="69"/>
        <v>#DIV/0!</v>
      </c>
      <c r="H447" s="20" t="e">
        <f t="shared" si="69"/>
        <v>#DIV/0!</v>
      </c>
      <c r="I447" s="20" t="e">
        <f t="shared" si="69"/>
        <v>#DIV/0!</v>
      </c>
      <c r="J447" s="20" t="e">
        <f t="shared" si="69"/>
        <v>#DIV/0!</v>
      </c>
      <c r="K447" s="20" t="e">
        <f t="shared" si="69"/>
        <v>#DIV/0!</v>
      </c>
      <c r="L447" s="20" t="e">
        <f t="shared" si="69"/>
        <v>#DIV/0!</v>
      </c>
      <c r="M447" s="20" t="e">
        <f t="shared" si="69"/>
        <v>#DIV/0!</v>
      </c>
      <c r="N447" s="12">
        <f>N446/M446-1</f>
        <v>3.700966072054249</v>
      </c>
      <c r="O447" s="12">
        <f>O446/N446-1</f>
        <v>8.8364362880043235E-2</v>
      </c>
      <c r="P447" s="12">
        <f>P446/O446-1</f>
        <v>0.26349444880948991</v>
      </c>
      <c r="Q447" s="12">
        <f>Q446/P446-1</f>
        <v>0.22404249232127338</v>
      </c>
      <c r="R447" s="17"/>
      <c r="S447" s="14" t="s">
        <v>20</v>
      </c>
    </row>
    <row r="448" spans="1:20" s="87" customFormat="1" ht="14">
      <c r="A448" s="86"/>
      <c r="B448" s="153" t="e">
        <f t="shared" ref="B448:O448" si="70">+B446/B$482</f>
        <v>#DIV/0!</v>
      </c>
      <c r="C448" s="153" t="e">
        <f t="shared" si="70"/>
        <v>#DIV/0!</v>
      </c>
      <c r="D448" s="153" t="e">
        <f t="shared" si="70"/>
        <v>#DIV/0!</v>
      </c>
      <c r="E448" s="153" t="e">
        <f t="shared" si="70"/>
        <v>#DIV/0!</v>
      </c>
      <c r="F448" s="153" t="e">
        <f t="shared" si="70"/>
        <v>#DIV/0!</v>
      </c>
      <c r="G448" s="153" t="e">
        <f t="shared" si="70"/>
        <v>#DIV/0!</v>
      </c>
      <c r="H448" s="153" t="e">
        <f t="shared" si="70"/>
        <v>#DIV/0!</v>
      </c>
      <c r="I448" s="153" t="e">
        <f t="shared" si="70"/>
        <v>#DIV/0!</v>
      </c>
      <c r="J448" s="153" t="e">
        <f t="shared" si="70"/>
        <v>#DIV/0!</v>
      </c>
      <c r="K448" s="153" t="e">
        <f t="shared" si="70"/>
        <v>#DIV/0!</v>
      </c>
      <c r="L448" s="153" t="e">
        <f t="shared" si="70"/>
        <v>#DIV/0!</v>
      </c>
      <c r="M448" s="153">
        <f t="shared" si="70"/>
        <v>0.93629883278229309</v>
      </c>
      <c r="N448" s="153">
        <f t="shared" si="70"/>
        <v>0.94766152418543403</v>
      </c>
      <c r="O448" s="153">
        <f t="shared" si="70"/>
        <v>0.94858943878243462</v>
      </c>
      <c r="P448" s="153">
        <f t="shared" ref="P448:Q448" si="71">+P446/P$482</f>
        <v>0.95667703983616637</v>
      </c>
      <c r="Q448" s="153">
        <f t="shared" si="71"/>
        <v>0.95817903507668378</v>
      </c>
      <c r="R448" s="17"/>
      <c r="S448" s="14" t="s">
        <v>377</v>
      </c>
    </row>
    <row r="449" spans="1:19" ht="14">
      <c r="B449" s="352" t="s">
        <v>374</v>
      </c>
      <c r="C449" s="352"/>
      <c r="D449" s="352"/>
      <c r="E449" s="352"/>
      <c r="F449" s="352"/>
      <c r="G449" s="352"/>
      <c r="H449" s="352"/>
      <c r="I449" s="352"/>
      <c r="J449" s="352"/>
      <c r="K449" s="352"/>
      <c r="L449" s="352"/>
      <c r="M449" s="352"/>
      <c r="N449" s="352"/>
      <c r="O449" s="352"/>
      <c r="P449" s="115"/>
      <c r="Q449" s="115"/>
      <c r="R449" s="6"/>
      <c r="S449" s="9"/>
    </row>
    <row r="450" spans="1:19" ht="14">
      <c r="B450" s="7" t="str">
        <f t="shared" ref="B450:Q453" si="72">IFERROR(VLOOKUP($B$449,$127:$213,MATCH($S450&amp;"/"&amp;B$347,$125:$125,0),FALSE),"")</f>
        <v/>
      </c>
      <c r="C450" s="7" t="str">
        <f t="shared" si="72"/>
        <v/>
      </c>
      <c r="D450" s="7" t="str">
        <f t="shared" si="72"/>
        <v/>
      </c>
      <c r="E450" s="7" t="str">
        <f t="shared" si="72"/>
        <v/>
      </c>
      <c r="F450" s="7" t="str">
        <f t="shared" si="72"/>
        <v/>
      </c>
      <c r="G450" s="7" t="str">
        <f t="shared" si="72"/>
        <v/>
      </c>
      <c r="H450" s="7" t="str">
        <f t="shared" si="72"/>
        <v/>
      </c>
      <c r="I450" s="7" t="str">
        <f t="shared" si="72"/>
        <v/>
      </c>
      <c r="J450" s="7" t="str">
        <f t="shared" si="72"/>
        <v/>
      </c>
      <c r="K450" s="7" t="str">
        <f t="shared" si="72"/>
        <v/>
      </c>
      <c r="L450" s="7" t="str">
        <f t="shared" si="72"/>
        <v/>
      </c>
      <c r="M450" s="7" t="str">
        <f t="shared" si="72"/>
        <v/>
      </c>
      <c r="N450" s="7">
        <f t="shared" si="72"/>
        <v>190076</v>
      </c>
      <c r="O450" s="7">
        <f t="shared" si="72"/>
        <v>263473</v>
      </c>
      <c r="P450" s="7">
        <f t="shared" si="72"/>
        <v>149046</v>
      </c>
      <c r="Q450" s="7">
        <f t="shared" si="72"/>
        <v>217774</v>
      </c>
      <c r="R450" s="6"/>
      <c r="S450" s="9" t="s">
        <v>12</v>
      </c>
    </row>
    <row r="451" spans="1:19" ht="14">
      <c r="B451" s="7" t="str">
        <f t="shared" si="72"/>
        <v/>
      </c>
      <c r="C451" s="7" t="str">
        <f t="shared" si="72"/>
        <v/>
      </c>
      <c r="D451" s="7" t="str">
        <f t="shared" si="72"/>
        <v/>
      </c>
      <c r="E451" s="7" t="str">
        <f t="shared" si="72"/>
        <v/>
      </c>
      <c r="F451" s="7" t="str">
        <f t="shared" si="72"/>
        <v/>
      </c>
      <c r="G451" s="7" t="str">
        <f t="shared" si="72"/>
        <v/>
      </c>
      <c r="H451" s="7" t="str">
        <f t="shared" si="72"/>
        <v/>
      </c>
      <c r="I451" s="7" t="str">
        <f t="shared" si="72"/>
        <v/>
      </c>
      <c r="J451" s="7" t="str">
        <f t="shared" si="72"/>
        <v/>
      </c>
      <c r="K451" s="7" t="str">
        <f t="shared" si="72"/>
        <v/>
      </c>
      <c r="L451" s="7" t="str">
        <f t="shared" si="72"/>
        <v/>
      </c>
      <c r="M451" s="7" t="str">
        <f t="shared" si="72"/>
        <v/>
      </c>
      <c r="N451" s="7">
        <f t="shared" si="72"/>
        <v>174665</v>
      </c>
      <c r="O451" s="7">
        <f t="shared" si="72"/>
        <v>197602</v>
      </c>
      <c r="P451" s="7">
        <f t="shared" si="72"/>
        <v>184599</v>
      </c>
      <c r="Q451" s="7">
        <f t="shared" si="72"/>
        <v>254543</v>
      </c>
      <c r="R451" s="6"/>
      <c r="S451" s="9" t="s">
        <v>13</v>
      </c>
    </row>
    <row r="452" spans="1:19" ht="14">
      <c r="B452" s="7" t="str">
        <f t="shared" si="72"/>
        <v/>
      </c>
      <c r="C452" s="7" t="str">
        <f t="shared" si="72"/>
        <v/>
      </c>
      <c r="D452" s="7" t="str">
        <f t="shared" si="72"/>
        <v/>
      </c>
      <c r="E452" s="7" t="str">
        <f t="shared" si="72"/>
        <v/>
      </c>
      <c r="F452" s="7" t="str">
        <f t="shared" si="72"/>
        <v/>
      </c>
      <c r="G452" s="7" t="str">
        <f t="shared" si="72"/>
        <v/>
      </c>
      <c r="H452" s="7" t="str">
        <f t="shared" si="72"/>
        <v/>
      </c>
      <c r="I452" s="7" t="str">
        <f t="shared" si="72"/>
        <v/>
      </c>
      <c r="J452" s="7" t="str">
        <f t="shared" si="72"/>
        <v/>
      </c>
      <c r="K452" s="7" t="str">
        <f t="shared" si="72"/>
        <v/>
      </c>
      <c r="L452" s="7" t="str">
        <f t="shared" si="72"/>
        <v/>
      </c>
      <c r="M452" s="7" t="str">
        <f t="shared" si="72"/>
        <v/>
      </c>
      <c r="N452" s="7">
        <f t="shared" si="72"/>
        <v>172476</v>
      </c>
      <c r="O452" s="7">
        <f t="shared" si="72"/>
        <v>177783</v>
      </c>
      <c r="P452" s="7">
        <f t="shared" si="72"/>
        <v>206040</v>
      </c>
      <c r="Q452" s="7">
        <f t="shared" si="72"/>
        <v>217712</v>
      </c>
      <c r="R452" s="6"/>
      <c r="S452" s="9" t="s">
        <v>14</v>
      </c>
    </row>
    <row r="453" spans="1:19" ht="14">
      <c r="B453" s="18" t="str">
        <f t="shared" si="72"/>
        <v/>
      </c>
      <c r="C453" s="18" t="str">
        <f t="shared" si="72"/>
        <v/>
      </c>
      <c r="D453" s="18" t="str">
        <f t="shared" si="72"/>
        <v/>
      </c>
      <c r="E453" s="18" t="str">
        <f t="shared" si="72"/>
        <v/>
      </c>
      <c r="F453" s="18" t="str">
        <f t="shared" si="72"/>
        <v/>
      </c>
      <c r="G453" s="18" t="str">
        <f t="shared" si="72"/>
        <v/>
      </c>
      <c r="H453" s="18" t="str">
        <f t="shared" si="72"/>
        <v/>
      </c>
      <c r="I453" s="18" t="str">
        <f t="shared" si="72"/>
        <v/>
      </c>
      <c r="J453" s="18" t="str">
        <f t="shared" si="72"/>
        <v/>
      </c>
      <c r="K453" s="18" t="str">
        <f t="shared" si="72"/>
        <v/>
      </c>
      <c r="L453" s="18" t="str">
        <f t="shared" si="72"/>
        <v/>
      </c>
      <c r="M453" s="18">
        <f t="shared" si="72"/>
        <v>180803.47</v>
      </c>
      <c r="N453" s="18">
        <f t="shared" si="72"/>
        <v>189210.79</v>
      </c>
      <c r="O453" s="18">
        <f t="shared" si="72"/>
        <v>129923.3</v>
      </c>
      <c r="P453" s="18">
        <f t="shared" si="72"/>
        <v>251842.13</v>
      </c>
      <c r="Q453" s="18">
        <f t="shared" si="72"/>
        <v>230893.22</v>
      </c>
      <c r="R453" s="6"/>
      <c r="S453" s="9" t="s">
        <v>19</v>
      </c>
    </row>
    <row r="454" spans="1:19" ht="14">
      <c r="B454" s="16">
        <f>SUM(B450:B453)</f>
        <v>0</v>
      </c>
      <c r="C454" s="16">
        <f t="shared" ref="C454:M454" si="73">SUM(C450:C453)</f>
        <v>0</v>
      </c>
      <c r="D454" s="16">
        <f t="shared" si="73"/>
        <v>0</v>
      </c>
      <c r="E454" s="16">
        <f t="shared" si="73"/>
        <v>0</v>
      </c>
      <c r="F454" s="16">
        <f t="shared" si="73"/>
        <v>0</v>
      </c>
      <c r="G454" s="16">
        <f t="shared" si="73"/>
        <v>0</v>
      </c>
      <c r="H454" s="16">
        <f t="shared" si="73"/>
        <v>0</v>
      </c>
      <c r="I454" s="16">
        <f t="shared" si="73"/>
        <v>0</v>
      </c>
      <c r="J454" s="16">
        <f t="shared" si="73"/>
        <v>0</v>
      </c>
      <c r="K454" s="16">
        <f t="shared" si="73"/>
        <v>0</v>
      </c>
      <c r="L454" s="16">
        <f t="shared" si="73"/>
        <v>0</v>
      </c>
      <c r="M454" s="16">
        <f t="shared" si="73"/>
        <v>180803.47</v>
      </c>
      <c r="N454" s="16">
        <f>IF(N451="",N450*4,IF(N452="",(N451+N450)*2,IF(N453="",((N452+N451+N450)/3)*4,SUM(N450:N453))))</f>
        <v>726427.79</v>
      </c>
      <c r="O454" s="16">
        <f>IF(O451="",O450*4,IF(O452="",(O451+O450)*2,IF(O453="",((O452+O451+O450)/3)*4,SUM(O450:O453))))</f>
        <v>768781.3</v>
      </c>
      <c r="P454" s="16">
        <f>IF(P451="",P450*4,IF(P452="",(P451+P450)*2,IF(P453="",((P452+P451+P450)/3)*4,SUM(P450:P453))))</f>
        <v>791527.13</v>
      </c>
      <c r="Q454" s="16">
        <f>IF(Q451="",Q450*4,IF(Q452="",(Q451+Q450)*2,IF(Q453="",((Q452+Q451+Q450)/3)*4,SUM(Q450:Q453))))</f>
        <v>920922.22</v>
      </c>
      <c r="R454" s="6"/>
      <c r="S454" s="9" t="s">
        <v>15</v>
      </c>
    </row>
    <row r="455" spans="1:19" s="87" customFormat="1" ht="14">
      <c r="A455" s="86"/>
      <c r="B455" s="19"/>
      <c r="C455" s="20" t="e">
        <f t="shared" ref="C455:M455" si="74">C454/B454-1</f>
        <v>#DIV/0!</v>
      </c>
      <c r="D455" s="20" t="e">
        <f t="shared" si="74"/>
        <v>#DIV/0!</v>
      </c>
      <c r="E455" s="20" t="e">
        <f t="shared" si="74"/>
        <v>#DIV/0!</v>
      </c>
      <c r="F455" s="20" t="e">
        <f t="shared" si="74"/>
        <v>#DIV/0!</v>
      </c>
      <c r="G455" s="20" t="e">
        <f t="shared" si="74"/>
        <v>#DIV/0!</v>
      </c>
      <c r="H455" s="20" t="e">
        <f t="shared" si="74"/>
        <v>#DIV/0!</v>
      </c>
      <c r="I455" s="20" t="e">
        <f t="shared" si="74"/>
        <v>#DIV/0!</v>
      </c>
      <c r="J455" s="20" t="e">
        <f t="shared" si="74"/>
        <v>#DIV/0!</v>
      </c>
      <c r="K455" s="20" t="e">
        <f t="shared" si="74"/>
        <v>#DIV/0!</v>
      </c>
      <c r="L455" s="20" t="e">
        <f t="shared" si="74"/>
        <v>#DIV/0!</v>
      </c>
      <c r="M455" s="20" t="e">
        <f t="shared" si="74"/>
        <v>#DIV/0!</v>
      </c>
      <c r="N455" s="12">
        <f>N454/M454-1</f>
        <v>3.0177757097250399</v>
      </c>
      <c r="O455" s="12">
        <f>O454/N454-1</f>
        <v>5.8303812963983681E-2</v>
      </c>
      <c r="P455" s="12">
        <f>P454/O454-1</f>
        <v>2.9586866902199471E-2</v>
      </c>
      <c r="Q455" s="12">
        <f>Q454/P454-1</f>
        <v>0.16347524310379602</v>
      </c>
      <c r="R455" s="17"/>
      <c r="S455" s="14" t="s">
        <v>20</v>
      </c>
    </row>
    <row r="456" spans="1:19" s="87" customFormat="1" ht="14">
      <c r="A456" s="86"/>
      <c r="B456" s="153" t="e">
        <f t="shared" ref="B456:O456" si="75">+B454/B$482</f>
        <v>#DIV/0!</v>
      </c>
      <c r="C456" s="153" t="e">
        <f t="shared" si="75"/>
        <v>#DIV/0!</v>
      </c>
      <c r="D456" s="153" t="e">
        <f t="shared" si="75"/>
        <v>#DIV/0!</v>
      </c>
      <c r="E456" s="153" t="e">
        <f t="shared" si="75"/>
        <v>#DIV/0!</v>
      </c>
      <c r="F456" s="153" t="e">
        <f t="shared" si="75"/>
        <v>#DIV/0!</v>
      </c>
      <c r="G456" s="153" t="e">
        <f t="shared" si="75"/>
        <v>#DIV/0!</v>
      </c>
      <c r="H456" s="153" t="e">
        <f t="shared" si="75"/>
        <v>#DIV/0!</v>
      </c>
      <c r="I456" s="153" t="e">
        <f t="shared" si="75"/>
        <v>#DIV/0!</v>
      </c>
      <c r="J456" s="153" t="e">
        <f t="shared" si="75"/>
        <v>#DIV/0!</v>
      </c>
      <c r="K456" s="153" t="e">
        <f t="shared" si="75"/>
        <v>#DIV/0!</v>
      </c>
      <c r="L456" s="153" t="e">
        <f t="shared" si="75"/>
        <v>#DIV/0!</v>
      </c>
      <c r="M456" s="153">
        <f t="shared" si="75"/>
        <v>5.7000149540553248E-2</v>
      </c>
      <c r="N456" s="153">
        <f t="shared" si="75"/>
        <v>4.9307539735067379E-2</v>
      </c>
      <c r="O456" s="153">
        <f t="shared" si="75"/>
        <v>4.7992615429865458E-2</v>
      </c>
      <c r="P456" s="153">
        <f t="shared" ref="P456:Q456" si="76">+P454/P$482</f>
        <v>3.9441292652804189E-2</v>
      </c>
      <c r="Q456" s="153">
        <f t="shared" si="76"/>
        <v>3.7548544363743469E-2</v>
      </c>
      <c r="R456" s="17"/>
      <c r="S456" s="14" t="s">
        <v>377</v>
      </c>
    </row>
    <row r="457" spans="1:19" ht="14">
      <c r="B457" s="352" t="s">
        <v>307</v>
      </c>
      <c r="C457" s="352"/>
      <c r="D457" s="352"/>
      <c r="E457" s="352"/>
      <c r="F457" s="352"/>
      <c r="G457" s="352"/>
      <c r="H457" s="352"/>
      <c r="I457" s="352"/>
      <c r="J457" s="352"/>
      <c r="K457" s="352"/>
      <c r="L457" s="352"/>
      <c r="M457" s="352"/>
      <c r="N457" s="352"/>
      <c r="O457" s="352"/>
      <c r="P457" s="115"/>
      <c r="Q457" s="115"/>
      <c r="R457" s="6"/>
      <c r="S457" s="9"/>
    </row>
    <row r="458" spans="1:19" ht="14">
      <c r="B458" s="7" t="str">
        <f t="shared" ref="B458:Q461" si="77">IFERROR(VLOOKUP($B$457,$127:$213,MATCH($S458&amp;"/"&amp;B$347,$125:$125,0),FALSE),"")</f>
        <v/>
      </c>
      <c r="C458" s="7" t="str">
        <f t="shared" si="77"/>
        <v/>
      </c>
      <c r="D458" s="7" t="str">
        <f t="shared" si="77"/>
        <v/>
      </c>
      <c r="E458" s="7" t="str">
        <f t="shared" si="77"/>
        <v/>
      </c>
      <c r="F458" s="7" t="str">
        <f t="shared" si="77"/>
        <v/>
      </c>
      <c r="G458" s="7" t="str">
        <f t="shared" si="77"/>
        <v/>
      </c>
      <c r="H458" s="7" t="str">
        <f t="shared" si="77"/>
        <v/>
      </c>
      <c r="I458" s="7" t="str">
        <f t="shared" si="77"/>
        <v/>
      </c>
      <c r="J458" s="7" t="str">
        <f t="shared" si="77"/>
        <v/>
      </c>
      <c r="K458" s="7" t="str">
        <f t="shared" si="77"/>
        <v/>
      </c>
      <c r="L458" s="7" t="str">
        <f t="shared" si="77"/>
        <v/>
      </c>
      <c r="M458" s="7" t="str">
        <f t="shared" si="77"/>
        <v/>
      </c>
      <c r="N458" s="7">
        <f t="shared" si="77"/>
        <v>17788</v>
      </c>
      <c r="O458" s="7">
        <f t="shared" si="77"/>
        <v>8729</v>
      </c>
      <c r="P458" s="7">
        <f t="shared" si="77"/>
        <v>13639</v>
      </c>
      <c r="Q458" s="7">
        <f t="shared" si="77"/>
        <v>15607</v>
      </c>
      <c r="R458" s="6"/>
      <c r="S458" s="9" t="s">
        <v>12</v>
      </c>
    </row>
    <row r="459" spans="1:19" ht="14">
      <c r="B459" s="7" t="str">
        <f t="shared" si="77"/>
        <v/>
      </c>
      <c r="C459" s="7" t="str">
        <f t="shared" si="77"/>
        <v/>
      </c>
      <c r="D459" s="7" t="str">
        <f t="shared" si="77"/>
        <v/>
      </c>
      <c r="E459" s="7" t="str">
        <f t="shared" si="77"/>
        <v/>
      </c>
      <c r="F459" s="7" t="str">
        <f t="shared" si="77"/>
        <v/>
      </c>
      <c r="G459" s="7" t="str">
        <f t="shared" si="77"/>
        <v/>
      </c>
      <c r="H459" s="7" t="str">
        <f t="shared" si="77"/>
        <v/>
      </c>
      <c r="I459" s="7" t="str">
        <f t="shared" si="77"/>
        <v/>
      </c>
      <c r="J459" s="7" t="str">
        <f t="shared" si="77"/>
        <v/>
      </c>
      <c r="K459" s="7" t="str">
        <f t="shared" si="77"/>
        <v/>
      </c>
      <c r="L459" s="7" t="str">
        <f t="shared" si="77"/>
        <v/>
      </c>
      <c r="M459" s="7" t="str">
        <f t="shared" si="77"/>
        <v/>
      </c>
      <c r="N459" s="7">
        <f t="shared" si="77"/>
        <v>5678</v>
      </c>
      <c r="O459" s="7">
        <f t="shared" si="77"/>
        <v>14364</v>
      </c>
      <c r="P459" s="7">
        <f t="shared" si="77"/>
        <v>22947</v>
      </c>
      <c r="Q459" s="7">
        <f t="shared" si="77"/>
        <v>32777</v>
      </c>
      <c r="R459" s="6"/>
      <c r="S459" s="9" t="s">
        <v>13</v>
      </c>
    </row>
    <row r="460" spans="1:19" ht="14">
      <c r="B460" s="7" t="str">
        <f t="shared" si="77"/>
        <v/>
      </c>
      <c r="C460" s="7" t="str">
        <f t="shared" si="77"/>
        <v/>
      </c>
      <c r="D460" s="7" t="str">
        <f t="shared" si="77"/>
        <v/>
      </c>
      <c r="E460" s="7" t="str">
        <f t="shared" si="77"/>
        <v/>
      </c>
      <c r="F460" s="7" t="str">
        <f t="shared" si="77"/>
        <v/>
      </c>
      <c r="G460" s="7" t="str">
        <f t="shared" si="77"/>
        <v/>
      </c>
      <c r="H460" s="7" t="str">
        <f t="shared" si="77"/>
        <v/>
      </c>
      <c r="I460" s="7" t="str">
        <f t="shared" si="77"/>
        <v/>
      </c>
      <c r="J460" s="7" t="str">
        <f t="shared" si="77"/>
        <v/>
      </c>
      <c r="K460" s="7" t="str">
        <f t="shared" si="77"/>
        <v/>
      </c>
      <c r="L460" s="7" t="str">
        <f t="shared" si="77"/>
        <v/>
      </c>
      <c r="M460" s="7" t="str">
        <f t="shared" si="77"/>
        <v/>
      </c>
      <c r="N460" s="7">
        <f t="shared" si="77"/>
        <v>9361</v>
      </c>
      <c r="O460" s="7">
        <f t="shared" si="77"/>
        <v>10100</v>
      </c>
      <c r="P460" s="7">
        <f t="shared" si="77"/>
        <v>20132</v>
      </c>
      <c r="Q460" s="7">
        <f t="shared" si="77"/>
        <v>18594</v>
      </c>
      <c r="R460" s="6"/>
      <c r="S460" s="9" t="s">
        <v>14</v>
      </c>
    </row>
    <row r="461" spans="1:19" ht="14">
      <c r="B461" s="18" t="str">
        <f t="shared" si="77"/>
        <v/>
      </c>
      <c r="C461" s="18" t="str">
        <f t="shared" si="77"/>
        <v/>
      </c>
      <c r="D461" s="18" t="str">
        <f t="shared" si="77"/>
        <v/>
      </c>
      <c r="E461" s="18" t="str">
        <f t="shared" si="77"/>
        <v/>
      </c>
      <c r="F461" s="18" t="str">
        <f t="shared" si="77"/>
        <v/>
      </c>
      <c r="G461" s="18" t="str">
        <f t="shared" si="77"/>
        <v/>
      </c>
      <c r="H461" s="18" t="str">
        <f t="shared" si="77"/>
        <v/>
      </c>
      <c r="I461" s="18" t="str">
        <f t="shared" si="77"/>
        <v/>
      </c>
      <c r="J461" s="18" t="str">
        <f t="shared" si="77"/>
        <v/>
      </c>
      <c r="K461" s="18" t="str">
        <f t="shared" si="77"/>
        <v/>
      </c>
      <c r="L461" s="18" t="str">
        <f t="shared" si="77"/>
        <v/>
      </c>
      <c r="M461" s="18">
        <f t="shared" si="77"/>
        <v>21255.51</v>
      </c>
      <c r="N461" s="18">
        <f t="shared" si="77"/>
        <v>11826.54</v>
      </c>
      <c r="O461" s="18">
        <f t="shared" si="77"/>
        <v>21558.2</v>
      </c>
      <c r="P461" s="18">
        <f t="shared" si="77"/>
        <v>21181.19</v>
      </c>
      <c r="Q461" s="18">
        <f t="shared" si="77"/>
        <v>37808.15</v>
      </c>
      <c r="R461" s="6"/>
      <c r="S461" s="9" t="s">
        <v>19</v>
      </c>
    </row>
    <row r="462" spans="1:19" ht="14">
      <c r="B462" s="7">
        <f>SUM(B458:B461)</f>
        <v>0</v>
      </c>
      <c r="C462" s="112">
        <f t="shared" ref="C462:M462" si="78">SUM(C458:C461)</f>
        <v>0</v>
      </c>
      <c r="D462" s="112">
        <f t="shared" si="78"/>
        <v>0</v>
      </c>
      <c r="E462" s="112">
        <f t="shared" si="78"/>
        <v>0</v>
      </c>
      <c r="F462" s="112">
        <f t="shared" si="78"/>
        <v>0</v>
      </c>
      <c r="G462" s="112">
        <f t="shared" si="78"/>
        <v>0</v>
      </c>
      <c r="H462" s="112">
        <f t="shared" si="78"/>
        <v>0</v>
      </c>
      <c r="I462" s="112">
        <f t="shared" si="78"/>
        <v>0</v>
      </c>
      <c r="J462" s="112">
        <f t="shared" si="78"/>
        <v>0</v>
      </c>
      <c r="K462" s="112">
        <f t="shared" si="78"/>
        <v>0</v>
      </c>
      <c r="L462" s="112">
        <f t="shared" si="78"/>
        <v>0</v>
      </c>
      <c r="M462" s="112">
        <f t="shared" si="78"/>
        <v>21255.51</v>
      </c>
      <c r="N462" s="112">
        <f>IF(N459="",N458*4,IF(N460="",(N459+N458)*2,IF(N461="",((N460+N459+N458)/3)*4,SUM(N458:N461))))</f>
        <v>44653.54</v>
      </c>
      <c r="O462" s="112">
        <f>IF(O459="",O458*4,IF(O460="",(O459+O458)*2,IF(O461="",((O460+O459+O458)/3)*4,SUM(O458:O461))))</f>
        <v>54751.199999999997</v>
      </c>
      <c r="P462" s="112">
        <f>IF(P459="",P458*4,IF(P460="",(P459+P458)*2,IF(P461="",((P460+P459+P458)/3)*4,SUM(P458:P461))))</f>
        <v>77899.19</v>
      </c>
      <c r="Q462" s="112">
        <f>IF(Q459="",Q458*4,IF(Q460="",(Q459+Q458)*2,IF(Q461="",((Q460+Q459+Q458)/3)*4,SUM(Q458:Q461))))</f>
        <v>104786.15</v>
      </c>
      <c r="R462" s="6"/>
      <c r="S462" s="9" t="s">
        <v>15</v>
      </c>
    </row>
    <row r="463" spans="1:19" s="87" customFormat="1" ht="14">
      <c r="A463" s="86"/>
      <c r="B463" s="19"/>
      <c r="C463" s="20" t="e">
        <f t="shared" ref="C463:M463" si="79">C462/B462-1</f>
        <v>#DIV/0!</v>
      </c>
      <c r="D463" s="20" t="e">
        <f t="shared" si="79"/>
        <v>#DIV/0!</v>
      </c>
      <c r="E463" s="20" t="e">
        <f t="shared" si="79"/>
        <v>#DIV/0!</v>
      </c>
      <c r="F463" s="20" t="e">
        <f t="shared" si="79"/>
        <v>#DIV/0!</v>
      </c>
      <c r="G463" s="20" t="e">
        <f t="shared" si="79"/>
        <v>#DIV/0!</v>
      </c>
      <c r="H463" s="20" t="e">
        <f t="shared" si="79"/>
        <v>#DIV/0!</v>
      </c>
      <c r="I463" s="20" t="e">
        <f t="shared" si="79"/>
        <v>#DIV/0!</v>
      </c>
      <c r="J463" s="20" t="e">
        <f t="shared" si="79"/>
        <v>#DIV/0!</v>
      </c>
      <c r="K463" s="20" t="e">
        <f t="shared" si="79"/>
        <v>#DIV/0!</v>
      </c>
      <c r="L463" s="20" t="e">
        <f t="shared" si="79"/>
        <v>#DIV/0!</v>
      </c>
      <c r="M463" s="20" t="e">
        <f t="shared" si="79"/>
        <v>#DIV/0!</v>
      </c>
      <c r="N463" s="12">
        <f>N462/M462-1</f>
        <v>1.1007983341731156</v>
      </c>
      <c r="O463" s="12">
        <f>O462/N462-1</f>
        <v>0.22613347116488414</v>
      </c>
      <c r="P463" s="12">
        <f>P462/O462-1</f>
        <v>0.42278507137743104</v>
      </c>
      <c r="Q463" s="12">
        <f>Q462/P462-1</f>
        <v>0.34515070054001828</v>
      </c>
      <c r="R463" s="17"/>
      <c r="S463" s="14" t="s">
        <v>20</v>
      </c>
    </row>
    <row r="464" spans="1:19" s="87" customFormat="1" ht="14">
      <c r="A464" s="86"/>
      <c r="B464" s="153" t="e">
        <f t="shared" ref="B464:O464" si="80">+B462/B$482</f>
        <v>#DIV/0!</v>
      </c>
      <c r="C464" s="153" t="e">
        <f t="shared" si="80"/>
        <v>#DIV/0!</v>
      </c>
      <c r="D464" s="153" t="e">
        <f t="shared" si="80"/>
        <v>#DIV/0!</v>
      </c>
      <c r="E464" s="153" t="e">
        <f t="shared" si="80"/>
        <v>#DIV/0!</v>
      </c>
      <c r="F464" s="153" t="e">
        <f t="shared" si="80"/>
        <v>#DIV/0!</v>
      </c>
      <c r="G464" s="153" t="e">
        <f t="shared" si="80"/>
        <v>#DIV/0!</v>
      </c>
      <c r="H464" s="153" t="e">
        <f t="shared" si="80"/>
        <v>#DIV/0!</v>
      </c>
      <c r="I464" s="153" t="e">
        <f t="shared" si="80"/>
        <v>#DIV/0!</v>
      </c>
      <c r="J464" s="153" t="e">
        <f t="shared" si="80"/>
        <v>#DIV/0!</v>
      </c>
      <c r="K464" s="153" t="e">
        <f t="shared" si="80"/>
        <v>#DIV/0!</v>
      </c>
      <c r="L464" s="153" t="e">
        <f t="shared" si="80"/>
        <v>#DIV/0!</v>
      </c>
      <c r="M464" s="153">
        <f t="shared" si="80"/>
        <v>6.7010176771536796E-3</v>
      </c>
      <c r="N464" s="153">
        <f t="shared" si="80"/>
        <v>3.0309360794985841E-3</v>
      </c>
      <c r="O464" s="153">
        <f t="shared" si="80"/>
        <v>3.417946411968722E-3</v>
      </c>
      <c r="P464" s="153">
        <f t="shared" ref="P464:Q464" si="81">+P462/P$482</f>
        <v>3.8816670127357449E-3</v>
      </c>
      <c r="Q464" s="153">
        <f t="shared" si="81"/>
        <v>4.2724209673004497E-3</v>
      </c>
      <c r="R464" s="17"/>
      <c r="S464" s="14" t="s">
        <v>377</v>
      </c>
    </row>
    <row r="465" spans="2:19" ht="14">
      <c r="B465" s="352" t="s">
        <v>353</v>
      </c>
      <c r="C465" s="352"/>
      <c r="D465" s="352"/>
      <c r="E465" s="352"/>
      <c r="F465" s="352"/>
      <c r="G465" s="352"/>
      <c r="H465" s="352"/>
      <c r="I465" s="352"/>
      <c r="J465" s="352"/>
      <c r="K465" s="352"/>
      <c r="L465" s="352"/>
      <c r="M465" s="352"/>
      <c r="N465" s="352"/>
      <c r="O465" s="352"/>
      <c r="P465" s="115"/>
      <c r="Q465" s="115"/>
      <c r="R465" s="6"/>
      <c r="S465" s="9"/>
    </row>
    <row r="466" spans="2:19" ht="14">
      <c r="B466" s="7" t="str">
        <f t="shared" ref="B466:Q469" si="82">IFERROR(VLOOKUP($B$465,$127:$213,MATCH($S466&amp;"/"&amp;B$347,$125:$125,0),FALSE),"")</f>
        <v/>
      </c>
      <c r="C466" s="7" t="str">
        <f t="shared" si="82"/>
        <v/>
      </c>
      <c r="D466" s="7" t="str">
        <f t="shared" si="82"/>
        <v/>
      </c>
      <c r="E466" s="7" t="str">
        <f t="shared" si="82"/>
        <v/>
      </c>
      <c r="F466" s="7" t="str">
        <f t="shared" si="82"/>
        <v/>
      </c>
      <c r="G466" s="7" t="str">
        <f t="shared" si="82"/>
        <v/>
      </c>
      <c r="H466" s="7" t="str">
        <f t="shared" si="82"/>
        <v/>
      </c>
      <c r="I466" s="7" t="str">
        <f t="shared" si="82"/>
        <v/>
      </c>
      <c r="J466" s="7" t="str">
        <f t="shared" si="82"/>
        <v/>
      </c>
      <c r="K466" s="7" t="str">
        <f t="shared" si="82"/>
        <v/>
      </c>
      <c r="L466" s="7" t="str">
        <f t="shared" si="82"/>
        <v/>
      </c>
      <c r="M466" s="7" t="str">
        <f t="shared" si="82"/>
        <v/>
      </c>
      <c r="N466" s="7" t="str">
        <f t="shared" si="82"/>
        <v/>
      </c>
      <c r="O466" s="7" t="str">
        <f t="shared" si="82"/>
        <v/>
      </c>
      <c r="P466" s="7" t="str">
        <f t="shared" si="82"/>
        <v/>
      </c>
      <c r="Q466" s="7" t="str">
        <f t="shared" si="82"/>
        <v/>
      </c>
      <c r="R466" s="6"/>
      <c r="S466" s="9" t="s">
        <v>12</v>
      </c>
    </row>
    <row r="467" spans="2:19" ht="14">
      <c r="B467" s="7" t="str">
        <f t="shared" si="82"/>
        <v/>
      </c>
      <c r="C467" s="7" t="str">
        <f t="shared" si="82"/>
        <v/>
      </c>
      <c r="D467" s="7" t="str">
        <f t="shared" si="82"/>
        <v/>
      </c>
      <c r="E467" s="7" t="str">
        <f t="shared" si="82"/>
        <v/>
      </c>
      <c r="F467" s="7" t="str">
        <f t="shared" si="82"/>
        <v/>
      </c>
      <c r="G467" s="7" t="str">
        <f t="shared" si="82"/>
        <v/>
      </c>
      <c r="H467" s="7" t="str">
        <f t="shared" si="82"/>
        <v/>
      </c>
      <c r="I467" s="7" t="str">
        <f t="shared" si="82"/>
        <v/>
      </c>
      <c r="J467" s="7" t="str">
        <f t="shared" si="82"/>
        <v/>
      </c>
      <c r="K467" s="7" t="str">
        <f t="shared" si="82"/>
        <v/>
      </c>
      <c r="L467" s="7" t="str">
        <f t="shared" si="82"/>
        <v/>
      </c>
      <c r="M467" s="7" t="str">
        <f t="shared" si="82"/>
        <v/>
      </c>
      <c r="N467" s="7" t="str">
        <f t="shared" si="82"/>
        <v/>
      </c>
      <c r="O467" s="7" t="str">
        <f t="shared" si="82"/>
        <v/>
      </c>
      <c r="P467" s="7" t="str">
        <f t="shared" si="82"/>
        <v/>
      </c>
      <c r="Q467" s="7" t="str">
        <f t="shared" si="82"/>
        <v/>
      </c>
      <c r="R467" s="6"/>
      <c r="S467" s="9" t="s">
        <v>13</v>
      </c>
    </row>
    <row r="468" spans="2:19" ht="14">
      <c r="B468" s="7" t="str">
        <f t="shared" si="82"/>
        <v/>
      </c>
      <c r="C468" s="7" t="str">
        <f t="shared" si="82"/>
        <v/>
      </c>
      <c r="D468" s="7" t="str">
        <f t="shared" si="82"/>
        <v/>
      </c>
      <c r="E468" s="7" t="str">
        <f t="shared" si="82"/>
        <v/>
      </c>
      <c r="F468" s="7" t="str">
        <f t="shared" si="82"/>
        <v/>
      </c>
      <c r="G468" s="7" t="str">
        <f t="shared" si="82"/>
        <v/>
      </c>
      <c r="H468" s="7" t="str">
        <f t="shared" si="82"/>
        <v/>
      </c>
      <c r="I468" s="7" t="str">
        <f t="shared" si="82"/>
        <v/>
      </c>
      <c r="J468" s="7" t="str">
        <f t="shared" si="82"/>
        <v/>
      </c>
      <c r="K468" s="7" t="str">
        <f t="shared" si="82"/>
        <v/>
      </c>
      <c r="L468" s="7" t="str">
        <f t="shared" si="82"/>
        <v/>
      </c>
      <c r="M468" s="7" t="str">
        <f t="shared" si="82"/>
        <v/>
      </c>
      <c r="N468" s="7" t="str">
        <f t="shared" si="82"/>
        <v/>
      </c>
      <c r="O468" s="7" t="str">
        <f t="shared" si="82"/>
        <v/>
      </c>
      <c r="P468" s="7" t="str">
        <f t="shared" si="82"/>
        <v/>
      </c>
      <c r="Q468" s="7" t="str">
        <f t="shared" si="82"/>
        <v/>
      </c>
      <c r="R468" s="6"/>
      <c r="S468" s="9" t="s">
        <v>14</v>
      </c>
    </row>
    <row r="469" spans="2:19" ht="14">
      <c r="B469" s="18" t="str">
        <f t="shared" si="82"/>
        <v/>
      </c>
      <c r="C469" s="18" t="str">
        <f t="shared" si="82"/>
        <v/>
      </c>
      <c r="D469" s="18" t="str">
        <f t="shared" si="82"/>
        <v/>
      </c>
      <c r="E469" s="18" t="str">
        <f t="shared" si="82"/>
        <v/>
      </c>
      <c r="F469" s="18" t="str">
        <f t="shared" si="82"/>
        <v/>
      </c>
      <c r="G469" s="18" t="str">
        <f t="shared" si="82"/>
        <v/>
      </c>
      <c r="H469" s="18" t="str">
        <f t="shared" si="82"/>
        <v/>
      </c>
      <c r="I469" s="18" t="str">
        <f t="shared" si="82"/>
        <v/>
      </c>
      <c r="J469" s="18" t="str">
        <f t="shared" si="82"/>
        <v/>
      </c>
      <c r="K469" s="18" t="str">
        <f t="shared" si="82"/>
        <v/>
      </c>
      <c r="L469" s="18" t="str">
        <f t="shared" si="82"/>
        <v/>
      </c>
      <c r="M469" s="18" t="str">
        <f t="shared" si="82"/>
        <v/>
      </c>
      <c r="N469" s="18" t="str">
        <f t="shared" si="82"/>
        <v/>
      </c>
      <c r="O469" s="18" t="str">
        <f t="shared" si="82"/>
        <v/>
      </c>
      <c r="P469" s="18" t="str">
        <f t="shared" si="82"/>
        <v/>
      </c>
      <c r="Q469" s="18" t="str">
        <f t="shared" si="82"/>
        <v/>
      </c>
      <c r="R469" s="6"/>
      <c r="S469" s="9" t="s">
        <v>19</v>
      </c>
    </row>
    <row r="470" spans="2:19" ht="14">
      <c r="B470" s="7">
        <f>SUM(B466:B469)</f>
        <v>0</v>
      </c>
      <c r="C470" s="112">
        <f t="shared" ref="C470:M470" si="83">SUM(C466:C469)</f>
        <v>0</v>
      </c>
      <c r="D470" s="112">
        <f t="shared" si="83"/>
        <v>0</v>
      </c>
      <c r="E470" s="112">
        <f t="shared" si="83"/>
        <v>0</v>
      </c>
      <c r="F470" s="112">
        <f t="shared" si="83"/>
        <v>0</v>
      </c>
      <c r="G470" s="112">
        <f t="shared" si="83"/>
        <v>0</v>
      </c>
      <c r="H470" s="112">
        <f t="shared" si="83"/>
        <v>0</v>
      </c>
      <c r="I470" s="112">
        <f t="shared" si="83"/>
        <v>0</v>
      </c>
      <c r="J470" s="112">
        <f t="shared" si="83"/>
        <v>0</v>
      </c>
      <c r="K470" s="112">
        <f t="shared" si="83"/>
        <v>0</v>
      </c>
      <c r="L470" s="112">
        <f t="shared" si="83"/>
        <v>0</v>
      </c>
      <c r="M470" s="112">
        <f t="shared" si="83"/>
        <v>0</v>
      </c>
      <c r="N470" s="112" t="e">
        <f>IF(N467="",N466*4,IF(N468="",(N467+N466)*2,IF(N469="",((N468+N467+N466)/3)*4,SUM(N466:N469))))</f>
        <v>#VALUE!</v>
      </c>
      <c r="O470" s="112" t="e">
        <f>IF(O467="",O466*4,IF(O468="",(O467+O466)*2,IF(O469="",((O468+O467+O466)/3)*4,SUM(O466:O469))))</f>
        <v>#VALUE!</v>
      </c>
      <c r="P470" s="112" t="e">
        <f>IF(P467="",P466*4,IF(P468="",(P467+P466)*2,IF(P469="",((P468+P467+P466)/3)*4,SUM(P466:P469))))</f>
        <v>#VALUE!</v>
      </c>
      <c r="Q470" s="112" t="e">
        <f>IF(Q467="",Q466*4,IF(Q468="",(Q467+Q466)*2,IF(Q469="",((Q468+Q467+Q466)/3)*4,SUM(Q466:Q469))))</f>
        <v>#VALUE!</v>
      </c>
      <c r="R470" s="6"/>
      <c r="S470" s="9" t="s">
        <v>15</v>
      </c>
    </row>
    <row r="471" spans="2:19" ht="14">
      <c r="B471" s="352" t="s">
        <v>354</v>
      </c>
      <c r="C471" s="352"/>
      <c r="D471" s="352"/>
      <c r="E471" s="352"/>
      <c r="F471" s="352"/>
      <c r="G471" s="352"/>
      <c r="H471" s="352"/>
      <c r="I471" s="352"/>
      <c r="J471" s="352"/>
      <c r="K471" s="352"/>
      <c r="L471" s="352"/>
      <c r="M471" s="352"/>
      <c r="N471" s="352"/>
      <c r="O471" s="352"/>
      <c r="P471" s="115"/>
      <c r="Q471" s="115"/>
      <c r="R471" s="6"/>
      <c r="S471" s="9"/>
    </row>
    <row r="472" spans="2:19" ht="14">
      <c r="B472" s="7" t="str">
        <f t="shared" ref="B472:Q475" si="84">IFERROR(VLOOKUP($B$471,$127:$213,MATCH($S472&amp;"/"&amp;B$347,$125:$125,0),FALSE),"")</f>
        <v/>
      </c>
      <c r="C472" s="7" t="str">
        <f t="shared" si="84"/>
        <v/>
      </c>
      <c r="D472" s="7" t="str">
        <f t="shared" si="84"/>
        <v/>
      </c>
      <c r="E472" s="7" t="str">
        <f t="shared" si="84"/>
        <v/>
      </c>
      <c r="F472" s="7" t="str">
        <f t="shared" si="84"/>
        <v/>
      </c>
      <c r="G472" s="7" t="str">
        <f t="shared" si="84"/>
        <v/>
      </c>
      <c r="H472" s="7" t="str">
        <f t="shared" si="84"/>
        <v/>
      </c>
      <c r="I472" s="7" t="str">
        <f t="shared" si="84"/>
        <v/>
      </c>
      <c r="J472" s="7" t="str">
        <f t="shared" si="84"/>
        <v/>
      </c>
      <c r="K472" s="7" t="str">
        <f t="shared" si="84"/>
        <v/>
      </c>
      <c r="L472" s="7" t="str">
        <f t="shared" si="84"/>
        <v/>
      </c>
      <c r="M472" s="7" t="str">
        <f t="shared" si="84"/>
        <v/>
      </c>
      <c r="N472" s="7">
        <f t="shared" si="84"/>
        <v>-130969</v>
      </c>
      <c r="O472" s="7">
        <f t="shared" si="84"/>
        <v>0</v>
      </c>
      <c r="P472" s="7">
        <f t="shared" si="84"/>
        <v>20308</v>
      </c>
      <c r="Q472" s="7">
        <f t="shared" si="84"/>
        <v>-111521</v>
      </c>
      <c r="R472" s="6"/>
      <c r="S472" s="9" t="s">
        <v>12</v>
      </c>
    </row>
    <row r="473" spans="2:19" ht="14">
      <c r="B473" s="7" t="str">
        <f t="shared" si="84"/>
        <v/>
      </c>
      <c r="C473" s="7" t="str">
        <f t="shared" si="84"/>
        <v/>
      </c>
      <c r="D473" s="7" t="str">
        <f t="shared" si="84"/>
        <v/>
      </c>
      <c r="E473" s="7" t="str">
        <f t="shared" si="84"/>
        <v/>
      </c>
      <c r="F473" s="7" t="str">
        <f t="shared" si="84"/>
        <v/>
      </c>
      <c r="G473" s="7" t="str">
        <f t="shared" si="84"/>
        <v/>
      </c>
      <c r="H473" s="7" t="str">
        <f t="shared" si="84"/>
        <v/>
      </c>
      <c r="I473" s="7" t="str">
        <f t="shared" si="84"/>
        <v/>
      </c>
      <c r="J473" s="7" t="str">
        <f t="shared" si="84"/>
        <v/>
      </c>
      <c r="K473" s="7" t="str">
        <f t="shared" si="84"/>
        <v/>
      </c>
      <c r="L473" s="7" t="str">
        <f t="shared" si="84"/>
        <v/>
      </c>
      <c r="M473" s="7" t="str">
        <f t="shared" si="84"/>
        <v/>
      </c>
      <c r="N473" s="7">
        <f t="shared" si="84"/>
        <v>0</v>
      </c>
      <c r="O473" s="7">
        <f t="shared" si="84"/>
        <v>0</v>
      </c>
      <c r="P473" s="7">
        <f t="shared" si="84"/>
        <v>43803</v>
      </c>
      <c r="Q473" s="7">
        <f t="shared" si="84"/>
        <v>-183152</v>
      </c>
      <c r="R473" s="6"/>
      <c r="S473" s="9" t="s">
        <v>13</v>
      </c>
    </row>
    <row r="474" spans="2:19" ht="14">
      <c r="B474" s="7" t="str">
        <f t="shared" si="84"/>
        <v/>
      </c>
      <c r="C474" s="7" t="str">
        <f t="shared" si="84"/>
        <v/>
      </c>
      <c r="D474" s="7" t="str">
        <f t="shared" si="84"/>
        <v/>
      </c>
      <c r="E474" s="7" t="str">
        <f t="shared" si="84"/>
        <v/>
      </c>
      <c r="F474" s="7" t="str">
        <f t="shared" si="84"/>
        <v/>
      </c>
      <c r="G474" s="7" t="str">
        <f t="shared" si="84"/>
        <v/>
      </c>
      <c r="H474" s="7" t="str">
        <f t="shared" si="84"/>
        <v/>
      </c>
      <c r="I474" s="7" t="str">
        <f t="shared" si="84"/>
        <v/>
      </c>
      <c r="J474" s="7" t="str">
        <f t="shared" si="84"/>
        <v/>
      </c>
      <c r="K474" s="7" t="str">
        <f t="shared" si="84"/>
        <v/>
      </c>
      <c r="L474" s="7" t="str">
        <f t="shared" si="84"/>
        <v/>
      </c>
      <c r="M474" s="7" t="str">
        <f t="shared" si="84"/>
        <v/>
      </c>
      <c r="N474" s="7">
        <f t="shared" si="84"/>
        <v>0</v>
      </c>
      <c r="O474" s="7">
        <f t="shared" si="84"/>
        <v>0</v>
      </c>
      <c r="P474" s="7">
        <f t="shared" si="84"/>
        <v>0</v>
      </c>
      <c r="Q474" s="7">
        <f t="shared" si="84"/>
        <v>-334133</v>
      </c>
      <c r="R474" s="6"/>
      <c r="S474" s="9" t="s">
        <v>14</v>
      </c>
    </row>
    <row r="475" spans="2:19" ht="14">
      <c r="B475" s="18" t="str">
        <f t="shared" si="84"/>
        <v/>
      </c>
      <c r="C475" s="18" t="str">
        <f t="shared" si="84"/>
        <v/>
      </c>
      <c r="D475" s="18" t="str">
        <f t="shared" si="84"/>
        <v/>
      </c>
      <c r="E475" s="18" t="str">
        <f t="shared" si="84"/>
        <v/>
      </c>
      <c r="F475" s="18" t="str">
        <f t="shared" si="84"/>
        <v/>
      </c>
      <c r="G475" s="18" t="str">
        <f t="shared" si="84"/>
        <v/>
      </c>
      <c r="H475" s="18" t="str">
        <f t="shared" si="84"/>
        <v/>
      </c>
      <c r="I475" s="18" t="str">
        <f t="shared" si="84"/>
        <v/>
      </c>
      <c r="J475" s="18" t="str">
        <f t="shared" si="84"/>
        <v/>
      </c>
      <c r="K475" s="18" t="str">
        <f t="shared" si="84"/>
        <v/>
      </c>
      <c r="L475" s="18" t="str">
        <f t="shared" si="84"/>
        <v/>
      </c>
      <c r="M475" s="18">
        <f t="shared" si="84"/>
        <v>0</v>
      </c>
      <c r="N475" s="18">
        <f t="shared" si="84"/>
        <v>382545.4</v>
      </c>
      <c r="O475" s="18">
        <f t="shared" si="84"/>
        <v>4876.54</v>
      </c>
      <c r="P475" s="18">
        <f t="shared" si="84"/>
        <v>-98420.22</v>
      </c>
      <c r="Q475" s="18">
        <f t="shared" si="84"/>
        <v>0</v>
      </c>
      <c r="R475" s="6"/>
      <c r="S475" s="9" t="s">
        <v>19</v>
      </c>
    </row>
    <row r="476" spans="2:19" ht="14">
      <c r="B476" s="7">
        <f>SUM(B472:B475)</f>
        <v>0</v>
      </c>
      <c r="C476" s="112">
        <f t="shared" ref="C476:M476" si="85">SUM(C472:C475)</f>
        <v>0</v>
      </c>
      <c r="D476" s="112">
        <f t="shared" si="85"/>
        <v>0</v>
      </c>
      <c r="E476" s="112">
        <f t="shared" si="85"/>
        <v>0</v>
      </c>
      <c r="F476" s="112">
        <f t="shared" si="85"/>
        <v>0</v>
      </c>
      <c r="G476" s="112">
        <f t="shared" si="85"/>
        <v>0</v>
      </c>
      <c r="H476" s="112">
        <f t="shared" si="85"/>
        <v>0</v>
      </c>
      <c r="I476" s="112">
        <f t="shared" si="85"/>
        <v>0</v>
      </c>
      <c r="J476" s="112">
        <f t="shared" si="85"/>
        <v>0</v>
      </c>
      <c r="K476" s="112">
        <f t="shared" si="85"/>
        <v>0</v>
      </c>
      <c r="L476" s="112">
        <f t="shared" si="85"/>
        <v>0</v>
      </c>
      <c r="M476" s="112">
        <f t="shared" si="85"/>
        <v>0</v>
      </c>
      <c r="N476" s="112">
        <f>IF(N473="",N472*4,IF(N474="",(N473+N472)*2,IF(N475="",((N474+N473+N472)/3)*4,SUM(N472:N475))))</f>
        <v>251576.40000000002</v>
      </c>
      <c r="O476" s="112">
        <f>IF(O473="",O472*4,IF(O474="",(O473+O472)*2,IF(O475="",((O474+O473+O472)/3)*4,SUM(O472:O475))))</f>
        <v>4876.54</v>
      </c>
      <c r="P476" s="112">
        <f>IF(P473="",P472*4,IF(P474="",(P473+P472)*2,IF(P475="",((P474+P473+P472)/3)*4,SUM(P472:P475))))</f>
        <v>-34309.22</v>
      </c>
      <c r="Q476" s="112">
        <f>IF(Q473="",Q472*4,IF(Q474="",(Q473+Q472)*2,IF(Q475="",((Q474+Q473+Q472)/3)*4,SUM(Q472:Q475))))</f>
        <v>-628806</v>
      </c>
      <c r="R476" s="6"/>
      <c r="S476" s="9" t="s">
        <v>15</v>
      </c>
    </row>
    <row r="477" spans="2:19" s="2" customFormat="1" ht="14">
      <c r="B477" s="352" t="s">
        <v>347</v>
      </c>
      <c r="C477" s="352"/>
      <c r="D477" s="352"/>
      <c r="E477" s="352"/>
      <c r="F477" s="352"/>
      <c r="G477" s="352"/>
      <c r="H477" s="352"/>
      <c r="I477" s="352"/>
      <c r="J477" s="352"/>
      <c r="K477" s="352"/>
      <c r="L477" s="352"/>
      <c r="M477" s="352"/>
      <c r="N477" s="352"/>
      <c r="O477" s="352"/>
      <c r="P477" s="115"/>
      <c r="Q477" s="115"/>
      <c r="R477" s="6"/>
      <c r="S477" s="9"/>
    </row>
    <row r="478" spans="2:19" s="2" customFormat="1" ht="14">
      <c r="B478" s="7" t="str">
        <f t="shared" ref="B478:Q481" si="86">IFERROR(VLOOKUP($B$477,$127:$213,MATCH($S478&amp;"/"&amp;B$347,$125:$125,0),FALSE),"")</f>
        <v/>
      </c>
      <c r="C478" s="7" t="str">
        <f t="shared" si="86"/>
        <v/>
      </c>
      <c r="D478" s="7" t="str">
        <f t="shared" si="86"/>
        <v/>
      </c>
      <c r="E478" s="7" t="str">
        <f t="shared" si="86"/>
        <v/>
      </c>
      <c r="F478" s="7" t="str">
        <f t="shared" si="86"/>
        <v/>
      </c>
      <c r="G478" s="7" t="str">
        <f t="shared" si="86"/>
        <v/>
      </c>
      <c r="H478" s="7" t="str">
        <f t="shared" si="86"/>
        <v/>
      </c>
      <c r="I478" s="7" t="str">
        <f t="shared" si="86"/>
        <v/>
      </c>
      <c r="J478" s="7" t="str">
        <f t="shared" si="86"/>
        <v/>
      </c>
      <c r="K478" s="7" t="str">
        <f t="shared" si="86"/>
        <v/>
      </c>
      <c r="L478" s="7" t="str">
        <f t="shared" si="86"/>
        <v/>
      </c>
      <c r="M478" s="7" t="str">
        <f t="shared" si="86"/>
        <v/>
      </c>
      <c r="N478" s="7">
        <f t="shared" si="86"/>
        <v>3540110</v>
      </c>
      <c r="O478" s="7">
        <f t="shared" si="86"/>
        <v>3857144</v>
      </c>
      <c r="P478" s="7">
        <f t="shared" si="86"/>
        <v>4447820</v>
      </c>
      <c r="Q478" s="7">
        <f t="shared" si="86"/>
        <v>5630179</v>
      </c>
      <c r="R478" s="6"/>
      <c r="S478" s="9" t="s">
        <v>12</v>
      </c>
    </row>
    <row r="479" spans="2:19" s="2" customFormat="1" ht="14">
      <c r="B479" s="7" t="str">
        <f t="shared" si="86"/>
        <v/>
      </c>
      <c r="C479" s="7" t="str">
        <f t="shared" si="86"/>
        <v/>
      </c>
      <c r="D479" s="7" t="str">
        <f t="shared" si="86"/>
        <v/>
      </c>
      <c r="E479" s="7" t="str">
        <f t="shared" si="86"/>
        <v/>
      </c>
      <c r="F479" s="7" t="str">
        <f t="shared" si="86"/>
        <v/>
      </c>
      <c r="G479" s="7" t="str">
        <f t="shared" si="86"/>
        <v/>
      </c>
      <c r="H479" s="7" t="str">
        <f t="shared" si="86"/>
        <v/>
      </c>
      <c r="I479" s="7" t="str">
        <f t="shared" si="86"/>
        <v/>
      </c>
      <c r="J479" s="7" t="str">
        <f t="shared" si="86"/>
        <v/>
      </c>
      <c r="K479" s="7" t="str">
        <f t="shared" si="86"/>
        <v/>
      </c>
      <c r="L479" s="7" t="str">
        <f t="shared" si="86"/>
        <v/>
      </c>
      <c r="M479" s="7" t="str">
        <f t="shared" si="86"/>
        <v/>
      </c>
      <c r="N479" s="7">
        <f t="shared" si="86"/>
        <v>3565263</v>
      </c>
      <c r="O479" s="7">
        <f t="shared" si="86"/>
        <v>3896414</v>
      </c>
      <c r="P479" s="7">
        <f t="shared" si="86"/>
        <v>4824740</v>
      </c>
      <c r="Q479" s="7">
        <f t="shared" si="86"/>
        <v>6041041</v>
      </c>
      <c r="R479" s="6"/>
      <c r="S479" s="9" t="s">
        <v>13</v>
      </c>
    </row>
    <row r="480" spans="2:19" s="2" customFormat="1" ht="14">
      <c r="B480" s="7" t="str">
        <f t="shared" si="86"/>
        <v/>
      </c>
      <c r="C480" s="7" t="str">
        <f t="shared" si="86"/>
        <v/>
      </c>
      <c r="D480" s="7" t="str">
        <f t="shared" si="86"/>
        <v/>
      </c>
      <c r="E480" s="7" t="str">
        <f t="shared" si="86"/>
        <v/>
      </c>
      <c r="F480" s="7" t="str">
        <f t="shared" si="86"/>
        <v/>
      </c>
      <c r="G480" s="7" t="str">
        <f t="shared" si="86"/>
        <v/>
      </c>
      <c r="H480" s="7" t="str">
        <f t="shared" si="86"/>
        <v/>
      </c>
      <c r="I480" s="7" t="str">
        <f t="shared" si="86"/>
        <v/>
      </c>
      <c r="J480" s="7" t="str">
        <f t="shared" si="86"/>
        <v/>
      </c>
      <c r="K480" s="7" t="str">
        <f t="shared" si="86"/>
        <v/>
      </c>
      <c r="L480" s="7" t="str">
        <f t="shared" si="86"/>
        <v/>
      </c>
      <c r="M480" s="7" t="str">
        <f t="shared" si="86"/>
        <v/>
      </c>
      <c r="N480" s="7">
        <f t="shared" si="86"/>
        <v>3736650</v>
      </c>
      <c r="O480" s="7">
        <f t="shared" si="86"/>
        <v>4031846</v>
      </c>
      <c r="P480" s="7">
        <f t="shared" si="86"/>
        <v>5185157</v>
      </c>
      <c r="Q480" s="7">
        <f t="shared" si="86"/>
        <v>6299479</v>
      </c>
      <c r="R480" s="6"/>
      <c r="S480" s="9" t="s">
        <v>14</v>
      </c>
    </row>
    <row r="481" spans="1:19" s="2" customFormat="1" ht="14">
      <c r="B481" s="18" t="str">
        <f t="shared" si="86"/>
        <v/>
      </c>
      <c r="C481" s="18" t="str">
        <f t="shared" si="86"/>
        <v/>
      </c>
      <c r="D481" s="18" t="str">
        <f t="shared" si="86"/>
        <v/>
      </c>
      <c r="E481" s="18" t="str">
        <f t="shared" si="86"/>
        <v/>
      </c>
      <c r="F481" s="18" t="str">
        <f t="shared" si="86"/>
        <v/>
      </c>
      <c r="G481" s="18" t="str">
        <f t="shared" si="86"/>
        <v/>
      </c>
      <c r="H481" s="18" t="str">
        <f t="shared" si="86"/>
        <v/>
      </c>
      <c r="I481" s="18" t="str">
        <f t="shared" si="86"/>
        <v/>
      </c>
      <c r="J481" s="18" t="str">
        <f t="shared" si="86"/>
        <v/>
      </c>
      <c r="K481" s="18" t="str">
        <f t="shared" si="86"/>
        <v/>
      </c>
      <c r="L481" s="18" t="str">
        <f t="shared" si="86"/>
        <v/>
      </c>
      <c r="M481" s="18">
        <f t="shared" si="86"/>
        <v>3171982.38</v>
      </c>
      <c r="N481" s="18">
        <f t="shared" si="86"/>
        <v>3890567.47</v>
      </c>
      <c r="O481" s="18">
        <f t="shared" si="86"/>
        <v>4233337.49</v>
      </c>
      <c r="P481" s="18">
        <f t="shared" si="86"/>
        <v>5610771.5499999998</v>
      </c>
      <c r="Q481" s="18">
        <f t="shared" si="86"/>
        <v>6555477.3300000001</v>
      </c>
      <c r="R481" s="6"/>
      <c r="S481" s="9" t="s">
        <v>19</v>
      </c>
    </row>
    <row r="482" spans="1:19" s="2" customFormat="1" ht="14">
      <c r="B482" s="16">
        <f>SUM(B478:B481)</f>
        <v>0</v>
      </c>
      <c r="C482" s="16">
        <f t="shared" ref="C482:M482" si="87">SUM(C478:C481)</f>
        <v>0</v>
      </c>
      <c r="D482" s="16">
        <f t="shared" si="87"/>
        <v>0</v>
      </c>
      <c r="E482" s="16">
        <f t="shared" si="87"/>
        <v>0</v>
      </c>
      <c r="F482" s="16">
        <f t="shared" si="87"/>
        <v>0</v>
      </c>
      <c r="G482" s="16">
        <f t="shared" si="87"/>
        <v>0</v>
      </c>
      <c r="H482" s="16">
        <f t="shared" si="87"/>
        <v>0</v>
      </c>
      <c r="I482" s="16">
        <f t="shared" si="87"/>
        <v>0</v>
      </c>
      <c r="J482" s="16">
        <f t="shared" si="87"/>
        <v>0</v>
      </c>
      <c r="K482" s="16">
        <f t="shared" si="87"/>
        <v>0</v>
      </c>
      <c r="L482" s="16">
        <f t="shared" si="87"/>
        <v>0</v>
      </c>
      <c r="M482" s="16">
        <f t="shared" si="87"/>
        <v>3171982.38</v>
      </c>
      <c r="N482" s="16">
        <f>IF(N479="",N478*4,IF(N480="",(N479+N478)*2,IF(N481="",((N480+N479+N478)/3)*4,SUM(N478:N481))))</f>
        <v>14732590.470000001</v>
      </c>
      <c r="O482" s="16">
        <f>IF(O479="",O478*4,IF(O480="",(O479+O478)*2,IF(O481="",((O480+O479+O478)/3)*4,SUM(O478:O481))))</f>
        <v>16018741.49</v>
      </c>
      <c r="P482" s="16">
        <f>IF(P479="",P478*4,IF(P480="",(P479+P478)*2,IF(P481="",((P480+P479+P478)/3)*4,SUM(P478:P481))))</f>
        <v>20068488.550000001</v>
      </c>
      <c r="Q482" s="16">
        <f>IF(Q479="",Q478*4,IF(Q480="",(Q479+Q478)*2,IF(Q481="",((Q480+Q479+Q478)/3)*4,SUM(Q478:Q481))))</f>
        <v>24526176.329999998</v>
      </c>
      <c r="R482" s="6"/>
      <c r="S482" s="9" t="s">
        <v>15</v>
      </c>
    </row>
    <row r="483" spans="1:19" s="87" customFormat="1" ht="14">
      <c r="A483" s="86"/>
      <c r="B483" s="19"/>
      <c r="C483" s="20" t="e">
        <f t="shared" ref="C483:M483" si="88">C482/B482-1</f>
        <v>#DIV/0!</v>
      </c>
      <c r="D483" s="20" t="e">
        <f t="shared" si="88"/>
        <v>#DIV/0!</v>
      </c>
      <c r="E483" s="20" t="e">
        <f t="shared" si="88"/>
        <v>#DIV/0!</v>
      </c>
      <c r="F483" s="20" t="e">
        <f t="shared" si="88"/>
        <v>#DIV/0!</v>
      </c>
      <c r="G483" s="20" t="e">
        <f t="shared" si="88"/>
        <v>#DIV/0!</v>
      </c>
      <c r="H483" s="20" t="e">
        <f t="shared" si="88"/>
        <v>#DIV/0!</v>
      </c>
      <c r="I483" s="20" t="e">
        <f t="shared" si="88"/>
        <v>#DIV/0!</v>
      </c>
      <c r="J483" s="20" t="e">
        <f t="shared" si="88"/>
        <v>#DIV/0!</v>
      </c>
      <c r="K483" s="20" t="e">
        <f t="shared" si="88"/>
        <v>#DIV/0!</v>
      </c>
      <c r="L483" s="20" t="e">
        <f t="shared" si="88"/>
        <v>#DIV/0!</v>
      </c>
      <c r="M483" s="20" t="e">
        <f t="shared" si="88"/>
        <v>#DIV/0!</v>
      </c>
      <c r="N483" s="12">
        <f>N482/M482-1</f>
        <v>3.6446003492617134</v>
      </c>
      <c r="O483" s="12">
        <f>O482/N482-1</f>
        <v>8.7299719802772735E-2</v>
      </c>
      <c r="P483" s="12">
        <f>P482/O482-1</f>
        <v>0.25281306040977891</v>
      </c>
      <c r="Q483" s="12">
        <f>Q482/P482-1</f>
        <v>0.22212374234829935</v>
      </c>
      <c r="R483" s="17"/>
      <c r="S483" s="14" t="s">
        <v>20</v>
      </c>
    </row>
    <row r="484" spans="1:19" ht="14">
      <c r="B484" s="388" t="s">
        <v>355</v>
      </c>
      <c r="C484" s="388"/>
      <c r="D484" s="388"/>
      <c r="E484" s="388"/>
      <c r="F484" s="388"/>
      <c r="G484" s="388"/>
      <c r="H484" s="388"/>
      <c r="I484" s="388"/>
      <c r="J484" s="388"/>
      <c r="K484" s="388"/>
      <c r="L484" s="388"/>
      <c r="M484" s="388"/>
      <c r="N484" s="388"/>
      <c r="O484" s="388"/>
      <c r="P484" s="214"/>
      <c r="Q484" s="214"/>
      <c r="R484" s="6"/>
      <c r="S484" s="9"/>
    </row>
    <row r="485" spans="1:19" ht="14">
      <c r="B485" s="7" t="str">
        <f t="shared" ref="B485:Q488" si="89">IFERROR(VLOOKUP($B$484,$127:$213,MATCH($S485&amp;"/"&amp;B$347,$125:$125,0),FALSE),"")</f>
        <v/>
      </c>
      <c r="C485" s="7" t="str">
        <f t="shared" si="89"/>
        <v/>
      </c>
      <c r="D485" s="7" t="str">
        <f t="shared" si="89"/>
        <v/>
      </c>
      <c r="E485" s="7" t="str">
        <f t="shared" si="89"/>
        <v/>
      </c>
      <c r="F485" s="7" t="str">
        <f t="shared" si="89"/>
        <v/>
      </c>
      <c r="G485" s="7" t="str">
        <f t="shared" si="89"/>
        <v/>
      </c>
      <c r="H485" s="7" t="str">
        <f t="shared" si="89"/>
        <v/>
      </c>
      <c r="I485" s="7" t="str">
        <f t="shared" si="89"/>
        <v/>
      </c>
      <c r="J485" s="7" t="str">
        <f t="shared" si="89"/>
        <v/>
      </c>
      <c r="K485" s="7" t="str">
        <f t="shared" si="89"/>
        <v/>
      </c>
      <c r="L485" s="7" t="str">
        <f t="shared" si="89"/>
        <v/>
      </c>
      <c r="M485" s="7" t="str">
        <f t="shared" si="89"/>
        <v/>
      </c>
      <c r="N485" s="7">
        <f t="shared" si="89"/>
        <v>432505</v>
      </c>
      <c r="O485" s="7">
        <f t="shared" si="89"/>
        <v>476552</v>
      </c>
      <c r="P485" s="7">
        <f t="shared" si="89"/>
        <v>603600</v>
      </c>
      <c r="Q485" s="7">
        <f t="shared" si="89"/>
        <v>847668</v>
      </c>
      <c r="R485" s="6"/>
      <c r="S485" s="9" t="s">
        <v>12</v>
      </c>
    </row>
    <row r="486" spans="1:19" ht="14">
      <c r="B486" s="7" t="str">
        <f t="shared" si="89"/>
        <v/>
      </c>
      <c r="C486" s="7" t="str">
        <f t="shared" si="89"/>
        <v/>
      </c>
      <c r="D486" s="7" t="str">
        <f t="shared" si="89"/>
        <v/>
      </c>
      <c r="E486" s="7" t="str">
        <f t="shared" si="89"/>
        <v/>
      </c>
      <c r="F486" s="7" t="str">
        <f t="shared" si="89"/>
        <v/>
      </c>
      <c r="G486" s="7" t="str">
        <f t="shared" si="89"/>
        <v/>
      </c>
      <c r="H486" s="7" t="str">
        <f t="shared" si="89"/>
        <v/>
      </c>
      <c r="I486" s="7" t="str">
        <f t="shared" si="89"/>
        <v/>
      </c>
      <c r="J486" s="7" t="str">
        <f t="shared" si="89"/>
        <v/>
      </c>
      <c r="K486" s="7" t="str">
        <f t="shared" si="89"/>
        <v/>
      </c>
      <c r="L486" s="7" t="str">
        <f t="shared" si="89"/>
        <v/>
      </c>
      <c r="M486" s="7" t="str">
        <f t="shared" si="89"/>
        <v/>
      </c>
      <c r="N486" s="7">
        <f t="shared" si="89"/>
        <v>447097</v>
      </c>
      <c r="O486" s="7">
        <f t="shared" si="89"/>
        <v>507241</v>
      </c>
      <c r="P486" s="7">
        <f t="shared" si="89"/>
        <v>662638</v>
      </c>
      <c r="Q486" s="7">
        <f t="shared" si="89"/>
        <v>908747</v>
      </c>
      <c r="R486" s="6"/>
      <c r="S486" s="9" t="s">
        <v>13</v>
      </c>
    </row>
    <row r="487" spans="1:19" ht="14">
      <c r="B487" s="7" t="str">
        <f t="shared" si="89"/>
        <v/>
      </c>
      <c r="C487" s="7" t="str">
        <f t="shared" si="89"/>
        <v/>
      </c>
      <c r="D487" s="7" t="str">
        <f t="shared" si="89"/>
        <v/>
      </c>
      <c r="E487" s="7" t="str">
        <f t="shared" si="89"/>
        <v/>
      </c>
      <c r="F487" s="7" t="str">
        <f t="shared" si="89"/>
        <v/>
      </c>
      <c r="G487" s="7" t="str">
        <f t="shared" si="89"/>
        <v/>
      </c>
      <c r="H487" s="7" t="str">
        <f t="shared" si="89"/>
        <v/>
      </c>
      <c r="I487" s="7" t="str">
        <f t="shared" si="89"/>
        <v/>
      </c>
      <c r="J487" s="7" t="str">
        <f t="shared" si="89"/>
        <v/>
      </c>
      <c r="K487" s="7" t="str">
        <f t="shared" si="89"/>
        <v/>
      </c>
      <c r="L487" s="7" t="str">
        <f t="shared" si="89"/>
        <v/>
      </c>
      <c r="M487" s="7" t="str">
        <f t="shared" si="89"/>
        <v/>
      </c>
      <c r="N487" s="7">
        <f t="shared" si="89"/>
        <v>467093</v>
      </c>
      <c r="O487" s="7">
        <f t="shared" si="89"/>
        <v>557061</v>
      </c>
      <c r="P487" s="7">
        <f t="shared" si="89"/>
        <v>736897</v>
      </c>
      <c r="Q487" s="7">
        <f t="shared" si="89"/>
        <v>1004236</v>
      </c>
      <c r="R487" s="6"/>
      <c r="S487" s="9" t="s">
        <v>14</v>
      </c>
    </row>
    <row r="488" spans="1:19" ht="14">
      <c r="B488" s="18" t="str">
        <f t="shared" si="89"/>
        <v/>
      </c>
      <c r="C488" s="18" t="str">
        <f t="shared" si="89"/>
        <v/>
      </c>
      <c r="D488" s="18" t="str">
        <f t="shared" si="89"/>
        <v/>
      </c>
      <c r="E488" s="18" t="str">
        <f t="shared" si="89"/>
        <v/>
      </c>
      <c r="F488" s="18" t="str">
        <f t="shared" si="89"/>
        <v/>
      </c>
      <c r="G488" s="18" t="str">
        <f t="shared" si="89"/>
        <v/>
      </c>
      <c r="H488" s="18" t="str">
        <f t="shared" si="89"/>
        <v/>
      </c>
      <c r="I488" s="18" t="str">
        <f t="shared" si="89"/>
        <v/>
      </c>
      <c r="J488" s="18" t="str">
        <f t="shared" si="89"/>
        <v/>
      </c>
      <c r="K488" s="18" t="str">
        <f t="shared" si="89"/>
        <v/>
      </c>
      <c r="L488" s="18" t="str">
        <f t="shared" si="89"/>
        <v/>
      </c>
      <c r="M488" s="18">
        <f t="shared" si="89"/>
        <v>381638.3</v>
      </c>
      <c r="N488" s="18">
        <f t="shared" si="89"/>
        <v>470269.17</v>
      </c>
      <c r="O488" s="18">
        <f t="shared" si="89"/>
        <v>586512.23</v>
      </c>
      <c r="P488" s="18">
        <f t="shared" si="89"/>
        <v>809910.7</v>
      </c>
      <c r="Q488" s="18">
        <f t="shared" si="89"/>
        <v>1096155.6499999999</v>
      </c>
      <c r="R488" s="6"/>
      <c r="S488" s="9" t="s">
        <v>19</v>
      </c>
    </row>
    <row r="489" spans="1:19" ht="14">
      <c r="B489" s="18">
        <f>SUM(B485:B488)</f>
        <v>0</v>
      </c>
      <c r="C489" s="18">
        <f t="shared" ref="C489:M489" si="90">SUM(C485:C488)</f>
        <v>0</v>
      </c>
      <c r="D489" s="18">
        <f t="shared" si="90"/>
        <v>0</v>
      </c>
      <c r="E489" s="18">
        <f t="shared" si="90"/>
        <v>0</v>
      </c>
      <c r="F489" s="18">
        <f t="shared" si="90"/>
        <v>0</v>
      </c>
      <c r="G489" s="18">
        <f t="shared" si="90"/>
        <v>0</v>
      </c>
      <c r="H489" s="18">
        <f t="shared" si="90"/>
        <v>0</v>
      </c>
      <c r="I489" s="18">
        <f t="shared" si="90"/>
        <v>0</v>
      </c>
      <c r="J489" s="18">
        <f t="shared" si="90"/>
        <v>0</v>
      </c>
      <c r="K489" s="18">
        <f t="shared" si="90"/>
        <v>0</v>
      </c>
      <c r="L489" s="18">
        <f t="shared" si="90"/>
        <v>0</v>
      </c>
      <c r="M489" s="18">
        <f t="shared" si="90"/>
        <v>381638.3</v>
      </c>
      <c r="N489" s="18">
        <f>IF(N486="",N485*4,IF(N487="",(N486+N485)*2,IF(N488="",((N487+N486+N485)/3)*4,SUM(N485:N488))))</f>
        <v>1816964.17</v>
      </c>
      <c r="O489" s="18">
        <f>IF(O486="",O485*4,IF(O487="",(O486+O485)*2,IF(O488="",((O487+O486+O485)/3)*4,SUM(O485:O488))))</f>
        <v>2127366.23</v>
      </c>
      <c r="P489" s="18">
        <f>IF(P486="",P485*4,IF(P487="",(P486+P485)*2,IF(P488="",((P487+P486+P485)/3)*4,SUM(P485:P488))))</f>
        <v>2813045.7</v>
      </c>
      <c r="Q489" s="18">
        <f>IF(Q486="",Q485*4,IF(Q487="",(Q486+Q485)*2,IF(Q488="",((Q487+Q486+Q485)/3)*4,SUM(Q485:Q488))))</f>
        <v>3856806.65</v>
      </c>
      <c r="R489" s="6"/>
      <c r="S489" s="9" t="s">
        <v>15</v>
      </c>
    </row>
    <row r="490" spans="1:19" s="87" customFormat="1" ht="14">
      <c r="A490" s="86"/>
      <c r="B490" s="19"/>
      <c r="C490" s="10" t="e">
        <f t="shared" ref="C490:Q490" si="91">C489/B489-1</f>
        <v>#DIV/0!</v>
      </c>
      <c r="D490" s="10" t="e">
        <f t="shared" si="91"/>
        <v>#DIV/0!</v>
      </c>
      <c r="E490" s="10" t="e">
        <f t="shared" si="91"/>
        <v>#DIV/0!</v>
      </c>
      <c r="F490" s="10" t="e">
        <f t="shared" si="91"/>
        <v>#DIV/0!</v>
      </c>
      <c r="G490" s="10" t="e">
        <f t="shared" si="91"/>
        <v>#DIV/0!</v>
      </c>
      <c r="H490" s="10" t="e">
        <f t="shared" si="91"/>
        <v>#DIV/0!</v>
      </c>
      <c r="I490" s="10" t="e">
        <f t="shared" si="91"/>
        <v>#DIV/0!</v>
      </c>
      <c r="J490" s="10" t="e">
        <f t="shared" si="91"/>
        <v>#DIV/0!</v>
      </c>
      <c r="K490" s="10" t="e">
        <f t="shared" si="91"/>
        <v>#DIV/0!</v>
      </c>
      <c r="L490" s="10" t="e">
        <f t="shared" si="91"/>
        <v>#DIV/0!</v>
      </c>
      <c r="M490" s="10" t="e">
        <f t="shared" si="91"/>
        <v>#DIV/0!</v>
      </c>
      <c r="N490" s="10">
        <f t="shared" si="91"/>
        <v>3.7609586616437607</v>
      </c>
      <c r="O490" s="10">
        <f t="shared" si="91"/>
        <v>0.17083554267335943</v>
      </c>
      <c r="P490" s="10">
        <f t="shared" si="91"/>
        <v>0.32231378891447404</v>
      </c>
      <c r="Q490" s="10">
        <f t="shared" si="91"/>
        <v>0.3710430122055961</v>
      </c>
      <c r="R490" s="17"/>
      <c r="S490" s="14" t="s">
        <v>20</v>
      </c>
    </row>
    <row r="491" spans="1:19" ht="14">
      <c r="B491" s="21" t="e">
        <f>B489/B$446</f>
        <v>#DIV/0!</v>
      </c>
      <c r="C491" s="22" t="e">
        <f>C489/C$446</f>
        <v>#DIV/0!</v>
      </c>
      <c r="D491" s="22" t="e">
        <f t="shared" ref="D491:O491" si="92">D489/D$446</f>
        <v>#DIV/0!</v>
      </c>
      <c r="E491" s="22" t="e">
        <f t="shared" si="92"/>
        <v>#DIV/0!</v>
      </c>
      <c r="F491" s="22" t="e">
        <f t="shared" si="92"/>
        <v>#DIV/0!</v>
      </c>
      <c r="G491" s="22" t="e">
        <f t="shared" si="92"/>
        <v>#DIV/0!</v>
      </c>
      <c r="H491" s="22" t="e">
        <f t="shared" si="92"/>
        <v>#DIV/0!</v>
      </c>
      <c r="I491" s="22" t="e">
        <f t="shared" si="92"/>
        <v>#DIV/0!</v>
      </c>
      <c r="J491" s="22" t="e">
        <f t="shared" si="92"/>
        <v>#DIV/0!</v>
      </c>
      <c r="K491" s="22" t="e">
        <f t="shared" si="92"/>
        <v>#DIV/0!</v>
      </c>
      <c r="L491" s="22" t="e">
        <f t="shared" si="92"/>
        <v>#DIV/0!</v>
      </c>
      <c r="M491" s="22">
        <f t="shared" si="92"/>
        <v>0.12850105831012343</v>
      </c>
      <c r="N491" s="23">
        <f t="shared" si="92"/>
        <v>0.13014095767013908</v>
      </c>
      <c r="O491" s="23">
        <f t="shared" si="92"/>
        <v>0.14000243300371848</v>
      </c>
      <c r="P491" s="23">
        <f t="shared" ref="P491:Q491" si="93">P489/P$446</f>
        <v>0.14651995330634437</v>
      </c>
      <c r="Q491" s="23">
        <f t="shared" si="93"/>
        <v>0.16411616376846133</v>
      </c>
      <c r="R491" s="6"/>
      <c r="S491" s="11" t="s">
        <v>377</v>
      </c>
    </row>
    <row r="492" spans="1:19" ht="14">
      <c r="B492" s="357" t="s">
        <v>366</v>
      </c>
      <c r="C492" s="357"/>
      <c r="D492" s="357"/>
      <c r="E492" s="357"/>
      <c r="F492" s="357"/>
      <c r="G492" s="357"/>
      <c r="H492" s="357"/>
      <c r="I492" s="357"/>
      <c r="J492" s="357"/>
      <c r="K492" s="357"/>
      <c r="L492" s="357"/>
      <c r="M492" s="357"/>
      <c r="N492" s="357"/>
      <c r="O492" s="357"/>
      <c r="P492" s="120"/>
      <c r="Q492" s="120"/>
      <c r="R492" s="6"/>
      <c r="S492" s="9"/>
    </row>
    <row r="493" spans="1:19" ht="14">
      <c r="B493" s="16" t="str">
        <f t="shared" ref="B493:O497" si="94">IFERROR(B442-B485,"")</f>
        <v/>
      </c>
      <c r="C493" s="16" t="str">
        <f t="shared" si="94"/>
        <v/>
      </c>
      <c r="D493" s="16" t="str">
        <f t="shared" si="94"/>
        <v/>
      </c>
      <c r="E493" s="16" t="str">
        <f t="shared" si="94"/>
        <v/>
      </c>
      <c r="F493" s="16" t="str">
        <f t="shared" si="94"/>
        <v/>
      </c>
      <c r="G493" s="16" t="str">
        <f t="shared" si="94"/>
        <v/>
      </c>
      <c r="H493" s="16" t="str">
        <f t="shared" si="94"/>
        <v/>
      </c>
      <c r="I493" s="16" t="str">
        <f t="shared" si="94"/>
        <v/>
      </c>
      <c r="J493" s="16" t="str">
        <f t="shared" si="94"/>
        <v/>
      </c>
      <c r="K493" s="16" t="str">
        <f t="shared" si="94"/>
        <v/>
      </c>
      <c r="L493" s="16" t="str">
        <f t="shared" si="94"/>
        <v/>
      </c>
      <c r="M493" s="16" t="str">
        <f t="shared" si="94"/>
        <v/>
      </c>
      <c r="N493" s="16">
        <f t="shared" si="94"/>
        <v>2899741</v>
      </c>
      <c r="O493" s="16">
        <f t="shared" si="94"/>
        <v>3108390</v>
      </c>
      <c r="P493" s="16">
        <f t="shared" ref="P493:Q493" si="95">IFERROR(P442-P485,"")</f>
        <v>3681535</v>
      </c>
      <c r="Q493" s="16">
        <f t="shared" si="95"/>
        <v>4549130</v>
      </c>
      <c r="R493" s="6"/>
      <c r="S493" s="9" t="s">
        <v>12</v>
      </c>
    </row>
    <row r="494" spans="1:19" ht="14">
      <c r="B494" s="7" t="str">
        <f t="shared" si="94"/>
        <v/>
      </c>
      <c r="C494" s="7" t="str">
        <f t="shared" si="94"/>
        <v/>
      </c>
      <c r="D494" s="7" t="str">
        <f t="shared" si="94"/>
        <v/>
      </c>
      <c r="E494" s="7" t="str">
        <f t="shared" si="94"/>
        <v/>
      </c>
      <c r="F494" s="7" t="str">
        <f t="shared" si="94"/>
        <v/>
      </c>
      <c r="G494" s="7" t="str">
        <f t="shared" si="94"/>
        <v/>
      </c>
      <c r="H494" s="7" t="str">
        <f t="shared" si="94"/>
        <v/>
      </c>
      <c r="I494" s="7" t="str">
        <f t="shared" si="94"/>
        <v/>
      </c>
      <c r="J494" s="7" t="str">
        <f t="shared" si="94"/>
        <v/>
      </c>
      <c r="K494" s="7" t="str">
        <f t="shared" si="94"/>
        <v/>
      </c>
      <c r="L494" s="7" t="str">
        <f t="shared" si="94"/>
        <v/>
      </c>
      <c r="M494" s="7" t="str">
        <f t="shared" si="94"/>
        <v/>
      </c>
      <c r="N494" s="7">
        <f t="shared" si="94"/>
        <v>2937823</v>
      </c>
      <c r="O494" s="7">
        <f t="shared" si="94"/>
        <v>3177207</v>
      </c>
      <c r="P494" s="7">
        <f t="shared" ref="P494:Q494" si="96">IFERROR(P443-P486,"")</f>
        <v>3954556</v>
      </c>
      <c r="Q494" s="7">
        <f t="shared" si="96"/>
        <v>4844974</v>
      </c>
      <c r="R494" s="6"/>
      <c r="S494" s="9" t="s">
        <v>13</v>
      </c>
    </row>
    <row r="495" spans="1:19" ht="14">
      <c r="B495" s="7" t="str">
        <f t="shared" si="94"/>
        <v/>
      </c>
      <c r="C495" s="7" t="str">
        <f t="shared" si="94"/>
        <v/>
      </c>
      <c r="D495" s="7" t="str">
        <f t="shared" si="94"/>
        <v/>
      </c>
      <c r="E495" s="7" t="str">
        <f t="shared" si="94"/>
        <v/>
      </c>
      <c r="F495" s="7" t="str">
        <f t="shared" si="94"/>
        <v/>
      </c>
      <c r="G495" s="7" t="str">
        <f t="shared" si="94"/>
        <v/>
      </c>
      <c r="H495" s="7" t="str">
        <f t="shared" si="94"/>
        <v/>
      </c>
      <c r="I495" s="7" t="str">
        <f t="shared" si="94"/>
        <v/>
      </c>
      <c r="J495" s="7" t="str">
        <f t="shared" si="94"/>
        <v/>
      </c>
      <c r="K495" s="7" t="str">
        <f t="shared" si="94"/>
        <v/>
      </c>
      <c r="L495" s="7" t="str">
        <f t="shared" si="94"/>
        <v/>
      </c>
      <c r="M495" s="7" t="str">
        <f t="shared" si="94"/>
        <v/>
      </c>
      <c r="N495" s="7">
        <f t="shared" si="94"/>
        <v>3087720</v>
      </c>
      <c r="O495" s="7">
        <f t="shared" si="94"/>
        <v>3286902</v>
      </c>
      <c r="P495" s="7">
        <f t="shared" ref="P495:Q495" si="97">IFERROR(P444-P487,"")</f>
        <v>4222088</v>
      </c>
      <c r="Q495" s="7">
        <f t="shared" si="97"/>
        <v>5058937</v>
      </c>
      <c r="R495" s="6"/>
      <c r="S495" s="9" t="s">
        <v>14</v>
      </c>
    </row>
    <row r="496" spans="1:19" ht="14">
      <c r="B496" s="18" t="str">
        <f t="shared" si="94"/>
        <v/>
      </c>
      <c r="C496" s="18" t="str">
        <f t="shared" si="94"/>
        <v/>
      </c>
      <c r="D496" s="18" t="str">
        <f t="shared" si="94"/>
        <v/>
      </c>
      <c r="E496" s="18" t="str">
        <f t="shared" si="94"/>
        <v/>
      </c>
      <c r="F496" s="18" t="str">
        <f t="shared" si="94"/>
        <v/>
      </c>
      <c r="G496" s="18" t="str">
        <f t="shared" si="94"/>
        <v/>
      </c>
      <c r="H496" s="18" t="str">
        <f t="shared" si="94"/>
        <v/>
      </c>
      <c r="I496" s="18" t="str">
        <f t="shared" si="94"/>
        <v/>
      </c>
      <c r="J496" s="18" t="str">
        <f t="shared" si="94"/>
        <v/>
      </c>
      <c r="K496" s="18" t="str">
        <f t="shared" si="94"/>
        <v/>
      </c>
      <c r="L496" s="18" t="str">
        <f t="shared" si="94"/>
        <v/>
      </c>
      <c r="M496" s="18">
        <f t="shared" si="94"/>
        <v>2588285.1</v>
      </c>
      <c r="N496" s="18">
        <f t="shared" si="94"/>
        <v>3219260.97</v>
      </c>
      <c r="O496" s="18">
        <f t="shared" si="94"/>
        <v>3495343.77</v>
      </c>
      <c r="P496" s="18">
        <f t="shared" ref="P496:Q496" si="98">IFERROR(P445-P488,"")</f>
        <v>4527837.5199999996</v>
      </c>
      <c r="Q496" s="18">
        <f t="shared" si="98"/>
        <v>5190620.32</v>
      </c>
      <c r="R496" s="6"/>
      <c r="S496" s="9" t="s">
        <v>19</v>
      </c>
    </row>
    <row r="497" spans="1:19" ht="14">
      <c r="B497" s="16">
        <f t="shared" si="94"/>
        <v>0</v>
      </c>
      <c r="C497" s="16">
        <f t="shared" si="94"/>
        <v>0</v>
      </c>
      <c r="D497" s="16">
        <f t="shared" si="94"/>
        <v>0</v>
      </c>
      <c r="E497" s="16">
        <f t="shared" si="94"/>
        <v>0</v>
      </c>
      <c r="F497" s="16">
        <f t="shared" si="94"/>
        <v>0</v>
      </c>
      <c r="G497" s="16">
        <f t="shared" si="94"/>
        <v>0</v>
      </c>
      <c r="H497" s="16">
        <f t="shared" si="94"/>
        <v>0</v>
      </c>
      <c r="I497" s="16">
        <f t="shared" si="94"/>
        <v>0</v>
      </c>
      <c r="J497" s="16">
        <f t="shared" si="94"/>
        <v>0</v>
      </c>
      <c r="K497" s="16">
        <f t="shared" si="94"/>
        <v>0</v>
      </c>
      <c r="L497" s="16">
        <f t="shared" si="94"/>
        <v>0</v>
      </c>
      <c r="M497" s="16">
        <f t="shared" si="94"/>
        <v>2588285.1</v>
      </c>
      <c r="N497" s="16">
        <f t="shared" si="94"/>
        <v>12144544.970000001</v>
      </c>
      <c r="O497" s="16">
        <f t="shared" si="94"/>
        <v>13067842.77</v>
      </c>
      <c r="P497" s="16">
        <f t="shared" ref="P497:Q497" si="99">IFERROR(P446-P489,"")</f>
        <v>16386016.52</v>
      </c>
      <c r="Q497" s="16">
        <f t="shared" si="99"/>
        <v>19643661.32</v>
      </c>
      <c r="R497" s="6"/>
      <c r="S497" s="9" t="s">
        <v>15</v>
      </c>
    </row>
    <row r="498" spans="1:19" ht="14">
      <c r="B498" s="10" t="e">
        <f t="shared" ref="B498:O498" si="100">B497/B$446</f>
        <v>#DIV/0!</v>
      </c>
      <c r="C498" s="10" t="e">
        <f t="shared" si="100"/>
        <v>#DIV/0!</v>
      </c>
      <c r="D498" s="10" t="e">
        <f t="shared" si="100"/>
        <v>#DIV/0!</v>
      </c>
      <c r="E498" s="10" t="e">
        <f t="shared" si="100"/>
        <v>#DIV/0!</v>
      </c>
      <c r="F498" s="10" t="e">
        <f t="shared" si="100"/>
        <v>#DIV/0!</v>
      </c>
      <c r="G498" s="10" t="e">
        <f t="shared" si="100"/>
        <v>#DIV/0!</v>
      </c>
      <c r="H498" s="10" t="e">
        <f t="shared" si="100"/>
        <v>#DIV/0!</v>
      </c>
      <c r="I498" s="10" t="e">
        <f t="shared" si="100"/>
        <v>#DIV/0!</v>
      </c>
      <c r="J498" s="10" t="e">
        <f t="shared" si="100"/>
        <v>#DIV/0!</v>
      </c>
      <c r="K498" s="10" t="e">
        <f t="shared" si="100"/>
        <v>#DIV/0!</v>
      </c>
      <c r="L498" s="10" t="e">
        <f t="shared" si="100"/>
        <v>#DIV/0!</v>
      </c>
      <c r="M498" s="10">
        <f t="shared" si="100"/>
        <v>0.87149894168987663</v>
      </c>
      <c r="N498" s="10">
        <f t="shared" si="100"/>
        <v>0.86985904232986089</v>
      </c>
      <c r="O498" s="10">
        <f t="shared" si="100"/>
        <v>0.85999756699628149</v>
      </c>
      <c r="P498" s="10">
        <f t="shared" ref="P498:Q498" si="101">P497/P$446</f>
        <v>0.85348004669365563</v>
      </c>
      <c r="Q498" s="10">
        <f t="shared" si="101"/>
        <v>0.83588383623153872</v>
      </c>
      <c r="R498" s="6"/>
      <c r="S498" s="24" t="s">
        <v>23</v>
      </c>
    </row>
    <row r="499" spans="1:19" s="87" customFormat="1" ht="14">
      <c r="A499" s="86"/>
      <c r="B499" s="19"/>
      <c r="C499" s="10" t="e">
        <f t="shared" ref="C499:M499" si="102">C497/B497-1</f>
        <v>#DIV/0!</v>
      </c>
      <c r="D499" s="10" t="e">
        <f t="shared" si="102"/>
        <v>#DIV/0!</v>
      </c>
      <c r="E499" s="10" t="e">
        <f t="shared" si="102"/>
        <v>#DIV/0!</v>
      </c>
      <c r="F499" s="10" t="e">
        <f t="shared" si="102"/>
        <v>#DIV/0!</v>
      </c>
      <c r="G499" s="10" t="e">
        <f t="shared" si="102"/>
        <v>#DIV/0!</v>
      </c>
      <c r="H499" s="10" t="e">
        <f t="shared" si="102"/>
        <v>#DIV/0!</v>
      </c>
      <c r="I499" s="10" t="e">
        <f t="shared" si="102"/>
        <v>#DIV/0!</v>
      </c>
      <c r="J499" s="10" t="e">
        <f t="shared" si="102"/>
        <v>#DIV/0!</v>
      </c>
      <c r="K499" s="10" t="e">
        <f t="shared" si="102"/>
        <v>#DIV/0!</v>
      </c>
      <c r="L499" s="10" t="e">
        <f t="shared" si="102"/>
        <v>#DIV/0!</v>
      </c>
      <c r="M499" s="10" t="e">
        <f t="shared" si="102"/>
        <v>#DIV/0!</v>
      </c>
      <c r="N499" s="10">
        <f>N497/M497-1</f>
        <v>3.6921202652675316</v>
      </c>
      <c r="O499" s="10">
        <f>O497/N497-1</f>
        <v>7.6025722024231523E-2</v>
      </c>
      <c r="P499" s="10">
        <f>P497/O497-1</f>
        <v>0.25391901390316463</v>
      </c>
      <c r="Q499" s="10">
        <f>Q497/P497-1</f>
        <v>0.19880639056013849</v>
      </c>
      <c r="R499" s="17"/>
      <c r="S499" s="14" t="s">
        <v>20</v>
      </c>
    </row>
    <row r="500" spans="1:19" ht="14">
      <c r="B500" s="388" t="s">
        <v>349</v>
      </c>
      <c r="C500" s="388"/>
      <c r="D500" s="388"/>
      <c r="E500" s="388"/>
      <c r="F500" s="388"/>
      <c r="G500" s="388"/>
      <c r="H500" s="388"/>
      <c r="I500" s="388"/>
      <c r="J500" s="388"/>
      <c r="K500" s="388"/>
      <c r="L500" s="388"/>
      <c r="M500" s="388"/>
      <c r="N500" s="388"/>
      <c r="O500" s="388"/>
      <c r="P500" s="214"/>
      <c r="Q500" s="214"/>
      <c r="R500" s="6"/>
      <c r="S500" s="9"/>
    </row>
    <row r="501" spans="1:19" ht="14">
      <c r="B501" s="7" t="str">
        <f t="shared" ref="B501:Q504" si="103">IFERROR(VLOOKUP($B$500,$127:$213,MATCH($S501&amp;"/"&amp;B$347,$125:$125,0),FALSE),"")</f>
        <v/>
      </c>
      <c r="C501" s="7" t="str">
        <f t="shared" si="103"/>
        <v/>
      </c>
      <c r="D501" s="7" t="str">
        <f t="shared" si="103"/>
        <v/>
      </c>
      <c r="E501" s="7" t="str">
        <f t="shared" si="103"/>
        <v/>
      </c>
      <c r="F501" s="7" t="str">
        <f t="shared" si="103"/>
        <v/>
      </c>
      <c r="G501" s="7" t="str">
        <f t="shared" si="103"/>
        <v/>
      </c>
      <c r="H501" s="7" t="str">
        <f t="shared" si="103"/>
        <v/>
      </c>
      <c r="I501" s="7" t="str">
        <f t="shared" si="103"/>
        <v/>
      </c>
      <c r="J501" s="7" t="str">
        <f t="shared" si="103"/>
        <v/>
      </c>
      <c r="K501" s="7" t="str">
        <f t="shared" si="103"/>
        <v/>
      </c>
      <c r="L501" s="7" t="str">
        <f t="shared" si="103"/>
        <v/>
      </c>
      <c r="M501" s="7" t="str">
        <f t="shared" si="103"/>
        <v/>
      </c>
      <c r="N501" s="7">
        <f t="shared" si="103"/>
        <v>1491480</v>
      </c>
      <c r="O501" s="7">
        <f t="shared" si="103"/>
        <v>1501597</v>
      </c>
      <c r="P501" s="7">
        <f t="shared" si="103"/>
        <v>1962921</v>
      </c>
      <c r="Q501" s="7">
        <f t="shared" si="103"/>
        <v>2352001</v>
      </c>
      <c r="R501" s="6"/>
      <c r="S501" s="9" t="s">
        <v>12</v>
      </c>
    </row>
    <row r="502" spans="1:19" ht="14">
      <c r="B502" s="7" t="str">
        <f t="shared" si="103"/>
        <v/>
      </c>
      <c r="C502" s="7" t="str">
        <f t="shared" si="103"/>
        <v/>
      </c>
      <c r="D502" s="7" t="str">
        <f t="shared" si="103"/>
        <v/>
      </c>
      <c r="E502" s="7" t="str">
        <f t="shared" si="103"/>
        <v/>
      </c>
      <c r="F502" s="7" t="str">
        <f t="shared" si="103"/>
        <v/>
      </c>
      <c r="G502" s="7" t="str">
        <f t="shared" si="103"/>
        <v/>
      </c>
      <c r="H502" s="7" t="str">
        <f t="shared" si="103"/>
        <v/>
      </c>
      <c r="I502" s="7" t="str">
        <f t="shared" si="103"/>
        <v/>
      </c>
      <c r="J502" s="7" t="str">
        <f t="shared" si="103"/>
        <v/>
      </c>
      <c r="K502" s="7" t="str">
        <f t="shared" si="103"/>
        <v/>
      </c>
      <c r="L502" s="7" t="str">
        <f t="shared" si="103"/>
        <v/>
      </c>
      <c r="M502" s="7" t="str">
        <f t="shared" si="103"/>
        <v/>
      </c>
      <c r="N502" s="7">
        <f t="shared" si="103"/>
        <v>1520029</v>
      </c>
      <c r="O502" s="7">
        <f t="shared" si="103"/>
        <v>1656818</v>
      </c>
      <c r="P502" s="7">
        <f t="shared" si="103"/>
        <v>1946219</v>
      </c>
      <c r="Q502" s="7">
        <f t="shared" si="103"/>
        <v>2462930</v>
      </c>
      <c r="R502" s="6"/>
      <c r="S502" s="9" t="s">
        <v>13</v>
      </c>
    </row>
    <row r="503" spans="1:19" ht="14">
      <c r="B503" s="7" t="str">
        <f t="shared" si="103"/>
        <v/>
      </c>
      <c r="C503" s="7" t="str">
        <f t="shared" si="103"/>
        <v/>
      </c>
      <c r="D503" s="7" t="str">
        <f t="shared" si="103"/>
        <v/>
      </c>
      <c r="E503" s="7" t="str">
        <f t="shared" si="103"/>
        <v/>
      </c>
      <c r="F503" s="7" t="str">
        <f t="shared" si="103"/>
        <v/>
      </c>
      <c r="G503" s="7" t="str">
        <f t="shared" si="103"/>
        <v/>
      </c>
      <c r="H503" s="7" t="str">
        <f t="shared" si="103"/>
        <v/>
      </c>
      <c r="I503" s="7" t="str">
        <f t="shared" si="103"/>
        <v/>
      </c>
      <c r="J503" s="7" t="str">
        <f t="shared" si="103"/>
        <v/>
      </c>
      <c r="K503" s="7" t="str">
        <f t="shared" si="103"/>
        <v/>
      </c>
      <c r="L503" s="7" t="str">
        <f t="shared" si="103"/>
        <v/>
      </c>
      <c r="M503" s="7" t="str">
        <f t="shared" si="103"/>
        <v/>
      </c>
      <c r="N503" s="7">
        <f t="shared" si="103"/>
        <v>1533204</v>
      </c>
      <c r="O503" s="7">
        <f t="shared" si="103"/>
        <v>1780312</v>
      </c>
      <c r="P503" s="7">
        <f t="shared" si="103"/>
        <v>2008001</v>
      </c>
      <c r="Q503" s="7">
        <f t="shared" si="103"/>
        <v>2390901</v>
      </c>
      <c r="R503" s="6"/>
      <c r="S503" s="9" t="s">
        <v>14</v>
      </c>
    </row>
    <row r="504" spans="1:19" ht="14">
      <c r="B504" s="18" t="str">
        <f t="shared" si="103"/>
        <v/>
      </c>
      <c r="C504" s="18" t="str">
        <f t="shared" si="103"/>
        <v/>
      </c>
      <c r="D504" s="18" t="str">
        <f t="shared" si="103"/>
        <v/>
      </c>
      <c r="E504" s="18" t="str">
        <f t="shared" si="103"/>
        <v/>
      </c>
      <c r="F504" s="18" t="str">
        <f t="shared" si="103"/>
        <v/>
      </c>
      <c r="G504" s="18" t="str">
        <f t="shared" si="103"/>
        <v/>
      </c>
      <c r="H504" s="18" t="str">
        <f t="shared" si="103"/>
        <v/>
      </c>
      <c r="I504" s="18" t="str">
        <f t="shared" si="103"/>
        <v/>
      </c>
      <c r="J504" s="18" t="str">
        <f t="shared" si="103"/>
        <v/>
      </c>
      <c r="K504" s="18" t="str">
        <f t="shared" si="103"/>
        <v/>
      </c>
      <c r="L504" s="18" t="str">
        <f t="shared" si="103"/>
        <v/>
      </c>
      <c r="M504" s="18">
        <f t="shared" si="103"/>
        <v>1328547</v>
      </c>
      <c r="N504" s="18">
        <f t="shared" si="103"/>
        <v>1599436.51</v>
      </c>
      <c r="O504" s="18">
        <f t="shared" si="103"/>
        <v>2022684.29</v>
      </c>
      <c r="P504" s="18">
        <f t="shared" si="103"/>
        <v>2151650.5299999998</v>
      </c>
      <c r="Q504" s="18">
        <f t="shared" si="103"/>
        <v>2496229.84</v>
      </c>
      <c r="R504" s="6"/>
      <c r="S504" s="9" t="s">
        <v>19</v>
      </c>
    </row>
    <row r="505" spans="1:19" ht="14">
      <c r="B505" s="18">
        <f>SUM(B501:B504)</f>
        <v>0</v>
      </c>
      <c r="C505" s="18">
        <f t="shared" ref="C505:M505" si="104">SUM(C501:C504)</f>
        <v>0</v>
      </c>
      <c r="D505" s="18">
        <f t="shared" si="104"/>
        <v>0</v>
      </c>
      <c r="E505" s="18">
        <f t="shared" si="104"/>
        <v>0</v>
      </c>
      <c r="F505" s="18">
        <f t="shared" si="104"/>
        <v>0</v>
      </c>
      <c r="G505" s="18">
        <f t="shared" si="104"/>
        <v>0</v>
      </c>
      <c r="H505" s="18">
        <f t="shared" si="104"/>
        <v>0</v>
      </c>
      <c r="I505" s="18">
        <f t="shared" si="104"/>
        <v>0</v>
      </c>
      <c r="J505" s="18">
        <f t="shared" si="104"/>
        <v>0</v>
      </c>
      <c r="K505" s="18">
        <f t="shared" si="104"/>
        <v>0</v>
      </c>
      <c r="L505" s="18">
        <f t="shared" si="104"/>
        <v>0</v>
      </c>
      <c r="M505" s="18">
        <f t="shared" si="104"/>
        <v>1328547</v>
      </c>
      <c r="N505" s="18">
        <f>IF(N502="",N501*4,IF(N503="",(N502+N501)*2,IF(N504="",((N503+N502+N501)/3)*4,SUM(N501:N504))))</f>
        <v>6144149.5099999998</v>
      </c>
      <c r="O505" s="18">
        <f>IF(O502="",O501*4,IF(O503="",(O502+O501)*2,IF(O504="",((O503+O502+O501)/3)*4,SUM(O501:O504))))</f>
        <v>6961411.29</v>
      </c>
      <c r="P505" s="18">
        <f>IF(P502="",P501*4,IF(P503="",(P502+P501)*2,IF(P504="",((P503+P502+P501)/3)*4,SUM(P501:P504))))</f>
        <v>8068791.5299999993</v>
      </c>
      <c r="Q505" s="18">
        <f>IF(Q502="",Q501*4,IF(Q503="",(Q502+Q501)*2,IF(Q504="",((Q503+Q502+Q501)/3)*4,SUM(Q501:Q504))))</f>
        <v>9702061.8399999999</v>
      </c>
      <c r="R505" s="6"/>
      <c r="S505" s="9" t="s">
        <v>15</v>
      </c>
    </row>
    <row r="506" spans="1:19" ht="14">
      <c r="B506" s="23" t="e">
        <f t="shared" ref="B506:N506" si="105">B505/B$482</f>
        <v>#DIV/0!</v>
      </c>
      <c r="C506" s="23" t="e">
        <f t="shared" si="105"/>
        <v>#DIV/0!</v>
      </c>
      <c r="D506" s="23" t="e">
        <f t="shared" si="105"/>
        <v>#DIV/0!</v>
      </c>
      <c r="E506" s="23" t="e">
        <f t="shared" si="105"/>
        <v>#DIV/0!</v>
      </c>
      <c r="F506" s="23" t="e">
        <f t="shared" si="105"/>
        <v>#DIV/0!</v>
      </c>
      <c r="G506" s="23" t="e">
        <f t="shared" si="105"/>
        <v>#DIV/0!</v>
      </c>
      <c r="H506" s="23" t="e">
        <f t="shared" si="105"/>
        <v>#DIV/0!</v>
      </c>
      <c r="I506" s="23" t="e">
        <f t="shared" si="105"/>
        <v>#DIV/0!</v>
      </c>
      <c r="J506" s="23" t="e">
        <f t="shared" si="105"/>
        <v>#DIV/0!</v>
      </c>
      <c r="K506" s="23" t="e">
        <f t="shared" si="105"/>
        <v>#DIV/0!</v>
      </c>
      <c r="L506" s="23" t="e">
        <f t="shared" si="105"/>
        <v>#DIV/0!</v>
      </c>
      <c r="M506" s="23">
        <f t="shared" si="105"/>
        <v>0.41883807690003627</v>
      </c>
      <c r="N506" s="23">
        <f t="shared" si="105"/>
        <v>0.41704475003980745</v>
      </c>
      <c r="O506" s="23">
        <f>O505/O$482</f>
        <v>0.43457916430861887</v>
      </c>
      <c r="P506" s="23">
        <f>P505/P$482</f>
        <v>0.40206274179028789</v>
      </c>
      <c r="Q506" s="23">
        <f>Q505/Q$482</f>
        <v>0.39557987798255384</v>
      </c>
      <c r="R506" s="6"/>
      <c r="S506" s="11" t="s">
        <v>377</v>
      </c>
    </row>
    <row r="507" spans="1:19" s="87" customFormat="1" ht="14">
      <c r="A507" s="86"/>
      <c r="B507" s="19"/>
      <c r="C507" s="10" t="e">
        <f t="shared" ref="C507:M507" si="106">C505/B505-1</f>
        <v>#DIV/0!</v>
      </c>
      <c r="D507" s="10" t="e">
        <f t="shared" si="106"/>
        <v>#DIV/0!</v>
      </c>
      <c r="E507" s="10" t="e">
        <f t="shared" si="106"/>
        <v>#DIV/0!</v>
      </c>
      <c r="F507" s="10" t="e">
        <f t="shared" si="106"/>
        <v>#DIV/0!</v>
      </c>
      <c r="G507" s="10" t="e">
        <f t="shared" si="106"/>
        <v>#DIV/0!</v>
      </c>
      <c r="H507" s="10" t="e">
        <f t="shared" si="106"/>
        <v>#DIV/0!</v>
      </c>
      <c r="I507" s="10" t="e">
        <f t="shared" si="106"/>
        <v>#DIV/0!</v>
      </c>
      <c r="J507" s="10" t="e">
        <f t="shared" si="106"/>
        <v>#DIV/0!</v>
      </c>
      <c r="K507" s="10" t="e">
        <f t="shared" si="106"/>
        <v>#DIV/0!</v>
      </c>
      <c r="L507" s="10" t="e">
        <f t="shared" si="106"/>
        <v>#DIV/0!</v>
      </c>
      <c r="M507" s="10" t="e">
        <f t="shared" si="106"/>
        <v>#DIV/0!</v>
      </c>
      <c r="N507" s="10">
        <f>N505/M505-1</f>
        <v>3.6247136984991872</v>
      </c>
      <c r="O507" s="10">
        <f>O505/N505-1</f>
        <v>0.1330146310192899</v>
      </c>
      <c r="P507" s="10">
        <f>P505/O505-1</f>
        <v>0.15907410061961724</v>
      </c>
      <c r="Q507" s="10">
        <f>Q505/P505-1</f>
        <v>0.20241820648450948</v>
      </c>
      <c r="R507" s="17"/>
      <c r="S507" s="14" t="s">
        <v>20</v>
      </c>
    </row>
    <row r="508" spans="1:19" ht="14">
      <c r="B508" s="357" t="s">
        <v>25</v>
      </c>
      <c r="C508" s="357"/>
      <c r="D508" s="357"/>
      <c r="E508" s="357"/>
      <c r="F508" s="357"/>
      <c r="G508" s="357"/>
      <c r="H508" s="357"/>
      <c r="I508" s="357"/>
      <c r="J508" s="357"/>
      <c r="K508" s="357"/>
      <c r="L508" s="357"/>
      <c r="M508" s="357"/>
      <c r="N508" s="357"/>
      <c r="O508" s="357"/>
      <c r="P508" s="120"/>
      <c r="Q508" s="120"/>
      <c r="R508" s="6"/>
      <c r="S508" s="9"/>
    </row>
    <row r="509" spans="1:19" ht="14">
      <c r="B509" s="16" t="str">
        <f t="shared" ref="B509:O513" si="107">IFERROR(B478-B501,"")</f>
        <v/>
      </c>
      <c r="C509" s="16" t="str">
        <f t="shared" si="107"/>
        <v/>
      </c>
      <c r="D509" s="16" t="str">
        <f t="shared" si="107"/>
        <v/>
      </c>
      <c r="E509" s="16" t="str">
        <f t="shared" si="107"/>
        <v/>
      </c>
      <c r="F509" s="16" t="str">
        <f t="shared" si="107"/>
        <v/>
      </c>
      <c r="G509" s="16" t="str">
        <f t="shared" si="107"/>
        <v/>
      </c>
      <c r="H509" s="16" t="str">
        <f t="shared" si="107"/>
        <v/>
      </c>
      <c r="I509" s="16" t="str">
        <f t="shared" si="107"/>
        <v/>
      </c>
      <c r="J509" s="16" t="str">
        <f t="shared" si="107"/>
        <v/>
      </c>
      <c r="K509" s="16" t="str">
        <f t="shared" si="107"/>
        <v/>
      </c>
      <c r="L509" s="16" t="str">
        <f t="shared" si="107"/>
        <v/>
      </c>
      <c r="M509" s="16" t="str">
        <f t="shared" si="107"/>
        <v/>
      </c>
      <c r="N509" s="16">
        <f t="shared" si="107"/>
        <v>2048630</v>
      </c>
      <c r="O509" s="16">
        <f>IFERROR(O478-O501,"")</f>
        <v>2355547</v>
      </c>
      <c r="P509" s="16">
        <f>IFERROR(P478-P501,"")</f>
        <v>2484899</v>
      </c>
      <c r="Q509" s="16">
        <f>IFERROR(Q478-Q501,"")</f>
        <v>3278178</v>
      </c>
      <c r="R509" s="6"/>
      <c r="S509" s="9" t="s">
        <v>12</v>
      </c>
    </row>
    <row r="510" spans="1:19" ht="14">
      <c r="B510" s="7" t="str">
        <f t="shared" si="107"/>
        <v/>
      </c>
      <c r="C510" s="7" t="str">
        <f t="shared" si="107"/>
        <v/>
      </c>
      <c r="D510" s="7" t="str">
        <f t="shared" si="107"/>
        <v/>
      </c>
      <c r="E510" s="7" t="str">
        <f t="shared" si="107"/>
        <v/>
      </c>
      <c r="F510" s="7" t="str">
        <f t="shared" si="107"/>
        <v/>
      </c>
      <c r="G510" s="7" t="str">
        <f t="shared" si="107"/>
        <v/>
      </c>
      <c r="H510" s="7" t="str">
        <f t="shared" si="107"/>
        <v/>
      </c>
      <c r="I510" s="7" t="str">
        <f t="shared" si="107"/>
        <v/>
      </c>
      <c r="J510" s="7" t="str">
        <f t="shared" si="107"/>
        <v/>
      </c>
      <c r="K510" s="7" t="str">
        <f t="shared" si="107"/>
        <v/>
      </c>
      <c r="L510" s="7" t="str">
        <f t="shared" si="107"/>
        <v/>
      </c>
      <c r="M510" s="7" t="str">
        <f t="shared" si="107"/>
        <v/>
      </c>
      <c r="N510" s="7">
        <f t="shared" si="107"/>
        <v>2045234</v>
      </c>
      <c r="O510" s="7">
        <f t="shared" si="107"/>
        <v>2239596</v>
      </c>
      <c r="P510" s="7">
        <f t="shared" ref="P510:Q510" si="108">IFERROR(P479-P502,"")</f>
        <v>2878521</v>
      </c>
      <c r="Q510" s="7">
        <f t="shared" si="108"/>
        <v>3578111</v>
      </c>
      <c r="R510" s="6"/>
      <c r="S510" s="9" t="s">
        <v>13</v>
      </c>
    </row>
    <row r="511" spans="1:19" ht="14">
      <c r="B511" s="7" t="str">
        <f t="shared" si="107"/>
        <v/>
      </c>
      <c r="C511" s="7" t="str">
        <f t="shared" si="107"/>
        <v/>
      </c>
      <c r="D511" s="7" t="str">
        <f t="shared" si="107"/>
        <v/>
      </c>
      <c r="E511" s="7" t="str">
        <f t="shared" si="107"/>
        <v/>
      </c>
      <c r="F511" s="7" t="str">
        <f t="shared" si="107"/>
        <v/>
      </c>
      <c r="G511" s="7" t="str">
        <f t="shared" si="107"/>
        <v/>
      </c>
      <c r="H511" s="7" t="str">
        <f t="shared" si="107"/>
        <v/>
      </c>
      <c r="I511" s="7" t="str">
        <f t="shared" si="107"/>
        <v/>
      </c>
      <c r="J511" s="7" t="str">
        <f t="shared" si="107"/>
        <v/>
      </c>
      <c r="K511" s="7" t="str">
        <f t="shared" si="107"/>
        <v/>
      </c>
      <c r="L511" s="7" t="str">
        <f t="shared" si="107"/>
        <v/>
      </c>
      <c r="M511" s="7" t="str">
        <f t="shared" si="107"/>
        <v/>
      </c>
      <c r="N511" s="7">
        <f t="shared" si="107"/>
        <v>2203446</v>
      </c>
      <c r="O511" s="7">
        <f t="shared" si="107"/>
        <v>2251534</v>
      </c>
      <c r="P511" s="7">
        <f t="shared" ref="P511:Q511" si="109">IFERROR(P480-P503,"")</f>
        <v>3177156</v>
      </c>
      <c r="Q511" s="7">
        <f t="shared" si="109"/>
        <v>3908578</v>
      </c>
      <c r="R511" s="6"/>
      <c r="S511" s="9" t="s">
        <v>14</v>
      </c>
    </row>
    <row r="512" spans="1:19" ht="14">
      <c r="B512" s="18" t="str">
        <f t="shared" si="107"/>
        <v/>
      </c>
      <c r="C512" s="18" t="str">
        <f t="shared" si="107"/>
        <v/>
      </c>
      <c r="D512" s="18" t="str">
        <f t="shared" si="107"/>
        <v/>
      </c>
      <c r="E512" s="18" t="str">
        <f t="shared" si="107"/>
        <v/>
      </c>
      <c r="F512" s="18" t="str">
        <f t="shared" si="107"/>
        <v/>
      </c>
      <c r="G512" s="18" t="str">
        <f t="shared" si="107"/>
        <v/>
      </c>
      <c r="H512" s="18" t="str">
        <f t="shared" si="107"/>
        <v/>
      </c>
      <c r="I512" s="18" t="str">
        <f t="shared" si="107"/>
        <v/>
      </c>
      <c r="J512" s="18" t="str">
        <f t="shared" si="107"/>
        <v/>
      </c>
      <c r="K512" s="18" t="str">
        <f t="shared" si="107"/>
        <v/>
      </c>
      <c r="L512" s="18" t="str">
        <f t="shared" si="107"/>
        <v/>
      </c>
      <c r="M512" s="18">
        <f t="shared" si="107"/>
        <v>1843435.38</v>
      </c>
      <c r="N512" s="18">
        <f t="shared" si="107"/>
        <v>2291130.96</v>
      </c>
      <c r="O512" s="18">
        <f t="shared" si="107"/>
        <v>2210653.2000000002</v>
      </c>
      <c r="P512" s="18">
        <f t="shared" ref="P512:Q512" si="110">IFERROR(P481-P504,"")</f>
        <v>3459121.02</v>
      </c>
      <c r="Q512" s="18">
        <f t="shared" si="110"/>
        <v>4059247.49</v>
      </c>
      <c r="R512" s="6"/>
      <c r="S512" s="9" t="s">
        <v>19</v>
      </c>
    </row>
    <row r="513" spans="1:19" ht="14">
      <c r="B513" s="16">
        <f t="shared" si="107"/>
        <v>0</v>
      </c>
      <c r="C513" s="16">
        <f t="shared" si="107"/>
        <v>0</v>
      </c>
      <c r="D513" s="16">
        <f t="shared" si="107"/>
        <v>0</v>
      </c>
      <c r="E513" s="16">
        <f t="shared" si="107"/>
        <v>0</v>
      </c>
      <c r="F513" s="16">
        <f t="shared" si="107"/>
        <v>0</v>
      </c>
      <c r="G513" s="16">
        <f t="shared" si="107"/>
        <v>0</v>
      </c>
      <c r="H513" s="16">
        <f t="shared" si="107"/>
        <v>0</v>
      </c>
      <c r="I513" s="16">
        <f t="shared" si="107"/>
        <v>0</v>
      </c>
      <c r="J513" s="16">
        <f t="shared" si="107"/>
        <v>0</v>
      </c>
      <c r="K513" s="16">
        <f t="shared" si="107"/>
        <v>0</v>
      </c>
      <c r="L513" s="16">
        <f t="shared" si="107"/>
        <v>0</v>
      </c>
      <c r="M513" s="16">
        <f t="shared" si="107"/>
        <v>1843435.38</v>
      </c>
      <c r="N513" s="16">
        <f t="shared" si="107"/>
        <v>8588440.9600000009</v>
      </c>
      <c r="O513" s="16">
        <f t="shared" si="107"/>
        <v>9057330.1999999993</v>
      </c>
      <c r="P513" s="16">
        <f t="shared" ref="P513:Q513" si="111">IFERROR(P482-P505,"")</f>
        <v>11999697.020000001</v>
      </c>
      <c r="Q513" s="16">
        <f t="shared" si="111"/>
        <v>14824114.489999998</v>
      </c>
      <c r="R513" s="6"/>
      <c r="S513" s="9" t="s">
        <v>15</v>
      </c>
    </row>
    <row r="514" spans="1:19" ht="14">
      <c r="B514" s="10" t="e">
        <f t="shared" ref="B514:O514" si="112">B513/B$446</f>
        <v>#DIV/0!</v>
      </c>
      <c r="C514" s="10" t="e">
        <f t="shared" si="112"/>
        <v>#DIV/0!</v>
      </c>
      <c r="D514" s="10" t="e">
        <f t="shared" si="112"/>
        <v>#DIV/0!</v>
      </c>
      <c r="E514" s="10" t="e">
        <f t="shared" si="112"/>
        <v>#DIV/0!</v>
      </c>
      <c r="F514" s="10" t="e">
        <f t="shared" si="112"/>
        <v>#DIV/0!</v>
      </c>
      <c r="G514" s="10" t="e">
        <f t="shared" si="112"/>
        <v>#DIV/0!</v>
      </c>
      <c r="H514" s="10" t="e">
        <f t="shared" si="112"/>
        <v>#DIV/0!</v>
      </c>
      <c r="I514" s="10" t="e">
        <f t="shared" si="112"/>
        <v>#DIV/0!</v>
      </c>
      <c r="J514" s="10" t="e">
        <f t="shared" si="112"/>
        <v>#DIV/0!</v>
      </c>
      <c r="K514" s="10" t="e">
        <f t="shared" si="112"/>
        <v>#DIV/0!</v>
      </c>
      <c r="L514" s="10" t="e">
        <f t="shared" si="112"/>
        <v>#DIV/0!</v>
      </c>
      <c r="M514" s="10">
        <f t="shared" si="112"/>
        <v>0.62070132179166637</v>
      </c>
      <c r="N514" s="10">
        <f t="shared" si="112"/>
        <v>0.61515133313159875</v>
      </c>
      <c r="O514" s="10">
        <f t="shared" si="112"/>
        <v>0.59606486491893595</v>
      </c>
      <c r="P514" s="10">
        <f t="shared" ref="P514:Q514" si="113">P513/P$446</f>
        <v>0.62501474720466854</v>
      </c>
      <c r="Q514" s="10">
        <f t="shared" si="113"/>
        <v>0.63080082102722479</v>
      </c>
      <c r="R514" s="6"/>
      <c r="S514" s="24" t="s">
        <v>23</v>
      </c>
    </row>
    <row r="515" spans="1:19" s="87" customFormat="1" ht="14">
      <c r="A515" s="86"/>
      <c r="B515" s="19"/>
      <c r="C515" s="10" t="e">
        <f t="shared" ref="C515:M515" si="114">C513/B513-1</f>
        <v>#DIV/0!</v>
      </c>
      <c r="D515" s="10" t="e">
        <f t="shared" si="114"/>
        <v>#DIV/0!</v>
      </c>
      <c r="E515" s="10" t="e">
        <f t="shared" si="114"/>
        <v>#DIV/0!</v>
      </c>
      <c r="F515" s="10" t="e">
        <f t="shared" si="114"/>
        <v>#DIV/0!</v>
      </c>
      <c r="G515" s="10" t="e">
        <f t="shared" si="114"/>
        <v>#DIV/0!</v>
      </c>
      <c r="H515" s="10" t="e">
        <f t="shared" si="114"/>
        <v>#DIV/0!</v>
      </c>
      <c r="I515" s="10" t="e">
        <f t="shared" si="114"/>
        <v>#DIV/0!</v>
      </c>
      <c r="J515" s="10" t="e">
        <f t="shared" si="114"/>
        <v>#DIV/0!</v>
      </c>
      <c r="K515" s="10" t="e">
        <f t="shared" si="114"/>
        <v>#DIV/0!</v>
      </c>
      <c r="L515" s="10" t="e">
        <f t="shared" si="114"/>
        <v>#DIV/0!</v>
      </c>
      <c r="M515" s="10" t="e">
        <f t="shared" si="114"/>
        <v>#DIV/0!</v>
      </c>
      <c r="N515" s="10">
        <f>N513/M513-1</f>
        <v>3.658932476385476</v>
      </c>
      <c r="O515" s="10">
        <f>O513/N513-1</f>
        <v>5.4595384911395817E-2</v>
      </c>
      <c r="P515" s="10">
        <f>P513/O513-1</f>
        <v>0.32486027946734275</v>
      </c>
      <c r="Q515" s="10">
        <f>Q513/P513-1</f>
        <v>0.23537406530285843</v>
      </c>
      <c r="R515" s="17"/>
      <c r="S515" s="14" t="s">
        <v>20</v>
      </c>
    </row>
    <row r="516" spans="1:19" ht="14">
      <c r="B516" s="388" t="s">
        <v>358</v>
      </c>
      <c r="C516" s="388"/>
      <c r="D516" s="388"/>
      <c r="E516" s="388"/>
      <c r="F516" s="388"/>
      <c r="G516" s="388"/>
      <c r="H516" s="388"/>
      <c r="I516" s="388"/>
      <c r="J516" s="388"/>
      <c r="K516" s="388"/>
      <c r="L516" s="388"/>
      <c r="M516" s="388"/>
      <c r="N516" s="388"/>
      <c r="O516" s="388"/>
      <c r="P516" s="214"/>
      <c r="Q516" s="214"/>
      <c r="R516" s="6"/>
      <c r="S516" s="9"/>
    </row>
    <row r="517" spans="1:19" ht="14">
      <c r="B517" s="7" t="str">
        <f t="shared" ref="B517:Q520" si="115">IFERROR(VLOOKUP($B$516,$127:$213,MATCH($S517&amp;"/"&amp;B$347,$125:$125,0),FALSE),"")</f>
        <v/>
      </c>
      <c r="C517" s="7" t="str">
        <f t="shared" si="115"/>
        <v/>
      </c>
      <c r="D517" s="7" t="str">
        <f t="shared" si="115"/>
        <v/>
      </c>
      <c r="E517" s="7" t="str">
        <f t="shared" si="115"/>
        <v/>
      </c>
      <c r="F517" s="7" t="str">
        <f t="shared" si="115"/>
        <v/>
      </c>
      <c r="G517" s="7" t="str">
        <f t="shared" si="115"/>
        <v/>
      </c>
      <c r="H517" s="7" t="str">
        <f t="shared" si="115"/>
        <v/>
      </c>
      <c r="I517" s="7" t="str">
        <f t="shared" si="115"/>
        <v/>
      </c>
      <c r="J517" s="7" t="str">
        <f t="shared" si="115"/>
        <v/>
      </c>
      <c r="K517" s="7" t="str">
        <f t="shared" si="115"/>
        <v/>
      </c>
      <c r="L517" s="7" t="str">
        <f t="shared" si="115"/>
        <v/>
      </c>
      <c r="M517" s="7" t="str">
        <f t="shared" si="115"/>
        <v/>
      </c>
      <c r="N517" s="7">
        <f t="shared" si="115"/>
        <v>0</v>
      </c>
      <c r="O517" s="7">
        <f t="shared" si="115"/>
        <v>145445</v>
      </c>
      <c r="P517" s="7">
        <f t="shared" si="115"/>
        <v>169219</v>
      </c>
      <c r="Q517" s="7">
        <f t="shared" si="115"/>
        <v>953990</v>
      </c>
      <c r="R517" s="6"/>
      <c r="S517" s="9" t="s">
        <v>12</v>
      </c>
    </row>
    <row r="518" spans="1:19" ht="14">
      <c r="B518" s="7" t="str">
        <f t="shared" si="115"/>
        <v/>
      </c>
      <c r="C518" s="7" t="str">
        <f t="shared" si="115"/>
        <v/>
      </c>
      <c r="D518" s="7" t="str">
        <f t="shared" si="115"/>
        <v/>
      </c>
      <c r="E518" s="7" t="str">
        <f t="shared" si="115"/>
        <v/>
      </c>
      <c r="F518" s="7" t="str">
        <f t="shared" si="115"/>
        <v/>
      </c>
      <c r="G518" s="7" t="str">
        <f t="shared" si="115"/>
        <v/>
      </c>
      <c r="H518" s="7" t="str">
        <f t="shared" si="115"/>
        <v/>
      </c>
      <c r="I518" s="7" t="str">
        <f t="shared" si="115"/>
        <v/>
      </c>
      <c r="J518" s="7" t="str">
        <f t="shared" si="115"/>
        <v/>
      </c>
      <c r="K518" s="7" t="str">
        <f t="shared" si="115"/>
        <v/>
      </c>
      <c r="L518" s="7" t="str">
        <f t="shared" si="115"/>
        <v/>
      </c>
      <c r="M518" s="7" t="str">
        <f t="shared" si="115"/>
        <v/>
      </c>
      <c r="N518" s="7">
        <f t="shared" si="115"/>
        <v>24671</v>
      </c>
      <c r="O518" s="7">
        <f t="shared" si="115"/>
        <v>137316</v>
      </c>
      <c r="P518" s="7">
        <f t="shared" si="115"/>
        <v>524326</v>
      </c>
      <c r="Q518" s="7">
        <f t="shared" si="115"/>
        <v>1016718</v>
      </c>
      <c r="R518" s="6"/>
      <c r="S518" s="9" t="s">
        <v>13</v>
      </c>
    </row>
    <row r="519" spans="1:19" ht="14">
      <c r="B519" s="7" t="str">
        <f t="shared" si="115"/>
        <v/>
      </c>
      <c r="C519" s="7" t="str">
        <f t="shared" si="115"/>
        <v/>
      </c>
      <c r="D519" s="7" t="str">
        <f t="shared" si="115"/>
        <v/>
      </c>
      <c r="E519" s="7" t="str">
        <f t="shared" si="115"/>
        <v/>
      </c>
      <c r="F519" s="7" t="str">
        <f t="shared" si="115"/>
        <v/>
      </c>
      <c r="G519" s="7" t="str">
        <f t="shared" si="115"/>
        <v/>
      </c>
      <c r="H519" s="7" t="str">
        <f t="shared" si="115"/>
        <v/>
      </c>
      <c r="I519" s="7" t="str">
        <f t="shared" si="115"/>
        <v/>
      </c>
      <c r="J519" s="7" t="str">
        <f t="shared" si="115"/>
        <v/>
      </c>
      <c r="K519" s="7" t="str">
        <f t="shared" si="115"/>
        <v/>
      </c>
      <c r="L519" s="7" t="str">
        <f t="shared" si="115"/>
        <v/>
      </c>
      <c r="M519" s="7" t="str">
        <f t="shared" si="115"/>
        <v/>
      </c>
      <c r="N519" s="7">
        <f t="shared" si="115"/>
        <v>52035</v>
      </c>
      <c r="O519" s="7">
        <f t="shared" si="115"/>
        <v>189224</v>
      </c>
      <c r="P519" s="7">
        <f t="shared" si="115"/>
        <v>923325</v>
      </c>
      <c r="Q519" s="7">
        <f t="shared" si="115"/>
        <v>965419</v>
      </c>
      <c r="R519" s="6"/>
      <c r="S519" s="9" t="s">
        <v>14</v>
      </c>
    </row>
    <row r="520" spans="1:19" ht="14">
      <c r="B520" s="18" t="str">
        <f t="shared" si="115"/>
        <v/>
      </c>
      <c r="C520" s="18" t="str">
        <f t="shared" si="115"/>
        <v/>
      </c>
      <c r="D520" s="18" t="str">
        <f t="shared" si="115"/>
        <v/>
      </c>
      <c r="E520" s="18" t="str">
        <f t="shared" si="115"/>
        <v/>
      </c>
      <c r="F520" s="18" t="str">
        <f t="shared" si="115"/>
        <v/>
      </c>
      <c r="G520" s="18" t="str">
        <f t="shared" si="115"/>
        <v/>
      </c>
      <c r="H520" s="18" t="str">
        <f t="shared" si="115"/>
        <v/>
      </c>
      <c r="I520" s="18" t="str">
        <f t="shared" si="115"/>
        <v/>
      </c>
      <c r="J520" s="18" t="str">
        <f t="shared" si="115"/>
        <v/>
      </c>
      <c r="K520" s="18" t="str">
        <f t="shared" si="115"/>
        <v/>
      </c>
      <c r="L520" s="18" t="str">
        <f t="shared" si="115"/>
        <v/>
      </c>
      <c r="M520" s="18">
        <f t="shared" si="115"/>
        <v>138553.24</v>
      </c>
      <c r="N520" s="18">
        <f t="shared" si="115"/>
        <v>498505.49</v>
      </c>
      <c r="O520" s="18">
        <f t="shared" si="115"/>
        <v>276002.95</v>
      </c>
      <c r="P520" s="18">
        <f t="shared" si="115"/>
        <v>880473.27</v>
      </c>
      <c r="Q520" s="18">
        <f t="shared" si="115"/>
        <v>1904939.15</v>
      </c>
      <c r="R520" s="6"/>
      <c r="S520" s="9" t="s">
        <v>19</v>
      </c>
    </row>
    <row r="521" spans="1:19" ht="14">
      <c r="B521" s="18">
        <f>SUM(B517:B520)</f>
        <v>0</v>
      </c>
      <c r="C521" s="18">
        <f t="shared" ref="C521:M521" si="116">SUM(C517:C520)</f>
        <v>0</v>
      </c>
      <c r="D521" s="18">
        <f t="shared" si="116"/>
        <v>0</v>
      </c>
      <c r="E521" s="18">
        <f t="shared" si="116"/>
        <v>0</v>
      </c>
      <c r="F521" s="18">
        <f t="shared" si="116"/>
        <v>0</v>
      </c>
      <c r="G521" s="18">
        <f t="shared" si="116"/>
        <v>0</v>
      </c>
      <c r="H521" s="18">
        <f t="shared" si="116"/>
        <v>0</v>
      </c>
      <c r="I521" s="18">
        <f t="shared" si="116"/>
        <v>0</v>
      </c>
      <c r="J521" s="18">
        <f t="shared" si="116"/>
        <v>0</v>
      </c>
      <c r="K521" s="18">
        <f t="shared" si="116"/>
        <v>0</v>
      </c>
      <c r="L521" s="18">
        <f t="shared" si="116"/>
        <v>0</v>
      </c>
      <c r="M521" s="18">
        <f t="shared" si="116"/>
        <v>138553.24</v>
      </c>
      <c r="N521" s="18">
        <f>IF(N518="",N517*4,IF(N519="",(N518+N517)*2,IF(N520="",((N519+N518+N517)/3)*4,SUM(N517:N520))))</f>
        <v>575211.49</v>
      </c>
      <c r="O521" s="18">
        <f>IF(O518="",O517*4,IF(O519="",(O518+O517)*2,IF(O520="",((O519+O518+O517)/3)*4,SUM(O517:O520))))</f>
        <v>747987.95</v>
      </c>
      <c r="P521" s="18">
        <f>IF(P518="",P517*4,IF(P519="",(P518+P517)*2,IF(P520="",((P519+P518+P517)/3)*4,SUM(P517:P520))))</f>
        <v>2497343.27</v>
      </c>
      <c r="Q521" s="18">
        <f>IF(Q518="",Q517*4,IF(Q519="",(Q518+Q517)*2,IF(Q520="",((Q519+Q518+Q517)/3)*4,SUM(Q517:Q520))))</f>
        <v>4841066.1500000004</v>
      </c>
      <c r="R521" s="6"/>
      <c r="S521" s="9" t="s">
        <v>15</v>
      </c>
    </row>
    <row r="522" spans="1:19" ht="14">
      <c r="B522" s="23" t="e">
        <f t="shared" ref="B522:N522" si="117">B521/B$482</f>
        <v>#DIV/0!</v>
      </c>
      <c r="C522" s="23" t="e">
        <f t="shared" si="117"/>
        <v>#DIV/0!</v>
      </c>
      <c r="D522" s="23" t="e">
        <f t="shared" si="117"/>
        <v>#DIV/0!</v>
      </c>
      <c r="E522" s="23" t="e">
        <f t="shared" si="117"/>
        <v>#DIV/0!</v>
      </c>
      <c r="F522" s="23" t="e">
        <f t="shared" si="117"/>
        <v>#DIV/0!</v>
      </c>
      <c r="G522" s="23" t="e">
        <f t="shared" si="117"/>
        <v>#DIV/0!</v>
      </c>
      <c r="H522" s="23" t="e">
        <f t="shared" si="117"/>
        <v>#DIV/0!</v>
      </c>
      <c r="I522" s="23" t="e">
        <f t="shared" si="117"/>
        <v>#DIV/0!</v>
      </c>
      <c r="J522" s="23" t="e">
        <f t="shared" si="117"/>
        <v>#DIV/0!</v>
      </c>
      <c r="K522" s="23" t="e">
        <f t="shared" si="117"/>
        <v>#DIV/0!</v>
      </c>
      <c r="L522" s="23" t="e">
        <f t="shared" si="117"/>
        <v>#DIV/0!</v>
      </c>
      <c r="M522" s="23">
        <f t="shared" si="117"/>
        <v>4.3680330910287085E-2</v>
      </c>
      <c r="N522" s="23">
        <f t="shared" si="117"/>
        <v>3.9043472441001065E-2</v>
      </c>
      <c r="O522" s="23">
        <f>O521/O$482</f>
        <v>4.6694551533086756E-2</v>
      </c>
      <c r="P522" s="23">
        <f>P521/P$482</f>
        <v>0.12444102423448326</v>
      </c>
      <c r="Q522" s="23">
        <f>Q521/Q$482</f>
        <v>0.19738364777547862</v>
      </c>
      <c r="R522" s="6"/>
      <c r="S522" s="11" t="s">
        <v>377</v>
      </c>
    </row>
    <row r="523" spans="1:19" s="87" customFormat="1" ht="14">
      <c r="A523" s="86"/>
      <c r="B523" s="19"/>
      <c r="C523" s="10" t="e">
        <f t="shared" ref="C523:M523" si="118">C521/B521-1</f>
        <v>#DIV/0!</v>
      </c>
      <c r="D523" s="10" t="e">
        <f t="shared" si="118"/>
        <v>#DIV/0!</v>
      </c>
      <c r="E523" s="10" t="e">
        <f t="shared" si="118"/>
        <v>#DIV/0!</v>
      </c>
      <c r="F523" s="10" t="e">
        <f t="shared" si="118"/>
        <v>#DIV/0!</v>
      </c>
      <c r="G523" s="10" t="e">
        <f t="shared" si="118"/>
        <v>#DIV/0!</v>
      </c>
      <c r="H523" s="10" t="e">
        <f t="shared" si="118"/>
        <v>#DIV/0!</v>
      </c>
      <c r="I523" s="10" t="e">
        <f t="shared" si="118"/>
        <v>#DIV/0!</v>
      </c>
      <c r="J523" s="10" t="e">
        <f t="shared" si="118"/>
        <v>#DIV/0!</v>
      </c>
      <c r="K523" s="10" t="e">
        <f t="shared" si="118"/>
        <v>#DIV/0!</v>
      </c>
      <c r="L523" s="10" t="e">
        <f t="shared" si="118"/>
        <v>#DIV/0!</v>
      </c>
      <c r="M523" s="10" t="e">
        <f t="shared" si="118"/>
        <v>#DIV/0!</v>
      </c>
      <c r="N523" s="10">
        <f>N521/M521-1</f>
        <v>3.1515556763594992</v>
      </c>
      <c r="O523" s="10">
        <f>O521/N521-1</f>
        <v>0.30037032118395257</v>
      </c>
      <c r="P523" s="10">
        <f>P521/O521-1</f>
        <v>2.3387479972103833</v>
      </c>
      <c r="Q523" s="10">
        <f>Q521/P521-1</f>
        <v>0.93848647406810048</v>
      </c>
      <c r="R523" s="17"/>
      <c r="S523" s="14" t="s">
        <v>20</v>
      </c>
    </row>
    <row r="524" spans="1:19" ht="14">
      <c r="B524" s="388" t="s">
        <v>375</v>
      </c>
      <c r="C524" s="388"/>
      <c r="D524" s="388"/>
      <c r="E524" s="388"/>
      <c r="F524" s="388"/>
      <c r="G524" s="388"/>
      <c r="H524" s="388"/>
      <c r="I524" s="388"/>
      <c r="J524" s="388"/>
      <c r="K524" s="388"/>
      <c r="L524" s="388"/>
      <c r="M524" s="388"/>
      <c r="N524" s="388"/>
      <c r="O524" s="388"/>
      <c r="P524" s="214"/>
      <c r="Q524" s="214"/>
      <c r="R524" s="6"/>
      <c r="S524" s="9"/>
    </row>
    <row r="525" spans="1:19" ht="14">
      <c r="B525" s="7" t="str">
        <f t="shared" ref="B525:Q528" si="119">IFERROR(VLOOKUP($B$524,$127:$213,MATCH($S525&amp;"/"&amp;B$347,$125:$125,0),FALSE),"")</f>
        <v/>
      </c>
      <c r="C525" s="7" t="str">
        <f t="shared" si="119"/>
        <v/>
      </c>
      <c r="D525" s="7" t="str">
        <f t="shared" si="119"/>
        <v/>
      </c>
      <c r="E525" s="7" t="str">
        <f t="shared" si="119"/>
        <v/>
      </c>
      <c r="F525" s="7" t="str">
        <f t="shared" si="119"/>
        <v/>
      </c>
      <c r="G525" s="7" t="str">
        <f t="shared" si="119"/>
        <v/>
      </c>
      <c r="H525" s="7" t="str">
        <f t="shared" si="119"/>
        <v/>
      </c>
      <c r="I525" s="7" t="str">
        <f t="shared" si="119"/>
        <v/>
      </c>
      <c r="J525" s="7" t="str">
        <f t="shared" si="119"/>
        <v/>
      </c>
      <c r="K525" s="7" t="str">
        <f t="shared" si="119"/>
        <v/>
      </c>
      <c r="L525" s="7" t="str">
        <f t="shared" si="119"/>
        <v/>
      </c>
      <c r="M525" s="7" t="str">
        <f t="shared" si="119"/>
        <v/>
      </c>
      <c r="N525" s="7">
        <f t="shared" si="119"/>
        <v>-68658</v>
      </c>
      <c r="O525" s="7">
        <f t="shared" si="119"/>
        <v>0</v>
      </c>
      <c r="P525" s="7">
        <f t="shared" si="119"/>
        <v>0</v>
      </c>
      <c r="Q525" s="7">
        <f t="shared" si="119"/>
        <v>0</v>
      </c>
      <c r="R525" s="6"/>
      <c r="S525" s="9" t="s">
        <v>12</v>
      </c>
    </row>
    <row r="526" spans="1:19" ht="14">
      <c r="B526" s="7" t="str">
        <f t="shared" si="119"/>
        <v/>
      </c>
      <c r="C526" s="7" t="str">
        <f t="shared" si="119"/>
        <v/>
      </c>
      <c r="D526" s="7" t="str">
        <f t="shared" si="119"/>
        <v/>
      </c>
      <c r="E526" s="7" t="str">
        <f t="shared" si="119"/>
        <v/>
      </c>
      <c r="F526" s="7" t="str">
        <f t="shared" si="119"/>
        <v/>
      </c>
      <c r="G526" s="7" t="str">
        <f t="shared" si="119"/>
        <v/>
      </c>
      <c r="H526" s="7" t="str">
        <f t="shared" si="119"/>
        <v/>
      </c>
      <c r="I526" s="7" t="str">
        <f t="shared" si="119"/>
        <v/>
      </c>
      <c r="J526" s="7" t="str">
        <f t="shared" si="119"/>
        <v/>
      </c>
      <c r="K526" s="7" t="str">
        <f t="shared" si="119"/>
        <v/>
      </c>
      <c r="L526" s="7" t="str">
        <f t="shared" si="119"/>
        <v/>
      </c>
      <c r="M526" s="7" t="str">
        <f t="shared" si="119"/>
        <v/>
      </c>
      <c r="N526" s="7">
        <f t="shared" si="119"/>
        <v>0</v>
      </c>
      <c r="O526" s="7">
        <f t="shared" si="119"/>
        <v>0</v>
      </c>
      <c r="P526" s="7">
        <f t="shared" si="119"/>
        <v>0</v>
      </c>
      <c r="Q526" s="7">
        <f t="shared" si="119"/>
        <v>0</v>
      </c>
      <c r="R526" s="6"/>
      <c r="S526" s="9" t="s">
        <v>13</v>
      </c>
    </row>
    <row r="527" spans="1:19" ht="14">
      <c r="B527" s="7" t="str">
        <f t="shared" si="119"/>
        <v/>
      </c>
      <c r="C527" s="7" t="str">
        <f t="shared" si="119"/>
        <v/>
      </c>
      <c r="D527" s="7" t="str">
        <f t="shared" si="119"/>
        <v/>
      </c>
      <c r="E527" s="7" t="str">
        <f t="shared" si="119"/>
        <v/>
      </c>
      <c r="F527" s="7" t="str">
        <f t="shared" si="119"/>
        <v/>
      </c>
      <c r="G527" s="7" t="str">
        <f t="shared" si="119"/>
        <v/>
      </c>
      <c r="H527" s="7" t="str">
        <f t="shared" si="119"/>
        <v/>
      </c>
      <c r="I527" s="7" t="str">
        <f t="shared" si="119"/>
        <v/>
      </c>
      <c r="J527" s="7" t="str">
        <f t="shared" si="119"/>
        <v/>
      </c>
      <c r="K527" s="7" t="str">
        <f t="shared" si="119"/>
        <v/>
      </c>
      <c r="L527" s="7" t="str">
        <f t="shared" si="119"/>
        <v/>
      </c>
      <c r="M527" s="7" t="str">
        <f t="shared" si="119"/>
        <v/>
      </c>
      <c r="N527" s="7">
        <f t="shared" si="119"/>
        <v>0</v>
      </c>
      <c r="O527" s="7">
        <f t="shared" si="119"/>
        <v>0</v>
      </c>
      <c r="P527" s="7">
        <f t="shared" si="119"/>
        <v>0</v>
      </c>
      <c r="Q527" s="7">
        <f t="shared" si="119"/>
        <v>0</v>
      </c>
      <c r="R527" s="6"/>
      <c r="S527" s="9" t="s">
        <v>14</v>
      </c>
    </row>
    <row r="528" spans="1:19" ht="14">
      <c r="B528" s="18" t="str">
        <f t="shared" si="119"/>
        <v/>
      </c>
      <c r="C528" s="18" t="str">
        <f t="shared" si="119"/>
        <v/>
      </c>
      <c r="D528" s="18" t="str">
        <f t="shared" si="119"/>
        <v/>
      </c>
      <c r="E528" s="18" t="str">
        <f t="shared" si="119"/>
        <v/>
      </c>
      <c r="F528" s="18" t="str">
        <f t="shared" si="119"/>
        <v/>
      </c>
      <c r="G528" s="18" t="str">
        <f t="shared" si="119"/>
        <v/>
      </c>
      <c r="H528" s="18" t="str">
        <f t="shared" si="119"/>
        <v/>
      </c>
      <c r="I528" s="18" t="str">
        <f t="shared" si="119"/>
        <v/>
      </c>
      <c r="J528" s="18" t="str">
        <f t="shared" si="119"/>
        <v/>
      </c>
      <c r="K528" s="18" t="str">
        <f t="shared" si="119"/>
        <v/>
      </c>
      <c r="L528" s="18" t="str">
        <f t="shared" si="119"/>
        <v/>
      </c>
      <c r="M528" s="18">
        <f t="shared" si="119"/>
        <v>0</v>
      </c>
      <c r="N528" s="18">
        <f t="shared" si="119"/>
        <v>0</v>
      </c>
      <c r="O528" s="18">
        <f t="shared" si="119"/>
        <v>0</v>
      </c>
      <c r="P528" s="18">
        <f t="shared" si="119"/>
        <v>0</v>
      </c>
      <c r="Q528" s="18">
        <f t="shared" si="119"/>
        <v>0</v>
      </c>
      <c r="R528" s="6"/>
      <c r="S528" s="9" t="s">
        <v>19</v>
      </c>
    </row>
    <row r="529" spans="1:19" ht="14">
      <c r="B529" s="18">
        <f>SUM(B525:B528)</f>
        <v>0</v>
      </c>
      <c r="C529" s="18">
        <f t="shared" ref="C529:M529" si="120">SUM(C525:C528)</f>
        <v>0</v>
      </c>
      <c r="D529" s="18">
        <f t="shared" si="120"/>
        <v>0</v>
      </c>
      <c r="E529" s="18">
        <f t="shared" si="120"/>
        <v>0</v>
      </c>
      <c r="F529" s="18">
        <f t="shared" si="120"/>
        <v>0</v>
      </c>
      <c r="G529" s="18">
        <f t="shared" si="120"/>
        <v>0</v>
      </c>
      <c r="H529" s="18">
        <f t="shared" si="120"/>
        <v>0</v>
      </c>
      <c r="I529" s="18">
        <f t="shared" si="120"/>
        <v>0</v>
      </c>
      <c r="J529" s="18">
        <f t="shared" si="120"/>
        <v>0</v>
      </c>
      <c r="K529" s="18">
        <f t="shared" si="120"/>
        <v>0</v>
      </c>
      <c r="L529" s="18">
        <f t="shared" si="120"/>
        <v>0</v>
      </c>
      <c r="M529" s="18">
        <f t="shared" si="120"/>
        <v>0</v>
      </c>
      <c r="N529" s="18">
        <f>IF(N526="",N525*4,IF(N527="",(N526+N525)*2,IF(N528="",((N527+N526+N525)/3)*4,SUM(N525:N528))))</f>
        <v>-68658</v>
      </c>
      <c r="O529" s="18">
        <f>IF(O526="",O525*4,IF(O527="",(O526+O525)*2,IF(O528="",((O527+O526+O525)/3)*4,SUM(O525:O528))))</f>
        <v>0</v>
      </c>
      <c r="P529" s="18">
        <f>IF(P526="",P525*4,IF(P527="",(P526+P525)*2,IF(P528="",((P527+P526+P525)/3)*4,SUM(P525:P528))))</f>
        <v>0</v>
      </c>
      <c r="Q529" s="18">
        <f>IF(Q526="",Q525*4,IF(Q527="",(Q526+Q525)*2,IF(Q528="",((Q527+Q526+Q525)/3)*4,SUM(Q525:Q528))))</f>
        <v>0</v>
      </c>
      <c r="R529" s="6"/>
      <c r="S529" s="9" t="s">
        <v>15</v>
      </c>
    </row>
    <row r="530" spans="1:19" ht="14">
      <c r="B530" s="23" t="e">
        <f t="shared" ref="B530:N530" si="121">B529/B$482</f>
        <v>#DIV/0!</v>
      </c>
      <c r="C530" s="23" t="e">
        <f t="shared" si="121"/>
        <v>#DIV/0!</v>
      </c>
      <c r="D530" s="23" t="e">
        <f t="shared" si="121"/>
        <v>#DIV/0!</v>
      </c>
      <c r="E530" s="23" t="e">
        <f t="shared" si="121"/>
        <v>#DIV/0!</v>
      </c>
      <c r="F530" s="23" t="e">
        <f t="shared" si="121"/>
        <v>#DIV/0!</v>
      </c>
      <c r="G530" s="23" t="e">
        <f t="shared" si="121"/>
        <v>#DIV/0!</v>
      </c>
      <c r="H530" s="23" t="e">
        <f t="shared" si="121"/>
        <v>#DIV/0!</v>
      </c>
      <c r="I530" s="23" t="e">
        <f t="shared" si="121"/>
        <v>#DIV/0!</v>
      </c>
      <c r="J530" s="23" t="e">
        <f t="shared" si="121"/>
        <v>#DIV/0!</v>
      </c>
      <c r="K530" s="23" t="e">
        <f t="shared" si="121"/>
        <v>#DIV/0!</v>
      </c>
      <c r="L530" s="23" t="e">
        <f t="shared" si="121"/>
        <v>#DIV/0!</v>
      </c>
      <c r="M530" s="23">
        <f t="shared" si="121"/>
        <v>0</v>
      </c>
      <c r="N530" s="23">
        <f t="shared" si="121"/>
        <v>-4.66028022293896E-3</v>
      </c>
      <c r="O530" s="23">
        <f>O529/O$482</f>
        <v>0</v>
      </c>
      <c r="P530" s="23">
        <f>P529/P$482</f>
        <v>0</v>
      </c>
      <c r="Q530" s="23">
        <f>Q529/Q$482</f>
        <v>0</v>
      </c>
      <c r="R530" s="6"/>
      <c r="S530" s="11" t="s">
        <v>377</v>
      </c>
    </row>
    <row r="531" spans="1:19" s="87" customFormat="1" ht="14">
      <c r="A531" s="86"/>
      <c r="B531" s="19"/>
      <c r="C531" s="10" t="e">
        <f t="shared" ref="C531:M531" si="122">C529/B529-1</f>
        <v>#DIV/0!</v>
      </c>
      <c r="D531" s="10" t="e">
        <f t="shared" si="122"/>
        <v>#DIV/0!</v>
      </c>
      <c r="E531" s="10" t="e">
        <f t="shared" si="122"/>
        <v>#DIV/0!</v>
      </c>
      <c r="F531" s="10" t="e">
        <f t="shared" si="122"/>
        <v>#DIV/0!</v>
      </c>
      <c r="G531" s="10" t="e">
        <f t="shared" si="122"/>
        <v>#DIV/0!</v>
      </c>
      <c r="H531" s="10" t="e">
        <f t="shared" si="122"/>
        <v>#DIV/0!</v>
      </c>
      <c r="I531" s="10" t="e">
        <f t="shared" si="122"/>
        <v>#DIV/0!</v>
      </c>
      <c r="J531" s="10" t="e">
        <f t="shared" si="122"/>
        <v>#DIV/0!</v>
      </c>
      <c r="K531" s="10" t="e">
        <f t="shared" si="122"/>
        <v>#DIV/0!</v>
      </c>
      <c r="L531" s="10" t="e">
        <f t="shared" si="122"/>
        <v>#DIV/0!</v>
      </c>
      <c r="M531" s="10" t="e">
        <f t="shared" si="122"/>
        <v>#DIV/0!</v>
      </c>
      <c r="N531" s="10" t="e">
        <f>N529/M529-1</f>
        <v>#DIV/0!</v>
      </c>
      <c r="O531" s="10">
        <f>O529/N529-1</f>
        <v>-1</v>
      </c>
      <c r="P531" s="10" t="e">
        <f>P529/O529-1</f>
        <v>#DIV/0!</v>
      </c>
      <c r="Q531" s="10" t="e">
        <f>Q529/P529-1</f>
        <v>#DIV/0!</v>
      </c>
      <c r="R531" s="17"/>
      <c r="S531" s="14" t="s">
        <v>20</v>
      </c>
    </row>
    <row r="532" spans="1:19" ht="14">
      <c r="B532" s="357" t="s">
        <v>29</v>
      </c>
      <c r="C532" s="357"/>
      <c r="D532" s="357"/>
      <c r="E532" s="357"/>
      <c r="F532" s="357"/>
      <c r="G532" s="357"/>
      <c r="H532" s="357"/>
      <c r="I532" s="357"/>
      <c r="J532" s="357"/>
      <c r="K532" s="357"/>
      <c r="L532" s="357"/>
      <c r="M532" s="357"/>
      <c r="N532" s="357"/>
      <c r="O532" s="357"/>
      <c r="P532" s="120"/>
      <c r="Q532" s="120"/>
      <c r="R532" s="6"/>
      <c r="S532" s="3"/>
    </row>
    <row r="533" spans="1:19" ht="14">
      <c r="B533" s="16" t="str">
        <f t="shared" ref="B533:O537" si="123">IFERROR(B478-B485-B501-B517-B525,"")</f>
        <v/>
      </c>
      <c r="C533" s="16" t="str">
        <f t="shared" si="123"/>
        <v/>
      </c>
      <c r="D533" s="16" t="str">
        <f t="shared" si="123"/>
        <v/>
      </c>
      <c r="E533" s="16" t="str">
        <f t="shared" si="123"/>
        <v/>
      </c>
      <c r="F533" s="16" t="str">
        <f t="shared" si="123"/>
        <v/>
      </c>
      <c r="G533" s="16" t="str">
        <f t="shared" si="123"/>
        <v/>
      </c>
      <c r="H533" s="16" t="str">
        <f t="shared" si="123"/>
        <v/>
      </c>
      <c r="I533" s="16" t="str">
        <f t="shared" si="123"/>
        <v/>
      </c>
      <c r="J533" s="16" t="str">
        <f t="shared" si="123"/>
        <v/>
      </c>
      <c r="K533" s="16" t="str">
        <f t="shared" si="123"/>
        <v/>
      </c>
      <c r="L533" s="16" t="str">
        <f t="shared" si="123"/>
        <v/>
      </c>
      <c r="M533" s="16" t="str">
        <f t="shared" si="123"/>
        <v/>
      </c>
      <c r="N533" s="16">
        <f t="shared" si="123"/>
        <v>1684783</v>
      </c>
      <c r="O533" s="16">
        <f>IFERROR(O478-O485-O501-O517-O525,"")</f>
        <v>1733550</v>
      </c>
      <c r="P533" s="16">
        <f>IFERROR(P478-P485-P501-P517-P525,"")</f>
        <v>1712080</v>
      </c>
      <c r="Q533" s="16">
        <f>IFERROR(Q478-Q485-Q501-Q517-Q525,"")</f>
        <v>1476520</v>
      </c>
      <c r="R533" s="6"/>
      <c r="S533" s="9" t="s">
        <v>12</v>
      </c>
    </row>
    <row r="534" spans="1:19" ht="14">
      <c r="B534" s="7" t="str">
        <f t="shared" si="123"/>
        <v/>
      </c>
      <c r="C534" s="7" t="str">
        <f t="shared" si="123"/>
        <v/>
      </c>
      <c r="D534" s="7" t="str">
        <f t="shared" si="123"/>
        <v/>
      </c>
      <c r="E534" s="7" t="str">
        <f t="shared" si="123"/>
        <v/>
      </c>
      <c r="F534" s="7" t="str">
        <f t="shared" si="123"/>
        <v/>
      </c>
      <c r="G534" s="7" t="str">
        <f t="shared" si="123"/>
        <v/>
      </c>
      <c r="H534" s="7" t="str">
        <f t="shared" si="123"/>
        <v/>
      </c>
      <c r="I534" s="7" t="str">
        <f t="shared" si="123"/>
        <v/>
      </c>
      <c r="J534" s="7" t="str">
        <f t="shared" si="123"/>
        <v/>
      </c>
      <c r="K534" s="7" t="str">
        <f t="shared" si="123"/>
        <v/>
      </c>
      <c r="L534" s="7" t="str">
        <f t="shared" si="123"/>
        <v/>
      </c>
      <c r="M534" s="7" t="str">
        <f t="shared" si="123"/>
        <v/>
      </c>
      <c r="N534" s="7">
        <f t="shared" si="123"/>
        <v>1573466</v>
      </c>
      <c r="O534" s="7">
        <f t="shared" si="123"/>
        <v>1595039</v>
      </c>
      <c r="P534" s="7">
        <f t="shared" ref="P534:Q534" si="124">IFERROR(P479-P486-P502-P518-P526,"")</f>
        <v>1691557</v>
      </c>
      <c r="Q534" s="7">
        <f t="shared" si="124"/>
        <v>1652646</v>
      </c>
      <c r="R534" s="6"/>
      <c r="S534" s="9" t="s">
        <v>13</v>
      </c>
    </row>
    <row r="535" spans="1:19" ht="14">
      <c r="B535" s="7" t="str">
        <f t="shared" si="123"/>
        <v/>
      </c>
      <c r="C535" s="7" t="str">
        <f t="shared" si="123"/>
        <v/>
      </c>
      <c r="D535" s="7" t="str">
        <f t="shared" si="123"/>
        <v/>
      </c>
      <c r="E535" s="7" t="str">
        <f t="shared" si="123"/>
        <v/>
      </c>
      <c r="F535" s="7" t="str">
        <f t="shared" si="123"/>
        <v/>
      </c>
      <c r="G535" s="7" t="str">
        <f t="shared" si="123"/>
        <v/>
      </c>
      <c r="H535" s="7" t="str">
        <f t="shared" si="123"/>
        <v/>
      </c>
      <c r="I535" s="7" t="str">
        <f t="shared" si="123"/>
        <v/>
      </c>
      <c r="J535" s="7" t="str">
        <f t="shared" si="123"/>
        <v/>
      </c>
      <c r="K535" s="7" t="str">
        <f t="shared" si="123"/>
        <v/>
      </c>
      <c r="L535" s="7" t="str">
        <f t="shared" si="123"/>
        <v/>
      </c>
      <c r="M535" s="7" t="str">
        <f t="shared" si="123"/>
        <v/>
      </c>
      <c r="N535" s="7">
        <f t="shared" si="123"/>
        <v>1684318</v>
      </c>
      <c r="O535" s="7">
        <f t="shared" si="123"/>
        <v>1505249</v>
      </c>
      <c r="P535" s="7">
        <f t="shared" ref="P535:Q535" si="125">IFERROR(P480-P487-P503-P519-P527,"")</f>
        <v>1516934</v>
      </c>
      <c r="Q535" s="7">
        <f t="shared" si="125"/>
        <v>1938923</v>
      </c>
      <c r="R535" s="6"/>
      <c r="S535" s="9" t="s">
        <v>14</v>
      </c>
    </row>
    <row r="536" spans="1:19" ht="14">
      <c r="B536" s="7" t="str">
        <f t="shared" si="123"/>
        <v/>
      </c>
      <c r="C536" s="18" t="str">
        <f t="shared" si="123"/>
        <v/>
      </c>
      <c r="D536" s="18" t="str">
        <f t="shared" si="123"/>
        <v/>
      </c>
      <c r="E536" s="18" t="str">
        <f t="shared" si="123"/>
        <v/>
      </c>
      <c r="F536" s="18" t="str">
        <f t="shared" si="123"/>
        <v/>
      </c>
      <c r="G536" s="18" t="str">
        <f t="shared" si="123"/>
        <v/>
      </c>
      <c r="H536" s="18" t="str">
        <f t="shared" si="123"/>
        <v/>
      </c>
      <c r="I536" s="18" t="str">
        <f t="shared" si="123"/>
        <v/>
      </c>
      <c r="J536" s="18" t="str">
        <f t="shared" si="123"/>
        <v/>
      </c>
      <c r="K536" s="18" t="str">
        <f t="shared" si="123"/>
        <v/>
      </c>
      <c r="L536" s="18" t="str">
        <f t="shared" si="123"/>
        <v/>
      </c>
      <c r="M536" s="18">
        <f t="shared" si="123"/>
        <v>1323243.8400000001</v>
      </c>
      <c r="N536" s="18">
        <f t="shared" si="123"/>
        <v>1322356.3000000003</v>
      </c>
      <c r="O536" s="18">
        <f t="shared" si="123"/>
        <v>1348138.0200000003</v>
      </c>
      <c r="P536" s="18">
        <f t="shared" ref="P536:Q536" si="126">IFERROR(P481-P488-P504-P520-P528,"")</f>
        <v>1768737.0499999998</v>
      </c>
      <c r="Q536" s="18">
        <f t="shared" si="126"/>
        <v>1058152.69</v>
      </c>
      <c r="R536" s="6"/>
      <c r="S536" s="9" t="s">
        <v>19</v>
      </c>
    </row>
    <row r="537" spans="1:19" ht="14">
      <c r="B537" s="25">
        <f t="shared" si="123"/>
        <v>0</v>
      </c>
      <c r="C537" s="18">
        <f t="shared" si="123"/>
        <v>0</v>
      </c>
      <c r="D537" s="18">
        <f t="shared" si="123"/>
        <v>0</v>
      </c>
      <c r="E537" s="18">
        <f t="shared" si="123"/>
        <v>0</v>
      </c>
      <c r="F537" s="18">
        <f t="shared" si="123"/>
        <v>0</v>
      </c>
      <c r="G537" s="18">
        <f t="shared" si="123"/>
        <v>0</v>
      </c>
      <c r="H537" s="18">
        <f t="shared" si="123"/>
        <v>0</v>
      </c>
      <c r="I537" s="18">
        <f t="shared" si="123"/>
        <v>0</v>
      </c>
      <c r="J537" s="18">
        <f t="shared" si="123"/>
        <v>0</v>
      </c>
      <c r="K537" s="18">
        <f t="shared" si="123"/>
        <v>0</v>
      </c>
      <c r="L537" s="18">
        <f t="shared" si="123"/>
        <v>0</v>
      </c>
      <c r="M537" s="18">
        <f t="shared" si="123"/>
        <v>1323243.8400000001</v>
      </c>
      <c r="N537" s="18">
        <f t="shared" si="123"/>
        <v>6264923.3000000007</v>
      </c>
      <c r="O537" s="18">
        <f t="shared" si="123"/>
        <v>6181976.0199999996</v>
      </c>
      <c r="P537" s="18">
        <f t="shared" ref="P537:Q537" si="127">IFERROR(P482-P489-P505-P521-P529,"")</f>
        <v>6689308.0500000026</v>
      </c>
      <c r="Q537" s="18">
        <f t="shared" si="127"/>
        <v>6126241.6899999995</v>
      </c>
      <c r="R537" s="6"/>
      <c r="S537" s="9" t="s">
        <v>15</v>
      </c>
    </row>
    <row r="538" spans="1:19" ht="14">
      <c r="B538" s="10" t="e">
        <f t="shared" ref="B538:O538" si="128">+B537/(B$446+B$454)</f>
        <v>#DIV/0!</v>
      </c>
      <c r="C538" s="10" t="e">
        <f t="shared" si="128"/>
        <v>#DIV/0!</v>
      </c>
      <c r="D538" s="10" t="e">
        <f t="shared" si="128"/>
        <v>#DIV/0!</v>
      </c>
      <c r="E538" s="10" t="e">
        <f t="shared" si="128"/>
        <v>#DIV/0!</v>
      </c>
      <c r="F538" s="10" t="e">
        <f t="shared" si="128"/>
        <v>#DIV/0!</v>
      </c>
      <c r="G538" s="10" t="e">
        <f t="shared" si="128"/>
        <v>#DIV/0!</v>
      </c>
      <c r="H538" s="10" t="e">
        <f t="shared" si="128"/>
        <v>#DIV/0!</v>
      </c>
      <c r="I538" s="10" t="e">
        <f t="shared" si="128"/>
        <v>#DIV/0!</v>
      </c>
      <c r="J538" s="10" t="e">
        <f t="shared" si="128"/>
        <v>#DIV/0!</v>
      </c>
      <c r="K538" s="10" t="e">
        <f t="shared" si="128"/>
        <v>#DIV/0!</v>
      </c>
      <c r="L538" s="10" t="e">
        <f t="shared" si="128"/>
        <v>#DIV/0!</v>
      </c>
      <c r="M538" s="10">
        <f t="shared" si="128"/>
        <v>0.41998049802393694</v>
      </c>
      <c r="N538" s="10">
        <f t="shared" si="128"/>
        <v>0.42653528060867024</v>
      </c>
      <c r="O538" s="10">
        <f t="shared" si="128"/>
        <v>0.38724503735134436</v>
      </c>
      <c r="P538" s="10">
        <f t="shared" ref="P538:Q538" si="129">+P537/(P$446+P$454)</f>
        <v>0.3346228534277807</v>
      </c>
      <c r="Q538" s="10">
        <f t="shared" si="129"/>
        <v>0.25085556728496788</v>
      </c>
      <c r="R538" s="6"/>
      <c r="S538" s="11" t="s">
        <v>30</v>
      </c>
    </row>
    <row r="539" spans="1:19" ht="14">
      <c r="B539" s="359" t="s">
        <v>356</v>
      </c>
      <c r="C539" s="359"/>
      <c r="D539" s="359"/>
      <c r="E539" s="359"/>
      <c r="F539" s="359"/>
      <c r="G539" s="359"/>
      <c r="H539" s="359"/>
      <c r="I539" s="359"/>
      <c r="J539" s="359"/>
      <c r="K539" s="359"/>
      <c r="L539" s="359"/>
      <c r="M539" s="359"/>
      <c r="N539" s="359"/>
      <c r="O539" s="359"/>
      <c r="P539" s="122"/>
      <c r="Q539" s="122"/>
      <c r="R539" s="6"/>
      <c r="S539" s="3"/>
    </row>
    <row r="540" spans="1:19" ht="14">
      <c r="B540" s="16" t="str">
        <f t="shared" ref="B540:Q543" si="130">IFERROR(VLOOKUP($B$539,$127:$213,MATCH($S540&amp;"/"&amp;B$347,$125:$125,0),FALSE),"")</f>
        <v/>
      </c>
      <c r="C540" s="16" t="str">
        <f t="shared" si="130"/>
        <v/>
      </c>
      <c r="D540" s="16" t="str">
        <f t="shared" si="130"/>
        <v/>
      </c>
      <c r="E540" s="16" t="str">
        <f t="shared" si="130"/>
        <v/>
      </c>
      <c r="F540" s="16" t="str">
        <f t="shared" si="130"/>
        <v/>
      </c>
      <c r="G540" s="16" t="str">
        <f t="shared" si="130"/>
        <v/>
      </c>
      <c r="H540" s="16" t="str">
        <f t="shared" si="130"/>
        <v/>
      </c>
      <c r="I540" s="16" t="str">
        <f t="shared" si="130"/>
        <v/>
      </c>
      <c r="J540" s="16" t="str">
        <f t="shared" si="130"/>
        <v/>
      </c>
      <c r="K540" s="16" t="str">
        <f t="shared" si="130"/>
        <v/>
      </c>
      <c r="L540" s="16" t="str">
        <f t="shared" si="130"/>
        <v/>
      </c>
      <c r="M540" s="16" t="str">
        <f t="shared" si="130"/>
        <v/>
      </c>
      <c r="N540" s="16">
        <f t="shared" si="130"/>
        <v>316472</v>
      </c>
      <c r="O540" s="16">
        <f t="shared" si="130"/>
        <v>359894</v>
      </c>
      <c r="P540" s="16">
        <f t="shared" si="130"/>
        <v>356824</v>
      </c>
      <c r="Q540" s="16">
        <f t="shared" si="130"/>
        <v>294920</v>
      </c>
      <c r="R540" s="6"/>
      <c r="S540" s="9" t="s">
        <v>12</v>
      </c>
    </row>
    <row r="541" spans="1:19" ht="14">
      <c r="B541" s="7" t="str">
        <f t="shared" si="130"/>
        <v/>
      </c>
      <c r="C541" s="7" t="str">
        <f t="shared" si="130"/>
        <v/>
      </c>
      <c r="D541" s="7" t="str">
        <f t="shared" si="130"/>
        <v/>
      </c>
      <c r="E541" s="7" t="str">
        <f t="shared" si="130"/>
        <v/>
      </c>
      <c r="F541" s="7" t="str">
        <f t="shared" si="130"/>
        <v/>
      </c>
      <c r="G541" s="7" t="str">
        <f t="shared" si="130"/>
        <v/>
      </c>
      <c r="H541" s="7" t="str">
        <f t="shared" si="130"/>
        <v/>
      </c>
      <c r="I541" s="7" t="str">
        <f t="shared" si="130"/>
        <v/>
      </c>
      <c r="J541" s="7" t="str">
        <f t="shared" si="130"/>
        <v/>
      </c>
      <c r="K541" s="7" t="str">
        <f t="shared" si="130"/>
        <v/>
      </c>
      <c r="L541" s="7" t="str">
        <f t="shared" si="130"/>
        <v/>
      </c>
      <c r="M541" s="7" t="str">
        <f t="shared" si="130"/>
        <v/>
      </c>
      <c r="N541" s="7">
        <f t="shared" si="130"/>
        <v>306913</v>
      </c>
      <c r="O541" s="7">
        <f t="shared" si="130"/>
        <v>324967</v>
      </c>
      <c r="P541" s="7">
        <f t="shared" si="130"/>
        <v>354751</v>
      </c>
      <c r="Q541" s="7">
        <f t="shared" si="130"/>
        <v>269397</v>
      </c>
      <c r="R541" s="6"/>
      <c r="S541" s="9" t="s">
        <v>13</v>
      </c>
    </row>
    <row r="542" spans="1:19" ht="14">
      <c r="B542" s="7" t="str">
        <f t="shared" si="130"/>
        <v/>
      </c>
      <c r="C542" s="7" t="str">
        <f t="shared" si="130"/>
        <v/>
      </c>
      <c r="D542" s="7" t="str">
        <f t="shared" si="130"/>
        <v/>
      </c>
      <c r="E542" s="7" t="str">
        <f t="shared" si="130"/>
        <v/>
      </c>
      <c r="F542" s="7" t="str">
        <f t="shared" si="130"/>
        <v/>
      </c>
      <c r="G542" s="7" t="str">
        <f t="shared" si="130"/>
        <v/>
      </c>
      <c r="H542" s="7" t="str">
        <f t="shared" si="130"/>
        <v/>
      </c>
      <c r="I542" s="7" t="str">
        <f t="shared" si="130"/>
        <v/>
      </c>
      <c r="J542" s="7" t="str">
        <f t="shared" si="130"/>
        <v/>
      </c>
      <c r="K542" s="7" t="str">
        <f t="shared" si="130"/>
        <v/>
      </c>
      <c r="L542" s="7" t="str">
        <f t="shared" si="130"/>
        <v/>
      </c>
      <c r="M542" s="7" t="str">
        <f t="shared" si="130"/>
        <v/>
      </c>
      <c r="N542" s="7">
        <f t="shared" si="130"/>
        <v>344345</v>
      </c>
      <c r="O542" s="7">
        <f t="shared" si="130"/>
        <v>304481</v>
      </c>
      <c r="P542" s="7">
        <f t="shared" si="130"/>
        <v>311650</v>
      </c>
      <c r="Q542" s="7">
        <f t="shared" si="130"/>
        <v>319652</v>
      </c>
      <c r="R542" s="6"/>
      <c r="S542" s="9" t="s">
        <v>14</v>
      </c>
    </row>
    <row r="543" spans="1:19" ht="14">
      <c r="B543" s="18" t="str">
        <f t="shared" si="130"/>
        <v/>
      </c>
      <c r="C543" s="18" t="str">
        <f t="shared" si="130"/>
        <v/>
      </c>
      <c r="D543" s="18" t="str">
        <f t="shared" si="130"/>
        <v/>
      </c>
      <c r="E543" s="18" t="str">
        <f t="shared" si="130"/>
        <v/>
      </c>
      <c r="F543" s="18" t="str">
        <f t="shared" si="130"/>
        <v/>
      </c>
      <c r="G543" s="18" t="str">
        <f t="shared" si="130"/>
        <v/>
      </c>
      <c r="H543" s="18" t="str">
        <f t="shared" si="130"/>
        <v/>
      </c>
      <c r="I543" s="18" t="str">
        <f t="shared" si="130"/>
        <v/>
      </c>
      <c r="J543" s="18" t="str">
        <f t="shared" si="130"/>
        <v/>
      </c>
      <c r="K543" s="18" t="str">
        <f t="shared" si="130"/>
        <v/>
      </c>
      <c r="L543" s="18" t="str">
        <f t="shared" si="130"/>
        <v/>
      </c>
      <c r="M543" s="18">
        <f t="shared" si="130"/>
        <v>263876.67</v>
      </c>
      <c r="N543" s="18">
        <f t="shared" si="130"/>
        <v>334845.88</v>
      </c>
      <c r="O543" s="18">
        <f t="shared" si="130"/>
        <v>267593.11</v>
      </c>
      <c r="P543" s="18">
        <f t="shared" si="130"/>
        <v>243420.97</v>
      </c>
      <c r="Q543" s="18">
        <f t="shared" si="130"/>
        <v>335804.68</v>
      </c>
      <c r="R543" s="6"/>
      <c r="S543" s="9" t="s">
        <v>19</v>
      </c>
    </row>
    <row r="544" spans="1:19" ht="14">
      <c r="B544" s="18">
        <f>SUM(B540:B543)</f>
        <v>0</v>
      </c>
      <c r="C544" s="18">
        <f t="shared" ref="C544:M544" si="131">SUM(C540:C543)</f>
        <v>0</v>
      </c>
      <c r="D544" s="18">
        <f t="shared" si="131"/>
        <v>0</v>
      </c>
      <c r="E544" s="18">
        <f t="shared" si="131"/>
        <v>0</v>
      </c>
      <c r="F544" s="18">
        <f t="shared" si="131"/>
        <v>0</v>
      </c>
      <c r="G544" s="18">
        <f t="shared" si="131"/>
        <v>0</v>
      </c>
      <c r="H544" s="18">
        <f t="shared" si="131"/>
        <v>0</v>
      </c>
      <c r="I544" s="18">
        <f t="shared" si="131"/>
        <v>0</v>
      </c>
      <c r="J544" s="18">
        <f t="shared" si="131"/>
        <v>0</v>
      </c>
      <c r="K544" s="18">
        <f t="shared" si="131"/>
        <v>0</v>
      </c>
      <c r="L544" s="18">
        <f t="shared" si="131"/>
        <v>0</v>
      </c>
      <c r="M544" s="18">
        <f t="shared" si="131"/>
        <v>263876.67</v>
      </c>
      <c r="N544" s="18">
        <f>IF(N541="",N540*4,IF(N542="",(N541+N540)*2,IF(N543="",((N542+N541+N540)/3)*4,SUM(N540:N543))))</f>
        <v>1302575.8799999999</v>
      </c>
      <c r="O544" s="18">
        <f>IF(O541="",O540*4,IF(O542="",(O541+O540)*2,IF(O543="",((O542+O541+O540)/3)*4,SUM(O540:O543))))</f>
        <v>1256935.1099999999</v>
      </c>
      <c r="P544" s="18">
        <f>IF(P541="",P540*4,IF(P542="",(P541+P540)*2,IF(P543="",((P542+P541+P540)/3)*4,SUM(P540:P543))))</f>
        <v>1266645.97</v>
      </c>
      <c r="Q544" s="18">
        <f>IF(Q541="",Q540*4,IF(Q542="",(Q541+Q540)*2,IF(Q543="",((Q542+Q541+Q540)/3)*4,SUM(Q540:Q543))))</f>
        <v>1219773.68</v>
      </c>
      <c r="R544" s="6"/>
      <c r="S544" s="9" t="s">
        <v>15</v>
      </c>
    </row>
    <row r="545" spans="1:19" ht="14">
      <c r="B545" s="10" t="e">
        <f t="shared" ref="B545:M545" si="132">+B544/B$537</f>
        <v>#DIV/0!</v>
      </c>
      <c r="C545" s="10" t="e">
        <f t="shared" si="132"/>
        <v>#DIV/0!</v>
      </c>
      <c r="D545" s="10" t="e">
        <f t="shared" si="132"/>
        <v>#DIV/0!</v>
      </c>
      <c r="E545" s="10" t="e">
        <f t="shared" si="132"/>
        <v>#DIV/0!</v>
      </c>
      <c r="F545" s="10" t="e">
        <f t="shared" si="132"/>
        <v>#DIV/0!</v>
      </c>
      <c r="G545" s="10" t="e">
        <f t="shared" si="132"/>
        <v>#DIV/0!</v>
      </c>
      <c r="H545" s="10" t="e">
        <f t="shared" si="132"/>
        <v>#DIV/0!</v>
      </c>
      <c r="I545" s="10" t="e">
        <f t="shared" si="132"/>
        <v>#DIV/0!</v>
      </c>
      <c r="J545" s="10" t="e">
        <f t="shared" si="132"/>
        <v>#DIV/0!</v>
      </c>
      <c r="K545" s="10" t="e">
        <f t="shared" si="132"/>
        <v>#DIV/0!</v>
      </c>
      <c r="L545" s="10" t="e">
        <f t="shared" si="132"/>
        <v>#DIV/0!</v>
      </c>
      <c r="M545" s="10">
        <f t="shared" si="132"/>
        <v>0.19941651117000475</v>
      </c>
      <c r="N545" s="10">
        <f>+N544/N$537</f>
        <v>0.20791569467418694</v>
      </c>
      <c r="O545" s="10">
        <f>+O544/O$537</f>
        <v>0.20332254701952079</v>
      </c>
      <c r="P545" s="10">
        <f>+P544/P$537</f>
        <v>0.18935381066805548</v>
      </c>
      <c r="Q545" s="10">
        <f>+Q544/Q$537</f>
        <v>0.19910635944890381</v>
      </c>
      <c r="R545" s="6"/>
      <c r="S545" s="11" t="s">
        <v>31</v>
      </c>
    </row>
    <row r="546" spans="1:19" ht="14">
      <c r="B546" s="357" t="s">
        <v>693</v>
      </c>
      <c r="C546" s="357"/>
      <c r="D546" s="357"/>
      <c r="E546" s="357"/>
      <c r="F546" s="357"/>
      <c r="G546" s="357"/>
      <c r="H546" s="357"/>
      <c r="I546" s="357"/>
      <c r="J546" s="357"/>
      <c r="K546" s="357"/>
      <c r="L546" s="357"/>
      <c r="M546" s="357"/>
      <c r="N546" s="357"/>
      <c r="O546" s="357"/>
      <c r="P546" s="120"/>
      <c r="Q546" s="120"/>
      <c r="R546" s="6"/>
      <c r="S546" s="3"/>
    </row>
    <row r="547" spans="1:19" ht="14">
      <c r="B547" s="16" t="str">
        <f t="shared" ref="B547:Q550" si="133">IFERROR(VLOOKUP($B$546,$127:$213,MATCH($S547&amp;"/"&amp;B$347,$125:$125,0),FALSE),"")</f>
        <v/>
      </c>
      <c r="C547" s="16" t="str">
        <f t="shared" si="133"/>
        <v/>
      </c>
      <c r="D547" s="16" t="str">
        <f t="shared" si="133"/>
        <v/>
      </c>
      <c r="E547" s="16" t="str">
        <f t="shared" si="133"/>
        <v/>
      </c>
      <c r="F547" s="16" t="str">
        <f t="shared" si="133"/>
        <v/>
      </c>
      <c r="G547" s="16" t="str">
        <f t="shared" si="133"/>
        <v/>
      </c>
      <c r="H547" s="16" t="str">
        <f t="shared" si="133"/>
        <v/>
      </c>
      <c r="I547" s="16" t="str">
        <f t="shared" si="133"/>
        <v/>
      </c>
      <c r="J547" s="16" t="str">
        <f t="shared" si="133"/>
        <v/>
      </c>
      <c r="K547" s="16" t="str">
        <f t="shared" si="133"/>
        <v/>
      </c>
      <c r="L547" s="16" t="str">
        <f t="shared" si="133"/>
        <v/>
      </c>
      <c r="M547" s="16" t="str">
        <f t="shared" si="133"/>
        <v/>
      </c>
      <c r="N547" s="16">
        <f t="shared" si="133"/>
        <v>1237342</v>
      </c>
      <c r="O547" s="16">
        <f t="shared" si="133"/>
        <v>1373656</v>
      </c>
      <c r="P547" s="16">
        <f t="shared" si="133"/>
        <v>1375564</v>
      </c>
      <c r="Q547" s="16">
        <f t="shared" si="133"/>
        <v>1070079</v>
      </c>
      <c r="R547" s="6"/>
      <c r="S547" s="9" t="s">
        <v>12</v>
      </c>
    </row>
    <row r="548" spans="1:19" ht="14">
      <c r="B548" s="7" t="str">
        <f t="shared" si="133"/>
        <v/>
      </c>
      <c r="C548" s="7" t="str">
        <f t="shared" si="133"/>
        <v/>
      </c>
      <c r="D548" s="7" t="str">
        <f t="shared" si="133"/>
        <v/>
      </c>
      <c r="E548" s="7" t="str">
        <f t="shared" si="133"/>
        <v/>
      </c>
      <c r="F548" s="7" t="str">
        <f t="shared" si="133"/>
        <v/>
      </c>
      <c r="G548" s="7" t="str">
        <f t="shared" si="133"/>
        <v/>
      </c>
      <c r="H548" s="7" t="str">
        <f t="shared" si="133"/>
        <v/>
      </c>
      <c r="I548" s="7" t="str">
        <f t="shared" si="133"/>
        <v/>
      </c>
      <c r="J548" s="7" t="str">
        <f t="shared" si="133"/>
        <v/>
      </c>
      <c r="K548" s="7" t="str">
        <f t="shared" si="133"/>
        <v/>
      </c>
      <c r="L548" s="7" t="str">
        <f t="shared" si="133"/>
        <v/>
      </c>
      <c r="M548" s="7" t="str">
        <f t="shared" si="133"/>
        <v/>
      </c>
      <c r="N548" s="7">
        <f t="shared" si="133"/>
        <v>1266553</v>
      </c>
      <c r="O548" s="7">
        <f t="shared" si="133"/>
        <v>1270072</v>
      </c>
      <c r="P548" s="7">
        <f t="shared" si="133"/>
        <v>1380609</v>
      </c>
      <c r="Q548" s="7">
        <f t="shared" si="133"/>
        <v>1200097</v>
      </c>
      <c r="R548" s="6"/>
      <c r="S548" s="9" t="s">
        <v>13</v>
      </c>
    </row>
    <row r="549" spans="1:19" ht="14">
      <c r="B549" s="7" t="str">
        <f t="shared" si="133"/>
        <v/>
      </c>
      <c r="C549" s="7" t="str">
        <f t="shared" si="133"/>
        <v/>
      </c>
      <c r="D549" s="7" t="str">
        <f t="shared" si="133"/>
        <v/>
      </c>
      <c r="E549" s="7" t="str">
        <f t="shared" si="133"/>
        <v/>
      </c>
      <c r="F549" s="7" t="str">
        <f t="shared" si="133"/>
        <v/>
      </c>
      <c r="G549" s="7" t="str">
        <f t="shared" si="133"/>
        <v/>
      </c>
      <c r="H549" s="7" t="str">
        <f t="shared" si="133"/>
        <v/>
      </c>
      <c r="I549" s="7" t="str">
        <f t="shared" si="133"/>
        <v/>
      </c>
      <c r="J549" s="7" t="str">
        <f t="shared" si="133"/>
        <v/>
      </c>
      <c r="K549" s="7" t="str">
        <f t="shared" si="133"/>
        <v/>
      </c>
      <c r="L549" s="7" t="str">
        <f t="shared" si="133"/>
        <v/>
      </c>
      <c r="M549" s="7" t="str">
        <f t="shared" si="133"/>
        <v/>
      </c>
      <c r="N549" s="7">
        <f t="shared" si="133"/>
        <v>1339973</v>
      </c>
      <c r="O549" s="7">
        <f t="shared" si="133"/>
        <v>1200768</v>
      </c>
      <c r="P549" s="7">
        <f t="shared" si="133"/>
        <v>1205284</v>
      </c>
      <c r="Q549" s="7">
        <f t="shared" si="133"/>
        <v>1285138</v>
      </c>
      <c r="R549" s="6"/>
      <c r="S549" s="9" t="s">
        <v>14</v>
      </c>
    </row>
    <row r="550" spans="1:19" ht="14">
      <c r="B550" s="7" t="str">
        <f t="shared" si="133"/>
        <v/>
      </c>
      <c r="C550" s="18" t="str">
        <f t="shared" si="133"/>
        <v/>
      </c>
      <c r="D550" s="18" t="str">
        <f t="shared" si="133"/>
        <v/>
      </c>
      <c r="E550" s="18" t="str">
        <f t="shared" si="133"/>
        <v/>
      </c>
      <c r="F550" s="18" t="str">
        <f t="shared" si="133"/>
        <v/>
      </c>
      <c r="G550" s="18" t="str">
        <f t="shared" si="133"/>
        <v/>
      </c>
      <c r="H550" s="18" t="str">
        <f t="shared" si="133"/>
        <v/>
      </c>
      <c r="I550" s="18" t="str">
        <f t="shared" si="133"/>
        <v/>
      </c>
      <c r="J550" s="18" t="str">
        <f t="shared" si="133"/>
        <v/>
      </c>
      <c r="K550" s="18" t="str">
        <f t="shared" si="133"/>
        <v/>
      </c>
      <c r="L550" s="18" t="str">
        <f t="shared" si="133"/>
        <v/>
      </c>
      <c r="M550" s="18">
        <f t="shared" si="133"/>
        <v>1059367.1599999999</v>
      </c>
      <c r="N550" s="18">
        <f t="shared" si="133"/>
        <v>1370055.81</v>
      </c>
      <c r="O550" s="18">
        <f t="shared" si="133"/>
        <v>1100051.08</v>
      </c>
      <c r="P550" s="18">
        <f t="shared" si="133"/>
        <v>1131635.2</v>
      </c>
      <c r="Q550" s="18">
        <f t="shared" si="133"/>
        <v>1351154.02</v>
      </c>
      <c r="R550" s="6"/>
      <c r="S550" s="9" t="s">
        <v>19</v>
      </c>
    </row>
    <row r="551" spans="1:19" ht="14">
      <c r="B551" s="26">
        <f>SUM(B547:B550)</f>
        <v>0</v>
      </c>
      <c r="C551" s="18">
        <f t="shared" ref="C551:M551" si="134">SUM(C547:C550)</f>
        <v>0</v>
      </c>
      <c r="D551" s="18">
        <f t="shared" si="134"/>
        <v>0</v>
      </c>
      <c r="E551" s="18">
        <f t="shared" si="134"/>
        <v>0</v>
      </c>
      <c r="F551" s="18">
        <f t="shared" si="134"/>
        <v>0</v>
      </c>
      <c r="G551" s="18">
        <f t="shared" si="134"/>
        <v>0</v>
      </c>
      <c r="H551" s="18">
        <f t="shared" si="134"/>
        <v>0</v>
      </c>
      <c r="I551" s="18">
        <f t="shared" si="134"/>
        <v>0</v>
      </c>
      <c r="J551" s="18">
        <f t="shared" si="134"/>
        <v>0</v>
      </c>
      <c r="K551" s="18">
        <f t="shared" si="134"/>
        <v>0</v>
      </c>
      <c r="L551" s="18">
        <f t="shared" si="134"/>
        <v>0</v>
      </c>
      <c r="M551" s="18">
        <f t="shared" si="134"/>
        <v>1059367.1599999999</v>
      </c>
      <c r="N551" s="18">
        <f>IF(N548="",N547*4,IF(N549="",(N548+N547)*2,IF(N550="",((N549+N548+N547)/3)*4,SUM(N547:N550))))</f>
        <v>5213923.8100000005</v>
      </c>
      <c r="O551" s="18">
        <f>IF(O548="",O547*4,IF(O549="",(O548+O547)*2,IF(O550="",((O549+O548+O547)/3)*4,SUM(O547:O550))))</f>
        <v>4944547.08</v>
      </c>
      <c r="P551" s="18">
        <f>IF(P548="",P547*4,IF(P549="",(P548+P547)*2,IF(P550="",((P549+P548+P547)/3)*4,SUM(P547:P550))))</f>
        <v>5093092.2</v>
      </c>
      <c r="Q551" s="18">
        <f>IF(Q548="",Q547*4,IF(Q549="",(Q548+Q547)*2,IF(Q550="",((Q549+Q548+Q547)/3)*4,SUM(Q547:Q550))))</f>
        <v>4906468.0199999996</v>
      </c>
      <c r="R551" s="6"/>
      <c r="S551" s="9" t="s">
        <v>15</v>
      </c>
    </row>
    <row r="552" spans="1:19" ht="14">
      <c r="B552" s="10" t="e">
        <f t="shared" ref="B552:O552" si="135">+B551/(B$446+B$454)</f>
        <v>#DIV/0!</v>
      </c>
      <c r="C552" s="10" t="e">
        <f t="shared" si="135"/>
        <v>#DIV/0!</v>
      </c>
      <c r="D552" s="10" t="e">
        <f t="shared" si="135"/>
        <v>#DIV/0!</v>
      </c>
      <c r="E552" s="10" t="e">
        <f t="shared" si="135"/>
        <v>#DIV/0!</v>
      </c>
      <c r="F552" s="10" t="e">
        <f t="shared" si="135"/>
        <v>#DIV/0!</v>
      </c>
      <c r="G552" s="10" t="e">
        <f t="shared" si="135"/>
        <v>#DIV/0!</v>
      </c>
      <c r="H552" s="10" t="e">
        <f t="shared" si="135"/>
        <v>#DIV/0!</v>
      </c>
      <c r="I552" s="10" t="e">
        <f t="shared" si="135"/>
        <v>#DIV/0!</v>
      </c>
      <c r="J552" s="10" t="e">
        <f t="shared" si="135"/>
        <v>#DIV/0!</v>
      </c>
      <c r="K552" s="10" t="e">
        <f t="shared" si="135"/>
        <v>#DIV/0!</v>
      </c>
      <c r="L552" s="10" t="e">
        <f t="shared" si="135"/>
        <v>#DIV/0!</v>
      </c>
      <c r="M552" s="10">
        <f t="shared" si="135"/>
        <v>0.3362294491746915</v>
      </c>
      <c r="N552" s="10">
        <f t="shared" si="135"/>
        <v>0.35497999718058432</v>
      </c>
      <c r="O552" s="10">
        <f t="shared" si="135"/>
        <v>0.30973127564478664</v>
      </c>
      <c r="P552" s="10">
        <f t="shared" ref="P552:Q552" si="136">+P551/(P$446+P$454)</f>
        <v>0.25477448967756422</v>
      </c>
      <c r="Q552" s="10">
        <f t="shared" si="136"/>
        <v>0.20090862894484551</v>
      </c>
      <c r="R552" s="6"/>
      <c r="S552" s="11" t="s">
        <v>32</v>
      </c>
    </row>
    <row r="553" spans="1:19" s="87" customFormat="1" ht="14">
      <c r="A553" s="86"/>
      <c r="B553" s="19"/>
      <c r="C553" s="12" t="e">
        <f t="shared" ref="C553:M553" si="137">C551/B551-1</f>
        <v>#DIV/0!</v>
      </c>
      <c r="D553" s="12" t="e">
        <f t="shared" si="137"/>
        <v>#DIV/0!</v>
      </c>
      <c r="E553" s="12" t="e">
        <f t="shared" si="137"/>
        <v>#DIV/0!</v>
      </c>
      <c r="F553" s="12" t="e">
        <f t="shared" si="137"/>
        <v>#DIV/0!</v>
      </c>
      <c r="G553" s="12" t="e">
        <f t="shared" si="137"/>
        <v>#DIV/0!</v>
      </c>
      <c r="H553" s="12" t="e">
        <f t="shared" si="137"/>
        <v>#DIV/0!</v>
      </c>
      <c r="I553" s="12" t="e">
        <f t="shared" si="137"/>
        <v>#DIV/0!</v>
      </c>
      <c r="J553" s="12" t="e">
        <f t="shared" si="137"/>
        <v>#DIV/0!</v>
      </c>
      <c r="K553" s="12" t="e">
        <f t="shared" si="137"/>
        <v>#DIV/0!</v>
      </c>
      <c r="L553" s="12" t="e">
        <f t="shared" si="137"/>
        <v>#DIV/0!</v>
      </c>
      <c r="M553" s="12" t="e">
        <f t="shared" si="137"/>
        <v>#DIV/0!</v>
      </c>
      <c r="N553" s="12">
        <f>N551/M551-1</f>
        <v>3.9217344154787668</v>
      </c>
      <c r="O553" s="12">
        <f>O551/N551-1</f>
        <v>-5.1664876552923844E-2</v>
      </c>
      <c r="P553" s="12">
        <f>P551/O551-1</f>
        <v>3.0042209649665308E-2</v>
      </c>
      <c r="Q553" s="12">
        <f>Q551/P551-1</f>
        <v>-3.6642607805136618E-2</v>
      </c>
      <c r="R553" s="17"/>
      <c r="S553" s="14" t="s">
        <v>20</v>
      </c>
    </row>
    <row r="554" spans="1:19" ht="14">
      <c r="B554" s="352" t="s">
        <v>9</v>
      </c>
      <c r="C554" s="352"/>
      <c r="D554" s="352"/>
      <c r="E554" s="352"/>
      <c r="F554" s="352"/>
      <c r="G554" s="352"/>
      <c r="H554" s="352"/>
      <c r="I554" s="352"/>
      <c r="J554" s="352"/>
      <c r="K554" s="352"/>
      <c r="L554" s="352"/>
      <c r="M554" s="352"/>
      <c r="N554" s="352"/>
      <c r="O554" s="352"/>
      <c r="P554" s="115"/>
      <c r="Q554" s="115"/>
    </row>
    <row r="555" spans="1:19" ht="14">
      <c r="B555" s="362" t="s">
        <v>357</v>
      </c>
      <c r="C555" s="362"/>
      <c r="D555" s="362"/>
      <c r="E555" s="362"/>
      <c r="F555" s="362"/>
      <c r="G555" s="362"/>
      <c r="H555" s="362"/>
      <c r="I555" s="362"/>
      <c r="J555" s="362"/>
      <c r="K555" s="362"/>
      <c r="L555" s="362"/>
      <c r="M555" s="362"/>
      <c r="N555" s="362"/>
      <c r="O555" s="362"/>
      <c r="P555" s="123"/>
      <c r="Q555" s="123"/>
    </row>
    <row r="556" spans="1:19" ht="14">
      <c r="B556" s="7" t="str">
        <f t="shared" ref="B556:Q558" si="138">IFERROR(VLOOKUP($B$555,$218:$342,MATCH($S556&amp;"/"&amp;B$347,$216:$216,0),FALSE),"")</f>
        <v/>
      </c>
      <c r="C556" s="7" t="str">
        <f t="shared" si="138"/>
        <v/>
      </c>
      <c r="D556" s="7" t="str">
        <f t="shared" si="138"/>
        <v/>
      </c>
      <c r="E556" s="7" t="str">
        <f t="shared" si="138"/>
        <v/>
      </c>
      <c r="F556" s="7" t="str">
        <f t="shared" si="138"/>
        <v/>
      </c>
      <c r="G556" s="7" t="str">
        <f t="shared" si="138"/>
        <v/>
      </c>
      <c r="H556" s="7" t="str">
        <f t="shared" si="138"/>
        <v/>
      </c>
      <c r="I556" s="7" t="str">
        <f t="shared" si="138"/>
        <v/>
      </c>
      <c r="J556" s="7" t="str">
        <f t="shared" si="138"/>
        <v/>
      </c>
      <c r="K556" s="7" t="str">
        <f t="shared" si="138"/>
        <v/>
      </c>
      <c r="L556" s="7" t="str">
        <f t="shared" si="138"/>
        <v/>
      </c>
      <c r="M556" s="7" t="str">
        <f t="shared" si="138"/>
        <v/>
      </c>
      <c r="N556" s="8">
        <f t="shared" si="138"/>
        <v>267644</v>
      </c>
      <c r="O556" s="8">
        <f t="shared" si="138"/>
        <v>300420</v>
      </c>
      <c r="P556" s="8">
        <f t="shared" si="138"/>
        <v>330448</v>
      </c>
      <c r="Q556" s="8">
        <f t="shared" si="138"/>
        <v>348536</v>
      </c>
      <c r="R556" s="6"/>
      <c r="S556" s="9" t="s">
        <v>12</v>
      </c>
    </row>
    <row r="557" spans="1:19" ht="14">
      <c r="B557" s="7" t="str">
        <f t="shared" si="138"/>
        <v/>
      </c>
      <c r="C557" s="7" t="str">
        <f t="shared" si="138"/>
        <v/>
      </c>
      <c r="D557" s="7" t="str">
        <f t="shared" si="138"/>
        <v/>
      </c>
      <c r="E557" s="7" t="str">
        <f t="shared" si="138"/>
        <v/>
      </c>
      <c r="F557" s="7" t="str">
        <f t="shared" si="138"/>
        <v/>
      </c>
      <c r="G557" s="7" t="str">
        <f t="shared" si="138"/>
        <v/>
      </c>
      <c r="H557" s="7" t="str">
        <f t="shared" si="138"/>
        <v/>
      </c>
      <c r="I557" s="7" t="str">
        <f t="shared" si="138"/>
        <v/>
      </c>
      <c r="J557" s="7" t="str">
        <f t="shared" si="138"/>
        <v/>
      </c>
      <c r="K557" s="7" t="str">
        <f t="shared" si="138"/>
        <v/>
      </c>
      <c r="L557" s="7" t="str">
        <f t="shared" si="138"/>
        <v/>
      </c>
      <c r="M557" s="7" t="str">
        <f t="shared" si="138"/>
        <v/>
      </c>
      <c r="N557" s="8">
        <f t="shared" si="138"/>
        <v>574773</v>
      </c>
      <c r="O557" s="8">
        <f t="shared" si="138"/>
        <v>610766</v>
      </c>
      <c r="P557" s="8">
        <f t="shared" si="138"/>
        <v>672202</v>
      </c>
      <c r="Q557" s="8">
        <f t="shared" si="138"/>
        <v>711268</v>
      </c>
      <c r="R557" s="6"/>
      <c r="S557" s="9" t="s">
        <v>13</v>
      </c>
    </row>
    <row r="558" spans="1:19" ht="14">
      <c r="B558" s="7" t="str">
        <f t="shared" si="138"/>
        <v/>
      </c>
      <c r="C558" s="7" t="str">
        <f t="shared" si="138"/>
        <v/>
      </c>
      <c r="D558" s="7" t="str">
        <f t="shared" si="138"/>
        <v/>
      </c>
      <c r="E558" s="7" t="str">
        <f t="shared" si="138"/>
        <v/>
      </c>
      <c r="F558" s="7" t="str">
        <f t="shared" si="138"/>
        <v/>
      </c>
      <c r="G558" s="7" t="str">
        <f t="shared" si="138"/>
        <v/>
      </c>
      <c r="H558" s="7" t="str">
        <f t="shared" si="138"/>
        <v/>
      </c>
      <c r="I558" s="7" t="str">
        <f t="shared" si="138"/>
        <v/>
      </c>
      <c r="J558" s="7" t="str">
        <f t="shared" si="138"/>
        <v/>
      </c>
      <c r="K558" s="7" t="str">
        <f t="shared" si="138"/>
        <v/>
      </c>
      <c r="L558" s="7" t="str">
        <f t="shared" si="138"/>
        <v/>
      </c>
      <c r="M558" s="7" t="str">
        <f t="shared" si="138"/>
        <v/>
      </c>
      <c r="N558" s="8">
        <f t="shared" si="138"/>
        <v>868427</v>
      </c>
      <c r="O558" s="8">
        <f t="shared" si="138"/>
        <v>932709</v>
      </c>
      <c r="P558" s="8">
        <f t="shared" si="138"/>
        <v>1014105</v>
      </c>
      <c r="Q558" s="8">
        <f t="shared" si="138"/>
        <v>1073978</v>
      </c>
      <c r="R558" s="6"/>
      <c r="S558" s="9" t="s">
        <v>14</v>
      </c>
    </row>
    <row r="559" spans="1:19" ht="14">
      <c r="B559" s="7" t="str">
        <f t="shared" ref="B559:M559" si="139">IFERROR(VLOOKUP($B$555,$218:$342,MATCH($S559&amp;"/"&amp;B$347,$216:$216,0),FALSE),"")</f>
        <v/>
      </c>
      <c r="C559" s="7" t="str">
        <f t="shared" si="139"/>
        <v/>
      </c>
      <c r="D559" s="7" t="str">
        <f t="shared" si="139"/>
        <v/>
      </c>
      <c r="E559" s="7" t="str">
        <f t="shared" si="139"/>
        <v/>
      </c>
      <c r="F559" s="7" t="str">
        <f t="shared" si="139"/>
        <v/>
      </c>
      <c r="G559" s="7" t="str">
        <f t="shared" si="139"/>
        <v/>
      </c>
      <c r="H559" s="7" t="str">
        <f t="shared" si="139"/>
        <v/>
      </c>
      <c r="I559" s="7" t="str">
        <f t="shared" si="139"/>
        <v/>
      </c>
      <c r="J559" s="7" t="str">
        <f t="shared" si="139"/>
        <v/>
      </c>
      <c r="K559" s="7" t="str">
        <f t="shared" si="139"/>
        <v/>
      </c>
      <c r="L559" s="7" t="str">
        <f t="shared" si="139"/>
        <v/>
      </c>
      <c r="M559" s="7">
        <f t="shared" si="139"/>
        <v>275738.09999999998</v>
      </c>
      <c r="N559" s="8">
        <f>IFERROR(VLOOKUP($B$555,$218:$342,MATCH($S559&amp;"/"&amp;N$347,$216:$216,0),FALSE),IFERROR((VLOOKUP($B$555,$218:$342,MATCH($S558&amp;"/"&amp;N$347,$216:$216,0),FALSE)/3)*4,IFERROR(VLOOKUP($B$555,$218:$342,MATCH($S557&amp;"/"&amp;N$347,$216:$216,0),FALSE)*2,IFERROR(VLOOKUP($B$555,$218:$342,MATCH($S556&amp;"/"&amp;N$347,$216:$216,0),FALSE)*4,""))))</f>
        <v>1169326.3600000001</v>
      </c>
      <c r="O559" s="8">
        <f>IFERROR(VLOOKUP($B$555,$218:$342,MATCH($S559&amp;"/"&amp;O$347,$216:$216,0),FALSE),IFERROR((VLOOKUP($B$555,$218:$342,MATCH($S558&amp;"/"&amp;O$347,$216:$216,0),FALSE)/3)*4,IFERROR(VLOOKUP($B$555,$218:$342,MATCH($S557&amp;"/"&amp;O$347,$216:$216,0),FALSE)*2,IFERROR(VLOOKUP($B$555,$218:$342,MATCH($S556&amp;"/"&amp;O$347,$216:$216,0),FALSE)*4,""))))</f>
        <v>1258283.5900000001</v>
      </c>
      <c r="P559" s="8">
        <f>IFERROR(VLOOKUP($B$555,$218:$342,MATCH($S559&amp;"/"&amp;P$347,$216:$216,0),FALSE),IFERROR((VLOOKUP($B$555,$218:$342,MATCH($S558&amp;"/"&amp;P$347,$216:$216,0),FALSE)/3)*4,IFERROR(VLOOKUP($B$555,$218:$342,MATCH($S557&amp;"/"&amp;P$347,$216:$216,0),FALSE)*2,IFERROR(VLOOKUP($B$555,$218:$342,MATCH($S556&amp;"/"&amp;P$347,$216:$216,0),FALSE)*4,""))))</f>
        <v>1356958.23</v>
      </c>
      <c r="Q559" s="8">
        <f>IFERROR(VLOOKUP($B$555,$218:$342,MATCH($S559&amp;"/"&amp;Q$347,$216:$216,0),FALSE),IFERROR((VLOOKUP($B$555,$218:$342,MATCH($S558&amp;"/"&amp;Q$347,$216:$216,0),FALSE)/3)*4,IFERROR(VLOOKUP($B$555,$218:$342,MATCH($S557&amp;"/"&amp;Q$347,$216:$216,0),FALSE)*2,IFERROR(VLOOKUP($B$555,$218:$342,MATCH($S556&amp;"/"&amp;Q$347,$216:$216,0),FALSE)*4,""))))</f>
        <v>1442814.59</v>
      </c>
      <c r="R559" s="6"/>
      <c r="S559" s="9" t="s">
        <v>15</v>
      </c>
    </row>
    <row r="560" spans="1:19" ht="14">
      <c r="B560" s="12" t="e">
        <f t="shared" ref="B560:O560" si="140">B559/(B$446+B454)</f>
        <v>#VALUE!</v>
      </c>
      <c r="C560" s="12" t="e">
        <f t="shared" si="140"/>
        <v>#VALUE!</v>
      </c>
      <c r="D560" s="12" t="e">
        <f t="shared" si="140"/>
        <v>#VALUE!</v>
      </c>
      <c r="E560" s="12" t="e">
        <f t="shared" si="140"/>
        <v>#VALUE!</v>
      </c>
      <c r="F560" s="12" t="e">
        <f t="shared" si="140"/>
        <v>#VALUE!</v>
      </c>
      <c r="G560" s="12" t="e">
        <f t="shared" si="140"/>
        <v>#VALUE!</v>
      </c>
      <c r="H560" s="12" t="e">
        <f t="shared" si="140"/>
        <v>#VALUE!</v>
      </c>
      <c r="I560" s="12" t="e">
        <f t="shared" si="140"/>
        <v>#VALUE!</v>
      </c>
      <c r="J560" s="12" t="e">
        <f t="shared" si="140"/>
        <v>#VALUE!</v>
      </c>
      <c r="K560" s="12" t="e">
        <f t="shared" si="140"/>
        <v>#VALUE!</v>
      </c>
      <c r="L560" s="12" t="e">
        <f t="shared" si="140"/>
        <v>#VALUE!</v>
      </c>
      <c r="M560" s="12">
        <f t="shared" si="140"/>
        <v>8.7515710303381511E-2</v>
      </c>
      <c r="N560" s="12">
        <f t="shared" si="140"/>
        <v>7.9611341304962974E-2</v>
      </c>
      <c r="O560" s="12">
        <f t="shared" si="140"/>
        <v>7.8820117423899966E-2</v>
      </c>
      <c r="P560" s="12">
        <f t="shared" ref="P560:Q560" si="141">P559/(P$446+P454)</f>
        <v>6.7879851176073508E-2</v>
      </c>
      <c r="Q560" s="12">
        <f t="shared" si="141"/>
        <v>5.9079953220304376E-2</v>
      </c>
      <c r="R560" s="6"/>
      <c r="S560" s="11" t="s">
        <v>377</v>
      </c>
    </row>
    <row r="561" spans="2:19" ht="14">
      <c r="B561" s="352" t="s">
        <v>359</v>
      </c>
      <c r="C561" s="352"/>
      <c r="D561" s="352"/>
      <c r="E561" s="352"/>
      <c r="F561" s="352"/>
      <c r="G561" s="352"/>
      <c r="H561" s="352"/>
      <c r="I561" s="352"/>
      <c r="J561" s="352"/>
      <c r="K561" s="352"/>
      <c r="L561" s="352"/>
      <c r="M561" s="352"/>
      <c r="N561" s="352"/>
      <c r="O561" s="352"/>
      <c r="P561" s="115"/>
      <c r="Q561" s="115"/>
    </row>
    <row r="562" spans="2:19" ht="14">
      <c r="B562" s="7" t="str">
        <f t="shared" ref="B562:Q565" si="142">IFERROR(VLOOKUP($B$561,$218:$342,MATCH($S562&amp;"/"&amp;B$347,$216:$216,0),FALSE),"")</f>
        <v/>
      </c>
      <c r="C562" s="7" t="str">
        <f t="shared" si="142"/>
        <v/>
      </c>
      <c r="D562" s="7" t="str">
        <f t="shared" si="142"/>
        <v/>
      </c>
      <c r="E562" s="7" t="str">
        <f t="shared" si="142"/>
        <v/>
      </c>
      <c r="F562" s="7" t="str">
        <f t="shared" si="142"/>
        <v/>
      </c>
      <c r="G562" s="7" t="str">
        <f t="shared" si="142"/>
        <v/>
      </c>
      <c r="H562" s="7" t="str">
        <f t="shared" si="142"/>
        <v/>
      </c>
      <c r="I562" s="7" t="str">
        <f t="shared" si="142"/>
        <v/>
      </c>
      <c r="J562" s="7" t="str">
        <f t="shared" si="142"/>
        <v/>
      </c>
      <c r="K562" s="7" t="str">
        <f t="shared" si="142"/>
        <v/>
      </c>
      <c r="L562" s="7" t="str">
        <f t="shared" si="142"/>
        <v/>
      </c>
      <c r="M562" s="7" t="str">
        <f t="shared" si="142"/>
        <v/>
      </c>
      <c r="N562" s="8">
        <f t="shared" si="142"/>
        <v>-433087</v>
      </c>
      <c r="O562" s="8">
        <f t="shared" si="142"/>
        <v>-638033</v>
      </c>
      <c r="P562" s="8">
        <f t="shared" si="142"/>
        <v>-4468662</v>
      </c>
      <c r="Q562" s="8">
        <f t="shared" si="142"/>
        <v>-2407273</v>
      </c>
      <c r="R562" s="6"/>
      <c r="S562" s="9" t="s">
        <v>12</v>
      </c>
    </row>
    <row r="563" spans="2:19" ht="14">
      <c r="B563" s="7" t="str">
        <f t="shared" si="142"/>
        <v/>
      </c>
      <c r="C563" s="7" t="str">
        <f t="shared" si="142"/>
        <v/>
      </c>
      <c r="D563" s="7" t="str">
        <f t="shared" si="142"/>
        <v/>
      </c>
      <c r="E563" s="7" t="str">
        <f t="shared" si="142"/>
        <v/>
      </c>
      <c r="F563" s="7" t="str">
        <f t="shared" si="142"/>
        <v/>
      </c>
      <c r="G563" s="7" t="str">
        <f t="shared" si="142"/>
        <v/>
      </c>
      <c r="H563" s="7" t="str">
        <f t="shared" si="142"/>
        <v/>
      </c>
      <c r="I563" s="7" t="str">
        <f t="shared" si="142"/>
        <v/>
      </c>
      <c r="J563" s="7" t="str">
        <f t="shared" si="142"/>
        <v/>
      </c>
      <c r="K563" s="7" t="str">
        <f t="shared" si="142"/>
        <v/>
      </c>
      <c r="L563" s="7" t="str">
        <f t="shared" si="142"/>
        <v/>
      </c>
      <c r="M563" s="7" t="str">
        <f t="shared" si="142"/>
        <v/>
      </c>
      <c r="N563" s="8">
        <f t="shared" si="142"/>
        <v>680362</v>
      </c>
      <c r="O563" s="8">
        <f t="shared" si="142"/>
        <v>-5136425</v>
      </c>
      <c r="P563" s="8">
        <f t="shared" si="142"/>
        <v>-10982788</v>
      </c>
      <c r="Q563" s="8">
        <f t="shared" si="142"/>
        <v>-6945185</v>
      </c>
      <c r="R563" s="6"/>
      <c r="S563" s="9" t="s">
        <v>13</v>
      </c>
    </row>
    <row r="564" spans="2:19" ht="14">
      <c r="B564" s="7" t="str">
        <f t="shared" si="142"/>
        <v/>
      </c>
      <c r="C564" s="7" t="str">
        <f t="shared" si="142"/>
        <v/>
      </c>
      <c r="D564" s="7" t="str">
        <f t="shared" si="142"/>
        <v/>
      </c>
      <c r="E564" s="7" t="str">
        <f t="shared" si="142"/>
        <v/>
      </c>
      <c r="F564" s="7" t="str">
        <f t="shared" si="142"/>
        <v/>
      </c>
      <c r="G564" s="7" t="str">
        <f t="shared" si="142"/>
        <v/>
      </c>
      <c r="H564" s="7" t="str">
        <f t="shared" si="142"/>
        <v/>
      </c>
      <c r="I564" s="7" t="str">
        <f t="shared" si="142"/>
        <v/>
      </c>
      <c r="J564" s="7" t="str">
        <f t="shared" si="142"/>
        <v/>
      </c>
      <c r="K564" s="7" t="str">
        <f t="shared" si="142"/>
        <v/>
      </c>
      <c r="L564" s="7" t="str">
        <f t="shared" si="142"/>
        <v/>
      </c>
      <c r="M564" s="7" t="str">
        <f t="shared" si="142"/>
        <v/>
      </c>
      <c r="N564" s="8">
        <f t="shared" si="142"/>
        <v>-1198056</v>
      </c>
      <c r="O564" s="8">
        <f t="shared" si="142"/>
        <v>-8105055</v>
      </c>
      <c r="P564" s="8">
        <f t="shared" si="142"/>
        <v>-15475497</v>
      </c>
      <c r="Q564" s="8">
        <f t="shared" si="142"/>
        <v>-10247266</v>
      </c>
      <c r="R564" s="6"/>
      <c r="S564" s="9" t="s">
        <v>14</v>
      </c>
    </row>
    <row r="565" spans="2:19" ht="14">
      <c r="B565" s="7" t="str">
        <f t="shared" si="142"/>
        <v/>
      </c>
      <c r="C565" s="7" t="str">
        <f t="shared" si="142"/>
        <v/>
      </c>
      <c r="D565" s="7" t="str">
        <f t="shared" si="142"/>
        <v/>
      </c>
      <c r="E565" s="7" t="str">
        <f t="shared" si="142"/>
        <v/>
      </c>
      <c r="F565" s="7" t="str">
        <f t="shared" si="142"/>
        <v/>
      </c>
      <c r="G565" s="7" t="str">
        <f t="shared" si="142"/>
        <v/>
      </c>
      <c r="H565" s="7" t="str">
        <f t="shared" si="142"/>
        <v/>
      </c>
      <c r="I565" s="7" t="str">
        <f t="shared" si="142"/>
        <v/>
      </c>
      <c r="J565" s="7" t="str">
        <f t="shared" si="142"/>
        <v/>
      </c>
      <c r="K565" s="7" t="str">
        <f t="shared" si="142"/>
        <v/>
      </c>
      <c r="L565" s="7" t="str">
        <f t="shared" si="142"/>
        <v/>
      </c>
      <c r="M565" s="7">
        <f t="shared" si="142"/>
        <v>-5991775.4699999997</v>
      </c>
      <c r="N565" s="8">
        <f t="shared" si="142"/>
        <v>-2387585.0299999998</v>
      </c>
      <c r="O565" s="8">
        <f t="shared" si="142"/>
        <v>-12118055.98</v>
      </c>
      <c r="P565" s="8">
        <f t="shared" si="142"/>
        <v>-17895463.710000001</v>
      </c>
      <c r="Q565" s="8">
        <f t="shared" si="142"/>
        <v>-11492059.380000001</v>
      </c>
      <c r="R565" s="6"/>
      <c r="S565" s="9" t="s">
        <v>15</v>
      </c>
    </row>
    <row r="566" spans="2:19" ht="14">
      <c r="B566" s="154" t="e">
        <f t="shared" ref="B566:M566" si="143">B565/B$551</f>
        <v>#VALUE!</v>
      </c>
      <c r="C566" s="154" t="e">
        <f t="shared" si="143"/>
        <v>#VALUE!</v>
      </c>
      <c r="D566" s="154" t="e">
        <f t="shared" si="143"/>
        <v>#VALUE!</v>
      </c>
      <c r="E566" s="154" t="e">
        <f t="shared" si="143"/>
        <v>#VALUE!</v>
      </c>
      <c r="F566" s="154" t="e">
        <f t="shared" si="143"/>
        <v>#VALUE!</v>
      </c>
      <c r="G566" s="154" t="e">
        <f t="shared" si="143"/>
        <v>#VALUE!</v>
      </c>
      <c r="H566" s="154" t="e">
        <f t="shared" si="143"/>
        <v>#VALUE!</v>
      </c>
      <c r="I566" s="154" t="e">
        <f t="shared" si="143"/>
        <v>#VALUE!</v>
      </c>
      <c r="J566" s="154" t="e">
        <f t="shared" si="143"/>
        <v>#VALUE!</v>
      </c>
      <c r="K566" s="154" t="e">
        <f t="shared" si="143"/>
        <v>#VALUE!</v>
      </c>
      <c r="L566" s="154" t="e">
        <f t="shared" si="143"/>
        <v>#VALUE!</v>
      </c>
      <c r="M566" s="154">
        <f t="shared" si="143"/>
        <v>-5.6559951037183369</v>
      </c>
      <c r="N566" s="154">
        <f>IFERROR(N565/N$551,IFERROR(N564/N$551,IFERROR(N563/N$551,N562/N$551)))</f>
        <v>-0.45792480231888921</v>
      </c>
      <c r="O566" s="154">
        <f>IFERROR(O565/O$551,IFERROR(O564/O$551,IFERROR(O563/O$551,O562/O$551)))</f>
        <v>-2.4507919095392658</v>
      </c>
      <c r="P566" s="154">
        <f>IFERROR(P565/P$551,IFERROR(P564/P$551,IFERROR(P563/P$551,P562/P$551)))</f>
        <v>-3.5136736205168249</v>
      </c>
      <c r="Q566" s="154">
        <f>IFERROR(Q565/Q$551,IFERROR(Q564/Q$551,IFERROR(Q563/Q$551,Q562/Q$551)))</f>
        <v>-2.3422264922864007</v>
      </c>
      <c r="R566" s="6"/>
      <c r="S566" s="11" t="s">
        <v>33</v>
      </c>
    </row>
    <row r="567" spans="2:19" ht="14">
      <c r="B567" s="357" t="s">
        <v>34</v>
      </c>
      <c r="C567" s="357"/>
      <c r="D567" s="357"/>
      <c r="E567" s="357"/>
      <c r="F567" s="357"/>
      <c r="G567" s="357"/>
      <c r="H567" s="357"/>
      <c r="I567" s="357"/>
      <c r="J567" s="357"/>
      <c r="K567" s="357"/>
      <c r="L567" s="357"/>
      <c r="M567" s="357"/>
      <c r="N567" s="357"/>
      <c r="O567" s="357"/>
      <c r="P567" s="120"/>
      <c r="Q567" s="120"/>
    </row>
    <row r="568" spans="2:19" ht="14">
      <c r="B568" s="7" t="str">
        <f>IFERROR(B562+B574,"")</f>
        <v/>
      </c>
      <c r="C568" s="7" t="str">
        <f t="shared" ref="C568:O571" si="144">IFERROR(C562+C574,"")</f>
        <v/>
      </c>
      <c r="D568" s="7" t="str">
        <f t="shared" si="144"/>
        <v/>
      </c>
      <c r="E568" s="7" t="str">
        <f t="shared" si="144"/>
        <v/>
      </c>
      <c r="F568" s="7" t="str">
        <f t="shared" si="144"/>
        <v/>
      </c>
      <c r="G568" s="7" t="str">
        <f t="shared" si="144"/>
        <v/>
      </c>
      <c r="H568" s="7" t="str">
        <f t="shared" si="144"/>
        <v/>
      </c>
      <c r="I568" s="7" t="str">
        <f t="shared" si="144"/>
        <v/>
      </c>
      <c r="J568" s="7" t="str">
        <f t="shared" si="144"/>
        <v/>
      </c>
      <c r="K568" s="7" t="str">
        <f t="shared" si="144"/>
        <v/>
      </c>
      <c r="L568" s="7" t="str">
        <f t="shared" si="144"/>
        <v/>
      </c>
      <c r="M568" s="7" t="str">
        <f t="shared" si="144"/>
        <v/>
      </c>
      <c r="N568" s="8">
        <f t="shared" si="144"/>
        <v>-590756</v>
      </c>
      <c r="O568" s="8">
        <f t="shared" si="144"/>
        <v>-776483</v>
      </c>
      <c r="P568" s="8">
        <f t="shared" ref="P568:Q568" si="145">IFERROR(P562+P574,"")</f>
        <v>-4632259</v>
      </c>
      <c r="Q568" s="8">
        <f t="shared" si="145"/>
        <v>-2543953</v>
      </c>
      <c r="R568" s="6"/>
      <c r="S568" s="9" t="s">
        <v>12</v>
      </c>
    </row>
    <row r="569" spans="2:19" ht="14">
      <c r="B569" s="7" t="str">
        <f t="shared" ref="B569:N571" si="146">IFERROR(B563+B575,"")</f>
        <v/>
      </c>
      <c r="C569" s="7" t="str">
        <f t="shared" si="146"/>
        <v/>
      </c>
      <c r="D569" s="7" t="str">
        <f t="shared" si="146"/>
        <v/>
      </c>
      <c r="E569" s="7" t="str">
        <f t="shared" si="146"/>
        <v/>
      </c>
      <c r="F569" s="7" t="str">
        <f t="shared" si="146"/>
        <v/>
      </c>
      <c r="G569" s="7" t="str">
        <f t="shared" si="146"/>
        <v/>
      </c>
      <c r="H569" s="7" t="str">
        <f t="shared" si="146"/>
        <v/>
      </c>
      <c r="I569" s="7" t="str">
        <f t="shared" si="146"/>
        <v/>
      </c>
      <c r="J569" s="7" t="str">
        <f t="shared" si="146"/>
        <v/>
      </c>
      <c r="K569" s="7" t="str">
        <f t="shared" si="146"/>
        <v/>
      </c>
      <c r="L569" s="7" t="str">
        <f t="shared" si="146"/>
        <v/>
      </c>
      <c r="M569" s="7" t="str">
        <f t="shared" si="146"/>
        <v/>
      </c>
      <c r="N569" s="8">
        <f t="shared" si="146"/>
        <v>326753</v>
      </c>
      <c r="O569" s="8">
        <f t="shared" si="144"/>
        <v>-5408308</v>
      </c>
      <c r="P569" s="8">
        <f t="shared" ref="P569:Q569" si="147">IFERROR(P563+P575,"")</f>
        <v>-11270524</v>
      </c>
      <c r="Q569" s="8">
        <f t="shared" si="147"/>
        <v>-7230605</v>
      </c>
      <c r="R569" s="6"/>
      <c r="S569" s="9" t="s">
        <v>13</v>
      </c>
    </row>
    <row r="570" spans="2:19" ht="14">
      <c r="B570" s="7" t="str">
        <f t="shared" si="146"/>
        <v/>
      </c>
      <c r="C570" s="7" t="str">
        <f t="shared" si="146"/>
        <v/>
      </c>
      <c r="D570" s="7" t="str">
        <f t="shared" si="146"/>
        <v/>
      </c>
      <c r="E570" s="7" t="str">
        <f t="shared" si="146"/>
        <v/>
      </c>
      <c r="F570" s="7" t="str">
        <f t="shared" si="146"/>
        <v/>
      </c>
      <c r="G570" s="7" t="str">
        <f t="shared" si="146"/>
        <v/>
      </c>
      <c r="H570" s="7" t="str">
        <f t="shared" si="146"/>
        <v/>
      </c>
      <c r="I570" s="7" t="str">
        <f t="shared" si="146"/>
        <v/>
      </c>
      <c r="J570" s="7" t="str">
        <f t="shared" si="146"/>
        <v/>
      </c>
      <c r="K570" s="7" t="str">
        <f t="shared" si="146"/>
        <v/>
      </c>
      <c r="L570" s="7" t="str">
        <f t="shared" si="146"/>
        <v/>
      </c>
      <c r="M570" s="7" t="str">
        <f t="shared" si="146"/>
        <v/>
      </c>
      <c r="N570" s="8">
        <f t="shared" si="146"/>
        <v>-1724579</v>
      </c>
      <c r="O570" s="8">
        <f t="shared" si="144"/>
        <v>-8531684</v>
      </c>
      <c r="P570" s="8">
        <f t="shared" ref="P570:Q570" si="148">IFERROR(P564+P576,"")</f>
        <v>-15815529</v>
      </c>
      <c r="Q570" s="8">
        <f t="shared" si="148"/>
        <v>-10626114</v>
      </c>
      <c r="R570" s="6"/>
      <c r="S570" s="9" t="s">
        <v>14</v>
      </c>
    </row>
    <row r="571" spans="2:19" ht="14">
      <c r="B571" s="7" t="str">
        <f t="shared" si="146"/>
        <v/>
      </c>
      <c r="C571" s="7" t="str">
        <f t="shared" si="146"/>
        <v/>
      </c>
      <c r="D571" s="7" t="str">
        <f t="shared" si="146"/>
        <v/>
      </c>
      <c r="E571" s="7" t="str">
        <f t="shared" si="146"/>
        <v/>
      </c>
      <c r="F571" s="7" t="str">
        <f t="shared" si="146"/>
        <v/>
      </c>
      <c r="G571" s="7" t="str">
        <f t="shared" si="146"/>
        <v/>
      </c>
      <c r="H571" s="7" t="str">
        <f t="shared" si="146"/>
        <v/>
      </c>
      <c r="I571" s="7" t="str">
        <f t="shared" si="146"/>
        <v/>
      </c>
      <c r="J571" s="7" t="str">
        <f t="shared" si="146"/>
        <v/>
      </c>
      <c r="K571" s="7" t="str">
        <f t="shared" si="146"/>
        <v/>
      </c>
      <c r="L571" s="7" t="str">
        <f t="shared" si="146"/>
        <v/>
      </c>
      <c r="M571" s="7">
        <f t="shared" si="146"/>
        <v>-6784812.29</v>
      </c>
      <c r="N571" s="7">
        <f t="shared" si="146"/>
        <v>-3026556.2199999997</v>
      </c>
      <c r="O571" s="7">
        <f t="shared" si="144"/>
        <v>-12689459.050000001</v>
      </c>
      <c r="P571" s="7">
        <f t="shared" ref="P571:Q571" si="149">IFERROR(P565+P577,"")</f>
        <v>-18328663.240000002</v>
      </c>
      <c r="Q571" s="7">
        <f t="shared" si="149"/>
        <v>-12023123.420000002</v>
      </c>
      <c r="R571" s="6"/>
      <c r="S571" s="9" t="s">
        <v>15</v>
      </c>
    </row>
    <row r="572" spans="2:19" ht="14">
      <c r="B572" s="393" t="s">
        <v>10</v>
      </c>
      <c r="C572" s="393"/>
      <c r="D572" s="393"/>
      <c r="E572" s="393"/>
      <c r="F572" s="393"/>
      <c r="G572" s="393"/>
      <c r="H572" s="393"/>
      <c r="I572" s="393"/>
      <c r="J572" s="393"/>
      <c r="K572" s="393"/>
      <c r="L572" s="393"/>
      <c r="M572" s="393"/>
      <c r="N572" s="393"/>
      <c r="O572" s="393"/>
      <c r="P572" s="124"/>
      <c r="Q572" s="124"/>
      <c r="R572" s="6"/>
      <c r="S572" s="9"/>
    </row>
    <row r="573" spans="2:19" ht="14">
      <c r="B573" s="355" t="s">
        <v>360</v>
      </c>
      <c r="C573" s="355"/>
      <c r="D573" s="355"/>
      <c r="E573" s="355"/>
      <c r="F573" s="355"/>
      <c r="G573" s="355"/>
      <c r="H573" s="355"/>
      <c r="I573" s="355"/>
      <c r="J573" s="355"/>
      <c r="K573" s="355"/>
      <c r="L573" s="355"/>
      <c r="M573" s="355"/>
      <c r="N573" s="355"/>
      <c r="O573" s="355"/>
      <c r="P573" s="118"/>
      <c r="Q573" s="118"/>
    </row>
    <row r="574" spans="2:19" ht="14">
      <c r="B574" s="7" t="str">
        <f t="shared" ref="B574:Q577" si="150">IFERROR(VLOOKUP($B$573,$218:$342,MATCH($S574&amp;"/"&amp;B$347,$216:$216,0),FALSE),"")</f>
        <v/>
      </c>
      <c r="C574" s="7" t="str">
        <f t="shared" si="150"/>
        <v/>
      </c>
      <c r="D574" s="7" t="str">
        <f t="shared" si="150"/>
        <v/>
      </c>
      <c r="E574" s="7" t="str">
        <f t="shared" si="150"/>
        <v/>
      </c>
      <c r="F574" s="7" t="str">
        <f t="shared" si="150"/>
        <v/>
      </c>
      <c r="G574" s="7" t="str">
        <f t="shared" si="150"/>
        <v/>
      </c>
      <c r="H574" s="7" t="str">
        <f t="shared" si="150"/>
        <v/>
      </c>
      <c r="I574" s="7" t="str">
        <f t="shared" si="150"/>
        <v/>
      </c>
      <c r="J574" s="7" t="str">
        <f t="shared" si="150"/>
        <v/>
      </c>
      <c r="K574" s="7" t="str">
        <f t="shared" si="150"/>
        <v/>
      </c>
      <c r="L574" s="7" t="str">
        <f t="shared" si="150"/>
        <v/>
      </c>
      <c r="M574" s="7" t="str">
        <f t="shared" si="150"/>
        <v/>
      </c>
      <c r="N574" s="8">
        <f t="shared" si="150"/>
        <v>-157669</v>
      </c>
      <c r="O574" s="8">
        <f t="shared" si="150"/>
        <v>-138450</v>
      </c>
      <c r="P574" s="8">
        <f t="shared" si="150"/>
        <v>-163597</v>
      </c>
      <c r="Q574" s="8">
        <f t="shared" si="150"/>
        <v>-136680</v>
      </c>
      <c r="R574" s="6"/>
      <c r="S574" s="9" t="s">
        <v>12</v>
      </c>
    </row>
    <row r="575" spans="2:19" ht="14">
      <c r="B575" s="7" t="str">
        <f t="shared" si="150"/>
        <v/>
      </c>
      <c r="C575" s="7" t="str">
        <f t="shared" si="150"/>
        <v/>
      </c>
      <c r="D575" s="7" t="str">
        <f t="shared" si="150"/>
        <v/>
      </c>
      <c r="E575" s="7" t="str">
        <f t="shared" si="150"/>
        <v/>
      </c>
      <c r="F575" s="7" t="str">
        <f t="shared" si="150"/>
        <v/>
      </c>
      <c r="G575" s="7" t="str">
        <f t="shared" si="150"/>
        <v/>
      </c>
      <c r="H575" s="7" t="str">
        <f t="shared" si="150"/>
        <v/>
      </c>
      <c r="I575" s="7" t="str">
        <f t="shared" si="150"/>
        <v/>
      </c>
      <c r="J575" s="7" t="str">
        <f t="shared" si="150"/>
        <v/>
      </c>
      <c r="K575" s="7" t="str">
        <f t="shared" si="150"/>
        <v/>
      </c>
      <c r="L575" s="7" t="str">
        <f t="shared" si="150"/>
        <v/>
      </c>
      <c r="M575" s="7" t="str">
        <f t="shared" si="150"/>
        <v/>
      </c>
      <c r="N575" s="8">
        <f t="shared" si="150"/>
        <v>-353609</v>
      </c>
      <c r="O575" s="8">
        <f t="shared" si="150"/>
        <v>-271883</v>
      </c>
      <c r="P575" s="8">
        <f t="shared" si="150"/>
        <v>-287736</v>
      </c>
      <c r="Q575" s="8">
        <f t="shared" si="150"/>
        <v>-285420</v>
      </c>
      <c r="R575" s="6"/>
      <c r="S575" s="9" t="s">
        <v>13</v>
      </c>
    </row>
    <row r="576" spans="2:19" ht="14">
      <c r="B576" s="7" t="str">
        <f t="shared" si="150"/>
        <v/>
      </c>
      <c r="C576" s="7" t="str">
        <f t="shared" si="150"/>
        <v/>
      </c>
      <c r="D576" s="7" t="str">
        <f t="shared" si="150"/>
        <v/>
      </c>
      <c r="E576" s="7" t="str">
        <f t="shared" si="150"/>
        <v/>
      </c>
      <c r="F576" s="7" t="str">
        <f t="shared" si="150"/>
        <v/>
      </c>
      <c r="G576" s="7" t="str">
        <f t="shared" si="150"/>
        <v/>
      </c>
      <c r="H576" s="7" t="str">
        <f t="shared" si="150"/>
        <v/>
      </c>
      <c r="I576" s="7" t="str">
        <f t="shared" si="150"/>
        <v/>
      </c>
      <c r="J576" s="7" t="str">
        <f t="shared" si="150"/>
        <v/>
      </c>
      <c r="K576" s="7" t="str">
        <f t="shared" si="150"/>
        <v/>
      </c>
      <c r="L576" s="7" t="str">
        <f t="shared" si="150"/>
        <v/>
      </c>
      <c r="M576" s="7" t="str">
        <f t="shared" si="150"/>
        <v/>
      </c>
      <c r="N576" s="8">
        <f t="shared" si="150"/>
        <v>-526523</v>
      </c>
      <c r="O576" s="8">
        <f t="shared" si="150"/>
        <v>-426629</v>
      </c>
      <c r="P576" s="8">
        <f t="shared" si="150"/>
        <v>-340032</v>
      </c>
      <c r="Q576" s="8">
        <f t="shared" si="150"/>
        <v>-378848</v>
      </c>
      <c r="R576" s="6"/>
      <c r="S576" s="9" t="s">
        <v>14</v>
      </c>
    </row>
    <row r="577" spans="2:19" ht="14">
      <c r="B577" s="7" t="str">
        <f t="shared" si="150"/>
        <v/>
      </c>
      <c r="C577" s="7" t="str">
        <f t="shared" si="150"/>
        <v/>
      </c>
      <c r="D577" s="7" t="str">
        <f t="shared" si="150"/>
        <v/>
      </c>
      <c r="E577" s="7" t="str">
        <f t="shared" si="150"/>
        <v/>
      </c>
      <c r="F577" s="7" t="str">
        <f t="shared" si="150"/>
        <v/>
      </c>
      <c r="G577" s="7" t="str">
        <f t="shared" si="150"/>
        <v/>
      </c>
      <c r="H577" s="7" t="str">
        <f t="shared" si="150"/>
        <v/>
      </c>
      <c r="I577" s="7" t="str">
        <f t="shared" si="150"/>
        <v/>
      </c>
      <c r="J577" s="7" t="str">
        <f t="shared" si="150"/>
        <v/>
      </c>
      <c r="K577" s="7" t="str">
        <f t="shared" si="150"/>
        <v/>
      </c>
      <c r="L577" s="7" t="str">
        <f t="shared" si="150"/>
        <v/>
      </c>
      <c r="M577" s="7">
        <f t="shared" si="150"/>
        <v>-793036.82</v>
      </c>
      <c r="N577" s="8">
        <f t="shared" si="150"/>
        <v>-638971.18999999994</v>
      </c>
      <c r="O577" s="8">
        <f t="shared" si="150"/>
        <v>-571403.06999999995</v>
      </c>
      <c r="P577" s="8">
        <f t="shared" si="150"/>
        <v>-433199.53</v>
      </c>
      <c r="Q577" s="8">
        <f t="shared" si="150"/>
        <v>-531064.04</v>
      </c>
      <c r="R577" s="6"/>
      <c r="S577" s="9" t="s">
        <v>15</v>
      </c>
    </row>
    <row r="578" spans="2:19" ht="14">
      <c r="B578" s="359" t="s">
        <v>361</v>
      </c>
      <c r="C578" s="359"/>
      <c r="D578" s="359"/>
      <c r="E578" s="359"/>
      <c r="F578" s="359"/>
      <c r="G578" s="359"/>
      <c r="H578" s="359"/>
      <c r="I578" s="359"/>
      <c r="J578" s="359"/>
      <c r="K578" s="359"/>
      <c r="L578" s="359"/>
      <c r="M578" s="359"/>
      <c r="N578" s="359"/>
      <c r="O578" s="359"/>
      <c r="P578" s="122"/>
      <c r="Q578" s="122"/>
    </row>
    <row r="579" spans="2:19" ht="14">
      <c r="B579" s="7" t="str">
        <f t="shared" ref="B579:Q582" si="151">IFERROR(VLOOKUP($B$578,$218:$342,MATCH($S579&amp;"/"&amp;B$347,$216:$216,0),FALSE),"")</f>
        <v/>
      </c>
      <c r="C579" s="7" t="str">
        <f t="shared" si="151"/>
        <v/>
      </c>
      <c r="D579" s="7" t="str">
        <f t="shared" si="151"/>
        <v/>
      </c>
      <c r="E579" s="7" t="str">
        <f t="shared" si="151"/>
        <v/>
      </c>
      <c r="F579" s="7" t="str">
        <f t="shared" si="151"/>
        <v/>
      </c>
      <c r="G579" s="7" t="str">
        <f t="shared" si="151"/>
        <v/>
      </c>
      <c r="H579" s="7" t="str">
        <f t="shared" si="151"/>
        <v/>
      </c>
      <c r="I579" s="7" t="str">
        <f t="shared" si="151"/>
        <v/>
      </c>
      <c r="J579" s="7" t="str">
        <f t="shared" si="151"/>
        <v/>
      </c>
      <c r="K579" s="7" t="str">
        <f t="shared" si="151"/>
        <v/>
      </c>
      <c r="L579" s="7" t="str">
        <f t="shared" si="151"/>
        <v/>
      </c>
      <c r="M579" s="7" t="str">
        <f t="shared" si="151"/>
        <v/>
      </c>
      <c r="N579" s="8">
        <f t="shared" si="151"/>
        <v>-156979</v>
      </c>
      <c r="O579" s="8">
        <f t="shared" si="151"/>
        <v>-136336</v>
      </c>
      <c r="P579" s="8">
        <f t="shared" si="151"/>
        <v>-162184</v>
      </c>
      <c r="Q579" s="8">
        <f t="shared" si="151"/>
        <v>-133848</v>
      </c>
      <c r="R579" s="6"/>
      <c r="S579" s="9" t="s">
        <v>12</v>
      </c>
    </row>
    <row r="580" spans="2:19" ht="14">
      <c r="B580" s="7" t="str">
        <f t="shared" si="151"/>
        <v/>
      </c>
      <c r="C580" s="7" t="str">
        <f t="shared" si="151"/>
        <v/>
      </c>
      <c r="D580" s="7" t="str">
        <f t="shared" si="151"/>
        <v/>
      </c>
      <c r="E580" s="7" t="str">
        <f t="shared" si="151"/>
        <v/>
      </c>
      <c r="F580" s="7" t="str">
        <f t="shared" si="151"/>
        <v/>
      </c>
      <c r="G580" s="7" t="str">
        <f t="shared" si="151"/>
        <v/>
      </c>
      <c r="H580" s="7" t="str">
        <f t="shared" si="151"/>
        <v/>
      </c>
      <c r="I580" s="7" t="str">
        <f t="shared" si="151"/>
        <v/>
      </c>
      <c r="J580" s="7" t="str">
        <f t="shared" si="151"/>
        <v/>
      </c>
      <c r="K580" s="7" t="str">
        <f t="shared" si="151"/>
        <v/>
      </c>
      <c r="L580" s="7" t="str">
        <f t="shared" si="151"/>
        <v/>
      </c>
      <c r="M580" s="7" t="str">
        <f t="shared" si="151"/>
        <v/>
      </c>
      <c r="N580" s="8">
        <f t="shared" si="151"/>
        <v>-352279</v>
      </c>
      <c r="O580" s="8">
        <f t="shared" si="151"/>
        <v>-268143</v>
      </c>
      <c r="P580" s="8">
        <f t="shared" si="151"/>
        <v>-280453</v>
      </c>
      <c r="Q580" s="8">
        <f t="shared" si="151"/>
        <v>-279749</v>
      </c>
      <c r="R580" s="6"/>
      <c r="S580" s="9" t="s">
        <v>13</v>
      </c>
    </row>
    <row r="581" spans="2:19" ht="14">
      <c r="B581" s="7" t="str">
        <f t="shared" si="151"/>
        <v/>
      </c>
      <c r="C581" s="7" t="str">
        <f t="shared" si="151"/>
        <v/>
      </c>
      <c r="D581" s="7" t="str">
        <f t="shared" si="151"/>
        <v/>
      </c>
      <c r="E581" s="7" t="str">
        <f t="shared" si="151"/>
        <v/>
      </c>
      <c r="F581" s="7" t="str">
        <f t="shared" si="151"/>
        <v/>
      </c>
      <c r="G581" s="7" t="str">
        <f t="shared" si="151"/>
        <v/>
      </c>
      <c r="H581" s="7" t="str">
        <f t="shared" si="151"/>
        <v/>
      </c>
      <c r="I581" s="7" t="str">
        <f t="shared" si="151"/>
        <v/>
      </c>
      <c r="J581" s="7" t="str">
        <f t="shared" si="151"/>
        <v/>
      </c>
      <c r="K581" s="7" t="str">
        <f t="shared" si="151"/>
        <v/>
      </c>
      <c r="L581" s="7" t="str">
        <f t="shared" si="151"/>
        <v/>
      </c>
      <c r="M581" s="7" t="str">
        <f t="shared" si="151"/>
        <v/>
      </c>
      <c r="N581" s="8">
        <f t="shared" si="151"/>
        <v>-523729</v>
      </c>
      <c r="O581" s="8">
        <f t="shared" si="151"/>
        <v>-420818</v>
      </c>
      <c r="P581" s="8">
        <f t="shared" si="151"/>
        <v>-328216</v>
      </c>
      <c r="Q581" s="8">
        <f t="shared" si="151"/>
        <v>-370592</v>
      </c>
      <c r="R581" s="6"/>
      <c r="S581" s="9" t="s">
        <v>14</v>
      </c>
    </row>
    <row r="582" spans="2:19" ht="14">
      <c r="B582" s="7" t="str">
        <f t="shared" si="151"/>
        <v/>
      </c>
      <c r="C582" s="7" t="str">
        <f t="shared" si="151"/>
        <v/>
      </c>
      <c r="D582" s="7" t="str">
        <f t="shared" si="151"/>
        <v/>
      </c>
      <c r="E582" s="7" t="str">
        <f t="shared" si="151"/>
        <v/>
      </c>
      <c r="F582" s="7" t="str">
        <f t="shared" si="151"/>
        <v/>
      </c>
      <c r="G582" s="7" t="str">
        <f t="shared" si="151"/>
        <v/>
      </c>
      <c r="H582" s="7" t="str">
        <f t="shared" si="151"/>
        <v/>
      </c>
      <c r="I582" s="7" t="str">
        <f t="shared" si="151"/>
        <v/>
      </c>
      <c r="J582" s="7" t="str">
        <f t="shared" si="151"/>
        <v/>
      </c>
      <c r="K582" s="7" t="str">
        <f t="shared" si="151"/>
        <v/>
      </c>
      <c r="L582" s="7" t="str">
        <f t="shared" si="151"/>
        <v/>
      </c>
      <c r="M582" s="7">
        <f t="shared" si="151"/>
        <v>-790637.67</v>
      </c>
      <c r="N582" s="8">
        <f t="shared" si="151"/>
        <v>-633883.13</v>
      </c>
      <c r="O582" s="8">
        <f t="shared" si="151"/>
        <v>-562096.64000000001</v>
      </c>
      <c r="P582" s="8">
        <f t="shared" si="151"/>
        <v>-417697.38</v>
      </c>
      <c r="Q582" s="8">
        <f t="shared" si="151"/>
        <v>-521245.92</v>
      </c>
      <c r="R582" s="6"/>
      <c r="S582" s="9" t="s">
        <v>15</v>
      </c>
    </row>
    <row r="583" spans="2:19" ht="14">
      <c r="B583" s="357" t="s">
        <v>362</v>
      </c>
      <c r="C583" s="357"/>
      <c r="D583" s="357"/>
      <c r="E583" s="357"/>
      <c r="F583" s="357"/>
      <c r="G583" s="357"/>
      <c r="H583" s="357"/>
      <c r="I583" s="357"/>
      <c r="J583" s="357"/>
      <c r="K583" s="357"/>
      <c r="L583" s="357"/>
      <c r="M583" s="357"/>
      <c r="N583" s="357"/>
      <c r="O583" s="357"/>
      <c r="P583" s="120"/>
      <c r="Q583" s="120"/>
    </row>
    <row r="584" spans="2:19" ht="14">
      <c r="B584" s="7" t="str">
        <f t="shared" ref="B584:Q587" si="152">IFERROR(VLOOKUP($B$583,$218:$342,MATCH($S584&amp;"/"&amp;B$347,$216:$216,0),FALSE),"")</f>
        <v/>
      </c>
      <c r="C584" s="7" t="str">
        <f t="shared" si="152"/>
        <v/>
      </c>
      <c r="D584" s="7" t="str">
        <f t="shared" si="152"/>
        <v/>
      </c>
      <c r="E584" s="7" t="str">
        <f t="shared" si="152"/>
        <v/>
      </c>
      <c r="F584" s="7" t="str">
        <f t="shared" si="152"/>
        <v/>
      </c>
      <c r="G584" s="7" t="str">
        <f t="shared" si="152"/>
        <v/>
      </c>
      <c r="H584" s="7" t="str">
        <f t="shared" si="152"/>
        <v/>
      </c>
      <c r="I584" s="7" t="str">
        <f t="shared" si="152"/>
        <v/>
      </c>
      <c r="J584" s="7" t="str">
        <f t="shared" si="152"/>
        <v/>
      </c>
      <c r="K584" s="7" t="str">
        <f t="shared" si="152"/>
        <v/>
      </c>
      <c r="L584" s="7" t="str">
        <f t="shared" si="152"/>
        <v/>
      </c>
      <c r="M584" s="7" t="str">
        <f t="shared" si="152"/>
        <v/>
      </c>
      <c r="N584" s="7">
        <f t="shared" si="152"/>
        <v>622954</v>
      </c>
      <c r="O584" s="7">
        <f t="shared" si="152"/>
        <v>380154</v>
      </c>
      <c r="P584" s="7">
        <f t="shared" si="152"/>
        <v>4976736</v>
      </c>
      <c r="Q584" s="7">
        <f t="shared" si="152"/>
        <v>1246338</v>
      </c>
      <c r="R584" s="6"/>
      <c r="S584" s="9" t="s">
        <v>12</v>
      </c>
    </row>
    <row r="585" spans="2:19" ht="14">
      <c r="B585" s="7" t="str">
        <f t="shared" si="152"/>
        <v/>
      </c>
      <c r="C585" s="7" t="str">
        <f t="shared" si="152"/>
        <v/>
      </c>
      <c r="D585" s="7" t="str">
        <f t="shared" si="152"/>
        <v/>
      </c>
      <c r="E585" s="7" t="str">
        <f t="shared" si="152"/>
        <v/>
      </c>
      <c r="F585" s="7" t="str">
        <f t="shared" si="152"/>
        <v/>
      </c>
      <c r="G585" s="7" t="str">
        <f t="shared" si="152"/>
        <v/>
      </c>
      <c r="H585" s="7" t="str">
        <f t="shared" si="152"/>
        <v/>
      </c>
      <c r="I585" s="7" t="str">
        <f t="shared" si="152"/>
        <v/>
      </c>
      <c r="J585" s="7" t="str">
        <f t="shared" si="152"/>
        <v/>
      </c>
      <c r="K585" s="7" t="str">
        <f t="shared" si="152"/>
        <v/>
      </c>
      <c r="L585" s="7" t="str">
        <f t="shared" si="152"/>
        <v/>
      </c>
      <c r="M585" s="7" t="str">
        <f t="shared" si="152"/>
        <v/>
      </c>
      <c r="N585" s="7">
        <f t="shared" si="152"/>
        <v>852454</v>
      </c>
      <c r="O585" s="7">
        <f t="shared" si="152"/>
        <v>5353174</v>
      </c>
      <c r="P585" s="7">
        <f t="shared" si="152"/>
        <v>12835815</v>
      </c>
      <c r="Q585" s="7">
        <f t="shared" si="152"/>
        <v>5652530</v>
      </c>
      <c r="R585" s="6"/>
      <c r="S585" s="9" t="s">
        <v>13</v>
      </c>
    </row>
    <row r="586" spans="2:19" ht="14">
      <c r="B586" s="7" t="str">
        <f t="shared" si="152"/>
        <v/>
      </c>
      <c r="C586" s="7" t="str">
        <f t="shared" si="152"/>
        <v/>
      </c>
      <c r="D586" s="7" t="str">
        <f t="shared" si="152"/>
        <v/>
      </c>
      <c r="E586" s="7" t="str">
        <f t="shared" si="152"/>
        <v/>
      </c>
      <c r="F586" s="7" t="str">
        <f t="shared" si="152"/>
        <v/>
      </c>
      <c r="G586" s="7" t="str">
        <f t="shared" si="152"/>
        <v/>
      </c>
      <c r="H586" s="7" t="str">
        <f t="shared" si="152"/>
        <v/>
      </c>
      <c r="I586" s="7" t="str">
        <f t="shared" si="152"/>
        <v/>
      </c>
      <c r="J586" s="7" t="str">
        <f t="shared" si="152"/>
        <v/>
      </c>
      <c r="K586" s="7" t="str">
        <f t="shared" si="152"/>
        <v/>
      </c>
      <c r="L586" s="7" t="str">
        <f t="shared" si="152"/>
        <v/>
      </c>
      <c r="M586" s="7" t="str">
        <f t="shared" si="152"/>
        <v/>
      </c>
      <c r="N586" s="7">
        <f t="shared" si="152"/>
        <v>1732755</v>
      </c>
      <c r="O586" s="7">
        <f t="shared" si="152"/>
        <v>8668783</v>
      </c>
      <c r="P586" s="7">
        <f t="shared" si="152"/>
        <v>18151180</v>
      </c>
      <c r="Q586" s="7">
        <f t="shared" si="152"/>
        <v>10206264</v>
      </c>
      <c r="R586" s="6"/>
      <c r="S586" s="9" t="s">
        <v>14</v>
      </c>
    </row>
    <row r="587" spans="2:19" ht="14">
      <c r="B587" s="7" t="str">
        <f t="shared" si="152"/>
        <v/>
      </c>
      <c r="C587" s="7" t="str">
        <f t="shared" si="152"/>
        <v/>
      </c>
      <c r="D587" s="7" t="str">
        <f t="shared" si="152"/>
        <v/>
      </c>
      <c r="E587" s="7" t="str">
        <f t="shared" si="152"/>
        <v/>
      </c>
      <c r="F587" s="7" t="str">
        <f t="shared" si="152"/>
        <v/>
      </c>
      <c r="G587" s="7" t="str">
        <f t="shared" si="152"/>
        <v/>
      </c>
      <c r="H587" s="7" t="str">
        <f t="shared" si="152"/>
        <v/>
      </c>
      <c r="I587" s="7" t="str">
        <f t="shared" si="152"/>
        <v/>
      </c>
      <c r="J587" s="7" t="str">
        <f t="shared" si="152"/>
        <v/>
      </c>
      <c r="K587" s="7" t="str">
        <f t="shared" si="152"/>
        <v/>
      </c>
      <c r="L587" s="7" t="str">
        <f t="shared" si="152"/>
        <v/>
      </c>
      <c r="M587" s="7">
        <f t="shared" si="152"/>
        <v>6685421.0300000003</v>
      </c>
      <c r="N587" s="7">
        <f t="shared" si="152"/>
        <v>3616390.27</v>
      </c>
      <c r="O587" s="7">
        <f t="shared" si="152"/>
        <v>12608358.310000001</v>
      </c>
      <c r="P587" s="7">
        <f t="shared" si="152"/>
        <v>20219723.149999999</v>
      </c>
      <c r="Q587" s="7">
        <f t="shared" si="152"/>
        <v>11621960.800000001</v>
      </c>
      <c r="R587" s="6"/>
      <c r="S587" s="9" t="s">
        <v>15</v>
      </c>
    </row>
    <row r="588" spans="2:19" ht="14">
      <c r="B588" s="390" t="s">
        <v>363</v>
      </c>
      <c r="C588" s="390"/>
      <c r="D588" s="390"/>
      <c r="E588" s="390"/>
      <c r="F588" s="390"/>
      <c r="G588" s="390"/>
      <c r="H588" s="390"/>
      <c r="I588" s="390"/>
      <c r="J588" s="390"/>
      <c r="K588" s="390"/>
      <c r="L588" s="390"/>
      <c r="M588" s="390"/>
      <c r="N588" s="390"/>
      <c r="O588" s="390"/>
      <c r="P588" s="136"/>
      <c r="Q588" s="136"/>
    </row>
    <row r="589" spans="2:19" ht="14">
      <c r="B589" s="7" t="str">
        <f t="shared" ref="B589:Q592" si="153">IFERROR(VLOOKUP($B$588,$218:$342,MATCH($S589&amp;"/"&amp;B$347,$216:$216,0),FALSE),"")</f>
        <v/>
      </c>
      <c r="C589" s="7" t="str">
        <f t="shared" si="153"/>
        <v/>
      </c>
      <c r="D589" s="7" t="str">
        <f t="shared" si="153"/>
        <v/>
      </c>
      <c r="E589" s="7" t="str">
        <f t="shared" si="153"/>
        <v/>
      </c>
      <c r="F589" s="7" t="str">
        <f t="shared" si="153"/>
        <v/>
      </c>
      <c r="G589" s="7" t="str">
        <f t="shared" si="153"/>
        <v/>
      </c>
      <c r="H589" s="7" t="str">
        <f t="shared" si="153"/>
        <v/>
      </c>
      <c r="I589" s="7" t="str">
        <f t="shared" si="153"/>
        <v/>
      </c>
      <c r="J589" s="7" t="str">
        <f t="shared" si="153"/>
        <v/>
      </c>
      <c r="K589" s="7" t="str">
        <f t="shared" si="153"/>
        <v/>
      </c>
      <c r="L589" s="7" t="str">
        <f t="shared" si="153"/>
        <v/>
      </c>
      <c r="M589" s="7" t="str">
        <f t="shared" si="153"/>
        <v/>
      </c>
      <c r="N589" s="8">
        <f t="shared" si="153"/>
        <v>32888</v>
      </c>
      <c r="O589" s="8">
        <f t="shared" si="153"/>
        <v>-394215</v>
      </c>
      <c r="P589" s="8">
        <f t="shared" si="153"/>
        <v>345890</v>
      </c>
      <c r="Q589" s="8">
        <f t="shared" si="153"/>
        <v>-1294783</v>
      </c>
      <c r="R589" s="6"/>
      <c r="S589" s="9" t="s">
        <v>12</v>
      </c>
    </row>
    <row r="590" spans="2:19" ht="14">
      <c r="B590" s="7" t="str">
        <f t="shared" si="153"/>
        <v/>
      </c>
      <c r="C590" s="7" t="str">
        <f t="shared" si="153"/>
        <v/>
      </c>
      <c r="D590" s="7" t="str">
        <f t="shared" si="153"/>
        <v/>
      </c>
      <c r="E590" s="7" t="str">
        <f t="shared" si="153"/>
        <v/>
      </c>
      <c r="F590" s="7" t="str">
        <f t="shared" si="153"/>
        <v/>
      </c>
      <c r="G590" s="7" t="str">
        <f t="shared" si="153"/>
        <v/>
      </c>
      <c r="H590" s="7" t="str">
        <f t="shared" si="153"/>
        <v/>
      </c>
      <c r="I590" s="7" t="str">
        <f t="shared" si="153"/>
        <v/>
      </c>
      <c r="J590" s="7" t="str">
        <f t="shared" si="153"/>
        <v/>
      </c>
      <c r="K590" s="7" t="str">
        <f t="shared" si="153"/>
        <v/>
      </c>
      <c r="L590" s="7" t="str">
        <f t="shared" si="153"/>
        <v/>
      </c>
      <c r="M590" s="7" t="str">
        <f t="shared" si="153"/>
        <v/>
      </c>
      <c r="N590" s="8">
        <f t="shared" si="153"/>
        <v>1180537</v>
      </c>
      <c r="O590" s="8">
        <f t="shared" si="153"/>
        <v>-51394</v>
      </c>
      <c r="P590" s="8">
        <f t="shared" si="153"/>
        <v>1572574</v>
      </c>
      <c r="Q590" s="8">
        <f t="shared" si="153"/>
        <v>-1572404</v>
      </c>
      <c r="R590" s="6"/>
      <c r="S590" s="9" t="s">
        <v>13</v>
      </c>
    </row>
    <row r="591" spans="2:19" ht="14">
      <c r="B591" s="7" t="str">
        <f t="shared" si="153"/>
        <v/>
      </c>
      <c r="C591" s="7" t="str">
        <f t="shared" si="153"/>
        <v/>
      </c>
      <c r="D591" s="7" t="str">
        <f t="shared" si="153"/>
        <v/>
      </c>
      <c r="E591" s="7" t="str">
        <f t="shared" si="153"/>
        <v/>
      </c>
      <c r="F591" s="7" t="str">
        <f t="shared" si="153"/>
        <v/>
      </c>
      <c r="G591" s="7" t="str">
        <f t="shared" si="153"/>
        <v/>
      </c>
      <c r="H591" s="7" t="str">
        <f t="shared" si="153"/>
        <v/>
      </c>
      <c r="I591" s="7" t="str">
        <f t="shared" si="153"/>
        <v/>
      </c>
      <c r="J591" s="7" t="str">
        <f t="shared" si="153"/>
        <v/>
      </c>
      <c r="K591" s="7" t="str">
        <f t="shared" si="153"/>
        <v/>
      </c>
      <c r="L591" s="7" t="str">
        <f t="shared" si="153"/>
        <v/>
      </c>
      <c r="M591" s="7" t="str">
        <f t="shared" si="153"/>
        <v/>
      </c>
      <c r="N591" s="8">
        <f t="shared" si="153"/>
        <v>10970</v>
      </c>
      <c r="O591" s="8">
        <f t="shared" si="153"/>
        <v>142910</v>
      </c>
      <c r="P591" s="8">
        <f t="shared" si="153"/>
        <v>2347467</v>
      </c>
      <c r="Q591" s="8">
        <f t="shared" si="153"/>
        <v>-411594</v>
      </c>
      <c r="R591" s="6"/>
      <c r="S591" s="9" t="s">
        <v>14</v>
      </c>
    </row>
    <row r="592" spans="2:19" ht="14">
      <c r="B592" s="7" t="str">
        <f t="shared" si="153"/>
        <v/>
      </c>
      <c r="C592" s="7" t="str">
        <f t="shared" si="153"/>
        <v/>
      </c>
      <c r="D592" s="7" t="str">
        <f t="shared" si="153"/>
        <v/>
      </c>
      <c r="E592" s="7" t="str">
        <f t="shared" si="153"/>
        <v/>
      </c>
      <c r="F592" s="7" t="str">
        <f t="shared" si="153"/>
        <v/>
      </c>
      <c r="G592" s="7" t="str">
        <f t="shared" si="153"/>
        <v/>
      </c>
      <c r="H592" s="7" t="str">
        <f t="shared" si="153"/>
        <v/>
      </c>
      <c r="I592" s="7" t="str">
        <f t="shared" si="153"/>
        <v/>
      </c>
      <c r="J592" s="7" t="str">
        <f t="shared" si="153"/>
        <v/>
      </c>
      <c r="K592" s="7" t="str">
        <f t="shared" si="153"/>
        <v/>
      </c>
      <c r="L592" s="7" t="str">
        <f t="shared" si="153"/>
        <v/>
      </c>
      <c r="M592" s="7">
        <f t="shared" si="153"/>
        <v>-96992.11</v>
      </c>
      <c r="N592" s="8">
        <f t="shared" si="153"/>
        <v>594922.11</v>
      </c>
      <c r="O592" s="8">
        <f t="shared" si="153"/>
        <v>-71794.320000000007</v>
      </c>
      <c r="P592" s="8">
        <f t="shared" si="153"/>
        <v>1906562.06</v>
      </c>
      <c r="Q592" s="8">
        <f t="shared" si="153"/>
        <v>-391344.5</v>
      </c>
      <c r="R592" s="6"/>
      <c r="S592" s="9" t="s">
        <v>15</v>
      </c>
    </row>
    <row r="593" spans="2:19" ht="14">
      <c r="B593" s="391" t="s">
        <v>35</v>
      </c>
      <c r="C593" s="391"/>
      <c r="D593" s="391"/>
      <c r="E593" s="391"/>
      <c r="F593" s="391"/>
      <c r="G593" s="391"/>
      <c r="H593" s="391"/>
      <c r="I593" s="391"/>
      <c r="J593" s="391"/>
      <c r="K593" s="391"/>
      <c r="L593" s="391"/>
      <c r="M593" s="391"/>
      <c r="N593" s="391"/>
      <c r="O593" s="391"/>
      <c r="P593" s="125"/>
      <c r="Q593" s="125"/>
      <c r="R593" s="28"/>
      <c r="S593" s="89"/>
    </row>
    <row r="594" spans="2:19" ht="14">
      <c r="B594" s="392" t="s">
        <v>36</v>
      </c>
      <c r="C594" s="392"/>
      <c r="D594" s="392"/>
      <c r="E594" s="392"/>
      <c r="F594" s="392"/>
      <c r="G594" s="392"/>
      <c r="H594" s="392"/>
      <c r="I594" s="392"/>
      <c r="J594" s="392"/>
      <c r="K594" s="392"/>
      <c r="L594" s="392"/>
      <c r="M594" s="392"/>
      <c r="N594" s="392"/>
      <c r="O594" s="392"/>
      <c r="P594" s="126"/>
      <c r="Q594" s="126"/>
      <c r="R594" s="28"/>
      <c r="S594" s="89"/>
    </row>
    <row r="595" spans="2:19" s="339" customFormat="1" ht="15">
      <c r="B595" s="349" t="str">
        <f t="shared" ref="B595:Q599" si="154">IFERROR(B501/(B478-B485),"")</f>
        <v/>
      </c>
      <c r="C595" s="349" t="str">
        <f t="shared" si="154"/>
        <v/>
      </c>
      <c r="D595" s="349" t="str">
        <f t="shared" si="154"/>
        <v/>
      </c>
      <c r="E595" s="349" t="str">
        <f t="shared" si="154"/>
        <v/>
      </c>
      <c r="F595" s="349" t="str">
        <f t="shared" si="154"/>
        <v/>
      </c>
      <c r="G595" s="349" t="str">
        <f t="shared" si="154"/>
        <v/>
      </c>
      <c r="H595" s="349" t="str">
        <f t="shared" si="154"/>
        <v/>
      </c>
      <c r="I595" s="349" t="str">
        <f t="shared" si="154"/>
        <v/>
      </c>
      <c r="J595" s="349" t="str">
        <f t="shared" si="154"/>
        <v/>
      </c>
      <c r="K595" s="349" t="str">
        <f t="shared" si="154"/>
        <v/>
      </c>
      <c r="L595" s="349" t="str">
        <f t="shared" si="154"/>
        <v/>
      </c>
      <c r="M595" s="349" t="str">
        <f t="shared" si="154"/>
        <v/>
      </c>
      <c r="N595" s="349">
        <f t="shared" si="154"/>
        <v>0.47994516677634386</v>
      </c>
      <c r="O595" s="349">
        <f t="shared" si="154"/>
        <v>0.44418166995603137</v>
      </c>
      <c r="P595" s="349">
        <f t="shared" si="154"/>
        <v>0.51061619782426604</v>
      </c>
      <c r="Q595" s="349">
        <f>IFERROR(Q501/(Q478-Q485),"")</f>
        <v>0.49179207324353252</v>
      </c>
      <c r="R595" s="350"/>
      <c r="S595" s="338" t="s">
        <v>1914</v>
      </c>
    </row>
    <row r="596" spans="2:19" s="339" customFormat="1" ht="15">
      <c r="B596" s="349" t="str">
        <f t="shared" si="154"/>
        <v/>
      </c>
      <c r="C596" s="349" t="str">
        <f t="shared" si="154"/>
        <v/>
      </c>
      <c r="D596" s="349" t="str">
        <f t="shared" si="154"/>
        <v/>
      </c>
      <c r="E596" s="349" t="str">
        <f t="shared" si="154"/>
        <v/>
      </c>
      <c r="F596" s="349" t="str">
        <f t="shared" si="154"/>
        <v/>
      </c>
      <c r="G596" s="349" t="str">
        <f t="shared" si="154"/>
        <v/>
      </c>
      <c r="H596" s="349" t="str">
        <f t="shared" si="154"/>
        <v/>
      </c>
      <c r="I596" s="349" t="str">
        <f t="shared" si="154"/>
        <v/>
      </c>
      <c r="J596" s="349" t="str">
        <f t="shared" si="154"/>
        <v/>
      </c>
      <c r="K596" s="349" t="str">
        <f t="shared" si="154"/>
        <v/>
      </c>
      <c r="L596" s="349" t="str">
        <f t="shared" si="154"/>
        <v/>
      </c>
      <c r="M596" s="349" t="str">
        <f t="shared" si="154"/>
        <v/>
      </c>
      <c r="N596" s="349">
        <f t="shared" si="154"/>
        <v>0.48747533004977928</v>
      </c>
      <c r="O596" s="349">
        <f t="shared" si="154"/>
        <v>0.48885613097944541</v>
      </c>
      <c r="P596" s="349">
        <f t="shared" si="154"/>
        <v>0.46760483044384782</v>
      </c>
      <c r="Q596" s="349">
        <f t="shared" si="154"/>
        <v>0.479888720326622</v>
      </c>
      <c r="R596" s="350"/>
      <c r="S596" s="338" t="s">
        <v>1915</v>
      </c>
    </row>
    <row r="597" spans="2:19" s="339" customFormat="1" ht="15">
      <c r="B597" s="349" t="str">
        <f t="shared" si="154"/>
        <v/>
      </c>
      <c r="C597" s="349" t="str">
        <f t="shared" si="154"/>
        <v/>
      </c>
      <c r="D597" s="349" t="str">
        <f t="shared" si="154"/>
        <v/>
      </c>
      <c r="E597" s="349" t="str">
        <f t="shared" si="154"/>
        <v/>
      </c>
      <c r="F597" s="349" t="str">
        <f t="shared" si="154"/>
        <v/>
      </c>
      <c r="G597" s="349" t="str">
        <f t="shared" si="154"/>
        <v/>
      </c>
      <c r="H597" s="349" t="str">
        <f t="shared" si="154"/>
        <v/>
      </c>
      <c r="I597" s="349" t="str">
        <f t="shared" si="154"/>
        <v/>
      </c>
      <c r="J597" s="349" t="str">
        <f t="shared" si="154"/>
        <v/>
      </c>
      <c r="K597" s="349" t="str">
        <f t="shared" si="154"/>
        <v/>
      </c>
      <c r="L597" s="349" t="str">
        <f t="shared" si="154"/>
        <v/>
      </c>
      <c r="M597" s="349" t="str">
        <f t="shared" si="154"/>
        <v/>
      </c>
      <c r="N597" s="349">
        <f t="shared" si="154"/>
        <v>0.46893325303703226</v>
      </c>
      <c r="O597" s="349">
        <f t="shared" si="154"/>
        <v>0.51235169945766423</v>
      </c>
      <c r="P597" s="349">
        <f t="shared" si="154"/>
        <v>0.4514126872080319</v>
      </c>
      <c r="Q597" s="349">
        <f t="shared" si="154"/>
        <v>0.45151865551779208</v>
      </c>
      <c r="R597" s="350"/>
      <c r="S597" s="338" t="s">
        <v>1916</v>
      </c>
    </row>
    <row r="598" spans="2:19" s="339" customFormat="1" ht="15">
      <c r="B598" s="349" t="str">
        <f t="shared" si="154"/>
        <v/>
      </c>
      <c r="C598" s="349" t="str">
        <f t="shared" si="154"/>
        <v/>
      </c>
      <c r="D598" s="349" t="str">
        <f t="shared" si="154"/>
        <v/>
      </c>
      <c r="E598" s="349" t="str">
        <f t="shared" si="154"/>
        <v/>
      </c>
      <c r="F598" s="349" t="str">
        <f t="shared" si="154"/>
        <v/>
      </c>
      <c r="G598" s="349" t="str">
        <f t="shared" si="154"/>
        <v/>
      </c>
      <c r="H598" s="349" t="str">
        <f t="shared" si="154"/>
        <v/>
      </c>
      <c r="I598" s="349" t="str">
        <f t="shared" si="154"/>
        <v/>
      </c>
      <c r="J598" s="349" t="str">
        <f t="shared" si="154"/>
        <v/>
      </c>
      <c r="K598" s="349" t="str">
        <f t="shared" si="154"/>
        <v/>
      </c>
      <c r="L598" s="349" t="str">
        <f t="shared" si="154"/>
        <v/>
      </c>
      <c r="M598" s="349">
        <f t="shared" si="154"/>
        <v>0.47612300200626151</v>
      </c>
      <c r="N598" s="349">
        <f t="shared" si="154"/>
        <v>0.46763070636265847</v>
      </c>
      <c r="O598" s="349">
        <f t="shared" si="154"/>
        <v>0.55464250294240858</v>
      </c>
      <c r="P598" s="349">
        <f t="shared" si="154"/>
        <v>0.44818014877477652</v>
      </c>
      <c r="Q598" s="349">
        <f t="shared" si="154"/>
        <v>0.45724175755109564</v>
      </c>
      <c r="R598" s="350"/>
      <c r="S598" s="338" t="s">
        <v>1917</v>
      </c>
    </row>
    <row r="599" spans="2:19" s="339" customFormat="1" ht="15">
      <c r="B599" s="349" t="str">
        <f t="shared" si="154"/>
        <v/>
      </c>
      <c r="C599" s="349" t="str">
        <f t="shared" si="154"/>
        <v/>
      </c>
      <c r="D599" s="349" t="str">
        <f t="shared" si="154"/>
        <v/>
      </c>
      <c r="E599" s="349" t="str">
        <f t="shared" si="154"/>
        <v/>
      </c>
      <c r="F599" s="349" t="str">
        <f t="shared" si="154"/>
        <v/>
      </c>
      <c r="G599" s="349" t="str">
        <f t="shared" si="154"/>
        <v/>
      </c>
      <c r="H599" s="349" t="str">
        <f t="shared" si="154"/>
        <v/>
      </c>
      <c r="I599" s="349" t="str">
        <f t="shared" si="154"/>
        <v/>
      </c>
      <c r="J599" s="349" t="str">
        <f t="shared" si="154"/>
        <v/>
      </c>
      <c r="K599" s="349" t="str">
        <f t="shared" si="154"/>
        <v/>
      </c>
      <c r="L599" s="349" t="str">
        <f t="shared" si="154"/>
        <v/>
      </c>
      <c r="M599" s="349">
        <f t="shared" si="154"/>
        <v>0.47612300200626151</v>
      </c>
      <c r="N599" s="349">
        <f t="shared" si="154"/>
        <v>0.47571440728352443</v>
      </c>
      <c r="O599" s="349">
        <f t="shared" si="154"/>
        <v>0.50113190088855175</v>
      </c>
      <c r="P599" s="349">
        <f t="shared" si="154"/>
        <v>0.46760848737069644</v>
      </c>
      <c r="Q599" s="349">
        <f t="shared" si="154"/>
        <v>0.4693932127687408</v>
      </c>
      <c r="R599" s="350"/>
      <c r="S599" s="338" t="s">
        <v>1918</v>
      </c>
    </row>
    <row r="600" spans="2:19" s="339" customFormat="1" ht="15">
      <c r="B600" s="349" t="str">
        <f t="shared" ref="B600:Q604" si="155">IFERROR(B517/(B442),"")</f>
        <v/>
      </c>
      <c r="C600" s="349" t="str">
        <f t="shared" si="155"/>
        <v/>
      </c>
      <c r="D600" s="349" t="str">
        <f t="shared" si="155"/>
        <v/>
      </c>
      <c r="E600" s="349" t="str">
        <f t="shared" si="155"/>
        <v/>
      </c>
      <c r="F600" s="349" t="str">
        <f t="shared" si="155"/>
        <v/>
      </c>
      <c r="G600" s="349" t="str">
        <f t="shared" si="155"/>
        <v/>
      </c>
      <c r="H600" s="349" t="str">
        <f t="shared" si="155"/>
        <v/>
      </c>
      <c r="I600" s="349" t="str">
        <f t="shared" si="155"/>
        <v/>
      </c>
      <c r="J600" s="349" t="str">
        <f t="shared" si="155"/>
        <v/>
      </c>
      <c r="K600" s="349" t="str">
        <f t="shared" si="155"/>
        <v/>
      </c>
      <c r="L600" s="349" t="str">
        <f t="shared" si="155"/>
        <v/>
      </c>
      <c r="M600" s="349" t="str">
        <f t="shared" si="155"/>
        <v/>
      </c>
      <c r="N600" s="349">
        <f t="shared" si="155"/>
        <v>0</v>
      </c>
      <c r="O600" s="349">
        <f t="shared" si="155"/>
        <v>4.057108873727943E-2</v>
      </c>
      <c r="P600" s="349">
        <f t="shared" si="155"/>
        <v>3.9489771034051435E-2</v>
      </c>
      <c r="Q600" s="349">
        <f>IFERROR(Q517/(Q442),"")</f>
        <v>0.17676963265995874</v>
      </c>
      <c r="R600" s="350"/>
      <c r="S600" s="338" t="s">
        <v>1919</v>
      </c>
    </row>
    <row r="601" spans="2:19" s="339" customFormat="1" ht="15">
      <c r="B601" s="349" t="str">
        <f t="shared" si="155"/>
        <v/>
      </c>
      <c r="C601" s="349" t="str">
        <f t="shared" si="155"/>
        <v/>
      </c>
      <c r="D601" s="349" t="str">
        <f t="shared" si="155"/>
        <v/>
      </c>
      <c r="E601" s="349" t="str">
        <f t="shared" si="155"/>
        <v/>
      </c>
      <c r="F601" s="349" t="str">
        <f t="shared" si="155"/>
        <v/>
      </c>
      <c r="G601" s="349" t="str">
        <f t="shared" si="155"/>
        <v/>
      </c>
      <c r="H601" s="349" t="str">
        <f t="shared" si="155"/>
        <v/>
      </c>
      <c r="I601" s="349" t="str">
        <f t="shared" si="155"/>
        <v/>
      </c>
      <c r="J601" s="349" t="str">
        <f t="shared" si="155"/>
        <v/>
      </c>
      <c r="K601" s="349" t="str">
        <f t="shared" si="155"/>
        <v/>
      </c>
      <c r="L601" s="349" t="str">
        <f t="shared" si="155"/>
        <v/>
      </c>
      <c r="M601" s="349" t="str">
        <f t="shared" si="155"/>
        <v/>
      </c>
      <c r="N601" s="349">
        <f t="shared" si="155"/>
        <v>7.2885031256277842E-3</v>
      </c>
      <c r="O601" s="349">
        <f t="shared" si="155"/>
        <v>3.7269083455649256E-2</v>
      </c>
      <c r="P601" s="349">
        <f t="shared" si="155"/>
        <v>0.11355944757790121</v>
      </c>
      <c r="Q601" s="349">
        <f t="shared" si="155"/>
        <v>0.17670616979863987</v>
      </c>
      <c r="R601" s="350"/>
      <c r="S601" s="338" t="s">
        <v>1920</v>
      </c>
    </row>
    <row r="602" spans="2:19" s="339" customFormat="1" ht="15">
      <c r="B602" s="349" t="str">
        <f t="shared" si="155"/>
        <v/>
      </c>
      <c r="C602" s="349" t="str">
        <f t="shared" si="155"/>
        <v/>
      </c>
      <c r="D602" s="349" t="str">
        <f t="shared" si="155"/>
        <v/>
      </c>
      <c r="E602" s="349" t="str">
        <f t="shared" si="155"/>
        <v/>
      </c>
      <c r="F602" s="349" t="str">
        <f t="shared" si="155"/>
        <v/>
      </c>
      <c r="G602" s="349" t="str">
        <f t="shared" si="155"/>
        <v/>
      </c>
      <c r="H602" s="349" t="str">
        <f t="shared" si="155"/>
        <v/>
      </c>
      <c r="I602" s="349" t="str">
        <f t="shared" si="155"/>
        <v/>
      </c>
      <c r="J602" s="349" t="str">
        <f t="shared" si="155"/>
        <v/>
      </c>
      <c r="K602" s="349" t="str">
        <f t="shared" si="155"/>
        <v/>
      </c>
      <c r="L602" s="349" t="str">
        <f t="shared" si="155"/>
        <v/>
      </c>
      <c r="M602" s="349" t="str">
        <f t="shared" si="155"/>
        <v/>
      </c>
      <c r="N602" s="349">
        <f t="shared" si="155"/>
        <v>1.4637900784091877E-2</v>
      </c>
      <c r="O602" s="349">
        <f t="shared" si="155"/>
        <v>4.9226280273769546E-2</v>
      </c>
      <c r="P602" s="349">
        <f t="shared" si="155"/>
        <v>0.18619233572999314</v>
      </c>
      <c r="Q602" s="349">
        <f t="shared" si="155"/>
        <v>0.15922669532932673</v>
      </c>
      <c r="R602" s="350"/>
      <c r="S602" s="338" t="s">
        <v>1921</v>
      </c>
    </row>
    <row r="603" spans="2:19" s="339" customFormat="1" ht="15">
      <c r="B603" s="349" t="str">
        <f t="shared" si="155"/>
        <v/>
      </c>
      <c r="C603" s="349" t="str">
        <f t="shared" si="155"/>
        <v/>
      </c>
      <c r="D603" s="349" t="str">
        <f t="shared" si="155"/>
        <v/>
      </c>
      <c r="E603" s="349" t="str">
        <f t="shared" si="155"/>
        <v/>
      </c>
      <c r="F603" s="349" t="str">
        <f t="shared" si="155"/>
        <v/>
      </c>
      <c r="G603" s="349" t="str">
        <f t="shared" si="155"/>
        <v/>
      </c>
      <c r="H603" s="349" t="str">
        <f t="shared" si="155"/>
        <v/>
      </c>
      <c r="I603" s="349" t="str">
        <f t="shared" si="155"/>
        <v/>
      </c>
      <c r="J603" s="349" t="str">
        <f t="shared" si="155"/>
        <v/>
      </c>
      <c r="K603" s="349" t="str">
        <f t="shared" si="155"/>
        <v/>
      </c>
      <c r="L603" s="349" t="str">
        <f t="shared" si="155"/>
        <v/>
      </c>
      <c r="M603" s="349">
        <f t="shared" si="155"/>
        <v>4.6652125775365115E-2</v>
      </c>
      <c r="N603" s="349">
        <f t="shared" si="155"/>
        <v>0.1351135432112231</v>
      </c>
      <c r="O603" s="349">
        <f t="shared" si="155"/>
        <v>6.7617022746515307E-2</v>
      </c>
      <c r="P603" s="349">
        <f t="shared" si="155"/>
        <v>0.16495219214367515</v>
      </c>
      <c r="Q603" s="349">
        <f t="shared" si="155"/>
        <v>0.30300732189125551</v>
      </c>
      <c r="R603" s="350"/>
      <c r="S603" s="338" t="s">
        <v>1922</v>
      </c>
    </row>
    <row r="604" spans="2:19" s="339" customFormat="1" ht="15">
      <c r="B604" s="349" t="str">
        <f t="shared" si="155"/>
        <v/>
      </c>
      <c r="C604" s="349" t="str">
        <f t="shared" si="155"/>
        <v/>
      </c>
      <c r="D604" s="349" t="str">
        <f t="shared" si="155"/>
        <v/>
      </c>
      <c r="E604" s="349" t="str">
        <f t="shared" si="155"/>
        <v/>
      </c>
      <c r="F604" s="349" t="str">
        <f t="shared" si="155"/>
        <v/>
      </c>
      <c r="G604" s="349" t="str">
        <f t="shared" si="155"/>
        <v/>
      </c>
      <c r="H604" s="349" t="str">
        <f t="shared" si="155"/>
        <v/>
      </c>
      <c r="I604" s="349" t="str">
        <f t="shared" si="155"/>
        <v/>
      </c>
      <c r="J604" s="349" t="str">
        <f t="shared" si="155"/>
        <v/>
      </c>
      <c r="K604" s="349" t="str">
        <f t="shared" si="155"/>
        <v/>
      </c>
      <c r="L604" s="349" t="str">
        <f t="shared" si="155"/>
        <v/>
      </c>
      <c r="M604" s="349">
        <f t="shared" si="155"/>
        <v>4.6652125775365115E-2</v>
      </c>
      <c r="N604" s="349">
        <f t="shared" si="155"/>
        <v>4.119980757323774E-2</v>
      </c>
      <c r="O604" s="349">
        <f t="shared" si="155"/>
        <v>4.922524922164611E-2</v>
      </c>
      <c r="P604" s="349">
        <f t="shared" si="155"/>
        <v>0.13007631525869393</v>
      </c>
      <c r="Q604" s="349">
        <f t="shared" si="155"/>
        <v>0.20599871271414519</v>
      </c>
      <c r="R604" s="350"/>
      <c r="S604" s="338" t="s">
        <v>1373</v>
      </c>
    </row>
    <row r="605" spans="2:19" s="339" customFormat="1" ht="15">
      <c r="B605" s="348" t="str">
        <f t="shared" ref="B605:Q609" si="156">IFERROR(B547/B478,"")</f>
        <v/>
      </c>
      <c r="C605" s="348" t="str">
        <f t="shared" si="156"/>
        <v/>
      </c>
      <c r="D605" s="348" t="str">
        <f t="shared" si="156"/>
        <v/>
      </c>
      <c r="E605" s="348" t="str">
        <f t="shared" si="156"/>
        <v/>
      </c>
      <c r="F605" s="348" t="str">
        <f t="shared" si="156"/>
        <v/>
      </c>
      <c r="G605" s="348" t="str">
        <f t="shared" si="156"/>
        <v/>
      </c>
      <c r="H605" s="348" t="str">
        <f t="shared" si="156"/>
        <v/>
      </c>
      <c r="I605" s="348" t="str">
        <f t="shared" si="156"/>
        <v/>
      </c>
      <c r="J605" s="348" t="str">
        <f t="shared" si="156"/>
        <v/>
      </c>
      <c r="K605" s="348" t="str">
        <f t="shared" si="156"/>
        <v/>
      </c>
      <c r="L605" s="348" t="str">
        <f t="shared" si="156"/>
        <v/>
      </c>
      <c r="M605" s="348" t="str">
        <f t="shared" si="156"/>
        <v/>
      </c>
      <c r="N605" s="348">
        <f t="shared" si="156"/>
        <v>0.34952077760295586</v>
      </c>
      <c r="O605" s="348">
        <f t="shared" si="156"/>
        <v>0.35613293151616843</v>
      </c>
      <c r="P605" s="348">
        <f t="shared" si="156"/>
        <v>0.30926701170461035</v>
      </c>
      <c r="Q605" s="348">
        <f>IFERROR(Q547/Q478,"")</f>
        <v>0.19006127513885437</v>
      </c>
      <c r="R605" s="350"/>
      <c r="S605" s="338" t="s">
        <v>1889</v>
      </c>
    </row>
    <row r="606" spans="2:19" s="339" customFormat="1" ht="15">
      <c r="B606" s="348" t="str">
        <f t="shared" si="156"/>
        <v/>
      </c>
      <c r="C606" s="348" t="str">
        <f t="shared" si="156"/>
        <v/>
      </c>
      <c r="D606" s="348" t="str">
        <f t="shared" si="156"/>
        <v/>
      </c>
      <c r="E606" s="348" t="str">
        <f t="shared" si="156"/>
        <v/>
      </c>
      <c r="F606" s="348" t="str">
        <f t="shared" si="156"/>
        <v/>
      </c>
      <c r="G606" s="348" t="str">
        <f t="shared" si="156"/>
        <v/>
      </c>
      <c r="H606" s="348" t="str">
        <f t="shared" si="156"/>
        <v/>
      </c>
      <c r="I606" s="348" t="str">
        <f t="shared" si="156"/>
        <v/>
      </c>
      <c r="J606" s="348" t="str">
        <f t="shared" si="156"/>
        <v/>
      </c>
      <c r="K606" s="348" t="str">
        <f t="shared" si="156"/>
        <v/>
      </c>
      <c r="L606" s="348" t="str">
        <f t="shared" si="156"/>
        <v/>
      </c>
      <c r="M606" s="348" t="str">
        <f t="shared" si="156"/>
        <v/>
      </c>
      <c r="N606" s="348">
        <f t="shared" si="156"/>
        <v>0.35524812615506907</v>
      </c>
      <c r="O606" s="348">
        <f t="shared" si="156"/>
        <v>0.32595920248721005</v>
      </c>
      <c r="P606" s="348">
        <f t="shared" si="156"/>
        <v>0.28615199990051277</v>
      </c>
      <c r="Q606" s="348">
        <f t="shared" si="156"/>
        <v>0.19865731750537696</v>
      </c>
      <c r="R606" s="350"/>
      <c r="S606" s="338" t="s">
        <v>1890</v>
      </c>
    </row>
    <row r="607" spans="2:19" s="339" customFormat="1" ht="15">
      <c r="B607" s="348" t="str">
        <f t="shared" si="156"/>
        <v/>
      </c>
      <c r="C607" s="348" t="str">
        <f t="shared" si="156"/>
        <v/>
      </c>
      <c r="D607" s="348" t="str">
        <f t="shared" si="156"/>
        <v/>
      </c>
      <c r="E607" s="348" t="str">
        <f t="shared" si="156"/>
        <v/>
      </c>
      <c r="F607" s="348" t="str">
        <f t="shared" si="156"/>
        <v/>
      </c>
      <c r="G607" s="348" t="str">
        <f t="shared" si="156"/>
        <v/>
      </c>
      <c r="H607" s="348" t="str">
        <f t="shared" si="156"/>
        <v/>
      </c>
      <c r="I607" s="348" t="str">
        <f t="shared" si="156"/>
        <v/>
      </c>
      <c r="J607" s="348" t="str">
        <f t="shared" si="156"/>
        <v/>
      </c>
      <c r="K607" s="348" t="str">
        <f t="shared" si="156"/>
        <v/>
      </c>
      <c r="L607" s="348" t="str">
        <f t="shared" si="156"/>
        <v/>
      </c>
      <c r="M607" s="348" t="str">
        <f t="shared" si="156"/>
        <v/>
      </c>
      <c r="N607" s="348">
        <f t="shared" si="156"/>
        <v>0.35860275915592843</v>
      </c>
      <c r="O607" s="348">
        <f t="shared" si="156"/>
        <v>0.29782089891330177</v>
      </c>
      <c r="P607" s="348">
        <f t="shared" si="156"/>
        <v>0.23244889209719205</v>
      </c>
      <c r="Q607" s="348">
        <f t="shared" si="156"/>
        <v>0.20400702978770149</v>
      </c>
      <c r="R607" s="350"/>
      <c r="S607" s="338" t="s">
        <v>1891</v>
      </c>
    </row>
    <row r="608" spans="2:19" s="339" customFormat="1" ht="15">
      <c r="B608" s="348" t="str">
        <f t="shared" si="156"/>
        <v/>
      </c>
      <c r="C608" s="348" t="str">
        <f t="shared" si="156"/>
        <v/>
      </c>
      <c r="D608" s="348" t="str">
        <f t="shared" si="156"/>
        <v/>
      </c>
      <c r="E608" s="348" t="str">
        <f t="shared" si="156"/>
        <v/>
      </c>
      <c r="F608" s="348" t="str">
        <f t="shared" si="156"/>
        <v/>
      </c>
      <c r="G608" s="348" t="str">
        <f t="shared" si="156"/>
        <v/>
      </c>
      <c r="H608" s="348" t="str">
        <f t="shared" si="156"/>
        <v/>
      </c>
      <c r="I608" s="348" t="str">
        <f t="shared" si="156"/>
        <v/>
      </c>
      <c r="J608" s="348" t="str">
        <f t="shared" si="156"/>
        <v/>
      </c>
      <c r="K608" s="348" t="str">
        <f t="shared" si="156"/>
        <v/>
      </c>
      <c r="L608" s="348" t="str">
        <f t="shared" si="156"/>
        <v/>
      </c>
      <c r="M608" s="348">
        <f t="shared" si="156"/>
        <v>0.3339763696921923</v>
      </c>
      <c r="N608" s="348">
        <f t="shared" si="156"/>
        <v>0.35214806594781917</v>
      </c>
      <c r="O608" s="348">
        <f t="shared" si="156"/>
        <v>0.25985433067846431</v>
      </c>
      <c r="P608" s="348">
        <f t="shared" si="156"/>
        <v>0.20168976582195722</v>
      </c>
      <c r="Q608" s="348">
        <f t="shared" si="156"/>
        <v>0.20611069979857591</v>
      </c>
      <c r="R608" s="350"/>
      <c r="S608" s="338" t="s">
        <v>1892</v>
      </c>
    </row>
    <row r="609" spans="2:24" s="339" customFormat="1" ht="15">
      <c r="B609" s="348" t="str">
        <f t="shared" si="156"/>
        <v/>
      </c>
      <c r="C609" s="348" t="str">
        <f t="shared" si="156"/>
        <v/>
      </c>
      <c r="D609" s="348" t="str">
        <f t="shared" si="156"/>
        <v/>
      </c>
      <c r="E609" s="348" t="str">
        <f t="shared" si="156"/>
        <v/>
      </c>
      <c r="F609" s="348" t="str">
        <f t="shared" si="156"/>
        <v/>
      </c>
      <c r="G609" s="348" t="str">
        <f t="shared" si="156"/>
        <v/>
      </c>
      <c r="H609" s="348" t="str">
        <f t="shared" si="156"/>
        <v/>
      </c>
      <c r="I609" s="348" t="str">
        <f t="shared" si="156"/>
        <v/>
      </c>
      <c r="J609" s="348" t="str">
        <f t="shared" si="156"/>
        <v/>
      </c>
      <c r="K609" s="348" t="str">
        <f t="shared" si="156"/>
        <v/>
      </c>
      <c r="L609" s="348" t="str">
        <f t="shared" si="156"/>
        <v/>
      </c>
      <c r="M609" s="348">
        <f t="shared" si="156"/>
        <v>0.3339763696921923</v>
      </c>
      <c r="N609" s="348">
        <f t="shared" si="156"/>
        <v>0.35390407549962938</v>
      </c>
      <c r="O609" s="348">
        <f t="shared" si="156"/>
        <v>0.3086726309358776</v>
      </c>
      <c r="P609" s="348">
        <f t="shared" si="156"/>
        <v>0.25378553981834373</v>
      </c>
      <c r="Q609" s="348">
        <f t="shared" si="156"/>
        <v>0.20005026278794596</v>
      </c>
      <c r="R609" s="350"/>
      <c r="S609" s="338" t="s">
        <v>1893</v>
      </c>
    </row>
    <row r="610" spans="2:24" ht="14">
      <c r="B610" s="155" t="e">
        <f t="shared" ref="B610:N610" si="157">B551/B401</f>
        <v>#VALUE!</v>
      </c>
      <c r="C610" s="155" t="e">
        <f t="shared" si="157"/>
        <v>#VALUE!</v>
      </c>
      <c r="D610" s="155" t="e">
        <f t="shared" si="157"/>
        <v>#VALUE!</v>
      </c>
      <c r="E610" s="155" t="e">
        <f t="shared" si="157"/>
        <v>#VALUE!</v>
      </c>
      <c r="F610" s="155" t="e">
        <f t="shared" si="157"/>
        <v>#VALUE!</v>
      </c>
      <c r="G610" s="155" t="e">
        <f t="shared" si="157"/>
        <v>#VALUE!</v>
      </c>
      <c r="H610" s="155" t="e">
        <f t="shared" si="157"/>
        <v>#VALUE!</v>
      </c>
      <c r="I610" s="155" t="e">
        <f t="shared" si="157"/>
        <v>#VALUE!</v>
      </c>
      <c r="J610" s="155" t="e">
        <f t="shared" si="157"/>
        <v>#VALUE!</v>
      </c>
      <c r="K610" s="155" t="e">
        <f t="shared" si="157"/>
        <v>#VALUE!</v>
      </c>
      <c r="L610" s="155" t="e">
        <f t="shared" si="157"/>
        <v>#VALUE!</v>
      </c>
      <c r="M610" s="155">
        <f t="shared" si="157"/>
        <v>1.7122025646485673E-2</v>
      </c>
      <c r="N610" s="155">
        <f t="shared" si="157"/>
        <v>6.7518738909424558E-2</v>
      </c>
      <c r="O610" s="155">
        <f>O551/O401</f>
        <v>5.025465241288684E-2</v>
      </c>
      <c r="P610" s="155">
        <f>P551/P401</f>
        <v>3.9769215500919101E-2</v>
      </c>
      <c r="Q610" s="155">
        <f>Q551/Q401</f>
        <v>3.2675815710597855E-2</v>
      </c>
      <c r="R610" s="6"/>
      <c r="S610" s="89" t="s">
        <v>37</v>
      </c>
    </row>
    <row r="611" spans="2:24" ht="14">
      <c r="B611" s="29" t="e">
        <f t="shared" ref="B611:N611" si="158">B551/B438</f>
        <v>#VALUE!</v>
      </c>
      <c r="C611" s="29" t="e">
        <f t="shared" si="158"/>
        <v>#VALUE!</v>
      </c>
      <c r="D611" s="29" t="e">
        <f t="shared" si="158"/>
        <v>#VALUE!</v>
      </c>
      <c r="E611" s="29" t="e">
        <f t="shared" si="158"/>
        <v>#VALUE!</v>
      </c>
      <c r="F611" s="29" t="e">
        <f t="shared" si="158"/>
        <v>#VALUE!</v>
      </c>
      <c r="G611" s="29" t="e">
        <f t="shared" si="158"/>
        <v>#VALUE!</v>
      </c>
      <c r="H611" s="29" t="e">
        <f t="shared" si="158"/>
        <v>#VALUE!</v>
      </c>
      <c r="I611" s="29" t="e">
        <f t="shared" si="158"/>
        <v>#VALUE!</v>
      </c>
      <c r="J611" s="29" t="e">
        <f t="shared" si="158"/>
        <v>#VALUE!</v>
      </c>
      <c r="K611" s="29" t="e">
        <f t="shared" si="158"/>
        <v>#VALUE!</v>
      </c>
      <c r="L611" s="29" t="e">
        <f t="shared" si="158"/>
        <v>#VALUE!</v>
      </c>
      <c r="M611" s="29">
        <f t="shared" si="158"/>
        <v>6.6327707383331824E-2</v>
      </c>
      <c r="N611" s="29">
        <f t="shared" si="158"/>
        <v>0.2520979649968581</v>
      </c>
      <c r="O611" s="29">
        <f>O551/O438</f>
        <v>0.19882771251408332</v>
      </c>
      <c r="P611" s="29">
        <f>P551/P438</f>
        <v>0.17507689469704621</v>
      </c>
      <c r="Q611" s="29">
        <f>Q551/Q438</f>
        <v>0.15372681847561256</v>
      </c>
      <c r="R611" s="6"/>
      <c r="S611" s="89" t="s">
        <v>39</v>
      </c>
    </row>
    <row r="612" spans="2:24" ht="14">
      <c r="B612" s="392" t="s">
        <v>364</v>
      </c>
      <c r="C612" s="392"/>
      <c r="D612" s="392"/>
      <c r="E612" s="392"/>
      <c r="F612" s="392"/>
      <c r="G612" s="392"/>
      <c r="H612" s="392"/>
      <c r="I612" s="392"/>
      <c r="J612" s="392"/>
      <c r="K612" s="392"/>
      <c r="L612" s="392"/>
      <c r="M612" s="392"/>
      <c r="N612" s="392"/>
      <c r="O612" s="392"/>
      <c r="P612" s="126"/>
      <c r="Q612" s="126"/>
      <c r="R612" s="28"/>
      <c r="S612" s="89"/>
    </row>
    <row r="613" spans="2:24" ht="14">
      <c r="B613" s="156" t="e">
        <f t="shared" ref="B613:N613" si="159">B419/B438</f>
        <v>#VALUE!</v>
      </c>
      <c r="C613" s="156" t="e">
        <f t="shared" si="159"/>
        <v>#VALUE!</v>
      </c>
      <c r="D613" s="156" t="e">
        <f t="shared" si="159"/>
        <v>#VALUE!</v>
      </c>
      <c r="E613" s="156" t="e">
        <f t="shared" si="159"/>
        <v>#VALUE!</v>
      </c>
      <c r="F613" s="156" t="e">
        <f t="shared" si="159"/>
        <v>#VALUE!</v>
      </c>
      <c r="G613" s="156" t="e">
        <f t="shared" si="159"/>
        <v>#VALUE!</v>
      </c>
      <c r="H613" s="156" t="e">
        <f t="shared" si="159"/>
        <v>#VALUE!</v>
      </c>
      <c r="I613" s="156" t="e">
        <f t="shared" si="159"/>
        <v>#VALUE!</v>
      </c>
      <c r="J613" s="156" t="e">
        <f t="shared" si="159"/>
        <v>#VALUE!</v>
      </c>
      <c r="K613" s="156" t="e">
        <f t="shared" si="159"/>
        <v>#VALUE!</v>
      </c>
      <c r="L613" s="156" t="e">
        <f t="shared" si="159"/>
        <v>#VALUE!</v>
      </c>
      <c r="M613" s="156">
        <f t="shared" si="159"/>
        <v>2.7634003385639172</v>
      </c>
      <c r="N613" s="156">
        <f t="shared" si="159"/>
        <v>2.4646755220395975</v>
      </c>
      <c r="O613" s="156">
        <f>O419/O438</f>
        <v>2.7068148884807552</v>
      </c>
      <c r="P613" s="156">
        <f>P419/P438</f>
        <v>3.153139705226117</v>
      </c>
      <c r="Q613" s="156">
        <f>Q419/Q438</f>
        <v>3.4422027326496316</v>
      </c>
      <c r="R613" s="6"/>
      <c r="S613" s="89" t="s">
        <v>40</v>
      </c>
    </row>
    <row r="614" spans="2:24" ht="14">
      <c r="B614" s="13" t="e">
        <f t="shared" ref="B614:N614" si="160">B419/B551</f>
        <v>#VALUE!</v>
      </c>
      <c r="C614" s="13" t="e">
        <f t="shared" si="160"/>
        <v>#VALUE!</v>
      </c>
      <c r="D614" s="13" t="e">
        <f t="shared" si="160"/>
        <v>#VALUE!</v>
      </c>
      <c r="E614" s="13" t="e">
        <f t="shared" si="160"/>
        <v>#VALUE!</v>
      </c>
      <c r="F614" s="13" t="e">
        <f t="shared" si="160"/>
        <v>#VALUE!</v>
      </c>
      <c r="G614" s="13" t="e">
        <f t="shared" si="160"/>
        <v>#VALUE!</v>
      </c>
      <c r="H614" s="13" t="e">
        <f t="shared" si="160"/>
        <v>#VALUE!</v>
      </c>
      <c r="I614" s="13" t="e">
        <f t="shared" si="160"/>
        <v>#VALUE!</v>
      </c>
      <c r="J614" s="13" t="e">
        <f t="shared" si="160"/>
        <v>#VALUE!</v>
      </c>
      <c r="K614" s="13" t="e">
        <f t="shared" si="160"/>
        <v>#VALUE!</v>
      </c>
      <c r="L614" s="13" t="e">
        <f t="shared" si="160"/>
        <v>#VALUE!</v>
      </c>
      <c r="M614" s="13">
        <f t="shared" si="160"/>
        <v>41.662835149618942</v>
      </c>
      <c r="N614" s="13">
        <f t="shared" si="160"/>
        <v>9.7766577452154966</v>
      </c>
      <c r="O614" s="13">
        <f>O419/O551</f>
        <v>13.613871297186636</v>
      </c>
      <c r="P614" s="13">
        <f>P419/P551</f>
        <v>18.010027597772527</v>
      </c>
      <c r="Q614" s="13">
        <f>Q419/Q551</f>
        <v>22.391686543592311</v>
      </c>
      <c r="R614" s="6"/>
      <c r="S614" s="89" t="s">
        <v>41</v>
      </c>
      <c r="T614" s="3"/>
      <c r="U614" s="3"/>
      <c r="V614" s="3"/>
      <c r="W614" s="3"/>
      <c r="X614" s="3"/>
    </row>
    <row r="615" spans="2:24" ht="14">
      <c r="B615" s="392" t="s">
        <v>42</v>
      </c>
      <c r="C615" s="392"/>
      <c r="D615" s="392"/>
      <c r="E615" s="392"/>
      <c r="F615" s="392"/>
      <c r="G615" s="392"/>
      <c r="H615" s="392"/>
      <c r="I615" s="392"/>
      <c r="J615" s="392"/>
      <c r="K615" s="392"/>
      <c r="L615" s="392"/>
      <c r="M615" s="392"/>
      <c r="N615" s="392"/>
      <c r="O615" s="392"/>
      <c r="P615" s="126"/>
      <c r="Q615" s="126"/>
      <c r="R615" s="28"/>
      <c r="S615" s="89"/>
      <c r="T615" s="3"/>
      <c r="U615" s="3"/>
      <c r="V615" s="3"/>
      <c r="W615" s="3"/>
      <c r="X615" s="3"/>
    </row>
    <row r="616" spans="2:24" ht="14">
      <c r="B616" s="157"/>
      <c r="C616" s="157"/>
      <c r="D616" s="157"/>
      <c r="E616" s="157"/>
      <c r="F616" s="157"/>
      <c r="G616" s="157"/>
      <c r="H616" s="157">
        <v>2120000</v>
      </c>
      <c r="I616" s="157">
        <v>2120000</v>
      </c>
      <c r="J616" s="157">
        <v>2120000</v>
      </c>
      <c r="K616" s="157">
        <v>2120000</v>
      </c>
      <c r="L616" s="157">
        <v>2120000</v>
      </c>
      <c r="M616" s="157">
        <v>2120000</v>
      </c>
      <c r="N616" s="157">
        <v>2120000</v>
      </c>
      <c r="O616" s="157">
        <v>2120000</v>
      </c>
      <c r="P616" s="157">
        <v>2120000</v>
      </c>
      <c r="Q616" s="157">
        <v>2120000</v>
      </c>
      <c r="R616" s="30"/>
      <c r="S616" s="90" t="s">
        <v>43</v>
      </c>
      <c r="T616" s="70"/>
      <c r="U616" s="70"/>
      <c r="V616" s="70"/>
      <c r="W616" s="70"/>
      <c r="X616" s="70"/>
    </row>
    <row r="617" spans="2:24" ht="14">
      <c r="B617" s="13" t="e">
        <f t="shared" ref="B617:O617" si="161">B438/B616</f>
        <v>#VALUE!</v>
      </c>
      <c r="C617" s="13" t="e">
        <f t="shared" si="161"/>
        <v>#VALUE!</v>
      </c>
      <c r="D617" s="13" t="e">
        <f t="shared" si="161"/>
        <v>#VALUE!</v>
      </c>
      <c r="E617" s="13" t="e">
        <f t="shared" si="161"/>
        <v>#VALUE!</v>
      </c>
      <c r="F617" s="13" t="e">
        <f t="shared" si="161"/>
        <v>#VALUE!</v>
      </c>
      <c r="G617" s="13" t="e">
        <f t="shared" si="161"/>
        <v>#VALUE!</v>
      </c>
      <c r="H617" s="13" t="e">
        <f t="shared" si="161"/>
        <v>#VALUE!</v>
      </c>
      <c r="I617" s="13" t="e">
        <f t="shared" si="161"/>
        <v>#VALUE!</v>
      </c>
      <c r="J617" s="13" t="e">
        <f t="shared" si="161"/>
        <v>#VALUE!</v>
      </c>
      <c r="K617" s="13" t="e">
        <f t="shared" si="161"/>
        <v>#VALUE!</v>
      </c>
      <c r="L617" s="13" t="e">
        <f t="shared" si="161"/>
        <v>#VALUE!</v>
      </c>
      <c r="M617" s="13">
        <f t="shared" si="161"/>
        <v>7.5338272688679249</v>
      </c>
      <c r="N617" s="13">
        <f t="shared" si="161"/>
        <v>9.7557234292452844</v>
      </c>
      <c r="O617" s="13">
        <f t="shared" si="161"/>
        <v>11.73042479245283</v>
      </c>
      <c r="P617" s="13">
        <f t="shared" ref="P617:Q617" si="162">P438/P616</f>
        <v>13.721981905660378</v>
      </c>
      <c r="Q617" s="13">
        <f t="shared" si="162"/>
        <v>15.055094033018868</v>
      </c>
      <c r="R617" s="6"/>
      <c r="S617" s="90" t="s">
        <v>44</v>
      </c>
      <c r="T617" s="3"/>
      <c r="U617" s="3"/>
      <c r="V617" s="3"/>
      <c r="W617" s="3"/>
      <c r="X617" s="3"/>
    </row>
    <row r="618" spans="2:24" ht="14">
      <c r="B618" s="13" t="e">
        <f t="shared" ref="B618:O618" si="163">B551/B616</f>
        <v>#DIV/0!</v>
      </c>
      <c r="C618" s="13" t="e">
        <f t="shared" si="163"/>
        <v>#DIV/0!</v>
      </c>
      <c r="D618" s="13" t="e">
        <f t="shared" si="163"/>
        <v>#DIV/0!</v>
      </c>
      <c r="E618" s="13" t="e">
        <f t="shared" si="163"/>
        <v>#DIV/0!</v>
      </c>
      <c r="F618" s="13" t="e">
        <f t="shared" si="163"/>
        <v>#DIV/0!</v>
      </c>
      <c r="G618" s="13" t="e">
        <f t="shared" si="163"/>
        <v>#DIV/0!</v>
      </c>
      <c r="H618" s="13">
        <f t="shared" si="163"/>
        <v>0</v>
      </c>
      <c r="I618" s="13">
        <f t="shared" si="163"/>
        <v>0</v>
      </c>
      <c r="J618" s="13">
        <f t="shared" si="163"/>
        <v>0</v>
      </c>
      <c r="K618" s="13">
        <f t="shared" si="163"/>
        <v>0</v>
      </c>
      <c r="L618" s="13">
        <f t="shared" si="163"/>
        <v>0</v>
      </c>
      <c r="M618" s="13">
        <f t="shared" si="163"/>
        <v>0.49970149056603769</v>
      </c>
      <c r="N618" s="13">
        <f t="shared" si="163"/>
        <v>2.4593980235849058</v>
      </c>
      <c r="O618" s="13">
        <f t="shared" si="163"/>
        <v>2.3323335283018869</v>
      </c>
      <c r="P618" s="13">
        <f t="shared" ref="P618:Q618" si="164">P551/P616</f>
        <v>2.4024019811320754</v>
      </c>
      <c r="Q618" s="13">
        <f t="shared" si="164"/>
        <v>2.3143717075471697</v>
      </c>
      <c r="R618" s="6"/>
      <c r="S618" s="89" t="s">
        <v>45</v>
      </c>
      <c r="T618" s="3"/>
      <c r="U618" s="3"/>
      <c r="V618" s="3"/>
      <c r="W618" s="3"/>
      <c r="X618" s="3"/>
    </row>
    <row r="619" spans="2:24" ht="14">
      <c r="B619" s="91"/>
      <c r="C619" s="91" t="e">
        <f t="shared" ref="C619:M619" si="165">+C618/B618-1</f>
        <v>#DIV/0!</v>
      </c>
      <c r="D619" s="92" t="e">
        <f t="shared" si="165"/>
        <v>#DIV/0!</v>
      </c>
      <c r="E619" s="91" t="e">
        <f t="shared" si="165"/>
        <v>#DIV/0!</v>
      </c>
      <c r="F619" s="92" t="e">
        <f t="shared" si="165"/>
        <v>#DIV/0!</v>
      </c>
      <c r="G619" s="91" t="e">
        <f t="shared" si="165"/>
        <v>#DIV/0!</v>
      </c>
      <c r="H619" s="92" t="e">
        <f t="shared" si="165"/>
        <v>#DIV/0!</v>
      </c>
      <c r="I619" s="91" t="e">
        <f t="shared" si="165"/>
        <v>#DIV/0!</v>
      </c>
      <c r="J619" s="92" t="e">
        <f t="shared" si="165"/>
        <v>#DIV/0!</v>
      </c>
      <c r="K619" s="91" t="e">
        <f t="shared" si="165"/>
        <v>#DIV/0!</v>
      </c>
      <c r="L619" s="92" t="e">
        <f t="shared" si="165"/>
        <v>#DIV/0!</v>
      </c>
      <c r="M619" s="91" t="e">
        <f t="shared" si="165"/>
        <v>#DIV/0!</v>
      </c>
      <c r="N619" s="93">
        <f>+N618/M618-1</f>
        <v>3.9217344154787668</v>
      </c>
      <c r="O619" s="93">
        <f>+O618/N618-1</f>
        <v>-5.1664876552923733E-2</v>
      </c>
      <c r="P619" s="93">
        <f>+P618/O618-1</f>
        <v>3.0042209649665086E-2</v>
      </c>
      <c r="Q619" s="93">
        <f>+Q618/P618-1</f>
        <v>-3.6642607805136507E-2</v>
      </c>
      <c r="R619" s="31"/>
      <c r="S619" s="94" t="s">
        <v>46</v>
      </c>
      <c r="T619" s="3"/>
      <c r="U619" s="3"/>
      <c r="V619" s="3"/>
      <c r="W619" s="3"/>
      <c r="X619" s="3"/>
    </row>
    <row r="620" spans="2:24" ht="14">
      <c r="B620" s="137">
        <v>0</v>
      </c>
      <c r="C620" s="137">
        <v>0</v>
      </c>
      <c r="D620" s="137">
        <v>0</v>
      </c>
      <c r="E620" s="137">
        <v>0</v>
      </c>
      <c r="F620" s="137">
        <v>0</v>
      </c>
      <c r="G620" s="137">
        <v>0</v>
      </c>
      <c r="H620" s="137">
        <v>0.13</v>
      </c>
      <c r="I620" s="137">
        <v>0.2</v>
      </c>
      <c r="J620" s="137">
        <v>0.1</v>
      </c>
      <c r="K620" s="137">
        <v>0.18</v>
      </c>
      <c r="L620" s="137">
        <v>0.26</v>
      </c>
      <c r="M620" s="137">
        <v>0.3</v>
      </c>
      <c r="N620" s="137">
        <v>0.37</v>
      </c>
      <c r="O620" s="137"/>
      <c r="P620" s="137"/>
      <c r="Q620" s="137"/>
      <c r="R620" s="6"/>
      <c r="S620" s="90" t="s">
        <v>47</v>
      </c>
      <c r="T620" s="70"/>
      <c r="U620" s="70"/>
      <c r="V620" s="70"/>
      <c r="W620" s="70"/>
      <c r="X620" s="70"/>
    </row>
    <row r="621" spans="2:24" ht="14">
      <c r="B621" s="91" t="e">
        <f t="shared" ref="B621:O621" si="166">+B620/B629</f>
        <v>#DIV/0!</v>
      </c>
      <c r="C621" s="91" t="e">
        <f t="shared" si="166"/>
        <v>#DIV/0!</v>
      </c>
      <c r="D621" s="92" t="e">
        <f t="shared" si="166"/>
        <v>#DIV/0!</v>
      </c>
      <c r="E621" s="91" t="e">
        <f t="shared" si="166"/>
        <v>#DIV/0!</v>
      </c>
      <c r="F621" s="92" t="e">
        <f t="shared" si="166"/>
        <v>#DIV/0!</v>
      </c>
      <c r="G621" s="91" t="e">
        <f t="shared" si="166"/>
        <v>#DIV/0!</v>
      </c>
      <c r="H621" s="92">
        <f t="shared" si="166"/>
        <v>1.1618401316216272E-2</v>
      </c>
      <c r="I621" s="91">
        <f t="shared" si="166"/>
        <v>1.0859703235645616E-2</v>
      </c>
      <c r="J621" s="92">
        <f t="shared" si="166"/>
        <v>4.7214907941176658E-3</v>
      </c>
      <c r="K621" s="91">
        <f t="shared" si="166"/>
        <v>5.4924718234681327E-3</v>
      </c>
      <c r="L621" s="92">
        <f t="shared" si="166"/>
        <v>6.1251923880247762E-3</v>
      </c>
      <c r="M621" s="91">
        <f t="shared" si="166"/>
        <v>5.7185528972882715E-3</v>
      </c>
      <c r="N621" s="93">
        <f t="shared" si="166"/>
        <v>7.1771784875729874E-3</v>
      </c>
      <c r="O621" s="93">
        <f t="shared" si="166"/>
        <v>0</v>
      </c>
      <c r="P621" s="93">
        <f t="shared" ref="P621:Q621" si="167">+P620/P629</f>
        <v>0</v>
      </c>
      <c r="Q621" s="93">
        <f t="shared" si="167"/>
        <v>0</v>
      </c>
      <c r="R621" s="6"/>
      <c r="S621" s="94" t="s">
        <v>48</v>
      </c>
      <c r="T621" s="3"/>
      <c r="U621" s="3"/>
      <c r="V621" s="3"/>
      <c r="W621" s="3"/>
      <c r="X621" s="3"/>
    </row>
    <row r="622" spans="2:24" ht="14">
      <c r="B622" s="95" t="e">
        <f t="shared" ref="B622:M622" si="168">+B620/B618</f>
        <v>#DIV/0!</v>
      </c>
      <c r="C622" s="95" t="e">
        <f t="shared" si="168"/>
        <v>#DIV/0!</v>
      </c>
      <c r="D622" s="96" t="e">
        <f t="shared" si="168"/>
        <v>#DIV/0!</v>
      </c>
      <c r="E622" s="95" t="e">
        <f t="shared" si="168"/>
        <v>#DIV/0!</v>
      </c>
      <c r="F622" s="96" t="e">
        <f t="shared" si="168"/>
        <v>#DIV/0!</v>
      </c>
      <c r="G622" s="95" t="e">
        <f t="shared" si="168"/>
        <v>#DIV/0!</v>
      </c>
      <c r="H622" s="96" t="e">
        <f t="shared" si="168"/>
        <v>#DIV/0!</v>
      </c>
      <c r="I622" s="95" t="e">
        <f t="shared" si="168"/>
        <v>#DIV/0!</v>
      </c>
      <c r="J622" s="96" t="e">
        <f t="shared" si="168"/>
        <v>#DIV/0!</v>
      </c>
      <c r="K622" s="95" t="e">
        <f t="shared" si="168"/>
        <v>#DIV/0!</v>
      </c>
      <c r="L622" s="96" t="e">
        <f t="shared" si="168"/>
        <v>#DIV/0!</v>
      </c>
      <c r="M622" s="95">
        <f t="shared" si="168"/>
        <v>0.600358425307426</v>
      </c>
      <c r="N622" s="97">
        <f>+N620/N618</f>
        <v>0.15044331842662656</v>
      </c>
      <c r="O622" s="97">
        <f>+O620/O618</f>
        <v>0</v>
      </c>
      <c r="P622" s="97">
        <f>+P620/P618</f>
        <v>0</v>
      </c>
      <c r="Q622" s="97">
        <f>+Q620/Q618</f>
        <v>0</v>
      </c>
      <c r="R622" s="28"/>
      <c r="S622" s="98" t="s">
        <v>49</v>
      </c>
      <c r="T622" s="3"/>
      <c r="U622" s="3"/>
      <c r="V622" s="3"/>
      <c r="W622" s="3"/>
      <c r="X622" s="3"/>
    </row>
    <row r="623" spans="2:24" ht="14">
      <c r="B623" s="16">
        <f t="shared" ref="B623:O623" si="169">+B629*B616</f>
        <v>0</v>
      </c>
      <c r="C623" s="16">
        <f t="shared" si="169"/>
        <v>0</v>
      </c>
      <c r="D623" s="16">
        <f t="shared" si="169"/>
        <v>0</v>
      </c>
      <c r="E623" s="16">
        <f t="shared" si="169"/>
        <v>0</v>
      </c>
      <c r="F623" s="16">
        <f t="shared" si="169"/>
        <v>0</v>
      </c>
      <c r="G623" s="16">
        <f t="shared" si="169"/>
        <v>0</v>
      </c>
      <c r="H623" s="16">
        <f t="shared" si="169"/>
        <v>23720991.59764209</v>
      </c>
      <c r="I623" s="16">
        <f t="shared" si="169"/>
        <v>39043424.189371318</v>
      </c>
      <c r="J623" s="16">
        <f t="shared" si="169"/>
        <v>44901072.403682992</v>
      </c>
      <c r="K623" s="16">
        <f t="shared" si="169"/>
        <v>69476915.360677227</v>
      </c>
      <c r="L623" s="16">
        <f t="shared" si="169"/>
        <v>89989010.153809786</v>
      </c>
      <c r="M623" s="16">
        <f t="shared" si="169"/>
        <v>111216947.96275999</v>
      </c>
      <c r="N623" s="16">
        <f t="shared" si="169"/>
        <v>109290858.70696387</v>
      </c>
      <c r="O623" s="16">
        <f t="shared" si="169"/>
        <v>132984490.40434894</v>
      </c>
      <c r="P623" s="16">
        <f t="shared" ref="P623:Q623" si="170">+P629*P616</f>
        <v>93250137.679784507</v>
      </c>
      <c r="Q623" s="16">
        <f t="shared" si="170"/>
        <v>92220000</v>
      </c>
      <c r="R623" s="6"/>
      <c r="S623" s="89" t="s">
        <v>50</v>
      </c>
      <c r="T623" s="3"/>
      <c r="U623" s="3"/>
      <c r="V623" s="3"/>
      <c r="W623" s="3"/>
      <c r="X623" s="3"/>
    </row>
    <row r="624" spans="2:24" ht="14">
      <c r="B624" s="32" t="e">
        <f t="shared" ref="B624:O624" si="171">+B629/B$617</f>
        <v>#VALUE!</v>
      </c>
      <c r="C624" s="32" t="e">
        <f t="shared" si="171"/>
        <v>#VALUE!</v>
      </c>
      <c r="D624" s="33" t="e">
        <f t="shared" si="171"/>
        <v>#VALUE!</v>
      </c>
      <c r="E624" s="32" t="e">
        <f t="shared" si="171"/>
        <v>#VALUE!</v>
      </c>
      <c r="F624" s="33" t="e">
        <f t="shared" si="171"/>
        <v>#VALUE!</v>
      </c>
      <c r="G624" s="32" t="e">
        <f t="shared" si="171"/>
        <v>#VALUE!</v>
      </c>
      <c r="H624" s="33" t="e">
        <f t="shared" si="171"/>
        <v>#VALUE!</v>
      </c>
      <c r="I624" s="32" t="e">
        <f t="shared" si="171"/>
        <v>#VALUE!</v>
      </c>
      <c r="J624" s="33" t="e">
        <f t="shared" si="171"/>
        <v>#VALUE!</v>
      </c>
      <c r="K624" s="32" t="e">
        <f t="shared" si="171"/>
        <v>#VALUE!</v>
      </c>
      <c r="L624" s="33" t="e">
        <f t="shared" si="171"/>
        <v>#VALUE!</v>
      </c>
      <c r="M624" s="32">
        <f t="shared" si="171"/>
        <v>6.9633696975665993</v>
      </c>
      <c r="N624" s="34">
        <f t="shared" si="171"/>
        <v>5.2843125593706626</v>
      </c>
      <c r="O624" s="34">
        <f t="shared" si="171"/>
        <v>5.3475073852361348</v>
      </c>
      <c r="P624" s="34">
        <f t="shared" ref="P624:Q624" si="172">+P629/P$617</f>
        <v>3.2055073605478204</v>
      </c>
      <c r="Q624" s="34">
        <f t="shared" si="172"/>
        <v>2.8893874661025496</v>
      </c>
      <c r="R624" s="35">
        <f>(SUM(INDEX($B624:$Q624,,$S$347-$B$347-$R$347+1):INDEX($B624:$Q624,$S$347-$B$347+1))-MAX(INDEX($B624:$Q624,,$S$347-$B$347-$R$347+1):INDEX($B624:$Q624,$S$347-$B$347+1))-MIN(INDEX($B624:$Q624,,$S$347-$B$347-$R$347+1):INDEX($B624:$Q624,$S$347-$B$347+1)))/(COUNT(INDEX($B624:$Q624,,$S$347-$B$347-$R$347+1):INDEX($B624:$Q624,$S$347-$B$347+1))-2)</f>
        <v>4.2449099599592399</v>
      </c>
      <c r="S624" s="36" t="s">
        <v>51</v>
      </c>
      <c r="T624" s="70"/>
      <c r="U624" s="70"/>
      <c r="V624" s="70"/>
      <c r="W624" s="70"/>
      <c r="X624" s="70"/>
    </row>
    <row r="625" spans="1:24" ht="14">
      <c r="B625" s="32" t="e">
        <f t="shared" ref="B625:O625" si="173">+B629/B$618</f>
        <v>#DIV/0!</v>
      </c>
      <c r="C625" s="32" t="e">
        <f t="shared" si="173"/>
        <v>#DIV/0!</v>
      </c>
      <c r="D625" s="33" t="e">
        <f t="shared" si="173"/>
        <v>#DIV/0!</v>
      </c>
      <c r="E625" s="32" t="e">
        <f t="shared" si="173"/>
        <v>#DIV/0!</v>
      </c>
      <c r="F625" s="33" t="e">
        <f t="shared" si="173"/>
        <v>#DIV/0!</v>
      </c>
      <c r="G625" s="32" t="e">
        <f t="shared" si="173"/>
        <v>#DIV/0!</v>
      </c>
      <c r="H625" s="33" t="e">
        <f t="shared" si="173"/>
        <v>#DIV/0!</v>
      </c>
      <c r="I625" s="32" t="e">
        <f t="shared" si="173"/>
        <v>#DIV/0!</v>
      </c>
      <c r="J625" s="33" t="e">
        <f t="shared" si="173"/>
        <v>#DIV/0!</v>
      </c>
      <c r="K625" s="32" t="e">
        <f t="shared" si="173"/>
        <v>#DIV/0!</v>
      </c>
      <c r="L625" s="33" t="e">
        <f t="shared" si="173"/>
        <v>#DIV/0!</v>
      </c>
      <c r="M625" s="32">
        <f t="shared" si="173"/>
        <v>104.98432664531529</v>
      </c>
      <c r="N625" s="34">
        <f t="shared" si="173"/>
        <v>20.96134556039166</v>
      </c>
      <c r="O625" s="34">
        <f t="shared" si="173"/>
        <v>26.895181348814045</v>
      </c>
      <c r="P625" s="34">
        <f t="shared" ref="P625:Q625" si="174">+P629/P$618</f>
        <v>18.309139913034464</v>
      </c>
      <c r="Q625" s="34">
        <f t="shared" si="174"/>
        <v>18.795597897324114</v>
      </c>
      <c r="R625" s="35">
        <f>(SUM(INDEX($B625:$Q625,,$S$347-$B$347-$R$347+1):INDEX($B625:$Q625,$S$347-$B$347+1))-MAX(INDEX($B625:$Q625,,$S$347-$B$347-$R$347+1):INDEX($B625:$Q625,$S$347-$B$347+1))-MIN(INDEX($B625:$Q625,,$S$347-$B$347-$R$347+1):INDEX($B625:$Q625,$S$347-$B$347+1)))/(COUNT(INDEX($B625:$Q625,,$S$347-$B$347-$R$347+1):INDEX($B625:$Q625,$S$347-$B$347+1))-2)</f>
        <v>19.878471728857885</v>
      </c>
      <c r="S625" s="36" t="s">
        <v>52</v>
      </c>
      <c r="T625" s="3"/>
      <c r="U625" s="3"/>
      <c r="V625" s="3"/>
      <c r="W625" s="3"/>
      <c r="X625" s="3"/>
    </row>
    <row r="626" spans="1:24" ht="14">
      <c r="B626" s="32" t="e">
        <f t="shared" ref="B626:O626" si="175">B623/B446</f>
        <v>#DIV/0!</v>
      </c>
      <c r="C626" s="32" t="e">
        <f t="shared" si="175"/>
        <v>#DIV/0!</v>
      </c>
      <c r="D626" s="33" t="e">
        <f t="shared" si="175"/>
        <v>#DIV/0!</v>
      </c>
      <c r="E626" s="32" t="e">
        <f t="shared" si="175"/>
        <v>#DIV/0!</v>
      </c>
      <c r="F626" s="33" t="e">
        <f t="shared" si="175"/>
        <v>#DIV/0!</v>
      </c>
      <c r="G626" s="32" t="e">
        <f t="shared" si="175"/>
        <v>#DIV/0!</v>
      </c>
      <c r="H626" s="33" t="e">
        <f t="shared" si="175"/>
        <v>#DIV/0!</v>
      </c>
      <c r="I626" s="32" t="e">
        <f t="shared" si="175"/>
        <v>#DIV/0!</v>
      </c>
      <c r="J626" s="33" t="e">
        <f t="shared" si="175"/>
        <v>#DIV/0!</v>
      </c>
      <c r="K626" s="32" t="e">
        <f t="shared" si="175"/>
        <v>#DIV/0!</v>
      </c>
      <c r="L626" s="33" t="e">
        <f t="shared" si="175"/>
        <v>#DIV/0!</v>
      </c>
      <c r="M626" s="32">
        <f t="shared" si="175"/>
        <v>37.447749649960663</v>
      </c>
      <c r="N626" s="34">
        <f t="shared" si="175"/>
        <v>7.8280118295982337</v>
      </c>
      <c r="O626" s="34">
        <f t="shared" si="175"/>
        <v>8.7517381567011636</v>
      </c>
      <c r="P626" s="34">
        <f t="shared" ref="P626:Q626" si="176">P623/P446</f>
        <v>4.8570152339338852</v>
      </c>
      <c r="Q626" s="34">
        <f t="shared" si="176"/>
        <v>3.924177174587558</v>
      </c>
      <c r="R626" s="35">
        <f>(SUM(INDEX($B626:$Q626,,$S$347-$B$347-$R$347+1):INDEX($B626:$Q626,$S$347-$B$347+1))-MAX(INDEX($B626:$Q626,,$S$347-$B$347-$R$347+1):INDEX($B626:$Q626,$S$347-$B$347+1))-MIN(INDEX($B626:$Q626,,$S$347-$B$347-$R$347+1):INDEX($B626:$Q626,$S$347-$B$347+1)))/(COUNT(INDEX($B626:$Q626,,$S$347-$B$347-$R$347+1):INDEX($B626:$Q626,$S$347-$B$347+1))-2)</f>
        <v>6.3425135317660608</v>
      </c>
      <c r="S626" s="36" t="s">
        <v>54</v>
      </c>
      <c r="T626" s="3"/>
      <c r="U626" s="3"/>
      <c r="V626" s="3"/>
      <c r="W626" s="3"/>
      <c r="X626" s="3"/>
    </row>
    <row r="627" spans="1:24" s="15" customFormat="1" ht="14">
      <c r="A627" s="99"/>
      <c r="B627" s="141"/>
      <c r="C627" s="141"/>
      <c r="D627" s="141"/>
      <c r="E627" s="141"/>
      <c r="F627" s="141"/>
      <c r="G627" s="141"/>
      <c r="H627" s="141">
        <v>12.9</v>
      </c>
      <c r="I627" s="141">
        <v>22.1</v>
      </c>
      <c r="J627" s="141">
        <v>28.75</v>
      </c>
      <c r="K627" s="141">
        <v>40.5</v>
      </c>
      <c r="L627" s="141">
        <v>55.5</v>
      </c>
      <c r="M627" s="141">
        <v>64.5</v>
      </c>
      <c r="N627" s="142">
        <v>69.25</v>
      </c>
      <c r="O627" s="142">
        <v>73.75</v>
      </c>
      <c r="P627" s="142">
        <v>73.75</v>
      </c>
      <c r="Q627" s="142">
        <v>73.75</v>
      </c>
      <c r="R627" s="31"/>
      <c r="S627" s="37" t="s">
        <v>55</v>
      </c>
      <c r="T627" s="3"/>
      <c r="U627" s="3"/>
      <c r="V627" s="3"/>
      <c r="W627" s="3"/>
      <c r="X627" s="3"/>
    </row>
    <row r="628" spans="1:24" s="71" customFormat="1" ht="14">
      <c r="A628" s="100"/>
      <c r="B628" s="143"/>
      <c r="C628" s="143"/>
      <c r="D628" s="143"/>
      <c r="E628" s="143"/>
      <c r="F628" s="143"/>
      <c r="G628" s="143"/>
      <c r="H628" s="143">
        <v>8.6</v>
      </c>
      <c r="I628" s="143">
        <v>11.9</v>
      </c>
      <c r="J628" s="143">
        <v>14</v>
      </c>
      <c r="K628" s="143">
        <v>24.6</v>
      </c>
      <c r="L628" s="143">
        <v>30.5</v>
      </c>
      <c r="M628" s="143">
        <v>42.5</v>
      </c>
      <c r="N628" s="144">
        <v>29.5</v>
      </c>
      <c r="O628" s="144">
        <v>54.75</v>
      </c>
      <c r="P628" s="144">
        <v>54.75</v>
      </c>
      <c r="Q628" s="144">
        <v>54.75</v>
      </c>
      <c r="R628" s="38"/>
      <c r="S628" s="39" t="s">
        <v>56</v>
      </c>
      <c r="T628" s="70"/>
      <c r="U628" s="70"/>
      <c r="V628" s="70"/>
      <c r="W628" s="70"/>
      <c r="X628" s="70"/>
    </row>
    <row r="629" spans="1:24" s="3" customFormat="1" ht="14">
      <c r="A629" s="101"/>
      <c r="B629" s="146"/>
      <c r="C629" s="146"/>
      <c r="D629" s="146"/>
      <c r="E629" s="146"/>
      <c r="F629" s="146"/>
      <c r="G629" s="146"/>
      <c r="H629" s="146">
        <v>11.189146980019855</v>
      </c>
      <c r="I629" s="146">
        <v>18.416709523288358</v>
      </c>
      <c r="J629" s="146">
        <v>21.179751133812733</v>
      </c>
      <c r="K629" s="146">
        <v>32.772129887111902</v>
      </c>
      <c r="L629" s="146">
        <v>42.44764629896688</v>
      </c>
      <c r="M629" s="146">
        <v>52.46082451073584</v>
      </c>
      <c r="N629" s="147">
        <v>51.552291842907486</v>
      </c>
      <c r="O629" s="147">
        <v>62.728533209598559</v>
      </c>
      <c r="P629" s="147">
        <v>43.985913999898351</v>
      </c>
      <c r="Q629" s="149">
        <f>VLOOKUP($R629,Price!$A$1:$F$1262,2,FALSE)</f>
        <v>43.5</v>
      </c>
      <c r="R629" s="150" t="s">
        <v>201</v>
      </c>
      <c r="S629" s="36" t="s">
        <v>57</v>
      </c>
    </row>
    <row r="630" spans="1:24" ht="14">
      <c r="B630" s="381" t="s">
        <v>64</v>
      </c>
      <c r="C630" s="382"/>
      <c r="D630" s="382"/>
      <c r="E630" s="382"/>
      <c r="F630" s="382"/>
      <c r="G630" s="382"/>
      <c r="H630" s="382"/>
      <c r="I630" s="382"/>
      <c r="J630" s="382"/>
      <c r="K630" s="382"/>
      <c r="L630" s="382"/>
      <c r="M630" s="382"/>
      <c r="N630" s="382"/>
      <c r="O630" s="128"/>
      <c r="P630" s="128"/>
      <c r="Q630" s="128"/>
      <c r="R630" s="28"/>
      <c r="S630" s="89"/>
      <c r="T630" s="3"/>
      <c r="U630" s="3"/>
      <c r="V630" s="3"/>
      <c r="W630" s="3"/>
      <c r="X630" s="3"/>
    </row>
    <row r="631" spans="1:24" ht="14">
      <c r="B631" s="102"/>
      <c r="C631" s="103" t="e">
        <f t="shared" ref="C631:O631" si="177">+C625/C619/100</f>
        <v>#DIV/0!</v>
      </c>
      <c r="D631" s="102" t="e">
        <f t="shared" si="177"/>
        <v>#DIV/0!</v>
      </c>
      <c r="E631" s="103" t="e">
        <f t="shared" si="177"/>
        <v>#DIV/0!</v>
      </c>
      <c r="F631" s="102" t="e">
        <f t="shared" si="177"/>
        <v>#DIV/0!</v>
      </c>
      <c r="G631" s="103" t="e">
        <f t="shared" si="177"/>
        <v>#DIV/0!</v>
      </c>
      <c r="H631" s="102" t="e">
        <f t="shared" si="177"/>
        <v>#DIV/0!</v>
      </c>
      <c r="I631" s="103" t="e">
        <f t="shared" si="177"/>
        <v>#DIV/0!</v>
      </c>
      <c r="J631" s="102" t="e">
        <f t="shared" si="177"/>
        <v>#DIV/0!</v>
      </c>
      <c r="K631" s="103" t="e">
        <f t="shared" si="177"/>
        <v>#DIV/0!</v>
      </c>
      <c r="L631" s="102" t="e">
        <f t="shared" si="177"/>
        <v>#DIV/0!</v>
      </c>
      <c r="M631" s="103" t="e">
        <f t="shared" si="177"/>
        <v>#DIV/0!</v>
      </c>
      <c r="N631" s="104">
        <f t="shared" si="177"/>
        <v>5.34491715646499E-2</v>
      </c>
      <c r="O631" s="104">
        <f t="shared" si="177"/>
        <v>-5.2056993344914977</v>
      </c>
      <c r="P631" s="104">
        <f t="shared" ref="P631:Q631" si="178">+P625/P619/100</f>
        <v>6.0944717870439922</v>
      </c>
      <c r="Q631" s="104">
        <f t="shared" si="178"/>
        <v>-5.1294378383978927</v>
      </c>
      <c r="R631" s="28"/>
      <c r="S631" s="89" t="s">
        <v>65</v>
      </c>
      <c r="T631" s="3"/>
      <c r="U631" s="3"/>
      <c r="V631" s="3"/>
      <c r="W631" s="3"/>
      <c r="X631" s="3"/>
    </row>
    <row r="632" spans="1:24" ht="14">
      <c r="B632" s="105"/>
      <c r="D632" s="105"/>
      <c r="F632" s="105"/>
      <c r="H632" s="105"/>
      <c r="I632" s="106"/>
      <c r="J632" s="107"/>
      <c r="K632" s="106"/>
      <c r="L632" s="107"/>
      <c r="M632" s="106"/>
      <c r="N632" s="108"/>
      <c r="O632" s="135"/>
      <c r="P632" s="135"/>
      <c r="Q632" s="135"/>
      <c r="R632" s="30"/>
      <c r="S632" s="90" t="s">
        <v>66</v>
      </c>
      <c r="T632" s="70"/>
      <c r="U632" s="70"/>
      <c r="V632" s="70"/>
      <c r="W632" s="70"/>
      <c r="X632" s="70"/>
    </row>
    <row r="633" spans="1:24" ht="14">
      <c r="B633" s="48" t="e">
        <f t="shared" ref="B633:Q633" si="179">($R624-B624)/$R624</f>
        <v>#VALUE!</v>
      </c>
      <c r="C633" s="49" t="e">
        <f t="shared" si="179"/>
        <v>#VALUE!</v>
      </c>
      <c r="D633" s="48" t="e">
        <f t="shared" si="179"/>
        <v>#VALUE!</v>
      </c>
      <c r="E633" s="49" t="e">
        <f t="shared" si="179"/>
        <v>#VALUE!</v>
      </c>
      <c r="F633" s="48" t="e">
        <f t="shared" si="179"/>
        <v>#VALUE!</v>
      </c>
      <c r="G633" s="49" t="e">
        <f t="shared" si="179"/>
        <v>#VALUE!</v>
      </c>
      <c r="H633" s="48" t="e">
        <f t="shared" si="179"/>
        <v>#VALUE!</v>
      </c>
      <c r="I633" s="49" t="e">
        <f t="shared" si="179"/>
        <v>#VALUE!</v>
      </c>
      <c r="J633" s="48" t="e">
        <f t="shared" si="179"/>
        <v>#VALUE!</v>
      </c>
      <c r="K633" s="49" t="e">
        <f t="shared" si="179"/>
        <v>#VALUE!</v>
      </c>
      <c r="L633" s="48" t="e">
        <f t="shared" si="179"/>
        <v>#VALUE!</v>
      </c>
      <c r="M633" s="49">
        <f t="shared" si="179"/>
        <v>-0.64040457000257844</v>
      </c>
      <c r="N633" s="50">
        <f t="shared" si="179"/>
        <v>-0.24485857396640826</v>
      </c>
      <c r="O633" s="50">
        <f t="shared" si="179"/>
        <v>-0.25974577451048741</v>
      </c>
      <c r="P633" s="50">
        <f t="shared" si="179"/>
        <v>0.24485857396640753</v>
      </c>
      <c r="Q633" s="50">
        <f t="shared" si="179"/>
        <v>0.31932891548769299</v>
      </c>
      <c r="R633" s="31"/>
      <c r="S633" s="51" t="s">
        <v>67</v>
      </c>
      <c r="T633" s="3"/>
      <c r="U633" s="3"/>
      <c r="V633" s="3"/>
      <c r="W633" s="3"/>
      <c r="X633" s="3"/>
    </row>
    <row r="634" spans="1:24" ht="14">
      <c r="B634" s="48" t="e">
        <f t="shared" ref="B634:Q634" si="180">($R625-B625)/$R625</f>
        <v>#DIV/0!</v>
      </c>
      <c r="C634" s="49" t="e">
        <f t="shared" si="180"/>
        <v>#DIV/0!</v>
      </c>
      <c r="D634" s="48" t="e">
        <f t="shared" si="180"/>
        <v>#DIV/0!</v>
      </c>
      <c r="E634" s="49" t="e">
        <f t="shared" si="180"/>
        <v>#DIV/0!</v>
      </c>
      <c r="F634" s="48" t="e">
        <f t="shared" si="180"/>
        <v>#DIV/0!</v>
      </c>
      <c r="G634" s="49" t="e">
        <f t="shared" si="180"/>
        <v>#DIV/0!</v>
      </c>
      <c r="H634" s="48" t="e">
        <f t="shared" si="180"/>
        <v>#DIV/0!</v>
      </c>
      <c r="I634" s="49" t="e">
        <f t="shared" si="180"/>
        <v>#DIV/0!</v>
      </c>
      <c r="J634" s="48" t="e">
        <f t="shared" si="180"/>
        <v>#DIV/0!</v>
      </c>
      <c r="K634" s="49" t="e">
        <f t="shared" si="180"/>
        <v>#DIV/0!</v>
      </c>
      <c r="L634" s="48" t="e">
        <f t="shared" si="180"/>
        <v>#DIV/0!</v>
      </c>
      <c r="M634" s="49">
        <f t="shared" si="180"/>
        <v>-4.281307742229898</v>
      </c>
      <c r="N634" s="50">
        <f t="shared" si="180"/>
        <v>-5.4474702396852259E-2</v>
      </c>
      <c r="O634" s="50">
        <f t="shared" si="180"/>
        <v>-0.35298033549379421</v>
      </c>
      <c r="P634" s="50">
        <f t="shared" si="180"/>
        <v>7.8946301165858643E-2</v>
      </c>
      <c r="Q634" s="50">
        <f t="shared" si="180"/>
        <v>5.4474702396852079E-2</v>
      </c>
      <c r="R634" s="31"/>
      <c r="S634" s="51" t="s">
        <v>68</v>
      </c>
      <c r="T634" s="3"/>
      <c r="U634" s="3"/>
      <c r="V634" s="3"/>
      <c r="W634" s="3"/>
      <c r="X634" s="3"/>
    </row>
    <row r="635" spans="1:24" ht="14">
      <c r="B635" s="48" t="e">
        <f t="shared" ref="B635:Q635" si="181">($R626-B626)/$R626</f>
        <v>#DIV/0!</v>
      </c>
      <c r="C635" s="49" t="e">
        <f t="shared" si="181"/>
        <v>#DIV/0!</v>
      </c>
      <c r="D635" s="48" t="e">
        <f t="shared" si="181"/>
        <v>#DIV/0!</v>
      </c>
      <c r="E635" s="49" t="e">
        <f t="shared" si="181"/>
        <v>#DIV/0!</v>
      </c>
      <c r="F635" s="48" t="e">
        <f t="shared" si="181"/>
        <v>#DIV/0!</v>
      </c>
      <c r="G635" s="49" t="e">
        <f t="shared" si="181"/>
        <v>#DIV/0!</v>
      </c>
      <c r="H635" s="48" t="e">
        <f t="shared" si="181"/>
        <v>#DIV/0!</v>
      </c>
      <c r="I635" s="49" t="e">
        <f t="shared" si="181"/>
        <v>#DIV/0!</v>
      </c>
      <c r="J635" s="48" t="e">
        <f t="shared" si="181"/>
        <v>#DIV/0!</v>
      </c>
      <c r="K635" s="49" t="e">
        <f t="shared" si="181"/>
        <v>#DIV/0!</v>
      </c>
      <c r="L635" s="48" t="e">
        <f t="shared" si="181"/>
        <v>#DIV/0!</v>
      </c>
      <c r="M635" s="49">
        <f t="shared" si="181"/>
        <v>-4.9042443445183173</v>
      </c>
      <c r="N635" s="50">
        <f t="shared" si="181"/>
        <v>-0.23421287008567701</v>
      </c>
      <c r="O635" s="50">
        <f t="shared" si="181"/>
        <v>-0.37985328890015924</v>
      </c>
      <c r="P635" s="50">
        <f t="shared" si="181"/>
        <v>0.23421287008567743</v>
      </c>
      <c r="Q635" s="50">
        <f t="shared" si="181"/>
        <v>0.38128990108833427</v>
      </c>
      <c r="R635" s="31"/>
      <c r="S635" s="51" t="s">
        <v>70</v>
      </c>
      <c r="T635" s="3"/>
      <c r="U635" s="3"/>
      <c r="V635" s="3"/>
      <c r="W635" s="3"/>
      <c r="X635" s="3"/>
    </row>
    <row r="636" spans="1:24" ht="14">
      <c r="B636" s="105"/>
      <c r="D636" s="105"/>
      <c r="F636" s="105"/>
      <c r="H636" s="105"/>
      <c r="I636" s="96"/>
      <c r="J636" s="95"/>
      <c r="K636" s="96"/>
      <c r="L636" s="95"/>
      <c r="M636" s="96"/>
      <c r="N636" s="97">
        <f>N632/N629-1</f>
        <v>-1</v>
      </c>
      <c r="O636" s="97">
        <f>O632/O629-1</f>
        <v>-1</v>
      </c>
      <c r="P636" s="97">
        <f>P632/P629-1</f>
        <v>-1</v>
      </c>
      <c r="Q636" s="97">
        <f>Q632/Q629-1</f>
        <v>-1</v>
      </c>
      <c r="R636" s="28"/>
      <c r="S636" s="98" t="s">
        <v>71</v>
      </c>
      <c r="T636" s="70"/>
      <c r="U636" s="70"/>
      <c r="V636" s="70"/>
      <c r="W636" s="70"/>
      <c r="X636" s="70"/>
    </row>
    <row r="637" spans="1:24" ht="14">
      <c r="B637" s="109" t="e">
        <f t="shared" ref="B637:N637" si="182">AVERAGE(B633:B636)</f>
        <v>#VALUE!</v>
      </c>
      <c r="C637" s="110" t="e">
        <f t="shared" si="182"/>
        <v>#VALUE!</v>
      </c>
      <c r="D637" s="109" t="e">
        <f t="shared" si="182"/>
        <v>#VALUE!</v>
      </c>
      <c r="E637" s="110" t="e">
        <f t="shared" si="182"/>
        <v>#VALUE!</v>
      </c>
      <c r="F637" s="109" t="e">
        <f t="shared" si="182"/>
        <v>#VALUE!</v>
      </c>
      <c r="G637" s="110" t="e">
        <f t="shared" si="182"/>
        <v>#VALUE!</v>
      </c>
      <c r="H637" s="109" t="e">
        <f t="shared" si="182"/>
        <v>#VALUE!</v>
      </c>
      <c r="I637" s="110" t="e">
        <f t="shared" si="182"/>
        <v>#VALUE!</v>
      </c>
      <c r="J637" s="52" t="e">
        <f t="shared" si="182"/>
        <v>#VALUE!</v>
      </c>
      <c r="K637" s="53" t="e">
        <f t="shared" si="182"/>
        <v>#VALUE!</v>
      </c>
      <c r="L637" s="52" t="e">
        <f t="shared" si="182"/>
        <v>#VALUE!</v>
      </c>
      <c r="M637" s="53">
        <f t="shared" si="182"/>
        <v>-3.275318885583598</v>
      </c>
      <c r="N637" s="54">
        <f t="shared" si="182"/>
        <v>-0.38338653661223437</v>
      </c>
      <c r="O637" s="54">
        <f>AVERAGE(O633:O636)</f>
        <v>-0.49814484972611017</v>
      </c>
      <c r="P637" s="54">
        <f>AVERAGE(P633:P636)</f>
        <v>-0.11049556369551411</v>
      </c>
      <c r="Q637" s="54">
        <f>AVERAGE(Q633:Q636)</f>
        <v>-6.1226620256780162E-2</v>
      </c>
      <c r="R637" s="31"/>
      <c r="S637" s="51" t="s">
        <v>72</v>
      </c>
      <c r="T637" s="3"/>
      <c r="U637" s="3"/>
      <c r="V637" s="3"/>
      <c r="W637" s="3"/>
      <c r="X637" s="3"/>
    </row>
    <row r="638" spans="1:24" ht="14">
      <c r="B638" s="383" t="s">
        <v>73</v>
      </c>
      <c r="C638" s="384"/>
      <c r="D638" s="384"/>
      <c r="E638" s="384"/>
      <c r="F638" s="384"/>
      <c r="G638" s="384"/>
      <c r="H638" s="384"/>
      <c r="I638" s="384"/>
      <c r="J638" s="384"/>
      <c r="K638" s="384"/>
      <c r="L638" s="384"/>
      <c r="M638" s="384"/>
      <c r="N638" s="384"/>
      <c r="O638" s="129"/>
      <c r="P638" s="129"/>
      <c r="Q638" s="129"/>
      <c r="R638" s="28"/>
      <c r="S638" s="89"/>
      <c r="T638" s="3"/>
      <c r="U638" s="3"/>
      <c r="V638" s="3"/>
      <c r="W638" s="3"/>
      <c r="X638" s="3"/>
    </row>
    <row r="639" spans="1:24" s="3" customFormat="1" ht="14">
      <c r="B639" s="55"/>
      <c r="C639" s="56">
        <f>+B$620+B639</f>
        <v>0</v>
      </c>
      <c r="D639" s="56">
        <f t="shared" ref="D639:Q639" si="183">+C$620+C639</f>
        <v>0</v>
      </c>
      <c r="E639" s="56">
        <f t="shared" si="183"/>
        <v>0</v>
      </c>
      <c r="F639" s="56">
        <f t="shared" si="183"/>
        <v>0</v>
      </c>
      <c r="G639" s="56">
        <f t="shared" si="183"/>
        <v>0</v>
      </c>
      <c r="H639" s="56">
        <f t="shared" si="183"/>
        <v>0</v>
      </c>
      <c r="I639" s="56">
        <f t="shared" si="183"/>
        <v>0.13</v>
      </c>
      <c r="J639" s="56">
        <f t="shared" si="183"/>
        <v>0.33</v>
      </c>
      <c r="K639" s="56">
        <f t="shared" si="183"/>
        <v>0.43000000000000005</v>
      </c>
      <c r="L639" s="56">
        <f t="shared" si="183"/>
        <v>0.6100000000000001</v>
      </c>
      <c r="M639" s="56">
        <f t="shared" si="183"/>
        <v>0.87000000000000011</v>
      </c>
      <c r="N639" s="57">
        <f t="shared" si="183"/>
        <v>1.1700000000000002</v>
      </c>
      <c r="O639" s="57">
        <f t="shared" si="183"/>
        <v>1.54</v>
      </c>
      <c r="P639" s="57">
        <f t="shared" si="183"/>
        <v>1.54</v>
      </c>
      <c r="Q639" s="57">
        <f t="shared" si="183"/>
        <v>1.54</v>
      </c>
      <c r="R639" s="31"/>
      <c r="S639" s="36" t="s">
        <v>74</v>
      </c>
    </row>
    <row r="640" spans="1:24" s="3" customFormat="1" ht="14">
      <c r="B640" s="58">
        <f>+B$629+B639</f>
        <v>0</v>
      </c>
      <c r="C640" s="59">
        <f t="shared" ref="C640:O640" si="184">+C$629+C639</f>
        <v>0</v>
      </c>
      <c r="D640" s="59">
        <f t="shared" si="184"/>
        <v>0</v>
      </c>
      <c r="E640" s="59">
        <f t="shared" si="184"/>
        <v>0</v>
      </c>
      <c r="F640" s="59">
        <f t="shared" si="184"/>
        <v>0</v>
      </c>
      <c r="G640" s="59">
        <f t="shared" si="184"/>
        <v>0</v>
      </c>
      <c r="H640" s="59">
        <f t="shared" si="184"/>
        <v>11.189146980019855</v>
      </c>
      <c r="I640" s="59">
        <f t="shared" si="184"/>
        <v>18.546709523288357</v>
      </c>
      <c r="J640" s="59">
        <f t="shared" si="184"/>
        <v>21.509751133812731</v>
      </c>
      <c r="K640" s="59">
        <f t="shared" si="184"/>
        <v>33.202129887111901</v>
      </c>
      <c r="L640" s="59">
        <f t="shared" si="184"/>
        <v>43.05764629896688</v>
      </c>
      <c r="M640" s="59">
        <f t="shared" si="184"/>
        <v>53.330824510735837</v>
      </c>
      <c r="N640" s="60">
        <f t="shared" si="184"/>
        <v>52.722291842907488</v>
      </c>
      <c r="O640" s="60">
        <f t="shared" si="184"/>
        <v>64.268533209598559</v>
      </c>
      <c r="P640" s="60">
        <f t="shared" ref="P640:Q640" si="185">+P$629+P639</f>
        <v>45.52591399989835</v>
      </c>
      <c r="Q640" s="60">
        <f t="shared" si="185"/>
        <v>45.04</v>
      </c>
      <c r="R640" s="31"/>
      <c r="S640" s="36" t="s">
        <v>75</v>
      </c>
      <c r="T640" s="70"/>
      <c r="U640" s="70"/>
      <c r="V640" s="70"/>
      <c r="W640" s="70"/>
      <c r="X640" s="70"/>
    </row>
    <row r="641" spans="1:24" s="3" customFormat="1" ht="14">
      <c r="B641" s="72"/>
      <c r="I641" s="61"/>
      <c r="J641" s="61"/>
      <c r="K641" s="61"/>
      <c r="L641" s="61"/>
      <c r="M641" s="61"/>
      <c r="N641" s="62" t="e">
        <f>+N640/B640-1</f>
        <v>#DIV/0!</v>
      </c>
      <c r="O641" s="62" t="e">
        <f>+O640/C640-1</f>
        <v>#DIV/0!</v>
      </c>
      <c r="P641" s="62" t="e">
        <f>+P640/D640-1</f>
        <v>#DIV/0!</v>
      </c>
      <c r="Q641" s="62" t="e">
        <f>+Q640/E640-1</f>
        <v>#DIV/0!</v>
      </c>
      <c r="R641" s="31"/>
      <c r="S641" s="63" t="s">
        <v>76</v>
      </c>
    </row>
    <row r="642" spans="1:24" s="70" customFormat="1" ht="14">
      <c r="A642" s="64"/>
      <c r="B642" s="65"/>
      <c r="C642" s="66" t="e">
        <f>RATE(C$347-$B$347,,-$B640,C640)</f>
        <v>#NUM!</v>
      </c>
      <c r="D642" s="66" t="e">
        <f t="shared" ref="D642:O642" si="186">RATE(D$347-$B$347,,-$B640,D640)</f>
        <v>#NUM!</v>
      </c>
      <c r="E642" s="66" t="e">
        <f t="shared" si="186"/>
        <v>#NUM!</v>
      </c>
      <c r="F642" s="66" t="e">
        <f t="shared" si="186"/>
        <v>#NUM!</v>
      </c>
      <c r="G642" s="66" t="e">
        <f t="shared" si="186"/>
        <v>#NUM!</v>
      </c>
      <c r="H642" s="66" t="e">
        <f t="shared" si="186"/>
        <v>#NUM!</v>
      </c>
      <c r="I642" s="66" t="e">
        <f t="shared" si="186"/>
        <v>#NUM!</v>
      </c>
      <c r="J642" s="66" t="e">
        <f t="shared" si="186"/>
        <v>#NUM!</v>
      </c>
      <c r="K642" s="66" t="e">
        <f t="shared" si="186"/>
        <v>#NUM!</v>
      </c>
      <c r="L642" s="66" t="e">
        <f t="shared" si="186"/>
        <v>#NUM!</v>
      </c>
      <c r="M642" s="66" t="e">
        <f t="shared" si="186"/>
        <v>#NUM!</v>
      </c>
      <c r="N642" s="67" t="e">
        <f t="shared" si="186"/>
        <v>#NUM!</v>
      </c>
      <c r="O642" s="67" t="e">
        <f t="shared" si="186"/>
        <v>#NUM!</v>
      </c>
      <c r="P642" s="67" t="e">
        <f t="shared" ref="P642:Q642" si="187">RATE(P$347-$B$347,,-$B640,P640)</f>
        <v>#NUM!</v>
      </c>
      <c r="Q642" s="67" t="e">
        <f t="shared" si="187"/>
        <v>#NUM!</v>
      </c>
      <c r="R642" s="68"/>
      <c r="S642" s="69" t="s">
        <v>77</v>
      </c>
      <c r="T642" s="3"/>
      <c r="U642" s="3"/>
      <c r="V642" s="3"/>
      <c r="W642" s="3"/>
      <c r="X642" s="3"/>
    </row>
    <row r="643" spans="1:24" s="3" customFormat="1" ht="14">
      <c r="B643" s="55"/>
      <c r="C643" s="56"/>
      <c r="D643" s="56">
        <f t="shared" ref="D643:Q643" si="188">+C$620+C643</f>
        <v>0</v>
      </c>
      <c r="E643" s="56">
        <f t="shared" si="188"/>
        <v>0</v>
      </c>
      <c r="F643" s="56">
        <f t="shared" si="188"/>
        <v>0</v>
      </c>
      <c r="G643" s="56">
        <f t="shared" si="188"/>
        <v>0</v>
      </c>
      <c r="H643" s="56">
        <f t="shared" si="188"/>
        <v>0</v>
      </c>
      <c r="I643" s="56">
        <f t="shared" si="188"/>
        <v>0.13</v>
      </c>
      <c r="J643" s="56">
        <f t="shared" si="188"/>
        <v>0.33</v>
      </c>
      <c r="K643" s="56">
        <f t="shared" si="188"/>
        <v>0.43000000000000005</v>
      </c>
      <c r="L643" s="56">
        <f t="shared" si="188"/>
        <v>0.6100000000000001</v>
      </c>
      <c r="M643" s="56">
        <f t="shared" si="188"/>
        <v>0.87000000000000011</v>
      </c>
      <c r="N643" s="57">
        <f t="shared" si="188"/>
        <v>1.1700000000000002</v>
      </c>
      <c r="O643" s="57">
        <f t="shared" si="188"/>
        <v>1.54</v>
      </c>
      <c r="P643" s="57">
        <f t="shared" si="188"/>
        <v>1.54</v>
      </c>
      <c r="Q643" s="57">
        <f t="shared" si="188"/>
        <v>1.54</v>
      </c>
      <c r="R643" s="31"/>
      <c r="S643" s="36" t="s">
        <v>74</v>
      </c>
    </row>
    <row r="644" spans="1:24" s="3" customFormat="1" ht="14">
      <c r="B644" s="58"/>
      <c r="C644" s="59">
        <f t="shared" ref="C644:O644" si="189">+C$629+C643</f>
        <v>0</v>
      </c>
      <c r="D644" s="59">
        <f t="shared" si="189"/>
        <v>0</v>
      </c>
      <c r="E644" s="59">
        <f t="shared" si="189"/>
        <v>0</v>
      </c>
      <c r="F644" s="59">
        <f t="shared" si="189"/>
        <v>0</v>
      </c>
      <c r="G644" s="59">
        <f t="shared" si="189"/>
        <v>0</v>
      </c>
      <c r="H644" s="59">
        <f t="shared" si="189"/>
        <v>11.189146980019855</v>
      </c>
      <c r="I644" s="59">
        <f t="shared" si="189"/>
        <v>18.546709523288357</v>
      </c>
      <c r="J644" s="59">
        <f t="shared" si="189"/>
        <v>21.509751133812731</v>
      </c>
      <c r="K644" s="59">
        <f t="shared" si="189"/>
        <v>33.202129887111901</v>
      </c>
      <c r="L644" s="59">
        <f t="shared" si="189"/>
        <v>43.05764629896688</v>
      </c>
      <c r="M644" s="59">
        <f t="shared" si="189"/>
        <v>53.330824510735837</v>
      </c>
      <c r="N644" s="60">
        <f t="shared" si="189"/>
        <v>52.722291842907488</v>
      </c>
      <c r="O644" s="60">
        <f t="shared" si="189"/>
        <v>64.268533209598559</v>
      </c>
      <c r="P644" s="60">
        <f t="shared" ref="P644:Q644" si="190">+P$629+P643</f>
        <v>45.52591399989835</v>
      </c>
      <c r="Q644" s="60">
        <f t="shared" si="190"/>
        <v>45.04</v>
      </c>
      <c r="R644" s="31"/>
      <c r="S644" s="36" t="s">
        <v>75</v>
      </c>
      <c r="T644" s="70"/>
      <c r="U644" s="70"/>
      <c r="V644" s="70"/>
      <c r="W644" s="70"/>
      <c r="X644" s="70"/>
    </row>
    <row r="645" spans="1:24" s="3" customFormat="1" ht="14">
      <c r="B645" s="72"/>
      <c r="I645" s="61"/>
      <c r="J645" s="61"/>
      <c r="K645" s="61"/>
      <c r="L645" s="61"/>
      <c r="M645" s="61"/>
      <c r="N645" s="62" t="e">
        <f>+N644/C644-1</f>
        <v>#DIV/0!</v>
      </c>
      <c r="O645" s="62" t="e">
        <f>+O644/D644-1</f>
        <v>#DIV/0!</v>
      </c>
      <c r="P645" s="62" t="e">
        <f>+P644/E644-1</f>
        <v>#DIV/0!</v>
      </c>
      <c r="Q645" s="62" t="e">
        <f>+Q644/F644-1</f>
        <v>#DIV/0!</v>
      </c>
      <c r="R645" s="31"/>
      <c r="S645" s="63" t="s">
        <v>76</v>
      </c>
    </row>
    <row r="646" spans="1:24" s="70" customFormat="1" ht="14">
      <c r="A646" s="64"/>
      <c r="B646" s="65"/>
      <c r="C646" s="66"/>
      <c r="D646" s="66" t="e">
        <f>RATE(D$347-$C$347,,-$C644,D644)</f>
        <v>#NUM!</v>
      </c>
      <c r="E646" s="66" t="e">
        <f t="shared" ref="E646:O646" si="191">RATE(E$347-$C$347,,-$C644,E644)</f>
        <v>#NUM!</v>
      </c>
      <c r="F646" s="66" t="e">
        <f t="shared" si="191"/>
        <v>#NUM!</v>
      </c>
      <c r="G646" s="66" t="e">
        <f t="shared" si="191"/>
        <v>#NUM!</v>
      </c>
      <c r="H646" s="66" t="e">
        <f t="shared" si="191"/>
        <v>#NUM!</v>
      </c>
      <c r="I646" s="66" t="e">
        <f t="shared" si="191"/>
        <v>#NUM!</v>
      </c>
      <c r="J646" s="66" t="e">
        <f t="shared" si="191"/>
        <v>#NUM!</v>
      </c>
      <c r="K646" s="66" t="e">
        <f t="shared" si="191"/>
        <v>#NUM!</v>
      </c>
      <c r="L646" s="66" t="e">
        <f t="shared" si="191"/>
        <v>#NUM!</v>
      </c>
      <c r="M646" s="66" t="e">
        <f t="shared" si="191"/>
        <v>#NUM!</v>
      </c>
      <c r="N646" s="67" t="e">
        <f t="shared" si="191"/>
        <v>#NUM!</v>
      </c>
      <c r="O646" s="67" t="e">
        <f t="shared" si="191"/>
        <v>#NUM!</v>
      </c>
      <c r="P646" s="67" t="e">
        <f t="shared" ref="P646:Q646" si="192">RATE(P$347-$C$347,,-$C644,P644)</f>
        <v>#NUM!</v>
      </c>
      <c r="Q646" s="67" t="e">
        <f t="shared" si="192"/>
        <v>#NUM!</v>
      </c>
      <c r="R646" s="68"/>
      <c r="S646" s="69" t="s">
        <v>77</v>
      </c>
      <c r="T646" s="3"/>
      <c r="U646" s="3"/>
      <c r="V646" s="3"/>
      <c r="W646" s="3"/>
      <c r="X646" s="3"/>
    </row>
    <row r="647" spans="1:24" s="3" customFormat="1" ht="14">
      <c r="B647" s="55"/>
      <c r="C647" s="56"/>
      <c r="D647" s="56"/>
      <c r="E647" s="56">
        <f t="shared" ref="E647:Q647" si="193">+D$620+D647</f>
        <v>0</v>
      </c>
      <c r="F647" s="56">
        <f t="shared" si="193"/>
        <v>0</v>
      </c>
      <c r="G647" s="56">
        <f t="shared" si="193"/>
        <v>0</v>
      </c>
      <c r="H647" s="56">
        <f t="shared" si="193"/>
        <v>0</v>
      </c>
      <c r="I647" s="56">
        <f t="shared" si="193"/>
        <v>0.13</v>
      </c>
      <c r="J647" s="56">
        <f t="shared" si="193"/>
        <v>0.33</v>
      </c>
      <c r="K647" s="56">
        <f t="shared" si="193"/>
        <v>0.43000000000000005</v>
      </c>
      <c r="L647" s="56">
        <f t="shared" si="193"/>
        <v>0.6100000000000001</v>
      </c>
      <c r="M647" s="56">
        <f t="shared" si="193"/>
        <v>0.87000000000000011</v>
      </c>
      <c r="N647" s="57">
        <f t="shared" si="193"/>
        <v>1.1700000000000002</v>
      </c>
      <c r="O647" s="57">
        <f t="shared" si="193"/>
        <v>1.54</v>
      </c>
      <c r="P647" s="57">
        <f t="shared" si="193"/>
        <v>1.54</v>
      </c>
      <c r="Q647" s="57">
        <f t="shared" si="193"/>
        <v>1.54</v>
      </c>
      <c r="R647" s="31"/>
      <c r="S647" s="36" t="s">
        <v>74</v>
      </c>
    </row>
    <row r="648" spans="1:24" s="3" customFormat="1" ht="14">
      <c r="B648" s="58"/>
      <c r="C648" s="59"/>
      <c r="D648" s="59">
        <f t="shared" ref="D648:O648" si="194">+D$629+D647</f>
        <v>0</v>
      </c>
      <c r="E648" s="59">
        <f t="shared" si="194"/>
        <v>0</v>
      </c>
      <c r="F648" s="59">
        <f t="shared" si="194"/>
        <v>0</v>
      </c>
      <c r="G648" s="59">
        <f t="shared" si="194"/>
        <v>0</v>
      </c>
      <c r="H648" s="59">
        <f t="shared" si="194"/>
        <v>11.189146980019855</v>
      </c>
      <c r="I648" s="59">
        <f t="shared" si="194"/>
        <v>18.546709523288357</v>
      </c>
      <c r="J648" s="59">
        <f t="shared" si="194"/>
        <v>21.509751133812731</v>
      </c>
      <c r="K648" s="59">
        <f t="shared" si="194"/>
        <v>33.202129887111901</v>
      </c>
      <c r="L648" s="59">
        <f t="shared" si="194"/>
        <v>43.05764629896688</v>
      </c>
      <c r="M648" s="59">
        <f t="shared" si="194"/>
        <v>53.330824510735837</v>
      </c>
      <c r="N648" s="60">
        <f t="shared" si="194"/>
        <v>52.722291842907488</v>
      </c>
      <c r="O648" s="60">
        <f t="shared" si="194"/>
        <v>64.268533209598559</v>
      </c>
      <c r="P648" s="60">
        <f t="shared" ref="P648:Q648" si="195">+P$629+P647</f>
        <v>45.52591399989835</v>
      </c>
      <c r="Q648" s="60">
        <f t="shared" si="195"/>
        <v>45.04</v>
      </c>
      <c r="R648" s="31"/>
      <c r="S648" s="36" t="s">
        <v>75</v>
      </c>
      <c r="T648" s="70"/>
      <c r="U648" s="70"/>
      <c r="V648" s="70"/>
      <c r="W648" s="70"/>
      <c r="X648" s="70"/>
    </row>
    <row r="649" spans="1:24" s="3" customFormat="1" ht="14">
      <c r="B649" s="72"/>
      <c r="I649" s="61"/>
      <c r="J649" s="61"/>
      <c r="K649" s="61"/>
      <c r="L649" s="61"/>
      <c r="M649" s="61"/>
      <c r="N649" s="62" t="e">
        <f>+N648/D648-1</f>
        <v>#DIV/0!</v>
      </c>
      <c r="O649" s="62" t="e">
        <f>+O648/E648-1</f>
        <v>#DIV/0!</v>
      </c>
      <c r="P649" s="62" t="e">
        <f>+P648/F648-1</f>
        <v>#DIV/0!</v>
      </c>
      <c r="Q649" s="62" t="e">
        <f>+Q648/G648-1</f>
        <v>#DIV/0!</v>
      </c>
      <c r="R649" s="31"/>
      <c r="S649" s="63" t="s">
        <v>76</v>
      </c>
    </row>
    <row r="650" spans="1:24" s="70" customFormat="1" ht="14">
      <c r="A650" s="64"/>
      <c r="B650" s="65"/>
      <c r="C650" s="66"/>
      <c r="D650" s="66"/>
      <c r="E650" s="66" t="e">
        <f>RATE(E$347-$D$347,,-$D648,E648)</f>
        <v>#NUM!</v>
      </c>
      <c r="F650" s="66" t="e">
        <f t="shared" ref="F650:O650" si="196">RATE(F$347-$D$347,,-$D648,F648)</f>
        <v>#NUM!</v>
      </c>
      <c r="G650" s="66" t="e">
        <f t="shared" si="196"/>
        <v>#NUM!</v>
      </c>
      <c r="H650" s="66" t="e">
        <f t="shared" si="196"/>
        <v>#NUM!</v>
      </c>
      <c r="I650" s="66" t="e">
        <f t="shared" si="196"/>
        <v>#NUM!</v>
      </c>
      <c r="J650" s="66" t="e">
        <f t="shared" si="196"/>
        <v>#NUM!</v>
      </c>
      <c r="K650" s="66" t="e">
        <f t="shared" si="196"/>
        <v>#NUM!</v>
      </c>
      <c r="L650" s="66" t="e">
        <f t="shared" si="196"/>
        <v>#NUM!</v>
      </c>
      <c r="M650" s="66" t="e">
        <f t="shared" si="196"/>
        <v>#NUM!</v>
      </c>
      <c r="N650" s="67" t="e">
        <f t="shared" si="196"/>
        <v>#NUM!</v>
      </c>
      <c r="O650" s="67" t="e">
        <f t="shared" si="196"/>
        <v>#NUM!</v>
      </c>
      <c r="P650" s="67" t="e">
        <f t="shared" ref="P650:Q650" si="197">RATE(P$347-$D$347,,-$D648,P648)</f>
        <v>#NUM!</v>
      </c>
      <c r="Q650" s="67" t="e">
        <f t="shared" si="197"/>
        <v>#NUM!</v>
      </c>
      <c r="R650" s="68"/>
      <c r="S650" s="69" t="s">
        <v>77</v>
      </c>
      <c r="T650" s="3"/>
      <c r="U650" s="3"/>
      <c r="V650" s="3"/>
      <c r="W650" s="3"/>
      <c r="X650" s="3"/>
    </row>
    <row r="651" spans="1:24" s="3" customFormat="1" ht="14">
      <c r="B651" s="55"/>
      <c r="C651" s="56"/>
      <c r="D651" s="56"/>
      <c r="E651" s="56"/>
      <c r="F651" s="56">
        <f t="shared" ref="F651:Q651" si="198">+E$620+E651</f>
        <v>0</v>
      </c>
      <c r="G651" s="56">
        <f t="shared" si="198"/>
        <v>0</v>
      </c>
      <c r="H651" s="56">
        <f t="shared" si="198"/>
        <v>0</v>
      </c>
      <c r="I651" s="56">
        <f t="shared" si="198"/>
        <v>0.13</v>
      </c>
      <c r="J651" s="56">
        <f t="shared" si="198"/>
        <v>0.33</v>
      </c>
      <c r="K651" s="56">
        <f t="shared" si="198"/>
        <v>0.43000000000000005</v>
      </c>
      <c r="L651" s="56">
        <f t="shared" si="198"/>
        <v>0.6100000000000001</v>
      </c>
      <c r="M651" s="56">
        <f t="shared" si="198"/>
        <v>0.87000000000000011</v>
      </c>
      <c r="N651" s="57">
        <f t="shared" si="198"/>
        <v>1.1700000000000002</v>
      </c>
      <c r="O651" s="57">
        <f t="shared" si="198"/>
        <v>1.54</v>
      </c>
      <c r="P651" s="57">
        <f t="shared" si="198"/>
        <v>1.54</v>
      </c>
      <c r="Q651" s="57">
        <f t="shared" si="198"/>
        <v>1.54</v>
      </c>
      <c r="R651" s="31"/>
      <c r="S651" s="36" t="s">
        <v>74</v>
      </c>
    </row>
    <row r="652" spans="1:24" s="3" customFormat="1" ht="14">
      <c r="B652" s="58"/>
      <c r="C652" s="59"/>
      <c r="D652" s="59"/>
      <c r="E652" s="59">
        <f t="shared" ref="E652:O652" si="199">+E$629+E651</f>
        <v>0</v>
      </c>
      <c r="F652" s="59">
        <f t="shared" si="199"/>
        <v>0</v>
      </c>
      <c r="G652" s="59">
        <f t="shared" si="199"/>
        <v>0</v>
      </c>
      <c r="H652" s="59">
        <f t="shared" si="199"/>
        <v>11.189146980019855</v>
      </c>
      <c r="I652" s="59">
        <f t="shared" si="199"/>
        <v>18.546709523288357</v>
      </c>
      <c r="J652" s="59">
        <f t="shared" si="199"/>
        <v>21.509751133812731</v>
      </c>
      <c r="K652" s="59">
        <f t="shared" si="199"/>
        <v>33.202129887111901</v>
      </c>
      <c r="L652" s="59">
        <f t="shared" si="199"/>
        <v>43.05764629896688</v>
      </c>
      <c r="M652" s="59">
        <f t="shared" si="199"/>
        <v>53.330824510735837</v>
      </c>
      <c r="N652" s="60">
        <f t="shared" si="199"/>
        <v>52.722291842907488</v>
      </c>
      <c r="O652" s="60">
        <f t="shared" si="199"/>
        <v>64.268533209598559</v>
      </c>
      <c r="P652" s="60">
        <f t="shared" ref="P652:Q652" si="200">+P$629+P651</f>
        <v>45.52591399989835</v>
      </c>
      <c r="Q652" s="60">
        <f t="shared" si="200"/>
        <v>45.04</v>
      </c>
      <c r="R652" s="31"/>
      <c r="S652" s="36" t="s">
        <v>75</v>
      </c>
      <c r="T652" s="70"/>
      <c r="U652" s="70"/>
      <c r="V652" s="70"/>
      <c r="W652" s="70"/>
      <c r="X652" s="70"/>
    </row>
    <row r="653" spans="1:24" s="3" customFormat="1" ht="14">
      <c r="B653" s="72"/>
      <c r="I653" s="61"/>
      <c r="J653" s="61"/>
      <c r="K653" s="61"/>
      <c r="L653" s="61"/>
      <c r="M653" s="61"/>
      <c r="N653" s="62" t="e">
        <f>+N652/E652-1</f>
        <v>#DIV/0!</v>
      </c>
      <c r="O653" s="62" t="e">
        <f>+O652/F652-1</f>
        <v>#DIV/0!</v>
      </c>
      <c r="P653" s="62" t="e">
        <f>+P652/G652-1</f>
        <v>#DIV/0!</v>
      </c>
      <c r="Q653" s="62">
        <f>+Q652/H652-1</f>
        <v>3.0253291944798528</v>
      </c>
      <c r="R653" s="31"/>
      <c r="S653" s="63" t="s">
        <v>76</v>
      </c>
    </row>
    <row r="654" spans="1:24" s="70" customFormat="1" ht="14">
      <c r="A654" s="64"/>
      <c r="B654" s="65"/>
      <c r="C654" s="66"/>
      <c r="D654" s="66"/>
      <c r="E654" s="66"/>
      <c r="F654" s="66" t="e">
        <f>RATE(F$347-$E$347,,-$E652,F652)</f>
        <v>#NUM!</v>
      </c>
      <c r="G654" s="66" t="e">
        <f t="shared" ref="G654:O654" si="201">RATE(G$347-$E$347,,-$E652,G652)</f>
        <v>#NUM!</v>
      </c>
      <c r="H654" s="66" t="e">
        <f t="shared" si="201"/>
        <v>#NUM!</v>
      </c>
      <c r="I654" s="66" t="e">
        <f t="shared" si="201"/>
        <v>#NUM!</v>
      </c>
      <c r="J654" s="66" t="e">
        <f t="shared" si="201"/>
        <v>#NUM!</v>
      </c>
      <c r="K654" s="66" t="e">
        <f t="shared" si="201"/>
        <v>#NUM!</v>
      </c>
      <c r="L654" s="66" t="e">
        <f t="shared" si="201"/>
        <v>#NUM!</v>
      </c>
      <c r="M654" s="66" t="e">
        <f t="shared" si="201"/>
        <v>#NUM!</v>
      </c>
      <c r="N654" s="67" t="e">
        <f t="shared" si="201"/>
        <v>#NUM!</v>
      </c>
      <c r="O654" s="67" t="e">
        <f t="shared" si="201"/>
        <v>#NUM!</v>
      </c>
      <c r="P654" s="67" t="e">
        <f t="shared" ref="P654:Q654" si="202">RATE(P$347-$E$347,,-$E652,P652)</f>
        <v>#NUM!</v>
      </c>
      <c r="Q654" s="67" t="e">
        <f t="shared" si="202"/>
        <v>#NUM!</v>
      </c>
      <c r="R654" s="68"/>
      <c r="S654" s="69" t="s">
        <v>77</v>
      </c>
      <c r="T654" s="3"/>
      <c r="U654" s="3"/>
      <c r="V654" s="3"/>
      <c r="W654" s="3"/>
      <c r="X654" s="3"/>
    </row>
    <row r="655" spans="1:24" s="3" customFormat="1" ht="14">
      <c r="B655" s="55"/>
      <c r="C655" s="56"/>
      <c r="D655" s="56"/>
      <c r="E655" s="56"/>
      <c r="F655" s="56"/>
      <c r="G655" s="56">
        <f t="shared" ref="G655:Q655" si="203">+F$620+F655</f>
        <v>0</v>
      </c>
      <c r="H655" s="56">
        <f t="shared" si="203"/>
        <v>0</v>
      </c>
      <c r="I655" s="56">
        <f t="shared" si="203"/>
        <v>0.13</v>
      </c>
      <c r="J655" s="56">
        <f t="shared" si="203"/>
        <v>0.33</v>
      </c>
      <c r="K655" s="56">
        <f t="shared" si="203"/>
        <v>0.43000000000000005</v>
      </c>
      <c r="L655" s="56">
        <f t="shared" si="203"/>
        <v>0.6100000000000001</v>
      </c>
      <c r="M655" s="56">
        <f t="shared" si="203"/>
        <v>0.87000000000000011</v>
      </c>
      <c r="N655" s="57">
        <f t="shared" si="203"/>
        <v>1.1700000000000002</v>
      </c>
      <c r="O655" s="57">
        <f t="shared" si="203"/>
        <v>1.54</v>
      </c>
      <c r="P655" s="57">
        <f t="shared" si="203"/>
        <v>1.54</v>
      </c>
      <c r="Q655" s="57">
        <f t="shared" si="203"/>
        <v>1.54</v>
      </c>
      <c r="R655" s="31"/>
      <c r="S655" s="36" t="s">
        <v>74</v>
      </c>
    </row>
    <row r="656" spans="1:24" s="3" customFormat="1" ht="14">
      <c r="B656" s="58"/>
      <c r="C656" s="59"/>
      <c r="D656" s="59"/>
      <c r="E656" s="59"/>
      <c r="F656" s="59">
        <f t="shared" ref="F656:O656" si="204">+F$629+F655</f>
        <v>0</v>
      </c>
      <c r="G656" s="59">
        <f t="shared" si="204"/>
        <v>0</v>
      </c>
      <c r="H656" s="59">
        <f t="shared" si="204"/>
        <v>11.189146980019855</v>
      </c>
      <c r="I656" s="59">
        <f t="shared" si="204"/>
        <v>18.546709523288357</v>
      </c>
      <c r="J656" s="59">
        <f t="shared" si="204"/>
        <v>21.509751133812731</v>
      </c>
      <c r="K656" s="59">
        <f t="shared" si="204"/>
        <v>33.202129887111901</v>
      </c>
      <c r="L656" s="59">
        <f t="shared" si="204"/>
        <v>43.05764629896688</v>
      </c>
      <c r="M656" s="59">
        <f t="shared" si="204"/>
        <v>53.330824510735837</v>
      </c>
      <c r="N656" s="60">
        <f t="shared" si="204"/>
        <v>52.722291842907488</v>
      </c>
      <c r="O656" s="60">
        <f t="shared" si="204"/>
        <v>64.268533209598559</v>
      </c>
      <c r="P656" s="60">
        <f t="shared" ref="P656:Q656" si="205">+P$629+P655</f>
        <v>45.52591399989835</v>
      </c>
      <c r="Q656" s="60">
        <f t="shared" si="205"/>
        <v>45.04</v>
      </c>
      <c r="R656" s="31"/>
      <c r="S656" s="36" t="s">
        <v>75</v>
      </c>
      <c r="T656" s="70"/>
      <c r="U656" s="70"/>
      <c r="V656" s="70"/>
      <c r="W656" s="70"/>
      <c r="X656" s="70"/>
    </row>
    <row r="657" spans="1:24" s="3" customFormat="1" ht="14">
      <c r="B657" s="72"/>
      <c r="I657" s="61"/>
      <c r="J657" s="61"/>
      <c r="K657" s="61"/>
      <c r="L657" s="61"/>
      <c r="M657" s="61"/>
      <c r="N657" s="62" t="e">
        <f>+N656/F656-1</f>
        <v>#DIV/0!</v>
      </c>
      <c r="O657" s="62" t="e">
        <f>+O656/G656-1</f>
        <v>#DIV/0!</v>
      </c>
      <c r="P657" s="62">
        <f>+P656/H656-1</f>
        <v>3.0687564549105213</v>
      </c>
      <c r="Q657" s="62">
        <f>+Q656/I656-1</f>
        <v>1.4284631159745658</v>
      </c>
      <c r="R657" s="31"/>
      <c r="S657" s="63" t="s">
        <v>76</v>
      </c>
    </row>
    <row r="658" spans="1:24" s="70" customFormat="1" ht="14">
      <c r="A658" s="64"/>
      <c r="B658" s="65"/>
      <c r="C658" s="66"/>
      <c r="D658" s="66"/>
      <c r="E658" s="66"/>
      <c r="F658" s="66"/>
      <c r="G658" s="66" t="e">
        <f>RATE(G$347-$F$347,,-$F656,G656)</f>
        <v>#NUM!</v>
      </c>
      <c r="H658" s="66" t="e">
        <f t="shared" ref="H658:O658" si="206">RATE(H$347-$F$347,,-$F656,H656)</f>
        <v>#NUM!</v>
      </c>
      <c r="I658" s="66" t="e">
        <f t="shared" si="206"/>
        <v>#NUM!</v>
      </c>
      <c r="J658" s="66" t="e">
        <f t="shared" si="206"/>
        <v>#NUM!</v>
      </c>
      <c r="K658" s="66" t="e">
        <f t="shared" si="206"/>
        <v>#NUM!</v>
      </c>
      <c r="L658" s="66" t="e">
        <f t="shared" si="206"/>
        <v>#NUM!</v>
      </c>
      <c r="M658" s="66" t="e">
        <f t="shared" si="206"/>
        <v>#NUM!</v>
      </c>
      <c r="N658" s="67" t="e">
        <f t="shared" si="206"/>
        <v>#NUM!</v>
      </c>
      <c r="O658" s="67" t="e">
        <f t="shared" si="206"/>
        <v>#NUM!</v>
      </c>
      <c r="P658" s="67" t="e">
        <f t="shared" ref="P658:Q658" si="207">RATE(P$347-$F$347,,-$F656,P656)</f>
        <v>#NUM!</v>
      </c>
      <c r="Q658" s="67" t="e">
        <f t="shared" si="207"/>
        <v>#NUM!</v>
      </c>
      <c r="R658" s="68"/>
      <c r="S658" s="69" t="s">
        <v>77</v>
      </c>
      <c r="T658" s="3"/>
      <c r="U658" s="3"/>
      <c r="V658" s="3"/>
      <c r="W658" s="3"/>
      <c r="X658" s="3"/>
    </row>
    <row r="659" spans="1:24" s="3" customFormat="1" ht="14">
      <c r="B659" s="55"/>
      <c r="C659" s="56"/>
      <c r="D659" s="56"/>
      <c r="E659" s="56"/>
      <c r="F659" s="56"/>
      <c r="G659" s="56"/>
      <c r="H659" s="56">
        <f t="shared" ref="H659:Q659" si="208">+G$620+G659</f>
        <v>0</v>
      </c>
      <c r="I659" s="56">
        <f t="shared" si="208"/>
        <v>0.13</v>
      </c>
      <c r="J659" s="56">
        <f t="shared" si="208"/>
        <v>0.33</v>
      </c>
      <c r="K659" s="56">
        <f t="shared" si="208"/>
        <v>0.43000000000000005</v>
      </c>
      <c r="L659" s="56">
        <f t="shared" si="208"/>
        <v>0.6100000000000001</v>
      </c>
      <c r="M659" s="56">
        <f t="shared" si="208"/>
        <v>0.87000000000000011</v>
      </c>
      <c r="N659" s="57">
        <f t="shared" si="208"/>
        <v>1.1700000000000002</v>
      </c>
      <c r="O659" s="57">
        <f t="shared" si="208"/>
        <v>1.54</v>
      </c>
      <c r="P659" s="57">
        <f t="shared" si="208"/>
        <v>1.54</v>
      </c>
      <c r="Q659" s="57">
        <f t="shared" si="208"/>
        <v>1.54</v>
      </c>
      <c r="R659" s="31"/>
      <c r="S659" s="36" t="s">
        <v>74</v>
      </c>
    </row>
    <row r="660" spans="1:24" s="3" customFormat="1" ht="14">
      <c r="B660" s="58"/>
      <c r="C660" s="59"/>
      <c r="D660" s="59"/>
      <c r="E660" s="59"/>
      <c r="F660" s="59"/>
      <c r="G660" s="59">
        <f t="shared" ref="G660:O660" si="209">+G$629+G659</f>
        <v>0</v>
      </c>
      <c r="H660" s="59">
        <f t="shared" si="209"/>
        <v>11.189146980019855</v>
      </c>
      <c r="I660" s="59">
        <f t="shared" si="209"/>
        <v>18.546709523288357</v>
      </c>
      <c r="J660" s="59">
        <f t="shared" si="209"/>
        <v>21.509751133812731</v>
      </c>
      <c r="K660" s="59">
        <f t="shared" si="209"/>
        <v>33.202129887111901</v>
      </c>
      <c r="L660" s="59">
        <f t="shared" si="209"/>
        <v>43.05764629896688</v>
      </c>
      <c r="M660" s="59">
        <f t="shared" si="209"/>
        <v>53.330824510735837</v>
      </c>
      <c r="N660" s="60">
        <f t="shared" si="209"/>
        <v>52.722291842907488</v>
      </c>
      <c r="O660" s="60">
        <f t="shared" si="209"/>
        <v>64.268533209598559</v>
      </c>
      <c r="P660" s="60">
        <f t="shared" ref="P660:Q660" si="210">+P$629+P659</f>
        <v>45.52591399989835</v>
      </c>
      <c r="Q660" s="60">
        <f t="shared" si="210"/>
        <v>45.04</v>
      </c>
      <c r="R660" s="31"/>
      <c r="S660" s="36" t="s">
        <v>75</v>
      </c>
      <c r="T660" s="70"/>
      <c r="U660" s="70"/>
      <c r="V660" s="70"/>
      <c r="W660" s="70"/>
      <c r="X660" s="70"/>
    </row>
    <row r="661" spans="1:24" s="3" customFormat="1" ht="14">
      <c r="B661" s="72"/>
      <c r="I661" s="61"/>
      <c r="J661" s="61"/>
      <c r="K661" s="61"/>
      <c r="L661" s="61"/>
      <c r="M661" s="61"/>
      <c r="N661" s="62" t="e">
        <f>+N660/G660-1</f>
        <v>#DIV/0!</v>
      </c>
      <c r="O661" s="62">
        <f>+O660/H660-1</f>
        <v>4.7438277756437621</v>
      </c>
      <c r="P661" s="62">
        <f>+P660/I660-1</f>
        <v>1.45466258813906</v>
      </c>
      <c r="Q661" s="62">
        <f>+Q660/J660-1</f>
        <v>1.0939340357684739</v>
      </c>
      <c r="R661" s="31"/>
      <c r="S661" s="63" t="s">
        <v>76</v>
      </c>
      <c r="T661" s="79"/>
      <c r="U661" s="79"/>
      <c r="V661" s="79"/>
      <c r="W661" s="79"/>
      <c r="X661" s="79"/>
    </row>
    <row r="662" spans="1:24" s="70" customFormat="1" ht="14">
      <c r="A662" s="64"/>
      <c r="B662" s="65"/>
      <c r="C662" s="66"/>
      <c r="D662" s="66"/>
      <c r="E662" s="66"/>
      <c r="F662" s="66"/>
      <c r="G662" s="66"/>
      <c r="H662" s="66" t="e">
        <f>RATE(H$347-$G$347,,-$G660,H660)</f>
        <v>#NUM!</v>
      </c>
      <c r="I662" s="66" t="e">
        <f t="shared" ref="I662:O662" si="211">RATE(I$347-$G$347,,-$G660,I660)</f>
        <v>#NUM!</v>
      </c>
      <c r="J662" s="66" t="e">
        <f t="shared" si="211"/>
        <v>#NUM!</v>
      </c>
      <c r="K662" s="66" t="e">
        <f t="shared" si="211"/>
        <v>#NUM!</v>
      </c>
      <c r="L662" s="66" t="e">
        <f t="shared" si="211"/>
        <v>#NUM!</v>
      </c>
      <c r="M662" s="66" t="e">
        <f t="shared" si="211"/>
        <v>#NUM!</v>
      </c>
      <c r="N662" s="67" t="e">
        <f t="shared" si="211"/>
        <v>#NUM!</v>
      </c>
      <c r="O662" s="67" t="e">
        <f t="shared" si="211"/>
        <v>#NUM!</v>
      </c>
      <c r="P662" s="67" t="e">
        <f t="shared" ref="P662:Q662" si="212">RATE(P$347-$G$347,,-$G660,P660)</f>
        <v>#NUM!</v>
      </c>
      <c r="Q662" s="67" t="e">
        <f t="shared" si="212"/>
        <v>#NUM!</v>
      </c>
      <c r="R662" s="68"/>
      <c r="S662" s="69" t="s">
        <v>77</v>
      </c>
      <c r="T662" s="79"/>
      <c r="U662" s="79"/>
      <c r="V662" s="79"/>
      <c r="W662" s="79"/>
      <c r="X662" s="79"/>
    </row>
    <row r="663" spans="1:24" s="3" customFormat="1" ht="14">
      <c r="B663" s="55"/>
      <c r="C663" s="56"/>
      <c r="D663" s="56"/>
      <c r="E663" s="56"/>
      <c r="F663" s="56"/>
      <c r="G663" s="56"/>
      <c r="H663" s="56"/>
      <c r="I663" s="56">
        <f t="shared" ref="I663:Q663" si="213">+H$620+H663</f>
        <v>0.13</v>
      </c>
      <c r="J663" s="56">
        <f t="shared" si="213"/>
        <v>0.33</v>
      </c>
      <c r="K663" s="56">
        <f t="shared" si="213"/>
        <v>0.43000000000000005</v>
      </c>
      <c r="L663" s="56">
        <f t="shared" si="213"/>
        <v>0.6100000000000001</v>
      </c>
      <c r="M663" s="56">
        <f t="shared" si="213"/>
        <v>0.87000000000000011</v>
      </c>
      <c r="N663" s="57">
        <f t="shared" si="213"/>
        <v>1.1700000000000002</v>
      </c>
      <c r="O663" s="57">
        <f t="shared" si="213"/>
        <v>1.54</v>
      </c>
      <c r="P663" s="57">
        <f t="shared" si="213"/>
        <v>1.54</v>
      </c>
      <c r="Q663" s="57">
        <f t="shared" si="213"/>
        <v>1.54</v>
      </c>
      <c r="R663" s="31"/>
      <c r="S663" s="36" t="s">
        <v>74</v>
      </c>
      <c r="T663" s="79"/>
      <c r="U663" s="79"/>
      <c r="V663" s="79"/>
      <c r="W663" s="79"/>
      <c r="X663" s="79"/>
    </row>
    <row r="664" spans="1:24" s="3" customFormat="1" ht="14">
      <c r="B664" s="58"/>
      <c r="C664" s="59"/>
      <c r="D664" s="59"/>
      <c r="E664" s="59"/>
      <c r="F664" s="59"/>
      <c r="G664" s="59"/>
      <c r="H664" s="59">
        <f t="shared" ref="H664:O664" si="214">+H$629+H663</f>
        <v>11.189146980019855</v>
      </c>
      <c r="I664" s="59">
        <f t="shared" si="214"/>
        <v>18.546709523288357</v>
      </c>
      <c r="J664" s="59">
        <f t="shared" si="214"/>
        <v>21.509751133812731</v>
      </c>
      <c r="K664" s="59">
        <f t="shared" si="214"/>
        <v>33.202129887111901</v>
      </c>
      <c r="L664" s="59">
        <f t="shared" si="214"/>
        <v>43.05764629896688</v>
      </c>
      <c r="M664" s="59">
        <f t="shared" si="214"/>
        <v>53.330824510735837</v>
      </c>
      <c r="N664" s="60">
        <f t="shared" si="214"/>
        <v>52.722291842907488</v>
      </c>
      <c r="O664" s="60">
        <f t="shared" si="214"/>
        <v>64.268533209598559</v>
      </c>
      <c r="P664" s="60">
        <f t="shared" ref="P664:Q664" si="215">+P$629+P663</f>
        <v>45.52591399989835</v>
      </c>
      <c r="Q664" s="60">
        <f t="shared" si="215"/>
        <v>45.04</v>
      </c>
      <c r="R664" s="31"/>
      <c r="S664" s="36" t="s">
        <v>75</v>
      </c>
      <c r="T664" s="79"/>
      <c r="U664" s="79"/>
      <c r="V664" s="79"/>
      <c r="W664" s="79"/>
      <c r="X664" s="79"/>
    </row>
    <row r="665" spans="1:24" s="3" customFormat="1" ht="14">
      <c r="B665" s="72"/>
      <c r="I665" s="61"/>
      <c r="J665" s="61"/>
      <c r="K665" s="61"/>
      <c r="L665" s="61"/>
      <c r="M665" s="61"/>
      <c r="N665" s="62">
        <f>+N664/H664-1</f>
        <v>3.7119134226274983</v>
      </c>
      <c r="O665" s="62">
        <f>+O664/I664-1</f>
        <v>2.4652256309346492</v>
      </c>
      <c r="P665" s="62">
        <f>+P664/J664-1</f>
        <v>1.1165244412490147</v>
      </c>
      <c r="Q665" s="62">
        <f>+Q664/K664-1</f>
        <v>0.35653947963992549</v>
      </c>
      <c r="R665" s="31"/>
      <c r="S665" s="63" t="s">
        <v>76</v>
      </c>
      <c r="T665" s="79"/>
      <c r="U665" s="79"/>
      <c r="V665" s="79"/>
      <c r="W665" s="79"/>
      <c r="X665" s="79"/>
    </row>
    <row r="666" spans="1:24" s="70" customFormat="1" ht="14">
      <c r="A666" s="64"/>
      <c r="B666" s="65"/>
      <c r="C666" s="66"/>
      <c r="D666" s="66"/>
      <c r="E666" s="66"/>
      <c r="F666" s="66"/>
      <c r="G666" s="66"/>
      <c r="H666" s="66"/>
      <c r="I666" s="66">
        <f t="shared" ref="I666:O666" si="216">RATE(I$347-$H$347,,-$H664,I664)</f>
        <v>0.65756241797580228</v>
      </c>
      <c r="J666" s="66">
        <f t="shared" si="216"/>
        <v>0.3864978595337682</v>
      </c>
      <c r="K666" s="66">
        <f t="shared" si="216"/>
        <v>0.43699852321417237</v>
      </c>
      <c r="L666" s="66">
        <f t="shared" si="216"/>
        <v>0.40059743538680564</v>
      </c>
      <c r="M666" s="66">
        <f t="shared" si="216"/>
        <v>0.36658378658180701</v>
      </c>
      <c r="N666" s="67">
        <f t="shared" si="216"/>
        <v>0.29479063732582783</v>
      </c>
      <c r="O666" s="67">
        <f t="shared" si="216"/>
        <v>0.28368168286616025</v>
      </c>
      <c r="P666" s="67">
        <f t="shared" ref="P666:Q666" si="217">RATE(P$347-$H$347,,-$H664,P664)</f>
        <v>0.19174328042346983</v>
      </c>
      <c r="Q666" s="67">
        <f t="shared" si="217"/>
        <v>0.16734749553497019</v>
      </c>
      <c r="R666" s="68"/>
      <c r="S666" s="69" t="s">
        <v>77</v>
      </c>
      <c r="T666" s="79"/>
      <c r="U666" s="79"/>
      <c r="V666" s="79"/>
      <c r="W666" s="79"/>
      <c r="X666" s="79"/>
    </row>
    <row r="667" spans="1:24" s="3" customFormat="1" ht="14">
      <c r="B667" s="55"/>
      <c r="C667" s="56"/>
      <c r="D667" s="56"/>
      <c r="E667" s="56"/>
      <c r="F667" s="56"/>
      <c r="G667" s="56"/>
      <c r="H667" s="56"/>
      <c r="I667" s="56"/>
      <c r="J667" s="56">
        <f t="shared" ref="J667:Q667" si="218">+I$620+I667</f>
        <v>0.2</v>
      </c>
      <c r="K667" s="56">
        <f t="shared" si="218"/>
        <v>0.30000000000000004</v>
      </c>
      <c r="L667" s="56">
        <f t="shared" si="218"/>
        <v>0.48000000000000004</v>
      </c>
      <c r="M667" s="56">
        <f t="shared" si="218"/>
        <v>0.74</v>
      </c>
      <c r="N667" s="57">
        <f t="shared" si="218"/>
        <v>1.04</v>
      </c>
      <c r="O667" s="57">
        <f t="shared" si="218"/>
        <v>1.4100000000000001</v>
      </c>
      <c r="P667" s="57">
        <f t="shared" si="218"/>
        <v>1.4100000000000001</v>
      </c>
      <c r="Q667" s="57">
        <f t="shared" si="218"/>
        <v>1.4100000000000001</v>
      </c>
      <c r="R667" s="31"/>
      <c r="S667" s="36" t="s">
        <v>74</v>
      </c>
      <c r="T667" s="79"/>
      <c r="U667" s="79"/>
      <c r="V667" s="79"/>
      <c r="W667" s="79"/>
      <c r="X667" s="79"/>
    </row>
    <row r="668" spans="1:24" s="3" customFormat="1" ht="14">
      <c r="B668" s="58"/>
      <c r="C668" s="59"/>
      <c r="D668" s="59"/>
      <c r="E668" s="59"/>
      <c r="F668" s="59"/>
      <c r="G668" s="59"/>
      <c r="H668" s="59"/>
      <c r="I668" s="59">
        <f t="shared" ref="I668:O668" si="219">+I$629+I667</f>
        <v>18.416709523288358</v>
      </c>
      <c r="J668" s="59">
        <f t="shared" si="219"/>
        <v>21.379751133812732</v>
      </c>
      <c r="K668" s="59">
        <f t="shared" si="219"/>
        <v>33.072129887111899</v>
      </c>
      <c r="L668" s="59">
        <f t="shared" si="219"/>
        <v>42.927646298966877</v>
      </c>
      <c r="M668" s="59">
        <f t="shared" si="219"/>
        <v>53.200824510735842</v>
      </c>
      <c r="N668" s="60">
        <f t="shared" si="219"/>
        <v>52.592291842907485</v>
      </c>
      <c r="O668" s="60">
        <f t="shared" si="219"/>
        <v>64.138533209598563</v>
      </c>
      <c r="P668" s="60">
        <f t="shared" ref="P668:Q668" si="220">+P$629+P667</f>
        <v>45.395913999898355</v>
      </c>
      <c r="Q668" s="60">
        <f t="shared" si="220"/>
        <v>44.91</v>
      </c>
      <c r="R668" s="31"/>
      <c r="S668" s="36" t="s">
        <v>75</v>
      </c>
      <c r="T668" s="79"/>
      <c r="U668" s="79"/>
      <c r="V668" s="79"/>
      <c r="W668" s="79"/>
      <c r="X668" s="79"/>
    </row>
    <row r="669" spans="1:24" s="3" customFormat="1" ht="14">
      <c r="B669" s="72"/>
      <c r="I669" s="61"/>
      <c r="J669" s="61"/>
      <c r="K669" s="61"/>
      <c r="L669" s="61"/>
      <c r="M669" s="61"/>
      <c r="N669" s="62">
        <f>+N668/I668-1</f>
        <v>1.8556834094822046</v>
      </c>
      <c r="O669" s="62">
        <f>+O668/J668-1</f>
        <v>1.9999663143020174</v>
      </c>
      <c r="P669" s="62">
        <f>+P668/K668-1</f>
        <v>0.37263351815720203</v>
      </c>
      <c r="Q669" s="62">
        <f>+Q668/L668-1</f>
        <v>4.6178951606783647E-2</v>
      </c>
      <c r="R669" s="31"/>
      <c r="S669" s="63" t="s">
        <v>76</v>
      </c>
      <c r="T669" s="79"/>
      <c r="U669" s="79"/>
      <c r="V669" s="79"/>
      <c r="W669" s="79"/>
      <c r="X669" s="79"/>
    </row>
    <row r="670" spans="1:24" s="70" customFormat="1" ht="14">
      <c r="A670" s="64"/>
      <c r="B670" s="65"/>
      <c r="C670" s="66"/>
      <c r="D670" s="66"/>
      <c r="E670" s="66"/>
      <c r="F670" s="66"/>
      <c r="G670" s="66"/>
      <c r="H670" s="66"/>
      <c r="I670" s="66"/>
      <c r="J670" s="66">
        <f t="shared" ref="J670:O670" si="221">RATE(J$347-$I$347,,-$I668,J668)</f>
        <v>0.16088876282582074</v>
      </c>
      <c r="K670" s="66">
        <f t="shared" si="221"/>
        <v>0.34006252828858813</v>
      </c>
      <c r="L670" s="66">
        <f t="shared" si="221"/>
        <v>0.32589259842639778</v>
      </c>
      <c r="M670" s="66">
        <f t="shared" si="221"/>
        <v>0.30369674499674459</v>
      </c>
      <c r="N670" s="67">
        <f t="shared" si="221"/>
        <v>0.23350811704252664</v>
      </c>
      <c r="O670" s="67">
        <f t="shared" si="221"/>
        <v>0.2311694513034275</v>
      </c>
      <c r="P670" s="67">
        <f t="shared" ref="P670:Q670" si="222">RATE(P$347-$I$347,,-$I668,P668)</f>
        <v>0.13755421442981891</v>
      </c>
      <c r="Q670" s="67">
        <f t="shared" si="222"/>
        <v>0.11787019522184095</v>
      </c>
      <c r="R670" s="68"/>
      <c r="S670" s="69" t="s">
        <v>77</v>
      </c>
      <c r="T670" s="79"/>
      <c r="U670" s="79"/>
      <c r="V670" s="79"/>
      <c r="W670" s="79"/>
      <c r="X670" s="79"/>
    </row>
    <row r="671" spans="1:24" s="3" customFormat="1" ht="14">
      <c r="B671" s="55"/>
      <c r="C671" s="56"/>
      <c r="D671" s="56"/>
      <c r="E671" s="56"/>
      <c r="F671" s="56"/>
      <c r="G671" s="56"/>
      <c r="H671" s="56"/>
      <c r="I671" s="56"/>
      <c r="J671" s="56"/>
      <c r="K671" s="56">
        <f t="shared" ref="K671:Q671" si="223">+J$620+J671</f>
        <v>0.1</v>
      </c>
      <c r="L671" s="56">
        <f t="shared" si="223"/>
        <v>0.28000000000000003</v>
      </c>
      <c r="M671" s="56">
        <f t="shared" si="223"/>
        <v>0.54</v>
      </c>
      <c r="N671" s="57">
        <f t="shared" si="223"/>
        <v>0.84000000000000008</v>
      </c>
      <c r="O671" s="57">
        <f t="shared" si="223"/>
        <v>1.21</v>
      </c>
      <c r="P671" s="57">
        <f t="shared" si="223"/>
        <v>1.21</v>
      </c>
      <c r="Q671" s="57">
        <f t="shared" si="223"/>
        <v>1.21</v>
      </c>
      <c r="R671" s="31"/>
      <c r="S671" s="36" t="s">
        <v>74</v>
      </c>
      <c r="T671" s="79"/>
      <c r="U671" s="79"/>
      <c r="V671" s="79"/>
      <c r="W671" s="79"/>
      <c r="X671" s="79"/>
    </row>
    <row r="672" spans="1:24" s="3" customFormat="1" ht="14">
      <c r="B672" s="58"/>
      <c r="C672" s="59"/>
      <c r="D672" s="59"/>
      <c r="E672" s="59"/>
      <c r="F672" s="59"/>
      <c r="G672" s="59"/>
      <c r="H672" s="59"/>
      <c r="I672" s="59"/>
      <c r="J672" s="59">
        <f t="shared" ref="J672:O672" si="224">+J$629+J671</f>
        <v>21.179751133812733</v>
      </c>
      <c r="K672" s="59">
        <f t="shared" si="224"/>
        <v>32.872129887111903</v>
      </c>
      <c r="L672" s="59">
        <f t="shared" si="224"/>
        <v>42.727646298966881</v>
      </c>
      <c r="M672" s="59">
        <f t="shared" si="224"/>
        <v>53.000824510735839</v>
      </c>
      <c r="N672" s="60">
        <f t="shared" si="224"/>
        <v>52.39229184290749</v>
      </c>
      <c r="O672" s="60">
        <f t="shared" si="224"/>
        <v>63.93853320959856</v>
      </c>
      <c r="P672" s="60">
        <f t="shared" ref="P672:Q672" si="225">+P$629+P671</f>
        <v>45.195913999898352</v>
      </c>
      <c r="Q672" s="60">
        <f t="shared" si="225"/>
        <v>44.71</v>
      </c>
      <c r="R672" s="31"/>
      <c r="S672" s="36" t="s">
        <v>75</v>
      </c>
      <c r="T672" s="79"/>
      <c r="U672" s="79"/>
      <c r="V672" s="79"/>
      <c r="W672" s="79"/>
      <c r="X672" s="79"/>
    </row>
    <row r="673" spans="1:24" s="3" customFormat="1" ht="14">
      <c r="B673" s="72"/>
      <c r="I673" s="61"/>
      <c r="J673" s="61"/>
      <c r="K673" s="61"/>
      <c r="L673" s="61"/>
      <c r="M673" s="61"/>
      <c r="N673" s="62">
        <f>+N672/J672-1</f>
        <v>1.4736972361901377</v>
      </c>
      <c r="O673" s="62">
        <f>+O672/K672-1</f>
        <v>0.94506816045001041</v>
      </c>
      <c r="P673" s="62">
        <f>+P672/L672-1</f>
        <v>5.7767462398019997E-2</v>
      </c>
      <c r="Q673" s="62">
        <f>+Q672/M672-1</f>
        <v>-0.15642821762247205</v>
      </c>
      <c r="R673" s="31"/>
      <c r="S673" s="63" t="s">
        <v>76</v>
      </c>
      <c r="T673" s="79"/>
      <c r="U673" s="79"/>
      <c r="V673" s="79"/>
      <c r="W673" s="79"/>
      <c r="X673" s="79"/>
    </row>
    <row r="674" spans="1:24" s="70" customFormat="1" ht="14">
      <c r="A674" s="64"/>
      <c r="B674" s="65"/>
      <c r="C674" s="66"/>
      <c r="D674" s="66"/>
      <c r="E674" s="66"/>
      <c r="F674" s="66"/>
      <c r="G674" s="66"/>
      <c r="H674" s="66"/>
      <c r="I674" s="66"/>
      <c r="J674" s="66"/>
      <c r="K674" s="66">
        <f t="shared" ref="K674:P674" si="226">RATE(K$347-$J$347,,-$J672,K672)</f>
        <v>0.55205458645039018</v>
      </c>
      <c r="L674" s="66">
        <f t="shared" si="226"/>
        <v>0.42034569262165133</v>
      </c>
      <c r="M674" s="66">
        <f t="shared" si="226"/>
        <v>0.357648229766655</v>
      </c>
      <c r="N674" s="67">
        <f t="shared" si="226"/>
        <v>0.25411290250807561</v>
      </c>
      <c r="O674" s="67">
        <f t="shared" si="226"/>
        <v>0.24729265029750452</v>
      </c>
      <c r="P674" s="67">
        <f t="shared" si="226"/>
        <v>0.13465296795904613</v>
      </c>
      <c r="Q674" s="67">
        <f t="shared" ref="Q674" si="227">RATE(Q$347-$J$347,,-$J672,Q672)</f>
        <v>0.11264041506935726</v>
      </c>
      <c r="R674" s="68"/>
      <c r="S674" s="69" t="s">
        <v>77</v>
      </c>
      <c r="T674" s="79"/>
      <c r="U674" s="79"/>
      <c r="V674" s="79"/>
      <c r="W674" s="79"/>
      <c r="X674" s="79"/>
    </row>
    <row r="675" spans="1:24" s="3" customFormat="1" ht="14">
      <c r="B675" s="73"/>
      <c r="C675" s="74"/>
      <c r="D675" s="74"/>
      <c r="E675" s="74"/>
      <c r="F675" s="74"/>
      <c r="G675" s="74"/>
      <c r="H675" s="74"/>
      <c r="I675" s="74"/>
      <c r="J675" s="74"/>
      <c r="K675" s="74"/>
      <c r="L675" s="74">
        <f t="shared" ref="L675:Q675" si="228">+K$620+K675</f>
        <v>0.18</v>
      </c>
      <c r="M675" s="74">
        <f t="shared" si="228"/>
        <v>0.44</v>
      </c>
      <c r="N675" s="75">
        <f t="shared" si="228"/>
        <v>0.74</v>
      </c>
      <c r="O675" s="75">
        <f t="shared" si="228"/>
        <v>1.1099999999999999</v>
      </c>
      <c r="P675" s="75">
        <f t="shared" si="228"/>
        <v>1.1099999999999999</v>
      </c>
      <c r="Q675" s="75">
        <f t="shared" si="228"/>
        <v>1.1099999999999999</v>
      </c>
      <c r="R675" s="31"/>
      <c r="S675" s="36" t="s">
        <v>74</v>
      </c>
      <c r="T675" s="79"/>
      <c r="U675" s="79"/>
      <c r="V675" s="79"/>
      <c r="W675" s="79"/>
      <c r="X675" s="79"/>
    </row>
    <row r="676" spans="1:24" s="3" customFormat="1" ht="14">
      <c r="B676" s="76"/>
      <c r="C676" s="77"/>
      <c r="D676" s="77"/>
      <c r="E676" s="77"/>
      <c r="F676" s="77"/>
      <c r="G676" s="77"/>
      <c r="H676" s="77"/>
      <c r="I676" s="77"/>
      <c r="J676" s="77"/>
      <c r="K676" s="77">
        <f t="shared" ref="K676:P676" si="229">+K$629+K675</f>
        <v>32.772129887111902</v>
      </c>
      <c r="L676" s="77">
        <f t="shared" si="229"/>
        <v>42.62764629896688</v>
      </c>
      <c r="M676" s="77">
        <f t="shared" si="229"/>
        <v>52.900824510735838</v>
      </c>
      <c r="N676" s="78">
        <f t="shared" si="229"/>
        <v>52.292291842907488</v>
      </c>
      <c r="O676" s="78">
        <f t="shared" si="229"/>
        <v>63.838533209598559</v>
      </c>
      <c r="P676" s="78">
        <f t="shared" si="229"/>
        <v>45.09591399989835</v>
      </c>
      <c r="Q676" s="78">
        <f t="shared" ref="Q676" si="230">+Q$629+Q675</f>
        <v>44.61</v>
      </c>
      <c r="R676" s="31"/>
      <c r="S676" s="36" t="s">
        <v>75</v>
      </c>
      <c r="T676" s="79"/>
      <c r="U676" s="79"/>
      <c r="V676" s="79"/>
      <c r="W676" s="79"/>
      <c r="X676" s="79"/>
    </row>
    <row r="677" spans="1:24" s="3" customFormat="1" ht="14">
      <c r="B677" s="72"/>
      <c r="I677" s="61"/>
      <c r="J677" s="61"/>
      <c r="K677" s="61"/>
      <c r="L677" s="61"/>
      <c r="M677" s="61"/>
      <c r="N677" s="62">
        <f>+N676/K676-1</f>
        <v>0.5956329973985659</v>
      </c>
      <c r="O677" s="62">
        <f>+O676/L676-1</f>
        <v>0.49758522349252354</v>
      </c>
      <c r="P677" s="62">
        <f>+P676/M676-1</f>
        <v>-0.14753854184736837</v>
      </c>
      <c r="Q677" s="62">
        <f>+Q676/N676-1</f>
        <v>-0.1469105975692564</v>
      </c>
      <c r="R677" s="31"/>
      <c r="S677" s="63" t="s">
        <v>76</v>
      </c>
      <c r="T677" s="79"/>
      <c r="U677" s="79"/>
      <c r="V677" s="79"/>
      <c r="W677" s="79"/>
      <c r="X677" s="79"/>
    </row>
    <row r="678" spans="1:24" s="70" customFormat="1" ht="14">
      <c r="A678" s="64"/>
      <c r="B678" s="65"/>
      <c r="C678" s="66"/>
      <c r="D678" s="66"/>
      <c r="E678" s="66"/>
      <c r="F678" s="66"/>
      <c r="G678" s="66"/>
      <c r="H678" s="66"/>
      <c r="I678" s="66"/>
      <c r="J678" s="66"/>
      <c r="K678" s="66"/>
      <c r="L678" s="66">
        <f t="shared" ref="L678:Q678" si="231">RATE(L$347-$K$347,,-$K676,L676)</f>
        <v>0.30072858998800661</v>
      </c>
      <c r="M678" s="66">
        <f t="shared" si="231"/>
        <v>0.27051233774115119</v>
      </c>
      <c r="N678" s="67">
        <f t="shared" si="231"/>
        <v>0.16854202628269088</v>
      </c>
      <c r="O678" s="67">
        <f t="shared" si="231"/>
        <v>0.1813934484594818</v>
      </c>
      <c r="P678" s="67">
        <f t="shared" si="231"/>
        <v>6.592464912437393E-2</v>
      </c>
      <c r="Q678" s="67">
        <f t="shared" si="231"/>
        <v>5.2740326176156684E-2</v>
      </c>
      <c r="R678" s="68"/>
      <c r="S678" s="69" t="s">
        <v>77</v>
      </c>
      <c r="T678" s="79"/>
      <c r="U678" s="79"/>
      <c r="V678" s="79"/>
      <c r="W678" s="79"/>
      <c r="X678" s="79"/>
    </row>
    <row r="679" spans="1:24" s="3" customFormat="1" ht="14">
      <c r="B679" s="73"/>
      <c r="C679" s="74"/>
      <c r="D679" s="74"/>
      <c r="E679" s="74"/>
      <c r="F679" s="74"/>
      <c r="G679" s="74"/>
      <c r="H679" s="74"/>
      <c r="I679" s="74"/>
      <c r="J679" s="74"/>
      <c r="K679" s="74"/>
      <c r="L679" s="74"/>
      <c r="M679" s="74">
        <f>+L$620+L679</f>
        <v>0.26</v>
      </c>
      <c r="N679" s="75">
        <f>+M$620+M679</f>
        <v>0.56000000000000005</v>
      </c>
      <c r="O679" s="75">
        <f>+N$620+N679</f>
        <v>0.93</v>
      </c>
      <c r="P679" s="75">
        <f>+O$620+O679</f>
        <v>0.93</v>
      </c>
      <c r="Q679" s="75">
        <f>+P$620+P679</f>
        <v>0.93</v>
      </c>
      <c r="R679" s="31"/>
      <c r="S679" s="36" t="s">
        <v>74</v>
      </c>
      <c r="T679" s="79"/>
      <c r="U679" s="79"/>
      <c r="V679" s="79"/>
      <c r="W679" s="79"/>
      <c r="X679" s="79"/>
    </row>
    <row r="680" spans="1:24" s="3" customFormat="1" ht="14">
      <c r="B680" s="76"/>
      <c r="C680" s="77"/>
      <c r="D680" s="77"/>
      <c r="E680" s="77"/>
      <c r="F680" s="77"/>
      <c r="G680" s="77"/>
      <c r="H680" s="77"/>
      <c r="I680" s="77"/>
      <c r="J680" s="77"/>
      <c r="K680" s="77"/>
      <c r="L680" s="77">
        <f t="shared" ref="L680:Q680" si="232">+L$629+L679</f>
        <v>42.44764629896688</v>
      </c>
      <c r="M680" s="77">
        <f t="shared" si="232"/>
        <v>52.720824510735838</v>
      </c>
      <c r="N680" s="78">
        <f t="shared" si="232"/>
        <v>52.112291842907489</v>
      </c>
      <c r="O680" s="78">
        <f t="shared" si="232"/>
        <v>63.658533209598559</v>
      </c>
      <c r="P680" s="78">
        <f t="shared" si="232"/>
        <v>44.915913999898351</v>
      </c>
      <c r="Q680" s="78">
        <f t="shared" si="232"/>
        <v>44.43</v>
      </c>
      <c r="R680" s="31"/>
      <c r="S680" s="36" t="s">
        <v>75</v>
      </c>
      <c r="T680" s="79"/>
      <c r="U680" s="79"/>
      <c r="V680" s="79"/>
      <c r="W680" s="79"/>
      <c r="X680" s="79"/>
    </row>
    <row r="681" spans="1:24" s="3" customFormat="1" ht="14">
      <c r="B681" s="72"/>
      <c r="I681" s="61"/>
      <c r="J681" s="61"/>
      <c r="K681" s="61"/>
      <c r="L681" s="61"/>
      <c r="M681" s="61"/>
      <c r="N681" s="62">
        <f>+N680/L680-1</f>
        <v>0.22768389737962536</v>
      </c>
      <c r="O681" s="62">
        <f>+O680/M680-1</f>
        <v>0.20746467454497819</v>
      </c>
      <c r="P681" s="62">
        <f>+P680/N680-1</f>
        <v>-0.13809367403572692</v>
      </c>
      <c r="Q681" s="62">
        <f>+Q680/O680-1</f>
        <v>-0.30205743425296583</v>
      </c>
      <c r="R681" s="31"/>
      <c r="S681" s="63" t="s">
        <v>76</v>
      </c>
      <c r="T681" s="79"/>
      <c r="U681" s="79"/>
      <c r="V681" s="79"/>
      <c r="W681" s="79"/>
      <c r="X681" s="79"/>
    </row>
    <row r="682" spans="1:24" s="70" customFormat="1" ht="14">
      <c r="A682" s="64"/>
      <c r="B682" s="65"/>
      <c r="C682" s="66"/>
      <c r="D682" s="66"/>
      <c r="E682" s="66"/>
      <c r="F682" s="66"/>
      <c r="G682" s="66"/>
      <c r="H682" s="66"/>
      <c r="I682" s="66"/>
      <c r="J682" s="66"/>
      <c r="K682" s="66"/>
      <c r="L682" s="66"/>
      <c r="M682" s="66">
        <f>RATE(M$347-$L$347,,-$L680,M680)</f>
        <v>0.24201997301365072</v>
      </c>
      <c r="N682" s="67">
        <f>RATE(N$347-$L$347,,-$L680,N680)</f>
        <v>0.10800897892554347</v>
      </c>
      <c r="O682" s="67">
        <f>RATE(O$347-$L$347,,-$L680,O680)</f>
        <v>0.14463671280059942</v>
      </c>
      <c r="P682" s="67">
        <f>RATE(P$347-$L$347,,-$L680,P680)</f>
        <v>1.4230477604078817E-2</v>
      </c>
      <c r="Q682" s="67">
        <f>RATE(Q$347-$L$347,,-$L680,Q680)</f>
        <v>9.170484003131826E-3</v>
      </c>
      <c r="R682" s="68"/>
      <c r="S682" s="69" t="s">
        <v>77</v>
      </c>
      <c r="T682" s="79"/>
      <c r="U682" s="79"/>
      <c r="V682" s="79"/>
      <c r="W682" s="79"/>
      <c r="X682" s="79"/>
    </row>
    <row r="683" spans="1:24" s="3" customFormat="1" ht="14">
      <c r="B683" s="73"/>
      <c r="C683" s="74"/>
      <c r="D683" s="74"/>
      <c r="E683" s="74"/>
      <c r="F683" s="74"/>
      <c r="G683" s="74"/>
      <c r="H683" s="74"/>
      <c r="I683" s="74"/>
      <c r="J683" s="74"/>
      <c r="K683" s="74"/>
      <c r="L683" s="74"/>
      <c r="M683" s="74"/>
      <c r="N683" s="75">
        <f>+M$620+M683</f>
        <v>0.3</v>
      </c>
      <c r="O683" s="75">
        <f>+N$620+N683</f>
        <v>0.66999999999999993</v>
      </c>
      <c r="P683" s="75">
        <f>+O$620+O683</f>
        <v>0.66999999999999993</v>
      </c>
      <c r="Q683" s="75">
        <f>+P$620+P683</f>
        <v>0.66999999999999993</v>
      </c>
      <c r="R683" s="31"/>
      <c r="S683" s="36" t="s">
        <v>74</v>
      </c>
      <c r="T683" s="79"/>
      <c r="U683" s="79"/>
      <c r="V683" s="79"/>
      <c r="W683" s="79"/>
      <c r="X683" s="79"/>
    </row>
    <row r="684" spans="1:24" s="3" customFormat="1" ht="14">
      <c r="B684" s="76"/>
      <c r="C684" s="77"/>
      <c r="D684" s="77"/>
      <c r="E684" s="77"/>
      <c r="F684" s="77"/>
      <c r="G684" s="77"/>
      <c r="H684" s="77"/>
      <c r="I684" s="77"/>
      <c r="J684" s="77"/>
      <c r="K684" s="77"/>
      <c r="L684" s="77"/>
      <c r="M684" s="77">
        <f>+M$629+M683</f>
        <v>52.46082451073584</v>
      </c>
      <c r="N684" s="78">
        <f>+N$629+N683</f>
        <v>51.852291842907483</v>
      </c>
      <c r="O684" s="78">
        <f>+O$629+O683</f>
        <v>63.398533209598561</v>
      </c>
      <c r="P684" s="78">
        <f>+P$629+P683</f>
        <v>44.655913999898353</v>
      </c>
      <c r="Q684" s="78">
        <f>+Q$629+Q683</f>
        <v>44.17</v>
      </c>
      <c r="R684" s="31"/>
      <c r="S684" s="36" t="s">
        <v>75</v>
      </c>
      <c r="T684" s="79"/>
      <c r="U684" s="79"/>
      <c r="V684" s="79"/>
      <c r="W684" s="79"/>
      <c r="X684" s="79"/>
    </row>
    <row r="685" spans="1:24" s="3" customFormat="1" ht="14">
      <c r="B685" s="72"/>
      <c r="I685" s="61"/>
      <c r="J685" s="61"/>
      <c r="K685" s="61"/>
      <c r="L685" s="61"/>
      <c r="M685" s="61"/>
      <c r="N685" s="62">
        <f>+N684/M684-1</f>
        <v>-1.1599754169014709E-2</v>
      </c>
      <c r="O685" s="62">
        <f>+O684/N684-1</f>
        <v>0.22267562254859929</v>
      </c>
      <c r="P685" s="62">
        <f>+P684/O684-1</f>
        <v>-0.2956317482572699</v>
      </c>
      <c r="Q685" s="62">
        <f>+Q684/P684-1</f>
        <v>-1.0881291107365021E-2</v>
      </c>
      <c r="R685" s="31"/>
      <c r="S685" s="63" t="s">
        <v>76</v>
      </c>
      <c r="T685" s="79"/>
      <c r="U685" s="79"/>
      <c r="V685" s="79"/>
      <c r="W685" s="79"/>
      <c r="X685" s="79"/>
    </row>
    <row r="686" spans="1:24" s="70" customFormat="1" ht="14">
      <c r="A686" s="64"/>
      <c r="B686" s="65"/>
      <c r="C686" s="66"/>
      <c r="D686" s="66"/>
      <c r="E686" s="66"/>
      <c r="F686" s="66"/>
      <c r="G686" s="66"/>
      <c r="H686" s="66"/>
      <c r="I686" s="66"/>
      <c r="J686" s="66"/>
      <c r="K686" s="66"/>
      <c r="L686" s="66"/>
      <c r="M686" s="66"/>
      <c r="N686" s="67">
        <f>RATE(N$347-$M$347,,-$M684,N684)</f>
        <v>-1.1599754169014766E-2</v>
      </c>
      <c r="O686" s="67">
        <f>RATE(O$347-$M$347,,-$M684,O684)</f>
        <v>9.9314734686381106E-2</v>
      </c>
      <c r="P686" s="67">
        <f>RATE(P$347-$M$347,,-$M684,P684)</f>
        <v>-5.2277284237490416E-2</v>
      </c>
      <c r="Q686" s="67">
        <f>RATE(Q$347-$M$347,,-$M684,Q684)</f>
        <v>-4.2093606780403629E-2</v>
      </c>
      <c r="R686" s="68"/>
      <c r="S686" s="69" t="s">
        <v>77</v>
      </c>
      <c r="T686" s="79"/>
      <c r="U686" s="79"/>
      <c r="V686" s="79"/>
      <c r="W686" s="79"/>
      <c r="X686" s="79"/>
    </row>
    <row r="688" spans="1:24" ht="14">
      <c r="B688" s="216"/>
      <c r="C688" s="216"/>
      <c r="D688" s="216"/>
      <c r="E688" s="216"/>
      <c r="F688" s="216"/>
      <c r="G688" s="216"/>
      <c r="H688" s="216"/>
      <c r="I688" s="216"/>
      <c r="J688" s="409" t="s">
        <v>1391</v>
      </c>
      <c r="K688" s="410"/>
      <c r="L688" s="410"/>
      <c r="M688" s="410"/>
      <c r="N688" s="410"/>
      <c r="O688" s="410"/>
      <c r="P688" s="411"/>
      <c r="Q688" s="341"/>
      <c r="R688" s="216"/>
      <c r="S688" s="217"/>
    </row>
    <row r="689" spans="2:19" ht="14">
      <c r="B689" s="216"/>
      <c r="C689" s="216"/>
      <c r="D689" s="216"/>
      <c r="E689" s="216"/>
      <c r="F689" s="216"/>
      <c r="G689" s="216"/>
      <c r="H689" s="216"/>
      <c r="I689" s="216"/>
      <c r="J689" s="412" t="s">
        <v>1392</v>
      </c>
      <c r="K689" s="413"/>
      <c r="L689" s="413"/>
      <c r="M689" s="413"/>
      <c r="N689" s="413"/>
      <c r="O689" s="413"/>
      <c r="P689" s="414"/>
      <c r="Q689" s="342"/>
      <c r="R689" s="216"/>
      <c r="S689" s="217"/>
    </row>
    <row r="690" spans="2:19" ht="14">
      <c r="B690" s="216"/>
      <c r="C690" s="216"/>
      <c r="D690" s="216"/>
      <c r="E690" s="216"/>
      <c r="F690" s="216"/>
      <c r="G690" s="216"/>
      <c r="H690" s="216"/>
      <c r="I690" s="216"/>
      <c r="J690" s="218"/>
      <c r="K690" s="218">
        <v>1560.6880000000001</v>
      </c>
      <c r="L690" s="218">
        <v>2345.8049999999998</v>
      </c>
      <c r="M690" s="218">
        <v>2855.0169999999998</v>
      </c>
      <c r="N690" s="218">
        <v>3523.2950000000001</v>
      </c>
      <c r="O690" s="218">
        <v>3832.1790000000001</v>
      </c>
      <c r="P690" s="218">
        <v>4258.5780000000004</v>
      </c>
      <c r="Q690" s="218">
        <v>4258.5780000000004</v>
      </c>
      <c r="R690" s="219">
        <f>+P690/O690-1</f>
        <v>0.11126802792875812</v>
      </c>
      <c r="S690" s="217" t="s">
        <v>12</v>
      </c>
    </row>
    <row r="691" spans="2:19" ht="14">
      <c r="B691" s="216"/>
      <c r="C691" s="216"/>
      <c r="D691" s="216"/>
      <c r="E691" s="216"/>
      <c r="F691" s="216"/>
      <c r="G691" s="216"/>
      <c r="H691" s="216"/>
      <c r="I691" s="216"/>
      <c r="J691" s="218"/>
      <c r="K691" s="218">
        <v>1762.1310000000001</v>
      </c>
      <c r="L691" s="218">
        <v>2533.634</v>
      </c>
      <c r="M691" s="218">
        <v>3067.6170000000002</v>
      </c>
      <c r="N691" s="218">
        <f>7120.139-N690</f>
        <v>3596.8440000000001</v>
      </c>
      <c r="O691" s="218">
        <f>7650.404-O690</f>
        <v>3818.2250000000004</v>
      </c>
      <c r="P691" s="218">
        <f>8875.167-P690</f>
        <v>4616.588999999999</v>
      </c>
      <c r="Q691" s="218">
        <f>8875.167-Q690</f>
        <v>4616.588999999999</v>
      </c>
      <c r="R691" s="219">
        <f t="shared" ref="R691:R693" si="233">+P691/O691-1</f>
        <v>0.20909296859142623</v>
      </c>
      <c r="S691" s="217" t="s">
        <v>13</v>
      </c>
    </row>
    <row r="692" spans="2:19" ht="14">
      <c r="B692" s="216"/>
      <c r="C692" s="216"/>
      <c r="D692" s="216"/>
      <c r="E692" s="216"/>
      <c r="F692" s="216"/>
      <c r="G692" s="216"/>
      <c r="H692" s="216"/>
      <c r="I692" s="216"/>
      <c r="J692" s="218"/>
      <c r="K692" s="218">
        <v>1965.4169999999999</v>
      </c>
      <c r="L692" s="218">
        <v>2707.9639999999999</v>
      </c>
      <c r="M692" s="218">
        <v>3300.027</v>
      </c>
      <c r="N692" s="218">
        <f>10852.498-N691-N690</f>
        <v>3732.3589999999995</v>
      </c>
      <c r="O692" s="218">
        <f>11558.563-O691-O690</f>
        <v>3908.1589999999997</v>
      </c>
      <c r="P692" s="218"/>
      <c r="Q692" s="218"/>
      <c r="R692" s="219">
        <f t="shared" si="233"/>
        <v>-1</v>
      </c>
      <c r="S692" s="217" t="s">
        <v>14</v>
      </c>
    </row>
    <row r="693" spans="2:19" ht="14">
      <c r="B693" s="216"/>
      <c r="C693" s="216"/>
      <c r="D693" s="216"/>
      <c r="E693" s="216"/>
      <c r="F693" s="216"/>
      <c r="G693" s="216"/>
      <c r="H693" s="216"/>
      <c r="I693" s="216"/>
      <c r="J693" s="218"/>
      <c r="K693" s="218">
        <f>+K694-K692-K691-K690</f>
        <v>2172.4099999999989</v>
      </c>
      <c r="L693" s="218">
        <f>+L694-L692-L691-L690</f>
        <v>2817.9079999999999</v>
      </c>
      <c r="M693" s="218">
        <f>+M694-M692-M691-M690</f>
        <v>3448.8199999999997</v>
      </c>
      <c r="N693" s="218">
        <f>+N694-N692-N691-N690</f>
        <v>3881.3140000000012</v>
      </c>
      <c r="O693" s="218">
        <f>+O694-O692-O691-O690</f>
        <v>4145.8430000000008</v>
      </c>
      <c r="P693" s="218"/>
      <c r="Q693" s="218"/>
      <c r="R693" s="219">
        <f t="shared" si="233"/>
        <v>-1</v>
      </c>
      <c r="S693" s="217" t="s">
        <v>19</v>
      </c>
    </row>
    <row r="694" spans="2:19" ht="14">
      <c r="B694" s="216"/>
      <c r="C694" s="216"/>
      <c r="D694" s="216"/>
      <c r="E694" s="216"/>
      <c r="F694" s="216"/>
      <c r="G694" s="216"/>
      <c r="H694" s="216"/>
      <c r="I694" s="216"/>
      <c r="J694" s="220">
        <v>4463.7060000000001</v>
      </c>
      <c r="K694" s="220">
        <v>7460.6459999999997</v>
      </c>
      <c r="L694" s="220">
        <v>10405.311</v>
      </c>
      <c r="M694" s="220">
        <v>12671.481</v>
      </c>
      <c r="N694" s="220">
        <v>14733.812</v>
      </c>
      <c r="O694" s="220">
        <v>15704.406000000001</v>
      </c>
      <c r="P694" s="220">
        <f t="shared" ref="P694:Q694" si="234">IF(P691=0,P690*4,IF(P692=0,(P691+P690)*2,IF(P693=0,((P692+P691+P690)/3)*4,SUM(P690:P693))))</f>
        <v>17750.333999999999</v>
      </c>
      <c r="Q694" s="220">
        <f t="shared" si="234"/>
        <v>17750.333999999999</v>
      </c>
      <c r="R694" s="216"/>
      <c r="S694" s="217" t="s">
        <v>718</v>
      </c>
    </row>
    <row r="695" spans="2:19" ht="14">
      <c r="B695" s="216"/>
      <c r="C695" s="216"/>
      <c r="D695" s="216"/>
      <c r="E695" s="216"/>
      <c r="F695" s="216"/>
      <c r="G695" s="216"/>
      <c r="H695" s="216"/>
      <c r="I695" s="216"/>
      <c r="J695" s="221" t="e">
        <f t="shared" ref="J695:Q695" si="235">+J694/I694-1</f>
        <v>#DIV/0!</v>
      </c>
      <c r="K695" s="221">
        <f t="shared" si="235"/>
        <v>0.67140174554506937</v>
      </c>
      <c r="L695" s="221">
        <f t="shared" si="235"/>
        <v>0.3946930332842491</v>
      </c>
      <c r="M695" s="221">
        <f t="shared" si="235"/>
        <v>0.2177897421806998</v>
      </c>
      <c r="N695" s="221">
        <f t="shared" si="235"/>
        <v>0.16275374599070158</v>
      </c>
      <c r="O695" s="221">
        <f t="shared" si="235"/>
        <v>6.5875280613055365E-2</v>
      </c>
      <c r="P695" s="221">
        <f t="shared" si="235"/>
        <v>0.13027732472020892</v>
      </c>
      <c r="Q695" s="221">
        <f t="shared" si="235"/>
        <v>0</v>
      </c>
      <c r="R695" s="216"/>
      <c r="S695" s="217" t="s">
        <v>708</v>
      </c>
    </row>
    <row r="696" spans="2:19" ht="14">
      <c r="B696" s="216"/>
      <c r="C696" s="216"/>
      <c r="D696" s="216"/>
      <c r="E696" s="216"/>
      <c r="F696" s="216"/>
      <c r="G696" s="216"/>
      <c r="H696" s="216"/>
      <c r="I696" s="216"/>
      <c r="J696" s="222" t="e">
        <f t="shared" ref="J696:O696" si="236">+J694/J$439</f>
        <v>#VALUE!</v>
      </c>
      <c r="K696" s="222" t="e">
        <f t="shared" si="236"/>
        <v>#VALUE!</v>
      </c>
      <c r="L696" s="222" t="e">
        <f t="shared" si="236"/>
        <v>#VALUE!</v>
      </c>
      <c r="M696" s="222">
        <f t="shared" si="236"/>
        <v>49087.082406862122</v>
      </c>
      <c r="N696" s="222">
        <f t="shared" si="236"/>
        <v>55012.342970875907</v>
      </c>
      <c r="O696" s="222">
        <f t="shared" si="236"/>
        <v>62132.976181360427</v>
      </c>
      <c r="P696" s="222">
        <f>+P694/P$439</f>
        <v>78142.686935415608</v>
      </c>
      <c r="Q696" s="222">
        <f>+Q694/Q$439</f>
        <v>83508.31688080811</v>
      </c>
      <c r="R696" s="216"/>
      <c r="S696" s="217" t="s">
        <v>377</v>
      </c>
    </row>
    <row r="697" spans="2:19" ht="14">
      <c r="B697" s="216"/>
      <c r="C697" s="216"/>
      <c r="D697" s="216"/>
      <c r="E697" s="216"/>
      <c r="F697" s="216"/>
      <c r="G697" s="216"/>
      <c r="H697" s="216"/>
      <c r="I697" s="216"/>
      <c r="J697" s="412" t="s">
        <v>1393</v>
      </c>
      <c r="K697" s="413"/>
      <c r="L697" s="413"/>
      <c r="M697" s="413"/>
      <c r="N697" s="413"/>
      <c r="O697" s="413"/>
      <c r="P697" s="414"/>
      <c r="Q697" s="342"/>
      <c r="R697" s="216"/>
      <c r="S697" s="217"/>
    </row>
    <row r="698" spans="2:19" ht="14">
      <c r="B698" s="216"/>
      <c r="C698" s="216"/>
      <c r="D698" s="216"/>
      <c r="E698" s="216"/>
      <c r="F698" s="216"/>
      <c r="G698" s="216"/>
      <c r="H698" s="216"/>
      <c r="I698" s="216"/>
      <c r="J698" s="218">
        <v>0</v>
      </c>
      <c r="K698" s="218">
        <v>0</v>
      </c>
      <c r="L698" s="218">
        <v>0</v>
      </c>
      <c r="M698" s="218">
        <v>0</v>
      </c>
      <c r="N698" s="218">
        <v>7.6180000000000003</v>
      </c>
      <c r="O698" s="218">
        <v>38.768000000000001</v>
      </c>
      <c r="P698" s="218">
        <v>245.34100000000001</v>
      </c>
      <c r="Q698" s="218">
        <v>245.34100000000001</v>
      </c>
      <c r="R698" s="219">
        <f>+P698/O698-1</f>
        <v>5.3284409822534053</v>
      </c>
      <c r="S698" s="217" t="s">
        <v>12</v>
      </c>
    </row>
    <row r="699" spans="2:19" ht="14">
      <c r="B699" s="216"/>
      <c r="C699" s="216"/>
      <c r="D699" s="216"/>
      <c r="E699" s="216"/>
      <c r="F699" s="216"/>
      <c r="G699" s="216"/>
      <c r="H699" s="216"/>
      <c r="I699" s="216"/>
      <c r="J699" s="218">
        <v>0</v>
      </c>
      <c r="K699" s="218">
        <v>0</v>
      </c>
      <c r="L699" s="218">
        <v>0</v>
      </c>
      <c r="M699" s="218">
        <v>7.5999999999999998E-2</v>
      </c>
      <c r="N699" s="218">
        <f>17.14-N698</f>
        <v>9.5220000000000002</v>
      </c>
      <c r="O699" s="218">
        <f>141.841-O698</f>
        <v>103.07300000000001</v>
      </c>
      <c r="P699" s="218">
        <f>509.589-P698</f>
        <v>264.24799999999999</v>
      </c>
      <c r="Q699" s="218">
        <f>509.589-Q698</f>
        <v>264.24799999999999</v>
      </c>
      <c r="R699" s="219">
        <f t="shared" ref="R699:R701" si="237">+P699/O699-1</f>
        <v>1.5636975735643666</v>
      </c>
      <c r="S699" s="217" t="s">
        <v>13</v>
      </c>
    </row>
    <row r="700" spans="2:19" ht="14">
      <c r="B700" s="216"/>
      <c r="C700" s="216"/>
      <c r="D700" s="216"/>
      <c r="E700" s="216"/>
      <c r="F700" s="216"/>
      <c r="G700" s="216"/>
      <c r="H700" s="216"/>
      <c r="I700" s="216"/>
      <c r="J700" s="218">
        <v>0</v>
      </c>
      <c r="K700" s="218">
        <v>0</v>
      </c>
      <c r="L700" s="218">
        <v>0</v>
      </c>
      <c r="M700" s="218">
        <v>1.1180000000000001</v>
      </c>
      <c r="N700" s="218">
        <f>29.116-N699-N698</f>
        <v>11.976000000000001</v>
      </c>
      <c r="O700" s="218">
        <f>290.423-O699-O698</f>
        <v>148.58199999999999</v>
      </c>
      <c r="P700" s="218"/>
      <c r="Q700" s="218"/>
      <c r="R700" s="219">
        <f t="shared" si="237"/>
        <v>-1</v>
      </c>
      <c r="S700" s="217" t="s">
        <v>14</v>
      </c>
    </row>
    <row r="701" spans="2:19" ht="14">
      <c r="B701" s="216"/>
      <c r="C701" s="216"/>
      <c r="D701" s="216"/>
      <c r="E701" s="216"/>
      <c r="F701" s="216"/>
      <c r="G701" s="216"/>
      <c r="H701" s="216"/>
      <c r="I701" s="216"/>
      <c r="J701" s="218">
        <f t="shared" ref="J701:O701" si="238">+J702-J700-J699-J698</f>
        <v>0</v>
      </c>
      <c r="K701" s="218">
        <f t="shared" si="238"/>
        <v>0</v>
      </c>
      <c r="L701" s="218">
        <f t="shared" si="238"/>
        <v>0</v>
      </c>
      <c r="M701" s="218">
        <f t="shared" si="238"/>
        <v>4.0419999999999998</v>
      </c>
      <c r="N701" s="218">
        <f t="shared" si="238"/>
        <v>16.950000000000003</v>
      </c>
      <c r="O701" s="218">
        <f t="shared" si="238"/>
        <v>184.154</v>
      </c>
      <c r="P701" s="218"/>
      <c r="Q701" s="218"/>
      <c r="R701" s="219">
        <f t="shared" si="237"/>
        <v>-1</v>
      </c>
      <c r="S701" s="217" t="s">
        <v>19</v>
      </c>
    </row>
    <row r="702" spans="2:19" ht="14">
      <c r="B702" s="216"/>
      <c r="C702" s="216"/>
      <c r="D702" s="216"/>
      <c r="E702" s="216"/>
      <c r="F702" s="216"/>
      <c r="G702" s="216"/>
      <c r="H702" s="216"/>
      <c r="I702" s="216"/>
      <c r="J702" s="220">
        <v>0</v>
      </c>
      <c r="K702" s="220">
        <v>0</v>
      </c>
      <c r="L702" s="220">
        <v>0</v>
      </c>
      <c r="M702" s="220">
        <v>5.2359999999999998</v>
      </c>
      <c r="N702" s="220">
        <v>46.066000000000003</v>
      </c>
      <c r="O702" s="220">
        <v>474.577</v>
      </c>
      <c r="P702" s="220">
        <f t="shared" ref="P702:Q702" si="239">IF(P699=0,P698*4,IF(P700=0,(P699+P698)*2,IF(P701=0,((P700+P699+P698)/3)*4,SUM(P698:P701))))</f>
        <v>1019.178</v>
      </c>
      <c r="Q702" s="220">
        <f t="shared" si="239"/>
        <v>1019.178</v>
      </c>
      <c r="R702" s="216"/>
      <c r="S702" s="217" t="s">
        <v>718</v>
      </c>
    </row>
    <row r="703" spans="2:19" ht="14">
      <c r="B703" s="216"/>
      <c r="C703" s="216"/>
      <c r="D703" s="216"/>
      <c r="E703" s="216"/>
      <c r="F703" s="216"/>
      <c r="G703" s="216"/>
      <c r="H703" s="216"/>
      <c r="I703" s="216"/>
      <c r="J703" s="221" t="e">
        <f t="shared" ref="J703:Q703" si="240">+J702/I702-1</f>
        <v>#DIV/0!</v>
      </c>
      <c r="K703" s="221" t="e">
        <f t="shared" si="240"/>
        <v>#DIV/0!</v>
      </c>
      <c r="L703" s="221" t="e">
        <f t="shared" si="240"/>
        <v>#DIV/0!</v>
      </c>
      <c r="M703" s="221" t="e">
        <f t="shared" si="240"/>
        <v>#DIV/0!</v>
      </c>
      <c r="N703" s="221">
        <f t="shared" si="240"/>
        <v>7.7979373567608867</v>
      </c>
      <c r="O703" s="221">
        <f t="shared" si="240"/>
        <v>9.3021100160639083</v>
      </c>
      <c r="P703" s="221">
        <f t="shared" si="240"/>
        <v>1.147550344833399</v>
      </c>
      <c r="Q703" s="221">
        <f t="shared" si="240"/>
        <v>0</v>
      </c>
      <c r="R703" s="216"/>
      <c r="S703" s="217" t="s">
        <v>708</v>
      </c>
    </row>
    <row r="704" spans="2:19" ht="14">
      <c r="B704" s="216"/>
      <c r="C704" s="216"/>
      <c r="D704" s="216"/>
      <c r="E704" s="216"/>
      <c r="F704" s="216"/>
      <c r="G704" s="216"/>
      <c r="H704" s="216"/>
      <c r="I704" s="216"/>
      <c r="J704" s="222" t="e">
        <f t="shared" ref="J704:O704" si="241">+J702/J$439</f>
        <v>#VALUE!</v>
      </c>
      <c r="K704" s="222" t="e">
        <f t="shared" si="241"/>
        <v>#VALUE!</v>
      </c>
      <c r="L704" s="222" t="e">
        <f t="shared" si="241"/>
        <v>#VALUE!</v>
      </c>
      <c r="M704" s="222">
        <f t="shared" si="241"/>
        <v>20.283340477907046</v>
      </c>
      <c r="N704" s="222">
        <f t="shared" si="241"/>
        <v>171.99884125685668</v>
      </c>
      <c r="O704" s="222">
        <f t="shared" si="241"/>
        <v>1877.6183853895197</v>
      </c>
      <c r="P704" s="222">
        <f>+P702/P$439</f>
        <v>4486.7497921708409</v>
      </c>
      <c r="Q704" s="222">
        <f>+Q702/Q$439</f>
        <v>4794.8303047113513</v>
      </c>
      <c r="R704" s="216"/>
      <c r="S704" s="217" t="s">
        <v>377</v>
      </c>
    </row>
    <row r="705" spans="2:19" ht="14">
      <c r="B705" s="216"/>
      <c r="C705" s="216"/>
      <c r="D705" s="216"/>
      <c r="E705" s="216"/>
      <c r="F705" s="216"/>
      <c r="G705" s="216"/>
      <c r="H705" s="216"/>
      <c r="I705" s="216"/>
      <c r="J705" s="412" t="s">
        <v>1394</v>
      </c>
      <c r="K705" s="413"/>
      <c r="L705" s="413"/>
      <c r="M705" s="413"/>
      <c r="N705" s="413"/>
      <c r="O705" s="413"/>
      <c r="P705" s="414"/>
      <c r="Q705" s="342"/>
      <c r="R705" s="216"/>
      <c r="S705" s="217"/>
    </row>
    <row r="706" spans="2:19" ht="14">
      <c r="B706" s="216"/>
      <c r="C706" s="216"/>
      <c r="D706" s="216"/>
      <c r="E706" s="216"/>
      <c r="F706" s="216"/>
      <c r="G706" s="216"/>
      <c r="H706" s="216"/>
      <c r="I706" s="216"/>
      <c r="J706" s="218"/>
      <c r="K706" s="218">
        <v>7.2969999999999997</v>
      </c>
      <c r="L706" s="218">
        <v>8.7129999999999992</v>
      </c>
      <c r="M706" s="218">
        <v>10.105</v>
      </c>
      <c r="N706" s="218">
        <v>12.489000000000001</v>
      </c>
      <c r="O706" s="218">
        <v>13.343999999999999</v>
      </c>
      <c r="P706" s="218">
        <v>17.928999999999998</v>
      </c>
      <c r="Q706" s="218">
        <v>17.928999999999998</v>
      </c>
      <c r="R706" s="219">
        <f>+P706/O706-1</f>
        <v>0.3436001199040768</v>
      </c>
      <c r="S706" s="217" t="s">
        <v>12</v>
      </c>
    </row>
    <row r="707" spans="2:19" ht="14">
      <c r="B707" s="216"/>
      <c r="C707" s="216"/>
      <c r="D707" s="216"/>
      <c r="E707" s="216"/>
      <c r="F707" s="216"/>
      <c r="G707" s="216"/>
      <c r="H707" s="216"/>
      <c r="I707" s="216"/>
      <c r="J707" s="218"/>
      <c r="K707" s="218">
        <v>8.2010000000000005</v>
      </c>
      <c r="L707" s="218">
        <v>9.74</v>
      </c>
      <c r="M707" s="218">
        <v>11.122999999999999</v>
      </c>
      <c r="N707" s="218">
        <f>22.887-N706</f>
        <v>10.398</v>
      </c>
      <c r="O707" s="218">
        <f>28.333-O706</f>
        <v>14.988999999999999</v>
      </c>
      <c r="P707" s="218">
        <f>35.949-P706</f>
        <v>18.02</v>
      </c>
      <c r="Q707" s="218">
        <f>35.949-Q706</f>
        <v>18.02</v>
      </c>
      <c r="R707" s="219">
        <f t="shared" ref="R707:R709" si="242">+P707/O707-1</f>
        <v>0.2022149576355996</v>
      </c>
      <c r="S707" s="217" t="s">
        <v>13</v>
      </c>
    </row>
    <row r="708" spans="2:19" ht="14">
      <c r="B708" s="216"/>
      <c r="C708" s="216"/>
      <c r="D708" s="216"/>
      <c r="E708" s="216"/>
      <c r="F708" s="216"/>
      <c r="G708" s="216"/>
      <c r="H708" s="216"/>
      <c r="I708" s="216"/>
      <c r="J708" s="218"/>
      <c r="K708" s="218">
        <v>8.3070000000000004</v>
      </c>
      <c r="L708" s="218">
        <v>9.8320000000000007</v>
      </c>
      <c r="M708" s="218">
        <v>11.715</v>
      </c>
      <c r="N708" s="218">
        <f>35.793-N707-N706</f>
        <v>12.905999999999999</v>
      </c>
      <c r="O708" s="218">
        <f>44.863-O707-O706</f>
        <v>16.53</v>
      </c>
      <c r="P708" s="218"/>
      <c r="Q708" s="218"/>
      <c r="R708" s="219">
        <f t="shared" si="242"/>
        <v>-1</v>
      </c>
      <c r="S708" s="217" t="s">
        <v>14</v>
      </c>
    </row>
    <row r="709" spans="2:19" ht="14">
      <c r="B709" s="216"/>
      <c r="C709" s="216"/>
      <c r="D709" s="216"/>
      <c r="E709" s="216"/>
      <c r="F709" s="216"/>
      <c r="G709" s="216"/>
      <c r="H709" s="216"/>
      <c r="I709" s="216"/>
      <c r="J709" s="218"/>
      <c r="K709" s="218">
        <f>+K710-K708-K707-K706</f>
        <v>8.5649999999999942</v>
      </c>
      <c r="L709" s="218">
        <f>+L710-L708-L707-L706</f>
        <v>9.7949999999999964</v>
      </c>
      <c r="M709" s="218">
        <f>+M710-M708-M707-M706</f>
        <v>11.627999999999997</v>
      </c>
      <c r="N709" s="218">
        <f>+N710-N708-N707-N706</f>
        <v>13.236000000000004</v>
      </c>
      <c r="O709" s="218">
        <f>+O710-O708-O707-O706</f>
        <v>18.776000000000003</v>
      </c>
      <c r="P709" s="218"/>
      <c r="Q709" s="218"/>
      <c r="R709" s="219">
        <f t="shared" si="242"/>
        <v>-1</v>
      </c>
      <c r="S709" s="217" t="s">
        <v>19</v>
      </c>
    </row>
    <row r="710" spans="2:19" ht="14">
      <c r="B710" s="216"/>
      <c r="C710" s="216"/>
      <c r="D710" s="216"/>
      <c r="E710" s="216"/>
      <c r="F710" s="216"/>
      <c r="G710" s="216"/>
      <c r="H710" s="216"/>
      <c r="I710" s="216"/>
      <c r="J710" s="220">
        <v>27.667000000000002</v>
      </c>
      <c r="K710" s="220">
        <v>32.369999999999997</v>
      </c>
      <c r="L710" s="220">
        <v>38.08</v>
      </c>
      <c r="M710" s="220">
        <v>44.570999999999998</v>
      </c>
      <c r="N710" s="220">
        <v>49.029000000000003</v>
      </c>
      <c r="O710" s="220">
        <v>63.639000000000003</v>
      </c>
      <c r="P710" s="220">
        <f t="shared" ref="P710:Q710" si="243">IF(P707=0,P706*4,IF(P708=0,(P707+P706)*2,IF(P709=0,((P708+P707+P706)/3)*4,SUM(P706:P709))))</f>
        <v>71.897999999999996</v>
      </c>
      <c r="Q710" s="220">
        <f t="shared" si="243"/>
        <v>71.897999999999996</v>
      </c>
      <c r="R710" s="216"/>
      <c r="S710" s="217" t="s">
        <v>718</v>
      </c>
    </row>
    <row r="711" spans="2:19" ht="14">
      <c r="B711" s="216"/>
      <c r="C711" s="216"/>
      <c r="D711" s="216"/>
      <c r="E711" s="216"/>
      <c r="F711" s="216"/>
      <c r="G711" s="216"/>
      <c r="H711" s="216"/>
      <c r="I711" s="216"/>
      <c r="J711" s="221" t="e">
        <f t="shared" ref="J711:Q711" si="244">+J710/I710-1</f>
        <v>#DIV/0!</v>
      </c>
      <c r="K711" s="221">
        <f t="shared" si="244"/>
        <v>0.16998590378429168</v>
      </c>
      <c r="L711" s="221">
        <f t="shared" si="244"/>
        <v>0.1763978992894657</v>
      </c>
      <c r="M711" s="221">
        <f t="shared" si="244"/>
        <v>0.17045693277310914</v>
      </c>
      <c r="N711" s="221">
        <f t="shared" si="244"/>
        <v>0.10002019250185112</v>
      </c>
      <c r="O711" s="221">
        <f t="shared" si="244"/>
        <v>0.29798690570886621</v>
      </c>
      <c r="P711" s="221">
        <f t="shared" si="244"/>
        <v>0.12977890915947765</v>
      </c>
      <c r="Q711" s="221">
        <f t="shared" si="244"/>
        <v>0</v>
      </c>
      <c r="R711" s="216"/>
      <c r="S711" s="217" t="s">
        <v>708</v>
      </c>
    </row>
    <row r="712" spans="2:19" ht="14">
      <c r="B712" s="216"/>
      <c r="C712" s="216"/>
      <c r="D712" s="216"/>
      <c r="E712" s="216"/>
      <c r="F712" s="216"/>
      <c r="G712" s="216"/>
      <c r="H712" s="216"/>
      <c r="I712" s="216"/>
      <c r="J712" s="222" t="e">
        <f t="shared" ref="J712:O712" si="245">+J710/J$439</f>
        <v>#VALUE!</v>
      </c>
      <c r="K712" s="222" t="e">
        <f t="shared" si="245"/>
        <v>#VALUE!</v>
      </c>
      <c r="L712" s="222" t="e">
        <f t="shared" si="245"/>
        <v>#VALUE!</v>
      </c>
      <c r="M712" s="222">
        <f t="shared" si="245"/>
        <v>172.66019259755441</v>
      </c>
      <c r="N712" s="222">
        <f t="shared" si="245"/>
        <v>183.06193695963239</v>
      </c>
      <c r="O712" s="222">
        <f t="shared" si="245"/>
        <v>251.78160009398613</v>
      </c>
      <c r="P712" s="222">
        <f>+P710/P$439</f>
        <v>316.51815144901002</v>
      </c>
      <c r="Q712" s="222">
        <f>+Q710/Q$439</f>
        <v>338.25171780408988</v>
      </c>
      <c r="R712" s="216"/>
      <c r="S712" s="217" t="s">
        <v>377</v>
      </c>
    </row>
    <row r="713" spans="2:19" ht="14">
      <c r="B713" s="216"/>
      <c r="C713" s="216"/>
      <c r="D713" s="216"/>
      <c r="E713" s="216"/>
      <c r="F713" s="216"/>
      <c r="G713" s="216"/>
      <c r="H713" s="216"/>
      <c r="I713" s="216"/>
      <c r="J713" s="409" t="s">
        <v>1395</v>
      </c>
      <c r="K713" s="410"/>
      <c r="L713" s="410"/>
      <c r="M713" s="410"/>
      <c r="N713" s="410"/>
      <c r="O713" s="410"/>
      <c r="P713" s="411"/>
      <c r="Q713" s="341"/>
      <c r="R713" s="216"/>
      <c r="S713" s="217"/>
    </row>
    <row r="714" spans="2:19" ht="14">
      <c r="B714" s="216"/>
      <c r="C714" s="216"/>
      <c r="D714" s="216"/>
      <c r="E714" s="216"/>
      <c r="F714" s="216"/>
      <c r="G714" s="216"/>
      <c r="H714" s="216"/>
      <c r="I714" s="216"/>
      <c r="J714" s="218">
        <f t="shared" ref="J714:P718" si="246">+J690+J698+J706</f>
        <v>0</v>
      </c>
      <c r="K714" s="218">
        <f t="shared" si="246"/>
        <v>1567.9850000000001</v>
      </c>
      <c r="L714" s="218">
        <f t="shared" si="246"/>
        <v>2354.518</v>
      </c>
      <c r="M714" s="218">
        <f t="shared" si="246"/>
        <v>2865.1219999999998</v>
      </c>
      <c r="N714" s="218">
        <f t="shared" si="246"/>
        <v>3543.402</v>
      </c>
      <c r="O714" s="218">
        <f t="shared" si="246"/>
        <v>3884.2910000000002</v>
      </c>
      <c r="P714" s="218">
        <f>+P690+P698+P706</f>
        <v>4521.8480000000009</v>
      </c>
      <c r="Q714" s="218">
        <f>+Q690+Q698+Q706</f>
        <v>4521.8480000000009</v>
      </c>
      <c r="R714" s="219">
        <f>+P714/O714-1</f>
        <v>0.16413729043472824</v>
      </c>
      <c r="S714" s="217" t="s">
        <v>12</v>
      </c>
    </row>
    <row r="715" spans="2:19" ht="14">
      <c r="B715" s="216"/>
      <c r="C715" s="216"/>
      <c r="D715" s="216"/>
      <c r="E715" s="216"/>
      <c r="F715" s="216"/>
      <c r="G715" s="216"/>
      <c r="H715" s="216"/>
      <c r="I715" s="216"/>
      <c r="J715" s="218">
        <f t="shared" si="246"/>
        <v>0</v>
      </c>
      <c r="K715" s="218">
        <f t="shared" si="246"/>
        <v>1770.3320000000001</v>
      </c>
      <c r="L715" s="218">
        <f t="shared" si="246"/>
        <v>2543.3739999999998</v>
      </c>
      <c r="M715" s="218">
        <f t="shared" si="246"/>
        <v>3078.8160000000003</v>
      </c>
      <c r="N715" s="218">
        <f t="shared" si="246"/>
        <v>3616.7640000000001</v>
      </c>
      <c r="O715" s="218">
        <f t="shared" si="246"/>
        <v>3936.2870000000003</v>
      </c>
      <c r="P715" s="218">
        <f t="shared" si="246"/>
        <v>4898.8569999999991</v>
      </c>
      <c r="Q715" s="218">
        <f t="shared" ref="Q715" si="247">+Q691+Q699+Q707</f>
        <v>4898.8569999999991</v>
      </c>
      <c r="R715" s="219">
        <f t="shared" ref="R715:R717" si="248">+P715/O715-1</f>
        <v>0.24453755531545296</v>
      </c>
      <c r="S715" s="217" t="s">
        <v>13</v>
      </c>
    </row>
    <row r="716" spans="2:19" ht="14">
      <c r="B716" s="216"/>
      <c r="C716" s="216"/>
      <c r="D716" s="216"/>
      <c r="E716" s="216"/>
      <c r="F716" s="216"/>
      <c r="G716" s="216"/>
      <c r="H716" s="216"/>
      <c r="I716" s="216"/>
      <c r="J716" s="218">
        <f t="shared" si="246"/>
        <v>0</v>
      </c>
      <c r="K716" s="218">
        <f t="shared" si="246"/>
        <v>1973.7239999999999</v>
      </c>
      <c r="L716" s="218">
        <f t="shared" si="246"/>
        <v>2717.7959999999998</v>
      </c>
      <c r="M716" s="218">
        <f t="shared" si="246"/>
        <v>3312.86</v>
      </c>
      <c r="N716" s="218">
        <f t="shared" si="246"/>
        <v>3757.2409999999995</v>
      </c>
      <c r="O716" s="218">
        <f t="shared" si="246"/>
        <v>4073.2709999999997</v>
      </c>
      <c r="P716" s="218">
        <f t="shared" si="246"/>
        <v>0</v>
      </c>
      <c r="Q716" s="218">
        <f t="shared" ref="Q716" si="249">+Q692+Q700+Q708</f>
        <v>0</v>
      </c>
      <c r="R716" s="219">
        <f t="shared" si="248"/>
        <v>-1</v>
      </c>
      <c r="S716" s="217" t="s">
        <v>14</v>
      </c>
    </row>
    <row r="717" spans="2:19" ht="14">
      <c r="B717" s="216"/>
      <c r="C717" s="216"/>
      <c r="D717" s="216"/>
      <c r="E717" s="216"/>
      <c r="F717" s="216"/>
      <c r="G717" s="216"/>
      <c r="H717" s="216"/>
      <c r="I717" s="216"/>
      <c r="J717" s="218">
        <f t="shared" si="246"/>
        <v>0</v>
      </c>
      <c r="K717" s="218">
        <f t="shared" si="246"/>
        <v>2180.974999999999</v>
      </c>
      <c r="L717" s="218">
        <f t="shared" si="246"/>
        <v>2827.703</v>
      </c>
      <c r="M717" s="218">
        <f t="shared" si="246"/>
        <v>3464.49</v>
      </c>
      <c r="N717" s="218">
        <f t="shared" si="246"/>
        <v>3911.5000000000009</v>
      </c>
      <c r="O717" s="218">
        <f t="shared" si="246"/>
        <v>4348.773000000001</v>
      </c>
      <c r="P717" s="218">
        <f t="shared" si="246"/>
        <v>0</v>
      </c>
      <c r="Q717" s="218">
        <f t="shared" ref="Q717" si="250">+Q693+Q701+Q709</f>
        <v>0</v>
      </c>
      <c r="R717" s="219">
        <f t="shared" si="248"/>
        <v>-1</v>
      </c>
      <c r="S717" s="217" t="s">
        <v>19</v>
      </c>
    </row>
    <row r="718" spans="2:19" ht="14">
      <c r="B718" s="216"/>
      <c r="C718" s="216"/>
      <c r="D718" s="216"/>
      <c r="E718" s="216"/>
      <c r="F718" s="216"/>
      <c r="G718" s="216"/>
      <c r="H718" s="216"/>
      <c r="I718" s="216"/>
      <c r="J718" s="220">
        <f t="shared" si="246"/>
        <v>4491.3730000000005</v>
      </c>
      <c r="K718" s="220">
        <f t="shared" si="246"/>
        <v>7493.0159999999996</v>
      </c>
      <c r="L718" s="220">
        <f t="shared" si="246"/>
        <v>10443.391</v>
      </c>
      <c r="M718" s="220">
        <f t="shared" si="246"/>
        <v>12721.288</v>
      </c>
      <c r="N718" s="220">
        <f t="shared" si="246"/>
        <v>14828.907000000001</v>
      </c>
      <c r="O718" s="220">
        <f t="shared" si="246"/>
        <v>16242.621999999999</v>
      </c>
      <c r="P718" s="220">
        <f t="shared" si="246"/>
        <v>18841.41</v>
      </c>
      <c r="Q718" s="220">
        <f t="shared" ref="Q718" si="251">+Q694+Q702+Q710</f>
        <v>18841.41</v>
      </c>
      <c r="R718" s="216"/>
      <c r="S718" s="217" t="s">
        <v>718</v>
      </c>
    </row>
    <row r="719" spans="2:19" ht="14">
      <c r="B719" s="216"/>
      <c r="C719" s="216"/>
      <c r="D719" s="216"/>
      <c r="E719" s="216"/>
      <c r="F719" s="216"/>
      <c r="G719" s="216"/>
      <c r="H719" s="216"/>
      <c r="I719" s="216"/>
      <c r="J719" s="221" t="e">
        <f t="shared" ref="J719:Q719" si="252">+J718/I718-1</f>
        <v>#DIV/0!</v>
      </c>
      <c r="K719" s="221">
        <f t="shared" si="252"/>
        <v>0.66831300807125094</v>
      </c>
      <c r="L719" s="221">
        <f t="shared" si="252"/>
        <v>0.39374999332711957</v>
      </c>
      <c r="M719" s="221">
        <f t="shared" si="252"/>
        <v>0.21811852108189766</v>
      </c>
      <c r="N719" s="221">
        <f t="shared" si="252"/>
        <v>0.1656765415577417</v>
      </c>
      <c r="O719" s="221">
        <f t="shared" si="252"/>
        <v>9.5335077629119747E-2</v>
      </c>
      <c r="P719" s="221">
        <f t="shared" si="252"/>
        <v>0.15999805942661238</v>
      </c>
      <c r="Q719" s="221">
        <f t="shared" si="252"/>
        <v>0</v>
      </c>
      <c r="R719" s="216"/>
      <c r="S719" s="217" t="s">
        <v>708</v>
      </c>
    </row>
    <row r="720" spans="2:19" ht="14">
      <c r="B720" s="216"/>
      <c r="C720" s="216"/>
      <c r="D720" s="216"/>
      <c r="E720" s="216"/>
      <c r="F720" s="216"/>
      <c r="G720" s="216"/>
      <c r="H720" s="216"/>
      <c r="I720" s="216"/>
      <c r="J720" s="216"/>
      <c r="K720" s="216"/>
      <c r="L720" s="216"/>
      <c r="M720" s="216"/>
      <c r="N720" s="216"/>
      <c r="O720" s="216"/>
      <c r="P720" s="216"/>
      <c r="Q720" s="216"/>
      <c r="R720" s="216"/>
      <c r="S720" s="217"/>
    </row>
    <row r="721" spans="2:19" ht="14">
      <c r="B721" s="216"/>
      <c r="C721" s="216"/>
      <c r="D721" s="216"/>
      <c r="E721" s="216"/>
      <c r="F721" s="216"/>
      <c r="G721" s="216"/>
      <c r="H721" s="216"/>
      <c r="I721" s="216"/>
      <c r="J721" s="403" t="s">
        <v>1396</v>
      </c>
      <c r="K721" s="404"/>
      <c r="L721" s="404"/>
      <c r="M721" s="404"/>
      <c r="N721" s="404"/>
      <c r="O721" s="404"/>
      <c r="P721" s="405"/>
      <c r="Q721" s="343"/>
      <c r="R721" s="216"/>
      <c r="S721" s="217"/>
    </row>
    <row r="722" spans="2:19" ht="14">
      <c r="B722" s="216"/>
      <c r="C722" s="216"/>
      <c r="D722" s="216"/>
      <c r="E722" s="216"/>
      <c r="F722" s="216"/>
      <c r="G722" s="216"/>
      <c r="H722" s="216"/>
      <c r="I722" s="216"/>
      <c r="J722" s="406" t="s">
        <v>1392</v>
      </c>
      <c r="K722" s="407"/>
      <c r="L722" s="407"/>
      <c r="M722" s="407"/>
      <c r="N722" s="407"/>
      <c r="O722" s="407"/>
      <c r="P722" s="408"/>
      <c r="Q722" s="344"/>
      <c r="R722" s="216"/>
      <c r="S722" s="217"/>
    </row>
    <row r="723" spans="2:19" ht="14">
      <c r="B723" s="216"/>
      <c r="C723" s="216"/>
      <c r="D723" s="216"/>
      <c r="E723" s="216"/>
      <c r="F723" s="216"/>
      <c r="G723" s="216"/>
      <c r="H723" s="216"/>
      <c r="I723" s="216"/>
      <c r="J723" s="218"/>
      <c r="K723" s="218">
        <v>534.21500000000003</v>
      </c>
      <c r="L723" s="218">
        <v>832.45500000000004</v>
      </c>
      <c r="M723" s="218">
        <v>1004.106</v>
      </c>
      <c r="N723" s="218">
        <v>1230.2560000000001</v>
      </c>
      <c r="O723" s="218">
        <v>1357.3979999999999</v>
      </c>
      <c r="P723" s="218">
        <v>1301.6310000000001</v>
      </c>
      <c r="Q723" s="218">
        <v>1301.6310000000001</v>
      </c>
      <c r="R723" s="219">
        <f>+P723/O723-1</f>
        <v>-4.1083749939221814E-2</v>
      </c>
      <c r="S723" s="217" t="s">
        <v>12</v>
      </c>
    </row>
    <row r="724" spans="2:19" ht="14">
      <c r="B724" s="216"/>
      <c r="C724" s="216"/>
      <c r="D724" s="216"/>
      <c r="E724" s="216"/>
      <c r="F724" s="216"/>
      <c r="G724" s="216"/>
      <c r="H724" s="216"/>
      <c r="I724" s="216"/>
      <c r="J724" s="218"/>
      <c r="K724" s="218">
        <v>568.68600000000004</v>
      </c>
      <c r="L724" s="218">
        <v>910.59</v>
      </c>
      <c r="M724" s="218">
        <v>1019.005</v>
      </c>
      <c r="N724" s="218">
        <f>2524.095-N723</f>
        <v>1293.8389999999997</v>
      </c>
      <c r="O724" s="218">
        <f>2573.303-O723</f>
        <v>1215.905</v>
      </c>
      <c r="P724" s="218">
        <f>2569.147-P723</f>
        <v>1267.5159999999998</v>
      </c>
      <c r="Q724" s="218">
        <f>2569.147-Q723</f>
        <v>1267.5159999999998</v>
      </c>
      <c r="R724" s="219">
        <f t="shared" ref="R724:R726" si="253">+P724/O724-1</f>
        <v>4.2446572717440789E-2</v>
      </c>
      <c r="S724" s="217" t="s">
        <v>13</v>
      </c>
    </row>
    <row r="725" spans="2:19" ht="14">
      <c r="B725" s="216"/>
      <c r="C725" s="216"/>
      <c r="D725" s="216"/>
      <c r="E725" s="216"/>
      <c r="F725" s="216"/>
      <c r="G725" s="216"/>
      <c r="H725" s="216"/>
      <c r="I725" s="216"/>
      <c r="J725" s="218"/>
      <c r="K725" s="218">
        <v>649.649</v>
      </c>
      <c r="L725" s="218">
        <v>963.68299999999999</v>
      </c>
      <c r="M725" s="218">
        <v>1078.539</v>
      </c>
      <c r="N725" s="218">
        <f>3860.923-N724-N723</f>
        <v>1336.8279999999997</v>
      </c>
      <c r="O725" s="218">
        <f>3681.692-O724-O723</f>
        <v>1108.3890000000004</v>
      </c>
      <c r="P725" s="218"/>
      <c r="Q725" s="218"/>
      <c r="R725" s="219">
        <f t="shared" si="253"/>
        <v>-1</v>
      </c>
      <c r="S725" s="217" t="s">
        <v>14</v>
      </c>
    </row>
    <row r="726" spans="2:19" ht="14">
      <c r="B726" s="216"/>
      <c r="C726" s="216"/>
      <c r="D726" s="216"/>
      <c r="E726" s="216"/>
      <c r="F726" s="216"/>
      <c r="G726" s="216"/>
      <c r="H726" s="216"/>
      <c r="I726" s="216"/>
      <c r="J726" s="218"/>
      <c r="K726" s="218">
        <f>+K727-K725-K724-K723</f>
        <v>742.20199999999988</v>
      </c>
      <c r="L726" s="218">
        <f>+L727-L725-L724-L723</f>
        <v>1000.59</v>
      </c>
      <c r="M726" s="218">
        <f>+M727-M725-M724-M723</f>
        <v>1124.7750000000003</v>
      </c>
      <c r="N726" s="218">
        <f>+N727-N725-N724-N723</f>
        <v>1363.4250000000004</v>
      </c>
      <c r="O726" s="218">
        <f>+O727-O725-O724-O723</f>
        <v>1062.1099999999999</v>
      </c>
      <c r="P726" s="218"/>
      <c r="Q726" s="218"/>
      <c r="R726" s="219">
        <f t="shared" si="253"/>
        <v>-1</v>
      </c>
      <c r="S726" s="217" t="s">
        <v>19</v>
      </c>
    </row>
    <row r="727" spans="2:19" ht="14">
      <c r="B727" s="216"/>
      <c r="C727" s="216"/>
      <c r="D727" s="216"/>
      <c r="E727" s="216"/>
      <c r="F727" s="216"/>
      <c r="G727" s="216"/>
      <c r="H727" s="216"/>
      <c r="I727" s="216"/>
      <c r="J727" s="220">
        <v>1456.7860000000001</v>
      </c>
      <c r="K727" s="220">
        <v>2494.752</v>
      </c>
      <c r="L727" s="220">
        <v>3707.3180000000002</v>
      </c>
      <c r="M727" s="220">
        <v>4226.4250000000002</v>
      </c>
      <c r="N727" s="220">
        <v>5224.348</v>
      </c>
      <c r="O727" s="220">
        <v>4743.8019999999997</v>
      </c>
      <c r="P727" s="220">
        <f t="shared" ref="P727:Q727" si="254">IF(P724=0,P723*4,IF(P725=0,(P724+P723)*2,IF(P726=0,((P725+P724+P723)/3)*4,SUM(P723:P726))))</f>
        <v>5138.2939999999999</v>
      </c>
      <c r="Q727" s="220">
        <f t="shared" si="254"/>
        <v>5138.2939999999999</v>
      </c>
      <c r="R727" s="216"/>
      <c r="S727" s="217" t="s">
        <v>718</v>
      </c>
    </row>
    <row r="728" spans="2:19" ht="14">
      <c r="B728" s="216"/>
      <c r="C728" s="216"/>
      <c r="D728" s="216"/>
      <c r="E728" s="216"/>
      <c r="F728" s="216"/>
      <c r="G728" s="216"/>
      <c r="H728" s="216"/>
      <c r="I728" s="216"/>
      <c r="J728" s="221" t="e">
        <f t="shared" ref="J728:O728" si="255">+J727/I727-1</f>
        <v>#DIV/0!</v>
      </c>
      <c r="K728" s="221">
        <f t="shared" si="255"/>
        <v>0.71250410149466004</v>
      </c>
      <c r="L728" s="221">
        <f t="shared" si="255"/>
        <v>0.48604670925206195</v>
      </c>
      <c r="M728" s="221">
        <f t="shared" si="255"/>
        <v>0.14002224788917483</v>
      </c>
      <c r="N728" s="221">
        <f t="shared" si="255"/>
        <v>0.23611515642653069</v>
      </c>
      <c r="O728" s="221">
        <f t="shared" si="255"/>
        <v>-9.1982004261584427E-2</v>
      </c>
      <c r="P728" s="221">
        <f>+P727/O727-1</f>
        <v>8.3159457329795794E-2</v>
      </c>
      <c r="Q728" s="221">
        <f>+Q727/P727-1</f>
        <v>0</v>
      </c>
      <c r="R728" s="216"/>
      <c r="S728" s="217" t="s">
        <v>708</v>
      </c>
    </row>
    <row r="729" spans="2:19" ht="14">
      <c r="B729" s="216"/>
      <c r="C729" s="216"/>
      <c r="D729" s="216"/>
      <c r="E729" s="216"/>
      <c r="F729" s="216"/>
      <c r="G729" s="216"/>
      <c r="H729" s="216"/>
      <c r="I729" s="216"/>
      <c r="J729" s="222" t="e">
        <f t="shared" ref="J729:O729" si="256">+J727/J$472</f>
        <v>#VALUE!</v>
      </c>
      <c r="K729" s="222" t="e">
        <f t="shared" si="256"/>
        <v>#VALUE!</v>
      </c>
      <c r="L729" s="222" t="e">
        <f t="shared" si="256"/>
        <v>#VALUE!</v>
      </c>
      <c r="M729" s="222" t="e">
        <f t="shared" si="256"/>
        <v>#VALUE!</v>
      </c>
      <c r="N729" s="222">
        <f t="shared" si="256"/>
        <v>-3.9889958692515021E-2</v>
      </c>
      <c r="O729" s="222" t="e">
        <f t="shared" si="256"/>
        <v>#DIV/0!</v>
      </c>
      <c r="P729" s="222">
        <f>+P727/P$472</f>
        <v>0.25301821942091784</v>
      </c>
      <c r="Q729" s="222">
        <f>+Q727/Q$472</f>
        <v>-4.60746765183239E-2</v>
      </c>
      <c r="R729" s="216"/>
      <c r="S729" s="217" t="s">
        <v>1397</v>
      </c>
    </row>
    <row r="730" spans="2:19" ht="14">
      <c r="B730" s="216"/>
      <c r="C730" s="216"/>
      <c r="D730" s="216"/>
      <c r="E730" s="216"/>
      <c r="F730" s="216"/>
      <c r="G730" s="216"/>
      <c r="H730" s="216"/>
      <c r="I730" s="216"/>
      <c r="J730" s="406" t="s">
        <v>1393</v>
      </c>
      <c r="K730" s="407"/>
      <c r="L730" s="407"/>
      <c r="M730" s="407"/>
      <c r="N730" s="407"/>
      <c r="O730" s="407"/>
      <c r="P730" s="408"/>
      <c r="Q730" s="344"/>
      <c r="R730" s="216"/>
      <c r="S730" s="217"/>
    </row>
    <row r="731" spans="2:19" ht="14">
      <c r="B731" s="216"/>
      <c r="C731" s="216"/>
      <c r="D731" s="216"/>
      <c r="E731" s="216"/>
      <c r="F731" s="216"/>
      <c r="G731" s="216"/>
      <c r="H731" s="216"/>
      <c r="I731" s="216"/>
      <c r="J731" s="218">
        <v>0</v>
      </c>
      <c r="K731" s="218">
        <v>0</v>
      </c>
      <c r="L731" s="218">
        <v>0</v>
      </c>
      <c r="M731" s="218">
        <v>-8.9999999999999993E-3</v>
      </c>
      <c r="N731" s="218">
        <v>4.5640000000000001</v>
      </c>
      <c r="O731" s="218">
        <v>14.292</v>
      </c>
      <c r="P731" s="218">
        <v>71.254000000000005</v>
      </c>
      <c r="Q731" s="218">
        <v>71.254000000000005</v>
      </c>
      <c r="R731" s="219">
        <f>+P731/O731-1</f>
        <v>3.9855863420095163</v>
      </c>
      <c r="S731" s="217" t="s">
        <v>12</v>
      </c>
    </row>
    <row r="732" spans="2:19" ht="14">
      <c r="B732" s="216"/>
      <c r="C732" s="216"/>
      <c r="D732" s="216"/>
      <c r="E732" s="216"/>
      <c r="F732" s="216"/>
      <c r="G732" s="216"/>
      <c r="H732" s="216"/>
      <c r="I732" s="216"/>
      <c r="J732" s="218">
        <v>0</v>
      </c>
      <c r="K732" s="218">
        <v>0</v>
      </c>
      <c r="L732" s="218">
        <v>0</v>
      </c>
      <c r="M732" s="218">
        <v>-6.3E-2</v>
      </c>
      <c r="N732" s="218">
        <f>10.48-N731</f>
        <v>5.9160000000000004</v>
      </c>
      <c r="O732" s="218">
        <f>66.271-O731</f>
        <v>51.978999999999999</v>
      </c>
      <c r="P732" s="218">
        <f>181.741-P731</f>
        <v>110.48700000000001</v>
      </c>
      <c r="Q732" s="218">
        <f>181.741-Q731</f>
        <v>110.48700000000001</v>
      </c>
      <c r="R732" s="219">
        <f t="shared" ref="R732:R734" si="257">+P732/O732-1</f>
        <v>1.1256084187845095</v>
      </c>
      <c r="S732" s="217" t="s">
        <v>13</v>
      </c>
    </row>
    <row r="733" spans="2:19" ht="14">
      <c r="B733" s="216"/>
      <c r="C733" s="216"/>
      <c r="D733" s="216"/>
      <c r="E733" s="216"/>
      <c r="F733" s="216"/>
      <c r="G733" s="216"/>
      <c r="H733" s="216"/>
      <c r="I733" s="216"/>
      <c r="J733" s="218">
        <v>0</v>
      </c>
      <c r="K733" s="218">
        <v>0</v>
      </c>
      <c r="L733" s="218">
        <v>0</v>
      </c>
      <c r="M733" s="218">
        <v>0.1</v>
      </c>
      <c r="N733" s="218">
        <f>10.673-N732-N731</f>
        <v>0.19299999999999962</v>
      </c>
      <c r="O733" s="218">
        <f>156.182-O732-O731</f>
        <v>89.910999999999987</v>
      </c>
      <c r="P733" s="218"/>
      <c r="Q733" s="218"/>
      <c r="R733" s="219">
        <f t="shared" si="257"/>
        <v>-1</v>
      </c>
      <c r="S733" s="217" t="s">
        <v>14</v>
      </c>
    </row>
    <row r="734" spans="2:19" ht="14">
      <c r="B734" s="216"/>
      <c r="C734" s="216"/>
      <c r="D734" s="216"/>
      <c r="E734" s="216"/>
      <c r="F734" s="216"/>
      <c r="G734" s="216"/>
      <c r="H734" s="216"/>
      <c r="I734" s="216"/>
      <c r="J734" s="218">
        <f t="shared" ref="J734:O734" si="258">+J735-J733-J732-J731</f>
        <v>0</v>
      </c>
      <c r="K734" s="218">
        <f t="shared" si="258"/>
        <v>0</v>
      </c>
      <c r="L734" s="218">
        <f t="shared" si="258"/>
        <v>0</v>
      </c>
      <c r="M734" s="218">
        <f t="shared" si="258"/>
        <v>1.7709999999999997</v>
      </c>
      <c r="N734" s="218">
        <f t="shared" si="258"/>
        <v>3.6300000000000008</v>
      </c>
      <c r="O734" s="218">
        <f t="shared" si="258"/>
        <v>35.115000000000009</v>
      </c>
      <c r="P734" s="218"/>
      <c r="Q734" s="218"/>
      <c r="R734" s="219">
        <f t="shared" si="257"/>
        <v>-1</v>
      </c>
      <c r="S734" s="217" t="s">
        <v>19</v>
      </c>
    </row>
    <row r="735" spans="2:19" ht="14">
      <c r="B735" s="216"/>
      <c r="C735" s="216"/>
      <c r="D735" s="216"/>
      <c r="E735" s="216"/>
      <c r="F735" s="216"/>
      <c r="G735" s="216"/>
      <c r="H735" s="216"/>
      <c r="I735" s="216"/>
      <c r="J735" s="220">
        <v>0</v>
      </c>
      <c r="K735" s="220">
        <v>0</v>
      </c>
      <c r="L735" s="220">
        <v>0</v>
      </c>
      <c r="M735" s="220">
        <v>1.7989999999999999</v>
      </c>
      <c r="N735" s="220">
        <v>14.303000000000001</v>
      </c>
      <c r="O735" s="220">
        <v>191.297</v>
      </c>
      <c r="P735" s="220">
        <f t="shared" ref="P735:Q735" si="259">IF(P732=0,P731*4,IF(P733=0,(P732+P731)*2,IF(P734=0,((P733+P732+P731)/3)*4,SUM(P731:P734))))</f>
        <v>363.48200000000003</v>
      </c>
      <c r="Q735" s="220">
        <f t="shared" si="259"/>
        <v>363.48200000000003</v>
      </c>
      <c r="R735" s="216"/>
      <c r="S735" s="217" t="s">
        <v>718</v>
      </c>
    </row>
    <row r="736" spans="2:19" ht="14">
      <c r="B736" s="216"/>
      <c r="C736" s="216"/>
      <c r="D736" s="216"/>
      <c r="E736" s="216"/>
      <c r="F736" s="216"/>
      <c r="G736" s="216"/>
      <c r="H736" s="216"/>
      <c r="I736" s="216"/>
      <c r="J736" s="221" t="e">
        <f t="shared" ref="J736:O736" si="260">+J735/I735-1</f>
        <v>#DIV/0!</v>
      </c>
      <c r="K736" s="221" t="e">
        <f t="shared" si="260"/>
        <v>#DIV/0!</v>
      </c>
      <c r="L736" s="221" t="e">
        <f t="shared" si="260"/>
        <v>#DIV/0!</v>
      </c>
      <c r="M736" s="221" t="e">
        <f t="shared" si="260"/>
        <v>#DIV/0!</v>
      </c>
      <c r="N736" s="221">
        <f t="shared" si="260"/>
        <v>6.9505280711506403</v>
      </c>
      <c r="O736" s="221">
        <f t="shared" si="260"/>
        <v>12.374606725861707</v>
      </c>
      <c r="P736" s="221">
        <f>+P735/O735-1</f>
        <v>0.90009252628112324</v>
      </c>
      <c r="Q736" s="221">
        <f>+Q735/P735-1</f>
        <v>0</v>
      </c>
      <c r="R736" s="216"/>
      <c r="S736" s="217" t="s">
        <v>708</v>
      </c>
    </row>
    <row r="737" spans="2:19" ht="14">
      <c r="B737" s="216"/>
      <c r="C737" s="216"/>
      <c r="D737" s="216"/>
      <c r="E737" s="216"/>
      <c r="F737" s="216"/>
      <c r="G737" s="216"/>
      <c r="H737" s="216"/>
      <c r="I737" s="216"/>
      <c r="J737" s="222" t="e">
        <f t="shared" ref="J737:O737" si="261">+J735/J$472</f>
        <v>#VALUE!</v>
      </c>
      <c r="K737" s="222" t="e">
        <f t="shared" si="261"/>
        <v>#VALUE!</v>
      </c>
      <c r="L737" s="222" t="e">
        <f t="shared" si="261"/>
        <v>#VALUE!</v>
      </c>
      <c r="M737" s="222" t="e">
        <f t="shared" si="261"/>
        <v>#VALUE!</v>
      </c>
      <c r="N737" s="222">
        <f t="shared" si="261"/>
        <v>-1.0920904946972185E-4</v>
      </c>
      <c r="O737" s="222" t="e">
        <f t="shared" si="261"/>
        <v>#DIV/0!</v>
      </c>
      <c r="P737" s="222">
        <f>+P735/P$472</f>
        <v>1.7898463659641522E-2</v>
      </c>
      <c r="Q737" s="222">
        <f>+Q735/Q$472</f>
        <v>-3.2593143892181743E-3</v>
      </c>
      <c r="R737" s="216"/>
      <c r="S737" s="217" t="s">
        <v>1397</v>
      </c>
    </row>
    <row r="738" spans="2:19" ht="14">
      <c r="B738" s="216"/>
      <c r="C738" s="216"/>
      <c r="D738" s="216"/>
      <c r="E738" s="216"/>
      <c r="F738" s="216"/>
      <c r="G738" s="216"/>
      <c r="H738" s="216"/>
      <c r="I738" s="216"/>
      <c r="J738" s="406" t="s">
        <v>1394</v>
      </c>
      <c r="K738" s="407"/>
      <c r="L738" s="407"/>
      <c r="M738" s="407"/>
      <c r="N738" s="407"/>
      <c r="O738" s="407"/>
      <c r="P738" s="408"/>
      <c r="Q738" s="344"/>
      <c r="R738" s="216"/>
      <c r="S738" s="217"/>
    </row>
    <row r="739" spans="2:19" ht="14">
      <c r="B739" s="216"/>
      <c r="C739" s="216"/>
      <c r="D739" s="216"/>
      <c r="E739" s="216"/>
      <c r="F739" s="216"/>
      <c r="G739" s="216"/>
      <c r="H739" s="216"/>
      <c r="I739" s="216"/>
      <c r="J739" s="218"/>
      <c r="K739" s="218">
        <v>2.0030000000000001</v>
      </c>
      <c r="L739" s="218">
        <v>1.1779999999999999</v>
      </c>
      <c r="M739" s="218">
        <v>1.2669999999999999</v>
      </c>
      <c r="N739" s="218">
        <v>2.5219999999999998</v>
      </c>
      <c r="O739" s="218">
        <v>1.966</v>
      </c>
      <c r="P739" s="218">
        <v>2.6789999999999998</v>
      </c>
      <c r="Q739" s="218">
        <v>2.6789999999999998</v>
      </c>
      <c r="R739" s="219">
        <f>+P739/O739-1</f>
        <v>0.36266531027466931</v>
      </c>
      <c r="S739" s="217" t="s">
        <v>12</v>
      </c>
    </row>
    <row r="740" spans="2:19" ht="14">
      <c r="B740" s="216"/>
      <c r="C740" s="216"/>
      <c r="D740" s="216"/>
      <c r="E740" s="216"/>
      <c r="F740" s="216"/>
      <c r="G740" s="216"/>
      <c r="H740" s="216"/>
      <c r="I740" s="216"/>
      <c r="J740" s="218"/>
      <c r="K740" s="218">
        <v>2.5510000000000002</v>
      </c>
      <c r="L740" s="218">
        <v>1.595</v>
      </c>
      <c r="M740" s="218">
        <v>1.835</v>
      </c>
      <c r="N740" s="218">
        <f>4.32-N739</f>
        <v>1.7980000000000005</v>
      </c>
      <c r="O740" s="218">
        <f>4.154-O739</f>
        <v>2.1879999999999997</v>
      </c>
      <c r="P740" s="218">
        <f>5.285-P739</f>
        <v>2.6060000000000003</v>
      </c>
      <c r="Q740" s="218">
        <f>5.285-Q739</f>
        <v>2.6060000000000003</v>
      </c>
      <c r="R740" s="219">
        <f t="shared" ref="R740:R742" si="262">+P740/O740-1</f>
        <v>0.19104204753199294</v>
      </c>
      <c r="S740" s="217" t="s">
        <v>13</v>
      </c>
    </row>
    <row r="741" spans="2:19" ht="14">
      <c r="B741" s="216"/>
      <c r="C741" s="216"/>
      <c r="D741" s="216"/>
      <c r="E741" s="216"/>
      <c r="F741" s="216"/>
      <c r="G741" s="216"/>
      <c r="H741" s="216"/>
      <c r="I741" s="216"/>
      <c r="J741" s="218"/>
      <c r="K741" s="218">
        <v>0.70599999999999996</v>
      </c>
      <c r="L741" s="218">
        <v>1.571</v>
      </c>
      <c r="M741" s="218">
        <v>1.7649999999999999</v>
      </c>
      <c r="N741" s="218">
        <f>7.272-N740-N739</f>
        <v>2.9520000000000004</v>
      </c>
      <c r="O741" s="218">
        <f>6.622-O740-O739</f>
        <v>2.468</v>
      </c>
      <c r="P741" s="218"/>
      <c r="Q741" s="218"/>
      <c r="R741" s="219">
        <f t="shared" si="262"/>
        <v>-1</v>
      </c>
      <c r="S741" s="217" t="s">
        <v>14</v>
      </c>
    </row>
    <row r="742" spans="2:19" ht="14">
      <c r="B742" s="216"/>
      <c r="C742" s="216"/>
      <c r="D742" s="216"/>
      <c r="E742" s="216"/>
      <c r="F742" s="216"/>
      <c r="G742" s="216"/>
      <c r="H742" s="216"/>
      <c r="I742" s="216"/>
      <c r="J742" s="218"/>
      <c r="K742" s="218">
        <f>+K743-K741-K740-K739</f>
        <v>0.5860000000000003</v>
      </c>
      <c r="L742" s="218">
        <f>+L743-L741-L740-L739</f>
        <v>1.7240000000000002</v>
      </c>
      <c r="M742" s="218">
        <f>+M743-M741-M740-M739</f>
        <v>4.3780000000000001</v>
      </c>
      <c r="N742" s="218">
        <f>+N743-N741-N740-N739</f>
        <v>3.0009999999999999</v>
      </c>
      <c r="O742" s="218">
        <f>+O743-O741-O740-O739</f>
        <v>2.8260000000000005</v>
      </c>
      <c r="P742" s="218"/>
      <c r="Q742" s="218"/>
      <c r="R742" s="219">
        <f t="shared" si="262"/>
        <v>-1</v>
      </c>
      <c r="S742" s="217" t="s">
        <v>19</v>
      </c>
    </row>
    <row r="743" spans="2:19" ht="14">
      <c r="B743" s="216"/>
      <c r="C743" s="216"/>
      <c r="D743" s="216"/>
      <c r="E743" s="216"/>
      <c r="F743" s="216"/>
      <c r="G743" s="216"/>
      <c r="H743" s="216"/>
      <c r="I743" s="216"/>
      <c r="J743" s="220">
        <v>7.3520000000000003</v>
      </c>
      <c r="K743" s="220">
        <v>5.8460000000000001</v>
      </c>
      <c r="L743" s="220">
        <v>6.0679999999999996</v>
      </c>
      <c r="M743" s="220">
        <v>9.2449999999999992</v>
      </c>
      <c r="N743" s="220">
        <v>10.273</v>
      </c>
      <c r="O743" s="220">
        <v>9.4480000000000004</v>
      </c>
      <c r="P743" s="220">
        <f t="shared" ref="P743:Q743" si="263">IF(P740=0,P739*4,IF(P741=0,(P740+P739)*2,IF(P742=0,((P741+P740+P739)/3)*4,SUM(P739:P742))))</f>
        <v>10.57</v>
      </c>
      <c r="Q743" s="220">
        <f t="shared" si="263"/>
        <v>10.57</v>
      </c>
      <c r="R743" s="216"/>
      <c r="S743" s="217" t="s">
        <v>718</v>
      </c>
    </row>
    <row r="744" spans="2:19" ht="14">
      <c r="B744" s="216"/>
      <c r="C744" s="216"/>
      <c r="D744" s="216"/>
      <c r="E744" s="216"/>
      <c r="F744" s="216"/>
      <c r="G744" s="216"/>
      <c r="H744" s="216"/>
      <c r="I744" s="216"/>
      <c r="J744" s="221" t="e">
        <f t="shared" ref="J744:O744" si="264">+J743/I743-1</f>
        <v>#DIV/0!</v>
      </c>
      <c r="K744" s="221">
        <f t="shared" si="264"/>
        <v>-0.20484221980413497</v>
      </c>
      <c r="L744" s="221">
        <f t="shared" si="264"/>
        <v>3.7974683544303778E-2</v>
      </c>
      <c r="M744" s="221">
        <f t="shared" si="264"/>
        <v>0.52356624917600514</v>
      </c>
      <c r="N744" s="221">
        <f t="shared" si="264"/>
        <v>0.11119524067063291</v>
      </c>
      <c r="O744" s="221">
        <f t="shared" si="264"/>
        <v>-8.0307602453032145E-2</v>
      </c>
      <c r="P744" s="221">
        <f>+P743/O743-1</f>
        <v>0.11875529212531744</v>
      </c>
      <c r="Q744" s="221">
        <f>+Q743/P743-1</f>
        <v>0</v>
      </c>
      <c r="R744" s="216"/>
      <c r="S744" s="217" t="s">
        <v>708</v>
      </c>
    </row>
    <row r="745" spans="2:19" ht="14">
      <c r="B745" s="216"/>
      <c r="C745" s="216"/>
      <c r="D745" s="216"/>
      <c r="E745" s="216"/>
      <c r="F745" s="216"/>
      <c r="G745" s="216"/>
      <c r="H745" s="216"/>
      <c r="I745" s="216"/>
      <c r="J745" s="222" t="e">
        <f t="shared" ref="J745:O745" si="265">+J743/J$472</f>
        <v>#VALUE!</v>
      </c>
      <c r="K745" s="222" t="e">
        <f t="shared" si="265"/>
        <v>#VALUE!</v>
      </c>
      <c r="L745" s="222" t="e">
        <f t="shared" si="265"/>
        <v>#VALUE!</v>
      </c>
      <c r="M745" s="222" t="e">
        <f t="shared" si="265"/>
        <v>#VALUE!</v>
      </c>
      <c r="N745" s="222">
        <f t="shared" si="265"/>
        <v>-7.8438409089173774E-5</v>
      </c>
      <c r="O745" s="222" t="e">
        <f t="shared" si="265"/>
        <v>#DIV/0!</v>
      </c>
      <c r="P745" s="222">
        <f>+P743/P$472</f>
        <v>5.2048453811305887E-4</v>
      </c>
      <c r="Q745" s="222">
        <f>+Q743/Q$472</f>
        <v>-9.478035526941115E-5</v>
      </c>
      <c r="R745" s="216"/>
      <c r="S745" s="217" t="s">
        <v>1397</v>
      </c>
    </row>
    <row r="746" spans="2:19" ht="14">
      <c r="B746" s="216"/>
      <c r="C746" s="216"/>
      <c r="D746" s="216"/>
      <c r="E746" s="216"/>
      <c r="F746" s="216"/>
      <c r="G746" s="216"/>
      <c r="H746" s="216"/>
      <c r="I746" s="216"/>
      <c r="J746" s="403" t="s">
        <v>1395</v>
      </c>
      <c r="K746" s="404"/>
      <c r="L746" s="404"/>
      <c r="M746" s="404"/>
      <c r="N746" s="404"/>
      <c r="O746" s="404"/>
      <c r="P746" s="405"/>
      <c r="Q746" s="343"/>
      <c r="R746" s="216"/>
      <c r="S746" s="217"/>
    </row>
    <row r="747" spans="2:19" ht="14">
      <c r="B747" s="216"/>
      <c r="C747" s="216"/>
      <c r="D747" s="216"/>
      <c r="E747" s="216"/>
      <c r="F747" s="216"/>
      <c r="G747" s="216"/>
      <c r="H747" s="216"/>
      <c r="I747" s="216"/>
      <c r="J747" s="218">
        <f t="shared" ref="J747:P751" si="266">+J723+J731+J739</f>
        <v>0</v>
      </c>
      <c r="K747" s="218">
        <f t="shared" si="266"/>
        <v>536.21800000000007</v>
      </c>
      <c r="L747" s="218">
        <f t="shared" si="266"/>
        <v>833.63300000000004</v>
      </c>
      <c r="M747" s="218">
        <f t="shared" si="266"/>
        <v>1005.364</v>
      </c>
      <c r="N747" s="218">
        <f t="shared" si="266"/>
        <v>1237.3420000000001</v>
      </c>
      <c r="O747" s="218">
        <f t="shared" si="266"/>
        <v>1373.6559999999997</v>
      </c>
      <c r="P747" s="218">
        <f>+P723+P731+P739</f>
        <v>1375.5640000000001</v>
      </c>
      <c r="Q747" s="218">
        <f>+Q723+Q731+Q739</f>
        <v>1375.5640000000001</v>
      </c>
      <c r="R747" s="219">
        <f>+P747/O747-1</f>
        <v>1.3889940421767388E-3</v>
      </c>
      <c r="S747" s="217" t="s">
        <v>12</v>
      </c>
    </row>
    <row r="748" spans="2:19" ht="14">
      <c r="B748" s="216"/>
      <c r="C748" s="216"/>
      <c r="D748" s="216"/>
      <c r="E748" s="216"/>
      <c r="F748" s="216"/>
      <c r="G748" s="216"/>
      <c r="H748" s="216"/>
      <c r="I748" s="216"/>
      <c r="J748" s="218">
        <f t="shared" si="266"/>
        <v>0</v>
      </c>
      <c r="K748" s="218">
        <f t="shared" si="266"/>
        <v>571.23700000000008</v>
      </c>
      <c r="L748" s="218">
        <f t="shared" si="266"/>
        <v>912.18500000000006</v>
      </c>
      <c r="M748" s="218">
        <f t="shared" si="266"/>
        <v>1020.777</v>
      </c>
      <c r="N748" s="218">
        <f t="shared" si="266"/>
        <v>1301.5529999999997</v>
      </c>
      <c r="O748" s="218">
        <f t="shared" si="266"/>
        <v>1270.0720000000001</v>
      </c>
      <c r="P748" s="218">
        <f t="shared" si="266"/>
        <v>1380.6089999999999</v>
      </c>
      <c r="Q748" s="218">
        <f t="shared" ref="Q748" si="267">+Q724+Q732+Q740</f>
        <v>1380.6089999999999</v>
      </c>
      <c r="R748" s="219">
        <f t="shared" ref="R748:R750" si="268">+P748/O748-1</f>
        <v>8.7032073772195462E-2</v>
      </c>
      <c r="S748" s="217" t="s">
        <v>13</v>
      </c>
    </row>
    <row r="749" spans="2:19" ht="14">
      <c r="B749" s="216"/>
      <c r="C749" s="216"/>
      <c r="D749" s="216"/>
      <c r="E749" s="216"/>
      <c r="F749" s="216"/>
      <c r="G749" s="216"/>
      <c r="H749" s="216"/>
      <c r="I749" s="216"/>
      <c r="J749" s="218">
        <f t="shared" si="266"/>
        <v>0</v>
      </c>
      <c r="K749" s="218">
        <f t="shared" si="266"/>
        <v>650.35500000000002</v>
      </c>
      <c r="L749" s="218">
        <f t="shared" si="266"/>
        <v>965.25400000000002</v>
      </c>
      <c r="M749" s="218">
        <f t="shared" si="266"/>
        <v>1080.404</v>
      </c>
      <c r="N749" s="218">
        <f t="shared" si="266"/>
        <v>1339.9729999999997</v>
      </c>
      <c r="O749" s="218">
        <f t="shared" si="266"/>
        <v>1200.7680000000005</v>
      </c>
      <c r="P749" s="218">
        <f t="shared" si="266"/>
        <v>0</v>
      </c>
      <c r="Q749" s="218">
        <f t="shared" ref="Q749" si="269">+Q725+Q733+Q741</f>
        <v>0</v>
      </c>
      <c r="R749" s="219">
        <f t="shared" si="268"/>
        <v>-1</v>
      </c>
      <c r="S749" s="217" t="s">
        <v>14</v>
      </c>
    </row>
    <row r="750" spans="2:19" ht="14">
      <c r="B750" s="216"/>
      <c r="C750" s="216"/>
      <c r="D750" s="216"/>
      <c r="E750" s="216"/>
      <c r="F750" s="216"/>
      <c r="G750" s="216"/>
      <c r="H750" s="216"/>
      <c r="I750" s="216"/>
      <c r="J750" s="218">
        <f t="shared" si="266"/>
        <v>0</v>
      </c>
      <c r="K750" s="218">
        <f t="shared" si="266"/>
        <v>742.7879999999999</v>
      </c>
      <c r="L750" s="218">
        <f t="shared" si="266"/>
        <v>1002.3140000000001</v>
      </c>
      <c r="M750" s="218">
        <f t="shared" si="266"/>
        <v>1130.9240000000002</v>
      </c>
      <c r="N750" s="218">
        <f t="shared" si="266"/>
        <v>1370.0560000000005</v>
      </c>
      <c r="O750" s="218">
        <f t="shared" si="266"/>
        <v>1100.0509999999999</v>
      </c>
      <c r="P750" s="218">
        <f t="shared" si="266"/>
        <v>0</v>
      </c>
      <c r="Q750" s="218">
        <f t="shared" ref="Q750" si="270">+Q726+Q734+Q742</f>
        <v>0</v>
      </c>
      <c r="R750" s="219">
        <f t="shared" si="268"/>
        <v>-1</v>
      </c>
      <c r="S750" s="217" t="s">
        <v>19</v>
      </c>
    </row>
    <row r="751" spans="2:19" ht="14">
      <c r="B751" s="216"/>
      <c r="C751" s="216"/>
      <c r="D751" s="216"/>
      <c r="E751" s="216"/>
      <c r="F751" s="216"/>
      <c r="G751" s="216"/>
      <c r="H751" s="216"/>
      <c r="I751" s="216"/>
      <c r="J751" s="220">
        <f t="shared" si="266"/>
        <v>1464.1380000000001</v>
      </c>
      <c r="K751" s="220">
        <f t="shared" si="266"/>
        <v>2500.598</v>
      </c>
      <c r="L751" s="220">
        <f t="shared" si="266"/>
        <v>3713.3860000000004</v>
      </c>
      <c r="M751" s="220">
        <f t="shared" si="266"/>
        <v>4237.4690000000001</v>
      </c>
      <c r="N751" s="220">
        <f t="shared" si="266"/>
        <v>5248.924</v>
      </c>
      <c r="O751" s="220">
        <f t="shared" si="266"/>
        <v>4944.5469999999996</v>
      </c>
      <c r="P751" s="220">
        <f t="shared" si="266"/>
        <v>5512.3459999999995</v>
      </c>
      <c r="Q751" s="220">
        <f t="shared" ref="Q751" si="271">+Q727+Q735+Q743</f>
        <v>5512.3459999999995</v>
      </c>
      <c r="R751" s="216"/>
      <c r="S751" s="217" t="s">
        <v>718</v>
      </c>
    </row>
    <row r="752" spans="2:19" ht="14">
      <c r="B752" s="216"/>
      <c r="C752" s="216"/>
      <c r="D752" s="216"/>
      <c r="E752" s="216"/>
      <c r="F752" s="216"/>
      <c r="G752" s="216"/>
      <c r="H752" s="216"/>
      <c r="I752" s="216"/>
      <c r="J752" s="221" t="e">
        <f t="shared" ref="J752:O752" si="272">+J751/I751-1</f>
        <v>#DIV/0!</v>
      </c>
      <c r="K752" s="221">
        <f t="shared" si="272"/>
        <v>0.70789775280745371</v>
      </c>
      <c r="L752" s="221">
        <f t="shared" si="272"/>
        <v>0.48499918819418419</v>
      </c>
      <c r="M752" s="221">
        <f t="shared" si="272"/>
        <v>0.14113345609640349</v>
      </c>
      <c r="N752" s="221">
        <f t="shared" si="272"/>
        <v>0.23869319161980895</v>
      </c>
      <c r="O752" s="221">
        <f t="shared" si="272"/>
        <v>-5.7988456300758107E-2</v>
      </c>
      <c r="P752" s="221">
        <f>+P751/O751-1</f>
        <v>0.11483337098423774</v>
      </c>
      <c r="Q752" s="221">
        <f>+Q751/P751-1</f>
        <v>0</v>
      </c>
      <c r="R752" s="216"/>
      <c r="S752" s="217" t="s">
        <v>708</v>
      </c>
    </row>
    <row r="753" spans="2:19" ht="14">
      <c r="B753" s="216"/>
      <c r="C753" s="216"/>
      <c r="D753" s="216"/>
      <c r="E753" s="216"/>
      <c r="F753" s="216"/>
      <c r="G753" s="216"/>
      <c r="H753" s="216"/>
      <c r="I753" s="216"/>
      <c r="J753" s="216"/>
      <c r="K753" s="216"/>
      <c r="L753" s="216"/>
      <c r="M753" s="216"/>
      <c r="N753" s="216"/>
      <c r="O753" s="216"/>
      <c r="P753" s="216"/>
      <c r="Q753" s="216"/>
      <c r="R753" s="216"/>
      <c r="S753" s="217"/>
    </row>
    <row r="754" spans="2:19" ht="14">
      <c r="B754" s="216"/>
      <c r="C754" s="216"/>
      <c r="D754" s="216"/>
      <c r="E754" s="216"/>
      <c r="F754" s="216"/>
      <c r="G754" s="216"/>
      <c r="H754" s="216"/>
      <c r="I754" s="216"/>
      <c r="J754" s="216"/>
      <c r="K754" s="216"/>
      <c r="L754" s="216"/>
      <c r="M754" s="417" t="s">
        <v>1398</v>
      </c>
      <c r="N754" s="418"/>
      <c r="O754" s="418"/>
      <c r="P754" s="419"/>
      <c r="Q754" s="345"/>
      <c r="R754" s="216"/>
      <c r="S754" s="217"/>
    </row>
    <row r="755" spans="2:19" ht="14">
      <c r="B755" s="216"/>
      <c r="C755" s="216"/>
      <c r="D755" s="216"/>
      <c r="E755" s="216"/>
      <c r="F755" s="216"/>
      <c r="G755" s="216"/>
      <c r="H755" s="216"/>
      <c r="I755" s="216"/>
      <c r="J755" s="216"/>
      <c r="K755" s="216"/>
      <c r="L755" s="216"/>
      <c r="M755" s="223">
        <v>3008.6869999999999</v>
      </c>
      <c r="N755" s="224">
        <v>3675.5790000000002</v>
      </c>
      <c r="O755" s="225">
        <v>4272.0140000000001</v>
      </c>
      <c r="P755" s="224"/>
      <c r="Q755" s="224"/>
      <c r="R755" s="216"/>
      <c r="S755" s="217" t="s">
        <v>712</v>
      </c>
    </row>
    <row r="756" spans="2:19" ht="14">
      <c r="B756" s="216"/>
      <c r="C756" s="216"/>
      <c r="D756" s="216"/>
      <c r="E756" s="216"/>
      <c r="F756" s="216"/>
      <c r="G756" s="216"/>
      <c r="H756" s="216"/>
      <c r="I756" s="216"/>
      <c r="J756" s="216"/>
      <c r="K756" s="216"/>
      <c r="L756" s="216"/>
      <c r="M756" s="226">
        <v>275.738</v>
      </c>
      <c r="N756" s="227">
        <v>1169.326</v>
      </c>
      <c r="O756" s="216">
        <v>1258.2829999999999</v>
      </c>
      <c r="P756" s="227"/>
      <c r="Q756" s="227"/>
      <c r="R756" s="216"/>
      <c r="S756" s="217" t="s">
        <v>1399</v>
      </c>
    </row>
    <row r="757" spans="2:19" ht="14">
      <c r="B757" s="216"/>
      <c r="C757" s="216"/>
      <c r="D757" s="216"/>
      <c r="E757" s="216"/>
      <c r="F757" s="216"/>
      <c r="G757" s="216"/>
      <c r="H757" s="216"/>
      <c r="I757" s="216"/>
      <c r="J757" s="216"/>
      <c r="K757" s="216"/>
      <c r="L757" s="216"/>
      <c r="M757" s="226">
        <v>441.78</v>
      </c>
      <c r="N757" s="227">
        <v>494</v>
      </c>
      <c r="O757" s="216">
        <v>509.38799999999998</v>
      </c>
      <c r="P757" s="227"/>
      <c r="Q757" s="227"/>
      <c r="R757" s="216"/>
      <c r="S757" s="217" t="s">
        <v>1400</v>
      </c>
    </row>
    <row r="758" spans="2:19" ht="14">
      <c r="B758" s="216"/>
      <c r="C758" s="216"/>
      <c r="D758" s="216"/>
      <c r="E758" s="216"/>
      <c r="F758" s="216"/>
      <c r="G758" s="216"/>
      <c r="H758" s="216"/>
      <c r="I758" s="216"/>
      <c r="J758" s="216"/>
      <c r="K758" s="216"/>
      <c r="L758" s="216"/>
      <c r="M758" s="226">
        <v>132.75700000000001</v>
      </c>
      <c r="N758" s="227">
        <v>150.739</v>
      </c>
      <c r="O758" s="216">
        <v>167.28800000000001</v>
      </c>
      <c r="P758" s="227"/>
      <c r="Q758" s="227"/>
      <c r="R758" s="216"/>
      <c r="S758" s="217" t="s">
        <v>1401</v>
      </c>
    </row>
    <row r="759" spans="2:19" ht="14">
      <c r="B759" s="216"/>
      <c r="C759" s="216"/>
      <c r="D759" s="216"/>
      <c r="E759" s="216"/>
      <c r="F759" s="216"/>
      <c r="G759" s="216"/>
      <c r="H759" s="216"/>
      <c r="I759" s="216"/>
      <c r="J759" s="216"/>
      <c r="K759" s="216"/>
      <c r="L759" s="216"/>
      <c r="M759" s="226">
        <v>126.05200000000001</v>
      </c>
      <c r="N759" s="227">
        <v>115.56100000000001</v>
      </c>
      <c r="O759" s="216">
        <v>131.65199999999999</v>
      </c>
      <c r="P759" s="227"/>
      <c r="Q759" s="227"/>
      <c r="R759" s="216"/>
      <c r="S759" s="217" t="s">
        <v>1402</v>
      </c>
    </row>
    <row r="760" spans="2:19" ht="14">
      <c r="B760" s="216"/>
      <c r="C760" s="216"/>
      <c r="D760" s="216"/>
      <c r="E760" s="216"/>
      <c r="F760" s="216"/>
      <c r="G760" s="216"/>
      <c r="H760" s="216"/>
      <c r="I760" s="216"/>
      <c r="J760" s="216"/>
      <c r="K760" s="216"/>
      <c r="L760" s="216"/>
      <c r="M760" s="226">
        <v>57.048000000000002</v>
      </c>
      <c r="N760" s="227">
        <v>57.295000000000002</v>
      </c>
      <c r="O760" s="216">
        <v>90.816000000000003</v>
      </c>
      <c r="P760" s="227"/>
      <c r="Q760" s="227"/>
      <c r="R760" s="216"/>
      <c r="S760" s="217" t="s">
        <v>1403</v>
      </c>
    </row>
    <row r="761" spans="2:19" ht="14">
      <c r="B761" s="216"/>
      <c r="C761" s="216"/>
      <c r="D761" s="216"/>
      <c r="E761" s="216"/>
      <c r="F761" s="216"/>
      <c r="G761" s="216"/>
      <c r="H761" s="216"/>
      <c r="I761" s="216"/>
      <c r="J761" s="216"/>
      <c r="K761" s="216"/>
      <c r="L761" s="216"/>
      <c r="M761" s="226">
        <v>749.41399999999999</v>
      </c>
      <c r="N761" s="227">
        <v>12.622999999999999</v>
      </c>
      <c r="O761" s="216">
        <v>18.312000000000001</v>
      </c>
      <c r="P761" s="227"/>
      <c r="Q761" s="227"/>
      <c r="R761" s="216"/>
      <c r="S761" s="217" t="s">
        <v>1404</v>
      </c>
    </row>
    <row r="762" spans="2:19" ht="14">
      <c r="B762" s="216"/>
      <c r="C762" s="216"/>
      <c r="D762" s="216"/>
      <c r="E762" s="216"/>
      <c r="F762" s="216"/>
      <c r="G762" s="216"/>
      <c r="H762" s="216"/>
      <c r="I762" s="216"/>
      <c r="J762" s="216"/>
      <c r="K762" s="216"/>
      <c r="L762" s="216"/>
      <c r="M762" s="226">
        <v>522.71199999999999</v>
      </c>
      <c r="N762" s="227">
        <v>469.02499999999998</v>
      </c>
      <c r="O762" s="216">
        <v>513.65800000000002</v>
      </c>
      <c r="P762" s="227"/>
      <c r="Q762" s="227"/>
      <c r="R762" s="216"/>
      <c r="S762" s="217" t="s">
        <v>1405</v>
      </c>
    </row>
    <row r="763" spans="2:19" ht="14">
      <c r="B763" s="216"/>
      <c r="C763" s="216"/>
      <c r="D763" s="216"/>
      <c r="E763" s="216"/>
      <c r="F763" s="216"/>
      <c r="G763" s="216"/>
      <c r="H763" s="216"/>
      <c r="I763" s="216"/>
      <c r="J763" s="216"/>
      <c r="K763" s="216"/>
      <c r="L763" s="216"/>
      <c r="M763" s="228">
        <f>SUM(M755:M762)</f>
        <v>5314.1880000000001</v>
      </c>
      <c r="N763" s="229">
        <f>SUM(N755:N762)</f>
        <v>6144.1479999999992</v>
      </c>
      <c r="O763" s="230">
        <f>SUM(O755:O762)</f>
        <v>6961.4110000000001</v>
      </c>
      <c r="P763" s="229"/>
      <c r="Q763" s="229"/>
      <c r="R763" s="216"/>
      <c r="S763" s="217" t="s">
        <v>1395</v>
      </c>
    </row>
    <row r="764" spans="2:19" ht="14">
      <c r="B764" s="216"/>
      <c r="C764" s="216"/>
      <c r="D764" s="216"/>
      <c r="E764" s="216"/>
      <c r="F764" s="216"/>
      <c r="G764" s="216"/>
      <c r="H764" s="216"/>
      <c r="I764" s="216"/>
      <c r="J764" s="216"/>
      <c r="K764" s="216"/>
      <c r="L764" s="216"/>
      <c r="M764" s="417" t="s">
        <v>1406</v>
      </c>
      <c r="N764" s="420"/>
      <c r="O764" s="418"/>
      <c r="P764" s="421"/>
      <c r="Q764" s="345"/>
      <c r="R764" s="216"/>
      <c r="S764" s="217"/>
    </row>
    <row r="765" spans="2:19" ht="14">
      <c r="B765" s="216"/>
      <c r="C765" s="216"/>
      <c r="D765" s="216"/>
      <c r="E765" s="216"/>
      <c r="F765" s="216"/>
      <c r="G765" s="216"/>
      <c r="H765" s="216"/>
      <c r="I765" s="216"/>
      <c r="J765" s="216"/>
      <c r="K765" s="216"/>
      <c r="L765" s="231"/>
      <c r="M765" s="232" t="e">
        <f>+M755/M$484</f>
        <v>#DIV/0!</v>
      </c>
      <c r="N765" s="233" t="e">
        <f>+N755/N$484</f>
        <v>#DIV/0!</v>
      </c>
      <c r="O765" s="232" t="e">
        <f>+O755/O$484</f>
        <v>#DIV/0!</v>
      </c>
      <c r="P765" s="234"/>
      <c r="Q765" s="234"/>
      <c r="R765" s="216"/>
      <c r="S765" s="217" t="s">
        <v>712</v>
      </c>
    </row>
    <row r="766" spans="2:19" ht="14">
      <c r="B766" s="216"/>
      <c r="C766" s="216"/>
      <c r="D766" s="216"/>
      <c r="E766" s="216"/>
      <c r="F766" s="216"/>
      <c r="G766" s="216"/>
      <c r="H766" s="216"/>
      <c r="I766" s="216"/>
      <c r="J766" s="216"/>
      <c r="K766" s="216"/>
      <c r="L766" s="231"/>
      <c r="M766" s="235" t="e">
        <f t="shared" ref="M766:O772" si="273">+M756/M$484</f>
        <v>#DIV/0!</v>
      </c>
      <c r="N766" s="236" t="e">
        <f t="shared" si="273"/>
        <v>#DIV/0!</v>
      </c>
      <c r="O766" s="235" t="e">
        <f t="shared" si="273"/>
        <v>#DIV/0!</v>
      </c>
      <c r="P766" s="237"/>
      <c r="Q766" s="237"/>
      <c r="R766" s="216"/>
      <c r="S766" s="217" t="s">
        <v>1399</v>
      </c>
    </row>
    <row r="767" spans="2:19" ht="14">
      <c r="B767" s="216"/>
      <c r="C767" s="216"/>
      <c r="D767" s="216"/>
      <c r="E767" s="216"/>
      <c r="F767" s="216"/>
      <c r="G767" s="216"/>
      <c r="H767" s="216"/>
      <c r="I767" s="216"/>
      <c r="J767" s="216"/>
      <c r="K767" s="216"/>
      <c r="L767" s="231"/>
      <c r="M767" s="235" t="e">
        <f t="shared" si="273"/>
        <v>#DIV/0!</v>
      </c>
      <c r="N767" s="236" t="e">
        <f t="shared" si="273"/>
        <v>#DIV/0!</v>
      </c>
      <c r="O767" s="235" t="e">
        <f t="shared" si="273"/>
        <v>#DIV/0!</v>
      </c>
      <c r="P767" s="237"/>
      <c r="Q767" s="237"/>
      <c r="R767" s="216"/>
      <c r="S767" s="217" t="s">
        <v>1400</v>
      </c>
    </row>
    <row r="768" spans="2:19" ht="14">
      <c r="B768" s="216"/>
      <c r="C768" s="216"/>
      <c r="D768" s="216"/>
      <c r="E768" s="216"/>
      <c r="F768" s="216"/>
      <c r="G768" s="216"/>
      <c r="H768" s="216"/>
      <c r="I768" s="216"/>
      <c r="J768" s="216"/>
      <c r="K768" s="216"/>
      <c r="L768" s="231"/>
      <c r="M768" s="235" t="e">
        <f t="shared" si="273"/>
        <v>#DIV/0!</v>
      </c>
      <c r="N768" s="236" t="e">
        <f t="shared" si="273"/>
        <v>#DIV/0!</v>
      </c>
      <c r="O768" s="235" t="e">
        <f t="shared" si="273"/>
        <v>#DIV/0!</v>
      </c>
      <c r="P768" s="237"/>
      <c r="Q768" s="237"/>
      <c r="R768" s="216"/>
      <c r="S768" s="217" t="s">
        <v>1401</v>
      </c>
    </row>
    <row r="769" spans="2:19" ht="14">
      <c r="B769" s="216"/>
      <c r="C769" s="216"/>
      <c r="D769" s="216"/>
      <c r="E769" s="216"/>
      <c r="F769" s="216"/>
      <c r="G769" s="216"/>
      <c r="H769" s="216"/>
      <c r="I769" s="216"/>
      <c r="J769" s="216"/>
      <c r="K769" s="216"/>
      <c r="L769" s="231"/>
      <c r="M769" s="235" t="e">
        <f t="shared" si="273"/>
        <v>#DIV/0!</v>
      </c>
      <c r="N769" s="236" t="e">
        <f t="shared" si="273"/>
        <v>#DIV/0!</v>
      </c>
      <c r="O769" s="235" t="e">
        <f t="shared" si="273"/>
        <v>#DIV/0!</v>
      </c>
      <c r="P769" s="237"/>
      <c r="Q769" s="237"/>
      <c r="R769" s="216"/>
      <c r="S769" s="217" t="s">
        <v>1402</v>
      </c>
    </row>
    <row r="770" spans="2:19" ht="14">
      <c r="B770" s="216"/>
      <c r="C770" s="216"/>
      <c r="D770" s="216"/>
      <c r="E770" s="216"/>
      <c r="F770" s="216"/>
      <c r="G770" s="216"/>
      <c r="H770" s="216"/>
      <c r="I770" s="216"/>
      <c r="J770" s="216"/>
      <c r="K770" s="216"/>
      <c r="L770" s="231"/>
      <c r="M770" s="235" t="e">
        <f t="shared" si="273"/>
        <v>#DIV/0!</v>
      </c>
      <c r="N770" s="236" t="e">
        <f t="shared" si="273"/>
        <v>#DIV/0!</v>
      </c>
      <c r="O770" s="235" t="e">
        <f t="shared" si="273"/>
        <v>#DIV/0!</v>
      </c>
      <c r="P770" s="237"/>
      <c r="Q770" s="237"/>
      <c r="R770" s="216"/>
      <c r="S770" s="217" t="s">
        <v>1403</v>
      </c>
    </row>
    <row r="771" spans="2:19" ht="14">
      <c r="B771" s="216"/>
      <c r="C771" s="216"/>
      <c r="D771" s="216"/>
      <c r="E771" s="216"/>
      <c r="F771" s="216"/>
      <c r="G771" s="216"/>
      <c r="H771" s="216"/>
      <c r="I771" s="216"/>
      <c r="J771" s="216"/>
      <c r="K771" s="216"/>
      <c r="L771" s="231"/>
      <c r="M771" s="235" t="e">
        <f t="shared" si="273"/>
        <v>#DIV/0!</v>
      </c>
      <c r="N771" s="236" t="e">
        <f t="shared" si="273"/>
        <v>#DIV/0!</v>
      </c>
      <c r="O771" s="235" t="e">
        <f t="shared" si="273"/>
        <v>#DIV/0!</v>
      </c>
      <c r="P771" s="237"/>
      <c r="Q771" s="237"/>
      <c r="R771" s="216"/>
      <c r="S771" s="217" t="s">
        <v>1404</v>
      </c>
    </row>
    <row r="772" spans="2:19" ht="14">
      <c r="B772" s="216"/>
      <c r="C772" s="216"/>
      <c r="D772" s="216"/>
      <c r="E772" s="216"/>
      <c r="F772" s="216"/>
      <c r="G772" s="216"/>
      <c r="H772" s="216"/>
      <c r="I772" s="216"/>
      <c r="J772" s="216"/>
      <c r="K772" s="216"/>
      <c r="L772" s="231"/>
      <c r="M772" s="238" t="e">
        <f t="shared" si="273"/>
        <v>#DIV/0!</v>
      </c>
      <c r="N772" s="239" t="e">
        <f t="shared" si="273"/>
        <v>#DIV/0!</v>
      </c>
      <c r="O772" s="238" t="e">
        <f t="shared" si="273"/>
        <v>#DIV/0!</v>
      </c>
      <c r="P772" s="240"/>
      <c r="Q772" s="240"/>
      <c r="R772" s="216"/>
      <c r="S772" s="217" t="s">
        <v>1405</v>
      </c>
    </row>
    <row r="773" spans="2:19" ht="14">
      <c r="B773" s="216"/>
      <c r="C773" s="216"/>
      <c r="D773" s="216"/>
      <c r="E773" s="216"/>
      <c r="F773" s="216"/>
      <c r="G773" s="216"/>
      <c r="H773" s="216"/>
      <c r="I773" s="216"/>
      <c r="J773" s="216"/>
      <c r="K773" s="216"/>
      <c r="L773" s="216"/>
      <c r="M773" s="216"/>
      <c r="N773" s="216"/>
      <c r="O773" s="216"/>
      <c r="P773" s="216"/>
      <c r="Q773" s="216"/>
      <c r="R773" s="216"/>
      <c r="S773" s="217"/>
    </row>
    <row r="774" spans="2:19" ht="14">
      <c r="B774" s="216"/>
      <c r="C774" s="216"/>
      <c r="D774" s="216"/>
      <c r="E774" s="216"/>
      <c r="F774" s="216"/>
      <c r="G774" s="216"/>
      <c r="H774" s="216"/>
      <c r="I774" s="216"/>
      <c r="J774" s="216"/>
      <c r="K774" s="216"/>
      <c r="L774" s="216"/>
      <c r="M774" s="216"/>
      <c r="N774" s="216"/>
      <c r="O774" s="216"/>
      <c r="P774" s="216"/>
      <c r="Q774" s="216"/>
      <c r="R774" s="216"/>
      <c r="S774" s="217"/>
    </row>
    <row r="775" spans="2:19" ht="14">
      <c r="B775" s="217"/>
      <c r="C775" s="217"/>
      <c r="D775" s="217"/>
      <c r="E775" s="217"/>
      <c r="F775" s="217"/>
      <c r="G775" s="217"/>
      <c r="H775" s="217"/>
      <c r="I775" s="241"/>
      <c r="J775" s="241"/>
      <c r="K775" s="241"/>
      <c r="L775" s="241"/>
      <c r="M775" s="241"/>
      <c r="N775" s="241"/>
      <c r="O775" s="217"/>
      <c r="P775" s="217"/>
      <c r="Q775" s="217"/>
      <c r="R775" s="242"/>
      <c r="S775" s="217"/>
    </row>
    <row r="776" spans="2:19" ht="14">
      <c r="B776" s="217"/>
      <c r="C776" s="217"/>
      <c r="D776" s="217"/>
      <c r="E776" s="217"/>
      <c r="F776" s="217"/>
      <c r="G776" s="217"/>
      <c r="H776" s="422" t="s">
        <v>1407</v>
      </c>
      <c r="I776" s="423"/>
      <c r="J776" s="423"/>
      <c r="K776" s="423"/>
      <c r="L776" s="423"/>
      <c r="M776" s="423"/>
      <c r="N776" s="423"/>
      <c r="O776" s="423"/>
      <c r="P776" s="243"/>
      <c r="Q776" s="243"/>
      <c r="R776" s="242"/>
      <c r="S776" s="217"/>
    </row>
    <row r="777" spans="2:19" ht="14">
      <c r="B777" s="217"/>
      <c r="C777" s="217"/>
      <c r="D777" s="217"/>
      <c r="E777" s="217"/>
      <c r="F777" s="241"/>
      <c r="G777" s="241"/>
      <c r="H777" s="244">
        <v>5902.89</v>
      </c>
      <c r="I777" s="244">
        <v>7525.97</v>
      </c>
      <c r="J777" s="244">
        <v>10555.18</v>
      </c>
      <c r="K777" s="244">
        <v>13440.45</v>
      </c>
      <c r="L777" s="244">
        <v>16800.419999999998</v>
      </c>
      <c r="M777" s="244">
        <v>20620.310000000001</v>
      </c>
      <c r="N777" s="244">
        <v>24453.81</v>
      </c>
      <c r="O777" s="244"/>
      <c r="P777" s="244"/>
      <c r="Q777" s="244"/>
      <c r="R777" s="245" t="e">
        <f t="shared" ref="R777:R782" si="274">RATE(O$1-$J$1,,-K777,N777)</f>
        <v>#NUM!</v>
      </c>
      <c r="S777" s="217" t="s">
        <v>1408</v>
      </c>
    </row>
    <row r="778" spans="2:19" ht="14">
      <c r="B778" s="217"/>
      <c r="C778" s="217"/>
      <c r="D778" s="217"/>
      <c r="E778" s="217"/>
      <c r="F778" s="241"/>
      <c r="G778" s="241"/>
      <c r="H778" s="244">
        <v>1310.22</v>
      </c>
      <c r="I778" s="244">
        <v>3862.3</v>
      </c>
      <c r="J778" s="244">
        <v>7778.87</v>
      </c>
      <c r="K778" s="244">
        <v>11671.25</v>
      </c>
      <c r="L778" s="244">
        <v>15394.48</v>
      </c>
      <c r="M778" s="244">
        <v>19685.599999999999</v>
      </c>
      <c r="N778" s="244">
        <v>23563.42</v>
      </c>
      <c r="O778" s="244"/>
      <c r="P778" s="244"/>
      <c r="Q778" s="244"/>
      <c r="R778" s="245" t="e">
        <f t="shared" si="274"/>
        <v>#NUM!</v>
      </c>
      <c r="S778" s="217" t="s">
        <v>1409</v>
      </c>
    </row>
    <row r="779" spans="2:19" ht="14">
      <c r="B779" s="217"/>
      <c r="C779" s="217"/>
      <c r="D779" s="217"/>
      <c r="E779" s="217"/>
      <c r="F779" s="241"/>
      <c r="G779" s="241"/>
      <c r="H779" s="244">
        <v>200.3</v>
      </c>
      <c r="I779" s="244">
        <v>538.44000000000005</v>
      </c>
      <c r="J779" s="244">
        <v>1136.47</v>
      </c>
      <c r="K779" s="244">
        <v>1732.43</v>
      </c>
      <c r="L779" s="244">
        <v>2080.86</v>
      </c>
      <c r="M779" s="244">
        <v>2640.54</v>
      </c>
      <c r="N779" s="244">
        <v>2967.37</v>
      </c>
      <c r="O779" s="244"/>
      <c r="P779" s="244"/>
      <c r="Q779" s="244"/>
      <c r="R779" s="245" t="e">
        <f t="shared" si="274"/>
        <v>#NUM!</v>
      </c>
      <c r="S779" s="217" t="s">
        <v>1410</v>
      </c>
    </row>
    <row r="780" spans="2:19" ht="14">
      <c r="B780" s="217"/>
      <c r="C780" s="217"/>
      <c r="D780" s="217"/>
      <c r="E780" s="217"/>
      <c r="F780" s="241"/>
      <c r="G780" s="241"/>
      <c r="H780" s="244">
        <v>0</v>
      </c>
      <c r="I780" s="244">
        <v>252.32</v>
      </c>
      <c r="J780" s="244">
        <v>2582.79</v>
      </c>
      <c r="K780" s="244">
        <v>4921.28</v>
      </c>
      <c r="L780" s="244">
        <v>6630.58</v>
      </c>
      <c r="M780" s="244">
        <v>5350.53</v>
      </c>
      <c r="N780" s="244">
        <v>5277.04</v>
      </c>
      <c r="O780" s="244"/>
      <c r="P780" s="244"/>
      <c r="Q780" s="244"/>
      <c r="R780" s="245" t="e">
        <f>RATE(O$1-$J$1,,-K780,N780)</f>
        <v>#NUM!</v>
      </c>
      <c r="S780" s="217" t="s">
        <v>1411</v>
      </c>
    </row>
    <row r="781" spans="2:19" ht="14">
      <c r="B781" s="217"/>
      <c r="C781" s="217"/>
      <c r="D781" s="217"/>
      <c r="E781" s="217"/>
      <c r="F781" s="241"/>
      <c r="G781" s="241"/>
      <c r="H781" s="244">
        <v>34.32</v>
      </c>
      <c r="I781" s="244">
        <v>340.37</v>
      </c>
      <c r="J781" s="244">
        <v>1036.83</v>
      </c>
      <c r="K781" s="244">
        <v>2843.43</v>
      </c>
      <c r="L781" s="244">
        <v>4925.08</v>
      </c>
      <c r="M781" s="244">
        <v>6104.22</v>
      </c>
      <c r="N781" s="244">
        <v>6928.13</v>
      </c>
      <c r="O781" s="244"/>
      <c r="P781" s="244"/>
      <c r="Q781" s="244"/>
      <c r="R781" s="245" t="e">
        <f t="shared" si="274"/>
        <v>#NUM!</v>
      </c>
      <c r="S781" s="217" t="s">
        <v>1412</v>
      </c>
    </row>
    <row r="782" spans="2:19" ht="14">
      <c r="B782" s="217"/>
      <c r="C782" s="217"/>
      <c r="D782" s="217"/>
      <c r="E782" s="217"/>
      <c r="F782" s="241"/>
      <c r="G782" s="241"/>
      <c r="H782" s="244">
        <v>0</v>
      </c>
      <c r="I782" s="244">
        <v>110.8</v>
      </c>
      <c r="J782" s="244">
        <v>451.1</v>
      </c>
      <c r="K782" s="244">
        <v>1013.73</v>
      </c>
      <c r="L782" s="244">
        <v>2216.0500000000002</v>
      </c>
      <c r="M782" s="244">
        <v>5851.7</v>
      </c>
      <c r="N782" s="244">
        <v>7417.51</v>
      </c>
      <c r="O782" s="244"/>
      <c r="P782" s="244"/>
      <c r="Q782" s="244"/>
      <c r="R782" s="245" t="e">
        <f t="shared" si="274"/>
        <v>#NUM!</v>
      </c>
      <c r="S782" s="217" t="s">
        <v>1413</v>
      </c>
    </row>
    <row r="783" spans="2:19" ht="14">
      <c r="B783" s="217"/>
      <c r="C783" s="217"/>
      <c r="D783" s="217"/>
      <c r="E783" s="217"/>
      <c r="F783" s="241"/>
      <c r="G783" s="241"/>
      <c r="H783" s="244">
        <v>0</v>
      </c>
      <c r="I783" s="244">
        <v>0</v>
      </c>
      <c r="J783" s="244">
        <v>0</v>
      </c>
      <c r="K783" s="244">
        <v>0</v>
      </c>
      <c r="L783" s="244">
        <v>0</v>
      </c>
      <c r="M783" s="244">
        <v>84.79</v>
      </c>
      <c r="N783" s="244">
        <v>360.67</v>
      </c>
      <c r="O783" s="244"/>
      <c r="P783" s="244"/>
      <c r="Q783" s="244"/>
      <c r="R783" s="245" t="e">
        <f>RATE(O$1-$M$1,,-N783,O783)</f>
        <v>#NUM!</v>
      </c>
      <c r="S783" s="217" t="s">
        <v>1414</v>
      </c>
    </row>
    <row r="784" spans="2:19" ht="14">
      <c r="B784" s="217"/>
      <c r="C784" s="217"/>
      <c r="D784" s="217"/>
      <c r="E784" s="217"/>
      <c r="F784" s="241"/>
      <c r="G784" s="241"/>
      <c r="H784" s="246">
        <f t="shared" ref="H784:N784" si="275">SUM(H777:H783)</f>
        <v>7447.7300000000005</v>
      </c>
      <c r="I784" s="246">
        <f t="shared" si="275"/>
        <v>12630.2</v>
      </c>
      <c r="J784" s="246">
        <f t="shared" si="275"/>
        <v>23541.239999999998</v>
      </c>
      <c r="K784" s="246">
        <f t="shared" si="275"/>
        <v>35622.57</v>
      </c>
      <c r="L784" s="246">
        <f t="shared" si="275"/>
        <v>48047.47</v>
      </c>
      <c r="M784" s="246">
        <f t="shared" si="275"/>
        <v>60337.69</v>
      </c>
      <c r="N784" s="246">
        <f t="shared" si="275"/>
        <v>70967.95</v>
      </c>
      <c r="O784" s="246"/>
      <c r="P784" s="246"/>
      <c r="Q784" s="246"/>
      <c r="R784" s="245" t="e">
        <f>RATE(O$1-$J$1,,-K784,O784)</f>
        <v>#NUM!</v>
      </c>
      <c r="S784" s="217" t="s">
        <v>1395</v>
      </c>
    </row>
    <row r="785" spans="2:19" ht="14">
      <c r="B785" s="217"/>
      <c r="C785" s="217"/>
      <c r="D785" s="217"/>
      <c r="E785" s="217"/>
      <c r="F785" s="217"/>
      <c r="G785" s="217"/>
      <c r="H785" s="217"/>
      <c r="I785" s="217"/>
      <c r="J785" s="217"/>
      <c r="K785" s="217"/>
      <c r="L785" s="217"/>
      <c r="M785" s="217"/>
      <c r="N785" s="217"/>
      <c r="O785" s="217"/>
      <c r="P785" s="217"/>
      <c r="Q785" s="217"/>
      <c r="R785" s="247"/>
      <c r="S785" s="217"/>
    </row>
    <row r="786" spans="2:19" ht="14">
      <c r="B786" s="217"/>
      <c r="C786" s="217"/>
      <c r="D786" s="217"/>
      <c r="E786" s="217"/>
      <c r="F786" s="217"/>
      <c r="G786" s="217"/>
      <c r="H786" s="424" t="s">
        <v>1415</v>
      </c>
      <c r="I786" s="424"/>
      <c r="J786" s="424"/>
      <c r="K786" s="424"/>
      <c r="L786" s="424"/>
      <c r="M786" s="424"/>
      <c r="N786" s="424"/>
      <c r="O786" s="424"/>
      <c r="P786" s="424"/>
      <c r="Q786" s="243"/>
      <c r="R786" s="216"/>
      <c r="S786" s="217"/>
    </row>
    <row r="787" spans="2:19" ht="14">
      <c r="B787" s="217"/>
      <c r="C787" s="217"/>
      <c r="D787" s="217"/>
      <c r="E787" s="217"/>
      <c r="F787" s="217"/>
      <c r="G787" s="217"/>
      <c r="H787" s="424" t="s">
        <v>1416</v>
      </c>
      <c r="I787" s="424"/>
      <c r="J787" s="424"/>
      <c r="K787" s="424"/>
      <c r="L787" s="424"/>
      <c r="M787" s="424"/>
      <c r="N787" s="424"/>
      <c r="O787" s="424"/>
      <c r="P787" s="424"/>
      <c r="Q787" s="243"/>
      <c r="R787" s="216"/>
      <c r="S787" s="217"/>
    </row>
    <row r="788" spans="2:19" ht="14">
      <c r="B788" s="217"/>
      <c r="C788" s="217"/>
      <c r="D788" s="217"/>
      <c r="E788" s="217"/>
      <c r="F788" s="217"/>
      <c r="G788" s="217"/>
      <c r="H788" s="415" t="s">
        <v>1417</v>
      </c>
      <c r="I788" s="415"/>
      <c r="J788" s="415"/>
      <c r="K788" s="415"/>
      <c r="L788" s="415"/>
      <c r="M788" s="415"/>
      <c r="N788" s="415"/>
      <c r="O788" s="415"/>
      <c r="P788" s="415"/>
      <c r="Q788" s="333"/>
      <c r="R788" s="216"/>
      <c r="S788" s="217"/>
    </row>
    <row r="789" spans="2:19" ht="14">
      <c r="B789" s="217"/>
      <c r="C789" s="217"/>
      <c r="D789" s="217"/>
      <c r="E789" s="217"/>
      <c r="F789" s="217"/>
      <c r="G789" s="217"/>
      <c r="H789" s="248"/>
      <c r="I789" s="249"/>
      <c r="J789" s="250"/>
      <c r="K789" s="251"/>
      <c r="L789" s="252">
        <f>29600.745+4893.218</f>
        <v>34493.962999999996</v>
      </c>
      <c r="M789" s="251">
        <f>39169.576+7116.902</f>
        <v>46286.478000000003</v>
      </c>
      <c r="N789" s="251">
        <v>56344.747000000003</v>
      </c>
      <c r="O789" s="251">
        <f>57722.208+10138.816</f>
        <v>67861.024000000005</v>
      </c>
      <c r="P789" s="251">
        <f>71393.895+13952.89</f>
        <v>85346.785000000003</v>
      </c>
      <c r="Q789" s="251">
        <f>71393.895+13952.89</f>
        <v>85346.785000000003</v>
      </c>
      <c r="R789" s="253">
        <f>+O789/N789-1</f>
        <v>0.20438954140658394</v>
      </c>
      <c r="S789" s="217" t="s">
        <v>12</v>
      </c>
    </row>
    <row r="790" spans="2:19" ht="14">
      <c r="B790" s="217"/>
      <c r="C790" s="217"/>
      <c r="D790" s="217"/>
      <c r="E790" s="217"/>
      <c r="F790" s="217"/>
      <c r="G790" s="217"/>
      <c r="H790" s="254"/>
      <c r="I790" s="255"/>
      <c r="J790" s="217"/>
      <c r="K790" s="256"/>
      <c r="L790" s="257">
        <f>32303.744+5336.374</f>
        <v>37640.118000000002</v>
      </c>
      <c r="M790" s="256">
        <f>41949.561+7649.073</f>
        <v>49598.634000000005</v>
      </c>
      <c r="N790" s="256">
        <v>58811.483999999997</v>
      </c>
      <c r="O790" s="256">
        <f>62336.566+9851.848</f>
        <v>72188.414000000004</v>
      </c>
      <c r="P790" s="256">
        <f>76930.567+14589.219</f>
        <v>91519.785999999993</v>
      </c>
      <c r="Q790" s="256">
        <f>76930.567+14589.219</f>
        <v>91519.785999999993</v>
      </c>
      <c r="R790" s="253">
        <f>+O790/N790-1</f>
        <v>0.22745438628958947</v>
      </c>
      <c r="S790" s="217" t="s">
        <v>13</v>
      </c>
    </row>
    <row r="791" spans="2:19" ht="14">
      <c r="B791" s="217"/>
      <c r="C791" s="217"/>
      <c r="D791" s="217"/>
      <c r="E791" s="217"/>
      <c r="F791" s="217"/>
      <c r="G791" s="217"/>
      <c r="H791" s="254"/>
      <c r="I791" s="255"/>
      <c r="J791" s="217"/>
      <c r="K791" s="256"/>
      <c r="L791" s="257">
        <f>34404.601+6211.368</f>
        <v>40615.969000000005</v>
      </c>
      <c r="M791" s="256">
        <f>44849.808+7743.521</f>
        <v>52593.328999999998</v>
      </c>
      <c r="N791" s="256">
        <v>61739.184999999998</v>
      </c>
      <c r="O791" s="256">
        <f>66051.635+10297.212</f>
        <v>76348.846999999994</v>
      </c>
      <c r="P791" s="256"/>
      <c r="Q791" s="256"/>
      <c r="R791" s="253">
        <f>+O791/N791-1</f>
        <v>0.23663516128371298</v>
      </c>
      <c r="S791" s="217" t="s">
        <v>14</v>
      </c>
    </row>
    <row r="792" spans="2:19" ht="14">
      <c r="B792" s="217"/>
      <c r="C792" s="217"/>
      <c r="D792" s="217"/>
      <c r="E792" s="217"/>
      <c r="F792" s="217"/>
      <c r="G792" s="217"/>
      <c r="H792" s="258"/>
      <c r="I792" s="259"/>
      <c r="J792" s="260">
        <f>18496.992+3042.127</f>
        <v>21539.118999999999</v>
      </c>
      <c r="K792" s="261">
        <f>27572.442+4762.523</f>
        <v>32334.965</v>
      </c>
      <c r="L792" s="262">
        <f>37184.87+7018.957</f>
        <v>44203.827000000005</v>
      </c>
      <c r="M792" s="261">
        <f>45496.048+9357.082</f>
        <v>54853.130000000005</v>
      </c>
      <c r="N792" s="261">
        <f>55209.046+10162.64</f>
        <v>65371.686000000002</v>
      </c>
      <c r="O792" s="261">
        <f>69294.997+12542.034</f>
        <v>81837.031000000003</v>
      </c>
      <c r="P792" s="261"/>
      <c r="Q792" s="261"/>
      <c r="R792" s="253">
        <f>+O792/N792-1</f>
        <v>0.25187272973195163</v>
      </c>
      <c r="S792" s="217" t="s">
        <v>19</v>
      </c>
    </row>
    <row r="793" spans="2:19" ht="14">
      <c r="B793" s="217"/>
      <c r="C793" s="217"/>
      <c r="D793" s="217"/>
      <c r="E793" s="217"/>
      <c r="F793" s="217"/>
      <c r="G793" s="217"/>
      <c r="H793" s="415" t="s">
        <v>1418</v>
      </c>
      <c r="I793" s="415"/>
      <c r="J793" s="415"/>
      <c r="K793" s="415"/>
      <c r="L793" s="415"/>
      <c r="M793" s="415"/>
      <c r="N793" s="415"/>
      <c r="O793" s="415"/>
      <c r="P793" s="415"/>
      <c r="Q793" s="333"/>
      <c r="R793" s="216"/>
      <c r="S793" s="217"/>
    </row>
    <row r="794" spans="2:19" ht="14">
      <c r="B794" s="217"/>
      <c r="C794" s="217"/>
      <c r="D794" s="217"/>
      <c r="E794" s="217"/>
      <c r="F794" s="217"/>
      <c r="G794" s="217"/>
      <c r="H794" s="222"/>
      <c r="I794" s="222"/>
      <c r="J794" s="222"/>
      <c r="K794" s="222"/>
      <c r="L794" s="222" t="e">
        <f t="shared" ref="L794:Q794" si="276">+L789/L$540</f>
        <v>#VALUE!</v>
      </c>
      <c r="M794" s="222" t="e">
        <f t="shared" si="276"/>
        <v>#VALUE!</v>
      </c>
      <c r="N794" s="222">
        <f t="shared" si="276"/>
        <v>0.17804022788745924</v>
      </c>
      <c r="O794" s="222">
        <f t="shared" si="276"/>
        <v>0.18855836440729773</v>
      </c>
      <c r="P794" s="222">
        <f t="shared" si="276"/>
        <v>0.23918454195906105</v>
      </c>
      <c r="Q794" s="222">
        <f t="shared" si="276"/>
        <v>0.28938961413264613</v>
      </c>
      <c r="R794" s="253">
        <f>+O794/N794-1</f>
        <v>5.9077303172668794E-2</v>
      </c>
      <c r="S794" s="217" t="s">
        <v>12</v>
      </c>
    </row>
    <row r="795" spans="2:19" ht="14">
      <c r="B795" s="217"/>
      <c r="C795" s="217"/>
      <c r="D795" s="217"/>
      <c r="E795" s="217"/>
      <c r="F795" s="217"/>
      <c r="G795" s="217"/>
      <c r="H795" s="263"/>
      <c r="I795" s="263"/>
      <c r="J795" s="263"/>
      <c r="K795" s="263"/>
      <c r="L795" s="263" t="e">
        <f t="shared" ref="L795:Q795" si="277">+L790/L$541</f>
        <v>#VALUE!</v>
      </c>
      <c r="M795" s="263" t="e">
        <f t="shared" si="277"/>
        <v>#VALUE!</v>
      </c>
      <c r="N795" s="263">
        <f t="shared" si="277"/>
        <v>0.19162265528016081</v>
      </c>
      <c r="O795" s="263">
        <f t="shared" si="277"/>
        <v>0.22214075275335651</v>
      </c>
      <c r="P795" s="263">
        <f t="shared" si="277"/>
        <v>0.25798316565703827</v>
      </c>
      <c r="Q795" s="263">
        <f t="shared" si="277"/>
        <v>0.33972088033645509</v>
      </c>
      <c r="R795" s="253">
        <f>+O795/N795-1</f>
        <v>0.15926142672731936</v>
      </c>
      <c r="S795" s="217" t="s">
        <v>13</v>
      </c>
    </row>
    <row r="796" spans="2:19" ht="14">
      <c r="B796" s="217"/>
      <c r="C796" s="217"/>
      <c r="D796" s="217"/>
      <c r="E796" s="217"/>
      <c r="F796" s="217"/>
      <c r="G796" s="217"/>
      <c r="H796" s="263"/>
      <c r="I796" s="263"/>
      <c r="J796" s="263"/>
      <c r="K796" s="263"/>
      <c r="L796" s="263" t="e">
        <f t="shared" ref="L796:Q796" si="278">+L791/L$542</f>
        <v>#VALUE!</v>
      </c>
      <c r="M796" s="263" t="e">
        <f t="shared" si="278"/>
        <v>#VALUE!</v>
      </c>
      <c r="N796" s="263">
        <f t="shared" si="278"/>
        <v>0.1792945592356503</v>
      </c>
      <c r="O796" s="263">
        <f t="shared" si="278"/>
        <v>0.25075077591048373</v>
      </c>
      <c r="P796" s="263">
        <f t="shared" si="278"/>
        <v>0</v>
      </c>
      <c r="Q796" s="263">
        <f t="shared" si="278"/>
        <v>0</v>
      </c>
      <c r="R796" s="253">
        <f>+O796/N796-1</f>
        <v>0.39854090932518016</v>
      </c>
      <c r="S796" s="217" t="s">
        <v>14</v>
      </c>
    </row>
    <row r="797" spans="2:19" ht="14">
      <c r="B797" s="217"/>
      <c r="C797" s="217"/>
      <c r="D797" s="217"/>
      <c r="E797" s="217"/>
      <c r="F797" s="217"/>
      <c r="G797" s="217"/>
      <c r="H797" s="264"/>
      <c r="I797" s="264"/>
      <c r="J797" s="264" t="e">
        <f t="shared" ref="J797:P797" si="279">+J792/J$543</f>
        <v>#VALUE!</v>
      </c>
      <c r="K797" s="264" t="e">
        <f t="shared" si="279"/>
        <v>#VALUE!</v>
      </c>
      <c r="L797" s="264" t="e">
        <f t="shared" si="279"/>
        <v>#VALUE!</v>
      </c>
      <c r="M797" s="264">
        <f t="shared" si="279"/>
        <v>0.20787411785968046</v>
      </c>
      <c r="N797" s="264">
        <f t="shared" si="279"/>
        <v>0.19522917827150807</v>
      </c>
      <c r="O797" s="264">
        <f t="shared" si="279"/>
        <v>0.305826375723949</v>
      </c>
      <c r="P797" s="264">
        <f t="shared" si="279"/>
        <v>0</v>
      </c>
      <c r="Q797" s="264">
        <f t="shared" ref="Q797" si="280">+Q792/Q$543</f>
        <v>0</v>
      </c>
      <c r="R797" s="253">
        <f>+O797/N797-1</f>
        <v>0.56649932367502864</v>
      </c>
      <c r="S797" s="217" t="s">
        <v>19</v>
      </c>
    </row>
    <row r="798" spans="2:19" ht="14">
      <c r="B798" s="217"/>
      <c r="C798" s="217"/>
      <c r="D798" s="217"/>
      <c r="E798" s="217"/>
      <c r="F798" s="217"/>
      <c r="G798" s="217"/>
      <c r="H798" s="415" t="s">
        <v>1419</v>
      </c>
      <c r="I798" s="415"/>
      <c r="J798" s="415"/>
      <c r="K798" s="415"/>
      <c r="L798" s="415"/>
      <c r="M798" s="415"/>
      <c r="N798" s="415"/>
      <c r="O798" s="415"/>
      <c r="P798" s="415"/>
      <c r="Q798" s="333"/>
      <c r="R798" s="216"/>
      <c r="S798" s="217"/>
    </row>
    <row r="799" spans="2:19" ht="14">
      <c r="B799" s="217"/>
      <c r="C799" s="217"/>
      <c r="D799" s="217"/>
      <c r="E799" s="217"/>
      <c r="F799" s="217"/>
      <c r="G799" s="217"/>
      <c r="H799" s="248"/>
      <c r="I799" s="249"/>
      <c r="J799" s="250"/>
      <c r="K799" s="251"/>
      <c r="L799" s="252">
        <v>3026.913</v>
      </c>
      <c r="M799" s="251">
        <v>3779.1669999999999</v>
      </c>
      <c r="N799" s="251">
        <v>5455.7070000000003</v>
      </c>
      <c r="O799" s="251">
        <f>2894.234+841.488</f>
        <v>3735.7219999999998</v>
      </c>
      <c r="P799" s="251">
        <f>4742.048+1442.546</f>
        <v>6184.5940000000001</v>
      </c>
      <c r="Q799" s="251">
        <f>4742.048+1442.546</f>
        <v>6184.5940000000001</v>
      </c>
      <c r="R799" s="253">
        <f>+O799/N799-1</f>
        <v>-0.31526344798208561</v>
      </c>
      <c r="S799" s="217" t="s">
        <v>12</v>
      </c>
    </row>
    <row r="800" spans="2:19" ht="14">
      <c r="B800" s="217"/>
      <c r="C800" s="217"/>
      <c r="D800" s="217"/>
      <c r="E800" s="217"/>
      <c r="F800" s="217"/>
      <c r="G800" s="217"/>
      <c r="H800" s="254"/>
      <c r="I800" s="255"/>
      <c r="J800" s="217"/>
      <c r="K800" s="256"/>
      <c r="L800" s="257">
        <v>3269.73</v>
      </c>
      <c r="M800" s="256">
        <v>4227.0010000000002</v>
      </c>
      <c r="N800" s="256">
        <v>3702.4490000000001</v>
      </c>
      <c r="O800" s="256">
        <f>3281.734+960.136</f>
        <v>4241.87</v>
      </c>
      <c r="P800" s="256">
        <f>6147.117+2095.117</f>
        <v>8242.2340000000004</v>
      </c>
      <c r="Q800" s="256">
        <f>6147.117+2095.117</f>
        <v>8242.2340000000004</v>
      </c>
      <c r="R800" s="253">
        <f>+O800/N800-1</f>
        <v>0.14569302642656257</v>
      </c>
      <c r="S800" s="217" t="s">
        <v>13</v>
      </c>
    </row>
    <row r="801" spans="2:19" ht="14">
      <c r="B801" s="217"/>
      <c r="C801" s="217"/>
      <c r="D801" s="217"/>
      <c r="E801" s="217"/>
      <c r="F801" s="217"/>
      <c r="G801" s="217"/>
      <c r="H801" s="254"/>
      <c r="I801" s="255"/>
      <c r="J801" s="217"/>
      <c r="K801" s="256"/>
      <c r="L801" s="257">
        <v>3596.931</v>
      </c>
      <c r="M801" s="256">
        <v>4489.2079999999996</v>
      </c>
      <c r="N801" s="256">
        <v>4581.42</v>
      </c>
      <c r="O801" s="256">
        <f>3442.893+979.997</f>
        <v>4422.8900000000003</v>
      </c>
      <c r="P801" s="256"/>
      <c r="Q801" s="256"/>
      <c r="R801" s="253">
        <f>+O801/N801-1</f>
        <v>-3.4602808736155954E-2</v>
      </c>
      <c r="S801" s="217" t="s">
        <v>14</v>
      </c>
    </row>
    <row r="802" spans="2:19" ht="14">
      <c r="B802" s="217"/>
      <c r="C802" s="217"/>
      <c r="D802" s="217"/>
      <c r="E802" s="217"/>
      <c r="F802" s="217"/>
      <c r="G802" s="217"/>
      <c r="H802" s="258"/>
      <c r="I802" s="259"/>
      <c r="J802" s="260">
        <v>1751.2380000000001</v>
      </c>
      <c r="K802" s="261">
        <v>2846.41</v>
      </c>
      <c r="L802" s="262">
        <v>3303.8229999999999</v>
      </c>
      <c r="M802" s="261">
        <v>4778.2700000000004</v>
      </c>
      <c r="N802" s="261">
        <f>3399.512+1089.099</f>
        <v>4488.6109999999999</v>
      </c>
      <c r="O802" s="261">
        <f>3487.925+1090.25</f>
        <v>4578.1750000000002</v>
      </c>
      <c r="P802" s="261"/>
      <c r="Q802" s="261"/>
      <c r="R802" s="253">
        <f>+O802/N802-1</f>
        <v>1.9953611484710976E-2</v>
      </c>
      <c r="S802" s="217" t="s">
        <v>19</v>
      </c>
    </row>
    <row r="803" spans="2:19" ht="14">
      <c r="B803" s="217"/>
      <c r="C803" s="217"/>
      <c r="D803" s="217"/>
      <c r="E803" s="217"/>
      <c r="F803" s="217"/>
      <c r="G803" s="217"/>
      <c r="H803" s="415" t="s">
        <v>1420</v>
      </c>
      <c r="I803" s="415"/>
      <c r="J803" s="415"/>
      <c r="K803" s="415"/>
      <c r="L803" s="415"/>
      <c r="M803" s="415"/>
      <c r="N803" s="415"/>
      <c r="O803" s="415"/>
      <c r="P803" s="415"/>
      <c r="Q803" s="333"/>
      <c r="R803" s="216"/>
      <c r="S803" s="217"/>
    </row>
    <row r="804" spans="2:19" ht="14">
      <c r="B804" s="217"/>
      <c r="C804" s="217"/>
      <c r="D804" s="217"/>
      <c r="E804" s="217"/>
      <c r="F804" s="217"/>
      <c r="G804" s="217"/>
      <c r="H804" s="222"/>
      <c r="I804" s="222"/>
      <c r="J804" s="222"/>
      <c r="K804" s="222"/>
      <c r="L804" s="222" t="e">
        <f t="shared" ref="L804:Q804" si="281">+L799/L$540</f>
        <v>#VALUE!</v>
      </c>
      <c r="M804" s="222" t="e">
        <f t="shared" si="281"/>
        <v>#VALUE!</v>
      </c>
      <c r="N804" s="222">
        <f t="shared" si="281"/>
        <v>1.7239145959200182E-2</v>
      </c>
      <c r="O804" s="222">
        <f t="shared" si="281"/>
        <v>1.0380061907117094E-2</v>
      </c>
      <c r="P804" s="222">
        <f t="shared" si="281"/>
        <v>1.7332337510929757E-2</v>
      </c>
      <c r="Q804" s="222">
        <f t="shared" si="281"/>
        <v>2.0970412315204124E-2</v>
      </c>
      <c r="R804" s="253">
        <f>+O804/N804-1</f>
        <v>-0.39787841394906998</v>
      </c>
      <c r="S804" s="217" t="s">
        <v>12</v>
      </c>
    </row>
    <row r="805" spans="2:19" ht="14">
      <c r="B805" s="217"/>
      <c r="C805" s="217"/>
      <c r="D805" s="217"/>
      <c r="E805" s="217"/>
      <c r="F805" s="217"/>
      <c r="G805" s="217"/>
      <c r="H805" s="263"/>
      <c r="I805" s="263"/>
      <c r="J805" s="263"/>
      <c r="K805" s="263"/>
      <c r="L805" s="263" t="e">
        <f t="shared" ref="L805:Q805" si="282">+L800/L$541</f>
        <v>#VALUE!</v>
      </c>
      <c r="M805" s="263" t="e">
        <f t="shared" si="282"/>
        <v>#VALUE!</v>
      </c>
      <c r="N805" s="263">
        <f t="shared" si="282"/>
        <v>1.2063513112836537E-2</v>
      </c>
      <c r="O805" s="263">
        <f t="shared" si="282"/>
        <v>1.3053233097514516E-2</v>
      </c>
      <c r="P805" s="263">
        <f t="shared" si="282"/>
        <v>2.3233856987013426E-2</v>
      </c>
      <c r="Q805" s="263">
        <f t="shared" si="282"/>
        <v>3.0595121697717498E-2</v>
      </c>
      <c r="R805" s="253">
        <f>+O805/N805-1</f>
        <v>8.2042434523061036E-2</v>
      </c>
      <c r="S805" s="217" t="s">
        <v>13</v>
      </c>
    </row>
    <row r="806" spans="2:19" ht="14">
      <c r="B806" s="217"/>
      <c r="C806" s="217"/>
      <c r="D806" s="217"/>
      <c r="E806" s="217"/>
      <c r="F806" s="217"/>
      <c r="G806" s="217"/>
      <c r="H806" s="263"/>
      <c r="I806" s="263"/>
      <c r="J806" s="263"/>
      <c r="K806" s="263"/>
      <c r="L806" s="263" t="e">
        <f t="shared" ref="L806:Q806" si="283">+L801/L$542</f>
        <v>#VALUE!</v>
      </c>
      <c r="M806" s="263" t="e">
        <f t="shared" si="283"/>
        <v>#VALUE!</v>
      </c>
      <c r="N806" s="263">
        <f t="shared" si="283"/>
        <v>1.3304737980804136E-2</v>
      </c>
      <c r="O806" s="263">
        <f t="shared" si="283"/>
        <v>1.4525996696017158E-2</v>
      </c>
      <c r="P806" s="263">
        <f t="shared" si="283"/>
        <v>0</v>
      </c>
      <c r="Q806" s="263">
        <f t="shared" si="283"/>
        <v>0</v>
      </c>
      <c r="R806" s="253">
        <f>+O806/N806-1</f>
        <v>9.1791263907266218E-2</v>
      </c>
      <c r="S806" s="217" t="s">
        <v>14</v>
      </c>
    </row>
    <row r="807" spans="2:19" ht="14">
      <c r="B807" s="217"/>
      <c r="C807" s="217"/>
      <c r="D807" s="217"/>
      <c r="E807" s="217"/>
      <c r="F807" s="217"/>
      <c r="G807" s="217"/>
      <c r="H807" s="264"/>
      <c r="I807" s="264"/>
      <c r="J807" s="264" t="e">
        <f t="shared" ref="J807:P807" si="284">+J802/J$543</f>
        <v>#VALUE!</v>
      </c>
      <c r="K807" s="264" t="e">
        <f t="shared" si="284"/>
        <v>#VALUE!</v>
      </c>
      <c r="L807" s="264" t="e">
        <f t="shared" si="284"/>
        <v>#VALUE!</v>
      </c>
      <c r="M807" s="264">
        <f t="shared" si="284"/>
        <v>1.8107966877102099E-2</v>
      </c>
      <c r="N807" s="264">
        <f t="shared" si="284"/>
        <v>1.3405005908987144E-2</v>
      </c>
      <c r="O807" s="264">
        <f t="shared" si="284"/>
        <v>1.7108717784250875E-2</v>
      </c>
      <c r="P807" s="264">
        <f t="shared" si="284"/>
        <v>0</v>
      </c>
      <c r="Q807" s="264">
        <f t="shared" ref="Q807" si="285">+Q802/Q$543</f>
        <v>0</v>
      </c>
      <c r="R807" s="253">
        <f>+O807/N807-1</f>
        <v>0.27629319229025073</v>
      </c>
      <c r="S807" s="217" t="s">
        <v>19</v>
      </c>
    </row>
    <row r="808" spans="2:19" ht="14">
      <c r="B808" s="217"/>
      <c r="C808" s="217"/>
      <c r="D808" s="217"/>
      <c r="E808" s="217"/>
      <c r="F808" s="217"/>
      <c r="G808" s="217"/>
      <c r="H808" s="416" t="s">
        <v>1421</v>
      </c>
      <c r="I808" s="416"/>
      <c r="J808" s="416"/>
      <c r="K808" s="416"/>
      <c r="L808" s="416"/>
      <c r="M808" s="416"/>
      <c r="N808" s="416"/>
      <c r="O808" s="416"/>
      <c r="P808" s="416"/>
      <c r="Q808" s="346"/>
      <c r="R808" s="216"/>
      <c r="S808" s="217"/>
    </row>
    <row r="809" spans="2:19" ht="14">
      <c r="B809" s="217"/>
      <c r="C809" s="217"/>
      <c r="D809" s="217"/>
      <c r="E809" s="217"/>
      <c r="F809" s="217"/>
      <c r="G809" s="217"/>
      <c r="H809" s="248"/>
      <c r="I809" s="249"/>
      <c r="J809" s="250"/>
      <c r="K809" s="251"/>
      <c r="L809" s="252">
        <f>234.664+179.924+29.276+47.374</f>
        <v>491.238</v>
      </c>
      <c r="M809" s="251">
        <f>216.132+192.943+37.376+80.291</f>
        <v>526.74199999999996</v>
      </c>
      <c r="N809" s="251">
        <v>738.18299999999999</v>
      </c>
      <c r="O809" s="251">
        <f>560.115+147.565</f>
        <v>707.68000000000006</v>
      </c>
      <c r="P809" s="251">
        <f>1187.583+169.822</f>
        <v>1357.4050000000002</v>
      </c>
      <c r="Q809" s="251">
        <f>1187.583+169.822</f>
        <v>1357.4050000000002</v>
      </c>
      <c r="R809" s="253">
        <f>+O809/N809-1</f>
        <v>-4.1321731874074508E-2</v>
      </c>
      <c r="S809" s="217" t="s">
        <v>12</v>
      </c>
    </row>
    <row r="810" spans="2:19" ht="14">
      <c r="B810" s="217"/>
      <c r="C810" s="217"/>
      <c r="D810" s="217"/>
      <c r="E810" s="217"/>
      <c r="F810" s="217"/>
      <c r="G810" s="217"/>
      <c r="H810" s="254"/>
      <c r="I810" s="255"/>
      <c r="J810" s="217"/>
      <c r="K810" s="256"/>
      <c r="L810" s="257">
        <f>277.393+194.738+29.762+56.982</f>
        <v>558.875</v>
      </c>
      <c r="M810" s="256">
        <f>300.421+188.22+34.954+71.331</f>
        <v>594.92599999999993</v>
      </c>
      <c r="N810" s="256">
        <v>660.55899999999997</v>
      </c>
      <c r="O810" s="256">
        <f>720.288+159.49</f>
        <v>879.77800000000002</v>
      </c>
      <c r="P810" s="256">
        <f>1585.903+166.617</f>
        <v>1752.52</v>
      </c>
      <c r="Q810" s="256">
        <f>1585.903+166.617</f>
        <v>1752.52</v>
      </c>
      <c r="R810" s="253">
        <f>+O810/N810-1</f>
        <v>0.33186891708386401</v>
      </c>
      <c r="S810" s="217" t="s">
        <v>13</v>
      </c>
    </row>
    <row r="811" spans="2:19" ht="14">
      <c r="B811" s="217"/>
      <c r="C811" s="217"/>
      <c r="D811" s="217"/>
      <c r="E811" s="217"/>
      <c r="F811" s="217"/>
      <c r="G811" s="217"/>
      <c r="H811" s="254"/>
      <c r="I811" s="255"/>
      <c r="J811" s="217"/>
      <c r="K811" s="256"/>
      <c r="L811" s="257">
        <f>252.343+214.507+23.142+75.573</f>
        <v>565.56500000000005</v>
      </c>
      <c r="M811" s="256">
        <f>222.247+220.739+29.475+92.287</f>
        <v>564.74800000000005</v>
      </c>
      <c r="N811" s="256">
        <v>674.28700000000003</v>
      </c>
      <c r="O811" s="256">
        <f>820.42+159.243</f>
        <v>979.66300000000001</v>
      </c>
      <c r="P811" s="256"/>
      <c r="Q811" s="256"/>
      <c r="R811" s="253">
        <f>+O811/N811-1</f>
        <v>0.4528872720369812</v>
      </c>
      <c r="S811" s="217" t="s">
        <v>14</v>
      </c>
    </row>
    <row r="812" spans="2:19" ht="14">
      <c r="B812" s="217"/>
      <c r="C812" s="217"/>
      <c r="D812" s="217"/>
      <c r="E812" s="217"/>
      <c r="F812" s="217"/>
      <c r="G812" s="217"/>
      <c r="H812" s="258"/>
      <c r="I812" s="259"/>
      <c r="J812" s="260">
        <f>99.323+74.803+7.39+69.368</f>
        <v>250.88399999999996</v>
      </c>
      <c r="K812" s="261">
        <f>210.685+171.889+22.203+36.421</f>
        <v>441.19799999999998</v>
      </c>
      <c r="L812" s="262">
        <f>208.746+232.546+32.378+66.153</f>
        <v>539.82299999999998</v>
      </c>
      <c r="M812" s="261">
        <f>235.775+229.555+31.883+124.286</f>
        <v>621.49900000000002</v>
      </c>
      <c r="N812" s="261">
        <f>584.053+162.924</f>
        <v>746.97699999999998</v>
      </c>
      <c r="O812" s="261">
        <f>1005.724+181.403</f>
        <v>1187.127</v>
      </c>
      <c r="P812" s="261"/>
      <c r="Q812" s="261"/>
      <c r="R812" s="253">
        <f>+O812/N812-1</f>
        <v>0.58924170355981498</v>
      </c>
      <c r="S812" s="217" t="s">
        <v>19</v>
      </c>
    </row>
    <row r="813" spans="2:19" ht="14">
      <c r="B813" s="217"/>
      <c r="C813" s="217"/>
      <c r="D813" s="217"/>
      <c r="E813" s="217"/>
      <c r="F813" s="217"/>
      <c r="G813" s="217"/>
      <c r="H813" s="416" t="s">
        <v>1422</v>
      </c>
      <c r="I813" s="416"/>
      <c r="J813" s="416"/>
      <c r="K813" s="416"/>
      <c r="L813" s="416"/>
      <c r="M813" s="416"/>
      <c r="N813" s="416"/>
      <c r="O813" s="416"/>
      <c r="P813" s="416"/>
      <c r="Q813" s="346"/>
      <c r="R813" s="216"/>
      <c r="S813" s="217"/>
    </row>
    <row r="814" spans="2:19" ht="14">
      <c r="B814" s="217"/>
      <c r="C814" s="217"/>
      <c r="D814" s="217"/>
      <c r="E814" s="217"/>
      <c r="F814" s="217"/>
      <c r="G814" s="217"/>
      <c r="H814" s="265"/>
      <c r="I814" s="265"/>
      <c r="J814" s="265"/>
      <c r="K814" s="265"/>
      <c r="L814" s="265" t="e">
        <f t="shared" ref="L814:Q814" si="286">+L809/L$540</f>
        <v>#VALUE!</v>
      </c>
      <c r="M814" s="265" t="e">
        <f t="shared" si="286"/>
        <v>#VALUE!</v>
      </c>
      <c r="N814" s="265">
        <f t="shared" si="286"/>
        <v>2.3325381076366946E-3</v>
      </c>
      <c r="O814" s="265">
        <f t="shared" si="286"/>
        <v>1.9663567606017329E-3</v>
      </c>
      <c r="P814" s="265">
        <f t="shared" si="286"/>
        <v>3.8041303275564431E-3</v>
      </c>
      <c r="Q814" s="265">
        <f t="shared" si="286"/>
        <v>4.6026210497762112E-3</v>
      </c>
      <c r="R814" s="253">
        <f>+O814/N814-1</f>
        <v>-0.15698836637913416</v>
      </c>
      <c r="S814" s="217" t="s">
        <v>12</v>
      </c>
    </row>
    <row r="815" spans="2:19" ht="14">
      <c r="B815" s="217"/>
      <c r="C815" s="217"/>
      <c r="D815" s="217"/>
      <c r="E815" s="217"/>
      <c r="F815" s="217"/>
      <c r="G815" s="217"/>
      <c r="H815" s="265"/>
      <c r="I815" s="265"/>
      <c r="J815" s="265"/>
      <c r="K815" s="265"/>
      <c r="L815" s="265" t="e">
        <f t="shared" ref="L815:Q815" si="287">+L810/L$541</f>
        <v>#VALUE!</v>
      </c>
      <c r="M815" s="265" t="e">
        <f t="shared" si="287"/>
        <v>#VALUE!</v>
      </c>
      <c r="N815" s="265">
        <f t="shared" si="287"/>
        <v>2.1522679065402897E-3</v>
      </c>
      <c r="O815" s="265">
        <f t="shared" si="287"/>
        <v>2.7072841242341533E-3</v>
      </c>
      <c r="P815" s="265">
        <f t="shared" si="287"/>
        <v>4.9401411130624018E-3</v>
      </c>
      <c r="Q815" s="265">
        <f t="shared" si="287"/>
        <v>6.5053434151085571E-3</v>
      </c>
      <c r="R815" s="253">
        <f>+O815/N815-1</f>
        <v>0.25787506100299407</v>
      </c>
      <c r="S815" s="217" t="s">
        <v>13</v>
      </c>
    </row>
    <row r="816" spans="2:19" ht="14">
      <c r="B816" s="217"/>
      <c r="C816" s="217"/>
      <c r="D816" s="217"/>
      <c r="E816" s="217"/>
      <c r="F816" s="217"/>
      <c r="G816" s="217"/>
      <c r="H816" s="265"/>
      <c r="I816" s="265"/>
      <c r="J816" s="265"/>
      <c r="K816" s="265"/>
      <c r="L816" s="265" t="e">
        <f t="shared" ref="L816:Q816" si="288">+L811/L$542</f>
        <v>#VALUE!</v>
      </c>
      <c r="M816" s="265" t="e">
        <f t="shared" si="288"/>
        <v>#VALUE!</v>
      </c>
      <c r="N816" s="265">
        <f t="shared" si="288"/>
        <v>1.9581727627815126E-3</v>
      </c>
      <c r="O816" s="265">
        <f t="shared" si="288"/>
        <v>3.2174848348501222E-3</v>
      </c>
      <c r="P816" s="265">
        <f t="shared" si="288"/>
        <v>0</v>
      </c>
      <c r="Q816" s="265">
        <f t="shared" si="288"/>
        <v>0</v>
      </c>
      <c r="R816" s="253">
        <f>+O816/N816-1</f>
        <v>0.64310570344150997</v>
      </c>
      <c r="S816" s="217" t="s">
        <v>14</v>
      </c>
    </row>
    <row r="817" spans="2:19" ht="14">
      <c r="B817" s="217"/>
      <c r="C817" s="217"/>
      <c r="D817" s="217"/>
      <c r="E817" s="217"/>
      <c r="F817" s="217"/>
      <c r="G817" s="217"/>
      <c r="H817" s="265"/>
      <c r="I817" s="265"/>
      <c r="J817" s="265" t="e">
        <f t="shared" ref="J817:P817" si="289">+J812/J$543</f>
        <v>#VALUE!</v>
      </c>
      <c r="K817" s="265" t="e">
        <f t="shared" si="289"/>
        <v>#VALUE!</v>
      </c>
      <c r="L817" s="265" t="e">
        <f t="shared" si="289"/>
        <v>#VALUE!</v>
      </c>
      <c r="M817" s="265">
        <f t="shared" si="289"/>
        <v>2.3552631613852036E-3</v>
      </c>
      <c r="N817" s="265">
        <f t="shared" si="289"/>
        <v>2.2308083945963438E-3</v>
      </c>
      <c r="O817" s="265">
        <f t="shared" si="289"/>
        <v>4.4363137750445068E-3</v>
      </c>
      <c r="P817" s="265">
        <f t="shared" si="289"/>
        <v>0</v>
      </c>
      <c r="Q817" s="265">
        <f t="shared" ref="Q817" si="290">+Q812/Q$543</f>
        <v>0</v>
      </c>
      <c r="R817" s="253">
        <f>+O817/N817-1</f>
        <v>0.98865746865151127</v>
      </c>
      <c r="S817" s="217" t="s">
        <v>19</v>
      </c>
    </row>
    <row r="818" spans="2:19" ht="14">
      <c r="B818" s="217"/>
      <c r="C818" s="217"/>
      <c r="D818" s="217"/>
      <c r="E818" s="217"/>
      <c r="F818" s="217"/>
      <c r="G818" s="217"/>
      <c r="H818" s="415" t="s">
        <v>1423</v>
      </c>
      <c r="I818" s="415"/>
      <c r="J818" s="415"/>
      <c r="K818" s="415"/>
      <c r="L818" s="415"/>
      <c r="M818" s="415"/>
      <c r="N818" s="415"/>
      <c r="O818" s="415"/>
      <c r="P818" s="415"/>
      <c r="Q818" s="333"/>
      <c r="R818" s="216"/>
      <c r="S818" s="217"/>
    </row>
    <row r="819" spans="2:19" ht="14">
      <c r="B819" s="217"/>
      <c r="C819" s="217"/>
      <c r="D819" s="217"/>
      <c r="E819" s="217"/>
      <c r="F819" s="217"/>
      <c r="G819" s="217"/>
      <c r="H819" s="266"/>
      <c r="I819" s="267"/>
      <c r="J819" s="268">
        <f t="shared" ref="J819:P822" si="291">+J789+J799+J809</f>
        <v>0</v>
      </c>
      <c r="K819" s="251">
        <f t="shared" si="291"/>
        <v>0</v>
      </c>
      <c r="L819" s="252">
        <f t="shared" si="291"/>
        <v>38012.113999999994</v>
      </c>
      <c r="M819" s="251">
        <f t="shared" si="291"/>
        <v>50592.387000000002</v>
      </c>
      <c r="N819" s="251">
        <f t="shared" si="291"/>
        <v>62538.637000000002</v>
      </c>
      <c r="O819" s="251">
        <f t="shared" si="291"/>
        <v>72304.425999999992</v>
      </c>
      <c r="P819" s="251">
        <f t="shared" si="291"/>
        <v>92888.784</v>
      </c>
      <c r="Q819" s="251">
        <f t="shared" ref="Q819" si="292">+Q789+Q799+Q809</f>
        <v>92888.784</v>
      </c>
      <c r="R819" s="253">
        <f>+P819/O819-1</f>
        <v>0.28469015160980615</v>
      </c>
      <c r="S819" s="217" t="s">
        <v>12</v>
      </c>
    </row>
    <row r="820" spans="2:19" ht="14">
      <c r="B820" s="217"/>
      <c r="C820" s="217"/>
      <c r="D820" s="217"/>
      <c r="E820" s="217"/>
      <c r="F820" s="217"/>
      <c r="G820" s="217"/>
      <c r="H820" s="269"/>
      <c r="I820" s="270"/>
      <c r="J820" s="271">
        <f t="shared" si="291"/>
        <v>0</v>
      </c>
      <c r="K820" s="256">
        <f t="shared" si="291"/>
        <v>0</v>
      </c>
      <c r="L820" s="257">
        <f t="shared" si="291"/>
        <v>41468.723000000005</v>
      </c>
      <c r="M820" s="256">
        <f t="shared" si="291"/>
        <v>54420.561000000009</v>
      </c>
      <c r="N820" s="256">
        <f t="shared" si="291"/>
        <v>63174.491999999998</v>
      </c>
      <c r="O820" s="256">
        <f t="shared" si="291"/>
        <v>77310.062000000005</v>
      </c>
      <c r="P820" s="256">
        <f t="shared" si="291"/>
        <v>101514.54</v>
      </c>
      <c r="Q820" s="256">
        <f t="shared" ref="Q820" si="293">+Q790+Q800+Q810</f>
        <v>101514.54</v>
      </c>
      <c r="R820" s="253">
        <f t="shared" ref="R820:R822" si="294">+P820/O820-1</f>
        <v>0.31308315339340931</v>
      </c>
      <c r="S820" s="217" t="s">
        <v>13</v>
      </c>
    </row>
    <row r="821" spans="2:19" ht="14">
      <c r="B821" s="217"/>
      <c r="C821" s="217"/>
      <c r="D821" s="217"/>
      <c r="E821" s="217"/>
      <c r="F821" s="217"/>
      <c r="G821" s="217"/>
      <c r="H821" s="269"/>
      <c r="I821" s="270"/>
      <c r="J821" s="271">
        <f t="shared" si="291"/>
        <v>0</v>
      </c>
      <c r="K821" s="256">
        <f t="shared" si="291"/>
        <v>0</v>
      </c>
      <c r="L821" s="257">
        <f t="shared" si="291"/>
        <v>44778.465000000004</v>
      </c>
      <c r="M821" s="256">
        <f t="shared" si="291"/>
        <v>57647.284999999996</v>
      </c>
      <c r="N821" s="256">
        <f t="shared" si="291"/>
        <v>66994.891999999993</v>
      </c>
      <c r="O821" s="256">
        <f t="shared" si="291"/>
        <v>81751.399999999994</v>
      </c>
      <c r="P821" s="256">
        <f t="shared" si="291"/>
        <v>0</v>
      </c>
      <c r="Q821" s="256">
        <f t="shared" ref="Q821" si="295">+Q791+Q801+Q811</f>
        <v>0</v>
      </c>
      <c r="R821" s="253">
        <f t="shared" si="294"/>
        <v>-1</v>
      </c>
      <c r="S821" s="217" t="s">
        <v>14</v>
      </c>
    </row>
    <row r="822" spans="2:19" ht="14">
      <c r="B822" s="217"/>
      <c r="C822" s="217"/>
      <c r="D822" s="217"/>
      <c r="E822" s="217"/>
      <c r="F822" s="217"/>
      <c r="G822" s="217"/>
      <c r="H822" s="272"/>
      <c r="I822" s="273"/>
      <c r="J822" s="260">
        <f t="shared" si="291"/>
        <v>23541.240999999998</v>
      </c>
      <c r="K822" s="261">
        <f t="shared" si="291"/>
        <v>35622.572999999997</v>
      </c>
      <c r="L822" s="262">
        <f t="shared" si="291"/>
        <v>48047.472999999998</v>
      </c>
      <c r="M822" s="261">
        <f t="shared" si="291"/>
        <v>60252.899000000012</v>
      </c>
      <c r="N822" s="261">
        <f t="shared" si="291"/>
        <v>70607.274000000005</v>
      </c>
      <c r="O822" s="261">
        <f t="shared" si="291"/>
        <v>87602.332999999999</v>
      </c>
      <c r="P822" s="261">
        <f>+P820</f>
        <v>101514.54</v>
      </c>
      <c r="Q822" s="261">
        <f>+Q820</f>
        <v>101514.54</v>
      </c>
      <c r="R822" s="253">
        <f t="shared" si="294"/>
        <v>0.15881091888271959</v>
      </c>
      <c r="S822" s="217" t="s">
        <v>19</v>
      </c>
    </row>
    <row r="823" spans="2:19" ht="14">
      <c r="B823" s="217"/>
      <c r="C823" s="217"/>
      <c r="D823" s="217"/>
      <c r="E823" s="217"/>
      <c r="F823" s="217"/>
      <c r="G823" s="217"/>
      <c r="H823" s="274"/>
      <c r="I823" s="274"/>
      <c r="J823" s="275" t="e">
        <f t="shared" ref="J823:O823" si="296">+J822/I822-1</f>
        <v>#DIV/0!</v>
      </c>
      <c r="K823" s="275">
        <f t="shared" si="296"/>
        <v>0.51319860325120503</v>
      </c>
      <c r="L823" s="275">
        <f t="shared" si="296"/>
        <v>0.34879288478123138</v>
      </c>
      <c r="M823" s="275">
        <f t="shared" si="296"/>
        <v>0.25402846888534625</v>
      </c>
      <c r="N823" s="275">
        <f t="shared" si="296"/>
        <v>0.1718485777754859</v>
      </c>
      <c r="O823" s="275">
        <f t="shared" si="296"/>
        <v>0.24069841586009955</v>
      </c>
      <c r="P823" s="275">
        <f>+P822/O822-1</f>
        <v>0.15881091888271959</v>
      </c>
      <c r="Q823" s="275">
        <f>+Q822/P822-1</f>
        <v>0</v>
      </c>
      <c r="R823" s="253"/>
      <c r="S823" s="217" t="s">
        <v>708</v>
      </c>
    </row>
    <row r="824" spans="2:19" ht="14">
      <c r="B824" s="217"/>
      <c r="C824" s="217"/>
      <c r="D824" s="217"/>
      <c r="E824" s="217"/>
      <c r="F824" s="217"/>
      <c r="G824" s="217"/>
      <c r="H824" s="415" t="s">
        <v>1424</v>
      </c>
      <c r="I824" s="415"/>
      <c r="J824" s="415"/>
      <c r="K824" s="415"/>
      <c r="L824" s="415"/>
      <c r="M824" s="415"/>
      <c r="N824" s="415"/>
      <c r="O824" s="415"/>
      <c r="P824" s="415"/>
      <c r="Q824" s="333"/>
      <c r="R824" s="216"/>
      <c r="S824" s="217"/>
    </row>
    <row r="825" spans="2:19" ht="14">
      <c r="B825" s="217"/>
      <c r="C825" s="217"/>
      <c r="D825" s="217"/>
      <c r="E825" s="217"/>
      <c r="F825" s="217"/>
      <c r="G825" s="217"/>
      <c r="H825" s="248"/>
      <c r="I825" s="249"/>
      <c r="J825" s="250"/>
      <c r="K825" s="251"/>
      <c r="L825" s="252">
        <f>756.286+525.484</f>
        <v>1281.77</v>
      </c>
      <c r="M825" s="251">
        <f>926.151+624.135</f>
        <v>1550.2860000000001</v>
      </c>
      <c r="N825" s="251">
        <v>1483.2139999999999</v>
      </c>
      <c r="O825" s="251">
        <v>1307.825</v>
      </c>
      <c r="P825" s="251">
        <v>1704.1780000000001</v>
      </c>
      <c r="Q825" s="251">
        <v>1704.1780000000001</v>
      </c>
      <c r="R825" s="253">
        <f>+O825/N825-1</f>
        <v>-0.11824928836971593</v>
      </c>
      <c r="S825" s="217" t="s">
        <v>12</v>
      </c>
    </row>
    <row r="826" spans="2:19" ht="14">
      <c r="B826" s="217"/>
      <c r="C826" s="217"/>
      <c r="D826" s="217"/>
      <c r="E826" s="217"/>
      <c r="F826" s="217"/>
      <c r="G826" s="217"/>
      <c r="H826" s="254"/>
      <c r="I826" s="255"/>
      <c r="J826" s="217"/>
      <c r="K826" s="256"/>
      <c r="L826" s="257">
        <f>858.964+521.83</f>
        <v>1380.7940000000001</v>
      </c>
      <c r="M826" s="256">
        <f>1011.395+629.652</f>
        <v>1641.047</v>
      </c>
      <c r="N826" s="256">
        <v>1397.873</v>
      </c>
      <c r="O826" s="256">
        <v>1420.954</v>
      </c>
      <c r="P826" s="256">
        <v>1898.3889999999999</v>
      </c>
      <c r="Q826" s="256">
        <v>1898.3889999999999</v>
      </c>
      <c r="R826" s="253">
        <f>+O826/N826-1</f>
        <v>1.6511514279194062E-2</v>
      </c>
      <c r="S826" s="217" t="s">
        <v>13</v>
      </c>
    </row>
    <row r="827" spans="2:19" ht="14">
      <c r="B827" s="217"/>
      <c r="C827" s="217"/>
      <c r="D827" s="217"/>
      <c r="E827" s="217"/>
      <c r="F827" s="217"/>
      <c r="G827" s="217"/>
      <c r="H827" s="254"/>
      <c r="I827" s="255"/>
      <c r="J827" s="217"/>
      <c r="K827" s="256"/>
      <c r="L827" s="257">
        <f>915.511+546.699</f>
        <v>1462.21</v>
      </c>
      <c r="M827" s="256">
        <f>997.953+672.491</f>
        <v>1670.444</v>
      </c>
      <c r="N827" s="256">
        <v>1344.1179999999999</v>
      </c>
      <c r="O827" s="256">
        <v>1577.702</v>
      </c>
      <c r="P827" s="256"/>
      <c r="Q827" s="256"/>
      <c r="R827" s="253">
        <f>+O827/N827-1</f>
        <v>0.17378236137005842</v>
      </c>
      <c r="S827" s="217" t="s">
        <v>14</v>
      </c>
    </row>
    <row r="828" spans="2:19" ht="14">
      <c r="B828" s="217"/>
      <c r="C828" s="217"/>
      <c r="D828" s="217"/>
      <c r="E828" s="217"/>
      <c r="F828" s="217"/>
      <c r="G828" s="217"/>
      <c r="H828" s="258"/>
      <c r="I828" s="259"/>
      <c r="J828" s="260">
        <f>419.278+226.36</f>
        <v>645.63800000000003</v>
      </c>
      <c r="K828" s="261">
        <f>690.16+480.823</f>
        <v>1170.9829999999999</v>
      </c>
      <c r="L828" s="262">
        <f>923.951+575.205</f>
        <v>1499.1559999999999</v>
      </c>
      <c r="M828" s="261">
        <f>1068.758+645.356</f>
        <v>1714.114</v>
      </c>
      <c r="N828" s="261">
        <v>1325.8879999999999</v>
      </c>
      <c r="O828" s="261">
        <v>1787.681</v>
      </c>
      <c r="P828" s="261"/>
      <c r="Q828" s="261"/>
      <c r="R828" s="253">
        <f>+O828/N828-1</f>
        <v>0.34828959912149449</v>
      </c>
      <c r="S828" s="217" t="s">
        <v>19</v>
      </c>
    </row>
    <row r="829" spans="2:19" ht="14">
      <c r="B829" s="217"/>
      <c r="C829" s="217"/>
      <c r="D829" s="217"/>
      <c r="E829" s="217"/>
      <c r="F829" s="217"/>
      <c r="G829" s="217"/>
      <c r="H829" s="415" t="s">
        <v>1425</v>
      </c>
      <c r="I829" s="415"/>
      <c r="J829" s="415"/>
      <c r="K829" s="415"/>
      <c r="L829" s="415"/>
      <c r="M829" s="415"/>
      <c r="N829" s="415"/>
      <c r="O829" s="415"/>
      <c r="P829" s="415"/>
      <c r="Q829" s="333"/>
      <c r="R829" s="216"/>
      <c r="S829" s="217"/>
    </row>
    <row r="830" spans="2:19" ht="14">
      <c r="B830" s="217"/>
      <c r="C830" s="217"/>
      <c r="D830" s="217"/>
      <c r="E830" s="217"/>
      <c r="F830" s="217"/>
      <c r="G830" s="217"/>
      <c r="H830" s="222"/>
      <c r="I830" s="222"/>
      <c r="J830" s="222"/>
      <c r="K830" s="222"/>
      <c r="L830" s="222">
        <f t="shared" ref="J830:P833" si="297">+L825/L809</f>
        <v>2.6092647555767265</v>
      </c>
      <c r="M830" s="222">
        <f t="shared" si="297"/>
        <v>2.9431600290085091</v>
      </c>
      <c r="N830" s="222">
        <f t="shared" si="297"/>
        <v>2.0092768324385686</v>
      </c>
      <c r="O830" s="222">
        <f t="shared" si="297"/>
        <v>1.8480457268822066</v>
      </c>
      <c r="P830" s="222">
        <f>+P825/P809</f>
        <v>1.2554676017842867</v>
      </c>
      <c r="Q830" s="222">
        <f>+Q825/Q809</f>
        <v>1.2554676017842867</v>
      </c>
      <c r="R830" s="253">
        <f>+O830/N830-1</f>
        <v>-8.0243350718717577E-2</v>
      </c>
      <c r="S830" s="217" t="s">
        <v>12</v>
      </c>
    </row>
    <row r="831" spans="2:19" ht="14">
      <c r="B831" s="217"/>
      <c r="C831" s="217"/>
      <c r="D831" s="217"/>
      <c r="E831" s="217"/>
      <c r="F831" s="217"/>
      <c r="G831" s="217"/>
      <c r="H831" s="263"/>
      <c r="I831" s="263"/>
      <c r="J831" s="263"/>
      <c r="K831" s="263"/>
      <c r="L831" s="263">
        <f t="shared" si="297"/>
        <v>2.4706669648848134</v>
      </c>
      <c r="M831" s="263">
        <f t="shared" si="297"/>
        <v>2.758405247039128</v>
      </c>
      <c r="N831" s="263">
        <f t="shared" si="297"/>
        <v>2.1161970391743963</v>
      </c>
      <c r="O831" s="263">
        <f t="shared" si="297"/>
        <v>1.6151279072675151</v>
      </c>
      <c r="P831" s="263">
        <f t="shared" si="297"/>
        <v>1.0832338575308698</v>
      </c>
      <c r="Q831" s="263">
        <f t="shared" ref="Q831" si="298">+Q826/Q810</f>
        <v>1.0832338575308698</v>
      </c>
      <c r="R831" s="253">
        <f>+O831/N831-1</f>
        <v>-0.23677810838558122</v>
      </c>
      <c r="S831" s="217" t="s">
        <v>13</v>
      </c>
    </row>
    <row r="832" spans="2:19" ht="14">
      <c r="B832" s="217"/>
      <c r="C832" s="217"/>
      <c r="D832" s="217"/>
      <c r="E832" s="217"/>
      <c r="F832" s="217"/>
      <c r="G832" s="217"/>
      <c r="H832" s="263"/>
      <c r="I832" s="263"/>
      <c r="J832" s="263"/>
      <c r="K832" s="263"/>
      <c r="L832" s="263">
        <f t="shared" si="297"/>
        <v>2.5853969039809748</v>
      </c>
      <c r="M832" s="263">
        <f t="shared" si="297"/>
        <v>2.9578573098089764</v>
      </c>
      <c r="N832" s="263">
        <f t="shared" si="297"/>
        <v>1.9933915380246094</v>
      </c>
      <c r="O832" s="263">
        <f t="shared" si="297"/>
        <v>1.6104537989084</v>
      </c>
      <c r="P832" s="263" t="e">
        <f t="shared" si="297"/>
        <v>#DIV/0!</v>
      </c>
      <c r="Q832" s="263" t="e">
        <f t="shared" ref="Q832" si="299">+Q827/Q811</f>
        <v>#DIV/0!</v>
      </c>
      <c r="R832" s="253">
        <f>+O832/N832-1</f>
        <v>-0.1921036243063865</v>
      </c>
      <c r="S832" s="217" t="s">
        <v>14</v>
      </c>
    </row>
    <row r="833" spans="2:19" ht="14">
      <c r="B833" s="217"/>
      <c r="C833" s="217"/>
      <c r="D833" s="217"/>
      <c r="E833" s="217"/>
      <c r="F833" s="217"/>
      <c r="G833" s="217"/>
      <c r="H833" s="264"/>
      <c r="I833" s="264"/>
      <c r="J833" s="264">
        <f t="shared" si="297"/>
        <v>2.5734522727635087</v>
      </c>
      <c r="K833" s="264">
        <f t="shared" si="297"/>
        <v>2.6540986133210032</v>
      </c>
      <c r="L833" s="264">
        <f t="shared" si="297"/>
        <v>2.7771250947069688</v>
      </c>
      <c r="M833" s="264">
        <f t="shared" si="297"/>
        <v>2.7580317908797922</v>
      </c>
      <c r="N833" s="264">
        <f t="shared" si="297"/>
        <v>1.7750051206395914</v>
      </c>
      <c r="O833" s="264">
        <f t="shared" si="297"/>
        <v>1.5058885864781106</v>
      </c>
      <c r="P833" s="264" t="e">
        <f t="shared" si="297"/>
        <v>#DIV/0!</v>
      </c>
      <c r="Q833" s="264" t="e">
        <f t="shared" ref="Q833" si="300">+Q828/Q812</f>
        <v>#DIV/0!</v>
      </c>
      <c r="R833" s="253">
        <f>+O833/N833-1</f>
        <v>-0.15161451143561178</v>
      </c>
      <c r="S833" s="217" t="s">
        <v>19</v>
      </c>
    </row>
    <row r="834" spans="2:19" ht="14">
      <c r="B834" s="217"/>
      <c r="C834" s="217"/>
      <c r="D834" s="217"/>
      <c r="E834" s="217"/>
      <c r="F834" s="217"/>
      <c r="G834" s="217"/>
      <c r="H834" s="424" t="s">
        <v>1393</v>
      </c>
      <c r="I834" s="424"/>
      <c r="J834" s="424"/>
      <c r="K834" s="424"/>
      <c r="L834" s="424"/>
      <c r="M834" s="424"/>
      <c r="N834" s="424"/>
      <c r="O834" s="424"/>
      <c r="P834" s="424"/>
      <c r="Q834" s="243"/>
      <c r="R834" s="216"/>
      <c r="S834" s="217"/>
    </row>
    <row r="835" spans="2:19" ht="14">
      <c r="B835" s="217"/>
      <c r="C835" s="217"/>
      <c r="D835" s="217"/>
      <c r="E835" s="217"/>
      <c r="F835" s="217"/>
      <c r="G835" s="217"/>
      <c r="H835" s="415" t="s">
        <v>1417</v>
      </c>
      <c r="I835" s="415"/>
      <c r="J835" s="415"/>
      <c r="K835" s="415"/>
      <c r="L835" s="415"/>
      <c r="M835" s="415"/>
      <c r="N835" s="415"/>
      <c r="O835" s="415"/>
      <c r="P835" s="415"/>
      <c r="Q835" s="333"/>
      <c r="R835" s="216"/>
      <c r="S835" s="217"/>
    </row>
    <row r="836" spans="2:19" ht="14">
      <c r="B836" s="217"/>
      <c r="C836" s="217"/>
      <c r="D836" s="217"/>
      <c r="E836" s="217"/>
      <c r="F836" s="217"/>
      <c r="G836" s="217"/>
      <c r="H836" s="276"/>
      <c r="I836" s="277"/>
      <c r="J836" s="278"/>
      <c r="K836" s="279"/>
      <c r="L836" s="280"/>
      <c r="M836" s="279">
        <v>0</v>
      </c>
      <c r="N836" s="279">
        <v>134.863</v>
      </c>
      <c r="O836" s="279">
        <f>1194.829+36.805</f>
        <v>1231.634</v>
      </c>
      <c r="P836" s="279">
        <f>4338.598+550.114</f>
        <v>4888.7119999999995</v>
      </c>
      <c r="Q836" s="279">
        <f>4338.598+550.114</f>
        <v>4888.7119999999995</v>
      </c>
      <c r="R836" s="253">
        <f>+O836/N836-1</f>
        <v>8.1324825934466833</v>
      </c>
      <c r="S836" s="217" t="s">
        <v>12</v>
      </c>
    </row>
    <row r="837" spans="2:19" ht="14">
      <c r="B837" s="217"/>
      <c r="C837" s="217"/>
      <c r="D837" s="217"/>
      <c r="E837" s="217"/>
      <c r="F837" s="217"/>
      <c r="G837" s="217"/>
      <c r="H837" s="281"/>
      <c r="I837" s="282"/>
      <c r="J837" s="283"/>
      <c r="K837" s="218"/>
      <c r="L837" s="284"/>
      <c r="M837" s="218">
        <v>2.8439999999999999</v>
      </c>
      <c r="N837" s="218">
        <v>167.083</v>
      </c>
      <c r="O837" s="218">
        <f>2170.737+260.813</f>
        <v>2431.5500000000002</v>
      </c>
      <c r="P837" s="218">
        <f>4008.776+736.709</f>
        <v>4745.4849999999997</v>
      </c>
      <c r="Q837" s="218">
        <f>4008.776+736.709</f>
        <v>4745.4849999999997</v>
      </c>
      <c r="R837" s="253">
        <f>+O837/N837-1</f>
        <v>13.552946739045865</v>
      </c>
      <c r="S837" s="217" t="s">
        <v>13</v>
      </c>
    </row>
    <row r="838" spans="2:19" ht="14">
      <c r="B838" s="217"/>
      <c r="C838" s="217"/>
      <c r="D838" s="217"/>
      <c r="E838" s="217"/>
      <c r="F838" s="217"/>
      <c r="G838" s="217"/>
      <c r="H838" s="281"/>
      <c r="I838" s="282"/>
      <c r="J838" s="283"/>
      <c r="K838" s="218"/>
      <c r="L838" s="284"/>
      <c r="M838" s="218">
        <f>33.938+0.25</f>
        <v>34.188000000000002</v>
      </c>
      <c r="N838" s="218">
        <v>219.27500000000001</v>
      </c>
      <c r="O838" s="218">
        <f>2963.891+153.664</f>
        <v>3117.5550000000003</v>
      </c>
      <c r="P838" s="218"/>
      <c r="Q838" s="218"/>
      <c r="R838" s="253">
        <f>+O838/N838-1</f>
        <v>13.217557861133281</v>
      </c>
      <c r="S838" s="217" t="s">
        <v>14</v>
      </c>
    </row>
    <row r="839" spans="2:19" ht="14">
      <c r="B839" s="217"/>
      <c r="C839" s="217"/>
      <c r="D839" s="217"/>
      <c r="E839" s="217"/>
      <c r="F839" s="217"/>
      <c r="G839" s="217"/>
      <c r="H839" s="285"/>
      <c r="I839" s="286"/>
      <c r="J839" s="287"/>
      <c r="K839" s="288"/>
      <c r="L839" s="289"/>
      <c r="M839" s="288">
        <f>82.924+1.556</f>
        <v>84.48</v>
      </c>
      <c r="N839" s="288">
        <f>345.552+9.713</f>
        <v>355.26500000000004</v>
      </c>
      <c r="O839" s="288">
        <f>3390.042+386.491</f>
        <v>3776.5329999999999</v>
      </c>
      <c r="P839" s="288"/>
      <c r="Q839" s="288"/>
      <c r="R839" s="253">
        <f>+O839/N839-1</f>
        <v>9.6301859175545008</v>
      </c>
      <c r="S839" s="217" t="s">
        <v>19</v>
      </c>
    </row>
    <row r="840" spans="2:19" ht="14">
      <c r="B840" s="217"/>
      <c r="C840" s="217"/>
      <c r="D840" s="217"/>
      <c r="E840" s="217"/>
      <c r="F840" s="217"/>
      <c r="G840" s="217"/>
      <c r="H840" s="415" t="s">
        <v>1418</v>
      </c>
      <c r="I840" s="415"/>
      <c r="J840" s="415"/>
      <c r="K840" s="415"/>
      <c r="L840" s="415"/>
      <c r="M840" s="415"/>
      <c r="N840" s="415"/>
      <c r="O840" s="415"/>
      <c r="P840" s="415"/>
      <c r="Q840" s="333"/>
      <c r="R840" s="216"/>
      <c r="S840" s="217"/>
    </row>
    <row r="841" spans="2:19" ht="14">
      <c r="B841" s="217"/>
      <c r="C841" s="217"/>
      <c r="D841" s="217"/>
      <c r="E841" s="217"/>
      <c r="F841" s="217"/>
      <c r="G841" s="217"/>
      <c r="H841" s="222"/>
      <c r="I841" s="222"/>
      <c r="J841" s="222"/>
      <c r="K841" s="222"/>
      <c r="L841" s="222"/>
      <c r="M841" s="222">
        <f t="shared" ref="M841:O841" si="301">+M836/M$587</f>
        <v>0</v>
      </c>
      <c r="N841" s="222">
        <f t="shared" si="301"/>
        <v>3.7292158735954124E-5</v>
      </c>
      <c r="O841" s="222">
        <f t="shared" si="301"/>
        <v>9.7683930747999173E-5</v>
      </c>
      <c r="P841" s="222">
        <f>+P836/P$587</f>
        <v>2.4177937372006004E-4</v>
      </c>
      <c r="Q841" s="222">
        <f>+Q836/Q$587</f>
        <v>4.2064433739958919E-4</v>
      </c>
      <c r="R841" s="253">
        <f>+O841/N841-1</f>
        <v>1.6194227971527999</v>
      </c>
      <c r="S841" s="217" t="s">
        <v>12</v>
      </c>
    </row>
    <row r="842" spans="2:19" ht="14">
      <c r="B842" s="217"/>
      <c r="C842" s="217"/>
      <c r="D842" s="217"/>
      <c r="E842" s="217"/>
      <c r="F842" s="217"/>
      <c r="G842" s="217"/>
      <c r="H842" s="263"/>
      <c r="I842" s="263"/>
      <c r="J842" s="263"/>
      <c r="K842" s="263"/>
      <c r="L842" s="263"/>
      <c r="M842" s="263" t="e">
        <f t="shared" ref="M842:O842" si="302">+M837/M$588</f>
        <v>#DIV/0!</v>
      </c>
      <c r="N842" s="263" t="e">
        <f t="shared" si="302"/>
        <v>#DIV/0!</v>
      </c>
      <c r="O842" s="263" t="e">
        <f t="shared" si="302"/>
        <v>#DIV/0!</v>
      </c>
      <c r="P842" s="263" t="e">
        <f>+P837/P$588</f>
        <v>#DIV/0!</v>
      </c>
      <c r="Q842" s="263" t="e">
        <f>+Q837/Q$588</f>
        <v>#DIV/0!</v>
      </c>
      <c r="R842" s="253" t="e">
        <f>+O842/N842-1</f>
        <v>#DIV/0!</v>
      </c>
      <c r="S842" s="217" t="s">
        <v>13</v>
      </c>
    </row>
    <row r="843" spans="2:19" ht="14">
      <c r="B843" s="217"/>
      <c r="C843" s="217"/>
      <c r="D843" s="217"/>
      <c r="E843" s="217"/>
      <c r="F843" s="217"/>
      <c r="G843" s="217"/>
      <c r="H843" s="263"/>
      <c r="I843" s="263"/>
      <c r="J843" s="263"/>
      <c r="K843" s="263"/>
      <c r="L843" s="263"/>
      <c r="M843" s="263" t="e">
        <f t="shared" ref="M843:O843" si="303">+M838/M$589</f>
        <v>#VALUE!</v>
      </c>
      <c r="N843" s="263">
        <f t="shared" si="303"/>
        <v>6.6673254682558993E-3</v>
      </c>
      <c r="O843" s="263">
        <f t="shared" si="303"/>
        <v>-7.9082607206727301E-3</v>
      </c>
      <c r="P843" s="263">
        <f>+P838/P$589</f>
        <v>0</v>
      </c>
      <c r="Q843" s="263">
        <f>+Q838/Q$589</f>
        <v>0</v>
      </c>
      <c r="R843" s="253">
        <f>+O843/N843-1</f>
        <v>-2.1861218952524668</v>
      </c>
      <c r="S843" s="217" t="s">
        <v>14</v>
      </c>
    </row>
    <row r="844" spans="2:19" ht="14">
      <c r="B844" s="217"/>
      <c r="C844" s="217"/>
      <c r="D844" s="217"/>
      <c r="E844" s="217"/>
      <c r="F844" s="217"/>
      <c r="G844" s="217"/>
      <c r="H844" s="264"/>
      <c r="I844" s="264"/>
      <c r="J844" s="264"/>
      <c r="K844" s="264"/>
      <c r="L844" s="264"/>
      <c r="M844" s="264" t="e">
        <f t="shared" ref="M844:O844" si="304">+M839/M$590</f>
        <v>#VALUE!</v>
      </c>
      <c r="N844" s="264">
        <f t="shared" si="304"/>
        <v>3.0093508293259764E-4</v>
      </c>
      <c r="O844" s="264">
        <f t="shared" si="304"/>
        <v>-7.3481982332568002E-2</v>
      </c>
      <c r="P844" s="264">
        <f>+P839/P$590</f>
        <v>0</v>
      </c>
      <c r="Q844" s="264">
        <f>+Q839/Q$590</f>
        <v>0</v>
      </c>
      <c r="R844" s="253">
        <f>+O844/N844-1</f>
        <v>-245.17884952624894</v>
      </c>
      <c r="S844" s="217" t="s">
        <v>19</v>
      </c>
    </row>
    <row r="845" spans="2:19" ht="14">
      <c r="B845" s="217"/>
      <c r="C845" s="217"/>
      <c r="D845" s="217"/>
      <c r="E845" s="217"/>
      <c r="F845" s="217"/>
      <c r="G845" s="217"/>
      <c r="H845" s="415" t="s">
        <v>1419</v>
      </c>
      <c r="I845" s="415"/>
      <c r="J845" s="415"/>
      <c r="K845" s="415"/>
      <c r="L845" s="415"/>
      <c r="M845" s="415"/>
      <c r="N845" s="415"/>
      <c r="O845" s="415"/>
      <c r="P845" s="415"/>
      <c r="Q845" s="333"/>
      <c r="R845" s="216"/>
      <c r="S845" s="217"/>
    </row>
    <row r="846" spans="2:19" ht="14">
      <c r="B846" s="217"/>
      <c r="C846" s="217"/>
      <c r="D846" s="217"/>
      <c r="E846" s="217"/>
      <c r="F846" s="217"/>
      <c r="G846" s="217"/>
      <c r="H846" s="276"/>
      <c r="I846" s="277"/>
      <c r="J846" s="278"/>
      <c r="K846" s="279"/>
      <c r="L846" s="280"/>
      <c r="M846" s="279">
        <v>0</v>
      </c>
      <c r="N846" s="279">
        <v>0.56799999999999995</v>
      </c>
      <c r="O846" s="279">
        <f>6.456+2.097</f>
        <v>8.5530000000000008</v>
      </c>
      <c r="P846" s="279">
        <f>344.759+217.868</f>
        <v>562.62699999999995</v>
      </c>
      <c r="Q846" s="279">
        <f>344.759+217.868</f>
        <v>562.62699999999995</v>
      </c>
      <c r="R846" s="253">
        <f>+O846/N846-1</f>
        <v>14.058098591549298</v>
      </c>
      <c r="S846" s="217" t="s">
        <v>12</v>
      </c>
    </row>
    <row r="847" spans="2:19" ht="14">
      <c r="B847" s="217"/>
      <c r="C847" s="217"/>
      <c r="D847" s="217"/>
      <c r="E847" s="217"/>
      <c r="F847" s="217"/>
      <c r="G847" s="217"/>
      <c r="H847" s="281"/>
      <c r="I847" s="282"/>
      <c r="J847" s="283"/>
      <c r="K847" s="218"/>
      <c r="L847" s="284"/>
      <c r="M847" s="218">
        <v>0</v>
      </c>
      <c r="N847" s="218">
        <v>0.44700000000000001</v>
      </c>
      <c r="O847" s="218">
        <f>71.773+14.565</f>
        <v>86.337999999999994</v>
      </c>
      <c r="P847" s="218">
        <f>464.258+325.558</f>
        <v>789.81600000000003</v>
      </c>
      <c r="Q847" s="218">
        <f>464.258+325.558</f>
        <v>789.81600000000003</v>
      </c>
      <c r="R847" s="253">
        <f>+O847/N847-1</f>
        <v>192.14988814317672</v>
      </c>
      <c r="S847" s="217" t="s">
        <v>13</v>
      </c>
    </row>
    <row r="848" spans="2:19" ht="14">
      <c r="B848" s="217"/>
      <c r="C848" s="217"/>
      <c r="D848" s="217"/>
      <c r="E848" s="217"/>
      <c r="F848" s="217"/>
      <c r="G848" s="217"/>
      <c r="H848" s="281"/>
      <c r="I848" s="282"/>
      <c r="J848" s="283"/>
      <c r="K848" s="218"/>
      <c r="L848" s="284"/>
      <c r="M848" s="218">
        <v>0</v>
      </c>
      <c r="N848" s="218">
        <v>0.77400000000000002</v>
      </c>
      <c r="O848" s="218">
        <f>55.993+9.315</f>
        <v>65.308000000000007</v>
      </c>
      <c r="P848" s="218"/>
      <c r="Q848" s="218"/>
      <c r="R848" s="253">
        <f>+O848/N848-1</f>
        <v>83.377260981912158</v>
      </c>
      <c r="S848" s="217" t="s">
        <v>14</v>
      </c>
    </row>
    <row r="849" spans="2:19" ht="14">
      <c r="B849" s="217"/>
      <c r="C849" s="217"/>
      <c r="D849" s="217"/>
      <c r="E849" s="217"/>
      <c r="F849" s="217"/>
      <c r="G849" s="217"/>
      <c r="H849" s="285"/>
      <c r="I849" s="286"/>
      <c r="J849" s="287"/>
      <c r="K849" s="288"/>
      <c r="L849" s="289">
        <v>0</v>
      </c>
      <c r="M849" s="288">
        <v>0.317</v>
      </c>
      <c r="N849" s="288">
        <f>3.642+1.362</f>
        <v>5.0039999999999996</v>
      </c>
      <c r="O849" s="288">
        <f>216.603+128.159</f>
        <v>344.762</v>
      </c>
      <c r="P849" s="288"/>
      <c r="Q849" s="288"/>
      <c r="R849" s="253">
        <f>+O849/N849-1</f>
        <v>67.897282174260596</v>
      </c>
      <c r="S849" s="217" t="s">
        <v>19</v>
      </c>
    </row>
    <row r="850" spans="2:19" ht="14">
      <c r="B850" s="217"/>
      <c r="C850" s="217"/>
      <c r="D850" s="217"/>
      <c r="E850" s="217"/>
      <c r="F850" s="217"/>
      <c r="G850" s="217"/>
      <c r="H850" s="415" t="s">
        <v>1420</v>
      </c>
      <c r="I850" s="415"/>
      <c r="J850" s="415"/>
      <c r="K850" s="415"/>
      <c r="L850" s="415"/>
      <c r="M850" s="415"/>
      <c r="N850" s="415"/>
      <c r="O850" s="415"/>
      <c r="P850" s="415"/>
      <c r="Q850" s="333"/>
      <c r="R850" s="216"/>
      <c r="S850" s="217"/>
    </row>
    <row r="851" spans="2:19" ht="14">
      <c r="B851" s="217"/>
      <c r="C851" s="217"/>
      <c r="D851" s="217"/>
      <c r="E851" s="217"/>
      <c r="F851" s="217"/>
      <c r="G851" s="217"/>
      <c r="H851" s="222"/>
      <c r="I851" s="222"/>
      <c r="J851" s="222"/>
      <c r="K851" s="222"/>
      <c r="L851" s="222"/>
      <c r="M851" s="222">
        <f t="shared" ref="M851:O851" si="305">+M846/M$587</f>
        <v>0</v>
      </c>
      <c r="N851" s="222">
        <f t="shared" si="305"/>
        <v>1.5706269445305191E-7</v>
      </c>
      <c r="O851" s="222">
        <f t="shared" si="305"/>
        <v>6.7835952863239975E-7</v>
      </c>
      <c r="P851" s="222">
        <f>+P846/P$587</f>
        <v>2.7825652993671182E-5</v>
      </c>
      <c r="Q851" s="222">
        <f>+Q846/Q$587</f>
        <v>4.8410677826412897E-5</v>
      </c>
      <c r="R851" s="253">
        <f>+O851/N851-1</f>
        <v>3.3190366177957698</v>
      </c>
      <c r="S851" s="217" t="s">
        <v>12</v>
      </c>
    </row>
    <row r="852" spans="2:19" ht="14">
      <c r="B852" s="217"/>
      <c r="C852" s="217"/>
      <c r="D852" s="217"/>
      <c r="E852" s="217"/>
      <c r="F852" s="217"/>
      <c r="G852" s="217"/>
      <c r="H852" s="263"/>
      <c r="I852" s="263"/>
      <c r="J852" s="263"/>
      <c r="K852" s="263"/>
      <c r="L852" s="263"/>
      <c r="M852" s="263" t="e">
        <f t="shared" ref="M852:O852" si="306">+M847/M$588</f>
        <v>#DIV/0!</v>
      </c>
      <c r="N852" s="263" t="e">
        <f t="shared" si="306"/>
        <v>#DIV/0!</v>
      </c>
      <c r="O852" s="263" t="e">
        <f t="shared" si="306"/>
        <v>#DIV/0!</v>
      </c>
      <c r="P852" s="263" t="e">
        <f>+P847/P$588</f>
        <v>#DIV/0!</v>
      </c>
      <c r="Q852" s="263" t="e">
        <f>+Q847/Q$588</f>
        <v>#DIV/0!</v>
      </c>
      <c r="R852" s="253" t="e">
        <f>+O852/N852-1</f>
        <v>#DIV/0!</v>
      </c>
      <c r="S852" s="217" t="s">
        <v>13</v>
      </c>
    </row>
    <row r="853" spans="2:19" ht="14">
      <c r="B853" s="217"/>
      <c r="C853" s="217"/>
      <c r="D853" s="217"/>
      <c r="E853" s="217"/>
      <c r="F853" s="217"/>
      <c r="G853" s="217"/>
      <c r="H853" s="263"/>
      <c r="I853" s="263"/>
      <c r="J853" s="263"/>
      <c r="K853" s="263"/>
      <c r="L853" s="263"/>
      <c r="M853" s="263" t="e">
        <f t="shared" ref="M853:O853" si="307">+M848/M$589</f>
        <v>#VALUE!</v>
      </c>
      <c r="N853" s="263">
        <f t="shared" si="307"/>
        <v>2.3534419849185114E-5</v>
      </c>
      <c r="O853" s="263">
        <f t="shared" si="307"/>
        <v>-1.6566594371091918E-4</v>
      </c>
      <c r="P853" s="263">
        <f>+P848/P$589</f>
        <v>0</v>
      </c>
      <c r="Q853" s="263">
        <f>+Q848/Q$589</f>
        <v>0</v>
      </c>
      <c r="R853" s="253">
        <f>+O853/N853-1</f>
        <v>-8.0393043369053103</v>
      </c>
      <c r="S853" s="217" t="s">
        <v>14</v>
      </c>
    </row>
    <row r="854" spans="2:19" ht="14">
      <c r="B854" s="217"/>
      <c r="C854" s="217"/>
      <c r="D854" s="217"/>
      <c r="E854" s="217"/>
      <c r="F854" s="217"/>
      <c r="G854" s="217"/>
      <c r="H854" s="264"/>
      <c r="I854" s="264"/>
      <c r="J854" s="264"/>
      <c r="K854" s="264"/>
      <c r="L854" s="264"/>
      <c r="M854" s="264" t="e">
        <f t="shared" ref="M854:O854" si="308">+M849/M$590</f>
        <v>#VALUE!</v>
      </c>
      <c r="N854" s="264">
        <f t="shared" si="308"/>
        <v>4.2387489761015537E-6</v>
      </c>
      <c r="O854" s="264">
        <f t="shared" si="308"/>
        <v>-6.7082149667276334E-3</v>
      </c>
      <c r="P854" s="264">
        <f>+P849/P$590</f>
        <v>0</v>
      </c>
      <c r="Q854" s="264">
        <f>+Q849/Q$590</f>
        <v>0</v>
      </c>
      <c r="R854" s="253">
        <f>+O854/N854-1</f>
        <v>-1583.5931199391966</v>
      </c>
      <c r="S854" s="217" t="s">
        <v>19</v>
      </c>
    </row>
    <row r="855" spans="2:19" ht="14">
      <c r="B855" s="217"/>
      <c r="C855" s="217"/>
      <c r="D855" s="217"/>
      <c r="E855" s="217"/>
      <c r="F855" s="217"/>
      <c r="G855" s="217"/>
      <c r="H855" s="416" t="s">
        <v>1421</v>
      </c>
      <c r="I855" s="416"/>
      <c r="J855" s="416"/>
      <c r="K855" s="416"/>
      <c r="L855" s="416"/>
      <c r="M855" s="416"/>
      <c r="N855" s="416"/>
      <c r="O855" s="416"/>
      <c r="P855" s="416"/>
      <c r="Q855" s="346"/>
      <c r="R855" s="216"/>
      <c r="S855" s="217"/>
    </row>
    <row r="856" spans="2:19" ht="14">
      <c r="B856" s="217"/>
      <c r="C856" s="217"/>
      <c r="D856" s="217"/>
      <c r="E856" s="217"/>
      <c r="F856" s="217"/>
      <c r="G856" s="217"/>
      <c r="H856" s="276"/>
      <c r="I856" s="277"/>
      <c r="J856" s="278"/>
      <c r="K856" s="279"/>
      <c r="L856" s="280"/>
      <c r="M856" s="279">
        <v>0</v>
      </c>
      <c r="N856" s="279">
        <v>0.151</v>
      </c>
      <c r="O856" s="279">
        <v>1.2350000000000001</v>
      </c>
      <c r="P856" s="279">
        <v>272.17399999999998</v>
      </c>
      <c r="Q856" s="279">
        <v>272.17399999999998</v>
      </c>
      <c r="R856" s="253">
        <f>+O856/N856-1</f>
        <v>7.1788079470198678</v>
      </c>
      <c r="S856" s="217" t="s">
        <v>12</v>
      </c>
    </row>
    <row r="857" spans="2:19" ht="14">
      <c r="B857" s="217"/>
      <c r="C857" s="217"/>
      <c r="D857" s="217"/>
      <c r="E857" s="217"/>
      <c r="F857" s="217"/>
      <c r="G857" s="217"/>
      <c r="H857" s="281"/>
      <c r="I857" s="282"/>
      <c r="J857" s="283"/>
      <c r="K857" s="218"/>
      <c r="L857" s="284"/>
      <c r="M857" s="218">
        <v>0</v>
      </c>
      <c r="N857" s="218">
        <v>0.14199999999999999</v>
      </c>
      <c r="O857" s="218">
        <v>2.66</v>
      </c>
      <c r="P857" s="218">
        <v>351.50599999999997</v>
      </c>
      <c r="Q857" s="218">
        <v>351.50599999999997</v>
      </c>
      <c r="R857" s="253">
        <f>+O857/N857-1</f>
        <v>17.732394366197187</v>
      </c>
      <c r="S857" s="217" t="s">
        <v>13</v>
      </c>
    </row>
    <row r="858" spans="2:19" ht="14">
      <c r="B858" s="217"/>
      <c r="C858" s="217"/>
      <c r="D858" s="217"/>
      <c r="E858" s="217"/>
      <c r="F858" s="217"/>
      <c r="G858" s="217"/>
      <c r="H858" s="281"/>
      <c r="I858" s="282"/>
      <c r="J858" s="283"/>
      <c r="K858" s="218"/>
      <c r="L858" s="284"/>
      <c r="M858" s="218">
        <v>0</v>
      </c>
      <c r="N858" s="218">
        <v>0.156</v>
      </c>
      <c r="O858" s="218">
        <v>17.341000000000001</v>
      </c>
      <c r="P858" s="218"/>
      <c r="Q858" s="218"/>
      <c r="R858" s="253">
        <f>+O858/N858-1</f>
        <v>110.16025641025642</v>
      </c>
      <c r="S858" s="217" t="s">
        <v>14</v>
      </c>
    </row>
    <row r="859" spans="2:19" ht="14">
      <c r="B859" s="217"/>
      <c r="C859" s="217"/>
      <c r="D859" s="217"/>
      <c r="E859" s="217"/>
      <c r="F859" s="217"/>
      <c r="G859" s="217"/>
      <c r="H859" s="285"/>
      <c r="I859" s="286"/>
      <c r="J859" s="287"/>
      <c r="K859" s="288"/>
      <c r="L859" s="289">
        <v>0</v>
      </c>
      <c r="M859" s="288">
        <v>0</v>
      </c>
      <c r="N859" s="288">
        <v>0.40400000000000003</v>
      </c>
      <c r="O859" s="288">
        <v>88.807000000000002</v>
      </c>
      <c r="P859" s="288"/>
      <c r="Q859" s="288"/>
      <c r="R859" s="253">
        <f>+O859/N859-1</f>
        <v>218.81930693069307</v>
      </c>
      <c r="S859" s="217" t="s">
        <v>19</v>
      </c>
    </row>
    <row r="860" spans="2:19" ht="14">
      <c r="B860" s="217"/>
      <c r="C860" s="217"/>
      <c r="D860" s="217"/>
      <c r="E860" s="217"/>
      <c r="F860" s="217"/>
      <c r="G860" s="217"/>
      <c r="H860" s="416" t="s">
        <v>1422</v>
      </c>
      <c r="I860" s="416"/>
      <c r="J860" s="416"/>
      <c r="K860" s="416"/>
      <c r="L860" s="416"/>
      <c r="M860" s="416"/>
      <c r="N860" s="416"/>
      <c r="O860" s="416"/>
      <c r="P860" s="416"/>
      <c r="Q860" s="346"/>
      <c r="R860" s="216"/>
      <c r="S860" s="217"/>
    </row>
    <row r="861" spans="2:19" ht="14">
      <c r="B861" s="217"/>
      <c r="C861" s="217"/>
      <c r="D861" s="217"/>
      <c r="E861" s="217"/>
      <c r="F861" s="217"/>
      <c r="G861" s="217"/>
      <c r="H861" s="265"/>
      <c r="I861" s="265"/>
      <c r="J861" s="265"/>
      <c r="K861" s="265"/>
      <c r="L861" s="265"/>
      <c r="M861" s="265">
        <f t="shared" ref="M861:O861" si="309">+M856/M$587</f>
        <v>0</v>
      </c>
      <c r="N861" s="265">
        <f t="shared" si="309"/>
        <v>4.175434306762472E-8</v>
      </c>
      <c r="O861" s="265">
        <f t="shared" si="309"/>
        <v>9.7950896511284196E-8</v>
      </c>
      <c r="P861" s="265">
        <f>+P856/P$587</f>
        <v>1.3460817340617247E-5</v>
      </c>
      <c r="Q861" s="265">
        <f>+Q856/Q$587</f>
        <v>2.3418939771333593E-5</v>
      </c>
      <c r="R861" s="253">
        <f>+O861/N861-1</f>
        <v>1.345885225703213</v>
      </c>
      <c r="S861" s="217" t="s">
        <v>12</v>
      </c>
    </row>
    <row r="862" spans="2:19" ht="14">
      <c r="B862" s="217"/>
      <c r="C862" s="217"/>
      <c r="D862" s="217"/>
      <c r="E862" s="217"/>
      <c r="F862" s="217"/>
      <c r="G862" s="217"/>
      <c r="H862" s="265"/>
      <c r="I862" s="265"/>
      <c r="J862" s="265"/>
      <c r="K862" s="265"/>
      <c r="L862" s="265"/>
      <c r="M862" s="265" t="e">
        <f t="shared" ref="M862:O862" si="310">+M857/M$588</f>
        <v>#DIV/0!</v>
      </c>
      <c r="N862" s="265" t="e">
        <f t="shared" si="310"/>
        <v>#DIV/0!</v>
      </c>
      <c r="O862" s="265" t="e">
        <f t="shared" si="310"/>
        <v>#DIV/0!</v>
      </c>
      <c r="P862" s="265" t="e">
        <f>+P857/P$588</f>
        <v>#DIV/0!</v>
      </c>
      <c r="Q862" s="265" t="e">
        <f>+Q857/Q$588</f>
        <v>#DIV/0!</v>
      </c>
      <c r="R862" s="253" t="e">
        <f>+O862/N862-1</f>
        <v>#DIV/0!</v>
      </c>
      <c r="S862" s="217" t="s">
        <v>13</v>
      </c>
    </row>
    <row r="863" spans="2:19" ht="14">
      <c r="B863" s="217"/>
      <c r="C863" s="217"/>
      <c r="D863" s="217"/>
      <c r="E863" s="217"/>
      <c r="F863" s="217"/>
      <c r="G863" s="217"/>
      <c r="H863" s="265"/>
      <c r="I863" s="265"/>
      <c r="J863" s="265"/>
      <c r="K863" s="265"/>
      <c r="L863" s="265"/>
      <c r="M863" s="265" t="e">
        <f t="shared" ref="M863:O863" si="311">+M858/M$589</f>
        <v>#VALUE!</v>
      </c>
      <c r="N863" s="265">
        <f t="shared" si="311"/>
        <v>4.7433714424714184E-6</v>
      </c>
      <c r="O863" s="265">
        <f t="shared" si="311"/>
        <v>-4.3988686376723361E-5</v>
      </c>
      <c r="P863" s="265">
        <f>+P858/P$589</f>
        <v>0</v>
      </c>
      <c r="Q863" s="265">
        <f>+Q858/Q$589</f>
        <v>0</v>
      </c>
      <c r="R863" s="253">
        <f>+O863/N863-1</f>
        <v>-10.273717420241525</v>
      </c>
      <c r="S863" s="217" t="s">
        <v>14</v>
      </c>
    </row>
    <row r="864" spans="2:19" ht="14">
      <c r="B864" s="217"/>
      <c r="C864" s="217"/>
      <c r="D864" s="217"/>
      <c r="E864" s="217"/>
      <c r="F864" s="217"/>
      <c r="G864" s="217"/>
      <c r="H864" s="265"/>
      <c r="I864" s="265"/>
      <c r="J864" s="265"/>
      <c r="K864" s="265"/>
      <c r="L864" s="265"/>
      <c r="M864" s="265" t="e">
        <f t="shared" ref="M864:O864" si="312">+M859/M$590</f>
        <v>#VALUE!</v>
      </c>
      <c r="N864" s="265">
        <f t="shared" si="312"/>
        <v>3.4221714355416222E-7</v>
      </c>
      <c r="O864" s="265">
        <f t="shared" si="312"/>
        <v>-1.7279643538156205E-3</v>
      </c>
      <c r="P864" s="265">
        <f>+P859/P$590</f>
        <v>0</v>
      </c>
      <c r="Q864" s="265">
        <f>+Q859/Q$590</f>
        <v>0</v>
      </c>
      <c r="R864" s="253">
        <f>+O864/N864-1</f>
        <v>-5050.3214216842352</v>
      </c>
      <c r="S864" s="217" t="s">
        <v>19</v>
      </c>
    </row>
    <row r="865" spans="2:19" ht="14">
      <c r="B865" s="217"/>
      <c r="C865" s="217"/>
      <c r="D865" s="217"/>
      <c r="E865" s="217"/>
      <c r="F865" s="217"/>
      <c r="G865" s="217"/>
      <c r="H865" s="415" t="s">
        <v>1423</v>
      </c>
      <c r="I865" s="415"/>
      <c r="J865" s="415"/>
      <c r="K865" s="415"/>
      <c r="L865" s="415"/>
      <c r="M865" s="415"/>
      <c r="N865" s="415"/>
      <c r="O865" s="415"/>
      <c r="P865" s="415"/>
      <c r="Q865" s="333"/>
      <c r="R865" s="216"/>
      <c r="S865" s="217"/>
    </row>
    <row r="866" spans="2:19" ht="14">
      <c r="B866" s="217"/>
      <c r="C866" s="217"/>
      <c r="D866" s="217"/>
      <c r="E866" s="217"/>
      <c r="F866" s="217"/>
      <c r="G866" s="217"/>
      <c r="H866" s="276"/>
      <c r="I866" s="277"/>
      <c r="J866" s="278"/>
      <c r="K866" s="279"/>
      <c r="L866" s="280"/>
      <c r="M866" s="279">
        <f t="shared" ref="M866:P869" si="313">+M836+M846+M856</f>
        <v>0</v>
      </c>
      <c r="N866" s="279">
        <f t="shared" si="313"/>
        <v>135.58200000000002</v>
      </c>
      <c r="O866" s="279">
        <f t="shared" si="313"/>
        <v>1241.422</v>
      </c>
      <c r="P866" s="279">
        <f t="shared" si="313"/>
        <v>5723.5129999999999</v>
      </c>
      <c r="Q866" s="279">
        <f t="shared" ref="Q866" si="314">+Q836+Q846+Q856</f>
        <v>5723.5129999999999</v>
      </c>
      <c r="R866" s="253">
        <f>+P866/O866-1</f>
        <v>3.6104491462210273</v>
      </c>
      <c r="S866" s="217" t="s">
        <v>12</v>
      </c>
    </row>
    <row r="867" spans="2:19" ht="14">
      <c r="B867" s="217"/>
      <c r="C867" s="217"/>
      <c r="D867" s="217"/>
      <c r="E867" s="217"/>
      <c r="F867" s="217"/>
      <c r="G867" s="217"/>
      <c r="H867" s="281"/>
      <c r="I867" s="282"/>
      <c r="J867" s="283"/>
      <c r="K867" s="218"/>
      <c r="L867" s="284"/>
      <c r="M867" s="218">
        <f t="shared" si="313"/>
        <v>2.8439999999999999</v>
      </c>
      <c r="N867" s="218">
        <f t="shared" si="313"/>
        <v>167.672</v>
      </c>
      <c r="O867" s="218">
        <f t="shared" si="313"/>
        <v>2520.5480000000002</v>
      </c>
      <c r="P867" s="218">
        <f t="shared" si="313"/>
        <v>5886.8069999999998</v>
      </c>
      <c r="Q867" s="218">
        <f t="shared" ref="Q867" si="315">+Q837+Q847+Q857</f>
        <v>5886.8069999999998</v>
      </c>
      <c r="R867" s="253">
        <f t="shared" ref="R867:R869" si="316">+P867/O867-1</f>
        <v>1.3355266394450727</v>
      </c>
      <c r="S867" s="217" t="s">
        <v>13</v>
      </c>
    </row>
    <row r="868" spans="2:19" ht="14">
      <c r="B868" s="217"/>
      <c r="C868" s="217"/>
      <c r="D868" s="217"/>
      <c r="E868" s="217"/>
      <c r="F868" s="217"/>
      <c r="G868" s="217"/>
      <c r="H868" s="281"/>
      <c r="I868" s="282"/>
      <c r="J868" s="283"/>
      <c r="K868" s="218"/>
      <c r="L868" s="284"/>
      <c r="M868" s="218">
        <f t="shared" si="313"/>
        <v>34.188000000000002</v>
      </c>
      <c r="N868" s="218">
        <f t="shared" si="313"/>
        <v>220.20500000000001</v>
      </c>
      <c r="O868" s="218">
        <f t="shared" si="313"/>
        <v>3200.2040000000002</v>
      </c>
      <c r="P868" s="218">
        <f t="shared" si="313"/>
        <v>0</v>
      </c>
      <c r="Q868" s="218">
        <f t="shared" ref="Q868" si="317">+Q838+Q848+Q858</f>
        <v>0</v>
      </c>
      <c r="R868" s="253">
        <f t="shared" si="316"/>
        <v>-1</v>
      </c>
      <c r="S868" s="217" t="s">
        <v>14</v>
      </c>
    </row>
    <row r="869" spans="2:19" ht="14">
      <c r="B869" s="217"/>
      <c r="C869" s="217"/>
      <c r="D869" s="217"/>
      <c r="E869" s="217"/>
      <c r="F869" s="217"/>
      <c r="G869" s="217"/>
      <c r="H869" s="285"/>
      <c r="I869" s="286"/>
      <c r="J869" s="287"/>
      <c r="K869" s="288"/>
      <c r="L869" s="289"/>
      <c r="M869" s="288">
        <f t="shared" si="313"/>
        <v>84.796999999999997</v>
      </c>
      <c r="N869" s="288">
        <f t="shared" si="313"/>
        <v>360.67300000000006</v>
      </c>
      <c r="O869" s="288">
        <f t="shared" si="313"/>
        <v>4210.1019999999999</v>
      </c>
      <c r="P869" s="288">
        <f t="shared" si="313"/>
        <v>0</v>
      </c>
      <c r="Q869" s="288">
        <f t="shared" ref="Q869" si="318">+Q839+Q849+Q859</f>
        <v>0</v>
      </c>
      <c r="R869" s="253">
        <f t="shared" si="316"/>
        <v>-1</v>
      </c>
      <c r="S869" s="217" t="s">
        <v>19</v>
      </c>
    </row>
    <row r="870" spans="2:19" ht="14">
      <c r="B870" s="217"/>
      <c r="C870" s="217"/>
      <c r="D870" s="217"/>
      <c r="E870" s="217"/>
      <c r="F870" s="217"/>
      <c r="G870" s="217"/>
      <c r="H870" s="274"/>
      <c r="I870" s="274"/>
      <c r="J870" s="274"/>
      <c r="K870" s="290"/>
      <c r="L870" s="290"/>
      <c r="M870" s="290"/>
      <c r="N870" s="290"/>
      <c r="O870" s="290"/>
      <c r="P870" s="290"/>
      <c r="Q870" s="290"/>
      <c r="R870" s="253"/>
      <c r="S870" s="217" t="s">
        <v>708</v>
      </c>
    </row>
    <row r="871" spans="2:19" ht="14">
      <c r="B871" s="217"/>
      <c r="C871" s="217"/>
      <c r="D871" s="217"/>
      <c r="E871" s="217"/>
      <c r="F871" s="217"/>
      <c r="G871" s="217"/>
      <c r="H871" s="415" t="s">
        <v>1424</v>
      </c>
      <c r="I871" s="415"/>
      <c r="J871" s="415"/>
      <c r="K871" s="415"/>
      <c r="L871" s="415"/>
      <c r="M871" s="415"/>
      <c r="N871" s="415"/>
      <c r="O871" s="415"/>
      <c r="P871" s="415"/>
      <c r="Q871" s="333"/>
      <c r="R871" s="216"/>
      <c r="S871" s="217"/>
    </row>
    <row r="872" spans="2:19" ht="14">
      <c r="B872" s="217"/>
      <c r="C872" s="217"/>
      <c r="D872" s="217"/>
      <c r="E872" s="217"/>
      <c r="F872" s="217"/>
      <c r="G872" s="217"/>
      <c r="H872" s="276"/>
      <c r="I872" s="277"/>
      <c r="J872" s="278"/>
      <c r="K872" s="279"/>
      <c r="L872" s="280"/>
      <c r="M872" s="279">
        <v>0</v>
      </c>
      <c r="N872" s="279">
        <v>0.66900000000000004</v>
      </c>
      <c r="O872" s="279">
        <v>6.2839999999999998</v>
      </c>
      <c r="P872" s="279">
        <v>135.59</v>
      </c>
      <c r="Q872" s="279">
        <v>135.59</v>
      </c>
      <c r="R872" s="253">
        <f>+O872/N872-1</f>
        <v>8.3931240657698041</v>
      </c>
      <c r="S872" s="217" t="s">
        <v>12</v>
      </c>
    </row>
    <row r="873" spans="2:19" ht="14">
      <c r="B873" s="217"/>
      <c r="C873" s="217"/>
      <c r="D873" s="217"/>
      <c r="E873" s="217"/>
      <c r="F873" s="217"/>
      <c r="G873" s="217"/>
      <c r="H873" s="281"/>
      <c r="I873" s="282"/>
      <c r="J873" s="283"/>
      <c r="K873" s="218"/>
      <c r="L873" s="284"/>
      <c r="M873" s="218">
        <v>2.8000000000000001E-2</v>
      </c>
      <c r="N873" s="218">
        <v>0.80400000000000005</v>
      </c>
      <c r="O873" s="218">
        <v>15.516999999999999</v>
      </c>
      <c r="P873" s="218">
        <v>127.02200000000001</v>
      </c>
      <c r="Q873" s="218">
        <v>127.02200000000001</v>
      </c>
      <c r="R873" s="253">
        <f>+O873/N873-1</f>
        <v>18.299751243781092</v>
      </c>
      <c r="S873" s="217" t="s">
        <v>13</v>
      </c>
    </row>
    <row r="874" spans="2:19" ht="14">
      <c r="B874" s="217"/>
      <c r="C874" s="217"/>
      <c r="D874" s="217"/>
      <c r="E874" s="217"/>
      <c r="F874" s="217"/>
      <c r="G874" s="217"/>
      <c r="H874" s="281"/>
      <c r="I874" s="282"/>
      <c r="J874" s="283"/>
      <c r="K874" s="218"/>
      <c r="L874" s="284"/>
      <c r="M874" s="218">
        <v>0.34200000000000003</v>
      </c>
      <c r="N874" s="218">
        <v>1.0349999999999999</v>
      </c>
      <c r="O874" s="218">
        <v>19.690999999999999</v>
      </c>
      <c r="P874" s="218"/>
      <c r="Q874" s="218"/>
      <c r="R874" s="253">
        <f>+O874/N874-1</f>
        <v>18.02512077294686</v>
      </c>
      <c r="S874" s="217" t="s">
        <v>14</v>
      </c>
    </row>
    <row r="875" spans="2:19" ht="14">
      <c r="B875" s="217"/>
      <c r="C875" s="217"/>
      <c r="D875" s="217"/>
      <c r="E875" s="217"/>
      <c r="F875" s="217"/>
      <c r="G875" s="217"/>
      <c r="H875" s="285"/>
      <c r="I875" s="286"/>
      <c r="J875" s="287"/>
      <c r="K875" s="288"/>
      <c r="L875" s="289"/>
      <c r="M875" s="288">
        <v>0.85099999999999998</v>
      </c>
      <c r="N875" s="288">
        <v>1.8340000000000001</v>
      </c>
      <c r="O875" s="288">
        <v>44.174999999999997</v>
      </c>
      <c r="P875" s="288"/>
      <c r="Q875" s="288"/>
      <c r="R875" s="253">
        <f>+O875/N875-1</f>
        <v>23.086695747001087</v>
      </c>
      <c r="S875" s="217" t="s">
        <v>19</v>
      </c>
    </row>
    <row r="876" spans="2:19" ht="14">
      <c r="B876" s="217"/>
      <c r="C876" s="217"/>
      <c r="D876" s="217"/>
      <c r="E876" s="217"/>
      <c r="F876" s="217"/>
      <c r="G876" s="217"/>
      <c r="H876" s="415" t="s">
        <v>1425</v>
      </c>
      <c r="I876" s="415"/>
      <c r="J876" s="415"/>
      <c r="K876" s="415"/>
      <c r="L876" s="415"/>
      <c r="M876" s="415"/>
      <c r="N876" s="415"/>
      <c r="O876" s="415"/>
      <c r="P876" s="415"/>
      <c r="Q876" s="333"/>
      <c r="R876" s="216"/>
      <c r="S876" s="217"/>
    </row>
    <row r="877" spans="2:19" ht="14">
      <c r="B877" s="217"/>
      <c r="C877" s="217"/>
      <c r="D877" s="217"/>
      <c r="E877" s="217"/>
      <c r="F877" s="217"/>
      <c r="G877" s="217"/>
      <c r="H877" s="222"/>
      <c r="I877" s="222"/>
      <c r="J877" s="222"/>
      <c r="K877" s="222"/>
      <c r="L877" s="222"/>
      <c r="M877" s="222"/>
      <c r="N877" s="222">
        <f t="shared" ref="N877:P880" si="319">+N872/N856</f>
        <v>4.4304635761589406</v>
      </c>
      <c r="O877" s="222">
        <f t="shared" si="319"/>
        <v>5.08825910931174</v>
      </c>
      <c r="P877" s="222">
        <f>+P872/P856</f>
        <v>0.49817396224474053</v>
      </c>
      <c r="Q877" s="222">
        <f>+Q872/Q856</f>
        <v>0.49817396224474053</v>
      </c>
      <c r="R877" s="253">
        <f>+O877/N877-1</f>
        <v>0.14847103962043762</v>
      </c>
      <c r="S877" s="217" t="s">
        <v>12</v>
      </c>
    </row>
    <row r="878" spans="2:19" ht="14">
      <c r="B878" s="217"/>
      <c r="C878" s="217"/>
      <c r="D878" s="217"/>
      <c r="E878" s="217"/>
      <c r="F878" s="217"/>
      <c r="G878" s="217"/>
      <c r="H878" s="263"/>
      <c r="I878" s="263"/>
      <c r="J878" s="263"/>
      <c r="K878" s="263"/>
      <c r="L878" s="263"/>
      <c r="M878" s="263"/>
      <c r="N878" s="263">
        <f t="shared" si="319"/>
        <v>5.6619718309859159</v>
      </c>
      <c r="O878" s="263">
        <f t="shared" si="319"/>
        <v>5.833458646616541</v>
      </c>
      <c r="P878" s="263">
        <f t="shared" si="319"/>
        <v>0.36136509760857571</v>
      </c>
      <c r="Q878" s="263">
        <f t="shared" ref="Q878" si="320">+Q873/Q857</f>
        <v>0.36136509760857571</v>
      </c>
      <c r="R878" s="253">
        <f>+O878/N878-1</f>
        <v>3.0287472412374061E-2</v>
      </c>
      <c r="S878" s="217" t="s">
        <v>13</v>
      </c>
    </row>
    <row r="879" spans="2:19" ht="14">
      <c r="B879" s="217"/>
      <c r="C879" s="217"/>
      <c r="D879" s="217"/>
      <c r="E879" s="217"/>
      <c r="F879" s="217"/>
      <c r="G879" s="217"/>
      <c r="H879" s="263"/>
      <c r="I879" s="263"/>
      <c r="J879" s="263"/>
      <c r="K879" s="263"/>
      <c r="L879" s="263"/>
      <c r="M879" s="263"/>
      <c r="N879" s="263">
        <f t="shared" si="319"/>
        <v>6.6346153846153841</v>
      </c>
      <c r="O879" s="263">
        <f t="shared" si="319"/>
        <v>1.1355169828729599</v>
      </c>
      <c r="P879" s="263" t="e">
        <f t="shared" si="319"/>
        <v>#DIV/0!</v>
      </c>
      <c r="Q879" s="263" t="e">
        <f t="shared" ref="Q879" si="321">+Q874/Q858</f>
        <v>#DIV/0!</v>
      </c>
      <c r="R879" s="253">
        <f>+O879/N879-1</f>
        <v>-0.82884961417566982</v>
      </c>
      <c r="S879" s="217" t="s">
        <v>14</v>
      </c>
    </row>
    <row r="880" spans="2:19" ht="14">
      <c r="B880" s="217"/>
      <c r="C880" s="217"/>
      <c r="D880" s="217"/>
      <c r="E880" s="217"/>
      <c r="F880" s="217"/>
      <c r="G880" s="217"/>
      <c r="H880" s="264"/>
      <c r="I880" s="264"/>
      <c r="J880" s="264"/>
      <c r="K880" s="264"/>
      <c r="L880" s="264"/>
      <c r="M880" s="264"/>
      <c r="N880" s="264">
        <f t="shared" si="319"/>
        <v>4.5396039603960396</v>
      </c>
      <c r="O880" s="264">
        <f t="shared" si="319"/>
        <v>0.49742700462801354</v>
      </c>
      <c r="P880" s="264" t="e">
        <f t="shared" si="319"/>
        <v>#DIV/0!</v>
      </c>
      <c r="Q880" s="264" t="e">
        <f t="shared" ref="Q880" si="322">+Q875/Q859</f>
        <v>#DIV/0!</v>
      </c>
      <c r="R880" s="253">
        <f>+O880/N880-1</f>
        <v>-0.89042502188128814</v>
      </c>
      <c r="S880" s="217" t="s">
        <v>19</v>
      </c>
    </row>
    <row r="881" spans="2:19" ht="14">
      <c r="B881" s="217"/>
      <c r="C881" s="217"/>
      <c r="D881" s="217"/>
      <c r="E881" s="217"/>
      <c r="F881" s="217"/>
      <c r="G881" s="217"/>
      <c r="H881" s="424" t="s">
        <v>1423</v>
      </c>
      <c r="I881" s="424"/>
      <c r="J881" s="424"/>
      <c r="K881" s="424"/>
      <c r="L881" s="424"/>
      <c r="M881" s="424"/>
      <c r="N881" s="424"/>
      <c r="O881" s="424"/>
      <c r="P881" s="424"/>
      <c r="Q881" s="243"/>
      <c r="R881" s="216"/>
      <c r="S881" s="217"/>
    </row>
    <row r="882" spans="2:19" ht="14">
      <c r="B882" s="217"/>
      <c r="C882" s="217"/>
      <c r="D882" s="217"/>
      <c r="E882" s="217"/>
      <c r="F882" s="217"/>
      <c r="G882" s="217"/>
      <c r="H882" s="415" t="s">
        <v>1417</v>
      </c>
      <c r="I882" s="415"/>
      <c r="J882" s="415"/>
      <c r="K882" s="415"/>
      <c r="L882" s="415"/>
      <c r="M882" s="415"/>
      <c r="N882" s="415"/>
      <c r="O882" s="415"/>
      <c r="P882" s="415"/>
      <c r="Q882" s="333"/>
      <c r="R882" s="216"/>
      <c r="S882" s="217"/>
    </row>
    <row r="883" spans="2:19" ht="14">
      <c r="B883" s="217"/>
      <c r="C883" s="217"/>
      <c r="D883" s="217"/>
      <c r="E883" s="217"/>
      <c r="F883" s="217"/>
      <c r="G883" s="217"/>
      <c r="H883" s="276">
        <f t="shared" ref="H883:P886" si="323">+H789+H836</f>
        <v>0</v>
      </c>
      <c r="I883" s="277">
        <f t="shared" si="323"/>
        <v>0</v>
      </c>
      <c r="J883" s="278">
        <f t="shared" si="323"/>
        <v>0</v>
      </c>
      <c r="K883" s="279">
        <f t="shared" si="323"/>
        <v>0</v>
      </c>
      <c r="L883" s="280">
        <f t="shared" si="323"/>
        <v>34493.962999999996</v>
      </c>
      <c r="M883" s="279">
        <f t="shared" si="323"/>
        <v>46286.478000000003</v>
      </c>
      <c r="N883" s="279">
        <f t="shared" si="323"/>
        <v>56479.61</v>
      </c>
      <c r="O883" s="279">
        <f t="shared" si="323"/>
        <v>69092.65800000001</v>
      </c>
      <c r="P883" s="279">
        <f>+P789+P836</f>
        <v>90235.497000000003</v>
      </c>
      <c r="Q883" s="279">
        <f>+Q789+Q836</f>
        <v>90235.497000000003</v>
      </c>
      <c r="R883" s="253">
        <f>+O883/N883-1</f>
        <v>0.22332038057628245</v>
      </c>
      <c r="S883" s="217" t="s">
        <v>12</v>
      </c>
    </row>
    <row r="884" spans="2:19" ht="14">
      <c r="B884" s="217"/>
      <c r="C884" s="217"/>
      <c r="D884" s="217"/>
      <c r="E884" s="217"/>
      <c r="F884" s="217"/>
      <c r="G884" s="217"/>
      <c r="H884" s="281">
        <f t="shared" si="323"/>
        <v>0</v>
      </c>
      <c r="I884" s="282">
        <f t="shared" si="323"/>
        <v>0</v>
      </c>
      <c r="J884" s="283">
        <f t="shared" si="323"/>
        <v>0</v>
      </c>
      <c r="K884" s="218">
        <f t="shared" si="323"/>
        <v>0</v>
      </c>
      <c r="L884" s="284">
        <f t="shared" si="323"/>
        <v>37640.118000000002</v>
      </c>
      <c r="M884" s="218">
        <f t="shared" si="323"/>
        <v>49601.478000000003</v>
      </c>
      <c r="N884" s="218">
        <f t="shared" si="323"/>
        <v>58978.566999999995</v>
      </c>
      <c r="O884" s="218">
        <f t="shared" si="323"/>
        <v>74619.964000000007</v>
      </c>
      <c r="P884" s="218">
        <f t="shared" si="323"/>
        <v>96265.270999999993</v>
      </c>
      <c r="Q884" s="218">
        <f t="shared" ref="Q884" si="324">+Q790+Q837</f>
        <v>96265.270999999993</v>
      </c>
      <c r="R884" s="253">
        <f>+O884/N884-1</f>
        <v>0.26520476497843726</v>
      </c>
      <c r="S884" s="217" t="s">
        <v>13</v>
      </c>
    </row>
    <row r="885" spans="2:19" ht="14">
      <c r="B885" s="217"/>
      <c r="C885" s="217"/>
      <c r="D885" s="217"/>
      <c r="E885" s="217"/>
      <c r="F885" s="217"/>
      <c r="G885" s="217"/>
      <c r="H885" s="281">
        <f t="shared" si="323"/>
        <v>0</v>
      </c>
      <c r="I885" s="282">
        <f t="shared" si="323"/>
        <v>0</v>
      </c>
      <c r="J885" s="283">
        <f t="shared" si="323"/>
        <v>0</v>
      </c>
      <c r="K885" s="218">
        <f t="shared" si="323"/>
        <v>0</v>
      </c>
      <c r="L885" s="284">
        <f t="shared" si="323"/>
        <v>40615.969000000005</v>
      </c>
      <c r="M885" s="218">
        <f t="shared" si="323"/>
        <v>52627.517</v>
      </c>
      <c r="N885" s="218">
        <f t="shared" si="323"/>
        <v>61958.46</v>
      </c>
      <c r="O885" s="218">
        <f t="shared" si="323"/>
        <v>79466.402000000002</v>
      </c>
      <c r="P885" s="218">
        <f t="shared" si="323"/>
        <v>0</v>
      </c>
      <c r="Q885" s="218">
        <f t="shared" ref="Q885" si="325">+Q791+Q838</f>
        <v>0</v>
      </c>
      <c r="R885" s="253">
        <f>+O885/N885-1</f>
        <v>0.28257548686652312</v>
      </c>
      <c r="S885" s="217" t="s">
        <v>14</v>
      </c>
    </row>
    <row r="886" spans="2:19" ht="14">
      <c r="B886" s="217"/>
      <c r="C886" s="217"/>
      <c r="D886" s="217"/>
      <c r="E886" s="217"/>
      <c r="F886" s="217"/>
      <c r="G886" s="217"/>
      <c r="H886" s="285">
        <f t="shared" si="323"/>
        <v>0</v>
      </c>
      <c r="I886" s="286">
        <f t="shared" si="323"/>
        <v>0</v>
      </c>
      <c r="J886" s="287">
        <f t="shared" si="323"/>
        <v>21539.118999999999</v>
      </c>
      <c r="K886" s="288">
        <f t="shared" si="323"/>
        <v>32334.965</v>
      </c>
      <c r="L886" s="289">
        <f t="shared" si="323"/>
        <v>44203.827000000005</v>
      </c>
      <c r="M886" s="288">
        <f t="shared" si="323"/>
        <v>54937.610000000008</v>
      </c>
      <c r="N886" s="288">
        <f t="shared" si="323"/>
        <v>65726.951000000001</v>
      </c>
      <c r="O886" s="288">
        <f t="shared" si="323"/>
        <v>85613.563999999998</v>
      </c>
      <c r="P886" s="288">
        <f t="shared" si="323"/>
        <v>0</v>
      </c>
      <c r="Q886" s="288">
        <f t="shared" ref="Q886" si="326">+Q792+Q839</f>
        <v>0</v>
      </c>
      <c r="R886" s="253">
        <f>+O886/N886-1</f>
        <v>0.30256405777897721</v>
      </c>
      <c r="S886" s="217" t="s">
        <v>19</v>
      </c>
    </row>
    <row r="887" spans="2:19" ht="14">
      <c r="B887" s="217"/>
      <c r="C887" s="217"/>
      <c r="D887" s="217"/>
      <c r="E887" s="217"/>
      <c r="F887" s="217"/>
      <c r="G887" s="217"/>
      <c r="H887" s="415" t="s">
        <v>1418</v>
      </c>
      <c r="I887" s="415"/>
      <c r="J887" s="415"/>
      <c r="K887" s="415"/>
      <c r="L887" s="415"/>
      <c r="M887" s="415"/>
      <c r="N887" s="415"/>
      <c r="O887" s="415"/>
      <c r="P887" s="415"/>
      <c r="Q887" s="333"/>
      <c r="R887" s="216"/>
      <c r="S887" s="217"/>
    </row>
    <row r="888" spans="2:19" ht="14">
      <c r="B888" s="217"/>
      <c r="C888" s="217"/>
      <c r="D888" s="217"/>
      <c r="E888" s="217"/>
      <c r="F888" s="217"/>
      <c r="G888" s="217"/>
      <c r="H888" s="222"/>
      <c r="I888" s="222"/>
      <c r="J888" s="222"/>
      <c r="K888" s="222"/>
      <c r="L888" s="222" t="e">
        <f t="shared" ref="L888:O888" si="327">+L883/L$649</f>
        <v>#DIV/0!</v>
      </c>
      <c r="M888" s="222" t="e">
        <f t="shared" si="327"/>
        <v>#DIV/0!</v>
      </c>
      <c r="N888" s="222" t="e">
        <f t="shared" si="327"/>
        <v>#DIV/0!</v>
      </c>
      <c r="O888" s="222" t="e">
        <f t="shared" si="327"/>
        <v>#DIV/0!</v>
      </c>
      <c r="P888" s="222" t="e">
        <f>+P883/P$649</f>
        <v>#DIV/0!</v>
      </c>
      <c r="Q888" s="222" t="e">
        <f>+Q883/Q$649</f>
        <v>#DIV/0!</v>
      </c>
      <c r="R888" s="253" t="e">
        <f>+O888/N888-1</f>
        <v>#DIV/0!</v>
      </c>
      <c r="S888" s="217" t="s">
        <v>12</v>
      </c>
    </row>
    <row r="889" spans="2:19" ht="14">
      <c r="B889" s="217"/>
      <c r="C889" s="217"/>
      <c r="D889" s="217"/>
      <c r="E889" s="217"/>
      <c r="F889" s="217"/>
      <c r="G889" s="217"/>
      <c r="H889" s="263"/>
      <c r="I889" s="263"/>
      <c r="J889" s="263"/>
      <c r="K889" s="263"/>
      <c r="L889" s="263" t="e">
        <f t="shared" ref="L889:O889" si="328">+L884/L$650</f>
        <v>#NUM!</v>
      </c>
      <c r="M889" s="263" t="e">
        <f t="shared" si="328"/>
        <v>#NUM!</v>
      </c>
      <c r="N889" s="263" t="e">
        <f t="shared" si="328"/>
        <v>#NUM!</v>
      </c>
      <c r="O889" s="263" t="e">
        <f t="shared" si="328"/>
        <v>#NUM!</v>
      </c>
      <c r="P889" s="263" t="e">
        <f>+P884/P$650</f>
        <v>#NUM!</v>
      </c>
      <c r="Q889" s="263" t="e">
        <f>+Q884/Q$650</f>
        <v>#NUM!</v>
      </c>
      <c r="R889" s="253" t="e">
        <f>+O889/N889-1</f>
        <v>#NUM!</v>
      </c>
      <c r="S889" s="217" t="s">
        <v>13</v>
      </c>
    </row>
    <row r="890" spans="2:19" ht="14">
      <c r="B890" s="217"/>
      <c r="C890" s="217"/>
      <c r="D890" s="217"/>
      <c r="E890" s="217"/>
      <c r="F890" s="217"/>
      <c r="G890" s="217"/>
      <c r="H890" s="263"/>
      <c r="I890" s="263"/>
      <c r="J890" s="263"/>
      <c r="K890" s="263"/>
      <c r="L890" s="263">
        <f t="shared" ref="L890:O890" si="329">+L885/L$651</f>
        <v>66583.555737704912</v>
      </c>
      <c r="M890" s="263">
        <f t="shared" si="329"/>
        <v>60491.398850574704</v>
      </c>
      <c r="N890" s="263">
        <f t="shared" si="329"/>
        <v>52955.948717948711</v>
      </c>
      <c r="O890" s="263">
        <f t="shared" si="329"/>
        <v>51601.559740259741</v>
      </c>
      <c r="P890" s="291">
        <f>+P885/P$651</f>
        <v>0</v>
      </c>
      <c r="Q890" s="291">
        <f>+Q885/Q$651</f>
        <v>0</v>
      </c>
      <c r="R890" s="253">
        <f>+O890/N890-1</f>
        <v>-2.5575766471537476E-2</v>
      </c>
      <c r="S890" s="217" t="s">
        <v>14</v>
      </c>
    </row>
    <row r="891" spans="2:19" ht="14">
      <c r="B891" s="217"/>
      <c r="C891" s="217"/>
      <c r="D891" s="217"/>
      <c r="E891" s="217"/>
      <c r="F891" s="217"/>
      <c r="G891" s="217"/>
      <c r="H891" s="264"/>
      <c r="I891" s="264"/>
      <c r="J891" s="264">
        <f t="shared" ref="J891:O891" si="330">+J886/J$652</f>
        <v>1001.3653280321362</v>
      </c>
      <c r="K891" s="264">
        <f t="shared" si="330"/>
        <v>973.88225122724702</v>
      </c>
      <c r="L891" s="264">
        <f t="shared" si="330"/>
        <v>1026.6196784904294</v>
      </c>
      <c r="M891" s="264">
        <f t="shared" si="330"/>
        <v>1030.1286451879384</v>
      </c>
      <c r="N891" s="264">
        <f t="shared" si="330"/>
        <v>1246.6633885310123</v>
      </c>
      <c r="O891" s="264">
        <f t="shared" si="330"/>
        <v>1332.1225757679738</v>
      </c>
      <c r="P891" s="264">
        <f>+P886/P$652</f>
        <v>0</v>
      </c>
      <c r="Q891" s="264">
        <f>+Q886/Q$652</f>
        <v>0</v>
      </c>
      <c r="R891" s="253">
        <f>+O891/N891-1</f>
        <v>6.8550330444580698E-2</v>
      </c>
      <c r="S891" s="217" t="s">
        <v>19</v>
      </c>
    </row>
    <row r="892" spans="2:19" ht="14">
      <c r="B892" s="217"/>
      <c r="C892" s="217"/>
      <c r="D892" s="217"/>
      <c r="E892" s="217"/>
      <c r="F892" s="217"/>
      <c r="G892" s="217"/>
      <c r="H892" s="415" t="s">
        <v>1419</v>
      </c>
      <c r="I892" s="415"/>
      <c r="J892" s="415"/>
      <c r="K892" s="415"/>
      <c r="L892" s="415"/>
      <c r="M892" s="415"/>
      <c r="N892" s="415"/>
      <c r="O892" s="415"/>
      <c r="P892" s="415"/>
      <c r="Q892" s="333"/>
      <c r="R892" s="216"/>
      <c r="S892" s="217"/>
    </row>
    <row r="893" spans="2:19" ht="14">
      <c r="B893" s="217"/>
      <c r="C893" s="217"/>
      <c r="D893" s="217"/>
      <c r="E893" s="217"/>
      <c r="F893" s="217"/>
      <c r="G893" s="217"/>
      <c r="H893" s="276">
        <f t="shared" ref="H893:P896" si="331">+H799+H846</f>
        <v>0</v>
      </c>
      <c r="I893" s="277">
        <f t="shared" si="331"/>
        <v>0</v>
      </c>
      <c r="J893" s="278">
        <f t="shared" si="331"/>
        <v>0</v>
      </c>
      <c r="K893" s="279">
        <f t="shared" si="331"/>
        <v>0</v>
      </c>
      <c r="L893" s="280">
        <f t="shared" si="331"/>
        <v>3026.913</v>
      </c>
      <c r="M893" s="279">
        <f t="shared" si="331"/>
        <v>3779.1669999999999</v>
      </c>
      <c r="N893" s="279">
        <f t="shared" si="331"/>
        <v>5456.2750000000005</v>
      </c>
      <c r="O893" s="279">
        <f t="shared" si="331"/>
        <v>3744.2749999999996</v>
      </c>
      <c r="P893" s="279">
        <f>+P799+P846</f>
        <v>6747.2209999999995</v>
      </c>
      <c r="Q893" s="279">
        <f>+Q799+Q846</f>
        <v>6747.2209999999995</v>
      </c>
      <c r="R893" s="253">
        <f>+O893/N893-1</f>
        <v>-0.31376717632450724</v>
      </c>
      <c r="S893" s="217" t="s">
        <v>12</v>
      </c>
    </row>
    <row r="894" spans="2:19" ht="14">
      <c r="B894" s="217"/>
      <c r="C894" s="217"/>
      <c r="D894" s="217"/>
      <c r="E894" s="217"/>
      <c r="F894" s="217"/>
      <c r="G894" s="217"/>
      <c r="H894" s="281">
        <f t="shared" si="331"/>
        <v>0</v>
      </c>
      <c r="I894" s="282">
        <f t="shared" si="331"/>
        <v>0</v>
      </c>
      <c r="J894" s="283">
        <f t="shared" si="331"/>
        <v>0</v>
      </c>
      <c r="K894" s="218">
        <f t="shared" si="331"/>
        <v>0</v>
      </c>
      <c r="L894" s="284">
        <f t="shared" si="331"/>
        <v>3269.73</v>
      </c>
      <c r="M894" s="218">
        <f t="shared" si="331"/>
        <v>4227.0010000000002</v>
      </c>
      <c r="N894" s="218">
        <f t="shared" si="331"/>
        <v>3702.8960000000002</v>
      </c>
      <c r="O894" s="218">
        <f t="shared" si="331"/>
        <v>4328.2079999999996</v>
      </c>
      <c r="P894" s="218">
        <f t="shared" si="331"/>
        <v>9032.0500000000011</v>
      </c>
      <c r="Q894" s="218">
        <f t="shared" ref="Q894" si="332">+Q800+Q847</f>
        <v>9032.0500000000011</v>
      </c>
      <c r="R894" s="253">
        <f>+O894/N894-1</f>
        <v>0.168871067402379</v>
      </c>
      <c r="S894" s="217" t="s">
        <v>13</v>
      </c>
    </row>
    <row r="895" spans="2:19" ht="14">
      <c r="B895" s="217"/>
      <c r="C895" s="217"/>
      <c r="D895" s="217"/>
      <c r="E895" s="217"/>
      <c r="F895" s="217"/>
      <c r="G895" s="217"/>
      <c r="H895" s="281">
        <f t="shared" si="331"/>
        <v>0</v>
      </c>
      <c r="I895" s="282">
        <f t="shared" si="331"/>
        <v>0</v>
      </c>
      <c r="J895" s="283">
        <f t="shared" si="331"/>
        <v>0</v>
      </c>
      <c r="K895" s="218">
        <f t="shared" si="331"/>
        <v>0</v>
      </c>
      <c r="L895" s="284">
        <f t="shared" si="331"/>
        <v>3596.931</v>
      </c>
      <c r="M895" s="218">
        <f t="shared" si="331"/>
        <v>4489.2079999999996</v>
      </c>
      <c r="N895" s="218">
        <f t="shared" si="331"/>
        <v>4582.1940000000004</v>
      </c>
      <c r="O895" s="218">
        <f t="shared" si="331"/>
        <v>4488.1980000000003</v>
      </c>
      <c r="P895" s="218">
        <f t="shared" si="331"/>
        <v>0</v>
      </c>
      <c r="Q895" s="218">
        <f t="shared" ref="Q895" si="333">+Q801+Q848</f>
        <v>0</v>
      </c>
      <c r="R895" s="253">
        <f>+O895/N895-1</f>
        <v>-2.0513317419559307E-2</v>
      </c>
      <c r="S895" s="217" t="s">
        <v>14</v>
      </c>
    </row>
    <row r="896" spans="2:19" ht="14">
      <c r="B896" s="217"/>
      <c r="C896" s="217"/>
      <c r="D896" s="217"/>
      <c r="E896" s="217"/>
      <c r="F896" s="217"/>
      <c r="G896" s="217"/>
      <c r="H896" s="285">
        <f t="shared" si="331"/>
        <v>0</v>
      </c>
      <c r="I896" s="286">
        <f t="shared" si="331"/>
        <v>0</v>
      </c>
      <c r="J896" s="287">
        <f t="shared" si="331"/>
        <v>1751.2380000000001</v>
      </c>
      <c r="K896" s="288">
        <f t="shared" si="331"/>
        <v>2846.41</v>
      </c>
      <c r="L896" s="289">
        <f t="shared" si="331"/>
        <v>3303.8229999999999</v>
      </c>
      <c r="M896" s="288">
        <f t="shared" si="331"/>
        <v>4778.5870000000004</v>
      </c>
      <c r="N896" s="288">
        <f t="shared" si="331"/>
        <v>4493.6149999999998</v>
      </c>
      <c r="O896" s="288">
        <f t="shared" si="331"/>
        <v>4922.9369999999999</v>
      </c>
      <c r="P896" s="288">
        <f t="shared" si="331"/>
        <v>0</v>
      </c>
      <c r="Q896" s="288">
        <f t="shared" ref="Q896" si="334">+Q802+Q849</f>
        <v>0</v>
      </c>
      <c r="R896" s="253">
        <f>+O896/N896-1</f>
        <v>9.5540450172077573E-2</v>
      </c>
      <c r="S896" s="217" t="s">
        <v>19</v>
      </c>
    </row>
    <row r="897" spans="2:19" ht="14">
      <c r="B897" s="217"/>
      <c r="C897" s="217"/>
      <c r="D897" s="217"/>
      <c r="E897" s="217"/>
      <c r="F897" s="217"/>
      <c r="G897" s="217"/>
      <c r="H897" s="415" t="s">
        <v>1420</v>
      </c>
      <c r="I897" s="415"/>
      <c r="J897" s="415"/>
      <c r="K897" s="415"/>
      <c r="L897" s="415"/>
      <c r="M897" s="415"/>
      <c r="N897" s="415"/>
      <c r="O897" s="415"/>
      <c r="P897" s="415"/>
      <c r="Q897" s="333"/>
      <c r="R897" s="216"/>
      <c r="S897" s="217"/>
    </row>
    <row r="898" spans="2:19" ht="14">
      <c r="B898" s="217"/>
      <c r="C898" s="217"/>
      <c r="D898" s="217"/>
      <c r="E898" s="217"/>
      <c r="F898" s="217"/>
      <c r="G898" s="217"/>
      <c r="H898" s="222"/>
      <c r="I898" s="222"/>
      <c r="J898" s="222"/>
      <c r="K898" s="222"/>
      <c r="L898" s="222" t="e">
        <f t="shared" ref="L898:O898" si="335">+L893/L$649</f>
        <v>#DIV/0!</v>
      </c>
      <c r="M898" s="222" t="e">
        <f t="shared" si="335"/>
        <v>#DIV/0!</v>
      </c>
      <c r="N898" s="222" t="e">
        <f t="shared" si="335"/>
        <v>#DIV/0!</v>
      </c>
      <c r="O898" s="222" t="e">
        <f t="shared" si="335"/>
        <v>#DIV/0!</v>
      </c>
      <c r="P898" s="222" t="e">
        <f>+P893/P$649</f>
        <v>#DIV/0!</v>
      </c>
      <c r="Q898" s="222" t="e">
        <f>+Q893/Q$649</f>
        <v>#DIV/0!</v>
      </c>
      <c r="R898" s="253" t="e">
        <f>+O898/N898-1</f>
        <v>#DIV/0!</v>
      </c>
      <c r="S898" s="217" t="s">
        <v>12</v>
      </c>
    </row>
    <row r="899" spans="2:19" ht="14">
      <c r="B899" s="217"/>
      <c r="C899" s="217"/>
      <c r="D899" s="217"/>
      <c r="E899" s="217"/>
      <c r="F899" s="217"/>
      <c r="G899" s="217"/>
      <c r="H899" s="263"/>
      <c r="I899" s="263"/>
      <c r="J899" s="263"/>
      <c r="K899" s="263"/>
      <c r="L899" s="263" t="e">
        <f t="shared" ref="L899:O899" si="336">+L894/L$650</f>
        <v>#NUM!</v>
      </c>
      <c r="M899" s="263" t="e">
        <f t="shared" si="336"/>
        <v>#NUM!</v>
      </c>
      <c r="N899" s="263" t="e">
        <f t="shared" si="336"/>
        <v>#NUM!</v>
      </c>
      <c r="O899" s="263" t="e">
        <f t="shared" si="336"/>
        <v>#NUM!</v>
      </c>
      <c r="P899" s="263" t="e">
        <f>+P894/P$650</f>
        <v>#NUM!</v>
      </c>
      <c r="Q899" s="263" t="e">
        <f>+Q894/Q$650</f>
        <v>#NUM!</v>
      </c>
      <c r="R899" s="253" t="e">
        <f>+O899/N899-1</f>
        <v>#NUM!</v>
      </c>
      <c r="S899" s="217" t="s">
        <v>13</v>
      </c>
    </row>
    <row r="900" spans="2:19" ht="14">
      <c r="B900" s="217"/>
      <c r="C900" s="217"/>
      <c r="D900" s="217"/>
      <c r="E900" s="217"/>
      <c r="F900" s="217"/>
      <c r="G900" s="217"/>
      <c r="H900" s="263"/>
      <c r="I900" s="263"/>
      <c r="J900" s="263"/>
      <c r="K900" s="263"/>
      <c r="L900" s="263">
        <f t="shared" ref="L900:O900" si="337">+L895/L$651</f>
        <v>5896.6081967213104</v>
      </c>
      <c r="M900" s="263">
        <f t="shared" si="337"/>
        <v>5160.0091954022982</v>
      </c>
      <c r="N900" s="263">
        <f t="shared" si="337"/>
        <v>3916.4051282051282</v>
      </c>
      <c r="O900" s="263">
        <f t="shared" si="337"/>
        <v>2914.4142857142861</v>
      </c>
      <c r="P900" s="291">
        <f>+P895/P$651</f>
        <v>0</v>
      </c>
      <c r="Q900" s="291">
        <f>+Q895/Q$651</f>
        <v>0</v>
      </c>
      <c r="R900" s="253">
        <f>+O900/N900-1</f>
        <v>-0.25584453336421054</v>
      </c>
      <c r="S900" s="217" t="s">
        <v>14</v>
      </c>
    </row>
    <row r="901" spans="2:19" ht="14">
      <c r="B901" s="217"/>
      <c r="C901" s="217"/>
      <c r="D901" s="217"/>
      <c r="E901" s="217"/>
      <c r="F901" s="217"/>
      <c r="G901" s="217"/>
      <c r="H901" s="264"/>
      <c r="I901" s="264"/>
      <c r="J901" s="264">
        <f t="shared" ref="J901:O901" si="338">+J896/J$652</f>
        <v>81.416004727600154</v>
      </c>
      <c r="K901" s="264">
        <f t="shared" si="338"/>
        <v>85.729741124375678</v>
      </c>
      <c r="L901" s="264">
        <f t="shared" si="338"/>
        <v>76.730227589780526</v>
      </c>
      <c r="M901" s="264">
        <f t="shared" si="338"/>
        <v>89.602721199970205</v>
      </c>
      <c r="N901" s="264">
        <f t="shared" si="338"/>
        <v>85.231784183230786</v>
      </c>
      <c r="O901" s="264">
        <f t="shared" si="338"/>
        <v>76.599492070946397</v>
      </c>
      <c r="P901" s="264">
        <f>+P896/P$652</f>
        <v>0</v>
      </c>
      <c r="Q901" s="264">
        <f>+Q896/Q$652</f>
        <v>0</v>
      </c>
      <c r="R901" s="253">
        <f>+O901/N901-1</f>
        <v>-0.10128019957586176</v>
      </c>
      <c r="S901" s="217" t="s">
        <v>19</v>
      </c>
    </row>
    <row r="902" spans="2:19" ht="14">
      <c r="B902" s="217"/>
      <c r="C902" s="217"/>
      <c r="D902" s="217"/>
      <c r="E902" s="217"/>
      <c r="F902" s="217"/>
      <c r="G902" s="217"/>
      <c r="H902" s="416" t="s">
        <v>1421</v>
      </c>
      <c r="I902" s="416"/>
      <c r="J902" s="416"/>
      <c r="K902" s="416"/>
      <c r="L902" s="416"/>
      <c r="M902" s="416"/>
      <c r="N902" s="416"/>
      <c r="O902" s="416"/>
      <c r="P902" s="416"/>
      <c r="Q902" s="346"/>
      <c r="R902" s="216"/>
      <c r="S902" s="217"/>
    </row>
    <row r="903" spans="2:19" ht="14">
      <c r="B903" s="217"/>
      <c r="C903" s="217"/>
      <c r="D903" s="217"/>
      <c r="E903" s="217"/>
      <c r="F903" s="217"/>
      <c r="G903" s="217"/>
      <c r="H903" s="276">
        <f t="shared" ref="H903:P906" si="339">+H809+H856</f>
        <v>0</v>
      </c>
      <c r="I903" s="277">
        <f t="shared" si="339"/>
        <v>0</v>
      </c>
      <c r="J903" s="278">
        <f t="shared" si="339"/>
        <v>0</v>
      </c>
      <c r="K903" s="279">
        <f t="shared" si="339"/>
        <v>0</v>
      </c>
      <c r="L903" s="280">
        <f t="shared" si="339"/>
        <v>491.238</v>
      </c>
      <c r="M903" s="279">
        <f t="shared" si="339"/>
        <v>526.74199999999996</v>
      </c>
      <c r="N903" s="279">
        <f t="shared" si="339"/>
        <v>738.33399999999995</v>
      </c>
      <c r="O903" s="279">
        <f t="shared" si="339"/>
        <v>708.91500000000008</v>
      </c>
      <c r="P903" s="279">
        <f>+P809+P856</f>
        <v>1629.5790000000002</v>
      </c>
      <c r="Q903" s="279">
        <f>+Q809+Q856</f>
        <v>1629.5790000000002</v>
      </c>
      <c r="R903" s="253">
        <f>+O903/N903-1</f>
        <v>-3.9845110749335499E-2</v>
      </c>
      <c r="S903" s="217" t="s">
        <v>12</v>
      </c>
    </row>
    <row r="904" spans="2:19" ht="14">
      <c r="B904" s="217"/>
      <c r="C904" s="217"/>
      <c r="D904" s="217"/>
      <c r="E904" s="217"/>
      <c r="F904" s="217"/>
      <c r="G904" s="217"/>
      <c r="H904" s="281">
        <f t="shared" si="339"/>
        <v>0</v>
      </c>
      <c r="I904" s="282">
        <f t="shared" si="339"/>
        <v>0</v>
      </c>
      <c r="J904" s="283">
        <f t="shared" si="339"/>
        <v>0</v>
      </c>
      <c r="K904" s="218">
        <f t="shared" si="339"/>
        <v>0</v>
      </c>
      <c r="L904" s="284">
        <f t="shared" si="339"/>
        <v>558.875</v>
      </c>
      <c r="M904" s="218">
        <f t="shared" si="339"/>
        <v>594.92599999999993</v>
      </c>
      <c r="N904" s="218">
        <f t="shared" si="339"/>
        <v>660.70100000000002</v>
      </c>
      <c r="O904" s="218">
        <f t="shared" si="339"/>
        <v>882.43799999999999</v>
      </c>
      <c r="P904" s="218">
        <f t="shared" si="339"/>
        <v>2104.0259999999998</v>
      </c>
      <c r="Q904" s="218">
        <f t="shared" ref="Q904" si="340">+Q810+Q857</f>
        <v>2104.0259999999998</v>
      </c>
      <c r="R904" s="253">
        <f>+O904/N904-1</f>
        <v>0.33560869440185503</v>
      </c>
      <c r="S904" s="217" t="s">
        <v>13</v>
      </c>
    </row>
    <row r="905" spans="2:19" ht="14">
      <c r="B905" s="217"/>
      <c r="C905" s="217"/>
      <c r="D905" s="217"/>
      <c r="E905" s="217"/>
      <c r="F905" s="217"/>
      <c r="G905" s="217"/>
      <c r="H905" s="281">
        <f t="shared" si="339"/>
        <v>0</v>
      </c>
      <c r="I905" s="282">
        <f t="shared" si="339"/>
        <v>0</v>
      </c>
      <c r="J905" s="283">
        <f t="shared" si="339"/>
        <v>0</v>
      </c>
      <c r="K905" s="218">
        <f t="shared" si="339"/>
        <v>0</v>
      </c>
      <c r="L905" s="284">
        <f t="shared" si="339"/>
        <v>565.56500000000005</v>
      </c>
      <c r="M905" s="218">
        <f t="shared" si="339"/>
        <v>564.74800000000005</v>
      </c>
      <c r="N905" s="218">
        <f t="shared" si="339"/>
        <v>674.44299999999998</v>
      </c>
      <c r="O905" s="218">
        <f t="shared" si="339"/>
        <v>997.00400000000002</v>
      </c>
      <c r="P905" s="218">
        <f t="shared" si="339"/>
        <v>0</v>
      </c>
      <c r="Q905" s="218">
        <f t="shared" ref="Q905" si="341">+Q811+Q858</f>
        <v>0</v>
      </c>
      <c r="R905" s="253">
        <f>+O905/N905-1</f>
        <v>0.4782628035282448</v>
      </c>
      <c r="S905" s="217" t="s">
        <v>14</v>
      </c>
    </row>
    <row r="906" spans="2:19" ht="14">
      <c r="B906" s="217"/>
      <c r="C906" s="217"/>
      <c r="D906" s="217"/>
      <c r="E906" s="217"/>
      <c r="F906" s="217"/>
      <c r="G906" s="217"/>
      <c r="H906" s="285">
        <f t="shared" si="339"/>
        <v>0</v>
      </c>
      <c r="I906" s="286">
        <f t="shared" si="339"/>
        <v>0</v>
      </c>
      <c r="J906" s="287">
        <f t="shared" si="339"/>
        <v>250.88399999999996</v>
      </c>
      <c r="K906" s="288">
        <f t="shared" si="339"/>
        <v>441.19799999999998</v>
      </c>
      <c r="L906" s="289">
        <f t="shared" si="339"/>
        <v>539.82299999999998</v>
      </c>
      <c r="M906" s="288">
        <f t="shared" si="339"/>
        <v>621.49900000000002</v>
      </c>
      <c r="N906" s="288">
        <f t="shared" si="339"/>
        <v>747.38099999999997</v>
      </c>
      <c r="O906" s="288">
        <f t="shared" si="339"/>
        <v>1275.934</v>
      </c>
      <c r="P906" s="288">
        <f t="shared" si="339"/>
        <v>0</v>
      </c>
      <c r="Q906" s="288">
        <f t="shared" ref="Q906" si="342">+Q812+Q859</f>
        <v>0</v>
      </c>
      <c r="R906" s="253">
        <f>+O906/N906-1</f>
        <v>0.70720689982753115</v>
      </c>
      <c r="S906" s="217" t="s">
        <v>19</v>
      </c>
    </row>
    <row r="907" spans="2:19" ht="14">
      <c r="B907" s="217"/>
      <c r="C907" s="217"/>
      <c r="D907" s="217"/>
      <c r="E907" s="217"/>
      <c r="F907" s="217"/>
      <c r="G907" s="217"/>
      <c r="H907" s="416" t="s">
        <v>1422</v>
      </c>
      <c r="I907" s="416"/>
      <c r="J907" s="416"/>
      <c r="K907" s="416"/>
      <c r="L907" s="416"/>
      <c r="M907" s="416"/>
      <c r="N907" s="416"/>
      <c r="O907" s="416"/>
      <c r="P907" s="416"/>
      <c r="Q907" s="346"/>
      <c r="R907" s="216"/>
      <c r="S907" s="217"/>
    </row>
    <row r="908" spans="2:19" ht="14">
      <c r="B908" s="217"/>
      <c r="C908" s="217"/>
      <c r="D908" s="217"/>
      <c r="E908" s="217"/>
      <c r="F908" s="217"/>
      <c r="G908" s="217"/>
      <c r="H908" s="265"/>
      <c r="I908" s="265"/>
      <c r="J908" s="265"/>
      <c r="K908" s="265"/>
      <c r="L908" s="265" t="e">
        <f t="shared" ref="L908:O908" si="343">+L903/L$649</f>
        <v>#DIV/0!</v>
      </c>
      <c r="M908" s="265" t="e">
        <f t="shared" si="343"/>
        <v>#DIV/0!</v>
      </c>
      <c r="N908" s="265" t="e">
        <f t="shared" si="343"/>
        <v>#DIV/0!</v>
      </c>
      <c r="O908" s="265" t="e">
        <f t="shared" si="343"/>
        <v>#DIV/0!</v>
      </c>
      <c r="P908" s="265" t="e">
        <f>+P903/P$649</f>
        <v>#DIV/0!</v>
      </c>
      <c r="Q908" s="265" t="e">
        <f>+Q903/Q$649</f>
        <v>#DIV/0!</v>
      </c>
      <c r="R908" s="253" t="e">
        <f>+O908/N908-1</f>
        <v>#DIV/0!</v>
      </c>
      <c r="S908" s="217" t="s">
        <v>12</v>
      </c>
    </row>
    <row r="909" spans="2:19" ht="14">
      <c r="B909" s="217"/>
      <c r="C909" s="217"/>
      <c r="D909" s="217"/>
      <c r="E909" s="217"/>
      <c r="F909" s="217"/>
      <c r="G909" s="217"/>
      <c r="H909" s="265"/>
      <c r="I909" s="265"/>
      <c r="J909" s="265"/>
      <c r="K909" s="265"/>
      <c r="L909" s="265" t="e">
        <f t="shared" ref="L909:O909" si="344">+L904/L$650</f>
        <v>#NUM!</v>
      </c>
      <c r="M909" s="265" t="e">
        <f t="shared" si="344"/>
        <v>#NUM!</v>
      </c>
      <c r="N909" s="265" t="e">
        <f t="shared" si="344"/>
        <v>#NUM!</v>
      </c>
      <c r="O909" s="265" t="e">
        <f t="shared" si="344"/>
        <v>#NUM!</v>
      </c>
      <c r="P909" s="265" t="e">
        <f>+P904/P$650</f>
        <v>#NUM!</v>
      </c>
      <c r="Q909" s="265" t="e">
        <f>+Q904/Q$650</f>
        <v>#NUM!</v>
      </c>
      <c r="R909" s="253" t="e">
        <f>+O909/N909-1</f>
        <v>#NUM!</v>
      </c>
      <c r="S909" s="217" t="s">
        <v>13</v>
      </c>
    </row>
    <row r="910" spans="2:19" ht="14">
      <c r="B910" s="217"/>
      <c r="C910" s="217"/>
      <c r="D910" s="217"/>
      <c r="E910" s="217"/>
      <c r="F910" s="217"/>
      <c r="G910" s="217"/>
      <c r="H910" s="265"/>
      <c r="I910" s="265"/>
      <c r="J910" s="265"/>
      <c r="K910" s="265"/>
      <c r="L910" s="265">
        <f t="shared" ref="L910:O910" si="345">+L905/L$651</f>
        <v>927.15573770491801</v>
      </c>
      <c r="M910" s="265">
        <f t="shared" si="345"/>
        <v>649.135632183908</v>
      </c>
      <c r="N910" s="265">
        <f t="shared" si="345"/>
        <v>576.44700854700841</v>
      </c>
      <c r="O910" s="265">
        <f t="shared" si="345"/>
        <v>647.40519480519481</v>
      </c>
      <c r="P910" s="265">
        <f>+P905/P$651</f>
        <v>0</v>
      </c>
      <c r="Q910" s="265">
        <f>+Q905/Q$651</f>
        <v>0</v>
      </c>
      <c r="R910" s="253">
        <f>+O910/N910-1</f>
        <v>0.12309576631691344</v>
      </c>
      <c r="S910" s="217" t="s">
        <v>14</v>
      </c>
    </row>
    <row r="911" spans="2:19" ht="14">
      <c r="B911" s="217"/>
      <c r="C911" s="217"/>
      <c r="D911" s="217"/>
      <c r="E911" s="217"/>
      <c r="F911" s="217"/>
      <c r="G911" s="217"/>
      <c r="H911" s="265"/>
      <c r="I911" s="265"/>
      <c r="J911" s="265">
        <f t="shared" ref="J911:O911" si="346">+J906/J$652</f>
        <v>11.663733273306788</v>
      </c>
      <c r="K911" s="265">
        <f t="shared" si="346"/>
        <v>13.288243901824508</v>
      </c>
      <c r="L911" s="265">
        <f t="shared" si="346"/>
        <v>12.537215718940782</v>
      </c>
      <c r="M911" s="265">
        <f t="shared" si="346"/>
        <v>11.653654442842681</v>
      </c>
      <c r="N911" s="265">
        <f t="shared" si="346"/>
        <v>14.175806359611851</v>
      </c>
      <c r="O911" s="265">
        <f t="shared" si="346"/>
        <v>19.853168203462875</v>
      </c>
      <c r="P911" s="265">
        <f>+P906/P$652</f>
        <v>0</v>
      </c>
      <c r="Q911" s="265">
        <f>+Q906/Q$652</f>
        <v>0</v>
      </c>
      <c r="R911" s="253">
        <f>+O911/N911-1</f>
        <v>0.40049657139972927</v>
      </c>
      <c r="S911" s="217" t="s">
        <v>19</v>
      </c>
    </row>
    <row r="912" spans="2:19" ht="14">
      <c r="B912" s="217"/>
      <c r="C912" s="217"/>
      <c r="D912" s="217"/>
      <c r="E912" s="217"/>
      <c r="F912" s="217"/>
      <c r="G912" s="217"/>
      <c r="H912" s="415" t="s">
        <v>1423</v>
      </c>
      <c r="I912" s="415"/>
      <c r="J912" s="415"/>
      <c r="K912" s="415"/>
      <c r="L912" s="415"/>
      <c r="M912" s="415"/>
      <c r="N912" s="415"/>
      <c r="O912" s="415"/>
      <c r="P912" s="415"/>
      <c r="Q912" s="333"/>
      <c r="R912" s="216"/>
      <c r="S912" s="217"/>
    </row>
    <row r="913" spans="2:19" ht="14">
      <c r="B913" s="217"/>
      <c r="C913" s="217"/>
      <c r="D913" s="217"/>
      <c r="E913" s="217"/>
      <c r="F913" s="217"/>
      <c r="G913" s="217"/>
      <c r="H913" s="276">
        <f t="shared" ref="H913:P916" si="347">+H883+H893+H903</f>
        <v>0</v>
      </c>
      <c r="I913" s="277">
        <f t="shared" si="347"/>
        <v>0</v>
      </c>
      <c r="J913" s="278">
        <f t="shared" si="347"/>
        <v>0</v>
      </c>
      <c r="K913" s="279">
        <f t="shared" si="347"/>
        <v>0</v>
      </c>
      <c r="L913" s="280">
        <f t="shared" si="347"/>
        <v>38012.113999999994</v>
      </c>
      <c r="M913" s="279">
        <f t="shared" si="347"/>
        <v>50592.387000000002</v>
      </c>
      <c r="N913" s="279">
        <f t="shared" si="347"/>
        <v>62674.219000000005</v>
      </c>
      <c r="O913" s="279">
        <f t="shared" si="347"/>
        <v>73545.847999999998</v>
      </c>
      <c r="P913" s="279">
        <f t="shared" si="347"/>
        <v>98612.297000000006</v>
      </c>
      <c r="Q913" s="279">
        <f t="shared" ref="Q913" si="348">+Q883+Q893+Q903</f>
        <v>98612.297000000006</v>
      </c>
      <c r="R913" s="253">
        <f>+P913/O913-1</f>
        <v>0.34082752027007701</v>
      </c>
      <c r="S913" s="217" t="s">
        <v>12</v>
      </c>
    </row>
    <row r="914" spans="2:19" ht="14">
      <c r="B914" s="217"/>
      <c r="C914" s="217"/>
      <c r="D914" s="217"/>
      <c r="E914" s="217"/>
      <c r="F914" s="217"/>
      <c r="G914" s="217"/>
      <c r="H914" s="281">
        <f t="shared" si="347"/>
        <v>0</v>
      </c>
      <c r="I914" s="282">
        <f t="shared" si="347"/>
        <v>0</v>
      </c>
      <c r="J914" s="283">
        <f t="shared" si="347"/>
        <v>0</v>
      </c>
      <c r="K914" s="218">
        <f t="shared" si="347"/>
        <v>0</v>
      </c>
      <c r="L914" s="284">
        <f t="shared" si="347"/>
        <v>41468.723000000005</v>
      </c>
      <c r="M914" s="218">
        <f t="shared" si="347"/>
        <v>54423.405000000006</v>
      </c>
      <c r="N914" s="218">
        <f t="shared" si="347"/>
        <v>63342.163999999997</v>
      </c>
      <c r="O914" s="218">
        <f t="shared" si="347"/>
        <v>79830.61</v>
      </c>
      <c r="P914" s="218">
        <f t="shared" si="347"/>
        <v>107401.34699999999</v>
      </c>
      <c r="Q914" s="218">
        <f t="shared" ref="Q914" si="349">+Q884+Q894+Q904</f>
        <v>107401.34699999999</v>
      </c>
      <c r="R914" s="253">
        <f t="shared" ref="R914:R916" si="350">+P914/O914-1</f>
        <v>0.3453654807347708</v>
      </c>
      <c r="S914" s="217" t="s">
        <v>13</v>
      </c>
    </row>
    <row r="915" spans="2:19" ht="14">
      <c r="B915" s="217"/>
      <c r="C915" s="217"/>
      <c r="D915" s="217"/>
      <c r="E915" s="217"/>
      <c r="F915" s="217"/>
      <c r="G915" s="217"/>
      <c r="H915" s="281">
        <f t="shared" si="347"/>
        <v>0</v>
      </c>
      <c r="I915" s="282">
        <f t="shared" si="347"/>
        <v>0</v>
      </c>
      <c r="J915" s="283">
        <f t="shared" si="347"/>
        <v>0</v>
      </c>
      <c r="K915" s="218">
        <f t="shared" si="347"/>
        <v>0</v>
      </c>
      <c r="L915" s="284">
        <f t="shared" si="347"/>
        <v>44778.465000000004</v>
      </c>
      <c r="M915" s="218">
        <f t="shared" si="347"/>
        <v>57681.472999999998</v>
      </c>
      <c r="N915" s="218">
        <f t="shared" si="347"/>
        <v>67215.096999999994</v>
      </c>
      <c r="O915" s="218">
        <f t="shared" si="347"/>
        <v>84951.604000000007</v>
      </c>
      <c r="P915" s="218">
        <f t="shared" si="347"/>
        <v>0</v>
      </c>
      <c r="Q915" s="218">
        <f t="shared" ref="Q915" si="351">+Q885+Q895+Q905</f>
        <v>0</v>
      </c>
      <c r="R915" s="253">
        <f t="shared" si="350"/>
        <v>-1</v>
      </c>
      <c r="S915" s="217" t="s">
        <v>14</v>
      </c>
    </row>
    <row r="916" spans="2:19" ht="14">
      <c r="B916" s="217"/>
      <c r="C916" s="217"/>
      <c r="D916" s="217"/>
      <c r="E916" s="217"/>
      <c r="F916" s="217"/>
      <c r="G916" s="217"/>
      <c r="H916" s="285">
        <f t="shared" si="347"/>
        <v>0</v>
      </c>
      <c r="I916" s="286">
        <f t="shared" si="347"/>
        <v>0</v>
      </c>
      <c r="J916" s="287">
        <f t="shared" si="347"/>
        <v>23541.240999999998</v>
      </c>
      <c r="K916" s="288">
        <f t="shared" si="347"/>
        <v>35622.572999999997</v>
      </c>
      <c r="L916" s="289">
        <f t="shared" si="347"/>
        <v>48047.472999999998</v>
      </c>
      <c r="M916" s="288">
        <f t="shared" si="347"/>
        <v>60337.696000000011</v>
      </c>
      <c r="N916" s="288">
        <f t="shared" si="347"/>
        <v>70967.947</v>
      </c>
      <c r="O916" s="288">
        <f t="shared" si="347"/>
        <v>91812.434999999998</v>
      </c>
      <c r="P916" s="288">
        <f>+P914</f>
        <v>107401.34699999999</v>
      </c>
      <c r="Q916" s="288">
        <f>+Q914</f>
        <v>107401.34699999999</v>
      </c>
      <c r="R916" s="253">
        <f t="shared" si="350"/>
        <v>0.16979085676139616</v>
      </c>
      <c r="S916" s="217" t="s">
        <v>19</v>
      </c>
    </row>
    <row r="917" spans="2:19" ht="14">
      <c r="B917" s="217"/>
      <c r="C917" s="217"/>
      <c r="D917" s="217"/>
      <c r="E917" s="217"/>
      <c r="F917" s="217"/>
      <c r="G917" s="217"/>
      <c r="H917" s="274"/>
      <c r="I917" s="274"/>
      <c r="J917" s="274"/>
      <c r="K917" s="292">
        <f t="shared" ref="K917:O917" si="352">+K916/J916-1</f>
        <v>0.51319860325120503</v>
      </c>
      <c r="L917" s="292">
        <f t="shared" si="352"/>
        <v>0.34879288478123138</v>
      </c>
      <c r="M917" s="292">
        <f t="shared" si="352"/>
        <v>0.25579332757000595</v>
      </c>
      <c r="N917" s="292">
        <f t="shared" si="352"/>
        <v>0.17617926610919965</v>
      </c>
      <c r="O917" s="292">
        <f t="shared" si="352"/>
        <v>0.29371693674610588</v>
      </c>
      <c r="P917" s="292">
        <f>+P916/O916-1</f>
        <v>0.16979085676139616</v>
      </c>
      <c r="Q917" s="292">
        <f>+Q916/P916-1</f>
        <v>0</v>
      </c>
      <c r="R917" s="253"/>
      <c r="S917" s="217" t="s">
        <v>708</v>
      </c>
    </row>
    <row r="918" spans="2:19" ht="14">
      <c r="B918" s="217"/>
      <c r="C918" s="217"/>
      <c r="D918" s="217"/>
      <c r="E918" s="217"/>
      <c r="F918" s="217"/>
      <c r="G918" s="217"/>
      <c r="H918" s="415" t="s">
        <v>1424</v>
      </c>
      <c r="I918" s="415"/>
      <c r="J918" s="415"/>
      <c r="K918" s="415"/>
      <c r="L918" s="415"/>
      <c r="M918" s="415"/>
      <c r="N918" s="415"/>
      <c r="O918" s="415"/>
      <c r="P918" s="415"/>
      <c r="Q918" s="333"/>
      <c r="R918" s="216"/>
      <c r="S918" s="217"/>
    </row>
    <row r="919" spans="2:19" ht="14">
      <c r="B919" s="217"/>
      <c r="C919" s="217"/>
      <c r="D919" s="217"/>
      <c r="E919" s="217"/>
      <c r="F919" s="217"/>
      <c r="G919" s="217"/>
      <c r="H919" s="276">
        <f t="shared" ref="H919:P922" si="353">+H825+H872</f>
        <v>0</v>
      </c>
      <c r="I919" s="277">
        <f t="shared" si="353"/>
        <v>0</v>
      </c>
      <c r="J919" s="278">
        <f t="shared" si="353"/>
        <v>0</v>
      </c>
      <c r="K919" s="279">
        <f t="shared" si="353"/>
        <v>0</v>
      </c>
      <c r="L919" s="280">
        <f t="shared" si="353"/>
        <v>1281.77</v>
      </c>
      <c r="M919" s="279">
        <f t="shared" si="353"/>
        <v>1550.2860000000001</v>
      </c>
      <c r="N919" s="279">
        <f t="shared" si="353"/>
        <v>1483.883</v>
      </c>
      <c r="O919" s="279">
        <f t="shared" si="353"/>
        <v>1314.1090000000002</v>
      </c>
      <c r="P919" s="279">
        <f>+P825+P872</f>
        <v>1839.768</v>
      </c>
      <c r="Q919" s="279">
        <f>+Q825+Q872</f>
        <v>1839.768</v>
      </c>
      <c r="R919" s="253">
        <f>+O919/N919-1</f>
        <v>-0.11441198531151031</v>
      </c>
      <c r="S919" s="217" t="s">
        <v>12</v>
      </c>
    </row>
    <row r="920" spans="2:19" ht="14">
      <c r="B920" s="217"/>
      <c r="C920" s="217"/>
      <c r="D920" s="217"/>
      <c r="E920" s="217"/>
      <c r="F920" s="217"/>
      <c r="G920" s="217"/>
      <c r="H920" s="281">
        <f t="shared" si="353"/>
        <v>0</v>
      </c>
      <c r="I920" s="282">
        <f t="shared" si="353"/>
        <v>0</v>
      </c>
      <c r="J920" s="283">
        <f t="shared" si="353"/>
        <v>0</v>
      </c>
      <c r="K920" s="218">
        <f t="shared" si="353"/>
        <v>0</v>
      </c>
      <c r="L920" s="284">
        <f t="shared" si="353"/>
        <v>1380.7940000000001</v>
      </c>
      <c r="M920" s="218">
        <f t="shared" si="353"/>
        <v>1641.075</v>
      </c>
      <c r="N920" s="218">
        <f t="shared" si="353"/>
        <v>1398.6770000000001</v>
      </c>
      <c r="O920" s="218">
        <f t="shared" si="353"/>
        <v>1436.471</v>
      </c>
      <c r="P920" s="218">
        <f t="shared" si="353"/>
        <v>2025.4109999999998</v>
      </c>
      <c r="Q920" s="218">
        <f t="shared" ref="Q920" si="354">+Q826+Q873</f>
        <v>2025.4109999999998</v>
      </c>
      <c r="R920" s="253">
        <f>+O920/N920-1</f>
        <v>2.7021249366365296E-2</v>
      </c>
      <c r="S920" s="217" t="s">
        <v>13</v>
      </c>
    </row>
    <row r="921" spans="2:19" ht="14">
      <c r="B921" s="217"/>
      <c r="C921" s="217"/>
      <c r="D921" s="217"/>
      <c r="E921" s="217"/>
      <c r="F921" s="217"/>
      <c r="G921" s="217"/>
      <c r="H921" s="281">
        <f t="shared" si="353"/>
        <v>0</v>
      </c>
      <c r="I921" s="282">
        <f t="shared" si="353"/>
        <v>0</v>
      </c>
      <c r="J921" s="283">
        <f t="shared" si="353"/>
        <v>0</v>
      </c>
      <c r="K921" s="218">
        <f t="shared" si="353"/>
        <v>0</v>
      </c>
      <c r="L921" s="284">
        <f t="shared" si="353"/>
        <v>1462.21</v>
      </c>
      <c r="M921" s="218">
        <f t="shared" si="353"/>
        <v>1670.7860000000001</v>
      </c>
      <c r="N921" s="218">
        <f t="shared" si="353"/>
        <v>1345.153</v>
      </c>
      <c r="O921" s="218">
        <f t="shared" si="353"/>
        <v>1597.393</v>
      </c>
      <c r="P921" s="218">
        <f t="shared" si="353"/>
        <v>0</v>
      </c>
      <c r="Q921" s="218">
        <f t="shared" ref="Q921" si="355">+Q827+Q874</f>
        <v>0</v>
      </c>
      <c r="R921" s="253">
        <f>+O921/N921-1</f>
        <v>0.18751770244723098</v>
      </c>
      <c r="S921" s="217" t="s">
        <v>14</v>
      </c>
    </row>
    <row r="922" spans="2:19" ht="14">
      <c r="B922" s="217"/>
      <c r="C922" s="217"/>
      <c r="D922" s="217"/>
      <c r="E922" s="217"/>
      <c r="F922" s="217"/>
      <c r="G922" s="217"/>
      <c r="H922" s="285">
        <f t="shared" si="353"/>
        <v>0</v>
      </c>
      <c r="I922" s="286">
        <f t="shared" si="353"/>
        <v>0</v>
      </c>
      <c r="J922" s="287">
        <f t="shared" si="353"/>
        <v>645.63800000000003</v>
      </c>
      <c r="K922" s="288">
        <f t="shared" si="353"/>
        <v>1170.9829999999999</v>
      </c>
      <c r="L922" s="289">
        <f t="shared" si="353"/>
        <v>1499.1559999999999</v>
      </c>
      <c r="M922" s="288">
        <f t="shared" si="353"/>
        <v>1714.9650000000001</v>
      </c>
      <c r="N922" s="288">
        <f t="shared" si="353"/>
        <v>1327.722</v>
      </c>
      <c r="O922" s="288">
        <f t="shared" si="353"/>
        <v>1831.856</v>
      </c>
      <c r="P922" s="288">
        <f t="shared" si="353"/>
        <v>0</v>
      </c>
      <c r="Q922" s="288">
        <f t="shared" ref="Q922" si="356">+Q828+Q875</f>
        <v>0</v>
      </c>
      <c r="R922" s="253">
        <f>+O922/N922-1</f>
        <v>0.37969846097300497</v>
      </c>
      <c r="S922" s="217" t="s">
        <v>19</v>
      </c>
    </row>
    <row r="923" spans="2:19" ht="14">
      <c r="B923" s="217"/>
      <c r="C923" s="217"/>
      <c r="D923" s="217"/>
      <c r="E923" s="217"/>
      <c r="F923" s="217"/>
      <c r="G923" s="217"/>
      <c r="H923" s="415" t="s">
        <v>1425</v>
      </c>
      <c r="I923" s="415"/>
      <c r="J923" s="415"/>
      <c r="K923" s="415"/>
      <c r="L923" s="415"/>
      <c r="M923" s="415"/>
      <c r="N923" s="415"/>
      <c r="O923" s="415"/>
      <c r="P923" s="415"/>
      <c r="Q923" s="333"/>
      <c r="R923" s="216"/>
      <c r="S923" s="217"/>
    </row>
    <row r="924" spans="2:19" ht="14">
      <c r="B924" s="217"/>
      <c r="C924" s="217"/>
      <c r="D924" s="217"/>
      <c r="E924" s="217"/>
      <c r="F924" s="217"/>
      <c r="G924" s="217"/>
      <c r="H924" s="293"/>
      <c r="I924" s="293"/>
      <c r="J924" s="293"/>
      <c r="K924" s="293"/>
      <c r="L924" s="293">
        <f t="shared" ref="L924:P926" si="357">+L919/L903</f>
        <v>2.6092647555767265</v>
      </c>
      <c r="M924" s="293">
        <f t="shared" si="357"/>
        <v>2.9431600290085091</v>
      </c>
      <c r="N924" s="293">
        <f t="shared" si="357"/>
        <v>2.009772000205869</v>
      </c>
      <c r="O924" s="293">
        <f t="shared" si="357"/>
        <v>1.8536904988609353</v>
      </c>
      <c r="P924" s="293">
        <f>+P919/P903</f>
        <v>1.12898362092295</v>
      </c>
      <c r="Q924" s="293">
        <f>+Q919/Q903</f>
        <v>1.12898362092295</v>
      </c>
      <c r="R924" s="253">
        <f>+O924/N924-1</f>
        <v>-7.7661297564572296E-2</v>
      </c>
      <c r="S924" s="217" t="s">
        <v>12</v>
      </c>
    </row>
    <row r="925" spans="2:19" ht="14">
      <c r="B925" s="217"/>
      <c r="C925" s="217"/>
      <c r="D925" s="217"/>
      <c r="E925" s="217"/>
      <c r="F925" s="217"/>
      <c r="G925" s="217"/>
      <c r="H925" s="294"/>
      <c r="I925" s="294"/>
      <c r="J925" s="294"/>
      <c r="K925" s="294"/>
      <c r="L925" s="294">
        <f t="shared" si="357"/>
        <v>2.4706669648848134</v>
      </c>
      <c r="M925" s="294">
        <f t="shared" si="357"/>
        <v>2.7584523117160793</v>
      </c>
      <c r="N925" s="294">
        <f t="shared" si="357"/>
        <v>2.1169591085831567</v>
      </c>
      <c r="O925" s="294">
        <f t="shared" si="357"/>
        <v>1.6278435425491649</v>
      </c>
      <c r="P925" s="294">
        <f t="shared" si="357"/>
        <v>0.96263591799721104</v>
      </c>
      <c r="Q925" s="294">
        <f t="shared" ref="Q925" si="358">+Q920/Q904</f>
        <v>0.96263591799721104</v>
      </c>
      <c r="R925" s="253">
        <f>+O925/N925-1</f>
        <v>-0.23104629846220703</v>
      </c>
      <c r="S925" s="217" t="s">
        <v>13</v>
      </c>
    </row>
    <row r="926" spans="2:19" ht="14">
      <c r="B926" s="217"/>
      <c r="C926" s="217"/>
      <c r="D926" s="217"/>
      <c r="E926" s="217"/>
      <c r="F926" s="217"/>
      <c r="G926" s="217"/>
      <c r="H926" s="294"/>
      <c r="I926" s="294"/>
      <c r="J926" s="294"/>
      <c r="K926" s="294"/>
      <c r="L926" s="294">
        <f t="shared" si="357"/>
        <v>2.5853969039809748</v>
      </c>
      <c r="M926" s="294">
        <f t="shared" si="357"/>
        <v>2.958462889642814</v>
      </c>
      <c r="N926" s="294">
        <f t="shared" si="357"/>
        <v>1.9944650622810232</v>
      </c>
      <c r="O926" s="294">
        <f t="shared" si="357"/>
        <v>1.6021931707395356</v>
      </c>
      <c r="P926" s="294" t="e">
        <f t="shared" si="357"/>
        <v>#DIV/0!</v>
      </c>
      <c r="Q926" s="294" t="e">
        <f t="shared" ref="Q926" si="359">+Q921/Q905</f>
        <v>#DIV/0!</v>
      </c>
      <c r="R926" s="253">
        <f>+O926/N926-1</f>
        <v>-0.19668025224410568</v>
      </c>
      <c r="S926" s="217" t="s">
        <v>14</v>
      </c>
    </row>
    <row r="927" spans="2:19" ht="14">
      <c r="B927" s="217"/>
      <c r="C927" s="217"/>
      <c r="D927" s="217"/>
      <c r="E927" s="217"/>
      <c r="F927" s="217"/>
      <c r="G927" s="217"/>
      <c r="H927" s="295"/>
      <c r="I927" s="295"/>
      <c r="J927" s="295">
        <f t="shared" ref="J927:P927" si="360">+J922/J906</f>
        <v>2.5734522727635087</v>
      </c>
      <c r="K927" s="295">
        <f t="shared" si="360"/>
        <v>2.6540986133210032</v>
      </c>
      <c r="L927" s="295">
        <f t="shared" si="360"/>
        <v>2.7771250947069688</v>
      </c>
      <c r="M927" s="295">
        <f t="shared" si="360"/>
        <v>2.7594010609832038</v>
      </c>
      <c r="N927" s="295">
        <f t="shared" si="360"/>
        <v>1.7764995363810427</v>
      </c>
      <c r="O927" s="295">
        <f t="shared" si="360"/>
        <v>1.435698084697171</v>
      </c>
      <c r="P927" s="295" t="e">
        <f t="shared" si="360"/>
        <v>#DIV/0!</v>
      </c>
      <c r="Q927" s="295" t="e">
        <f t="shared" ref="Q927" si="361">+Q922/Q906</f>
        <v>#DIV/0!</v>
      </c>
      <c r="R927" s="253">
        <f>+O927/N927-1</f>
        <v>-0.19183875070304157</v>
      </c>
      <c r="S927" s="217" t="s">
        <v>19</v>
      </c>
    </row>
    <row r="928" spans="2:19" ht="14">
      <c r="B928" s="217"/>
      <c r="C928" s="217"/>
      <c r="D928" s="217"/>
      <c r="E928" s="217"/>
      <c r="F928" s="217"/>
      <c r="G928" s="217"/>
      <c r="H928" s="415" t="s">
        <v>1426</v>
      </c>
      <c r="I928" s="415"/>
      <c r="J928" s="415"/>
      <c r="K928" s="415"/>
      <c r="L928" s="415"/>
      <c r="M928" s="415"/>
      <c r="N928" s="415"/>
      <c r="O928" s="415"/>
      <c r="P928" s="415"/>
      <c r="Q928" s="333"/>
      <c r="R928" s="216"/>
      <c r="S928" s="217"/>
    </row>
    <row r="929" spans="2:19" ht="14">
      <c r="B929" s="217"/>
      <c r="C929" s="217"/>
      <c r="D929" s="217"/>
      <c r="E929" s="217"/>
      <c r="F929" s="217"/>
      <c r="G929" s="217"/>
      <c r="H929" s="276"/>
      <c r="I929" s="277"/>
      <c r="J929" s="278"/>
      <c r="K929" s="279"/>
      <c r="L929" s="280">
        <f>34.31+11.198</f>
        <v>45.508000000000003</v>
      </c>
      <c r="M929" s="279">
        <f>65.322+0.246</f>
        <v>65.567999999999998</v>
      </c>
      <c r="N929" s="279">
        <v>64.59</v>
      </c>
      <c r="O929" s="279">
        <v>62.52</v>
      </c>
      <c r="P929" s="279">
        <v>20.6</v>
      </c>
      <c r="Q929" s="279">
        <v>20.6</v>
      </c>
      <c r="R929" s="253">
        <f>+O929/N929-1</f>
        <v>-3.2048304691128626E-2</v>
      </c>
      <c r="S929" s="217" t="s">
        <v>12</v>
      </c>
    </row>
    <row r="930" spans="2:19" ht="14">
      <c r="B930" s="217"/>
      <c r="C930" s="217"/>
      <c r="D930" s="217"/>
      <c r="E930" s="217"/>
      <c r="F930" s="217"/>
      <c r="G930" s="217"/>
      <c r="H930" s="281"/>
      <c r="I930" s="282"/>
      <c r="J930" s="283"/>
      <c r="K930" s="218"/>
      <c r="L930" s="284">
        <f>94.863+9.607</f>
        <v>104.47</v>
      </c>
      <c r="M930" s="218">
        <f>163.652+0.294</f>
        <v>163.946</v>
      </c>
      <c r="N930" s="218">
        <f>+N929+38.37</f>
        <v>102.96000000000001</v>
      </c>
      <c r="O930" s="218">
        <f>+O929+4.82</f>
        <v>67.34</v>
      </c>
      <c r="P930" s="218">
        <f>+P929+7.69</f>
        <v>28.290000000000003</v>
      </c>
      <c r="Q930" s="218">
        <f>+Q929+7.69</f>
        <v>28.290000000000003</v>
      </c>
      <c r="R930" s="253">
        <f>+O930/N930-1</f>
        <v>-0.34595959595959602</v>
      </c>
      <c r="S930" s="217" t="s">
        <v>13</v>
      </c>
    </row>
    <row r="931" spans="2:19" ht="14">
      <c r="B931" s="217"/>
      <c r="C931" s="217"/>
      <c r="D931" s="217"/>
      <c r="E931" s="217"/>
      <c r="F931" s="217"/>
      <c r="G931" s="217"/>
      <c r="H931" s="281"/>
      <c r="I931" s="282"/>
      <c r="J931" s="283"/>
      <c r="K931" s="218"/>
      <c r="L931" s="284">
        <f>170.951+12.066</f>
        <v>183.017</v>
      </c>
      <c r="M931" s="218">
        <f>250.165+0.294</f>
        <v>250.459</v>
      </c>
      <c r="N931" s="218">
        <f>+N930+44.88</f>
        <v>147.84</v>
      </c>
      <c r="O931" s="218">
        <f>+O930+10.73</f>
        <v>78.070000000000007</v>
      </c>
      <c r="P931" s="218"/>
      <c r="Q931" s="218"/>
      <c r="R931" s="253">
        <f>+O931/N931-1</f>
        <v>-0.47192911255411252</v>
      </c>
      <c r="S931" s="217" t="s">
        <v>14</v>
      </c>
    </row>
    <row r="932" spans="2:19" ht="14">
      <c r="B932" s="217"/>
      <c r="C932" s="217"/>
      <c r="D932" s="217"/>
      <c r="E932" s="217"/>
      <c r="F932" s="217"/>
      <c r="G932" s="217"/>
      <c r="H932" s="285"/>
      <c r="I932" s="286"/>
      <c r="J932" s="287">
        <v>21.661999999999999</v>
      </c>
      <c r="K932" s="288">
        <f>138.643+15.418</f>
        <v>154.06100000000001</v>
      </c>
      <c r="L932" s="289">
        <f>245.972+12.066</f>
        <v>258.03800000000001</v>
      </c>
      <c r="M932" s="288">
        <f>337.115+1.289</f>
        <v>338.404</v>
      </c>
      <c r="N932" s="288">
        <f>+N931+200.26</f>
        <v>348.1</v>
      </c>
      <c r="O932" s="288">
        <f>+O931+81.97</f>
        <v>160.04000000000002</v>
      </c>
      <c r="P932" s="288"/>
      <c r="Q932" s="288"/>
      <c r="R932" s="253">
        <f>+O932/N932-1</f>
        <v>-0.54024705544383789</v>
      </c>
      <c r="S932" s="217" t="s">
        <v>19</v>
      </c>
    </row>
    <row r="933" spans="2:19" ht="14">
      <c r="B933" s="217"/>
      <c r="C933" s="217"/>
      <c r="D933" s="217"/>
      <c r="E933" s="217"/>
      <c r="F933" s="217"/>
      <c r="G933" s="217"/>
      <c r="H933" s="217"/>
      <c r="I933" s="217"/>
      <c r="J933" s="217"/>
      <c r="K933" s="217"/>
      <c r="L933" s="217"/>
      <c r="M933" s="217"/>
      <c r="N933" s="217"/>
      <c r="O933" s="217"/>
      <c r="P933" s="217"/>
      <c r="Q933" s="217"/>
      <c r="R933" s="247"/>
      <c r="S933" s="217"/>
    </row>
    <row r="934" spans="2:19" ht="14">
      <c r="B934" s="217"/>
      <c r="C934" s="217"/>
      <c r="D934" s="217"/>
      <c r="E934" s="217"/>
      <c r="F934" s="217"/>
      <c r="G934" s="217"/>
      <c r="H934" s="217"/>
      <c r="I934" s="428" t="s">
        <v>1427</v>
      </c>
      <c r="J934" s="429"/>
      <c r="K934" s="429"/>
      <c r="L934" s="429"/>
      <c r="M934" s="429"/>
      <c r="N934" s="429"/>
      <c r="O934" s="430"/>
      <c r="P934" s="243"/>
      <c r="Q934" s="243"/>
      <c r="R934" s="216"/>
      <c r="S934" s="217"/>
    </row>
    <row r="935" spans="2:19" ht="14">
      <c r="B935" s="217"/>
      <c r="C935" s="217"/>
      <c r="D935" s="217"/>
      <c r="E935" s="217"/>
      <c r="F935" s="217"/>
      <c r="G935" s="217"/>
      <c r="H935" s="216"/>
      <c r="I935" s="296">
        <v>9327.4959999999992</v>
      </c>
      <c r="J935" s="297">
        <v>15967.325000000001</v>
      </c>
      <c r="K935" s="298">
        <v>23086.332999999999</v>
      </c>
      <c r="L935" s="297">
        <v>29976.46</v>
      </c>
      <c r="M935" s="298">
        <v>36459.978000000003</v>
      </c>
      <c r="N935" s="297">
        <f>40098.724+127.105</f>
        <v>40225.829000000005</v>
      </c>
      <c r="O935" s="297">
        <f>42659.818+693.52</f>
        <v>43353.337999999996</v>
      </c>
      <c r="P935" s="297"/>
      <c r="Q935" s="297"/>
      <c r="R935" s="247"/>
      <c r="S935" s="217" t="s">
        <v>1428</v>
      </c>
    </row>
    <row r="936" spans="2:19" ht="14">
      <c r="B936" s="217"/>
      <c r="C936" s="217"/>
      <c r="D936" s="217"/>
      <c r="E936" s="217"/>
      <c r="F936" s="217"/>
      <c r="G936" s="217"/>
      <c r="H936" s="216"/>
      <c r="I936" s="299">
        <v>3302.7060000000001</v>
      </c>
      <c r="J936" s="300">
        <v>7573.9160000000002</v>
      </c>
      <c r="K936" s="301">
        <v>12536.24</v>
      </c>
      <c r="L936" s="300">
        <v>18071.012999999999</v>
      </c>
      <c r="M936" s="301">
        <v>23792.920999999998</v>
      </c>
      <c r="N936" s="300">
        <f>30508.55+117.16+76.974+27.045+12.267+0.122</f>
        <v>30742.117999999995</v>
      </c>
      <c r="O936" s="300">
        <f>34650.245+2520.548-693.52</f>
        <v>36477.273000000008</v>
      </c>
      <c r="P936" s="300"/>
      <c r="Q936" s="300"/>
      <c r="R936" s="247"/>
      <c r="S936" s="217" t="s">
        <v>1429</v>
      </c>
    </row>
    <row r="937" spans="2:19" ht="14">
      <c r="B937" s="217"/>
      <c r="C937" s="217"/>
      <c r="D937" s="217"/>
      <c r="E937" s="217"/>
      <c r="F937" s="217"/>
      <c r="G937" s="217"/>
      <c r="H937" s="216"/>
      <c r="I937" s="302">
        <f t="shared" ref="I937:N937" si="362">SUM(I935:I936)</f>
        <v>12630.201999999999</v>
      </c>
      <c r="J937" s="302">
        <f t="shared" si="362"/>
        <v>23541.241000000002</v>
      </c>
      <c r="K937" s="302">
        <f t="shared" si="362"/>
        <v>35622.572999999997</v>
      </c>
      <c r="L937" s="302">
        <f t="shared" si="362"/>
        <v>48047.472999999998</v>
      </c>
      <c r="M937" s="302">
        <f t="shared" si="362"/>
        <v>60252.899000000005</v>
      </c>
      <c r="N937" s="302">
        <f t="shared" si="362"/>
        <v>70967.947</v>
      </c>
      <c r="O937" s="302">
        <f>SUM(O935:O936)</f>
        <v>79830.611000000004</v>
      </c>
      <c r="P937" s="302">
        <f>SUM(P935:P936)</f>
        <v>0</v>
      </c>
      <c r="Q937" s="302">
        <f>SUM(Q935:Q936)</f>
        <v>0</v>
      </c>
      <c r="R937" s="247"/>
      <c r="S937" s="217" t="s">
        <v>1430</v>
      </c>
    </row>
    <row r="938" spans="2:19" ht="14">
      <c r="B938" s="217"/>
      <c r="C938" s="217"/>
      <c r="D938" s="217"/>
      <c r="E938" s="217"/>
      <c r="F938" s="217"/>
      <c r="G938" s="217"/>
      <c r="H938" s="216"/>
      <c r="I938" s="298"/>
      <c r="J938" s="298"/>
      <c r="K938" s="298"/>
      <c r="L938" s="298"/>
      <c r="M938" s="298"/>
      <c r="N938" s="303"/>
      <c r="O938" s="217"/>
      <c r="P938" s="217"/>
      <c r="Q938" s="217"/>
      <c r="R938" s="247"/>
      <c r="S938" s="217"/>
    </row>
    <row r="939" spans="2:19" ht="14">
      <c r="B939" s="217"/>
      <c r="C939" s="217"/>
      <c r="D939" s="217"/>
      <c r="E939" s="217"/>
      <c r="F939" s="217"/>
      <c r="G939" s="217"/>
      <c r="H939" s="424" t="s">
        <v>1431</v>
      </c>
      <c r="I939" s="424"/>
      <c r="J939" s="424"/>
      <c r="K939" s="424"/>
      <c r="L939" s="424"/>
      <c r="M939" s="424"/>
      <c r="N939" s="424"/>
      <c r="O939" s="424"/>
      <c r="P939" s="243"/>
      <c r="Q939" s="243"/>
      <c r="R939" s="247"/>
      <c r="S939" s="217"/>
    </row>
    <row r="940" spans="2:19" ht="14">
      <c r="B940" s="217"/>
      <c r="C940" s="217"/>
      <c r="D940" s="217"/>
      <c r="E940" s="217"/>
      <c r="F940" s="241"/>
      <c r="G940" s="241"/>
      <c r="H940" s="304"/>
      <c r="I940" s="305">
        <v>940</v>
      </c>
      <c r="J940" s="306">
        <v>1664</v>
      </c>
      <c r="K940" s="306">
        <v>2424</v>
      </c>
      <c r="L940" s="306">
        <v>3279</v>
      </c>
      <c r="M940" s="306">
        <v>4107</v>
      </c>
      <c r="N940" s="307">
        <v>4891</v>
      </c>
      <c r="O940" s="307">
        <v>5799</v>
      </c>
      <c r="P940" s="307">
        <v>6475</v>
      </c>
      <c r="Q940" s="307">
        <v>6475</v>
      </c>
      <c r="R940" s="242">
        <v>7000</v>
      </c>
      <c r="S940" s="308" t="s">
        <v>1432</v>
      </c>
    </row>
    <row r="941" spans="2:19" ht="14">
      <c r="B941" s="217"/>
      <c r="C941" s="217"/>
      <c r="D941" s="217"/>
      <c r="E941" s="217"/>
      <c r="F941" s="241"/>
      <c r="G941" s="241"/>
      <c r="H941" s="309"/>
      <c r="I941" s="309"/>
      <c r="J941" s="241">
        <f t="shared" ref="J941:Q941" si="363">+J940-I940</f>
        <v>724</v>
      </c>
      <c r="K941" s="241">
        <f t="shared" si="363"/>
        <v>760</v>
      </c>
      <c r="L941" s="241">
        <f t="shared" si="363"/>
        <v>855</v>
      </c>
      <c r="M941" s="241">
        <f t="shared" si="363"/>
        <v>828</v>
      </c>
      <c r="N941" s="310">
        <f t="shared" si="363"/>
        <v>784</v>
      </c>
      <c r="O941" s="310">
        <f t="shared" si="363"/>
        <v>908</v>
      </c>
      <c r="P941" s="310">
        <f t="shared" si="363"/>
        <v>676</v>
      </c>
      <c r="Q941" s="310">
        <f t="shared" si="363"/>
        <v>0</v>
      </c>
      <c r="R941" s="242">
        <f>+R940-O940</f>
        <v>1201</v>
      </c>
      <c r="S941" s="308" t="s">
        <v>1433</v>
      </c>
    </row>
    <row r="942" spans="2:19" ht="14">
      <c r="B942" s="253"/>
      <c r="C942" s="253"/>
      <c r="D942" s="253"/>
      <c r="E942" s="253"/>
      <c r="F942" s="253"/>
      <c r="G942" s="253"/>
      <c r="H942" s="311"/>
      <c r="I942" s="311"/>
      <c r="J942" s="253">
        <f t="shared" ref="J942:Q942" si="364">(J940-I940)/I940</f>
        <v>0.77021276595744681</v>
      </c>
      <c r="K942" s="253">
        <f t="shared" si="364"/>
        <v>0.45673076923076922</v>
      </c>
      <c r="L942" s="253">
        <f t="shared" si="364"/>
        <v>0.3527227722772277</v>
      </c>
      <c r="M942" s="253">
        <f t="shared" si="364"/>
        <v>0.25251601097895698</v>
      </c>
      <c r="N942" s="312">
        <f t="shared" si="364"/>
        <v>0.19089359629900171</v>
      </c>
      <c r="O942" s="312">
        <f t="shared" si="364"/>
        <v>0.18564710693109793</v>
      </c>
      <c r="P942" s="312">
        <f t="shared" si="364"/>
        <v>0.11657182272805656</v>
      </c>
      <c r="Q942" s="312">
        <f t="shared" si="364"/>
        <v>0</v>
      </c>
      <c r="R942" s="313">
        <f>RATE(2,,-O940,R940)</f>
        <v>9.8683154152971686E-2</v>
      </c>
      <c r="S942" s="314" t="s">
        <v>1434</v>
      </c>
    </row>
    <row r="943" spans="2:19" ht="14">
      <c r="B943" s="217"/>
      <c r="C943" s="217"/>
      <c r="D943" s="217"/>
      <c r="E943" s="217"/>
      <c r="F943" s="217"/>
      <c r="G943" s="217"/>
      <c r="H943" s="254"/>
      <c r="I943" s="315">
        <f>+I784/I940</f>
        <v>13.436382978723405</v>
      </c>
      <c r="J943" s="316">
        <f>+J784/J940</f>
        <v>14.147379807692307</v>
      </c>
      <c r="K943" s="316">
        <f>+K784/K940</f>
        <v>14.695779702970297</v>
      </c>
      <c r="L943" s="316">
        <f>+L784/L940</f>
        <v>14.653086306800855</v>
      </c>
      <c r="M943" s="317">
        <f t="shared" ref="M943:O943" si="365">+M916/M940</f>
        <v>14.691428293158026</v>
      </c>
      <c r="N943" s="317">
        <f t="shared" si="365"/>
        <v>14.509905336332038</v>
      </c>
      <c r="O943" s="317">
        <f t="shared" si="365"/>
        <v>15.832459906880496</v>
      </c>
      <c r="P943" s="317">
        <f>+P916/P940</f>
        <v>16.587080617760616</v>
      </c>
      <c r="Q943" s="317">
        <f>+Q916/Q940</f>
        <v>16.587080617760616</v>
      </c>
      <c r="R943" s="247"/>
      <c r="S943" s="318" t="s">
        <v>1435</v>
      </c>
    </row>
    <row r="944" spans="2:19" ht="14">
      <c r="B944" s="217"/>
      <c r="C944" s="217"/>
      <c r="D944" s="217"/>
      <c r="E944" s="217"/>
      <c r="F944" s="241"/>
      <c r="G944" s="241"/>
      <c r="H944" s="309"/>
      <c r="I944" s="309">
        <v>2605</v>
      </c>
      <c r="J944" s="241">
        <v>4185</v>
      </c>
      <c r="K944" s="241">
        <v>5880</v>
      </c>
      <c r="L944" s="241">
        <v>7647</v>
      </c>
      <c r="M944" s="241">
        <v>9576</v>
      </c>
      <c r="N944" s="310">
        <v>10315</v>
      </c>
      <c r="O944" s="310">
        <v>11447</v>
      </c>
      <c r="P944" s="310">
        <v>11370</v>
      </c>
      <c r="Q944" s="310">
        <v>11370</v>
      </c>
      <c r="R944" s="242"/>
      <c r="S944" s="308" t="s">
        <v>1436</v>
      </c>
    </row>
    <row r="945" spans="2:19" ht="14">
      <c r="B945" s="217"/>
      <c r="C945" s="217"/>
      <c r="D945" s="217"/>
      <c r="E945" s="217"/>
      <c r="F945" s="319"/>
      <c r="G945" s="319"/>
      <c r="H945" s="320"/>
      <c r="I945" s="321">
        <f>+I784/I944</f>
        <v>4.8484452975047985</v>
      </c>
      <c r="J945" s="322">
        <f>+J784/J944</f>
        <v>5.6251469534050171</v>
      </c>
      <c r="K945" s="322">
        <f>+K784/K944</f>
        <v>6.0582602040816322</v>
      </c>
      <c r="L945" s="322">
        <f>+L784/L944</f>
        <v>6.283179024454034</v>
      </c>
      <c r="M945" s="322">
        <f>+M784/M944</f>
        <v>6.3009283625730994</v>
      </c>
      <c r="N945" s="323">
        <f t="shared" ref="N945:O945" si="366">+N916/N944</f>
        <v>6.8800724188075622</v>
      </c>
      <c r="O945" s="323">
        <f t="shared" si="366"/>
        <v>8.020654756704813</v>
      </c>
      <c r="P945" s="323">
        <f>+P916/P944</f>
        <v>9.4460287598944586</v>
      </c>
      <c r="Q945" s="323">
        <f>+Q916/Q944</f>
        <v>9.4460287598944586</v>
      </c>
      <c r="R945" s="324"/>
      <c r="S945" s="325" t="s">
        <v>1437</v>
      </c>
    </row>
    <row r="946" spans="2:19" ht="14">
      <c r="B946" s="217"/>
      <c r="C946" s="217"/>
      <c r="D946" s="217"/>
      <c r="E946" s="217"/>
      <c r="F946" s="217"/>
      <c r="G946" s="217"/>
      <c r="H946" s="217"/>
      <c r="I946" s="217"/>
      <c r="J946" s="217"/>
      <c r="K946" s="217"/>
      <c r="L946" s="217"/>
      <c r="M946" s="217"/>
      <c r="N946" s="217"/>
      <c r="O946" s="217"/>
      <c r="P946" s="217"/>
      <c r="Q946" s="217"/>
      <c r="R946" s="247"/>
      <c r="S946" s="217"/>
    </row>
    <row r="947" spans="2:19" ht="14">
      <c r="B947" s="217"/>
      <c r="C947" s="217"/>
      <c r="D947" s="217"/>
      <c r="E947" s="217"/>
      <c r="F947" s="428" t="s">
        <v>1438</v>
      </c>
      <c r="G947" s="429"/>
      <c r="H947" s="429"/>
      <c r="I947" s="429"/>
      <c r="J947" s="429"/>
      <c r="K947" s="429"/>
      <c r="L947" s="429"/>
      <c r="M947" s="429"/>
      <c r="N947" s="429"/>
      <c r="O947" s="429"/>
      <c r="P947" s="430"/>
      <c r="Q947" s="243"/>
      <c r="R947" s="247"/>
      <c r="S947" s="217"/>
    </row>
    <row r="948" spans="2:19" ht="14">
      <c r="B948" s="217"/>
      <c r="C948" s="217"/>
      <c r="D948" s="217"/>
      <c r="E948" s="217"/>
      <c r="F948" s="425" t="s">
        <v>1439</v>
      </c>
      <c r="G948" s="426"/>
      <c r="H948" s="426"/>
      <c r="I948" s="426"/>
      <c r="J948" s="426"/>
      <c r="K948" s="426"/>
      <c r="L948" s="426"/>
      <c r="M948" s="426"/>
      <c r="N948" s="426"/>
      <c r="O948" s="426"/>
      <c r="P948" s="427"/>
      <c r="Q948" s="333"/>
      <c r="R948" s="247"/>
      <c r="S948" s="217"/>
    </row>
    <row r="949" spans="2:19" ht="14">
      <c r="B949" s="217"/>
      <c r="C949" s="217"/>
      <c r="D949" s="217"/>
      <c r="E949" s="217"/>
      <c r="F949" s="326"/>
      <c r="G949" s="265"/>
      <c r="H949" s="327"/>
      <c r="I949" s="265">
        <v>0.24249999999999999</v>
      </c>
      <c r="J949" s="327">
        <v>0.23350000000000001</v>
      </c>
      <c r="K949" s="265">
        <v>0.23530000000000001</v>
      </c>
      <c r="L949" s="327">
        <v>0.24049999999999999</v>
      </c>
      <c r="M949" s="265">
        <v>0.22309999999999999</v>
      </c>
      <c r="N949" s="327">
        <v>0.2225</v>
      </c>
      <c r="O949" s="265">
        <v>0.2021</v>
      </c>
      <c r="P949" s="265">
        <v>0.18360000000000001</v>
      </c>
      <c r="Q949" s="265">
        <v>0.18360000000000001</v>
      </c>
      <c r="R949" s="247"/>
      <c r="S949" s="328" t="s">
        <v>12</v>
      </c>
    </row>
    <row r="950" spans="2:19" ht="14">
      <c r="B950" s="217"/>
      <c r="C950" s="217"/>
      <c r="D950" s="217"/>
      <c r="E950" s="217"/>
      <c r="F950" s="326"/>
      <c r="G950" s="265"/>
      <c r="H950" s="327"/>
      <c r="I950" s="265">
        <v>0.23899999999999999</v>
      </c>
      <c r="J950" s="327">
        <v>0.23280000000000001</v>
      </c>
      <c r="K950" s="265">
        <v>0.23880000000000001</v>
      </c>
      <c r="L950" s="327">
        <v>0.24099999999999999</v>
      </c>
      <c r="M950" s="265">
        <v>0.22489999999999999</v>
      </c>
      <c r="N950" s="327">
        <v>0.21990000000000001</v>
      </c>
      <c r="O950" s="265">
        <v>0.19570000000000001</v>
      </c>
      <c r="P950" s="265">
        <v>0.1822</v>
      </c>
      <c r="Q950" s="265">
        <v>0.1822</v>
      </c>
      <c r="R950" s="247"/>
      <c r="S950" s="328" t="s">
        <v>13</v>
      </c>
    </row>
    <row r="951" spans="2:19" ht="14">
      <c r="B951" s="217"/>
      <c r="C951" s="217"/>
      <c r="D951" s="217"/>
      <c r="E951" s="217"/>
      <c r="F951" s="326"/>
      <c r="G951" s="265"/>
      <c r="H951" s="327"/>
      <c r="I951" s="265">
        <v>0.24</v>
      </c>
      <c r="J951" s="327">
        <v>0.2356</v>
      </c>
      <c r="K951" s="265">
        <v>0.2407</v>
      </c>
      <c r="L951" s="327">
        <v>0.23769999999999999</v>
      </c>
      <c r="M951" s="265">
        <v>0.22839999999999999</v>
      </c>
      <c r="N951" s="327">
        <v>0.2225</v>
      </c>
      <c r="O951" s="265">
        <v>0.19009999999999999</v>
      </c>
      <c r="P951" s="265"/>
      <c r="Q951" s="265"/>
      <c r="R951" s="247"/>
      <c r="S951" s="328" t="s">
        <v>14</v>
      </c>
    </row>
    <row r="952" spans="2:19" ht="14">
      <c r="B952" s="217"/>
      <c r="C952" s="217"/>
      <c r="D952" s="217"/>
      <c r="E952" s="217"/>
      <c r="F952" s="329"/>
      <c r="G952" s="330"/>
      <c r="H952" s="331"/>
      <c r="I952" s="330">
        <v>0.23710000000000001</v>
      </c>
      <c r="J952" s="331">
        <v>0.23719999999999999</v>
      </c>
      <c r="K952" s="330">
        <v>0.24149999999999999</v>
      </c>
      <c r="L952" s="331">
        <v>0.2326</v>
      </c>
      <c r="M952" s="330">
        <v>0.22689999999999999</v>
      </c>
      <c r="N952" s="331">
        <v>0.21779999999999999</v>
      </c>
      <c r="O952" s="330">
        <v>0.18840000000000001</v>
      </c>
      <c r="P952" s="330"/>
      <c r="Q952" s="330"/>
      <c r="R952" s="247"/>
      <c r="S952" s="328" t="s">
        <v>19</v>
      </c>
    </row>
    <row r="953" spans="2:19" ht="14">
      <c r="B953" s="217"/>
      <c r="C953" s="217"/>
      <c r="D953" s="217"/>
      <c r="E953" s="217"/>
      <c r="F953" s="265">
        <v>0.249</v>
      </c>
      <c r="G953" s="265">
        <v>0.26019999999999999</v>
      </c>
      <c r="H953" s="265">
        <v>0.25209999999999999</v>
      </c>
      <c r="I953" s="265">
        <v>0.22919999999999999</v>
      </c>
      <c r="J953" s="265">
        <v>0.22839999999999999</v>
      </c>
      <c r="K953" s="265">
        <v>0.23910000000000001</v>
      </c>
      <c r="L953" s="265">
        <v>0.2379</v>
      </c>
      <c r="M953" s="265">
        <v>0.2258</v>
      </c>
      <c r="N953" s="265">
        <v>0.2177</v>
      </c>
      <c r="O953" s="265">
        <v>0.19409999999999999</v>
      </c>
      <c r="P953" s="265"/>
      <c r="Q953" s="265"/>
      <c r="R953" s="245"/>
      <c r="S953" s="328" t="s">
        <v>15</v>
      </c>
    </row>
    <row r="954" spans="2:19" ht="14">
      <c r="B954" s="217"/>
      <c r="C954" s="217"/>
      <c r="D954" s="217"/>
      <c r="E954" s="217"/>
      <c r="F954" s="431" t="s">
        <v>1440</v>
      </c>
      <c r="G954" s="432"/>
      <c r="H954" s="432"/>
      <c r="I954" s="432"/>
      <c r="J954" s="432"/>
      <c r="K954" s="432"/>
      <c r="L954" s="432"/>
      <c r="M954" s="432"/>
      <c r="N954" s="432"/>
      <c r="O954" s="432"/>
      <c r="P954" s="433"/>
      <c r="Q954" s="346"/>
      <c r="R954" s="247"/>
      <c r="S954" s="217"/>
    </row>
    <row r="955" spans="2:19" ht="14">
      <c r="B955" s="217"/>
      <c r="C955" s="217"/>
      <c r="D955" s="217"/>
      <c r="E955" s="217"/>
      <c r="F955" s="326"/>
      <c r="G955" s="265"/>
      <c r="H955" s="327"/>
      <c r="I955" s="265">
        <v>5.9900000000000002E-2</v>
      </c>
      <c r="J955" s="327">
        <v>3.32E-2</v>
      </c>
      <c r="K955" s="265">
        <v>2.7400000000000001E-2</v>
      </c>
      <c r="L955" s="327">
        <v>3.3500000000000002E-2</v>
      </c>
      <c r="M955" s="265">
        <v>3.6400000000000002E-2</v>
      </c>
      <c r="N955" s="327">
        <v>3.6900000000000002E-2</v>
      </c>
      <c r="O955" s="265">
        <v>3.44E-2</v>
      </c>
      <c r="P955" s="265">
        <v>3.1899999999999998E-2</v>
      </c>
      <c r="Q955" s="265">
        <v>3.1899999999999998E-2</v>
      </c>
      <c r="R955" s="247"/>
      <c r="S955" s="328" t="s">
        <v>12</v>
      </c>
    </row>
    <row r="956" spans="2:19" ht="14">
      <c r="B956" s="217"/>
      <c r="C956" s="217"/>
      <c r="D956" s="217"/>
      <c r="E956" s="217"/>
      <c r="F956" s="326"/>
      <c r="G956" s="265"/>
      <c r="H956" s="327"/>
      <c r="I956" s="265">
        <v>5.6599999999999998E-2</v>
      </c>
      <c r="J956" s="327">
        <v>2.76E-2</v>
      </c>
      <c r="K956" s="265">
        <v>2.93E-2</v>
      </c>
      <c r="L956" s="327">
        <v>3.4799999999999998E-2</v>
      </c>
      <c r="M956" s="265">
        <v>3.7199999999999997E-2</v>
      </c>
      <c r="N956" s="327">
        <v>3.6200000000000003E-2</v>
      </c>
      <c r="O956" s="265">
        <v>3.4000000000000002E-2</v>
      </c>
      <c r="P956" s="265">
        <v>3.1600000000000003E-2</v>
      </c>
      <c r="Q956" s="265">
        <v>3.1600000000000003E-2</v>
      </c>
      <c r="R956" s="247"/>
      <c r="S956" s="328" t="s">
        <v>13</v>
      </c>
    </row>
    <row r="957" spans="2:19" ht="14">
      <c r="B957" s="217"/>
      <c r="C957" s="217"/>
      <c r="D957" s="217"/>
      <c r="E957" s="217"/>
      <c r="F957" s="326"/>
      <c r="G957" s="265"/>
      <c r="H957" s="327"/>
      <c r="I957" s="265">
        <v>4.5199999999999997E-2</v>
      </c>
      <c r="J957" s="327">
        <v>2.6599999999999999E-2</v>
      </c>
      <c r="K957" s="265">
        <v>3.27E-2</v>
      </c>
      <c r="L957" s="327">
        <v>3.6200000000000003E-2</v>
      </c>
      <c r="M957" s="265">
        <v>3.8800000000000001E-2</v>
      </c>
      <c r="N957" s="327">
        <v>3.6600000000000001E-2</v>
      </c>
      <c r="O957" s="265">
        <v>3.4099999999999998E-2</v>
      </c>
      <c r="P957" s="265"/>
      <c r="Q957" s="265"/>
      <c r="R957" s="247"/>
      <c r="S957" s="328" t="s">
        <v>14</v>
      </c>
    </row>
    <row r="958" spans="2:19" ht="14">
      <c r="B958" s="217"/>
      <c r="C958" s="217"/>
      <c r="D958" s="217"/>
      <c r="E958" s="217"/>
      <c r="F958" s="329"/>
      <c r="G958" s="330"/>
      <c r="H958" s="331"/>
      <c r="I958" s="330">
        <v>3.6799999999999999E-2</v>
      </c>
      <c r="J958" s="331">
        <v>2.5899999999999999E-2</v>
      </c>
      <c r="K958" s="330">
        <v>3.3099999999999997E-2</v>
      </c>
      <c r="L958" s="331">
        <v>3.6999999999999998E-2</v>
      </c>
      <c r="M958" s="330">
        <v>3.8899999999999997E-2</v>
      </c>
      <c r="N958" s="331">
        <v>3.5200000000000002E-2</v>
      </c>
      <c r="O958" s="330">
        <v>3.3599999999999998E-2</v>
      </c>
      <c r="P958" s="330"/>
      <c r="Q958" s="330"/>
      <c r="R958" s="247"/>
      <c r="S958" s="328" t="s">
        <v>19</v>
      </c>
    </row>
    <row r="959" spans="2:19" ht="14">
      <c r="B959" s="217"/>
      <c r="C959" s="217"/>
      <c r="D959" s="217"/>
      <c r="E959" s="217"/>
      <c r="F959" s="265">
        <v>5.3400000000000003E-2</v>
      </c>
      <c r="G959" s="265">
        <v>6.2300000000000001E-2</v>
      </c>
      <c r="H959" s="265">
        <v>5.9799999999999999E-2</v>
      </c>
      <c r="I959" s="265">
        <v>4.1799999999999997E-2</v>
      </c>
      <c r="J959" s="265">
        <v>2.7300000000000001E-2</v>
      </c>
      <c r="K959" s="265">
        <v>3.0599999999999999E-2</v>
      </c>
      <c r="L959" s="265">
        <v>3.5299999999999998E-2</v>
      </c>
      <c r="M959" s="265">
        <v>3.78E-2</v>
      </c>
      <c r="N959" s="265">
        <v>3.5799999999999998E-2</v>
      </c>
      <c r="O959" s="265">
        <v>3.4000000000000002E-2</v>
      </c>
      <c r="P959" s="265"/>
      <c r="Q959" s="265"/>
      <c r="R959" s="245"/>
      <c r="S959" s="328" t="s">
        <v>15</v>
      </c>
    </row>
    <row r="960" spans="2:19" ht="14">
      <c r="B960" s="217"/>
      <c r="C960" s="217"/>
      <c r="D960" s="217"/>
      <c r="E960" s="217"/>
      <c r="F960" s="425" t="s">
        <v>1441</v>
      </c>
      <c r="G960" s="426"/>
      <c r="H960" s="426"/>
      <c r="I960" s="426"/>
      <c r="J960" s="426"/>
      <c r="K960" s="426"/>
      <c r="L960" s="426"/>
      <c r="M960" s="426"/>
      <c r="N960" s="426"/>
      <c r="O960" s="426"/>
      <c r="P960" s="427"/>
      <c r="Q960" s="333"/>
      <c r="R960" s="247"/>
      <c r="S960" s="217"/>
    </row>
    <row r="961" spans="2:19" ht="14">
      <c r="B961" s="217"/>
      <c r="C961" s="217"/>
      <c r="D961" s="217"/>
      <c r="E961" s="217"/>
      <c r="F961" s="326"/>
      <c r="G961" s="265"/>
      <c r="H961" s="327"/>
      <c r="I961" s="265">
        <f t="shared" ref="I961:O965" si="367">+I949-I955</f>
        <v>0.18259999999999998</v>
      </c>
      <c r="J961" s="327">
        <f t="shared" si="367"/>
        <v>0.20030000000000001</v>
      </c>
      <c r="K961" s="265">
        <f t="shared" si="367"/>
        <v>0.2079</v>
      </c>
      <c r="L961" s="327">
        <f t="shared" si="367"/>
        <v>0.20699999999999999</v>
      </c>
      <c r="M961" s="265">
        <f t="shared" si="367"/>
        <v>0.18669999999999998</v>
      </c>
      <c r="N961" s="327">
        <f t="shared" si="367"/>
        <v>0.18559999999999999</v>
      </c>
      <c r="O961" s="265">
        <f>+O949-O955</f>
        <v>0.16770000000000002</v>
      </c>
      <c r="P961" s="265">
        <f>+P949-P955</f>
        <v>0.1517</v>
      </c>
      <c r="Q961" s="265">
        <f>+Q949-Q955</f>
        <v>0.1517</v>
      </c>
      <c r="R961" s="247"/>
      <c r="S961" s="328" t="s">
        <v>12</v>
      </c>
    </row>
    <row r="962" spans="2:19" ht="14">
      <c r="B962" s="217"/>
      <c r="C962" s="217"/>
      <c r="D962" s="217"/>
      <c r="E962" s="217"/>
      <c r="F962" s="326"/>
      <c r="G962" s="265"/>
      <c r="H962" s="327"/>
      <c r="I962" s="265">
        <f t="shared" si="367"/>
        <v>0.18240000000000001</v>
      </c>
      <c r="J962" s="327">
        <f t="shared" si="367"/>
        <v>0.20519999999999999</v>
      </c>
      <c r="K962" s="265">
        <f t="shared" si="367"/>
        <v>0.20950000000000002</v>
      </c>
      <c r="L962" s="327">
        <f t="shared" si="367"/>
        <v>0.20619999999999999</v>
      </c>
      <c r="M962" s="265">
        <f t="shared" si="367"/>
        <v>0.18769999999999998</v>
      </c>
      <c r="N962" s="327">
        <f t="shared" si="367"/>
        <v>0.1837</v>
      </c>
      <c r="O962" s="265">
        <f t="shared" si="367"/>
        <v>0.16170000000000001</v>
      </c>
      <c r="P962" s="265">
        <f t="shared" ref="P962:Q965" si="368">+P950-P956</f>
        <v>0.15060000000000001</v>
      </c>
      <c r="Q962" s="265">
        <f t="shared" si="368"/>
        <v>0.15060000000000001</v>
      </c>
      <c r="R962" s="247"/>
      <c r="S962" s="328" t="s">
        <v>13</v>
      </c>
    </row>
    <row r="963" spans="2:19" ht="14">
      <c r="B963" s="217"/>
      <c r="C963" s="217"/>
      <c r="D963" s="217"/>
      <c r="E963" s="217"/>
      <c r="F963" s="326"/>
      <c r="G963" s="265"/>
      <c r="H963" s="327"/>
      <c r="I963" s="265">
        <f t="shared" si="367"/>
        <v>0.1948</v>
      </c>
      <c r="J963" s="327">
        <f t="shared" si="367"/>
        <v>0.20900000000000002</v>
      </c>
      <c r="K963" s="265">
        <f t="shared" si="367"/>
        <v>0.20799999999999999</v>
      </c>
      <c r="L963" s="327">
        <f t="shared" si="367"/>
        <v>0.20149999999999998</v>
      </c>
      <c r="M963" s="265">
        <f t="shared" si="367"/>
        <v>0.18959999999999999</v>
      </c>
      <c r="N963" s="327">
        <f t="shared" si="367"/>
        <v>0.18590000000000001</v>
      </c>
      <c r="O963" s="265">
        <f t="shared" si="367"/>
        <v>0.156</v>
      </c>
      <c r="P963" s="265">
        <f t="shared" si="368"/>
        <v>0</v>
      </c>
      <c r="Q963" s="265">
        <f t="shared" si="368"/>
        <v>0</v>
      </c>
      <c r="R963" s="247"/>
      <c r="S963" s="328" t="s">
        <v>14</v>
      </c>
    </row>
    <row r="964" spans="2:19" ht="14">
      <c r="B964" s="217"/>
      <c r="C964" s="217"/>
      <c r="D964" s="217"/>
      <c r="E964" s="217"/>
      <c r="F964" s="329"/>
      <c r="G964" s="330"/>
      <c r="H964" s="331"/>
      <c r="I964" s="330">
        <f t="shared" si="367"/>
        <v>0.20030000000000001</v>
      </c>
      <c r="J964" s="331">
        <f t="shared" si="367"/>
        <v>0.21129999999999999</v>
      </c>
      <c r="K964" s="330">
        <f t="shared" si="367"/>
        <v>0.2084</v>
      </c>
      <c r="L964" s="331">
        <f t="shared" si="367"/>
        <v>0.1956</v>
      </c>
      <c r="M964" s="330">
        <f t="shared" si="367"/>
        <v>0.188</v>
      </c>
      <c r="N964" s="331">
        <f t="shared" si="367"/>
        <v>0.18259999999999998</v>
      </c>
      <c r="O964" s="330">
        <f t="shared" si="367"/>
        <v>0.15480000000000002</v>
      </c>
      <c r="P964" s="330">
        <f t="shared" si="368"/>
        <v>0</v>
      </c>
      <c r="Q964" s="330">
        <f t="shared" si="368"/>
        <v>0</v>
      </c>
      <c r="R964" s="247"/>
      <c r="S964" s="328" t="s">
        <v>19</v>
      </c>
    </row>
    <row r="965" spans="2:19" ht="14">
      <c r="B965" s="217"/>
      <c r="C965" s="217"/>
      <c r="D965" s="217"/>
      <c r="E965" s="217"/>
      <c r="F965" s="332">
        <f>+F953-F959</f>
        <v>0.1956</v>
      </c>
      <c r="G965" s="332">
        <f>+G953-G959</f>
        <v>0.19789999999999999</v>
      </c>
      <c r="H965" s="332">
        <f>+H953-H959</f>
        <v>0.1923</v>
      </c>
      <c r="I965" s="332">
        <f t="shared" si="367"/>
        <v>0.18739999999999998</v>
      </c>
      <c r="J965" s="332">
        <f t="shared" si="367"/>
        <v>0.2011</v>
      </c>
      <c r="K965" s="332">
        <f t="shared" si="367"/>
        <v>0.20850000000000002</v>
      </c>
      <c r="L965" s="332">
        <f t="shared" si="367"/>
        <v>0.2026</v>
      </c>
      <c r="M965" s="332">
        <f t="shared" si="367"/>
        <v>0.188</v>
      </c>
      <c r="N965" s="332">
        <f t="shared" si="367"/>
        <v>0.18190000000000001</v>
      </c>
      <c r="O965" s="332">
        <f t="shared" si="367"/>
        <v>0.16009999999999999</v>
      </c>
      <c r="P965" s="332">
        <f t="shared" si="368"/>
        <v>0</v>
      </c>
      <c r="Q965" s="332">
        <f t="shared" si="368"/>
        <v>0</v>
      </c>
      <c r="R965" s="245"/>
      <c r="S965" s="328" t="s">
        <v>15</v>
      </c>
    </row>
    <row r="966" spans="2:19" ht="14">
      <c r="B966" s="217"/>
      <c r="C966" s="217"/>
      <c r="D966" s="217"/>
      <c r="E966" s="217"/>
      <c r="F966" s="217"/>
      <c r="G966" s="217"/>
      <c r="H966" s="217"/>
      <c r="I966" s="217"/>
      <c r="J966" s="217"/>
      <c r="K966" s="217"/>
      <c r="L966" s="217"/>
      <c r="M966" s="217"/>
      <c r="N966" s="217"/>
      <c r="O966" s="217"/>
      <c r="P966" s="217"/>
      <c r="Q966" s="217"/>
      <c r="R966" s="247"/>
      <c r="S966" s="217"/>
    </row>
    <row r="967" spans="2:19" ht="14">
      <c r="B967" s="217"/>
      <c r="C967" s="217"/>
      <c r="D967" s="217"/>
      <c r="E967" s="217"/>
      <c r="F967" s="216"/>
      <c r="G967" s="216"/>
      <c r="H967" s="216"/>
      <c r="I967" s="424" t="s">
        <v>1442</v>
      </c>
      <c r="J967" s="424"/>
      <c r="K967" s="424"/>
      <c r="L967" s="424"/>
      <c r="M967" s="424"/>
      <c r="N967" s="424"/>
      <c r="O967" s="424"/>
      <c r="P967" s="243"/>
      <c r="Q967" s="243"/>
      <c r="R967" s="216"/>
      <c r="S967" s="216"/>
    </row>
    <row r="968" spans="2:19" ht="14">
      <c r="B968" s="217"/>
      <c r="C968" s="217"/>
      <c r="D968" s="217"/>
      <c r="E968" s="217"/>
      <c r="F968" s="216"/>
      <c r="G968" s="216"/>
      <c r="H968" s="216"/>
      <c r="I968" s="296">
        <v>3230</v>
      </c>
      <c r="J968" s="298">
        <v>10315</v>
      </c>
      <c r="K968" s="298">
        <v>6721.41</v>
      </c>
      <c r="L968" s="297">
        <v>4775.28</v>
      </c>
      <c r="M968" s="298">
        <v>1897.23</v>
      </c>
      <c r="N968" s="297">
        <v>2396.5259999999998</v>
      </c>
      <c r="O968" s="297">
        <v>4176.527</v>
      </c>
      <c r="P968" s="297"/>
      <c r="Q968" s="297"/>
      <c r="R968" s="216"/>
      <c r="S968" s="216" t="s">
        <v>1443</v>
      </c>
    </row>
    <row r="969" spans="2:19" ht="14">
      <c r="B969" s="217"/>
      <c r="C969" s="217"/>
      <c r="D969" s="217"/>
      <c r="E969" s="217"/>
      <c r="F969" s="216"/>
      <c r="G969" s="216"/>
      <c r="H969" s="216"/>
      <c r="I969" s="296">
        <v>3914</v>
      </c>
      <c r="J969" s="298">
        <v>6929</v>
      </c>
      <c r="K969" s="298">
        <v>5927.43</v>
      </c>
      <c r="L969" s="297">
        <v>7694.73</v>
      </c>
      <c r="M969" s="298">
        <v>7031.66</v>
      </c>
      <c r="N969" s="297">
        <v>10125.380999999999</v>
      </c>
      <c r="O969" s="297">
        <v>10719.315000000001</v>
      </c>
      <c r="P969" s="297"/>
      <c r="Q969" s="297"/>
      <c r="R969" s="216"/>
      <c r="S969" s="216" t="s">
        <v>1444</v>
      </c>
    </row>
    <row r="970" spans="2:19" ht="14">
      <c r="B970" s="217"/>
      <c r="C970" s="217"/>
      <c r="D970" s="217"/>
      <c r="E970" s="217"/>
      <c r="F970" s="216"/>
      <c r="G970" s="216"/>
      <c r="H970" s="216"/>
      <c r="I970" s="299">
        <v>0</v>
      </c>
      <c r="J970" s="301">
        <v>0</v>
      </c>
      <c r="K970" s="301">
        <v>27057.9</v>
      </c>
      <c r="L970" s="300">
        <v>35459.550000000003</v>
      </c>
      <c r="M970" s="301">
        <v>35207.347999999998</v>
      </c>
      <c r="N970" s="300">
        <v>38452.841</v>
      </c>
      <c r="O970" s="300">
        <v>43623.34</v>
      </c>
      <c r="P970" s="300"/>
      <c r="Q970" s="300"/>
      <c r="R970" s="216"/>
      <c r="S970" s="216" t="s">
        <v>1445</v>
      </c>
    </row>
    <row r="971" spans="2:19" ht="14">
      <c r="B971" s="217"/>
      <c r="C971" s="217"/>
      <c r="D971" s="217"/>
      <c r="E971" s="217"/>
      <c r="F971" s="216"/>
      <c r="G971" s="216"/>
      <c r="H971" s="216"/>
      <c r="I971" s="302">
        <f t="shared" ref="I971:O971" si="369">SUM(I968:I970)</f>
        <v>7144</v>
      </c>
      <c r="J971" s="302">
        <f t="shared" si="369"/>
        <v>17244</v>
      </c>
      <c r="K971" s="302">
        <f t="shared" si="369"/>
        <v>39706.740000000005</v>
      </c>
      <c r="L971" s="302">
        <f t="shared" si="369"/>
        <v>47929.56</v>
      </c>
      <c r="M971" s="302">
        <f t="shared" si="369"/>
        <v>44136.237999999998</v>
      </c>
      <c r="N971" s="302">
        <f t="shared" si="369"/>
        <v>50974.748</v>
      </c>
      <c r="O971" s="302">
        <f t="shared" si="369"/>
        <v>58519.182000000001</v>
      </c>
      <c r="P971" s="302">
        <f>SUM(P968:P970)</f>
        <v>0</v>
      </c>
      <c r="Q971" s="302">
        <f>SUM(Q968:Q970)</f>
        <v>0</v>
      </c>
      <c r="R971" s="216"/>
      <c r="S971" s="216" t="s">
        <v>1395</v>
      </c>
    </row>
    <row r="972" spans="2:19" ht="14">
      <c r="B972" s="217"/>
      <c r="C972" s="217"/>
      <c r="D972" s="217"/>
      <c r="E972" s="217"/>
      <c r="F972" s="217"/>
      <c r="G972" s="217"/>
      <c r="H972" s="217"/>
      <c r="I972" s="415" t="s">
        <v>377</v>
      </c>
      <c r="J972" s="415"/>
      <c r="K972" s="415"/>
      <c r="L972" s="415"/>
      <c r="M972" s="415"/>
      <c r="N972" s="415"/>
      <c r="O972" s="415"/>
      <c r="P972" s="333"/>
      <c r="Q972" s="333"/>
      <c r="R972" s="216"/>
      <c r="S972" s="216"/>
    </row>
    <row r="973" spans="2:19" ht="14">
      <c r="B973" s="217"/>
      <c r="C973" s="217"/>
      <c r="D973" s="217"/>
      <c r="E973" s="217"/>
      <c r="F973" s="217"/>
      <c r="G973" s="217"/>
      <c r="H973" s="217"/>
      <c r="I973" s="334" t="e">
        <f t="shared" ref="I973:O975" si="370">+I968/I$707</f>
        <v>#DIV/0!</v>
      </c>
      <c r="J973" s="334" t="e">
        <f t="shared" si="370"/>
        <v>#DIV/0!</v>
      </c>
      <c r="K973" s="334">
        <f t="shared" si="370"/>
        <v>819.58419704914024</v>
      </c>
      <c r="L973" s="334">
        <f t="shared" si="370"/>
        <v>490.27515400410675</v>
      </c>
      <c r="M973" s="334">
        <f t="shared" si="370"/>
        <v>170.56819203452307</v>
      </c>
      <c r="N973" s="334">
        <f t="shared" si="370"/>
        <v>230.47951529140218</v>
      </c>
      <c r="O973" s="334">
        <f t="shared" si="370"/>
        <v>278.63946894389221</v>
      </c>
      <c r="P973" s="334">
        <f t="shared" ref="P973:Q975" si="371">+P968/P$707</f>
        <v>0</v>
      </c>
      <c r="Q973" s="334">
        <f t="shared" si="371"/>
        <v>0</v>
      </c>
      <c r="R973" s="216"/>
      <c r="S973" s="216" t="s">
        <v>1443</v>
      </c>
    </row>
    <row r="974" spans="2:19" ht="14">
      <c r="B974" s="217"/>
      <c r="C974" s="217"/>
      <c r="D974" s="217"/>
      <c r="E974" s="217"/>
      <c r="F974" s="217"/>
      <c r="G974" s="217"/>
      <c r="H974" s="217"/>
      <c r="I974" s="334" t="e">
        <f t="shared" si="370"/>
        <v>#DIV/0!</v>
      </c>
      <c r="J974" s="334" t="e">
        <f t="shared" si="370"/>
        <v>#DIV/0!</v>
      </c>
      <c r="K974" s="334">
        <f t="shared" si="370"/>
        <v>722.7691744909157</v>
      </c>
      <c r="L974" s="334">
        <f t="shared" si="370"/>
        <v>790.01334702258725</v>
      </c>
      <c r="M974" s="334">
        <f t="shared" si="370"/>
        <v>632.17297491683905</v>
      </c>
      <c r="N974" s="334">
        <f t="shared" si="370"/>
        <v>973.78159261396422</v>
      </c>
      <c r="O974" s="334">
        <f t="shared" si="370"/>
        <v>715.14543998932561</v>
      </c>
      <c r="P974" s="334">
        <f t="shared" si="371"/>
        <v>0</v>
      </c>
      <c r="Q974" s="334">
        <f t="shared" si="371"/>
        <v>0</v>
      </c>
      <c r="R974" s="216"/>
      <c r="S974" s="216" t="s">
        <v>1444</v>
      </c>
    </row>
    <row r="975" spans="2:19" ht="14">
      <c r="B975" s="217"/>
      <c r="C975" s="217"/>
      <c r="D975" s="217"/>
      <c r="E975" s="217"/>
      <c r="F975" s="217"/>
      <c r="G975" s="217"/>
      <c r="H975" s="217"/>
      <c r="I975" s="335" t="e">
        <f t="shared" si="370"/>
        <v>#DIV/0!</v>
      </c>
      <c r="J975" s="335" t="e">
        <f t="shared" si="370"/>
        <v>#DIV/0!</v>
      </c>
      <c r="K975" s="335">
        <f t="shared" si="370"/>
        <v>3299.3415437141812</v>
      </c>
      <c r="L975" s="335">
        <f t="shared" si="370"/>
        <v>3640.6108829568789</v>
      </c>
      <c r="M975" s="335">
        <f t="shared" si="370"/>
        <v>3165.2744763103478</v>
      </c>
      <c r="N975" s="335">
        <f t="shared" si="370"/>
        <v>3698.0997307174457</v>
      </c>
      <c r="O975" s="335">
        <f t="shared" si="370"/>
        <v>2910.3569284141704</v>
      </c>
      <c r="P975" s="335">
        <f t="shared" si="371"/>
        <v>0</v>
      </c>
      <c r="Q975" s="335">
        <f t="shared" si="371"/>
        <v>0</v>
      </c>
      <c r="R975" s="216"/>
      <c r="S975" s="216" t="s">
        <v>1445</v>
      </c>
    </row>
  </sheetData>
  <mergeCells count="102">
    <mergeCell ref="F960:P960"/>
    <mergeCell ref="I967:O967"/>
    <mergeCell ref="I972:O972"/>
    <mergeCell ref="I934:O934"/>
    <mergeCell ref="H939:O939"/>
    <mergeCell ref="F947:P947"/>
    <mergeCell ref="F948:P948"/>
    <mergeCell ref="F954:P954"/>
    <mergeCell ref="H907:P907"/>
    <mergeCell ref="H912:P912"/>
    <mergeCell ref="H918:P918"/>
    <mergeCell ref="H923:P923"/>
    <mergeCell ref="H928:P928"/>
    <mergeCell ref="H882:P882"/>
    <mergeCell ref="H887:P887"/>
    <mergeCell ref="H892:P892"/>
    <mergeCell ref="H897:P897"/>
    <mergeCell ref="H902:P902"/>
    <mergeCell ref="H860:P860"/>
    <mergeCell ref="H865:P865"/>
    <mergeCell ref="H871:P871"/>
    <mergeCell ref="H876:P876"/>
    <mergeCell ref="H881:P881"/>
    <mergeCell ref="H835:P835"/>
    <mergeCell ref="H840:P840"/>
    <mergeCell ref="H845:P845"/>
    <mergeCell ref="H850:P850"/>
    <mergeCell ref="H855:P855"/>
    <mergeCell ref="H813:P813"/>
    <mergeCell ref="H818:P818"/>
    <mergeCell ref="H824:P824"/>
    <mergeCell ref="H829:P829"/>
    <mergeCell ref="H834:P834"/>
    <mergeCell ref="H788:P788"/>
    <mergeCell ref="H793:P793"/>
    <mergeCell ref="H798:P798"/>
    <mergeCell ref="H803:P803"/>
    <mergeCell ref="H808:P808"/>
    <mergeCell ref="M754:P754"/>
    <mergeCell ref="M764:P764"/>
    <mergeCell ref="H776:O776"/>
    <mergeCell ref="H786:P786"/>
    <mergeCell ref="H787:P787"/>
    <mergeCell ref="J721:P721"/>
    <mergeCell ref="J722:P722"/>
    <mergeCell ref="J730:P730"/>
    <mergeCell ref="J738:P738"/>
    <mergeCell ref="J746:P746"/>
    <mergeCell ref="J688:P688"/>
    <mergeCell ref="J689:P689"/>
    <mergeCell ref="J697:P697"/>
    <mergeCell ref="J705:P705"/>
    <mergeCell ref="J713:P713"/>
    <mergeCell ref="B373:O373"/>
    <mergeCell ref="B348:O348"/>
    <mergeCell ref="B349:O349"/>
    <mergeCell ref="B355:O355"/>
    <mergeCell ref="B361:O361"/>
    <mergeCell ref="B367:O367"/>
    <mergeCell ref="B434:O434"/>
    <mergeCell ref="B379:O379"/>
    <mergeCell ref="B385:O385"/>
    <mergeCell ref="B391:O391"/>
    <mergeCell ref="B397:O397"/>
    <mergeCell ref="B402:O402"/>
    <mergeCell ref="B403:O403"/>
    <mergeCell ref="B409:O409"/>
    <mergeCell ref="B415:O415"/>
    <mergeCell ref="B421:O421"/>
    <mergeCell ref="B427:O427"/>
    <mergeCell ref="B428:O428"/>
    <mergeCell ref="B516:O516"/>
    <mergeCell ref="B440:O440"/>
    <mergeCell ref="B441:O441"/>
    <mergeCell ref="B449:O449"/>
    <mergeCell ref="B457:O457"/>
    <mergeCell ref="B465:O465"/>
    <mergeCell ref="B471:O471"/>
    <mergeCell ref="B477:O477"/>
    <mergeCell ref="B484:O484"/>
    <mergeCell ref="B492:O492"/>
    <mergeCell ref="B500:O500"/>
    <mergeCell ref="B508:O508"/>
    <mergeCell ref="B638:N638"/>
    <mergeCell ref="B588:O588"/>
    <mergeCell ref="B593:O593"/>
    <mergeCell ref="B594:O594"/>
    <mergeCell ref="B612:O612"/>
    <mergeCell ref="B615:O615"/>
    <mergeCell ref="B630:N630"/>
    <mergeCell ref="B583:O583"/>
    <mergeCell ref="B524:O524"/>
    <mergeCell ref="B532:O532"/>
    <mergeCell ref="B539:O539"/>
    <mergeCell ref="B546:O546"/>
    <mergeCell ref="B554:O554"/>
    <mergeCell ref="B555:O555"/>
    <mergeCell ref="B561:O561"/>
    <mergeCell ref="B567:O567"/>
    <mergeCell ref="B572:O572"/>
    <mergeCell ref="B573:O573"/>
    <mergeCell ref="B578:O578"/>
  </mergeCells>
  <conditionalFormatting sqref="A612:B612 A640:S687 A976:S1048576 Y640:XFD1048576 T614:X1048576">
    <cfRule type="cellIs" dxfId="814" priority="1080" operator="lessThan">
      <formula>0</formula>
    </cfRule>
  </conditionalFormatting>
  <conditionalFormatting sqref="A615:B615">
    <cfRule type="cellIs" dxfId="813" priority="1079" operator="lessThan">
      <formula>0</formula>
    </cfRule>
  </conditionalFormatting>
  <conditionalFormatting sqref="A1:Q366">
    <cfRule type="cellIs" dxfId="812" priority="217" operator="lessThan">
      <formula>0</formula>
    </cfRule>
  </conditionalFormatting>
  <conditionalFormatting sqref="R1:XFD594 A532:B532 A539:B539 A546:B546 A554:B555 A561:B561 A567:B567 A572:B573 A578:B578 A583:B583 A588:B588 A593:B594 A688:A975 A610:Q611 A533:Q538 A547:Q553 A367:Q531 A540:Q545 A613:Q614 A616:Q628 A556:Q560 A562:Q566 A568:Q571 A574:Q577 A579:Q582 A584:Q587 A589:Q592 R610:XFD613 R614:S628 A630:S639 Y614:XFD639">
    <cfRule type="cellIs" dxfId="811" priority="1082" operator="lessThan">
      <formula>0</formula>
    </cfRule>
  </conditionalFormatting>
  <conditionalFormatting sqref="A629:S629">
    <cfRule type="cellIs" dxfId="810" priority="190" operator="lessThan">
      <formula>0</formula>
    </cfRule>
  </conditionalFormatting>
  <conditionalFormatting sqref="B348:B361">
    <cfRule type="cellIs" dxfId="809" priority="238" operator="lessThan">
      <formula>0</formula>
    </cfRule>
  </conditionalFormatting>
  <conditionalFormatting sqref="B366:B391">
    <cfRule type="cellIs" dxfId="808" priority="228" operator="lessThan">
      <formula>0</formula>
    </cfRule>
  </conditionalFormatting>
  <conditionalFormatting sqref="B396:B397">
    <cfRule type="cellIs" dxfId="807" priority="1040" operator="lessThan">
      <formula>0</formula>
    </cfRule>
  </conditionalFormatting>
  <conditionalFormatting sqref="B402:B403">
    <cfRule type="cellIs" dxfId="806" priority="1229" operator="lessThan">
      <formula>0</formula>
    </cfRule>
  </conditionalFormatting>
  <conditionalFormatting sqref="B408:B409">
    <cfRule type="cellIs" dxfId="805" priority="960" operator="lessThan">
      <formula>0</formula>
    </cfRule>
  </conditionalFormatting>
  <conditionalFormatting sqref="B414:B415">
    <cfRule type="cellIs" dxfId="804" priority="944" operator="lessThan">
      <formula>0</formula>
    </cfRule>
  </conditionalFormatting>
  <conditionalFormatting sqref="B420:B421">
    <cfRule type="cellIs" dxfId="803" priority="928" operator="lessThan">
      <formula>0</formula>
    </cfRule>
  </conditionalFormatting>
  <conditionalFormatting sqref="B426:B428">
    <cfRule type="cellIs" dxfId="802" priority="912" operator="lessThan">
      <formula>0</formula>
    </cfRule>
  </conditionalFormatting>
  <conditionalFormatting sqref="B433:B434">
    <cfRule type="cellIs" dxfId="801" priority="896" operator="lessThan">
      <formula>0</formula>
    </cfRule>
  </conditionalFormatting>
  <conditionalFormatting sqref="B439:B446">
    <cfRule type="cellIs" dxfId="800" priority="748" operator="lessThan">
      <formula>0</formula>
    </cfRule>
  </conditionalFormatting>
  <conditionalFormatting sqref="B442:B446">
    <cfRule type="expression" dxfId="799" priority="746">
      <formula>B442/#REF!&gt;1</formula>
    </cfRule>
    <cfRule type="expression" dxfId="798" priority="747">
      <formula>B442/#REF!&lt;1</formula>
    </cfRule>
  </conditionalFormatting>
  <conditionalFormatting sqref="B457">
    <cfRule type="cellIs" dxfId="797" priority="669" operator="lessThan">
      <formula>0</formula>
    </cfRule>
  </conditionalFormatting>
  <conditionalFormatting sqref="B465">
    <cfRule type="cellIs" dxfId="796" priority="665" operator="lessThan">
      <formula>0</formula>
    </cfRule>
  </conditionalFormatting>
  <conditionalFormatting sqref="B471">
    <cfRule type="cellIs" dxfId="795" priority="247" operator="lessThan">
      <formula>0</formula>
    </cfRule>
  </conditionalFormatting>
  <conditionalFormatting sqref="B477">
    <cfRule type="cellIs" dxfId="794" priority="673" operator="lessThan">
      <formula>0</formula>
    </cfRule>
  </conditionalFormatting>
  <conditionalFormatting sqref="B484">
    <cfRule type="cellIs" dxfId="793" priority="1148" operator="lessThan">
      <formula>0</formula>
    </cfRule>
  </conditionalFormatting>
  <conditionalFormatting sqref="B492:B497">
    <cfRule type="cellIs" dxfId="792" priority="739" operator="lessThan">
      <formula>0</formula>
    </cfRule>
  </conditionalFormatting>
  <conditionalFormatting sqref="B493:B497">
    <cfRule type="expression" dxfId="791" priority="737">
      <formula>B493/#REF!&gt;1</formula>
    </cfRule>
    <cfRule type="expression" dxfId="790" priority="738">
      <formula>B493/#REF!&lt;1</formula>
    </cfRule>
  </conditionalFormatting>
  <conditionalFormatting sqref="B498">
    <cfRule type="expression" dxfId="789" priority="858">
      <formula>B498/#REF!&gt;1</formula>
    </cfRule>
    <cfRule type="expression" dxfId="788" priority="859">
      <formula>B498/#REF!&lt;1</formula>
    </cfRule>
    <cfRule type="cellIs" dxfId="787" priority="860" operator="lessThan">
      <formula>0</formula>
    </cfRule>
  </conditionalFormatting>
  <conditionalFormatting sqref="B500">
    <cfRule type="cellIs" dxfId="786" priority="418" operator="lessThan">
      <formula>0</formula>
    </cfRule>
  </conditionalFormatting>
  <conditionalFormatting sqref="B508">
    <cfRule type="cellIs" dxfId="785" priority="354" operator="lessThan">
      <formula>0</formula>
    </cfRule>
  </conditionalFormatting>
  <conditionalFormatting sqref="B508:B514">
    <cfRule type="cellIs" dxfId="784" priority="359" operator="lessThan">
      <formula>0</formula>
    </cfRule>
  </conditionalFormatting>
  <conditionalFormatting sqref="B509:B514">
    <cfRule type="expression" dxfId="783" priority="357">
      <formula>B509/#REF!&gt;1</formula>
    </cfRule>
    <cfRule type="expression" dxfId="782" priority="358">
      <formula>B509/#REF!&lt;1</formula>
    </cfRule>
  </conditionalFormatting>
  <conditionalFormatting sqref="B516">
    <cfRule type="cellIs" dxfId="781" priority="273" operator="lessThan">
      <formula>0</formula>
    </cfRule>
  </conditionalFormatting>
  <conditionalFormatting sqref="B524">
    <cfRule type="cellIs" dxfId="780" priority="258" operator="lessThan">
      <formula>0</formula>
    </cfRule>
  </conditionalFormatting>
  <conditionalFormatting sqref="B532:B537">
    <cfRule type="cellIs" dxfId="779" priority="1009" operator="lessThan">
      <formula>0</formula>
    </cfRule>
  </conditionalFormatting>
  <conditionalFormatting sqref="B545">
    <cfRule type="expression" dxfId="778" priority="729">
      <formula>B545/#REF!&gt;1</formula>
    </cfRule>
    <cfRule type="expression" dxfId="777" priority="730">
      <formula>B545/#REF!&lt;1</formula>
    </cfRule>
  </conditionalFormatting>
  <conditionalFormatting sqref="B546:B552">
    <cfRule type="cellIs" dxfId="776" priority="836" operator="lessThan">
      <formula>0</formula>
    </cfRule>
  </conditionalFormatting>
  <conditionalFormatting sqref="B552">
    <cfRule type="expression" dxfId="775" priority="834">
      <formula>B552/#REF!&gt;1</formula>
    </cfRule>
    <cfRule type="expression" dxfId="774" priority="835">
      <formula>B552/#REF!&lt;1</formula>
    </cfRule>
  </conditionalFormatting>
  <conditionalFormatting sqref="B554:B592">
    <cfRule type="cellIs" dxfId="773" priority="1003" operator="lessThan">
      <formula>0</formula>
    </cfRule>
  </conditionalFormatting>
  <conditionalFormatting sqref="B560 B491:N491">
    <cfRule type="expression" dxfId="772" priority="1321">
      <formula>B491/#REF!&lt;1</formula>
    </cfRule>
  </conditionalFormatting>
  <conditionalFormatting sqref="B560">
    <cfRule type="expression" dxfId="771" priority="1320">
      <formula>B560/#REF!&gt;1</formula>
    </cfRule>
  </conditionalFormatting>
  <conditionalFormatting sqref="B594">
    <cfRule type="cellIs" dxfId="770" priority="1081" operator="lessThan">
      <formula>0</formula>
    </cfRule>
  </conditionalFormatting>
  <conditionalFormatting sqref="B619 B630:B631 B637:B638">
    <cfRule type="cellIs" dxfId="769" priority="1002" operator="lessThan">
      <formula>0</formula>
    </cfRule>
  </conditionalFormatting>
  <conditionalFormatting sqref="B624:B626">
    <cfRule type="cellIs" dxfId="768" priority="999" operator="lessThan">
      <formula>0</formula>
    </cfRule>
  </conditionalFormatting>
  <conditionalFormatting sqref="B621:I622">
    <cfRule type="cellIs" dxfId="767" priority="1000" operator="lessThan">
      <formula>0</formula>
    </cfRule>
  </conditionalFormatting>
  <conditionalFormatting sqref="B789:J792 R789:S792 B794:G797 R794:S797 B799:J802 R799:S802 B804:G807 R804:S807 B809:J812 R809:S812 B814:G817 R814:S817 B819:J822 R819:S823 B823:I823 B825:J828 R825:S828 B830:G833 R830:S833 B836:J839 R836:S839 B841:G844 R841:S844 B846:J849 R846:S849 B851:G854 R851:S854 B856:J859 R856:S859 B861:G864 R861:S864 B866:J870 R866:S870 B872:J875 R872:S875 B877:G880 R877:S880 B883:J886 R883:S886 B888:G891 R888:S891 B893:J896 R893:S896 B898:G901 R898:S901 B903:J906 R903:S906 B908:G911 R908:S911 B913:J917 R913:S917 B919:J922 R919:S922 B924:G927 R924:S927 B929:J932 R929:S932">
    <cfRule type="cellIs" dxfId="766" priority="121" operator="lessThan">
      <formula>0</formula>
    </cfRule>
  </conditionalFormatting>
  <conditionalFormatting sqref="B392:N394">
    <cfRule type="cellIs" dxfId="765" priority="986" operator="lessThan">
      <formula>0</formula>
    </cfRule>
  </conditionalFormatting>
  <conditionalFormatting sqref="B404:N406">
    <cfRule type="cellIs" dxfId="764" priority="952" operator="lessThan">
      <formula>0</formula>
    </cfRule>
  </conditionalFormatting>
  <conditionalFormatting sqref="B410:N412">
    <cfRule type="cellIs" dxfId="763" priority="936" operator="lessThan">
      <formula>0</formula>
    </cfRule>
  </conditionalFormatting>
  <conditionalFormatting sqref="B416:N418">
    <cfRule type="cellIs" dxfId="762" priority="920" operator="lessThan">
      <formula>0</formula>
    </cfRule>
  </conditionalFormatting>
  <conditionalFormatting sqref="B422:N424">
    <cfRule type="cellIs" dxfId="761" priority="904" operator="lessThan">
      <formula>0</formula>
    </cfRule>
  </conditionalFormatting>
  <conditionalFormatting sqref="B429:N431">
    <cfRule type="cellIs" dxfId="760" priority="888" operator="lessThan">
      <formula>0</formula>
    </cfRule>
  </conditionalFormatting>
  <conditionalFormatting sqref="B435:N437">
    <cfRule type="cellIs" dxfId="759" priority="872" operator="lessThan">
      <formula>0</formula>
    </cfRule>
  </conditionalFormatting>
  <conditionalFormatting sqref="B538:N538 B552:N552">
    <cfRule type="expression" dxfId="758" priority="862">
      <formula>B538/#REF!&lt;1</formula>
    </cfRule>
  </conditionalFormatting>
  <conditionalFormatting sqref="B552:N552 B538:N538">
    <cfRule type="expression" dxfId="757" priority="861">
      <formula>B538/#REF!&gt;1</formula>
    </cfRule>
  </conditionalFormatting>
  <conditionalFormatting sqref="B613:N614">
    <cfRule type="cellIs" dxfId="756" priority="724" operator="lessThan">
      <formula>0</formula>
    </cfRule>
  </conditionalFormatting>
  <conditionalFormatting sqref="B643:N674">
    <cfRule type="cellIs" dxfId="755" priority="689" operator="lessThan">
      <formula>0</formula>
    </cfRule>
  </conditionalFormatting>
  <conditionalFormatting sqref="B679:N686">
    <cfRule type="cellIs" dxfId="754" priority="685" operator="lessThan">
      <formula>0</formula>
    </cfRule>
  </conditionalFormatting>
  <conditionalFormatting sqref="B347:Q347">
    <cfRule type="cellIs" dxfId="753" priority="657" operator="lessThan">
      <formula>0</formula>
    </cfRule>
  </conditionalFormatting>
  <conditionalFormatting sqref="B356:Q359">
    <cfRule type="cellIs" dxfId="752" priority="218" operator="lessThan">
      <formula>0</formula>
    </cfRule>
  </conditionalFormatting>
  <conditionalFormatting sqref="B362:Q365">
    <cfRule type="cellIs" dxfId="751" priority="212" operator="lessThan">
      <formula>0</formula>
    </cfRule>
  </conditionalFormatting>
  <conditionalFormatting sqref="B398:Q401">
    <cfRule type="cellIs" dxfId="750" priority="610" operator="lessThan">
      <formula>0</formula>
    </cfRule>
  </conditionalFormatting>
  <conditionalFormatting sqref="B447:Q447">
    <cfRule type="cellIs" dxfId="749" priority="456" operator="lessThan">
      <formula>0</formula>
    </cfRule>
  </conditionalFormatting>
  <conditionalFormatting sqref="B448:Q448">
    <cfRule type="expression" dxfId="748" priority="296">
      <formula>B448/A448&gt;1</formula>
    </cfRule>
    <cfRule type="expression" dxfId="747" priority="297">
      <formula>B448/A448&lt;1</formula>
    </cfRule>
    <cfRule type="cellIs" dxfId="746" priority="298" operator="lessThan">
      <formula>0</formula>
    </cfRule>
  </conditionalFormatting>
  <conditionalFormatting sqref="B450:Q454 B478:Q482">
    <cfRule type="expression" dxfId="745" priority="299">
      <formula>B450/A450&gt;1</formula>
    </cfRule>
    <cfRule type="expression" dxfId="744" priority="300">
      <formula>B450/A450&lt;1</formula>
    </cfRule>
    <cfRule type="cellIs" dxfId="743" priority="301" operator="lessThan">
      <formula>0</formula>
    </cfRule>
  </conditionalFormatting>
  <conditionalFormatting sqref="B455:Q455">
    <cfRule type="cellIs" dxfId="742" priority="292" operator="lessThan">
      <formula>0</formula>
    </cfRule>
  </conditionalFormatting>
  <conditionalFormatting sqref="B456:Q456">
    <cfRule type="expression" dxfId="741" priority="289">
      <formula>B456/A456&gt;1</formula>
    </cfRule>
    <cfRule type="expression" dxfId="740" priority="290">
      <formula>B456/A456&lt;1</formula>
    </cfRule>
    <cfRule type="cellIs" dxfId="739" priority="291" operator="lessThan">
      <formula>0</formula>
    </cfRule>
  </conditionalFormatting>
  <conditionalFormatting sqref="B463:Q463">
    <cfRule type="cellIs" dxfId="738" priority="285" operator="lessThan">
      <formula>0</formula>
    </cfRule>
  </conditionalFormatting>
  <conditionalFormatting sqref="B464:Q464">
    <cfRule type="expression" dxfId="737" priority="282">
      <formula>B464/A464&gt;1</formula>
    </cfRule>
    <cfRule type="expression" dxfId="736" priority="283">
      <formula>B464/A464&lt;1</formula>
    </cfRule>
    <cfRule type="cellIs" dxfId="735" priority="284" operator="lessThan">
      <formula>0</formula>
    </cfRule>
  </conditionalFormatting>
  <conditionalFormatting sqref="B483:Q483">
    <cfRule type="cellIs" dxfId="734" priority="278" operator="lessThan">
      <formula>0</formula>
    </cfRule>
  </conditionalFormatting>
  <conditionalFormatting sqref="B491:Q491">
    <cfRule type="expression" dxfId="733" priority="660">
      <formula>B491/#REF!&gt;1</formula>
    </cfRule>
  </conditionalFormatting>
  <conditionalFormatting sqref="B492 B493:Q499 B490:Q490">
    <cfRule type="cellIs" dxfId="732" priority="680" operator="lessThan">
      <formula>0</formula>
    </cfRule>
  </conditionalFormatting>
  <conditionalFormatting sqref="B499:Q499">
    <cfRule type="cellIs" dxfId="731" priority="455" operator="lessThan">
      <formula>0</formula>
    </cfRule>
  </conditionalFormatting>
  <conditionalFormatting sqref="B506:Q506">
    <cfRule type="cellIs" dxfId="730" priority="409" operator="lessThan">
      <formula>0</formula>
    </cfRule>
    <cfRule type="expression" dxfId="729" priority="410">
      <formula>B506/#REF!&gt;1</formula>
    </cfRule>
    <cfRule type="expression" dxfId="728" priority="411">
      <formula>B506/#REF!&lt;1</formula>
    </cfRule>
  </conditionalFormatting>
  <conditionalFormatting sqref="B507:Q507">
    <cfRule type="cellIs" dxfId="727" priority="408" operator="lessThan">
      <formula>0</formula>
    </cfRule>
  </conditionalFormatting>
  <conditionalFormatting sqref="B509:Q515">
    <cfRule type="cellIs" dxfId="726" priority="340" operator="lessThan">
      <formula>0</formula>
    </cfRule>
  </conditionalFormatting>
  <conditionalFormatting sqref="B522:Q522">
    <cfRule type="cellIs" dxfId="725" priority="264" operator="lessThan">
      <formula>0</formula>
    </cfRule>
    <cfRule type="expression" dxfId="724" priority="265">
      <formula>B522/#REF!&gt;1</formula>
    </cfRule>
    <cfRule type="expression" dxfId="723" priority="266">
      <formula>B522/#REF!&lt;1</formula>
    </cfRule>
  </conditionalFormatting>
  <conditionalFormatting sqref="B523:Q523">
    <cfRule type="cellIs" dxfId="722" priority="263" operator="lessThan">
      <formula>0</formula>
    </cfRule>
  </conditionalFormatting>
  <conditionalFormatting sqref="B530:Q530">
    <cfRule type="cellIs" dxfId="721" priority="249" operator="lessThan">
      <formula>0</formula>
    </cfRule>
    <cfRule type="expression" dxfId="720" priority="250">
      <formula>B530/#REF!&gt;1</formula>
    </cfRule>
    <cfRule type="expression" dxfId="719" priority="251">
      <formula>B530/#REF!&lt;1</formula>
    </cfRule>
  </conditionalFormatting>
  <conditionalFormatting sqref="B531:Q531">
    <cfRule type="cellIs" dxfId="718" priority="248" operator="lessThan">
      <formula>0</formula>
    </cfRule>
  </conditionalFormatting>
  <conditionalFormatting sqref="B538:Q538 B552:Q552 B491:Q491">
    <cfRule type="cellIs" dxfId="717" priority="659" operator="lessThan">
      <formula>0</formula>
    </cfRule>
  </conditionalFormatting>
  <conditionalFormatting sqref="B538:Q538">
    <cfRule type="expression" dxfId="716" priority="499">
      <formula>B538/A538&gt;1</formula>
    </cfRule>
    <cfRule type="expression" dxfId="715" priority="500">
      <formula>B538/A538&lt;1</formula>
    </cfRule>
  </conditionalFormatting>
  <conditionalFormatting sqref="B545:Q545">
    <cfRule type="cellIs" dxfId="714" priority="495" operator="lessThan">
      <formula>0</formula>
    </cfRule>
  </conditionalFormatting>
  <conditionalFormatting sqref="B552:Q552">
    <cfRule type="expression" dxfId="713" priority="496">
      <formula>B552/A552&gt;1</formula>
    </cfRule>
    <cfRule type="expression" dxfId="712" priority="497">
      <formula>B552/A552&lt;1</formula>
    </cfRule>
  </conditionalFormatting>
  <conditionalFormatting sqref="B553:Q553">
    <cfRule type="cellIs" dxfId="711" priority="454" operator="lessThan">
      <formula>0</formula>
    </cfRule>
  </conditionalFormatting>
  <conditionalFormatting sqref="B610:Q611">
    <cfRule type="expression" dxfId="710" priority="867">
      <formula>B610/A610&gt;1</formula>
    </cfRule>
    <cfRule type="expression" dxfId="709" priority="868">
      <formula>B610/A610&lt;1</formula>
    </cfRule>
  </conditionalFormatting>
  <conditionalFormatting sqref="B613:Q614">
    <cfRule type="expression" dxfId="708" priority="490">
      <formula>B613/A613&gt;1</formula>
    </cfRule>
    <cfRule type="expression" dxfId="707" priority="491">
      <formula>B613/A613&lt;1</formula>
    </cfRule>
  </conditionalFormatting>
  <conditionalFormatting sqref="B616:Q616">
    <cfRule type="cellIs" dxfId="706" priority="339" operator="lessThan">
      <formula>0</formula>
    </cfRule>
  </conditionalFormatting>
  <conditionalFormatting sqref="B538:N538 B552:N552 B395:M395 B407:M407 B413:M413 B419:M419 B425:M425 B432:M432 B438:M438 B449 B539 R539:S539 R546:S546 B610:R611">
    <cfRule type="cellIs" dxfId="705" priority="1319" operator="lessThan">
      <formula>0</formula>
    </cfRule>
  </conditionalFormatting>
  <conditionalFormatting sqref="B613:R614">
    <cfRule type="cellIs" dxfId="704" priority="492" operator="lessThan">
      <formula>0</formula>
    </cfRule>
  </conditionalFormatting>
  <conditionalFormatting sqref="B617:R618 B620:Q620 B623:R623">
    <cfRule type="cellIs" dxfId="703" priority="510" operator="lessThan">
      <formula>0</formula>
    </cfRule>
  </conditionalFormatting>
  <conditionalFormatting sqref="B584:S587">
    <cfRule type="cellIs" dxfId="702" priority="643" operator="lessThan">
      <formula>0</formula>
    </cfRule>
  </conditionalFormatting>
  <conditionalFormatting sqref="C552:H552">
    <cfRule type="expression" dxfId="701" priority="816">
      <formula>C552/B552&gt;1</formula>
    </cfRule>
    <cfRule type="expression" dxfId="700" priority="817">
      <formula>C552/B552&lt;1</formula>
    </cfRule>
    <cfRule type="cellIs" dxfId="699" priority="818" operator="lessThan">
      <formula>0</formula>
    </cfRule>
  </conditionalFormatting>
  <conditionalFormatting sqref="C356:J357">
    <cfRule type="cellIs" dxfId="698" priority="1288" operator="lessThan">
      <formula>0</formula>
    </cfRule>
  </conditionalFormatting>
  <conditionalFormatting sqref="C575:J575">
    <cfRule type="cellIs" dxfId="697" priority="1095" operator="lessThan">
      <formula>0</formula>
    </cfRule>
  </conditionalFormatting>
  <conditionalFormatting sqref="C580:J580">
    <cfRule type="cellIs" dxfId="696" priority="1179" operator="lessThan">
      <formula>0</formula>
    </cfRule>
  </conditionalFormatting>
  <conditionalFormatting sqref="C585:J585">
    <cfRule type="cellIs" dxfId="695" priority="1167" operator="lessThan">
      <formula>0</formula>
    </cfRule>
  </conditionalFormatting>
  <conditionalFormatting sqref="C590:J590">
    <cfRule type="cellIs" dxfId="694" priority="1155" operator="lessThan">
      <formula>0</formula>
    </cfRule>
  </conditionalFormatting>
  <conditionalFormatting sqref="C396:M396">
    <cfRule type="cellIs" dxfId="693" priority="1228" operator="lessThan">
      <formula>0</formula>
    </cfRule>
  </conditionalFormatting>
  <conditionalFormatting sqref="C408:M408">
    <cfRule type="cellIs" dxfId="692" priority="962" operator="lessThan">
      <formula>0</formula>
    </cfRule>
  </conditionalFormatting>
  <conditionalFormatting sqref="C414:M414">
    <cfRule type="cellIs" dxfId="691" priority="946" operator="lessThan">
      <formula>0</formula>
    </cfRule>
  </conditionalFormatting>
  <conditionalFormatting sqref="C420:M420">
    <cfRule type="cellIs" dxfId="690" priority="930" operator="lessThan">
      <formula>0</formula>
    </cfRule>
  </conditionalFormatting>
  <conditionalFormatting sqref="C426:M426">
    <cfRule type="cellIs" dxfId="689" priority="914" operator="lessThan">
      <formula>0</formula>
    </cfRule>
  </conditionalFormatting>
  <conditionalFormatting sqref="C433:M433">
    <cfRule type="cellIs" dxfId="688" priority="898" operator="lessThan">
      <formula>0</formula>
    </cfRule>
  </conditionalFormatting>
  <conditionalFormatting sqref="C439:M439">
    <cfRule type="cellIs" dxfId="687" priority="882" operator="lessThan">
      <formula>0</formula>
    </cfRule>
  </conditionalFormatting>
  <conditionalFormatting sqref="C626:M626">
    <cfRule type="cellIs" dxfId="686" priority="1073" operator="lessThan">
      <formula>0</formula>
    </cfRule>
  </conditionalFormatting>
  <conditionalFormatting sqref="C356:N360">
    <cfRule type="cellIs" dxfId="685" priority="973" operator="lessThan">
      <formula>0</formula>
    </cfRule>
  </conditionalFormatting>
  <conditionalFormatting sqref="C493:N498">
    <cfRule type="expression" dxfId="684" priority="740">
      <formula>C493/B493&gt;1</formula>
    </cfRule>
    <cfRule type="expression" dxfId="683" priority="741">
      <formula>C493/B493&lt;1</formula>
    </cfRule>
    <cfRule type="cellIs" dxfId="682" priority="742" operator="lessThan">
      <formula>0</formula>
    </cfRule>
  </conditionalFormatting>
  <conditionalFormatting sqref="C613:N614">
    <cfRule type="expression" dxfId="681" priority="722">
      <formula>C613/B613&gt;1</formula>
    </cfRule>
    <cfRule type="expression" dxfId="680" priority="723">
      <formula>C613/B613&lt;1</formula>
    </cfRule>
  </conditionalFormatting>
  <conditionalFormatting sqref="C350:Q354">
    <cfRule type="cellIs" dxfId="679" priority="609" operator="lessThan">
      <formula>0</formula>
    </cfRule>
  </conditionalFormatting>
  <conditionalFormatting sqref="C366:Q366">
    <cfRule type="cellIs" dxfId="678" priority="219" operator="lessThan">
      <formula>0</formula>
    </cfRule>
  </conditionalFormatting>
  <conditionalFormatting sqref="C368:Q372">
    <cfRule type="cellIs" dxfId="677" priority="605" operator="lessThan">
      <formula>0</formula>
    </cfRule>
  </conditionalFormatting>
  <conditionalFormatting sqref="C374:Q378">
    <cfRule type="cellIs" dxfId="676" priority="305" operator="lessThan">
      <formula>0</formula>
    </cfRule>
  </conditionalFormatting>
  <conditionalFormatting sqref="C380:Q384">
    <cfRule type="cellIs" dxfId="675" priority="603" operator="lessThan">
      <formula>0</formula>
    </cfRule>
  </conditionalFormatting>
  <conditionalFormatting sqref="C386:Q390">
    <cfRule type="cellIs" dxfId="674" priority="601" operator="lessThan">
      <formula>0</formula>
    </cfRule>
  </conditionalFormatting>
  <conditionalFormatting sqref="C442:Q446">
    <cfRule type="expression" dxfId="673" priority="505">
      <formula>C442/B442&gt;1</formula>
    </cfRule>
    <cfRule type="expression" dxfId="672" priority="506">
      <formula>C442/B442&lt;1</formula>
    </cfRule>
    <cfRule type="cellIs" dxfId="671" priority="507" operator="lessThan">
      <formula>0</formula>
    </cfRule>
  </conditionalFormatting>
  <conditionalFormatting sqref="C509:Q514">
    <cfRule type="expression" dxfId="670" priority="342">
      <formula>C509/B509&gt;1</formula>
    </cfRule>
    <cfRule type="expression" dxfId="669" priority="343">
      <formula>C509/B509&lt;1</formula>
    </cfRule>
    <cfRule type="cellIs" dxfId="668" priority="344" operator="lessThan">
      <formula>0</formula>
    </cfRule>
  </conditionalFormatting>
  <conditionalFormatting sqref="C533:Q537 C547:Q551">
    <cfRule type="expression" dxfId="667" priority="511">
      <formula>C533/B533&gt;1</formula>
    </cfRule>
    <cfRule type="expression" dxfId="666" priority="512">
      <formula>C533/B533&lt;1</formula>
    </cfRule>
    <cfRule type="cellIs" dxfId="665" priority="516" operator="lessThan">
      <formula>0</formula>
    </cfRule>
  </conditionalFormatting>
  <conditionalFormatting sqref="C545:Q545">
    <cfRule type="expression" dxfId="664" priority="493">
      <formula>C545/B545&gt;1</formula>
    </cfRule>
    <cfRule type="expression" dxfId="663" priority="494">
      <formula>C545/B545&lt;1</formula>
    </cfRule>
  </conditionalFormatting>
  <conditionalFormatting sqref="C560:Q560">
    <cfRule type="expression" dxfId="662" priority="487">
      <formula>C560/B560&gt;1</formula>
    </cfRule>
    <cfRule type="expression" dxfId="661" priority="488">
      <formula>C560/B560&lt;1</formula>
    </cfRule>
  </conditionalFormatting>
  <conditionalFormatting sqref="C566:Q566">
    <cfRule type="expression" dxfId="660" priority="482">
      <formula>C566/B566&gt;1</formula>
    </cfRule>
    <cfRule type="expression" dxfId="659" priority="483">
      <formula>C566/B566&lt;1</formula>
    </cfRule>
  </conditionalFormatting>
  <conditionalFormatting sqref="C568:Q571">
    <cfRule type="cellIs" dxfId="658" priority="479" operator="lessThan">
      <formula>0</formula>
    </cfRule>
  </conditionalFormatting>
  <conditionalFormatting sqref="C571:Q571">
    <cfRule type="expression" dxfId="657" priority="477">
      <formula>C571/B571&gt;1</formula>
    </cfRule>
    <cfRule type="expression" dxfId="656" priority="478">
      <formula>C571/B571&lt;1</formula>
    </cfRule>
  </conditionalFormatting>
  <conditionalFormatting sqref="C617:Q618 C620:Q620 C623:Q623">
    <cfRule type="expression" dxfId="655" priority="508">
      <formula>C617/B617&gt;1</formula>
    </cfRule>
    <cfRule type="expression" dxfId="654" priority="509">
      <formula>C617/B617&lt;1</formula>
    </cfRule>
  </conditionalFormatting>
  <conditionalFormatting sqref="C556:S560">
    <cfRule type="cellIs" dxfId="653" priority="489" operator="lessThan">
      <formula>0</formula>
    </cfRule>
  </conditionalFormatting>
  <conditionalFormatting sqref="C562:S566">
    <cfRule type="cellIs" dxfId="652" priority="484" operator="lessThan">
      <formula>0</formula>
    </cfRule>
  </conditionalFormatting>
  <conditionalFormatting sqref="C574:S577">
    <cfRule type="cellIs" dxfId="651" priority="637" operator="lessThan">
      <formula>0</formula>
    </cfRule>
  </conditionalFormatting>
  <conditionalFormatting sqref="C579:S582">
    <cfRule type="cellIs" dxfId="650" priority="645" operator="lessThan">
      <formula>0</formula>
    </cfRule>
  </conditionalFormatting>
  <conditionalFormatting sqref="C589:S592">
    <cfRule type="cellIs" dxfId="649" priority="641" operator="lessThan">
      <formula>0</formula>
    </cfRule>
  </conditionalFormatting>
  <conditionalFormatting sqref="F947:F948">
    <cfRule type="cellIs" dxfId="648" priority="169" operator="lessThan">
      <formula>0</formula>
    </cfRule>
  </conditionalFormatting>
  <conditionalFormatting sqref="F954">
    <cfRule type="cellIs" dxfId="647" priority="163" operator="lessThan">
      <formula>0</formula>
    </cfRule>
  </conditionalFormatting>
  <conditionalFormatting sqref="F960">
    <cfRule type="cellIs" dxfId="646" priority="157" operator="lessThan">
      <formula>0</formula>
    </cfRule>
  </conditionalFormatting>
  <conditionalFormatting sqref="F934:G939">
    <cfRule type="cellIs" dxfId="645" priority="179" operator="lessThan">
      <formula>0</formula>
    </cfRule>
  </conditionalFormatting>
  <conditionalFormatting sqref="F786:H788">
    <cfRule type="cellIs" dxfId="644" priority="174" operator="lessThan">
      <formula>0</formula>
    </cfRule>
  </conditionalFormatting>
  <conditionalFormatting sqref="F793:H793">
    <cfRule type="cellIs" dxfId="643" priority="111" operator="lessThan">
      <formula>0</formula>
    </cfRule>
  </conditionalFormatting>
  <conditionalFormatting sqref="F798:H798">
    <cfRule type="cellIs" dxfId="642" priority="119" operator="lessThan">
      <formula>0</formula>
    </cfRule>
  </conditionalFormatting>
  <conditionalFormatting sqref="F803:H803">
    <cfRule type="cellIs" dxfId="641" priority="109" operator="lessThan">
      <formula>0</formula>
    </cfRule>
  </conditionalFormatting>
  <conditionalFormatting sqref="F808:H808">
    <cfRule type="cellIs" dxfId="640" priority="117" operator="lessThan">
      <formula>0</formula>
    </cfRule>
  </conditionalFormatting>
  <conditionalFormatting sqref="F813:H813">
    <cfRule type="cellIs" dxfId="639" priority="107" operator="lessThan">
      <formula>0</formula>
    </cfRule>
  </conditionalFormatting>
  <conditionalFormatting sqref="F818:H818">
    <cfRule type="cellIs" dxfId="638" priority="113" operator="lessThan">
      <formula>0</formula>
    </cfRule>
  </conditionalFormatting>
  <conditionalFormatting sqref="F824:H824">
    <cfRule type="cellIs" dxfId="637" priority="115" operator="lessThan">
      <formula>0</formula>
    </cfRule>
  </conditionalFormatting>
  <conditionalFormatting sqref="F829:H829">
    <cfRule type="cellIs" dxfId="636" priority="105" operator="lessThan">
      <formula>0</formula>
    </cfRule>
  </conditionalFormatting>
  <conditionalFormatting sqref="F834:H835">
    <cfRule type="cellIs" dxfId="635" priority="103" operator="lessThan">
      <formula>0</formula>
    </cfRule>
  </conditionalFormatting>
  <conditionalFormatting sqref="F840:H840">
    <cfRule type="cellIs" dxfId="634" priority="93" operator="lessThan">
      <formula>0</formula>
    </cfRule>
  </conditionalFormatting>
  <conditionalFormatting sqref="F845:H845">
    <cfRule type="cellIs" dxfId="633" priority="101" operator="lessThan">
      <formula>0</formula>
    </cfRule>
  </conditionalFormatting>
  <conditionalFormatting sqref="F850:H850">
    <cfRule type="cellIs" dxfId="632" priority="91" operator="lessThan">
      <formula>0</formula>
    </cfRule>
  </conditionalFormatting>
  <conditionalFormatting sqref="F855:H855">
    <cfRule type="cellIs" dxfId="631" priority="99" operator="lessThan">
      <formula>0</formula>
    </cfRule>
  </conditionalFormatting>
  <conditionalFormatting sqref="F860:H860">
    <cfRule type="cellIs" dxfId="630" priority="89" operator="lessThan">
      <formula>0</formula>
    </cfRule>
  </conditionalFormatting>
  <conditionalFormatting sqref="F865:H865">
    <cfRule type="cellIs" dxfId="629" priority="95" operator="lessThan">
      <formula>0</formula>
    </cfRule>
  </conditionalFormatting>
  <conditionalFormatting sqref="F871:H871">
    <cfRule type="cellIs" dxfId="628" priority="97" operator="lessThan">
      <formula>0</formula>
    </cfRule>
  </conditionalFormatting>
  <conditionalFormatting sqref="F876:H876">
    <cfRule type="cellIs" dxfId="627" priority="87" operator="lessThan">
      <formula>0</formula>
    </cfRule>
  </conditionalFormatting>
  <conditionalFormatting sqref="F881:H882">
    <cfRule type="cellIs" dxfId="626" priority="50" operator="lessThan">
      <formula>0</formula>
    </cfRule>
  </conditionalFormatting>
  <conditionalFormatting sqref="F887:H887">
    <cfRule type="cellIs" dxfId="625" priority="40" operator="lessThan">
      <formula>0</formula>
    </cfRule>
  </conditionalFormatting>
  <conditionalFormatting sqref="F892:H892">
    <cfRule type="cellIs" dxfId="624" priority="48" operator="lessThan">
      <formula>0</formula>
    </cfRule>
  </conditionalFormatting>
  <conditionalFormatting sqref="F897:H897">
    <cfRule type="cellIs" dxfId="623" priority="38" operator="lessThan">
      <formula>0</formula>
    </cfRule>
  </conditionalFormatting>
  <conditionalFormatting sqref="F902:H902">
    <cfRule type="cellIs" dxfId="622" priority="46" operator="lessThan">
      <formula>0</formula>
    </cfRule>
  </conditionalFormatting>
  <conditionalFormatting sqref="F907:H907">
    <cfRule type="cellIs" dxfId="621" priority="36" operator="lessThan">
      <formula>0</formula>
    </cfRule>
  </conditionalFormatting>
  <conditionalFormatting sqref="F912:H912">
    <cfRule type="cellIs" dxfId="620" priority="42" operator="lessThan">
      <formula>0</formula>
    </cfRule>
  </conditionalFormatting>
  <conditionalFormatting sqref="F918:H918">
    <cfRule type="cellIs" dxfId="619" priority="44" operator="lessThan">
      <formula>0</formula>
    </cfRule>
  </conditionalFormatting>
  <conditionalFormatting sqref="F923:H923">
    <cfRule type="cellIs" dxfId="618" priority="34" operator="lessThan">
      <formula>0</formula>
    </cfRule>
  </conditionalFormatting>
  <conditionalFormatting sqref="F928:H928">
    <cfRule type="cellIs" dxfId="617" priority="32" operator="lessThan">
      <formula>0</formula>
    </cfRule>
  </conditionalFormatting>
  <conditionalFormatting sqref="F775:N775 F777:G784 S782:S783 R782:R784 F785:N785 R785:S785 F933:N933 R933:S933 F946:N946 F966:N966">
    <cfRule type="cellIs" dxfId="616" priority="189" operator="lessThan">
      <formula>0</formula>
    </cfRule>
  </conditionalFormatting>
  <conditionalFormatting sqref="F940:Q945">
    <cfRule type="cellIs" dxfId="615" priority="135" operator="lessThan">
      <formula>0</formula>
    </cfRule>
  </conditionalFormatting>
  <conditionalFormatting sqref="F949:Q953">
    <cfRule type="expression" dxfId="614" priority="128">
      <formula>F949/E949&lt;1</formula>
    </cfRule>
    <cfRule type="expression" dxfId="613" priority="129">
      <formula>F949/E949&gt;1</formula>
    </cfRule>
  </conditionalFormatting>
  <conditionalFormatting sqref="F955:Q959">
    <cfRule type="expression" dxfId="612" priority="126">
      <formula>F955/E955&gt;1</formula>
    </cfRule>
    <cfRule type="expression" dxfId="611" priority="127">
      <formula>F955/E955&lt;1</formula>
    </cfRule>
  </conditionalFormatting>
  <conditionalFormatting sqref="F961:Q965">
    <cfRule type="expression" dxfId="610" priority="122">
      <formula>F961/E961&lt;1</formula>
    </cfRule>
    <cfRule type="expression" dxfId="609" priority="123">
      <formula>F961/E961&gt;1</formula>
    </cfRule>
  </conditionalFormatting>
  <conditionalFormatting sqref="H359:H360">
    <cfRule type="cellIs" dxfId="608" priority="1224" operator="lessThan">
      <formula>0</formula>
    </cfRule>
  </conditionalFormatting>
  <conditionalFormatting sqref="H383:H384">
    <cfRule type="cellIs" dxfId="607" priority="1222" operator="lessThan">
      <formula>0</formula>
    </cfRule>
  </conditionalFormatting>
  <conditionalFormatting sqref="H389:H390">
    <cfRule type="cellIs" dxfId="606" priority="1226" operator="lessThan">
      <formula>0</formula>
    </cfRule>
  </conditionalFormatting>
  <conditionalFormatting sqref="H939">
    <cfRule type="cellIs" dxfId="605" priority="185" operator="lessThan">
      <formula>0</formula>
    </cfRule>
  </conditionalFormatting>
  <conditionalFormatting sqref="H777:Q784">
    <cfRule type="expression" dxfId="604" priority="136">
      <formula>H777/G777&lt;1</formula>
    </cfRule>
    <cfRule type="expression" dxfId="603" priority="137">
      <formula>H777/G777&gt;1</formula>
    </cfRule>
  </conditionalFormatting>
  <conditionalFormatting sqref="H814:Q817">
    <cfRule type="expression" dxfId="602" priority="21">
      <formula>H814/G814&gt;1</formula>
    </cfRule>
    <cfRule type="expression" dxfId="601" priority="22">
      <formula>H814/G814&lt;1</formula>
    </cfRule>
  </conditionalFormatting>
  <conditionalFormatting sqref="H861:Q864">
    <cfRule type="expression" dxfId="600" priority="23">
      <formula>H861/G861&gt;1</formula>
    </cfRule>
    <cfRule type="expression" dxfId="599" priority="24">
      <formula>H861/G861&lt;1</formula>
    </cfRule>
  </conditionalFormatting>
  <conditionalFormatting sqref="H908:Q911">
    <cfRule type="expression" dxfId="598" priority="25">
      <formula>H908/G908&gt;1</formula>
    </cfRule>
    <cfRule type="expression" dxfId="597" priority="26">
      <formula>H908/G908&lt;1</formula>
    </cfRule>
  </conditionalFormatting>
  <conditionalFormatting sqref="I574:I575">
    <cfRule type="cellIs" dxfId="596" priority="1096" operator="lessThan">
      <formula>0</formula>
    </cfRule>
  </conditionalFormatting>
  <conditionalFormatting sqref="I579:I580">
    <cfRule type="cellIs" dxfId="595" priority="1180" operator="lessThan">
      <formula>0</formula>
    </cfRule>
  </conditionalFormatting>
  <conditionalFormatting sqref="I584:I585">
    <cfRule type="cellIs" dxfId="594" priority="1168" operator="lessThan">
      <formula>0</formula>
    </cfRule>
  </conditionalFormatting>
  <conditionalFormatting sqref="I589:I590">
    <cfRule type="cellIs" dxfId="593" priority="1156" operator="lessThan">
      <formula>0</formula>
    </cfRule>
  </conditionalFormatting>
  <conditionalFormatting sqref="I934">
    <cfRule type="cellIs" dxfId="592" priority="180" operator="lessThan">
      <formula>0</formula>
    </cfRule>
  </conditionalFormatting>
  <conditionalFormatting sqref="I967">
    <cfRule type="cellIs" dxfId="591" priority="183" operator="lessThan">
      <formula>0</formula>
    </cfRule>
  </conditionalFormatting>
  <conditionalFormatting sqref="I972">
    <cfRule type="cellIs" dxfId="590" priority="173" operator="lessThan">
      <formula>0</formula>
    </cfRule>
  </conditionalFormatting>
  <conditionalFormatting sqref="I641:N641">
    <cfRule type="cellIs" dxfId="589" priority="1076" operator="lessThan">
      <formula>0</formula>
    </cfRule>
  </conditionalFormatting>
  <conditionalFormatting sqref="I645:N645">
    <cfRule type="cellIs" dxfId="588" priority="702" operator="lessThan">
      <formula>0</formula>
    </cfRule>
  </conditionalFormatting>
  <conditionalFormatting sqref="I649:N649">
    <cfRule type="cellIs" dxfId="587" priority="700" operator="lessThan">
      <formula>0</formula>
    </cfRule>
  </conditionalFormatting>
  <conditionalFormatting sqref="I653:N653">
    <cfRule type="cellIs" dxfId="586" priority="698" operator="lessThan">
      <formula>0</formula>
    </cfRule>
  </conditionalFormatting>
  <conditionalFormatting sqref="I657:N657">
    <cfRule type="cellIs" dxfId="585" priority="696" operator="lessThan">
      <formula>0</formula>
    </cfRule>
  </conditionalFormatting>
  <conditionalFormatting sqref="I661:N661">
    <cfRule type="cellIs" dxfId="584" priority="694" operator="lessThan">
      <formula>0</formula>
    </cfRule>
  </conditionalFormatting>
  <conditionalFormatting sqref="I665:N665">
    <cfRule type="cellIs" dxfId="583" priority="692" operator="lessThan">
      <formula>0</formula>
    </cfRule>
  </conditionalFormatting>
  <conditionalFormatting sqref="I669:N669">
    <cfRule type="cellIs" dxfId="582" priority="690" operator="lessThan">
      <formula>0</formula>
    </cfRule>
  </conditionalFormatting>
  <conditionalFormatting sqref="I673:N673">
    <cfRule type="cellIs" dxfId="581" priority="688" operator="lessThan">
      <formula>0</formula>
    </cfRule>
  </conditionalFormatting>
  <conditionalFormatting sqref="I677:N677">
    <cfRule type="cellIs" dxfId="580" priority="782" operator="lessThan">
      <formula>0</formula>
    </cfRule>
  </conditionalFormatting>
  <conditionalFormatting sqref="I681:N681">
    <cfRule type="cellIs" dxfId="579" priority="686" operator="lessThan">
      <formula>0</formula>
    </cfRule>
  </conditionalFormatting>
  <conditionalFormatting sqref="I685:N685">
    <cfRule type="cellIs" dxfId="578" priority="684" operator="lessThan">
      <formula>0</formula>
    </cfRule>
  </conditionalFormatting>
  <conditionalFormatting sqref="I943:Q943 I945:Q945">
    <cfRule type="expression" dxfId="577" priority="133">
      <formula>I943/H943&gt;1</formula>
    </cfRule>
    <cfRule type="expression" dxfId="576" priority="134">
      <formula>I943/H943&lt;1</formula>
    </cfRule>
  </conditionalFormatting>
  <conditionalFormatting sqref="I973:Q975">
    <cfRule type="expression" dxfId="575" priority="130">
      <formula>I973/H973&gt;1</formula>
    </cfRule>
    <cfRule type="expression" dxfId="574" priority="131">
      <formula>I973/H973&lt;1</formula>
    </cfRule>
    <cfRule type="cellIs" dxfId="573" priority="132" operator="lessThan">
      <formula>0</formula>
    </cfRule>
  </conditionalFormatting>
  <conditionalFormatting sqref="J557">
    <cfRule type="cellIs" dxfId="572" priority="1197" operator="lessThan">
      <formula>0</formula>
    </cfRule>
  </conditionalFormatting>
  <conditionalFormatting sqref="J569">
    <cfRule type="cellIs" dxfId="571" priority="1107" operator="lessThan">
      <formula>0</formula>
    </cfRule>
  </conditionalFormatting>
  <conditionalFormatting sqref="J370:M372">
    <cfRule type="cellIs" dxfId="570" priority="1240" operator="lessThan">
      <formula>0</formula>
    </cfRule>
  </conditionalFormatting>
  <conditionalFormatting sqref="J376:M378">
    <cfRule type="cellIs" dxfId="569" priority="327" operator="lessThan">
      <formula>0</formula>
    </cfRule>
  </conditionalFormatting>
  <conditionalFormatting sqref="J368:N369">
    <cfRule type="cellIs" dxfId="568" priority="1279" operator="lessThan">
      <formula>0</formula>
    </cfRule>
  </conditionalFormatting>
  <conditionalFormatting sqref="J374:N375">
    <cfRule type="cellIs" dxfId="567" priority="330" operator="lessThan">
      <formula>0</formula>
    </cfRule>
  </conditionalFormatting>
  <conditionalFormatting sqref="J690:Q694">
    <cfRule type="expression" dxfId="566" priority="75">
      <formula>J690/I690&lt;1</formula>
    </cfRule>
    <cfRule type="expression" dxfId="565" priority="76">
      <formula>J690/I690&gt;1</formula>
    </cfRule>
  </conditionalFormatting>
  <conditionalFormatting sqref="J695:Q695">
    <cfRule type="cellIs" dxfId="564" priority="74" operator="lessThan">
      <formula>0</formula>
    </cfRule>
  </conditionalFormatting>
  <conditionalFormatting sqref="J696:Q696">
    <cfRule type="expression" dxfId="563" priority="72">
      <formula>J696/I696&lt;1</formula>
    </cfRule>
    <cfRule type="expression" dxfId="562" priority="73">
      <formula>J696/I696&gt;1</formula>
    </cfRule>
  </conditionalFormatting>
  <conditionalFormatting sqref="J698:Q702 J706:Q710">
    <cfRule type="expression" dxfId="561" priority="30">
      <formula>J698/I698&lt;1</formula>
    </cfRule>
    <cfRule type="expression" dxfId="560" priority="31">
      <formula>J698/I698&gt;1</formula>
    </cfRule>
  </conditionalFormatting>
  <conditionalFormatting sqref="J703:Q703 J711:Q711">
    <cfRule type="cellIs" dxfId="559" priority="29" operator="lessThan">
      <formula>0</formula>
    </cfRule>
  </conditionalFormatting>
  <conditionalFormatting sqref="J704:Q704 J712:Q712">
    <cfRule type="expression" dxfId="558" priority="27">
      <formula>J704/I704&lt;1</formula>
    </cfRule>
    <cfRule type="expression" dxfId="557" priority="28">
      <formula>J704/I704&gt;1</formula>
    </cfRule>
  </conditionalFormatting>
  <conditionalFormatting sqref="J714:Q718">
    <cfRule type="expression" dxfId="556" priority="63">
      <formula>J714/I714&lt;1</formula>
    </cfRule>
    <cfRule type="expression" dxfId="555" priority="64">
      <formula>J714/I714&gt;1</formula>
    </cfRule>
  </conditionalFormatting>
  <conditionalFormatting sqref="J719:Q719">
    <cfRule type="cellIs" dxfId="554" priority="65" operator="lessThan">
      <formula>0</formula>
    </cfRule>
  </conditionalFormatting>
  <conditionalFormatting sqref="J723:Q727 J731:Q735 J739:Q743">
    <cfRule type="expression" dxfId="553" priority="56">
      <formula>J723/I723&lt;1</formula>
    </cfRule>
    <cfRule type="expression" dxfId="552" priority="57">
      <formula>J723/I723&gt;1</formula>
    </cfRule>
  </conditionalFormatting>
  <conditionalFormatting sqref="J728:Q728 J736:Q736 J744:Q744">
    <cfRule type="cellIs" dxfId="551" priority="62" operator="lessThan">
      <formula>0</formula>
    </cfRule>
  </conditionalFormatting>
  <conditionalFormatting sqref="J729:Q729 J737:Q737 J745:Q745">
    <cfRule type="expression" dxfId="550" priority="60">
      <formula>J729/I729&lt;1</formula>
    </cfRule>
    <cfRule type="expression" dxfId="549" priority="61">
      <formula>J729/I729&gt;1</formula>
    </cfRule>
  </conditionalFormatting>
  <conditionalFormatting sqref="J747:Q751">
    <cfRule type="expression" dxfId="548" priority="52">
      <formula>J747/I747&lt;1</formula>
    </cfRule>
    <cfRule type="expression" dxfId="547" priority="53">
      <formula>J747/I747&gt;1</formula>
    </cfRule>
  </conditionalFormatting>
  <conditionalFormatting sqref="J752:Q752">
    <cfRule type="cellIs" dxfId="546" priority="77" operator="lessThan">
      <formula>0</formula>
    </cfRule>
  </conditionalFormatting>
  <conditionalFormatting sqref="K356:M356 K357:N357">
    <cfRule type="cellIs" dxfId="545" priority="1293" operator="lessThan">
      <formula>0</formula>
    </cfRule>
  </conditionalFormatting>
  <conditionalFormatting sqref="K556:N557">
    <cfRule type="cellIs" dxfId="544" priority="1199" operator="lessThan">
      <formula>0</formula>
    </cfRule>
  </conditionalFormatting>
  <conditionalFormatting sqref="K568:N569">
    <cfRule type="cellIs" dxfId="543" priority="1109" operator="lessThan">
      <formula>0</formula>
    </cfRule>
  </conditionalFormatting>
  <conditionalFormatting sqref="K574:N575">
    <cfRule type="cellIs" dxfId="542" priority="1098" operator="lessThan">
      <formula>0</formula>
    </cfRule>
  </conditionalFormatting>
  <conditionalFormatting sqref="K579:N580">
    <cfRule type="cellIs" dxfId="541" priority="1182" operator="lessThan">
      <formula>0</formula>
    </cfRule>
  </conditionalFormatting>
  <conditionalFormatting sqref="K584:N585">
    <cfRule type="cellIs" dxfId="540" priority="1170" operator="lessThan">
      <formula>0</formula>
    </cfRule>
  </conditionalFormatting>
  <conditionalFormatting sqref="K589:N590">
    <cfRule type="cellIs" dxfId="539" priority="1158" operator="lessThan">
      <formula>0</formula>
    </cfRule>
  </conditionalFormatting>
  <conditionalFormatting sqref="J823 K789:Q792 H794:Q797 K799:Q802 H804:Q807 K809:Q812 K819:Q823 K825:Q828 H830:Q833 K836:Q839 H841:Q844 K846:Q849 H851:Q854 K856:Q859 K866:Q870 K872:Q875 H877:Q880 K883:Q886 H888:Q891 K893:Q896 H898:Q901 K903:Q906 K913:Q917 K919:Q922 H924:Q927 K929:Q932">
    <cfRule type="expression" dxfId="538" priority="187">
      <formula>H789/G789&lt;1</formula>
    </cfRule>
    <cfRule type="expression" dxfId="537" priority="188">
      <formula>H789/G789&gt;1</formula>
    </cfRule>
  </conditionalFormatting>
  <conditionalFormatting sqref="N354">
    <cfRule type="cellIs" dxfId="536" priority="975" operator="lessThan">
      <formula>0</formula>
    </cfRule>
  </conditionalFormatting>
  <conditionalFormatting sqref="N395:N396">
    <cfRule type="cellIs" dxfId="535" priority="965" operator="lessThan">
      <formula>0</formula>
    </cfRule>
  </conditionalFormatting>
  <conditionalFormatting sqref="N407:N408">
    <cfRule type="cellIs" dxfId="534" priority="949" operator="lessThan">
      <formula>0</formula>
    </cfRule>
  </conditionalFormatting>
  <conditionalFormatting sqref="N413:N414">
    <cfRule type="cellIs" dxfId="533" priority="933" operator="lessThan">
      <formula>0</formula>
    </cfRule>
  </conditionalFormatting>
  <conditionalFormatting sqref="N419:N420">
    <cfRule type="cellIs" dxfId="532" priority="917" operator="lessThan">
      <formula>0</formula>
    </cfRule>
  </conditionalFormatting>
  <conditionalFormatting sqref="N425:N426">
    <cfRule type="cellIs" dxfId="531" priority="901" operator="lessThan">
      <formula>0</formula>
    </cfRule>
  </conditionalFormatting>
  <conditionalFormatting sqref="N432:N433">
    <cfRule type="cellIs" dxfId="530" priority="885" operator="lessThan">
      <formula>0</formula>
    </cfRule>
  </conditionalFormatting>
  <conditionalFormatting sqref="N438:N439">
    <cfRule type="cellIs" dxfId="529" priority="869" operator="lessThan">
      <formula>0</formula>
    </cfRule>
  </conditionalFormatting>
  <conditionalFormatting sqref="O360:Q360">
    <cfRule type="cellIs" dxfId="528" priority="607" operator="lessThan">
      <formula>0</formula>
    </cfRule>
  </conditionalFormatting>
  <conditionalFormatting sqref="O392:Q396">
    <cfRule type="cellIs" dxfId="527" priority="599" operator="lessThan">
      <formula>0</formula>
    </cfRule>
  </conditionalFormatting>
  <conditionalFormatting sqref="O404:Q408">
    <cfRule type="cellIs" dxfId="526" priority="588" operator="lessThan">
      <formula>0</formula>
    </cfRule>
  </conditionalFormatting>
  <conditionalFormatting sqref="O410:Q414">
    <cfRule type="cellIs" dxfId="525" priority="577" operator="lessThan">
      <formula>0</formula>
    </cfRule>
  </conditionalFormatting>
  <conditionalFormatting sqref="O416:Q420">
    <cfRule type="cellIs" dxfId="524" priority="566" operator="lessThan">
      <formula>0</formula>
    </cfRule>
  </conditionalFormatting>
  <conditionalFormatting sqref="O422:Q426">
    <cfRule type="cellIs" dxfId="523" priority="555" operator="lessThan">
      <formula>0</formula>
    </cfRule>
  </conditionalFormatting>
  <conditionalFormatting sqref="O435:Q439">
    <cfRule type="cellIs" dxfId="522" priority="533" operator="lessThan">
      <formula>0</formula>
    </cfRule>
  </conditionalFormatting>
  <conditionalFormatting sqref="O491:Q491">
    <cfRule type="expression" dxfId="521" priority="661">
      <formula>O491/#REF!&lt;1</formula>
    </cfRule>
  </conditionalFormatting>
  <conditionalFormatting sqref="O493:Q498">
    <cfRule type="expression" dxfId="520" priority="502">
      <formula>O493/N493&gt;1</formula>
    </cfRule>
    <cfRule type="expression" dxfId="519" priority="503">
      <formula>O493/N493&lt;1</formula>
    </cfRule>
    <cfRule type="cellIs" dxfId="518" priority="504" operator="lessThan">
      <formula>0</formula>
    </cfRule>
  </conditionalFormatting>
  <conditionalFormatting sqref="O537:Q537 O551:Q551">
    <cfRule type="cellIs" dxfId="517" priority="513" operator="lessThan">
      <formula>0</formula>
    </cfRule>
  </conditionalFormatting>
  <conditionalFormatting sqref="O538:Q538 O552:Q552">
    <cfRule type="expression" dxfId="516" priority="528">
      <formula>O538/#REF!&gt;1</formula>
    </cfRule>
    <cfRule type="expression" dxfId="515" priority="529">
      <formula>O538/#REF!&lt;1</formula>
    </cfRule>
  </conditionalFormatting>
  <conditionalFormatting sqref="O538:Q538">
    <cfRule type="cellIs" dxfId="514" priority="501" operator="lessThan">
      <formula>0</formula>
    </cfRule>
  </conditionalFormatting>
  <conditionalFormatting sqref="O552:Q552">
    <cfRule type="cellIs" dxfId="513" priority="498" operator="lessThan">
      <formula>0</formula>
    </cfRule>
  </conditionalFormatting>
  <conditionalFormatting sqref="O619:R619 O621:Q622">
    <cfRule type="cellIs" dxfId="512" priority="636" operator="lessThan">
      <formula>0</formula>
    </cfRule>
  </conditionalFormatting>
  <conditionalFormatting sqref="O429:S433">
    <cfRule type="cellIs" dxfId="511" priority="544" operator="lessThan">
      <formula>0</formula>
    </cfRule>
  </conditionalFormatting>
  <conditionalFormatting sqref="O639:S686">
    <cfRule type="cellIs" dxfId="510" priority="457" operator="lessThan">
      <formula>0</formula>
    </cfRule>
  </conditionalFormatting>
  <conditionalFormatting sqref="R348:R366">
    <cfRule type="cellIs" dxfId="509" priority="429" operator="lessThan">
      <formula>0</formula>
    </cfRule>
  </conditionalFormatting>
  <conditionalFormatting sqref="R373:R378">
    <cfRule type="cellIs" dxfId="508" priority="311" operator="lessThan">
      <formula>0</formula>
    </cfRule>
  </conditionalFormatting>
  <conditionalFormatting sqref="R380:R401">
    <cfRule type="cellIs" dxfId="507" priority="804" operator="lessThan">
      <formula>0</formula>
    </cfRule>
  </conditionalFormatting>
  <conditionalFormatting sqref="R403:R427">
    <cfRule type="cellIs" dxfId="506" priority="800" operator="lessThan">
      <formula>0</formula>
    </cfRule>
  </conditionalFormatting>
  <conditionalFormatting sqref="R525:R553">
    <cfRule type="cellIs" dxfId="505" priority="253" operator="lessThan">
      <formula>0</formula>
    </cfRule>
  </conditionalFormatting>
  <conditionalFormatting sqref="R620:R621">
    <cfRule type="cellIs" dxfId="504" priority="783" operator="lessThan">
      <formula>0</formula>
    </cfRule>
  </conditionalFormatting>
  <conditionalFormatting sqref="R624:R626">
    <cfRule type="cellIs" dxfId="503" priority="338" operator="lessThan">
      <formula>0</formula>
    </cfRule>
  </conditionalFormatting>
  <conditionalFormatting sqref="R348:S349">
    <cfRule type="cellIs" dxfId="502" priority="1308" operator="lessThan">
      <formula>0</formula>
    </cfRule>
  </conditionalFormatting>
  <conditionalFormatting sqref="R355:S355">
    <cfRule type="cellIs" dxfId="501" priority="1296" operator="lessThan">
      <formula>0</formula>
    </cfRule>
  </conditionalFormatting>
  <conditionalFormatting sqref="R361:S361">
    <cfRule type="cellIs" dxfId="500" priority="452" operator="lessThan">
      <formula>0</formula>
    </cfRule>
  </conditionalFormatting>
  <conditionalFormatting sqref="R367:S373">
    <cfRule type="cellIs" dxfId="499" priority="336" operator="lessThan">
      <formula>0</formula>
    </cfRule>
  </conditionalFormatting>
  <conditionalFormatting sqref="R379:S379">
    <cfRule type="cellIs" dxfId="498" priority="1275" operator="lessThan">
      <formula>0</formula>
    </cfRule>
  </conditionalFormatting>
  <conditionalFormatting sqref="R385:S385">
    <cfRule type="cellIs" dxfId="497" priority="1266" operator="lessThan">
      <formula>0</formula>
    </cfRule>
  </conditionalFormatting>
  <conditionalFormatting sqref="R391:S391">
    <cfRule type="cellIs" dxfId="496" priority="1255" operator="lessThan">
      <formula>0</formula>
    </cfRule>
  </conditionalFormatting>
  <conditionalFormatting sqref="R397:S397">
    <cfRule type="cellIs" dxfId="495" priority="1248" operator="lessThan">
      <formula>0</formula>
    </cfRule>
  </conditionalFormatting>
  <conditionalFormatting sqref="R403:S403">
    <cfRule type="cellIs" dxfId="494" priority="1235" operator="lessThan">
      <formula>0</formula>
    </cfRule>
  </conditionalFormatting>
  <conditionalFormatting sqref="R409:S409">
    <cfRule type="cellIs" dxfId="493" priority="1071" operator="lessThan">
      <formula>0</formula>
    </cfRule>
  </conditionalFormatting>
  <conditionalFormatting sqref="R415:S415">
    <cfRule type="cellIs" dxfId="492" priority="1064" operator="lessThan">
      <formula>0</formula>
    </cfRule>
  </conditionalFormatting>
  <conditionalFormatting sqref="R421:S421">
    <cfRule type="cellIs" dxfId="491" priority="1221" operator="lessThan">
      <formula>0</formula>
    </cfRule>
  </conditionalFormatting>
  <conditionalFormatting sqref="R435:S524">
    <cfRule type="cellIs" dxfId="490" priority="244" operator="lessThan">
      <formula>0</formula>
    </cfRule>
  </conditionalFormatting>
  <conditionalFormatting sqref="R568:S572">
    <cfRule type="cellIs" dxfId="489" priority="788" operator="lessThan">
      <formula>0</formula>
    </cfRule>
  </conditionalFormatting>
  <conditionalFormatting sqref="R775:S781 F776:H776">
    <cfRule type="cellIs" dxfId="488" priority="184" operator="lessThan">
      <formula>0</formula>
    </cfRule>
  </conditionalFormatting>
  <conditionalFormatting sqref="R935:S966">
    <cfRule type="cellIs" dxfId="487" priority="155" operator="lessThan">
      <formula>0</formula>
    </cfRule>
  </conditionalFormatting>
  <conditionalFormatting sqref="S350:S354">
    <cfRule type="cellIs" dxfId="486" priority="1297" operator="lessThan">
      <formula>0</formula>
    </cfRule>
  </conditionalFormatting>
  <conditionalFormatting sqref="S356:S360">
    <cfRule type="cellIs" dxfId="485" priority="1286" operator="lessThan">
      <formula>0</formula>
    </cfRule>
  </conditionalFormatting>
  <conditionalFormatting sqref="S362:S366">
    <cfRule type="cellIs" dxfId="484" priority="442" operator="lessThan">
      <formula>0</formula>
    </cfRule>
  </conditionalFormatting>
  <conditionalFormatting sqref="S374:S378">
    <cfRule type="cellIs" dxfId="483" priority="328" operator="lessThan">
      <formula>0</formula>
    </cfRule>
  </conditionalFormatting>
  <conditionalFormatting sqref="S380:S384">
    <cfRule type="cellIs" dxfId="482" priority="1267" operator="lessThan">
      <formula>0</formula>
    </cfRule>
  </conditionalFormatting>
  <conditionalFormatting sqref="S386:S390">
    <cfRule type="cellIs" dxfId="481" priority="1256" operator="lessThan">
      <formula>0</formula>
    </cfRule>
  </conditionalFormatting>
  <conditionalFormatting sqref="S392:S396">
    <cfRule type="cellIs" dxfId="480" priority="1249" operator="lessThan">
      <formula>0</formula>
    </cfRule>
  </conditionalFormatting>
  <conditionalFormatting sqref="S398:S401">
    <cfRule type="cellIs" dxfId="479" priority="1244" operator="lessThan">
      <formula>0</formula>
    </cfRule>
  </conditionalFormatting>
  <conditionalFormatting sqref="S404:S408">
    <cfRule type="cellIs" dxfId="478" priority="1230" operator="lessThan">
      <formula>0</formula>
    </cfRule>
  </conditionalFormatting>
  <conditionalFormatting sqref="S410:S414">
    <cfRule type="cellIs" dxfId="477" priority="1066" operator="lessThan">
      <formula>0</formula>
    </cfRule>
  </conditionalFormatting>
  <conditionalFormatting sqref="S416:S420">
    <cfRule type="cellIs" dxfId="476" priority="1059" operator="lessThan">
      <formula>0</formula>
    </cfRule>
  </conditionalFormatting>
  <conditionalFormatting sqref="S422:S427">
    <cfRule type="cellIs" dxfId="475" priority="1214" operator="lessThan">
      <formula>0</formula>
    </cfRule>
  </conditionalFormatting>
  <conditionalFormatting sqref="S525:S531">
    <cfRule type="cellIs" dxfId="474" priority="254" operator="lessThan">
      <formula>0</formula>
    </cfRule>
  </conditionalFormatting>
  <conditionalFormatting sqref="S533:S538">
    <cfRule type="cellIs" dxfId="473" priority="1119" operator="lessThan">
      <formula>0</formula>
    </cfRule>
  </conditionalFormatting>
  <conditionalFormatting sqref="S540:S545">
    <cfRule type="cellIs" dxfId="472" priority="1113" operator="lessThan">
      <formula>0</formula>
    </cfRule>
  </conditionalFormatting>
  <conditionalFormatting sqref="S547:S553">
    <cfRule type="cellIs" dxfId="471" priority="676" operator="lessThan">
      <formula>0</formula>
    </cfRule>
  </conditionalFormatting>
  <conditionalFormatting sqref="S786:S788">
    <cfRule type="cellIs" dxfId="470" priority="175" operator="lessThan">
      <formula>0</formula>
    </cfRule>
  </conditionalFormatting>
  <conditionalFormatting sqref="S793">
    <cfRule type="cellIs" dxfId="469" priority="112" operator="lessThan">
      <formula>0</formula>
    </cfRule>
  </conditionalFormatting>
  <conditionalFormatting sqref="S798">
    <cfRule type="cellIs" dxfId="468" priority="120" operator="lessThan">
      <formula>0</formula>
    </cfRule>
  </conditionalFormatting>
  <conditionalFormatting sqref="S803">
    <cfRule type="cellIs" dxfId="467" priority="110" operator="lessThan">
      <formula>0</formula>
    </cfRule>
  </conditionalFormatting>
  <conditionalFormatting sqref="S808">
    <cfRule type="cellIs" dxfId="466" priority="118" operator="lessThan">
      <formula>0</formula>
    </cfRule>
  </conditionalFormatting>
  <conditionalFormatting sqref="S813">
    <cfRule type="cellIs" dxfId="465" priority="108" operator="lessThan">
      <formula>0</formula>
    </cfRule>
  </conditionalFormatting>
  <conditionalFormatting sqref="S818">
    <cfRule type="cellIs" dxfId="464" priority="114" operator="lessThan">
      <formula>0</formula>
    </cfRule>
  </conditionalFormatting>
  <conditionalFormatting sqref="S824">
    <cfRule type="cellIs" dxfId="463" priority="116" operator="lessThan">
      <formula>0</formula>
    </cfRule>
  </conditionalFormatting>
  <conditionalFormatting sqref="S829">
    <cfRule type="cellIs" dxfId="462" priority="106" operator="lessThan">
      <formula>0</formula>
    </cfRule>
  </conditionalFormatting>
  <conditionalFormatting sqref="S834:S835">
    <cfRule type="cellIs" dxfId="461" priority="104" operator="lessThan">
      <formula>0</formula>
    </cfRule>
  </conditionalFormatting>
  <conditionalFormatting sqref="S840">
    <cfRule type="cellIs" dxfId="460" priority="94" operator="lessThan">
      <formula>0</formula>
    </cfRule>
  </conditionalFormatting>
  <conditionalFormatting sqref="S845">
    <cfRule type="cellIs" dxfId="459" priority="102" operator="lessThan">
      <formula>0</formula>
    </cfRule>
  </conditionalFormatting>
  <conditionalFormatting sqref="S850">
    <cfRule type="cellIs" dxfId="458" priority="92" operator="lessThan">
      <formula>0</formula>
    </cfRule>
  </conditionalFormatting>
  <conditionalFormatting sqref="S855">
    <cfRule type="cellIs" dxfId="457" priority="100" operator="lessThan">
      <formula>0</formula>
    </cfRule>
  </conditionalFormatting>
  <conditionalFormatting sqref="S860">
    <cfRule type="cellIs" dxfId="456" priority="90" operator="lessThan">
      <formula>0</formula>
    </cfRule>
  </conditionalFormatting>
  <conditionalFormatting sqref="S865">
    <cfRule type="cellIs" dxfId="455" priority="96" operator="lessThan">
      <formula>0</formula>
    </cfRule>
  </conditionalFormatting>
  <conditionalFormatting sqref="S871">
    <cfRule type="cellIs" dxfId="454" priority="98" operator="lessThan">
      <formula>0</formula>
    </cfRule>
  </conditionalFormatting>
  <conditionalFormatting sqref="S876">
    <cfRule type="cellIs" dxfId="453" priority="88" operator="lessThan">
      <formula>0</formula>
    </cfRule>
  </conditionalFormatting>
  <conditionalFormatting sqref="S881:S882">
    <cfRule type="cellIs" dxfId="452" priority="51" operator="lessThan">
      <formula>0</formula>
    </cfRule>
  </conditionalFormatting>
  <conditionalFormatting sqref="S887">
    <cfRule type="cellIs" dxfId="451" priority="41" operator="lessThan">
      <formula>0</formula>
    </cfRule>
  </conditionalFormatting>
  <conditionalFormatting sqref="S892">
    <cfRule type="cellIs" dxfId="450" priority="49" operator="lessThan">
      <formula>0</formula>
    </cfRule>
  </conditionalFormatting>
  <conditionalFormatting sqref="S897">
    <cfRule type="cellIs" dxfId="449" priority="39" operator="lessThan">
      <formula>0</formula>
    </cfRule>
  </conditionalFormatting>
  <conditionalFormatting sqref="S902">
    <cfRule type="cellIs" dxfId="448" priority="47" operator="lessThan">
      <formula>0</formula>
    </cfRule>
  </conditionalFormatting>
  <conditionalFormatting sqref="S907">
    <cfRule type="cellIs" dxfId="447" priority="37" operator="lessThan">
      <formula>0</formula>
    </cfRule>
  </conditionalFormatting>
  <conditionalFormatting sqref="S912">
    <cfRule type="cellIs" dxfId="446" priority="43" operator="lessThan">
      <formula>0</formula>
    </cfRule>
  </conditionalFormatting>
  <conditionalFormatting sqref="S918">
    <cfRule type="cellIs" dxfId="445" priority="45" operator="lessThan">
      <formula>0</formula>
    </cfRule>
  </conditionalFormatting>
  <conditionalFormatting sqref="S923">
    <cfRule type="cellIs" dxfId="444" priority="35" operator="lessThan">
      <formula>0</formula>
    </cfRule>
  </conditionalFormatting>
  <conditionalFormatting sqref="S928">
    <cfRule type="cellIs" dxfId="443" priority="33" operator="lessThan">
      <formula>0</formula>
    </cfRule>
  </conditionalFormatting>
  <conditionalFormatting sqref="S934">
    <cfRule type="cellIs" dxfId="442" priority="181" operator="lessThan">
      <formula>0</formula>
    </cfRule>
  </conditionalFormatting>
  <conditionalFormatting sqref="T595:XFD604">
    <cfRule type="cellIs" dxfId="441" priority="20" operator="lessThan">
      <formula>0</formula>
    </cfRule>
  </conditionalFormatting>
  <conditionalFormatting sqref="R595:R603">
    <cfRule type="cellIs" dxfId="440" priority="17" operator="lessThan">
      <formula>0</formula>
    </cfRule>
  </conditionalFormatting>
  <conditionalFormatting sqref="R595:R609">
    <cfRule type="cellIs" dxfId="439" priority="14" operator="lessThan">
      <formula>0</formula>
    </cfRule>
  </conditionalFormatting>
  <conditionalFormatting sqref="R605:R609">
    <cfRule type="cellIs" dxfId="438" priority="16" operator="lessThan">
      <formula>0</formula>
    </cfRule>
  </conditionalFormatting>
  <conditionalFormatting sqref="R604:S604">
    <cfRule type="cellIs" dxfId="437" priority="19" operator="lessThan">
      <formula>0</formula>
    </cfRule>
  </conditionalFormatting>
  <conditionalFormatting sqref="S595:S603">
    <cfRule type="cellIs" dxfId="436" priority="18" operator="lessThan">
      <formula>0</formula>
    </cfRule>
  </conditionalFormatting>
  <conditionalFormatting sqref="S609">
    <cfRule type="cellIs" dxfId="435" priority="15" operator="lessThan">
      <formula>0</formula>
    </cfRule>
  </conditionalFormatting>
  <conditionalFormatting sqref="B605:Q609">
    <cfRule type="expression" dxfId="434" priority="7">
      <formula>B605/A605&lt;1</formula>
    </cfRule>
    <cfRule type="expression" dxfId="433" priority="8">
      <formula>B605/A605&gt;1</formula>
    </cfRule>
  </conditionalFormatting>
  <conditionalFormatting sqref="B595:Q604">
    <cfRule type="expression" dxfId="432" priority="9">
      <formula>B595/A595&gt;1</formula>
    </cfRule>
    <cfRule type="expression" dxfId="431" priority="10">
      <formula>B595/A595&lt;1</formula>
    </cfRule>
    <cfRule type="expression" dxfId="430" priority="11">
      <formula>B595/A595&gt;1</formula>
    </cfRule>
    <cfRule type="expression" dxfId="429" priority="12">
      <formula>B595/A595&lt;1</formula>
    </cfRule>
    <cfRule type="cellIs" dxfId="428" priority="13" operator="lessThan">
      <formula>0</formula>
    </cfRule>
  </conditionalFormatting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351403-683F-42AA-B78E-7B70E7AC2DD2}">
  <sheetPr>
    <tabColor rgb="FFFF0000"/>
    <outlinePr summaryBelow="0" summaryRight="0"/>
  </sheetPr>
  <dimension ref="A1:DP748"/>
  <sheetViews>
    <sheetView topLeftCell="L341" zoomScaleNormal="100" workbookViewId="0">
      <selection activeCell="I208" sqref="I208"/>
    </sheetView>
  </sheetViews>
  <sheetFormatPr defaultColWidth="12.58203125" defaultRowHeight="13.5"/>
  <cols>
    <col min="1" max="1" width="83.58203125" style="79" bestFit="1" customWidth="1"/>
    <col min="2" max="2" width="14.83203125" style="79" bestFit="1" customWidth="1"/>
    <col min="3" max="17" width="13.83203125" style="79" bestFit="1" customWidth="1"/>
    <col min="18" max="18" width="14.75" style="79" bestFit="1" customWidth="1"/>
    <col min="19" max="19" width="39.75" style="79" bestFit="1" customWidth="1"/>
    <col min="20" max="20" width="6.08203125" style="79" bestFit="1" customWidth="1"/>
    <col min="21" max="43" width="13.83203125" style="79" bestFit="1" customWidth="1"/>
    <col min="44" max="45" width="12.75" style="79" bestFit="1" customWidth="1"/>
    <col min="46" max="54" width="13.83203125" style="79" bestFit="1" customWidth="1"/>
    <col min="55" max="55" width="12.75" style="79" bestFit="1" customWidth="1"/>
    <col min="56" max="56" width="13.83203125" style="79" bestFit="1" customWidth="1"/>
    <col min="57" max="57" width="12.75" style="79" bestFit="1" customWidth="1"/>
    <col min="58" max="71" width="4.75" style="79" bestFit="1" customWidth="1"/>
    <col min="72" max="16384" width="12.58203125" style="79"/>
  </cols>
  <sheetData>
    <row r="1" spans="1:74" ht="14">
      <c r="A1" s="1" t="s">
        <v>0</v>
      </c>
    </row>
    <row r="2" spans="1:74" s="3" customFormat="1" ht="14">
      <c r="A2" t="s">
        <v>6</v>
      </c>
      <c r="B2" t="s">
        <v>2072</v>
      </c>
      <c r="C2" t="s">
        <v>1894</v>
      </c>
      <c r="D2" t="s">
        <v>1895</v>
      </c>
      <c r="E2" t="s">
        <v>1896</v>
      </c>
      <c r="F2" t="s">
        <v>1897</v>
      </c>
      <c r="G2" t="s">
        <v>1898</v>
      </c>
      <c r="H2" t="s">
        <v>1899</v>
      </c>
      <c r="I2" t="s">
        <v>1900</v>
      </c>
      <c r="J2" t="s">
        <v>745</v>
      </c>
      <c r="K2" t="s">
        <v>746</v>
      </c>
      <c r="L2" t="s">
        <v>747</v>
      </c>
      <c r="M2" t="s">
        <v>694</v>
      </c>
      <c r="N2" t="s">
        <v>382</v>
      </c>
      <c r="O2" t="s">
        <v>383</v>
      </c>
      <c r="P2" t="s">
        <v>384</v>
      </c>
      <c r="Q2" t="s">
        <v>385</v>
      </c>
      <c r="R2" t="s">
        <v>386</v>
      </c>
      <c r="S2" t="s">
        <v>387</v>
      </c>
      <c r="T2" t="s">
        <v>388</v>
      </c>
      <c r="U2" t="s">
        <v>389</v>
      </c>
      <c r="V2" t="s">
        <v>390</v>
      </c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</row>
    <row r="3" spans="1:74">
      <c r="A3" t="s">
        <v>435</v>
      </c>
      <c r="B3"/>
      <c r="C3"/>
      <c r="D3"/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</row>
    <row r="4" spans="1:74">
      <c r="A4" t="s">
        <v>436</v>
      </c>
      <c r="B4"/>
      <c r="C4"/>
      <c r="D4"/>
      <c r="E4"/>
      <c r="F4"/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</row>
    <row r="5" spans="1:74">
      <c r="A5" t="s">
        <v>308</v>
      </c>
      <c r="B5">
        <v>856156</v>
      </c>
      <c r="C5">
        <v>768083.8</v>
      </c>
      <c r="D5">
        <v>470698</v>
      </c>
      <c r="E5">
        <v>405108</v>
      </c>
      <c r="F5">
        <v>734088</v>
      </c>
      <c r="G5">
        <v>776099.76</v>
      </c>
      <c r="H5">
        <v>583475</v>
      </c>
      <c r="I5">
        <v>250187</v>
      </c>
      <c r="J5">
        <v>296963</v>
      </c>
      <c r="K5">
        <v>177464.09</v>
      </c>
      <c r="L5">
        <v>197154</v>
      </c>
      <c r="M5">
        <v>233151</v>
      </c>
      <c r="N5">
        <v>194958</v>
      </c>
      <c r="O5">
        <v>167874.96</v>
      </c>
      <c r="P5">
        <v>99198</v>
      </c>
      <c r="Q5">
        <v>90414</v>
      </c>
      <c r="R5">
        <v>196459</v>
      </c>
      <c r="S5">
        <v>197088.48</v>
      </c>
      <c r="T5">
        <v>191920</v>
      </c>
      <c r="U5">
        <v>110324</v>
      </c>
      <c r="V5">
        <v>125540</v>
      </c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</row>
    <row r="6" spans="1:74">
      <c r="A6" t="s">
        <v>309</v>
      </c>
      <c r="B6">
        <v>231624</v>
      </c>
      <c r="C6">
        <v>241645.38</v>
      </c>
      <c r="D6">
        <v>310877</v>
      </c>
      <c r="E6">
        <v>295871</v>
      </c>
      <c r="F6">
        <v>55162</v>
      </c>
      <c r="G6">
        <v>19007.259999999998</v>
      </c>
      <c r="H6">
        <v>60007</v>
      </c>
      <c r="I6">
        <v>34592</v>
      </c>
      <c r="J6">
        <v>35020</v>
      </c>
      <c r="K6">
        <v>95374.68</v>
      </c>
      <c r="L6">
        <v>73129</v>
      </c>
      <c r="M6">
        <v>4059</v>
      </c>
      <c r="N6">
        <v>4075</v>
      </c>
      <c r="O6">
        <v>0</v>
      </c>
      <c r="P6">
        <v>0</v>
      </c>
      <c r="Q6">
        <v>0</v>
      </c>
      <c r="R6">
        <v>0</v>
      </c>
      <c r="S6">
        <v>123950.75</v>
      </c>
      <c r="T6">
        <v>63744</v>
      </c>
      <c r="U6">
        <v>165815</v>
      </c>
      <c r="V6">
        <v>235457</v>
      </c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</row>
    <row r="7" spans="1:74">
      <c r="A7" t="s">
        <v>310</v>
      </c>
      <c r="B7">
        <v>98480</v>
      </c>
      <c r="C7">
        <v>106204.59</v>
      </c>
      <c r="D7">
        <v>116098</v>
      </c>
      <c r="E7">
        <v>100765</v>
      </c>
      <c r="F7">
        <v>103935</v>
      </c>
      <c r="G7">
        <v>100959.28</v>
      </c>
      <c r="H7">
        <v>115892</v>
      </c>
      <c r="I7">
        <v>109531</v>
      </c>
      <c r="J7">
        <v>129308</v>
      </c>
      <c r="K7">
        <v>120140.95</v>
      </c>
      <c r="L7">
        <v>206406</v>
      </c>
      <c r="M7">
        <v>86261</v>
      </c>
      <c r="N7">
        <v>84168</v>
      </c>
      <c r="O7">
        <v>60084.61</v>
      </c>
      <c r="P7">
        <v>62561</v>
      </c>
      <c r="Q7">
        <v>49276</v>
      </c>
      <c r="R7">
        <v>65919</v>
      </c>
      <c r="S7">
        <v>55150.05</v>
      </c>
      <c r="T7">
        <v>107409</v>
      </c>
      <c r="U7">
        <v>85547</v>
      </c>
      <c r="V7">
        <v>73539</v>
      </c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</row>
    <row r="8" spans="1:74">
      <c r="A8" t="s">
        <v>437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207.55</v>
      </c>
      <c r="P8">
        <v>62977</v>
      </c>
      <c r="Q8">
        <v>49770</v>
      </c>
      <c r="R8">
        <v>66297</v>
      </c>
      <c r="S8">
        <v>55150.05</v>
      </c>
      <c r="T8">
        <v>107409</v>
      </c>
      <c r="U8">
        <v>86753</v>
      </c>
      <c r="V8">
        <v>73378</v>
      </c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</row>
    <row r="9" spans="1:74">
      <c r="A9" t="s">
        <v>465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60403.519999999997</v>
      </c>
      <c r="P9">
        <v>0</v>
      </c>
      <c r="Q9">
        <v>0</v>
      </c>
      <c r="R9">
        <v>0</v>
      </c>
      <c r="S9">
        <v>0</v>
      </c>
      <c r="T9">
        <v>0</v>
      </c>
      <c r="U9">
        <v>31</v>
      </c>
      <c r="V9">
        <v>161</v>
      </c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</row>
    <row r="10" spans="1:74">
      <c r="A10" t="s">
        <v>438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-526.46</v>
      </c>
      <c r="P10">
        <v>-416</v>
      </c>
      <c r="Q10">
        <v>-494</v>
      </c>
      <c r="R10">
        <v>-378</v>
      </c>
      <c r="S10">
        <v>0</v>
      </c>
      <c r="T10">
        <v>0</v>
      </c>
      <c r="U10">
        <v>-1237</v>
      </c>
      <c r="V10">
        <v>0</v>
      </c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</row>
    <row r="11" spans="1:74">
      <c r="A11" t="s">
        <v>311</v>
      </c>
      <c r="B11">
        <v>33057</v>
      </c>
      <c r="C11">
        <v>33198.25</v>
      </c>
      <c r="D11">
        <v>33229</v>
      </c>
      <c r="E11">
        <v>32650</v>
      </c>
      <c r="F11">
        <v>33149</v>
      </c>
      <c r="G11">
        <v>32041.73</v>
      </c>
      <c r="H11">
        <v>33372</v>
      </c>
      <c r="I11">
        <v>32151</v>
      </c>
      <c r="J11">
        <v>36599</v>
      </c>
      <c r="K11">
        <v>32259.360000000001</v>
      </c>
      <c r="L11">
        <v>47371</v>
      </c>
      <c r="M11">
        <v>23927</v>
      </c>
      <c r="N11">
        <v>22716</v>
      </c>
      <c r="O11">
        <v>27278.66</v>
      </c>
      <c r="P11">
        <v>23590</v>
      </c>
      <c r="Q11">
        <v>24514</v>
      </c>
      <c r="R11">
        <v>26143</v>
      </c>
      <c r="S11">
        <v>23986.54</v>
      </c>
      <c r="T11">
        <v>24334</v>
      </c>
      <c r="U11">
        <v>21876</v>
      </c>
      <c r="V11">
        <v>21256</v>
      </c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</row>
    <row r="12" spans="1:74">
      <c r="A12" t="s">
        <v>439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28315.52</v>
      </c>
      <c r="P12">
        <v>24451</v>
      </c>
      <c r="Q12">
        <v>25176</v>
      </c>
      <c r="R12">
        <v>26608</v>
      </c>
      <c r="S12">
        <v>0</v>
      </c>
      <c r="T12">
        <v>0</v>
      </c>
      <c r="U12">
        <v>22198</v>
      </c>
      <c r="V12">
        <v>21550</v>
      </c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</row>
    <row r="13" spans="1:74">
      <c r="A13" t="s">
        <v>2073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1036.8599999999999</v>
      </c>
      <c r="P13">
        <v>861</v>
      </c>
      <c r="Q13">
        <v>662</v>
      </c>
      <c r="R13">
        <v>465</v>
      </c>
      <c r="S13">
        <v>0</v>
      </c>
      <c r="T13">
        <v>0</v>
      </c>
      <c r="U13">
        <v>322</v>
      </c>
      <c r="V13">
        <v>294</v>
      </c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</row>
    <row r="14" spans="1:74">
      <c r="A14" t="s">
        <v>2074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2047.2</v>
      </c>
      <c r="P14">
        <v>51754</v>
      </c>
      <c r="Q14">
        <v>83211</v>
      </c>
      <c r="R14">
        <v>132148</v>
      </c>
      <c r="S14">
        <v>0</v>
      </c>
      <c r="T14">
        <v>0</v>
      </c>
      <c r="U14">
        <v>0</v>
      </c>
      <c r="V14">
        <v>0</v>
      </c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</row>
    <row r="15" spans="1:74">
      <c r="A15" t="s">
        <v>2075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2047.2</v>
      </c>
      <c r="P15">
        <v>51754</v>
      </c>
      <c r="Q15">
        <v>83211</v>
      </c>
      <c r="R15">
        <v>132148</v>
      </c>
      <c r="S15">
        <v>0</v>
      </c>
      <c r="T15">
        <v>0</v>
      </c>
      <c r="U15">
        <v>0</v>
      </c>
      <c r="V15">
        <v>0</v>
      </c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</row>
    <row r="16" spans="1:74">
      <c r="A16" t="s">
        <v>441</v>
      </c>
      <c r="B16">
        <v>4554</v>
      </c>
      <c r="C16">
        <v>4516.55</v>
      </c>
      <c r="D16">
        <v>5208</v>
      </c>
      <c r="E16">
        <v>5684</v>
      </c>
      <c r="F16">
        <v>4147</v>
      </c>
      <c r="G16">
        <v>3716.83</v>
      </c>
      <c r="H16">
        <v>9680</v>
      </c>
      <c r="I16">
        <v>14252</v>
      </c>
      <c r="J16">
        <v>9837</v>
      </c>
      <c r="K16">
        <v>22066.57</v>
      </c>
      <c r="L16">
        <v>40019</v>
      </c>
      <c r="M16">
        <v>2761</v>
      </c>
      <c r="N16">
        <v>2573</v>
      </c>
      <c r="O16">
        <v>2633.48</v>
      </c>
      <c r="P16">
        <v>2322</v>
      </c>
      <c r="Q16">
        <v>4944</v>
      </c>
      <c r="R16">
        <v>2846</v>
      </c>
      <c r="S16">
        <v>1911.39</v>
      </c>
      <c r="T16">
        <v>2877</v>
      </c>
      <c r="U16">
        <v>3131</v>
      </c>
      <c r="V16">
        <v>4051</v>
      </c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</row>
    <row r="17" spans="1:74">
      <c r="A17" t="s">
        <v>2076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309.42</v>
      </c>
      <c r="P17">
        <v>79</v>
      </c>
      <c r="Q17">
        <v>333</v>
      </c>
      <c r="R17">
        <v>0</v>
      </c>
      <c r="S17">
        <v>0</v>
      </c>
      <c r="T17">
        <v>0</v>
      </c>
      <c r="U17">
        <v>323</v>
      </c>
      <c r="V17">
        <v>363</v>
      </c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</row>
    <row r="18" spans="1:74">
      <c r="A18" t="s">
        <v>2077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414</v>
      </c>
      <c r="S18">
        <v>0</v>
      </c>
      <c r="T18">
        <v>0</v>
      </c>
      <c r="U18">
        <v>0</v>
      </c>
      <c r="V18">
        <v>0</v>
      </c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</row>
    <row r="19" spans="1:74">
      <c r="A19" t="s">
        <v>442</v>
      </c>
      <c r="B19">
        <v>4554</v>
      </c>
      <c r="C19">
        <v>4516.55</v>
      </c>
      <c r="D19">
        <v>5208</v>
      </c>
      <c r="E19">
        <v>5684</v>
      </c>
      <c r="F19">
        <v>4147</v>
      </c>
      <c r="G19">
        <v>3716.83</v>
      </c>
      <c r="H19">
        <v>9680</v>
      </c>
      <c r="I19">
        <v>14252</v>
      </c>
      <c r="J19">
        <v>9837</v>
      </c>
      <c r="K19">
        <v>22066.57</v>
      </c>
      <c r="L19">
        <v>40019</v>
      </c>
      <c r="M19">
        <v>2761</v>
      </c>
      <c r="N19">
        <v>2573</v>
      </c>
      <c r="O19">
        <v>2324.0500000000002</v>
      </c>
      <c r="P19">
        <v>2243</v>
      </c>
      <c r="Q19">
        <v>4611</v>
      </c>
      <c r="R19">
        <v>2432</v>
      </c>
      <c r="S19">
        <v>1911.39</v>
      </c>
      <c r="T19">
        <v>2877</v>
      </c>
      <c r="U19">
        <v>2808</v>
      </c>
      <c r="V19">
        <v>3688</v>
      </c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</row>
    <row r="20" spans="1:74">
      <c r="A20" t="s">
        <v>312</v>
      </c>
      <c r="B20">
        <v>1223871</v>
      </c>
      <c r="C20">
        <v>1153648.57</v>
      </c>
      <c r="D20">
        <v>936110</v>
      </c>
      <c r="E20">
        <v>840078</v>
      </c>
      <c r="F20">
        <v>930481</v>
      </c>
      <c r="G20">
        <v>931824.87</v>
      </c>
      <c r="H20">
        <v>802426</v>
      </c>
      <c r="I20">
        <v>440713</v>
      </c>
      <c r="J20">
        <v>507727</v>
      </c>
      <c r="K20">
        <v>447305.64</v>
      </c>
      <c r="L20">
        <v>564079</v>
      </c>
      <c r="M20">
        <v>350159</v>
      </c>
      <c r="N20">
        <v>308490</v>
      </c>
      <c r="O20">
        <v>259918.91</v>
      </c>
      <c r="P20">
        <v>239425</v>
      </c>
      <c r="Q20">
        <v>252359</v>
      </c>
      <c r="R20">
        <v>423515</v>
      </c>
      <c r="S20">
        <v>402087.22</v>
      </c>
      <c r="T20">
        <v>390284</v>
      </c>
      <c r="U20">
        <v>386693</v>
      </c>
      <c r="V20">
        <v>459843</v>
      </c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</row>
    <row r="21" spans="1:74">
      <c r="A21" t="s">
        <v>443</v>
      </c>
      <c r="B21"/>
      <c r="C21"/>
      <c r="D21"/>
      <c r="E21"/>
      <c r="F21"/>
      <c r="G21"/>
      <c r="H21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</row>
    <row r="22" spans="1:74">
      <c r="A22" t="s">
        <v>446</v>
      </c>
      <c r="B22">
        <v>564560</v>
      </c>
      <c r="C22">
        <v>592063.04</v>
      </c>
      <c r="D22">
        <v>634000</v>
      </c>
      <c r="E22">
        <v>630000</v>
      </c>
      <c r="F22">
        <v>686000</v>
      </c>
      <c r="G22">
        <v>620000</v>
      </c>
      <c r="H22">
        <v>209280</v>
      </c>
      <c r="I22">
        <v>209280</v>
      </c>
      <c r="J22">
        <v>209280</v>
      </c>
      <c r="K22">
        <v>209280</v>
      </c>
      <c r="L22">
        <v>26833</v>
      </c>
      <c r="M22">
        <v>66032</v>
      </c>
      <c r="N22">
        <v>65760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</row>
    <row r="23" spans="1:74">
      <c r="A23" t="s">
        <v>449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85265.98</v>
      </c>
      <c r="T23">
        <v>110293</v>
      </c>
      <c r="U23">
        <v>77092</v>
      </c>
      <c r="V23">
        <v>100074</v>
      </c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</row>
    <row r="24" spans="1:74">
      <c r="A24" t="s">
        <v>450</v>
      </c>
      <c r="B24">
        <v>24255</v>
      </c>
      <c r="C24">
        <v>24430.84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</row>
    <row r="25" spans="1:74">
      <c r="A25" t="s">
        <v>451</v>
      </c>
      <c r="B25">
        <v>24255</v>
      </c>
      <c r="C25">
        <v>24430.84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</row>
    <row r="26" spans="1:74">
      <c r="A26" t="s">
        <v>453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79428.5</v>
      </c>
      <c r="P26">
        <v>80066</v>
      </c>
      <c r="Q26">
        <v>77952</v>
      </c>
      <c r="R26">
        <v>68719</v>
      </c>
      <c r="S26">
        <v>0</v>
      </c>
      <c r="T26">
        <v>0</v>
      </c>
      <c r="U26">
        <v>7504</v>
      </c>
      <c r="V26">
        <v>2520</v>
      </c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</row>
    <row r="27" spans="1:74">
      <c r="A27" t="s">
        <v>454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945.71</v>
      </c>
      <c r="P27">
        <v>848</v>
      </c>
      <c r="Q27">
        <v>970</v>
      </c>
      <c r="R27">
        <v>1430</v>
      </c>
      <c r="S27">
        <v>0</v>
      </c>
      <c r="T27">
        <v>0</v>
      </c>
      <c r="U27">
        <v>7504</v>
      </c>
      <c r="V27">
        <v>2520</v>
      </c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</row>
    <row r="28" spans="1:74">
      <c r="A28" t="s">
        <v>2078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78482.78</v>
      </c>
      <c r="P28">
        <v>79218</v>
      </c>
      <c r="Q28">
        <v>76982</v>
      </c>
      <c r="R28">
        <v>67289</v>
      </c>
      <c r="S28">
        <v>0</v>
      </c>
      <c r="T28">
        <v>0</v>
      </c>
      <c r="U28">
        <v>0</v>
      </c>
      <c r="V28">
        <v>0</v>
      </c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</row>
    <row r="29" spans="1:74">
      <c r="A29" t="s">
        <v>455</v>
      </c>
      <c r="B29">
        <v>2454</v>
      </c>
      <c r="C29">
        <v>2500.66</v>
      </c>
      <c r="D29">
        <v>2548</v>
      </c>
      <c r="E29">
        <v>2596</v>
      </c>
      <c r="F29">
        <v>2643</v>
      </c>
      <c r="G29">
        <v>2689.39</v>
      </c>
      <c r="H29">
        <v>2737</v>
      </c>
      <c r="I29">
        <v>2784</v>
      </c>
      <c r="J29">
        <v>2831</v>
      </c>
      <c r="K29">
        <v>2877.89</v>
      </c>
      <c r="L29">
        <v>2925</v>
      </c>
      <c r="M29">
        <v>2973</v>
      </c>
      <c r="N29">
        <v>3020</v>
      </c>
      <c r="O29">
        <v>3066.34</v>
      </c>
      <c r="P29">
        <v>3114</v>
      </c>
      <c r="Q29">
        <v>3161</v>
      </c>
      <c r="R29">
        <v>3208</v>
      </c>
      <c r="S29">
        <v>3255.31</v>
      </c>
      <c r="T29">
        <v>3303</v>
      </c>
      <c r="U29">
        <v>3350</v>
      </c>
      <c r="V29">
        <v>3397</v>
      </c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</row>
    <row r="30" spans="1:74">
      <c r="A30" t="s">
        <v>313</v>
      </c>
      <c r="B30">
        <v>671870</v>
      </c>
      <c r="C30">
        <v>660197.16</v>
      </c>
      <c r="D30">
        <v>663845</v>
      </c>
      <c r="E30">
        <v>667868</v>
      </c>
      <c r="F30">
        <v>663106</v>
      </c>
      <c r="G30">
        <v>656813.78</v>
      </c>
      <c r="H30">
        <v>653555</v>
      </c>
      <c r="I30">
        <v>648065</v>
      </c>
      <c r="J30">
        <v>632834</v>
      </c>
      <c r="K30">
        <v>631668.79</v>
      </c>
      <c r="L30">
        <v>619347</v>
      </c>
      <c r="M30">
        <v>615066</v>
      </c>
      <c r="N30">
        <v>609619</v>
      </c>
      <c r="O30">
        <v>646287.43000000005</v>
      </c>
      <c r="P30">
        <v>644691</v>
      </c>
      <c r="Q30">
        <v>631175</v>
      </c>
      <c r="R30">
        <v>630931</v>
      </c>
      <c r="S30">
        <v>593621.39</v>
      </c>
      <c r="T30">
        <v>583886</v>
      </c>
      <c r="U30">
        <v>557763</v>
      </c>
      <c r="V30">
        <v>495872</v>
      </c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</row>
    <row r="31" spans="1:74">
      <c r="A31" t="s">
        <v>456</v>
      </c>
      <c r="B31">
        <v>116849</v>
      </c>
      <c r="C31">
        <v>12566.56</v>
      </c>
      <c r="D31">
        <v>14244</v>
      </c>
      <c r="E31">
        <v>15921</v>
      </c>
      <c r="F31">
        <v>17598</v>
      </c>
      <c r="G31">
        <v>19275.09</v>
      </c>
      <c r="H31">
        <v>20952</v>
      </c>
      <c r="I31">
        <v>22489</v>
      </c>
      <c r="J31">
        <v>24194</v>
      </c>
      <c r="K31">
        <v>25899.42</v>
      </c>
      <c r="L31">
        <v>29428</v>
      </c>
      <c r="M31">
        <v>31283</v>
      </c>
      <c r="N31">
        <v>33137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</row>
    <row r="32" spans="1:74">
      <c r="A32" t="s">
        <v>314</v>
      </c>
      <c r="B32">
        <v>3042</v>
      </c>
      <c r="C32">
        <v>3054.19</v>
      </c>
      <c r="D32">
        <v>2892</v>
      </c>
      <c r="E32">
        <v>2523</v>
      </c>
      <c r="F32">
        <v>2622</v>
      </c>
      <c r="G32">
        <v>2720.69</v>
      </c>
      <c r="H32">
        <v>2811</v>
      </c>
      <c r="I32">
        <v>2466</v>
      </c>
      <c r="J32">
        <v>2564</v>
      </c>
      <c r="K32">
        <v>2566.66</v>
      </c>
      <c r="L32">
        <v>2532</v>
      </c>
      <c r="M32">
        <v>2639</v>
      </c>
      <c r="N32">
        <v>2171</v>
      </c>
      <c r="O32">
        <v>2279.5300000000002</v>
      </c>
      <c r="P32">
        <v>2280</v>
      </c>
      <c r="Q32">
        <v>2388</v>
      </c>
      <c r="R32">
        <v>2496</v>
      </c>
      <c r="S32">
        <v>2150.67</v>
      </c>
      <c r="T32">
        <v>2129</v>
      </c>
      <c r="U32">
        <v>1880</v>
      </c>
      <c r="V32">
        <v>1161</v>
      </c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</row>
    <row r="33" spans="1:74">
      <c r="A33" t="s">
        <v>2079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15000.3</v>
      </c>
      <c r="P33">
        <v>14892</v>
      </c>
      <c r="Q33">
        <v>2594</v>
      </c>
      <c r="R33">
        <v>2595</v>
      </c>
      <c r="S33">
        <v>0</v>
      </c>
      <c r="T33">
        <v>0</v>
      </c>
      <c r="U33">
        <v>13864</v>
      </c>
      <c r="V33">
        <v>12794</v>
      </c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</row>
    <row r="34" spans="1:74">
      <c r="A34" t="s">
        <v>457</v>
      </c>
      <c r="B34">
        <v>3042</v>
      </c>
      <c r="C34">
        <v>3054.19</v>
      </c>
      <c r="D34">
        <v>2892</v>
      </c>
      <c r="E34">
        <v>2523</v>
      </c>
      <c r="F34">
        <v>2622</v>
      </c>
      <c r="G34">
        <v>2720.69</v>
      </c>
      <c r="H34">
        <v>2811</v>
      </c>
      <c r="I34">
        <v>2466</v>
      </c>
      <c r="J34">
        <v>2564</v>
      </c>
      <c r="K34">
        <v>2566.66</v>
      </c>
      <c r="L34">
        <v>2532</v>
      </c>
      <c r="M34">
        <v>2639</v>
      </c>
      <c r="N34">
        <v>2171</v>
      </c>
      <c r="O34">
        <v>-12720.77</v>
      </c>
      <c r="P34">
        <v>-12612</v>
      </c>
      <c r="Q34">
        <v>-206</v>
      </c>
      <c r="R34">
        <v>-99</v>
      </c>
      <c r="S34">
        <v>2150.67</v>
      </c>
      <c r="T34">
        <v>2129</v>
      </c>
      <c r="U34">
        <v>-11984</v>
      </c>
      <c r="V34">
        <v>-11633</v>
      </c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</row>
    <row r="35" spans="1:74">
      <c r="A35" t="s">
        <v>459</v>
      </c>
      <c r="B35">
        <v>11334</v>
      </c>
      <c r="C35">
        <v>5453.55</v>
      </c>
      <c r="D35">
        <v>6546</v>
      </c>
      <c r="E35">
        <v>8305</v>
      </c>
      <c r="F35">
        <v>9781</v>
      </c>
      <c r="G35">
        <v>10661.5</v>
      </c>
      <c r="H35">
        <v>10314</v>
      </c>
      <c r="I35">
        <v>9528</v>
      </c>
      <c r="J35">
        <v>9669</v>
      </c>
      <c r="K35">
        <v>9278</v>
      </c>
      <c r="L35">
        <v>12791</v>
      </c>
      <c r="M35">
        <v>10537</v>
      </c>
      <c r="N35">
        <v>9561</v>
      </c>
      <c r="O35">
        <v>8615.3700000000008</v>
      </c>
      <c r="P35">
        <v>3521</v>
      </c>
      <c r="Q35">
        <v>3219</v>
      </c>
      <c r="R35">
        <v>3039</v>
      </c>
      <c r="S35">
        <v>2751.96</v>
      </c>
      <c r="T35">
        <v>2780</v>
      </c>
      <c r="U35">
        <v>2648</v>
      </c>
      <c r="V35">
        <v>2520</v>
      </c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</row>
    <row r="36" spans="1:74">
      <c r="A36" t="s">
        <v>460</v>
      </c>
      <c r="B36">
        <v>4622</v>
      </c>
      <c r="C36">
        <v>4917.07</v>
      </c>
      <c r="D36">
        <v>4144</v>
      </c>
      <c r="E36">
        <v>4088</v>
      </c>
      <c r="F36">
        <v>4095</v>
      </c>
      <c r="G36">
        <v>4518.71</v>
      </c>
      <c r="H36">
        <v>3644</v>
      </c>
      <c r="I36">
        <v>3696</v>
      </c>
      <c r="J36">
        <v>3815</v>
      </c>
      <c r="K36">
        <v>3367.42</v>
      </c>
      <c r="L36">
        <v>3538</v>
      </c>
      <c r="M36">
        <v>4070</v>
      </c>
      <c r="N36">
        <v>3577</v>
      </c>
      <c r="O36">
        <v>2891.46</v>
      </c>
      <c r="P36">
        <v>3677</v>
      </c>
      <c r="Q36">
        <v>2916</v>
      </c>
      <c r="R36">
        <v>2929</v>
      </c>
      <c r="S36">
        <v>4323.43</v>
      </c>
      <c r="T36">
        <v>6328</v>
      </c>
      <c r="U36">
        <v>884</v>
      </c>
      <c r="V36">
        <v>2667</v>
      </c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</row>
    <row r="37" spans="1:74">
      <c r="A37" t="s">
        <v>461</v>
      </c>
      <c r="B37">
        <v>4622</v>
      </c>
      <c r="C37">
        <v>4917.07</v>
      </c>
      <c r="D37">
        <v>4144</v>
      </c>
      <c r="E37">
        <v>4088</v>
      </c>
      <c r="F37">
        <v>4095</v>
      </c>
      <c r="G37">
        <v>4518.71</v>
      </c>
      <c r="H37">
        <v>3644</v>
      </c>
      <c r="I37">
        <v>3696</v>
      </c>
      <c r="J37">
        <v>3815</v>
      </c>
      <c r="K37">
        <v>3367.42</v>
      </c>
      <c r="L37">
        <v>3538</v>
      </c>
      <c r="M37">
        <v>4070</v>
      </c>
      <c r="N37">
        <v>3577</v>
      </c>
      <c r="O37">
        <v>2891.46</v>
      </c>
      <c r="P37">
        <v>3677</v>
      </c>
      <c r="Q37">
        <v>2916</v>
      </c>
      <c r="R37">
        <v>2929</v>
      </c>
      <c r="S37">
        <v>4323.43</v>
      </c>
      <c r="T37">
        <v>6328</v>
      </c>
      <c r="U37">
        <v>884</v>
      </c>
      <c r="V37">
        <v>2667</v>
      </c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</row>
    <row r="38" spans="1:74">
      <c r="A38" t="s">
        <v>315</v>
      </c>
      <c r="B38">
        <v>1398986</v>
      </c>
      <c r="C38">
        <v>1305183.06</v>
      </c>
      <c r="D38">
        <v>1328219</v>
      </c>
      <c r="E38">
        <v>1331301</v>
      </c>
      <c r="F38">
        <v>1385845</v>
      </c>
      <c r="G38">
        <v>1316679.1499999999</v>
      </c>
      <c r="H38">
        <v>903293</v>
      </c>
      <c r="I38">
        <v>898308</v>
      </c>
      <c r="J38">
        <v>885187</v>
      </c>
      <c r="K38">
        <v>884938.19</v>
      </c>
      <c r="L38">
        <v>697394</v>
      </c>
      <c r="M38">
        <v>732600</v>
      </c>
      <c r="N38">
        <v>726845</v>
      </c>
      <c r="O38">
        <v>742568.62</v>
      </c>
      <c r="P38">
        <v>737349</v>
      </c>
      <c r="Q38">
        <v>720811</v>
      </c>
      <c r="R38">
        <v>711322</v>
      </c>
      <c r="S38">
        <v>691368.74</v>
      </c>
      <c r="T38">
        <v>708719</v>
      </c>
      <c r="U38">
        <v>651121</v>
      </c>
      <c r="V38">
        <v>608211</v>
      </c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</row>
    <row r="39" spans="1:74">
      <c r="A39" t="s">
        <v>316</v>
      </c>
      <c r="B39">
        <v>2622857</v>
      </c>
      <c r="C39">
        <v>2458831.63</v>
      </c>
      <c r="D39">
        <v>2264329</v>
      </c>
      <c r="E39">
        <v>2171379</v>
      </c>
      <c r="F39">
        <v>2316326</v>
      </c>
      <c r="G39">
        <v>2248504.02</v>
      </c>
      <c r="H39">
        <v>1705719</v>
      </c>
      <c r="I39">
        <v>1339021</v>
      </c>
      <c r="J39">
        <v>1392914</v>
      </c>
      <c r="K39">
        <v>1332243.83</v>
      </c>
      <c r="L39">
        <v>1261473</v>
      </c>
      <c r="M39">
        <v>1082759</v>
      </c>
      <c r="N39">
        <v>1035335</v>
      </c>
      <c r="O39">
        <v>1002487.53</v>
      </c>
      <c r="P39">
        <v>976774</v>
      </c>
      <c r="Q39">
        <v>973170</v>
      </c>
      <c r="R39">
        <v>1134837</v>
      </c>
      <c r="S39">
        <v>1093455.96</v>
      </c>
      <c r="T39">
        <v>1099003</v>
      </c>
      <c r="U39">
        <v>1037814</v>
      </c>
      <c r="V39">
        <v>1068054</v>
      </c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</row>
    <row r="40" spans="1:74">
      <c r="A40" t="s">
        <v>462</v>
      </c>
      <c r="B40"/>
      <c r="C40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</row>
    <row r="41" spans="1:74">
      <c r="A41" t="s">
        <v>463</v>
      </c>
      <c r="B41"/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</row>
    <row r="42" spans="1:74" s="114" customFormat="1">
      <c r="A42" t="s">
        <v>318</v>
      </c>
      <c r="B42">
        <v>123002</v>
      </c>
      <c r="C42">
        <v>133869.15</v>
      </c>
      <c r="D42">
        <v>119997</v>
      </c>
      <c r="E42">
        <v>120302</v>
      </c>
      <c r="F42">
        <v>98540</v>
      </c>
      <c r="G42">
        <v>123872.45</v>
      </c>
      <c r="H42">
        <v>91262</v>
      </c>
      <c r="I42">
        <v>74465</v>
      </c>
      <c r="J42">
        <v>73747</v>
      </c>
      <c r="K42">
        <v>100260.13</v>
      </c>
      <c r="L42">
        <v>82758</v>
      </c>
      <c r="M42">
        <v>77735</v>
      </c>
      <c r="N42">
        <v>57169</v>
      </c>
      <c r="O42">
        <v>72620.23</v>
      </c>
      <c r="P42">
        <v>93473</v>
      </c>
      <c r="Q42">
        <v>65521</v>
      </c>
      <c r="R42">
        <v>83608</v>
      </c>
      <c r="S42">
        <v>79157.960000000006</v>
      </c>
      <c r="T42">
        <v>134747</v>
      </c>
      <c r="U42">
        <v>156752</v>
      </c>
      <c r="V42">
        <v>116946</v>
      </c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</row>
    <row r="43" spans="1:74">
      <c r="A43" t="s">
        <v>437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72620.23</v>
      </c>
      <c r="P43">
        <v>93473</v>
      </c>
      <c r="Q43">
        <v>65521</v>
      </c>
      <c r="R43">
        <v>83608</v>
      </c>
      <c r="S43">
        <v>79157.960000000006</v>
      </c>
      <c r="T43">
        <v>134747</v>
      </c>
      <c r="U43">
        <v>156752</v>
      </c>
      <c r="V43">
        <v>116946</v>
      </c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</row>
    <row r="44" spans="1:74">
      <c r="A44" t="s">
        <v>2080</v>
      </c>
      <c r="B44">
        <v>17233</v>
      </c>
      <c r="C44">
        <v>17413.240000000002</v>
      </c>
      <c r="D44">
        <v>17804</v>
      </c>
      <c r="E44">
        <v>16602</v>
      </c>
      <c r="F44">
        <v>15822</v>
      </c>
      <c r="G44">
        <v>15982.8</v>
      </c>
      <c r="H44">
        <v>15685</v>
      </c>
      <c r="I44">
        <v>14912</v>
      </c>
      <c r="J44">
        <v>15449</v>
      </c>
      <c r="K44">
        <v>13521.38</v>
      </c>
      <c r="L44">
        <v>13324</v>
      </c>
      <c r="M44">
        <v>11392</v>
      </c>
      <c r="N44">
        <v>10500</v>
      </c>
      <c r="O44">
        <v>763.62</v>
      </c>
      <c r="P44">
        <v>362</v>
      </c>
      <c r="Q44">
        <v>0</v>
      </c>
      <c r="R44">
        <v>1010</v>
      </c>
      <c r="S44">
        <v>14097.1</v>
      </c>
      <c r="T44">
        <v>15278</v>
      </c>
      <c r="U44">
        <v>0</v>
      </c>
      <c r="V44">
        <v>12862</v>
      </c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</row>
    <row r="45" spans="1:74">
      <c r="A45" t="s">
        <v>2081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5393</v>
      </c>
      <c r="R45">
        <v>0</v>
      </c>
      <c r="S45">
        <v>0</v>
      </c>
      <c r="T45">
        <v>0</v>
      </c>
      <c r="U45">
        <v>0</v>
      </c>
      <c r="V45">
        <v>0</v>
      </c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</row>
    <row r="46" spans="1:74" s="114" customFormat="1">
      <c r="A46" t="s">
        <v>2082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5393</v>
      </c>
      <c r="R46">
        <v>0</v>
      </c>
      <c r="S46">
        <v>0</v>
      </c>
      <c r="T46">
        <v>0</v>
      </c>
      <c r="U46">
        <v>0</v>
      </c>
      <c r="V46">
        <v>0</v>
      </c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</row>
    <row r="47" spans="1:74">
      <c r="A47" t="s">
        <v>470</v>
      </c>
      <c r="B47">
        <v>20226</v>
      </c>
      <c r="C47">
        <v>17105.73</v>
      </c>
      <c r="D47">
        <v>17284</v>
      </c>
      <c r="E47">
        <v>16307</v>
      </c>
      <c r="F47">
        <v>15146</v>
      </c>
      <c r="G47">
        <v>14680.79</v>
      </c>
      <c r="H47">
        <v>18059</v>
      </c>
      <c r="I47">
        <v>18878</v>
      </c>
      <c r="J47">
        <v>19001</v>
      </c>
      <c r="K47">
        <v>25313.84</v>
      </c>
      <c r="L47">
        <v>61503</v>
      </c>
      <c r="M47">
        <v>10533</v>
      </c>
      <c r="N47">
        <v>9259</v>
      </c>
      <c r="O47">
        <v>0</v>
      </c>
      <c r="P47">
        <v>0</v>
      </c>
      <c r="Q47">
        <v>0</v>
      </c>
      <c r="R47">
        <v>10974</v>
      </c>
      <c r="S47">
        <v>13448.81</v>
      </c>
      <c r="T47">
        <v>0</v>
      </c>
      <c r="U47">
        <v>0</v>
      </c>
      <c r="V47">
        <v>0</v>
      </c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</row>
    <row r="48" spans="1:74">
      <c r="A48" t="s">
        <v>2083</v>
      </c>
      <c r="B48">
        <v>20226</v>
      </c>
      <c r="C48">
        <v>17105.73</v>
      </c>
      <c r="D48">
        <v>17284</v>
      </c>
      <c r="E48">
        <v>16307</v>
      </c>
      <c r="F48">
        <v>15146</v>
      </c>
      <c r="G48">
        <v>14680.79</v>
      </c>
      <c r="H48">
        <v>18059</v>
      </c>
      <c r="I48">
        <v>18878</v>
      </c>
      <c r="J48">
        <v>19001</v>
      </c>
      <c r="K48">
        <v>25313.84</v>
      </c>
      <c r="L48">
        <v>61503</v>
      </c>
      <c r="M48">
        <v>10533</v>
      </c>
      <c r="N48">
        <v>9259</v>
      </c>
      <c r="O48">
        <v>0</v>
      </c>
      <c r="P48">
        <v>0</v>
      </c>
      <c r="Q48">
        <v>0</v>
      </c>
      <c r="R48">
        <v>0</v>
      </c>
      <c r="S48">
        <v>13448.81</v>
      </c>
      <c r="T48">
        <v>0</v>
      </c>
      <c r="U48">
        <v>0</v>
      </c>
      <c r="V48">
        <v>0</v>
      </c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</row>
    <row r="49" spans="1:74" s="114" customFormat="1">
      <c r="A49" t="s">
        <v>471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10974</v>
      </c>
      <c r="S49">
        <v>0</v>
      </c>
      <c r="T49">
        <v>0</v>
      </c>
      <c r="U49">
        <v>0</v>
      </c>
      <c r="V49">
        <v>0</v>
      </c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</row>
    <row r="50" spans="1:74">
      <c r="A50" t="s">
        <v>472</v>
      </c>
      <c r="B50">
        <v>5754</v>
      </c>
      <c r="C50">
        <v>6567.84</v>
      </c>
      <c r="D50">
        <v>7741</v>
      </c>
      <c r="E50">
        <v>7892</v>
      </c>
      <c r="F50">
        <v>7749</v>
      </c>
      <c r="G50">
        <v>7616.19</v>
      </c>
      <c r="H50">
        <v>7295</v>
      </c>
      <c r="I50">
        <v>7181</v>
      </c>
      <c r="J50">
        <v>6866</v>
      </c>
      <c r="K50">
        <v>6556.33</v>
      </c>
      <c r="L50">
        <v>7387</v>
      </c>
      <c r="M50">
        <v>7015</v>
      </c>
      <c r="N50">
        <v>6543</v>
      </c>
      <c r="O50">
        <v>6047.59</v>
      </c>
      <c r="P50">
        <v>5656</v>
      </c>
      <c r="Q50">
        <v>0</v>
      </c>
      <c r="R50">
        <v>5235</v>
      </c>
      <c r="S50">
        <v>0</v>
      </c>
      <c r="T50">
        <v>0</v>
      </c>
      <c r="U50">
        <v>0</v>
      </c>
      <c r="V50">
        <v>0</v>
      </c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</row>
    <row r="51" spans="1:74">
      <c r="A51" t="s">
        <v>2084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960</v>
      </c>
      <c r="N51">
        <v>1050</v>
      </c>
      <c r="O51">
        <v>0</v>
      </c>
      <c r="P51">
        <v>0</v>
      </c>
      <c r="Q51">
        <v>582</v>
      </c>
      <c r="R51">
        <v>1130</v>
      </c>
      <c r="S51">
        <v>1064</v>
      </c>
      <c r="T51">
        <v>1626</v>
      </c>
      <c r="U51">
        <v>0</v>
      </c>
      <c r="V51">
        <v>0</v>
      </c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</row>
    <row r="52" spans="1:74">
      <c r="A52" t="s">
        <v>473</v>
      </c>
      <c r="B52">
        <v>38209</v>
      </c>
      <c r="C52">
        <v>25209.8</v>
      </c>
      <c r="D52">
        <v>15528</v>
      </c>
      <c r="E52">
        <v>18222</v>
      </c>
      <c r="F52">
        <v>29134</v>
      </c>
      <c r="G52">
        <v>20616.21</v>
      </c>
      <c r="H52">
        <v>15213</v>
      </c>
      <c r="I52">
        <v>26124</v>
      </c>
      <c r="J52">
        <v>49092</v>
      </c>
      <c r="K52">
        <v>32016.68</v>
      </c>
      <c r="L52">
        <v>22600</v>
      </c>
      <c r="M52">
        <v>21860</v>
      </c>
      <c r="N52">
        <v>11631</v>
      </c>
      <c r="O52">
        <v>8245.02</v>
      </c>
      <c r="P52">
        <v>0</v>
      </c>
      <c r="Q52">
        <v>17140</v>
      </c>
      <c r="R52">
        <v>19911</v>
      </c>
      <c r="S52">
        <v>18863.810000000001</v>
      </c>
      <c r="T52">
        <v>14305</v>
      </c>
      <c r="U52">
        <v>17858</v>
      </c>
      <c r="V52">
        <v>19267</v>
      </c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</row>
    <row r="53" spans="1:74">
      <c r="A53" t="s">
        <v>2085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42.91</v>
      </c>
      <c r="P53">
        <v>35</v>
      </c>
      <c r="Q53">
        <v>86</v>
      </c>
      <c r="R53">
        <v>157</v>
      </c>
      <c r="S53">
        <v>0</v>
      </c>
      <c r="T53">
        <v>0</v>
      </c>
      <c r="U53">
        <v>238</v>
      </c>
      <c r="V53">
        <v>113</v>
      </c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</row>
    <row r="54" spans="1:74">
      <c r="A54" t="s">
        <v>2086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42.91</v>
      </c>
      <c r="P54">
        <v>35</v>
      </c>
      <c r="Q54">
        <v>86</v>
      </c>
      <c r="R54">
        <v>157</v>
      </c>
      <c r="S54">
        <v>0</v>
      </c>
      <c r="T54">
        <v>0</v>
      </c>
      <c r="U54">
        <v>238</v>
      </c>
      <c r="V54">
        <v>113</v>
      </c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</row>
    <row r="55" spans="1:74">
      <c r="A55" t="s">
        <v>474</v>
      </c>
      <c r="B55">
        <v>9866</v>
      </c>
      <c r="C55">
        <v>9577.0300000000007</v>
      </c>
      <c r="D55">
        <v>9515</v>
      </c>
      <c r="E55">
        <v>10690</v>
      </c>
      <c r="F55">
        <v>16393</v>
      </c>
      <c r="G55">
        <v>18381.7</v>
      </c>
      <c r="H55">
        <v>6041</v>
      </c>
      <c r="I55">
        <v>5255</v>
      </c>
      <c r="J55">
        <v>7321</v>
      </c>
      <c r="K55">
        <v>5897.54</v>
      </c>
      <c r="L55">
        <v>15203</v>
      </c>
      <c r="M55">
        <v>1172</v>
      </c>
      <c r="N55">
        <v>1018</v>
      </c>
      <c r="O55">
        <v>10421.39</v>
      </c>
      <c r="P55">
        <v>10201</v>
      </c>
      <c r="Q55">
        <v>11024</v>
      </c>
      <c r="R55">
        <v>399</v>
      </c>
      <c r="S55">
        <v>1342.79</v>
      </c>
      <c r="T55">
        <v>18450</v>
      </c>
      <c r="U55">
        <v>2065</v>
      </c>
      <c r="V55">
        <v>923</v>
      </c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</row>
    <row r="56" spans="1:74">
      <c r="A56" t="s">
        <v>321</v>
      </c>
      <c r="B56">
        <v>214290</v>
      </c>
      <c r="C56">
        <v>209742.78</v>
      </c>
      <c r="D56">
        <v>187869</v>
      </c>
      <c r="E56">
        <v>190015</v>
      </c>
      <c r="F56">
        <v>182784</v>
      </c>
      <c r="G56">
        <v>201150.15</v>
      </c>
      <c r="H56">
        <v>153555</v>
      </c>
      <c r="I56">
        <v>146815</v>
      </c>
      <c r="J56">
        <v>171476</v>
      </c>
      <c r="K56">
        <v>183565.9</v>
      </c>
      <c r="L56">
        <v>202775</v>
      </c>
      <c r="M56">
        <v>130667</v>
      </c>
      <c r="N56">
        <v>97170</v>
      </c>
      <c r="O56">
        <v>98140.76</v>
      </c>
      <c r="P56">
        <v>109727</v>
      </c>
      <c r="Q56">
        <v>99746</v>
      </c>
      <c r="R56">
        <v>122424</v>
      </c>
      <c r="S56">
        <v>127974.48</v>
      </c>
      <c r="T56">
        <v>184406</v>
      </c>
      <c r="U56">
        <v>176913</v>
      </c>
      <c r="V56">
        <v>150111</v>
      </c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</row>
    <row r="57" spans="1:74">
      <c r="A57" t="s">
        <v>475</v>
      </c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</row>
    <row r="58" spans="1:74">
      <c r="A58" t="s">
        <v>477</v>
      </c>
      <c r="B58">
        <v>75289</v>
      </c>
      <c r="C58">
        <v>9639.01</v>
      </c>
      <c r="D58">
        <v>10419</v>
      </c>
      <c r="E58">
        <v>12189</v>
      </c>
      <c r="F58">
        <v>14219</v>
      </c>
      <c r="G58">
        <v>16206.85</v>
      </c>
      <c r="H58">
        <v>18161</v>
      </c>
      <c r="I58">
        <v>19752</v>
      </c>
      <c r="J58">
        <v>21691</v>
      </c>
      <c r="K58">
        <v>23596.86</v>
      </c>
      <c r="L58">
        <v>26207</v>
      </c>
      <c r="M58">
        <v>28130</v>
      </c>
      <c r="N58">
        <v>30020</v>
      </c>
      <c r="O58">
        <v>0</v>
      </c>
      <c r="P58">
        <v>33594</v>
      </c>
      <c r="Q58">
        <v>0</v>
      </c>
      <c r="R58">
        <v>36563</v>
      </c>
      <c r="S58">
        <v>0</v>
      </c>
      <c r="T58">
        <v>0</v>
      </c>
      <c r="U58">
        <v>0</v>
      </c>
      <c r="V58">
        <v>0</v>
      </c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</row>
    <row r="59" spans="1:74">
      <c r="A59" t="s">
        <v>478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35933.56</v>
      </c>
      <c r="P59">
        <v>3338</v>
      </c>
      <c r="Q59">
        <v>37371</v>
      </c>
      <c r="R59">
        <v>1619</v>
      </c>
      <c r="S59">
        <v>0</v>
      </c>
      <c r="T59">
        <v>0</v>
      </c>
      <c r="U59">
        <v>3403</v>
      </c>
      <c r="V59">
        <v>3180</v>
      </c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</row>
    <row r="60" spans="1:74">
      <c r="A60" t="s">
        <v>454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49</v>
      </c>
      <c r="P60">
        <v>49</v>
      </c>
      <c r="Q60">
        <v>49</v>
      </c>
      <c r="R60">
        <v>49</v>
      </c>
      <c r="S60">
        <v>0</v>
      </c>
      <c r="T60">
        <v>0</v>
      </c>
      <c r="U60">
        <v>48</v>
      </c>
      <c r="V60">
        <v>48</v>
      </c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</row>
    <row r="61" spans="1:74">
      <c r="A61" t="s">
        <v>2087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4007.3</v>
      </c>
      <c r="P61">
        <v>3289</v>
      </c>
      <c r="Q61">
        <v>2177</v>
      </c>
      <c r="R61">
        <v>1570</v>
      </c>
      <c r="S61">
        <v>0</v>
      </c>
      <c r="T61">
        <v>0</v>
      </c>
      <c r="U61">
        <v>3355</v>
      </c>
      <c r="V61">
        <v>3132</v>
      </c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</row>
    <row r="62" spans="1:74" s="114" customFormat="1">
      <c r="A62" t="s">
        <v>479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31877.26</v>
      </c>
      <c r="P62">
        <v>0</v>
      </c>
      <c r="Q62">
        <v>35145</v>
      </c>
      <c r="R62">
        <v>0</v>
      </c>
      <c r="S62">
        <v>0</v>
      </c>
      <c r="T62">
        <v>0</v>
      </c>
      <c r="U62">
        <v>0</v>
      </c>
      <c r="V62">
        <v>0</v>
      </c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</row>
    <row r="63" spans="1:74">
      <c r="A63" t="s">
        <v>480</v>
      </c>
      <c r="B63">
        <v>12070</v>
      </c>
      <c r="C63">
        <v>11333.78</v>
      </c>
      <c r="D63">
        <v>11363</v>
      </c>
      <c r="E63">
        <v>10698</v>
      </c>
      <c r="F63">
        <v>10032</v>
      </c>
      <c r="G63">
        <v>9366.41</v>
      </c>
      <c r="H63">
        <v>12527</v>
      </c>
      <c r="I63">
        <v>11854</v>
      </c>
      <c r="J63">
        <v>11183</v>
      </c>
      <c r="K63">
        <v>10509.03</v>
      </c>
      <c r="L63">
        <v>12132</v>
      </c>
      <c r="M63">
        <v>11506</v>
      </c>
      <c r="N63">
        <v>10880</v>
      </c>
      <c r="O63">
        <v>10254.65</v>
      </c>
      <c r="P63">
        <v>10142</v>
      </c>
      <c r="Q63">
        <v>9608</v>
      </c>
      <c r="R63">
        <v>9073</v>
      </c>
      <c r="S63">
        <v>8538.9599999999991</v>
      </c>
      <c r="T63">
        <v>8649</v>
      </c>
      <c r="U63">
        <v>8192</v>
      </c>
      <c r="V63">
        <v>7735</v>
      </c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</row>
    <row r="64" spans="1:74">
      <c r="A64" t="s">
        <v>481</v>
      </c>
      <c r="B64">
        <v>87991</v>
      </c>
      <c r="C64">
        <v>93692.94</v>
      </c>
      <c r="D64">
        <v>83385</v>
      </c>
      <c r="E64">
        <v>82445</v>
      </c>
      <c r="F64">
        <v>91339</v>
      </c>
      <c r="G64">
        <v>83827.12</v>
      </c>
      <c r="H64">
        <v>4718</v>
      </c>
      <c r="I64">
        <v>4782</v>
      </c>
      <c r="J64">
        <v>4713</v>
      </c>
      <c r="K64">
        <v>5282.33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</row>
    <row r="65" spans="1:74">
      <c r="A65" t="s">
        <v>482</v>
      </c>
      <c r="B65">
        <v>6797</v>
      </c>
      <c r="C65">
        <v>6372.7</v>
      </c>
      <c r="D65">
        <v>6913</v>
      </c>
      <c r="E65">
        <v>6501</v>
      </c>
      <c r="F65">
        <v>5820</v>
      </c>
      <c r="G65">
        <v>5051.12</v>
      </c>
      <c r="H65">
        <v>4541</v>
      </c>
      <c r="I65">
        <v>7449</v>
      </c>
      <c r="J65">
        <v>6565</v>
      </c>
      <c r="K65">
        <v>5967.95</v>
      </c>
      <c r="L65">
        <v>5442</v>
      </c>
      <c r="M65">
        <v>4911</v>
      </c>
      <c r="N65">
        <v>4167</v>
      </c>
      <c r="O65">
        <v>597.64</v>
      </c>
      <c r="P65">
        <v>585</v>
      </c>
      <c r="Q65">
        <v>572</v>
      </c>
      <c r="R65">
        <v>579</v>
      </c>
      <c r="S65">
        <v>3005.02</v>
      </c>
      <c r="T65">
        <v>2926</v>
      </c>
      <c r="U65">
        <v>466</v>
      </c>
      <c r="V65">
        <v>0</v>
      </c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</row>
    <row r="66" spans="1:74">
      <c r="A66" t="s">
        <v>323</v>
      </c>
      <c r="B66">
        <v>182147</v>
      </c>
      <c r="C66">
        <v>121038.43</v>
      </c>
      <c r="D66">
        <v>112080</v>
      </c>
      <c r="E66">
        <v>111833</v>
      </c>
      <c r="F66">
        <v>121410</v>
      </c>
      <c r="G66">
        <v>114451.5</v>
      </c>
      <c r="H66">
        <v>39947</v>
      </c>
      <c r="I66">
        <v>43837</v>
      </c>
      <c r="J66">
        <v>44152</v>
      </c>
      <c r="K66">
        <v>45356.17</v>
      </c>
      <c r="L66">
        <v>43781</v>
      </c>
      <c r="M66">
        <v>44547</v>
      </c>
      <c r="N66">
        <v>45067</v>
      </c>
      <c r="O66">
        <v>46785.86</v>
      </c>
      <c r="P66">
        <v>47659</v>
      </c>
      <c r="Q66">
        <v>47551</v>
      </c>
      <c r="R66">
        <v>47834</v>
      </c>
      <c r="S66">
        <v>11543.98</v>
      </c>
      <c r="T66">
        <v>11575</v>
      </c>
      <c r="U66">
        <v>12061</v>
      </c>
      <c r="V66">
        <v>10915</v>
      </c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</row>
    <row r="67" spans="1:74">
      <c r="A67" t="s">
        <v>324</v>
      </c>
      <c r="B67">
        <v>396437</v>
      </c>
      <c r="C67">
        <v>330781.21000000002</v>
      </c>
      <c r="D67">
        <v>299949</v>
      </c>
      <c r="E67">
        <v>301848</v>
      </c>
      <c r="F67">
        <v>304194</v>
      </c>
      <c r="G67">
        <v>315601.65000000002</v>
      </c>
      <c r="H67">
        <v>193502</v>
      </c>
      <c r="I67">
        <v>190652</v>
      </c>
      <c r="J67">
        <v>215628</v>
      </c>
      <c r="K67">
        <v>228922.07</v>
      </c>
      <c r="L67">
        <v>246556</v>
      </c>
      <c r="M67">
        <v>175214</v>
      </c>
      <c r="N67">
        <v>142237</v>
      </c>
      <c r="O67">
        <v>144926.60999999999</v>
      </c>
      <c r="P67">
        <v>157386</v>
      </c>
      <c r="Q67">
        <v>147297</v>
      </c>
      <c r="R67">
        <v>170258</v>
      </c>
      <c r="S67">
        <v>139518.46</v>
      </c>
      <c r="T67">
        <v>195981</v>
      </c>
      <c r="U67">
        <v>188974</v>
      </c>
      <c r="V67">
        <v>161026</v>
      </c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</row>
    <row r="68" spans="1:74">
      <c r="A68" t="s">
        <v>483</v>
      </c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</row>
    <row r="69" spans="1:74">
      <c r="A69" t="s">
        <v>484</v>
      </c>
      <c r="B69">
        <v>420250</v>
      </c>
      <c r="C69">
        <v>420249.78</v>
      </c>
      <c r="D69">
        <v>420250</v>
      </c>
      <c r="E69">
        <v>420250</v>
      </c>
      <c r="F69">
        <v>410000</v>
      </c>
      <c r="G69">
        <v>409999.78</v>
      </c>
      <c r="H69">
        <v>410000</v>
      </c>
      <c r="I69">
        <v>390000</v>
      </c>
      <c r="J69">
        <v>375000</v>
      </c>
      <c r="K69">
        <v>375000</v>
      </c>
      <c r="L69">
        <v>300000</v>
      </c>
      <c r="M69">
        <v>300000</v>
      </c>
      <c r="N69">
        <v>300000</v>
      </c>
      <c r="O69">
        <v>300000</v>
      </c>
      <c r="P69">
        <v>300000</v>
      </c>
      <c r="Q69">
        <v>300000</v>
      </c>
      <c r="R69">
        <v>300000</v>
      </c>
      <c r="S69">
        <v>300000</v>
      </c>
      <c r="T69">
        <v>300000</v>
      </c>
      <c r="U69">
        <v>300000</v>
      </c>
      <c r="V69">
        <v>300000</v>
      </c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</row>
    <row r="70" spans="1:74">
      <c r="A70" t="s">
        <v>485</v>
      </c>
      <c r="B70">
        <v>420250</v>
      </c>
      <c r="C70">
        <v>420249.78</v>
      </c>
      <c r="D70">
        <v>420250</v>
      </c>
      <c r="E70">
        <v>420250</v>
      </c>
      <c r="F70">
        <v>410000</v>
      </c>
      <c r="G70">
        <v>409999.78</v>
      </c>
      <c r="H70">
        <v>410000</v>
      </c>
      <c r="I70">
        <v>390000</v>
      </c>
      <c r="J70">
        <v>375000</v>
      </c>
      <c r="K70">
        <v>375000</v>
      </c>
      <c r="L70">
        <v>300000</v>
      </c>
      <c r="M70">
        <v>300000</v>
      </c>
      <c r="N70">
        <v>300000</v>
      </c>
      <c r="O70">
        <v>300000</v>
      </c>
      <c r="P70">
        <v>300000</v>
      </c>
      <c r="Q70">
        <v>300000</v>
      </c>
      <c r="R70">
        <v>300000</v>
      </c>
      <c r="S70">
        <v>300000</v>
      </c>
      <c r="T70">
        <v>300000</v>
      </c>
      <c r="U70">
        <v>300000</v>
      </c>
      <c r="V70">
        <v>300000</v>
      </c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</row>
    <row r="71" spans="1:74">
      <c r="A71" t="s">
        <v>486</v>
      </c>
      <c r="B71">
        <v>355095</v>
      </c>
      <c r="C71">
        <v>355094.93</v>
      </c>
      <c r="D71">
        <v>349753</v>
      </c>
      <c r="E71">
        <v>349753</v>
      </c>
      <c r="F71">
        <v>337448</v>
      </c>
      <c r="G71">
        <v>337447.47</v>
      </c>
      <c r="H71">
        <v>332000</v>
      </c>
      <c r="I71">
        <v>312000</v>
      </c>
      <c r="J71">
        <v>300000</v>
      </c>
      <c r="K71">
        <v>300000</v>
      </c>
      <c r="L71">
        <v>300000</v>
      </c>
      <c r="M71">
        <v>300000</v>
      </c>
      <c r="N71">
        <v>300000</v>
      </c>
      <c r="O71">
        <v>300000</v>
      </c>
      <c r="P71">
        <v>300000</v>
      </c>
      <c r="Q71">
        <v>300000</v>
      </c>
      <c r="R71">
        <v>300000</v>
      </c>
      <c r="S71">
        <v>300000</v>
      </c>
      <c r="T71">
        <v>300000</v>
      </c>
      <c r="U71">
        <v>300000</v>
      </c>
      <c r="V71">
        <v>300000</v>
      </c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</row>
    <row r="72" spans="1:74">
      <c r="A72" t="s">
        <v>487</v>
      </c>
      <c r="B72">
        <v>355095</v>
      </c>
      <c r="C72">
        <v>355094.93</v>
      </c>
      <c r="D72">
        <v>349753</v>
      </c>
      <c r="E72">
        <v>349753</v>
      </c>
      <c r="F72">
        <v>337448</v>
      </c>
      <c r="G72">
        <v>337447.47</v>
      </c>
      <c r="H72">
        <v>332000</v>
      </c>
      <c r="I72">
        <v>312000</v>
      </c>
      <c r="J72">
        <v>300000</v>
      </c>
      <c r="K72">
        <v>300000</v>
      </c>
      <c r="L72">
        <v>300000</v>
      </c>
      <c r="M72">
        <v>300000</v>
      </c>
      <c r="N72">
        <v>300000</v>
      </c>
      <c r="O72">
        <v>300000</v>
      </c>
      <c r="P72">
        <v>300000</v>
      </c>
      <c r="Q72">
        <v>300000</v>
      </c>
      <c r="R72">
        <v>300000</v>
      </c>
      <c r="S72">
        <v>300000</v>
      </c>
      <c r="T72">
        <v>300000</v>
      </c>
      <c r="U72">
        <v>300000</v>
      </c>
      <c r="V72">
        <v>300000</v>
      </c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</row>
    <row r="73" spans="1:74">
      <c r="A73" t="s">
        <v>488</v>
      </c>
      <c r="B73">
        <v>839656</v>
      </c>
      <c r="C73">
        <v>839655.6</v>
      </c>
      <c r="D73">
        <v>781861</v>
      </c>
      <c r="E73">
        <v>781861</v>
      </c>
      <c r="F73">
        <v>739978</v>
      </c>
      <c r="G73">
        <v>739977.88</v>
      </c>
      <c r="H73">
        <v>679423</v>
      </c>
      <c r="I73">
        <v>411423</v>
      </c>
      <c r="J73">
        <v>411423</v>
      </c>
      <c r="K73">
        <v>411422.96</v>
      </c>
      <c r="L73">
        <v>411423</v>
      </c>
      <c r="M73">
        <v>411423</v>
      </c>
      <c r="N73">
        <v>411423</v>
      </c>
      <c r="O73">
        <v>411422.96</v>
      </c>
      <c r="P73">
        <v>411423</v>
      </c>
      <c r="Q73">
        <v>411423</v>
      </c>
      <c r="R73">
        <v>411423</v>
      </c>
      <c r="S73">
        <v>411422.96</v>
      </c>
      <c r="T73">
        <v>411423</v>
      </c>
      <c r="U73">
        <v>411423</v>
      </c>
      <c r="V73">
        <v>411423</v>
      </c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</row>
    <row r="74" spans="1:74">
      <c r="A74" t="s">
        <v>489</v>
      </c>
      <c r="B74">
        <v>839656</v>
      </c>
      <c r="C74">
        <v>839655.6</v>
      </c>
      <c r="D74">
        <v>781861</v>
      </c>
      <c r="E74">
        <v>781861</v>
      </c>
      <c r="F74">
        <v>739978</v>
      </c>
      <c r="G74">
        <v>739977.88</v>
      </c>
      <c r="H74">
        <v>679423</v>
      </c>
      <c r="I74">
        <v>411423</v>
      </c>
      <c r="J74">
        <v>411423</v>
      </c>
      <c r="K74">
        <v>411422.96</v>
      </c>
      <c r="L74">
        <v>411423</v>
      </c>
      <c r="M74">
        <v>411423</v>
      </c>
      <c r="N74">
        <v>411423</v>
      </c>
      <c r="O74">
        <v>411422.96</v>
      </c>
      <c r="P74">
        <v>411423</v>
      </c>
      <c r="Q74">
        <v>411423</v>
      </c>
      <c r="R74">
        <v>411423</v>
      </c>
      <c r="S74">
        <v>411422.96</v>
      </c>
      <c r="T74">
        <v>411423</v>
      </c>
      <c r="U74">
        <v>411423</v>
      </c>
      <c r="V74">
        <v>411423</v>
      </c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</row>
    <row r="75" spans="1:74">
      <c r="A75" t="s">
        <v>491</v>
      </c>
      <c r="B75">
        <v>952015</v>
      </c>
      <c r="C75">
        <v>896437.22</v>
      </c>
      <c r="D75">
        <v>796702</v>
      </c>
      <c r="E75">
        <v>703542</v>
      </c>
      <c r="F75">
        <v>901841</v>
      </c>
      <c r="G75">
        <v>823502.26</v>
      </c>
      <c r="H75">
        <v>468722</v>
      </c>
      <c r="I75">
        <v>392678</v>
      </c>
      <c r="J75">
        <v>433932</v>
      </c>
      <c r="K75">
        <v>359485.91</v>
      </c>
      <c r="L75">
        <v>269913</v>
      </c>
      <c r="M75">
        <v>186099</v>
      </c>
      <c r="N75">
        <v>185592</v>
      </c>
      <c r="O75">
        <v>152130.57</v>
      </c>
      <c r="P75">
        <v>106951</v>
      </c>
      <c r="Q75">
        <v>91057</v>
      </c>
      <c r="R75">
        <v>217280</v>
      </c>
      <c r="S75">
        <v>205847.65</v>
      </c>
      <c r="T75">
        <v>176172</v>
      </c>
      <c r="U75">
        <v>128225</v>
      </c>
      <c r="V75">
        <v>188346</v>
      </c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</row>
    <row r="76" spans="1:74">
      <c r="A76" t="s">
        <v>492</v>
      </c>
      <c r="B76">
        <v>42025</v>
      </c>
      <c r="C76">
        <v>42024.98</v>
      </c>
      <c r="D76">
        <v>41000</v>
      </c>
      <c r="E76">
        <v>41000</v>
      </c>
      <c r="F76">
        <v>41000</v>
      </c>
      <c r="G76">
        <v>40999.980000000003</v>
      </c>
      <c r="H76">
        <v>37500</v>
      </c>
      <c r="I76">
        <v>37500</v>
      </c>
      <c r="J76">
        <v>37500</v>
      </c>
      <c r="K76">
        <v>37500</v>
      </c>
      <c r="L76">
        <v>26409</v>
      </c>
      <c r="M76">
        <v>40750</v>
      </c>
      <c r="N76">
        <v>50673</v>
      </c>
      <c r="O76">
        <v>52877.5</v>
      </c>
      <c r="P76">
        <v>40806</v>
      </c>
      <c r="Q76">
        <v>21189</v>
      </c>
      <c r="R76">
        <v>21189</v>
      </c>
      <c r="S76">
        <v>21188.79</v>
      </c>
      <c r="T76">
        <v>14419</v>
      </c>
      <c r="U76">
        <v>14419</v>
      </c>
      <c r="V76">
        <v>14419</v>
      </c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</row>
    <row r="77" spans="1:74">
      <c r="A77" t="s">
        <v>493</v>
      </c>
      <c r="B77">
        <v>42025</v>
      </c>
      <c r="C77">
        <v>42024.98</v>
      </c>
      <c r="D77">
        <v>41000</v>
      </c>
      <c r="E77">
        <v>41000</v>
      </c>
      <c r="F77">
        <v>41000</v>
      </c>
      <c r="G77">
        <v>40999.980000000003</v>
      </c>
      <c r="H77">
        <v>37500</v>
      </c>
      <c r="I77">
        <v>37500</v>
      </c>
      <c r="J77">
        <v>37500</v>
      </c>
      <c r="K77">
        <v>37500</v>
      </c>
      <c r="L77">
        <v>26409</v>
      </c>
      <c r="M77">
        <v>26409</v>
      </c>
      <c r="N77">
        <v>26409</v>
      </c>
      <c r="O77">
        <v>26408.66</v>
      </c>
      <c r="P77">
        <v>21189</v>
      </c>
      <c r="Q77">
        <v>21189</v>
      </c>
      <c r="R77">
        <v>21189</v>
      </c>
      <c r="S77">
        <v>21188.79</v>
      </c>
      <c r="T77">
        <v>14419</v>
      </c>
      <c r="U77">
        <v>14419</v>
      </c>
      <c r="V77">
        <v>14419</v>
      </c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</row>
    <row r="78" spans="1:74">
      <c r="A78" t="s">
        <v>2088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14341</v>
      </c>
      <c r="N78">
        <v>24264</v>
      </c>
      <c r="O78">
        <v>26468.84</v>
      </c>
      <c r="P78">
        <v>19617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</row>
    <row r="79" spans="1:74">
      <c r="A79" t="s">
        <v>325</v>
      </c>
      <c r="B79">
        <v>909990</v>
      </c>
      <c r="C79">
        <v>854412.24</v>
      </c>
      <c r="D79">
        <v>755702</v>
      </c>
      <c r="E79">
        <v>662542</v>
      </c>
      <c r="F79">
        <v>860841</v>
      </c>
      <c r="G79">
        <v>782502.28</v>
      </c>
      <c r="H79">
        <v>431222</v>
      </c>
      <c r="I79">
        <v>355178</v>
      </c>
      <c r="J79">
        <v>396432</v>
      </c>
      <c r="K79">
        <v>321985.90999999997</v>
      </c>
      <c r="L79">
        <v>243504</v>
      </c>
      <c r="M79">
        <v>145349</v>
      </c>
      <c r="N79">
        <v>134919</v>
      </c>
      <c r="O79">
        <v>99253.07</v>
      </c>
      <c r="P79">
        <v>66145</v>
      </c>
      <c r="Q79">
        <v>69868</v>
      </c>
      <c r="R79">
        <v>196091</v>
      </c>
      <c r="S79">
        <v>184658.85</v>
      </c>
      <c r="T79">
        <v>161753</v>
      </c>
      <c r="U79">
        <v>113806</v>
      </c>
      <c r="V79">
        <v>173927</v>
      </c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</row>
    <row r="80" spans="1:74">
      <c r="A80" t="s">
        <v>2089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14341</v>
      </c>
      <c r="N80">
        <v>24264</v>
      </c>
      <c r="O80">
        <v>26468.84</v>
      </c>
      <c r="P80">
        <v>19617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</row>
    <row r="81" spans="1:74">
      <c r="A81" t="s">
        <v>494</v>
      </c>
      <c r="B81">
        <v>9868</v>
      </c>
      <c r="C81">
        <v>9799.07</v>
      </c>
      <c r="D81">
        <v>9868</v>
      </c>
      <c r="E81">
        <v>9868</v>
      </c>
      <c r="F81">
        <v>9868</v>
      </c>
      <c r="G81">
        <v>9868.2099999999991</v>
      </c>
      <c r="H81">
        <v>9868</v>
      </c>
      <c r="I81">
        <v>9868</v>
      </c>
      <c r="J81">
        <v>9868</v>
      </c>
      <c r="K81">
        <v>9868.2099999999991</v>
      </c>
      <c r="L81">
        <v>9868</v>
      </c>
      <c r="M81">
        <v>-304</v>
      </c>
      <c r="N81">
        <v>-5569</v>
      </c>
      <c r="O81">
        <v>-6389.07</v>
      </c>
      <c r="P81">
        <v>-6389</v>
      </c>
      <c r="Q81">
        <v>-6389</v>
      </c>
      <c r="R81">
        <v>-6389</v>
      </c>
      <c r="S81">
        <v>-6209.65</v>
      </c>
      <c r="T81">
        <v>-2238</v>
      </c>
      <c r="U81">
        <v>-372</v>
      </c>
      <c r="V81">
        <v>98</v>
      </c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</row>
    <row r="82" spans="1:74">
      <c r="A82" t="s">
        <v>495</v>
      </c>
      <c r="B82">
        <v>9868</v>
      </c>
      <c r="C82">
        <v>9868.2099999999991</v>
      </c>
      <c r="D82">
        <v>9868</v>
      </c>
      <c r="E82">
        <v>9868</v>
      </c>
      <c r="F82">
        <v>9868</v>
      </c>
      <c r="G82">
        <v>9868.2099999999991</v>
      </c>
      <c r="H82">
        <v>9868</v>
      </c>
      <c r="I82">
        <v>9868</v>
      </c>
      <c r="J82">
        <v>9868</v>
      </c>
      <c r="K82">
        <v>9868.2099999999991</v>
      </c>
      <c r="L82">
        <v>9868</v>
      </c>
      <c r="M82">
        <v>-304</v>
      </c>
      <c r="N82">
        <v>-5569</v>
      </c>
      <c r="O82">
        <v>-6389.07</v>
      </c>
      <c r="P82">
        <v>-6389</v>
      </c>
      <c r="Q82">
        <v>-6389</v>
      </c>
      <c r="R82">
        <v>-6389</v>
      </c>
      <c r="S82">
        <v>-6389.07</v>
      </c>
      <c r="T82">
        <v>-2378</v>
      </c>
      <c r="U82">
        <v>-372</v>
      </c>
      <c r="V82">
        <v>98</v>
      </c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</row>
    <row r="83" spans="1:74">
      <c r="A83" t="s">
        <v>2090</v>
      </c>
      <c r="B83">
        <v>16257</v>
      </c>
      <c r="C83">
        <v>16257.28</v>
      </c>
      <c r="D83">
        <v>16257</v>
      </c>
      <c r="E83">
        <v>16257</v>
      </c>
      <c r="F83">
        <v>16257</v>
      </c>
      <c r="G83">
        <v>16257.28</v>
      </c>
      <c r="H83">
        <v>16257</v>
      </c>
      <c r="I83">
        <v>16257</v>
      </c>
      <c r="J83">
        <v>16257</v>
      </c>
      <c r="K83">
        <v>16257.28</v>
      </c>
      <c r="L83">
        <v>16257</v>
      </c>
      <c r="M83">
        <v>6085</v>
      </c>
      <c r="N83">
        <v>820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</row>
    <row r="84" spans="1:74">
      <c r="A84" t="s">
        <v>497</v>
      </c>
      <c r="B84">
        <v>-6389</v>
      </c>
      <c r="C84">
        <v>-6389.07</v>
      </c>
      <c r="D84">
        <v>-6389</v>
      </c>
      <c r="E84">
        <v>-6389</v>
      </c>
      <c r="F84">
        <v>-6389</v>
      </c>
      <c r="G84">
        <v>-6389.07</v>
      </c>
      <c r="H84">
        <v>-6389</v>
      </c>
      <c r="I84">
        <v>-6389</v>
      </c>
      <c r="J84">
        <v>-6389</v>
      </c>
      <c r="K84">
        <v>-6389.07</v>
      </c>
      <c r="L84">
        <v>-6389</v>
      </c>
      <c r="M84">
        <v>-6389</v>
      </c>
      <c r="N84">
        <v>-6389</v>
      </c>
      <c r="O84">
        <v>-6389.07</v>
      </c>
      <c r="P84">
        <v>0</v>
      </c>
      <c r="Q84">
        <v>-6389</v>
      </c>
      <c r="R84">
        <v>-6389</v>
      </c>
      <c r="S84">
        <v>0</v>
      </c>
      <c r="T84">
        <v>0</v>
      </c>
      <c r="U84">
        <v>-437</v>
      </c>
      <c r="V84">
        <v>98</v>
      </c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</row>
    <row r="85" spans="1:74">
      <c r="A85" t="s">
        <v>498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-6389</v>
      </c>
      <c r="Q85">
        <v>0</v>
      </c>
      <c r="R85">
        <v>0</v>
      </c>
      <c r="S85">
        <v>-6389.07</v>
      </c>
      <c r="T85">
        <v>-2378</v>
      </c>
      <c r="U85">
        <v>65</v>
      </c>
      <c r="V85">
        <v>0</v>
      </c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</row>
    <row r="86" spans="1:74">
      <c r="A86" t="s">
        <v>500</v>
      </c>
      <c r="B86">
        <v>0</v>
      </c>
      <c r="C86">
        <v>-69.14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179.42</v>
      </c>
      <c r="T86">
        <v>140</v>
      </c>
      <c r="U86">
        <v>0</v>
      </c>
      <c r="V86">
        <v>0</v>
      </c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</row>
    <row r="87" spans="1:74">
      <c r="A87" t="s">
        <v>326</v>
      </c>
      <c r="B87">
        <v>2156634</v>
      </c>
      <c r="C87">
        <v>2100986.81</v>
      </c>
      <c r="D87">
        <v>1938184</v>
      </c>
      <c r="E87">
        <v>1845024</v>
      </c>
      <c r="F87">
        <v>1989135</v>
      </c>
      <c r="G87">
        <v>1910795.82</v>
      </c>
      <c r="H87">
        <v>1490013</v>
      </c>
      <c r="I87">
        <v>1125969</v>
      </c>
      <c r="J87">
        <v>1155223</v>
      </c>
      <c r="K87">
        <v>1080777.08</v>
      </c>
      <c r="L87">
        <v>991204</v>
      </c>
      <c r="M87">
        <v>882877</v>
      </c>
      <c r="N87">
        <v>867182</v>
      </c>
      <c r="O87">
        <v>830695.62</v>
      </c>
      <c r="P87">
        <v>792368</v>
      </c>
      <c r="Q87">
        <v>796091</v>
      </c>
      <c r="R87">
        <v>922314</v>
      </c>
      <c r="S87">
        <v>911060.96</v>
      </c>
      <c r="T87">
        <v>885357</v>
      </c>
      <c r="U87">
        <v>839276</v>
      </c>
      <c r="V87">
        <v>899867</v>
      </c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</row>
    <row r="88" spans="1:74">
      <c r="A88" t="s">
        <v>501</v>
      </c>
      <c r="B88">
        <v>69786</v>
      </c>
      <c r="C88">
        <v>27063.61</v>
      </c>
      <c r="D88">
        <v>26196</v>
      </c>
      <c r="E88">
        <v>24507</v>
      </c>
      <c r="F88">
        <v>22997</v>
      </c>
      <c r="G88">
        <v>22106.560000000001</v>
      </c>
      <c r="H88">
        <v>22204</v>
      </c>
      <c r="I88">
        <v>22400</v>
      </c>
      <c r="J88">
        <v>22063</v>
      </c>
      <c r="K88">
        <v>22544.68</v>
      </c>
      <c r="L88">
        <v>23713</v>
      </c>
      <c r="M88">
        <v>24668</v>
      </c>
      <c r="N88">
        <v>25916</v>
      </c>
      <c r="O88">
        <v>26865.3</v>
      </c>
      <c r="P88">
        <v>27020</v>
      </c>
      <c r="Q88">
        <v>29782</v>
      </c>
      <c r="R88">
        <v>42265</v>
      </c>
      <c r="S88">
        <v>42876.54</v>
      </c>
      <c r="T88">
        <v>17665</v>
      </c>
      <c r="U88">
        <v>9564</v>
      </c>
      <c r="V88">
        <v>7161</v>
      </c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</row>
    <row r="89" spans="1:74">
      <c r="A89" t="s">
        <v>502</v>
      </c>
      <c r="B89">
        <v>2226420</v>
      </c>
      <c r="C89">
        <v>2128050.42</v>
      </c>
      <c r="D89">
        <v>1964380</v>
      </c>
      <c r="E89">
        <v>1869531</v>
      </c>
      <c r="F89">
        <v>2012132</v>
      </c>
      <c r="G89">
        <v>1932902.37</v>
      </c>
      <c r="H89">
        <v>1512217</v>
      </c>
      <c r="I89">
        <v>1148369</v>
      </c>
      <c r="J89">
        <v>1177286</v>
      </c>
      <c r="K89">
        <v>1103321.76</v>
      </c>
      <c r="L89">
        <v>1014917</v>
      </c>
      <c r="M89">
        <v>907545</v>
      </c>
      <c r="N89">
        <v>893098</v>
      </c>
      <c r="O89">
        <v>857560.92</v>
      </c>
      <c r="P89">
        <v>819388</v>
      </c>
      <c r="Q89">
        <v>825873</v>
      </c>
      <c r="R89">
        <v>964579</v>
      </c>
      <c r="S89">
        <v>953937.5</v>
      </c>
      <c r="T89">
        <v>903022</v>
      </c>
      <c r="U89">
        <v>848840</v>
      </c>
      <c r="V89">
        <v>907028</v>
      </c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</row>
    <row r="90" spans="1:74">
      <c r="A90" t="s">
        <v>503</v>
      </c>
      <c r="B90">
        <v>2622857</v>
      </c>
      <c r="C90">
        <v>2458831.63</v>
      </c>
      <c r="D90">
        <v>2264329</v>
      </c>
      <c r="E90">
        <v>2171379</v>
      </c>
      <c r="F90">
        <v>2316326</v>
      </c>
      <c r="G90">
        <v>2248504.02</v>
      </c>
      <c r="H90">
        <v>1705719</v>
      </c>
      <c r="I90">
        <v>1339021</v>
      </c>
      <c r="J90">
        <v>1392914</v>
      </c>
      <c r="K90">
        <v>1332243.83</v>
      </c>
      <c r="L90">
        <v>1261473</v>
      </c>
      <c r="M90">
        <v>1082759</v>
      </c>
      <c r="N90">
        <v>1035335</v>
      </c>
      <c r="O90">
        <v>1002487.53</v>
      </c>
      <c r="P90">
        <v>976774</v>
      </c>
      <c r="Q90">
        <v>973170</v>
      </c>
      <c r="R90">
        <v>1134837</v>
      </c>
      <c r="S90">
        <v>1093455.96</v>
      </c>
      <c r="T90">
        <v>1099003</v>
      </c>
      <c r="U90">
        <v>1037814</v>
      </c>
      <c r="V90">
        <v>1068054</v>
      </c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</row>
    <row r="91" spans="1:74">
      <c r="A91" t="s">
        <v>619</v>
      </c>
      <c r="B91" t="s">
        <v>2091</v>
      </c>
      <c r="C91" t="s">
        <v>1902</v>
      </c>
      <c r="D91" t="s">
        <v>1903</v>
      </c>
      <c r="E91" t="s">
        <v>1904</v>
      </c>
      <c r="F91" t="s">
        <v>1905</v>
      </c>
      <c r="G91" t="s">
        <v>1906</v>
      </c>
      <c r="H91" t="s">
        <v>1907</v>
      </c>
      <c r="I91" t="s">
        <v>1908</v>
      </c>
      <c r="J91" t="s">
        <v>750</v>
      </c>
      <c r="K91" t="s">
        <v>751</v>
      </c>
      <c r="L91" t="s">
        <v>752</v>
      </c>
      <c r="M91" t="s">
        <v>695</v>
      </c>
      <c r="N91" t="s">
        <v>620</v>
      </c>
      <c r="O91" t="s">
        <v>621</v>
      </c>
      <c r="P91" t="s">
        <v>622</v>
      </c>
      <c r="Q91" t="s">
        <v>623</v>
      </c>
      <c r="R91" t="s">
        <v>624</v>
      </c>
      <c r="S91" t="s">
        <v>625</v>
      </c>
      <c r="T91" t="s">
        <v>626</v>
      </c>
      <c r="U91" t="s">
        <v>627</v>
      </c>
      <c r="V91" t="s">
        <v>628</v>
      </c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</row>
    <row r="92" spans="1:74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</row>
    <row r="93" spans="1:74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</row>
    <row r="94" spans="1:74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</row>
    <row r="95" spans="1:74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</row>
    <row r="96" spans="1:74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</row>
    <row r="97" spans="1:74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</row>
    <row r="98" spans="1:74">
      <c r="A98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</row>
    <row r="99" spans="1:74"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</row>
    <row r="100" spans="1:74"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</row>
    <row r="101" spans="1:74"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</row>
    <row r="102" spans="1:74"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</row>
    <row r="103" spans="1:74"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</row>
    <row r="104" spans="1:74"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</row>
    <row r="105" spans="1:74"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</row>
    <row r="106" spans="1:74">
      <c r="BC106" s="80"/>
    </row>
    <row r="107" spans="1:74">
      <c r="B107" s="80"/>
      <c r="C107" s="80"/>
      <c r="D107" s="80"/>
      <c r="E107" s="80"/>
      <c r="F107" s="80"/>
      <c r="G107" s="80"/>
      <c r="H107" s="80"/>
      <c r="I107" s="80"/>
      <c r="J107" s="80"/>
      <c r="K107" s="80"/>
      <c r="L107" s="80"/>
      <c r="M107" s="80"/>
      <c r="N107" s="80"/>
      <c r="O107" s="80"/>
      <c r="P107" s="80"/>
      <c r="BC107" s="80"/>
    </row>
    <row r="108" spans="1:74">
      <c r="B108" s="80"/>
      <c r="C108" s="80"/>
      <c r="D108" s="80"/>
      <c r="E108" s="80"/>
      <c r="F108" s="80"/>
      <c r="G108" s="80"/>
      <c r="H108" s="80"/>
      <c r="I108" s="80"/>
      <c r="J108" s="80"/>
      <c r="K108" s="80"/>
      <c r="L108" s="80"/>
      <c r="M108" s="80"/>
      <c r="N108" s="80"/>
      <c r="O108" s="80"/>
      <c r="P108" s="80"/>
      <c r="BC108" s="80"/>
    </row>
    <row r="109" spans="1:74">
      <c r="B109" s="80"/>
      <c r="C109" s="80"/>
      <c r="D109" s="80"/>
      <c r="E109" s="80"/>
      <c r="F109" s="80"/>
      <c r="G109" s="80"/>
      <c r="H109" s="80"/>
      <c r="I109" s="80"/>
      <c r="J109" s="80"/>
      <c r="K109" s="80"/>
      <c r="L109" s="80"/>
      <c r="M109" s="80"/>
      <c r="N109" s="80"/>
      <c r="O109" s="80"/>
      <c r="P109" s="80"/>
      <c r="BC109" s="80"/>
    </row>
    <row r="110" spans="1:74">
      <c r="B110" s="80"/>
      <c r="C110" s="80"/>
      <c r="D110" s="80"/>
      <c r="E110" s="80"/>
      <c r="F110" s="80"/>
      <c r="G110" s="80"/>
      <c r="H110" s="80"/>
      <c r="I110" s="80"/>
      <c r="J110" s="80"/>
      <c r="K110" s="80"/>
      <c r="L110" s="80"/>
      <c r="M110" s="80"/>
      <c r="N110" s="80"/>
      <c r="O110" s="80"/>
      <c r="P110" s="80"/>
      <c r="BC110" s="80"/>
    </row>
    <row r="111" spans="1:74">
      <c r="B111" s="80"/>
      <c r="C111" s="80"/>
      <c r="D111" s="80"/>
      <c r="E111" s="80"/>
      <c r="F111" s="80"/>
      <c r="G111" s="80"/>
      <c r="H111" s="80"/>
      <c r="I111" s="80"/>
      <c r="J111" s="80"/>
      <c r="K111" s="80"/>
      <c r="L111" s="80"/>
      <c r="M111" s="80"/>
      <c r="N111" s="80"/>
      <c r="O111" s="80"/>
      <c r="P111" s="80"/>
      <c r="BC111" s="80"/>
    </row>
    <row r="112" spans="1:74">
      <c r="A112" s="130" t="s">
        <v>317</v>
      </c>
      <c r="B112" s="131">
        <f>IFERROR(INDEX(B$3:B$110,MATCH($A$112,$A$3:$A$110,0),1),0)</f>
        <v>0</v>
      </c>
      <c r="C112" s="131">
        <f>IFERROR(INDEX(C$3:C$110,MATCH($A$112,$A$3:$A$110,0),1),0)</f>
        <v>0</v>
      </c>
      <c r="D112" s="131">
        <f>IFERROR(INDEX(D$3:D$110,MATCH($A$112,$A$3:$A$110,0),1),0)</f>
        <v>0</v>
      </c>
      <c r="E112" s="131">
        <f>IFERROR(INDEX(E$3:E$110,MATCH($A$112,$A$3:$A$110,0),1),0)</f>
        <v>0</v>
      </c>
      <c r="F112" s="131">
        <f>IFERROR(INDEX(F$3:F$110,MATCH($A$112,$A$3:$A$110,0),1),0)</f>
        <v>0</v>
      </c>
      <c r="G112" s="131">
        <f>IFERROR(INDEX(G$3:G$110,MATCH($A$112,$A$3:$A$110,0),1),0)</f>
        <v>0</v>
      </c>
      <c r="H112" s="131">
        <f>IFERROR(INDEX(H$3:H$110,MATCH($A$112,$A$3:$A$110,0),1),0)</f>
        <v>0</v>
      </c>
      <c r="I112" s="131">
        <f>IFERROR(INDEX(I$3:I$110,MATCH($A$112,$A$3:$A$110,0),1),0)</f>
        <v>0</v>
      </c>
      <c r="J112" s="131">
        <f>IFERROR(INDEX(J$3:J$110,MATCH($A$112,$A$3:$A$110,0),1),0)</f>
        <v>0</v>
      </c>
      <c r="K112" s="131">
        <f>IFERROR(INDEX(K$3:K$110,MATCH($A$112,$A$3:$A$110,0),1),0)</f>
        <v>0</v>
      </c>
      <c r="L112" s="131">
        <f>IFERROR(INDEX(L$3:L$110,MATCH($A$112,$A$3:$A$110,0),1),0)</f>
        <v>0</v>
      </c>
      <c r="M112" s="131">
        <f>IFERROR(INDEX(M$3:M$110,MATCH($A$112,$A$3:$A$110,0),1),0)</f>
        <v>0</v>
      </c>
      <c r="N112" s="131">
        <f>IFERROR(INDEX(N$3:N$110,MATCH($A$112,$A$3:$A$110,0),1),0)</f>
        <v>0</v>
      </c>
      <c r="O112" s="131">
        <f>IFERROR(INDEX(O$3:O$110,MATCH($A$112,$A$3:$A$110,0),1),0)</f>
        <v>0</v>
      </c>
      <c r="P112" s="131">
        <f>IFERROR(INDEX(P$3:P$110,MATCH($A$112,$A$3:$A$110,0),1),0)</f>
        <v>0</v>
      </c>
      <c r="BC112" s="80"/>
    </row>
    <row r="113" spans="1:74">
      <c r="A113" s="130" t="s">
        <v>319</v>
      </c>
      <c r="B113" s="131">
        <f>IFERROR(INDEX(B$3:B$110,MATCH($A$113,$A$3:$A$110,0),1),0)</f>
        <v>0</v>
      </c>
      <c r="C113" s="131">
        <f>IFERROR(INDEX(C$3:C$110,MATCH($A$113,$A$3:$A$110,0),1),0)</f>
        <v>0</v>
      </c>
      <c r="D113" s="131">
        <f>IFERROR(INDEX(D$3:D$110,MATCH($A$113,$A$3:$A$110,0),1),0)</f>
        <v>0</v>
      </c>
      <c r="E113" s="131">
        <f>IFERROR(INDEX(E$3:E$110,MATCH($A$113,$A$3:$A$110,0),1),0)</f>
        <v>0</v>
      </c>
      <c r="F113" s="131">
        <f>IFERROR(INDEX(F$3:F$110,MATCH($A$113,$A$3:$A$110,0),1),0)</f>
        <v>0</v>
      </c>
      <c r="G113" s="131">
        <f>IFERROR(INDEX(G$3:G$110,MATCH($A$113,$A$3:$A$110,0),1),0)</f>
        <v>0</v>
      </c>
      <c r="H113" s="131">
        <f>IFERROR(INDEX(H$3:H$110,MATCH($A$113,$A$3:$A$110,0),1),0)</f>
        <v>0</v>
      </c>
      <c r="I113" s="131">
        <f>IFERROR(INDEX(I$3:I$110,MATCH($A$113,$A$3:$A$110,0),1),0)</f>
        <v>0</v>
      </c>
      <c r="J113" s="131">
        <f>IFERROR(INDEX(J$3:J$110,MATCH($A$113,$A$3:$A$110,0),1),0)</f>
        <v>0</v>
      </c>
      <c r="K113" s="131">
        <f>IFERROR(INDEX(K$3:K$110,MATCH($A$113,$A$3:$A$110,0),1),0)</f>
        <v>0</v>
      </c>
      <c r="L113" s="131">
        <f>IFERROR(INDEX(L$3:L$110,MATCH($A$113,$A$3:$A$110,0),1),0)</f>
        <v>0</v>
      </c>
      <c r="M113" s="131">
        <f>IFERROR(INDEX(M$3:M$110,MATCH($A$113,$A$3:$A$110,0),1),0)</f>
        <v>0</v>
      </c>
      <c r="N113" s="131">
        <f>IFERROR(INDEX(N$3:N$110,MATCH($A$113,$A$3:$A$110,0),1),0)</f>
        <v>0</v>
      </c>
      <c r="O113" s="131">
        <f>IFERROR(INDEX(O$3:O$110,MATCH($A$113,$A$3:$A$110,0),1),0)</f>
        <v>0</v>
      </c>
      <c r="P113" s="131">
        <f>IFERROR(INDEX(P$3:P$110,MATCH($A$113,$A$3:$A$110,0),1),0)</f>
        <v>0</v>
      </c>
      <c r="BC113" s="80"/>
    </row>
    <row r="114" spans="1:74">
      <c r="A114" s="130" t="s">
        <v>320</v>
      </c>
      <c r="B114" s="131">
        <f>IFERROR(INDEX(B$3:B$110,MATCH($A$114,$A$3:$A$110,0),1),0)</f>
        <v>0</v>
      </c>
      <c r="C114" s="131">
        <f>IFERROR(INDEX(C$3:C$110,MATCH($A$114,$A$3:$A$110,0),1),0)</f>
        <v>0</v>
      </c>
      <c r="D114" s="131">
        <f>IFERROR(INDEX(D$3:D$110,MATCH($A$114,$A$3:$A$110,0),1),0)</f>
        <v>0</v>
      </c>
      <c r="E114" s="131">
        <f>IFERROR(INDEX(E$3:E$110,MATCH($A$114,$A$3:$A$110,0),1),0)</f>
        <v>0</v>
      </c>
      <c r="F114" s="131">
        <f>IFERROR(INDEX(F$3:F$110,MATCH($A$114,$A$3:$A$110,0),1),0)</f>
        <v>0</v>
      </c>
      <c r="G114" s="131">
        <f>IFERROR(INDEX(G$3:G$110,MATCH($A$114,$A$3:$A$110,0),1),0)</f>
        <v>0</v>
      </c>
      <c r="H114" s="131">
        <f>IFERROR(INDEX(H$3:H$110,MATCH($A$114,$A$3:$A$110,0),1),0)</f>
        <v>0</v>
      </c>
      <c r="I114" s="131">
        <f>IFERROR(INDEX(I$3:I$110,MATCH($A$114,$A$3:$A$110,0),1),0)</f>
        <v>0</v>
      </c>
      <c r="J114" s="131">
        <f>IFERROR(INDEX(J$3:J$110,MATCH($A$114,$A$3:$A$110,0),1),0)</f>
        <v>0</v>
      </c>
      <c r="K114" s="131">
        <f>IFERROR(INDEX(K$3:K$110,MATCH($A$114,$A$3:$A$110,0),1),0)</f>
        <v>0</v>
      </c>
      <c r="L114" s="131">
        <f>IFERROR(INDEX(L$3:L$110,MATCH($A$114,$A$3:$A$110,0),1),0)</f>
        <v>0</v>
      </c>
      <c r="M114" s="131">
        <f>IFERROR(INDEX(M$3:M$110,MATCH($A$114,$A$3:$A$110,0),1),0)</f>
        <v>0</v>
      </c>
      <c r="N114" s="131">
        <f>IFERROR(INDEX(N$3:N$110,MATCH($A$114,$A$3:$A$110,0),1),0)</f>
        <v>0</v>
      </c>
      <c r="O114" s="131">
        <f>IFERROR(INDEX(O$3:O$110,MATCH($A$114,$A$3:$A$110,0),1),0)</f>
        <v>0</v>
      </c>
      <c r="P114" s="131">
        <f>IFERROR(INDEX(P$3:P$110,MATCH($A$114,$A$3:$A$110,0),1),0)</f>
        <v>0</v>
      </c>
      <c r="Q114" s="80"/>
      <c r="R114" s="80"/>
      <c r="S114" s="80"/>
      <c r="T114" s="80"/>
      <c r="U114" s="80"/>
      <c r="V114" s="80"/>
      <c r="W114" s="80"/>
      <c r="X114" s="80"/>
      <c r="Y114" s="80"/>
      <c r="Z114" s="80"/>
      <c r="AA114" s="80"/>
      <c r="AB114" s="80"/>
      <c r="AC114" s="80"/>
      <c r="AD114" s="80"/>
      <c r="AE114" s="80"/>
      <c r="AF114" s="80"/>
      <c r="AG114" s="80"/>
      <c r="AH114" s="80"/>
      <c r="AI114" s="80"/>
      <c r="AJ114" s="80"/>
      <c r="AK114" s="80"/>
      <c r="AL114" s="80"/>
      <c r="AM114" s="80"/>
      <c r="AN114" s="80"/>
      <c r="AO114" s="80"/>
      <c r="AP114" s="80"/>
      <c r="AQ114" s="80"/>
      <c r="AR114" s="80"/>
      <c r="AS114" s="80"/>
      <c r="AT114" s="80"/>
      <c r="AU114" s="80"/>
      <c r="AV114" s="80"/>
      <c r="AW114" s="80"/>
      <c r="AX114" s="80"/>
      <c r="AY114" s="80"/>
      <c r="AZ114" s="80"/>
      <c r="BA114" s="80"/>
      <c r="BB114" s="80"/>
      <c r="BC114" s="80"/>
    </row>
    <row r="115" spans="1:74">
      <c r="A115" s="130" t="s">
        <v>322</v>
      </c>
      <c r="B115" s="131">
        <f>IFERROR(INDEX(B$3:B$110,MATCH($A$115,$A3:$A$110,0),1),0)</f>
        <v>0</v>
      </c>
      <c r="C115" s="131">
        <f>IFERROR(INDEX(C$3:C$110,MATCH($A$115,$A3:$A$110,0),1),0)</f>
        <v>0</v>
      </c>
      <c r="D115" s="131">
        <f>IFERROR(INDEX(D$3:D$110,MATCH($A$115,$A3:$A$110,0),1),0)</f>
        <v>0</v>
      </c>
      <c r="E115" s="131">
        <f>IFERROR(INDEX(E$3:E$110,MATCH($A$115,$A3:$A$110,0),1),0)</f>
        <v>0</v>
      </c>
      <c r="F115" s="131">
        <f>IFERROR(INDEX(F$3:F$110,MATCH($A$115,$A3:$A$110,0),1),0)</f>
        <v>0</v>
      </c>
      <c r="G115" s="131">
        <f>IFERROR(INDEX(G$3:G$110,MATCH($A$115,$A3:$A$110,0),1),0)</f>
        <v>0</v>
      </c>
      <c r="H115" s="131">
        <f>IFERROR(INDEX(H$3:H$110,MATCH($A$115,$A3:$A$110,0),1),0)</f>
        <v>0</v>
      </c>
      <c r="I115" s="131">
        <f>IFERROR(INDEX(I$3:I$110,MATCH($A$115,$A3:$A$110,0),1),0)</f>
        <v>0</v>
      </c>
      <c r="J115" s="131">
        <f>IFERROR(INDEX(J$3:J$110,MATCH($A$115,$A3:$A$110,0),1),0)</f>
        <v>0</v>
      </c>
      <c r="K115" s="131">
        <f>IFERROR(INDEX(K$3:K$110,MATCH($A$115,$A3:$A$110,0),1),0)</f>
        <v>0</v>
      </c>
      <c r="L115" s="131">
        <f>IFERROR(INDEX(L$3:L$110,MATCH($A$115,$A3:$A$110,0),1),0)</f>
        <v>0</v>
      </c>
      <c r="M115" s="131">
        <f>IFERROR(INDEX(M$3:M$110,MATCH($A$115,$A3:$A$110,0),1),0)</f>
        <v>0</v>
      </c>
      <c r="N115" s="131">
        <f>IFERROR(INDEX(N$3:N$110,MATCH($A$115,$A3:$A$110,0),1),0)</f>
        <v>0</v>
      </c>
      <c r="O115" s="131">
        <f>IFERROR(INDEX(O$3:O$110,MATCH($A$115,$A3:$A$110,0),1),0)</f>
        <v>0</v>
      </c>
      <c r="P115" s="131">
        <f>IFERROR(INDEX(P$3:P$110,MATCH($A$115,$A3:$A$110,0),1),0)</f>
        <v>0</v>
      </c>
      <c r="Q115" s="80"/>
      <c r="R115" s="80"/>
      <c r="S115" s="80"/>
      <c r="T115" s="80"/>
      <c r="U115" s="80"/>
      <c r="V115" s="80"/>
      <c r="W115" s="80"/>
      <c r="X115" s="80"/>
      <c r="Y115" s="80"/>
      <c r="Z115" s="80"/>
      <c r="AA115" s="80"/>
      <c r="AB115" s="80"/>
      <c r="AC115" s="80"/>
      <c r="AD115" s="80"/>
      <c r="AE115" s="80"/>
      <c r="AF115" s="80"/>
      <c r="AG115" s="80"/>
      <c r="AH115" s="80"/>
      <c r="AI115" s="80"/>
      <c r="AJ115" s="80"/>
      <c r="AK115" s="80"/>
      <c r="AL115" s="80"/>
      <c r="AM115" s="80"/>
      <c r="AN115" s="80"/>
      <c r="AO115" s="80"/>
      <c r="AP115" s="80"/>
      <c r="AQ115" s="80"/>
      <c r="AR115" s="80"/>
      <c r="AS115" s="80"/>
      <c r="AT115" s="80"/>
      <c r="AU115" s="80"/>
      <c r="AV115" s="80"/>
      <c r="AW115" s="80"/>
      <c r="AX115" s="80"/>
      <c r="AY115" s="80"/>
      <c r="AZ115" s="80"/>
      <c r="BA115" s="80"/>
      <c r="BB115" s="80"/>
      <c r="BC115" s="80"/>
    </row>
    <row r="116" spans="1:74">
      <c r="A116" s="81" t="s">
        <v>2</v>
      </c>
      <c r="B116" s="80">
        <f>B112+B113+B114</f>
        <v>0</v>
      </c>
      <c r="C116" s="80">
        <f t="shared" ref="C116:BD123" si="0">C112+C113+C114</f>
        <v>0</v>
      </c>
      <c r="D116" s="80">
        <f t="shared" si="0"/>
        <v>0</v>
      </c>
      <c r="E116" s="80">
        <f t="shared" si="0"/>
        <v>0</v>
      </c>
      <c r="F116" s="80">
        <f t="shared" si="0"/>
        <v>0</v>
      </c>
      <c r="G116" s="80">
        <f t="shared" si="0"/>
        <v>0</v>
      </c>
      <c r="H116" s="80">
        <f t="shared" si="0"/>
        <v>0</v>
      </c>
      <c r="I116" s="80">
        <f t="shared" si="0"/>
        <v>0</v>
      </c>
      <c r="J116" s="80">
        <f t="shared" si="0"/>
        <v>0</v>
      </c>
      <c r="K116" s="80">
        <f t="shared" si="0"/>
        <v>0</v>
      </c>
      <c r="L116" s="80">
        <f t="shared" si="0"/>
        <v>0</v>
      </c>
      <c r="M116" s="80">
        <f t="shared" si="0"/>
        <v>0</v>
      </c>
      <c r="N116" s="80">
        <f t="shared" si="0"/>
        <v>0</v>
      </c>
      <c r="O116" s="80">
        <f t="shared" si="0"/>
        <v>0</v>
      </c>
      <c r="P116" s="80">
        <f t="shared" si="0"/>
        <v>0</v>
      </c>
      <c r="Q116" s="80"/>
      <c r="R116" s="80"/>
      <c r="S116" s="80"/>
      <c r="T116" s="80"/>
      <c r="U116" s="80"/>
      <c r="V116" s="80"/>
      <c r="W116" s="80"/>
      <c r="X116" s="80"/>
      <c r="Y116" s="80"/>
      <c r="Z116" s="80"/>
      <c r="AA116" s="80"/>
      <c r="AB116" s="80"/>
      <c r="AC116" s="80"/>
      <c r="AD116" s="80"/>
      <c r="AE116" s="80"/>
      <c r="AF116" s="80"/>
      <c r="AG116" s="80"/>
      <c r="AH116" s="80"/>
      <c r="AI116" s="80"/>
      <c r="AJ116" s="80"/>
      <c r="AK116" s="80"/>
      <c r="AL116" s="80"/>
      <c r="AM116" s="80"/>
      <c r="AN116" s="80"/>
      <c r="AO116" s="80"/>
      <c r="AP116" s="80"/>
      <c r="AQ116" s="80"/>
      <c r="AR116" s="80"/>
      <c r="AS116" s="80"/>
      <c r="AT116" s="80"/>
      <c r="AU116" s="80"/>
      <c r="AV116" s="80"/>
      <c r="AW116" s="80"/>
      <c r="AX116" s="80"/>
      <c r="AY116" s="80"/>
      <c r="AZ116" s="80"/>
      <c r="BA116" s="80"/>
      <c r="BB116" s="80"/>
      <c r="BC116" s="80"/>
    </row>
    <row r="117" spans="1:74">
      <c r="A117" s="81" t="s">
        <v>3</v>
      </c>
      <c r="B117" s="80">
        <f>B115</f>
        <v>0</v>
      </c>
      <c r="C117" s="80">
        <f t="shared" ref="C117:BM124" si="1">C115</f>
        <v>0</v>
      </c>
      <c r="D117" s="80">
        <f t="shared" si="1"/>
        <v>0</v>
      </c>
      <c r="E117" s="80">
        <f t="shared" si="1"/>
        <v>0</v>
      </c>
      <c r="F117" s="80">
        <f t="shared" si="1"/>
        <v>0</v>
      </c>
      <c r="G117" s="80">
        <f t="shared" si="1"/>
        <v>0</v>
      </c>
      <c r="H117" s="80">
        <f t="shared" si="1"/>
        <v>0</v>
      </c>
      <c r="I117" s="80">
        <f t="shared" si="1"/>
        <v>0</v>
      </c>
      <c r="J117" s="80">
        <f t="shared" si="1"/>
        <v>0</v>
      </c>
      <c r="K117" s="80">
        <f t="shared" si="1"/>
        <v>0</v>
      </c>
      <c r="L117" s="80">
        <f t="shared" si="1"/>
        <v>0</v>
      </c>
      <c r="M117" s="80">
        <f t="shared" si="1"/>
        <v>0</v>
      </c>
      <c r="N117" s="80">
        <f t="shared" si="1"/>
        <v>0</v>
      </c>
      <c r="O117" s="80">
        <f t="shared" si="1"/>
        <v>0</v>
      </c>
      <c r="P117" s="80">
        <f t="shared" si="1"/>
        <v>0</v>
      </c>
      <c r="Q117" s="80"/>
      <c r="R117" s="80"/>
      <c r="S117" s="80"/>
      <c r="T117" s="80"/>
      <c r="U117" s="80"/>
      <c r="V117" s="80"/>
      <c r="W117" s="80"/>
      <c r="X117" s="80"/>
      <c r="Y117" s="80"/>
      <c r="Z117" s="80"/>
      <c r="AA117" s="80"/>
      <c r="AB117" s="80"/>
      <c r="AC117" s="80"/>
      <c r="AD117" s="80"/>
      <c r="AE117" s="80"/>
      <c r="AF117" s="80"/>
      <c r="AG117" s="80"/>
      <c r="AH117" s="80"/>
      <c r="AI117" s="80"/>
      <c r="AJ117" s="80"/>
      <c r="AK117" s="80"/>
      <c r="AL117" s="80"/>
      <c r="AM117" s="80"/>
      <c r="AN117" s="80"/>
      <c r="AO117" s="80"/>
      <c r="AP117" s="80"/>
      <c r="AQ117" s="80"/>
      <c r="AR117" s="80"/>
      <c r="AS117" s="80"/>
      <c r="AT117" s="80"/>
      <c r="AU117" s="80"/>
      <c r="AV117" s="80"/>
      <c r="AW117" s="80"/>
      <c r="AX117" s="80"/>
      <c r="AY117" s="80"/>
      <c r="AZ117" s="80"/>
      <c r="BA117" s="80"/>
      <c r="BB117" s="80"/>
      <c r="BC117" s="80"/>
    </row>
    <row r="118" spans="1:74">
      <c r="A118" s="81" t="s">
        <v>4</v>
      </c>
      <c r="B118" s="82">
        <f>SUM(B116:B117)</f>
        <v>0</v>
      </c>
      <c r="C118" s="82">
        <f t="shared" ref="C118:BM125" si="2">SUM(C116:C117)</f>
        <v>0</v>
      </c>
      <c r="D118" s="82">
        <f t="shared" si="2"/>
        <v>0</v>
      </c>
      <c r="E118" s="82">
        <f t="shared" si="2"/>
        <v>0</v>
      </c>
      <c r="F118" s="82">
        <f t="shared" si="2"/>
        <v>0</v>
      </c>
      <c r="G118" s="82">
        <f t="shared" si="2"/>
        <v>0</v>
      </c>
      <c r="H118" s="82">
        <f t="shared" si="2"/>
        <v>0</v>
      </c>
      <c r="I118" s="82">
        <f t="shared" si="2"/>
        <v>0</v>
      </c>
      <c r="J118" s="82">
        <f t="shared" si="2"/>
        <v>0</v>
      </c>
      <c r="K118" s="82">
        <f t="shared" si="2"/>
        <v>0</v>
      </c>
      <c r="L118" s="82">
        <f t="shared" si="2"/>
        <v>0</v>
      </c>
      <c r="M118" s="82">
        <f t="shared" si="2"/>
        <v>0</v>
      </c>
      <c r="N118" s="82">
        <f t="shared" si="2"/>
        <v>0</v>
      </c>
      <c r="O118" s="82">
        <f t="shared" si="2"/>
        <v>0</v>
      </c>
      <c r="P118" s="82">
        <f t="shared" si="2"/>
        <v>0</v>
      </c>
      <c r="Q118" s="80"/>
      <c r="R118" s="80"/>
      <c r="S118" s="80"/>
      <c r="T118" s="80"/>
      <c r="U118" s="80"/>
      <c r="V118" s="80"/>
      <c r="W118" s="80"/>
      <c r="X118" s="80"/>
      <c r="Y118" s="80"/>
      <c r="Z118" s="80"/>
      <c r="AA118" s="80"/>
      <c r="AB118" s="80"/>
      <c r="AC118" s="80"/>
      <c r="AD118" s="80"/>
      <c r="AE118" s="80"/>
      <c r="AF118" s="80"/>
      <c r="AG118" s="80"/>
      <c r="AH118" s="80"/>
      <c r="AI118" s="80"/>
      <c r="AJ118" s="80"/>
      <c r="AK118" s="80"/>
      <c r="AL118" s="80"/>
      <c r="AM118" s="80"/>
      <c r="AN118" s="80"/>
      <c r="AO118" s="80"/>
      <c r="AP118" s="80"/>
      <c r="AQ118" s="80"/>
      <c r="AR118" s="80"/>
      <c r="AS118" s="80"/>
      <c r="AT118" s="80"/>
      <c r="AU118" s="80"/>
      <c r="AV118" s="80"/>
      <c r="AW118" s="80"/>
      <c r="AX118" s="80"/>
      <c r="AY118" s="80"/>
      <c r="AZ118" s="80"/>
      <c r="BA118" s="80"/>
      <c r="BB118" s="80"/>
      <c r="BC118" s="80"/>
    </row>
    <row r="119" spans="1:74">
      <c r="B119" s="80"/>
      <c r="C119" s="80"/>
      <c r="D119" s="80"/>
      <c r="E119" s="80"/>
      <c r="F119" s="80"/>
      <c r="G119" s="80"/>
      <c r="H119" s="80"/>
      <c r="I119" s="80"/>
      <c r="J119" s="80"/>
      <c r="K119" s="80"/>
      <c r="L119" s="80"/>
      <c r="M119" s="80"/>
      <c r="N119" s="80"/>
      <c r="O119" s="80"/>
      <c r="P119" s="80"/>
      <c r="Q119" s="131">
        <f>IFERROR(INDEX(Q$3:Q$117,MATCH($A$112,$A$3:$A$110,0),1),0)</f>
        <v>0</v>
      </c>
      <c r="R119" s="131">
        <f>IFERROR(INDEX(R$3:R$117,MATCH($A$112,$A$3:$A$110,0),1),0)</f>
        <v>0</v>
      </c>
      <c r="S119" s="131">
        <f>IFERROR(INDEX(S$3:S$117,MATCH($A$112,$A$3:$A$110,0),1),0)</f>
        <v>0</v>
      </c>
      <c r="T119" s="131">
        <f>IFERROR(INDEX(T$3:T$117,MATCH($A$112,$A$3:$A$110,0),1),0)</f>
        <v>0</v>
      </c>
      <c r="U119" s="131">
        <f>IFERROR(INDEX(U$3:U$117,MATCH($A$112,$A$3:$A$110,0),1),0)</f>
        <v>0</v>
      </c>
      <c r="V119" s="131">
        <f>IFERROR(INDEX(V$3:V$117,MATCH($A$112,$A$3:$A$110,0),1),0)</f>
        <v>0</v>
      </c>
      <c r="W119" s="131">
        <f>IFERROR(INDEX(W$3:W$117,MATCH($A$112,$A$3:$A$110,0),1),0)</f>
        <v>0</v>
      </c>
      <c r="X119" s="131">
        <f>IFERROR(INDEX(X$3:X$117,MATCH($A$112,$A$3:$A$110,0),1),0)</f>
        <v>0</v>
      </c>
      <c r="Y119" s="131">
        <f>IFERROR(INDEX(Y$3:Y$117,MATCH($A$112,$A$3:$A$110,0),1),0)</f>
        <v>0</v>
      </c>
      <c r="Z119" s="131">
        <f>IFERROR(INDEX(Z$3:Z$117,MATCH($A$112,$A$3:$A$110,0),1),0)</f>
        <v>0</v>
      </c>
      <c r="AA119" s="131">
        <f>IFERROR(INDEX(AA$3:AA$117,MATCH($A$112,$A$3:$A$110,0),1),0)</f>
        <v>0</v>
      </c>
      <c r="AB119" s="131">
        <f>IFERROR(INDEX(AB$3:AB$117,MATCH($A$112,$A$3:$A$110,0),1),0)</f>
        <v>0</v>
      </c>
      <c r="AC119" s="131">
        <f>IFERROR(INDEX(AC$3:AC$117,MATCH($A$112,$A$3:$A$110,0),1),0)</f>
        <v>0</v>
      </c>
      <c r="AD119" s="131">
        <f>IFERROR(INDEX(AD$3:AD$117,MATCH($A$112,$A$3:$A$110,0),1),0)</f>
        <v>0</v>
      </c>
      <c r="AE119" s="131">
        <f>IFERROR(INDEX(AE$3:AE$117,MATCH($A$112,$A$3:$A$110,0),1),0)</f>
        <v>0</v>
      </c>
      <c r="AF119" s="131">
        <f>IFERROR(INDEX(AF$3:AF$117,MATCH($A$112,$A$3:$A$110,0),1),0)</f>
        <v>0</v>
      </c>
      <c r="AG119" s="131">
        <f>IFERROR(INDEX(AG$3:AG$117,MATCH($A$112,$A$3:$A$110,0),1),0)</f>
        <v>0</v>
      </c>
      <c r="AH119" s="131">
        <f>IFERROR(INDEX(AH$3:AH$117,MATCH($A$112,$A$3:$A$110,0),1),0)</f>
        <v>0</v>
      </c>
      <c r="AI119" s="131">
        <f>IFERROR(INDEX(AI$3:AI$117,MATCH($A$112,$A$3:$A$110,0),1),0)</f>
        <v>0</v>
      </c>
      <c r="AJ119" s="131">
        <f>IFERROR(INDEX(AJ$3:AJ$117,MATCH($A$112,$A$3:$A$110,0),1),0)</f>
        <v>0</v>
      </c>
      <c r="AK119" s="131">
        <f>IFERROR(INDEX(AK$3:AK$117,MATCH($A$112,$A$3:$A$110,0),1),0)</f>
        <v>0</v>
      </c>
      <c r="AL119" s="131">
        <f>IFERROR(INDEX(AL$3:AL$117,MATCH($A$112,$A$3:$A$110,0),1),0)</f>
        <v>0</v>
      </c>
      <c r="AM119" s="131">
        <f>IFERROR(INDEX(AM$3:AM$117,MATCH($A$112,$A$3:$A$110,0),1),0)</f>
        <v>0</v>
      </c>
      <c r="AN119" s="131">
        <f>IFERROR(INDEX(AN$3:AN$117,MATCH($A$112,$A$3:$A$110,0),1),0)</f>
        <v>0</v>
      </c>
      <c r="AO119" s="131">
        <f>IFERROR(INDEX(AO$3:AO$117,MATCH($A$112,$A$3:$A$110,0),1),0)</f>
        <v>0</v>
      </c>
      <c r="AP119" s="131">
        <f>IFERROR(INDEX(AP$3:AP$117,MATCH($A$112,$A$3:$A$110,0),1),0)</f>
        <v>0</v>
      </c>
      <c r="AQ119" s="131">
        <f>IFERROR(INDEX(AQ$3:AQ$117,MATCH($A$112,$A$3:$A$110,0),1),0)</f>
        <v>0</v>
      </c>
      <c r="AR119" s="131">
        <f>IFERROR(INDEX(AR$3:AR$117,MATCH($A$112,$A$3:$A$110,0),1),0)</f>
        <v>0</v>
      </c>
      <c r="AS119" s="131">
        <f>IFERROR(INDEX(AS$3:AS$117,MATCH($A$112,$A$3:$A$110,0),1),0)</f>
        <v>0</v>
      </c>
      <c r="AT119" s="131">
        <f>IFERROR(INDEX(AT$3:AT$117,MATCH($A$112,$A$3:$A$110,0),1),0)</f>
        <v>0</v>
      </c>
      <c r="AU119" s="131">
        <f>IFERROR(INDEX(AU$3:AU$117,MATCH($A$112,$A$3:$A$110,0),1),0)</f>
        <v>0</v>
      </c>
      <c r="AV119" s="131">
        <f>IFERROR(INDEX(AV$3:AV$117,MATCH($A$112,$A$3:$A$110,0),1),0)</f>
        <v>0</v>
      </c>
      <c r="AW119" s="131">
        <f>IFERROR(INDEX(AW$3:AW$117,MATCH($A$112,$A$3:$A$110,0),1),0)</f>
        <v>0</v>
      </c>
      <c r="AX119" s="131">
        <f>IFERROR(INDEX(AX$3:AX$117,MATCH($A$112,$A$3:$A$110,0),1),0)</f>
        <v>0</v>
      </c>
      <c r="AY119" s="131">
        <f>IFERROR(INDEX(AY$3:AY$117,MATCH($A$112,$A$3:$A$110,0),1),0)</f>
        <v>0</v>
      </c>
      <c r="AZ119" s="131">
        <f>IFERROR(INDEX(AZ$3:AZ$117,MATCH($A$112,$A$3:$A$110,0),1),0)</f>
        <v>0</v>
      </c>
      <c r="BA119" s="131">
        <f>IFERROR(INDEX(BA$3:BA$117,MATCH($A$112,$A$3:$A$110,0),1),0)</f>
        <v>0</v>
      </c>
      <c r="BB119" s="131">
        <f>IFERROR(INDEX(BB$3:BB$117,MATCH($A$112,$A$3:$A$110,0),1),0)</f>
        <v>0</v>
      </c>
      <c r="BC119" s="131">
        <f>IFERROR(INDEX(BC$3:BC$117,MATCH($A$112,$A$3:$A$110,0),1),0)</f>
        <v>0</v>
      </c>
      <c r="BD119" s="131">
        <f>IFERROR(INDEX(BD$3:BD$117,MATCH($A$112,$A$3:$A$110,0),1),0)</f>
        <v>0</v>
      </c>
      <c r="BE119" s="131">
        <f>IFERROR(INDEX(BE$3:BE$117,MATCH($A$112,$A$3:$A$110,0),1),0)</f>
        <v>0</v>
      </c>
      <c r="BF119" s="131">
        <f>IFERROR(INDEX(BF$3:BF$117,MATCH($A$112,$A$3:$A$110,0),1),0)</f>
        <v>0</v>
      </c>
      <c r="BG119" s="131">
        <f>IFERROR(INDEX(BG$3:BG$117,MATCH($A$112,$A$3:$A$110,0),1),0)</f>
        <v>0</v>
      </c>
      <c r="BH119" s="131">
        <f>IFERROR(INDEX(BH$3:BH$117,MATCH($A$112,$A$3:$A$110,0),1),0)</f>
        <v>0</v>
      </c>
      <c r="BI119" s="131">
        <f>IFERROR(INDEX(BI$3:BI$117,MATCH($A$112,$A$3:$A$110,0),1),0)</f>
        <v>0</v>
      </c>
      <c r="BJ119" s="131">
        <f>IFERROR(INDEX(BJ$3:BJ$117,MATCH($A$112,$A$3:$A$110,0),1),0)</f>
        <v>0</v>
      </c>
      <c r="BK119" s="131">
        <f>IFERROR(INDEX(BK$3:BK$117,MATCH($A$112,$A$3:$A$110,0),1),0)</f>
        <v>0</v>
      </c>
      <c r="BL119" s="131">
        <f>IFERROR(INDEX(BL$3:BL$117,MATCH($A$112,$A$3:$A$110,0),1),0)</f>
        <v>0</v>
      </c>
      <c r="BM119" s="131">
        <f>IFERROR(INDEX(BM$3:BM$117,MATCH($A$112,$A$3:$A$110,0),1),0)</f>
        <v>0</v>
      </c>
    </row>
    <row r="120" spans="1:74">
      <c r="A120" s="4" t="s">
        <v>5</v>
      </c>
      <c r="Q120" s="131">
        <f>IFERROR(INDEX(Q$3:Q$117,MATCH($A$113,$A$3:$A$110,0),1),0)</f>
        <v>0</v>
      </c>
      <c r="R120" s="131">
        <f>IFERROR(INDEX(R$3:R$117,MATCH($A$113,$A$3:$A$110,0),1),0)</f>
        <v>0</v>
      </c>
      <c r="S120" s="131">
        <f>IFERROR(INDEX(S$3:S$117,MATCH($A$113,$A$3:$A$110,0),1),0)</f>
        <v>0</v>
      </c>
      <c r="T120" s="131">
        <f>IFERROR(INDEX(T$3:T$117,MATCH($A$113,$A$3:$A$110,0),1),0)</f>
        <v>0</v>
      </c>
      <c r="U120" s="131">
        <f>IFERROR(INDEX(U$3:U$117,MATCH($A$113,$A$3:$A$110,0),1),0)</f>
        <v>0</v>
      </c>
      <c r="V120" s="131">
        <f>IFERROR(INDEX(V$3:V$117,MATCH($A$113,$A$3:$A$110,0),1),0)</f>
        <v>0</v>
      </c>
      <c r="W120" s="131">
        <f>IFERROR(INDEX(W$3:W$117,MATCH($A$113,$A$3:$A$110,0),1),0)</f>
        <v>0</v>
      </c>
      <c r="X120" s="131">
        <f>IFERROR(INDEX(X$3:X$117,MATCH($A$113,$A$3:$A$110,0),1),0)</f>
        <v>0</v>
      </c>
      <c r="Y120" s="131">
        <f>IFERROR(INDEX(Y$3:Y$117,MATCH($A$113,$A$3:$A$110,0),1),0)</f>
        <v>0</v>
      </c>
      <c r="Z120" s="131">
        <f>IFERROR(INDEX(Z$3:Z$117,MATCH($A$113,$A$3:$A$110,0),1),0)</f>
        <v>0</v>
      </c>
      <c r="AA120" s="131">
        <f>IFERROR(INDEX(AA$3:AA$117,MATCH($A$113,$A$3:$A$110,0),1),0)</f>
        <v>0</v>
      </c>
      <c r="AB120" s="131">
        <f>IFERROR(INDEX(AB$3:AB$117,MATCH($A$113,$A$3:$A$110,0),1),0)</f>
        <v>0</v>
      </c>
      <c r="AC120" s="131">
        <f>IFERROR(INDEX(AC$3:AC$117,MATCH($A$113,$A$3:$A$110,0),1),0)</f>
        <v>0</v>
      </c>
      <c r="AD120" s="131">
        <f>IFERROR(INDEX(AD$3:AD$117,MATCH($A$113,$A$3:$A$110,0),1),0)</f>
        <v>0</v>
      </c>
      <c r="AE120" s="131">
        <f>IFERROR(INDEX(AE$3:AE$117,MATCH($A$113,$A$3:$A$110,0),1),0)</f>
        <v>0</v>
      </c>
      <c r="AF120" s="131">
        <f>IFERROR(INDEX(AF$3:AF$117,MATCH($A$113,$A$3:$A$110,0),1),0)</f>
        <v>0</v>
      </c>
      <c r="AG120" s="131">
        <f>IFERROR(INDEX(AG$3:AG$117,MATCH($A$113,$A$3:$A$110,0),1),0)</f>
        <v>0</v>
      </c>
      <c r="AH120" s="131">
        <f>IFERROR(INDEX(AH$3:AH$117,MATCH($A$113,$A$3:$A$110,0),1),0)</f>
        <v>0</v>
      </c>
      <c r="AI120" s="131">
        <f>IFERROR(INDEX(AI$3:AI$117,MATCH($A$113,$A$3:$A$110,0),1),0)</f>
        <v>0</v>
      </c>
      <c r="AJ120" s="131">
        <f>IFERROR(INDEX(AJ$3:AJ$117,MATCH($A$113,$A$3:$A$110,0),1),0)</f>
        <v>0</v>
      </c>
      <c r="AK120" s="131">
        <f>IFERROR(INDEX(AK$3:AK$117,MATCH($A$113,$A$3:$A$110,0),1),0)</f>
        <v>0</v>
      </c>
      <c r="AL120" s="131">
        <f>IFERROR(INDEX(AL$3:AL$117,MATCH($A$113,$A$3:$A$110,0),1),0)</f>
        <v>0</v>
      </c>
      <c r="AM120" s="131">
        <f>IFERROR(INDEX(AM$3:AM$117,MATCH($A$113,$A$3:$A$110,0),1),0)</f>
        <v>0</v>
      </c>
      <c r="AN120" s="131">
        <f>IFERROR(INDEX(AN$3:AN$117,MATCH($A$113,$A$3:$A$110,0),1),0)</f>
        <v>0</v>
      </c>
      <c r="AO120" s="131">
        <f>IFERROR(INDEX(AO$3:AO$117,MATCH($A$113,$A$3:$A$110,0),1),0)</f>
        <v>0</v>
      </c>
      <c r="AP120" s="131">
        <f>IFERROR(INDEX(AP$3:AP$117,MATCH($A$113,$A$3:$A$110,0),1),0)</f>
        <v>0</v>
      </c>
      <c r="AQ120" s="131">
        <f>IFERROR(INDEX(AQ$3:AQ$117,MATCH($A$113,$A$3:$A$110,0),1),0)</f>
        <v>0</v>
      </c>
      <c r="AR120" s="131">
        <f>IFERROR(INDEX(AR$3:AR$117,MATCH($A$113,$A$3:$A$110,0),1),0)</f>
        <v>0</v>
      </c>
      <c r="AS120" s="131">
        <f>IFERROR(INDEX(AS$3:AS$117,MATCH($A$113,$A$3:$A$110,0),1),0)</f>
        <v>0</v>
      </c>
      <c r="AT120" s="131">
        <f>IFERROR(INDEX(AT$3:AT$117,MATCH($A$113,$A$3:$A$110,0),1),0)</f>
        <v>0</v>
      </c>
      <c r="AU120" s="131">
        <f>IFERROR(INDEX(AU$3:AU$117,MATCH($A$113,$A$3:$A$110,0),1),0)</f>
        <v>0</v>
      </c>
      <c r="AV120" s="131">
        <f>IFERROR(INDEX(AV$3:AV$117,MATCH($A$113,$A$3:$A$110,0),1),0)</f>
        <v>0</v>
      </c>
      <c r="AW120" s="131">
        <f>IFERROR(INDEX(AW$3:AW$117,MATCH($A$113,$A$3:$A$110,0),1),0)</f>
        <v>0</v>
      </c>
      <c r="AX120" s="131">
        <f>IFERROR(INDEX(AX$3:AX$117,MATCH($A$113,$A$3:$A$110,0),1),0)</f>
        <v>0</v>
      </c>
      <c r="AY120" s="131">
        <f>IFERROR(INDEX(AY$3:AY$117,MATCH($A$113,$A$3:$A$110,0),1),0)</f>
        <v>0</v>
      </c>
      <c r="AZ120" s="131">
        <f>IFERROR(INDEX(AZ$3:AZ$117,MATCH($A$113,$A$3:$A$110,0),1),0)</f>
        <v>0</v>
      </c>
      <c r="BA120" s="131">
        <f>IFERROR(INDEX(BA$3:BA$117,MATCH($A$113,$A$3:$A$110,0),1),0)</f>
        <v>0</v>
      </c>
      <c r="BB120" s="131">
        <f>IFERROR(INDEX(BB$3:BB$117,MATCH($A$113,$A$3:$A$110,0),1),0)</f>
        <v>0</v>
      </c>
      <c r="BC120" s="131">
        <f>IFERROR(INDEX(BC$3:BC$117,MATCH($A$113,$A$3:$A$110,0),1),0)</f>
        <v>0</v>
      </c>
      <c r="BD120" s="131">
        <f>IFERROR(INDEX(BD$3:BD$117,MATCH($A$113,$A$3:$A$110,0),1),0)</f>
        <v>0</v>
      </c>
      <c r="BE120" s="131">
        <f>IFERROR(INDEX(BE$3:BE$117,MATCH($A$113,$A$3:$A$110,0),1),0)</f>
        <v>0</v>
      </c>
      <c r="BF120" s="131">
        <f>IFERROR(INDEX(BF$3:BF$117,MATCH($A$113,$A$3:$A$110,0),1),0)</f>
        <v>0</v>
      </c>
      <c r="BG120" s="131">
        <f>IFERROR(INDEX(BG$3:BG$117,MATCH($A$113,$A$3:$A$110,0),1),0)</f>
        <v>0</v>
      </c>
      <c r="BH120" s="131">
        <f>IFERROR(INDEX(BH$3:BH$117,MATCH($A$113,$A$3:$A$110,0),1),0)</f>
        <v>0</v>
      </c>
      <c r="BI120" s="131">
        <f>IFERROR(INDEX(BI$3:BI$117,MATCH($A$113,$A$3:$A$110,0),1),0)</f>
        <v>0</v>
      </c>
      <c r="BJ120" s="131">
        <f>IFERROR(INDEX(BJ$3:BJ$117,MATCH($A$113,$A$3:$A$110,0),1),0)</f>
        <v>0</v>
      </c>
      <c r="BK120" s="131">
        <f>IFERROR(INDEX(BK$3:BK$117,MATCH($A$113,$A$3:$A$110,0),1),0)</f>
        <v>0</v>
      </c>
      <c r="BL120" s="131">
        <f>IFERROR(INDEX(BL$3:BL$117,MATCH($A$113,$A$3:$A$110,0),1),0)</f>
        <v>0</v>
      </c>
      <c r="BM120" s="131">
        <f>IFERROR(INDEX(BM$3:BM$117,MATCH($A$113,$A$3:$A$110,0),1),0)</f>
        <v>0</v>
      </c>
    </row>
    <row r="121" spans="1:74">
      <c r="A121" t="s">
        <v>6</v>
      </c>
      <c r="B121" t="s">
        <v>2072</v>
      </c>
      <c r="C121" t="s">
        <v>1911</v>
      </c>
      <c r="D121" t="s">
        <v>1895</v>
      </c>
      <c r="E121" t="s">
        <v>1896</v>
      </c>
      <c r="F121" t="s">
        <v>1897</v>
      </c>
      <c r="G121" t="s">
        <v>1912</v>
      </c>
      <c r="H121" t="s">
        <v>1899</v>
      </c>
      <c r="I121" t="s">
        <v>1900</v>
      </c>
      <c r="J121" t="s">
        <v>745</v>
      </c>
      <c r="K121" t="s">
        <v>754</v>
      </c>
      <c r="L121" t="s">
        <v>747</v>
      </c>
      <c r="M121" t="s">
        <v>694</v>
      </c>
      <c r="N121" t="s">
        <v>382</v>
      </c>
      <c r="O121" t="s">
        <v>504</v>
      </c>
      <c r="P121" t="s">
        <v>384</v>
      </c>
      <c r="Q121" s="131">
        <f>IFERROR(INDEX(Q$3:Q$117,MATCH($A$114,$A$3:$A$110,0),1),0)</f>
        <v>0</v>
      </c>
      <c r="R121" s="131">
        <f>IFERROR(INDEX(R$3:R$117,MATCH($A$114,$A$3:$A$110,0),1),0)</f>
        <v>0</v>
      </c>
      <c r="S121" s="131">
        <f>IFERROR(INDEX(S$3:S$117,MATCH($A$114,$A$3:$A$110,0),1),0)</f>
        <v>0</v>
      </c>
      <c r="T121" s="131">
        <f>IFERROR(INDEX(T$3:T$117,MATCH($A$114,$A$3:$A$110,0),1),0)</f>
        <v>0</v>
      </c>
      <c r="U121" s="131">
        <f>IFERROR(INDEX(U$3:U$117,MATCH($A$114,$A$3:$A$110,0),1),0)</f>
        <v>0</v>
      </c>
      <c r="V121" s="131">
        <f>IFERROR(INDEX(V$3:V$117,MATCH($A$114,$A$3:$A$110,0),1),0)</f>
        <v>0</v>
      </c>
      <c r="W121" s="131">
        <f>IFERROR(INDEX(W$3:W$117,MATCH($A$114,$A$3:$A$110,0),1),0)</f>
        <v>0</v>
      </c>
      <c r="X121" s="131">
        <f>IFERROR(INDEX(X$3:X$117,MATCH($A$114,$A$3:$A$110,0),1),0)</f>
        <v>0</v>
      </c>
      <c r="Y121" s="131">
        <f>IFERROR(INDEX(Y$3:Y$117,MATCH($A$114,$A$3:$A$110,0),1),0)</f>
        <v>0</v>
      </c>
      <c r="Z121" s="131">
        <f>IFERROR(INDEX(Z$3:Z$117,MATCH($A$114,$A$3:$A$110,0),1),0)</f>
        <v>0</v>
      </c>
      <c r="AA121" s="131">
        <f>IFERROR(INDEX(AA$3:AA$117,MATCH($A$114,$A$3:$A$110,0),1),0)</f>
        <v>0</v>
      </c>
      <c r="AB121" s="131">
        <f>IFERROR(INDEX(AB$3:AB$117,MATCH($A$114,$A$3:$A$110,0),1),0)</f>
        <v>0</v>
      </c>
      <c r="AC121" s="131">
        <f>IFERROR(INDEX(AC$3:AC$117,MATCH($A$114,$A$3:$A$110,0),1),0)</f>
        <v>0</v>
      </c>
      <c r="AD121" s="131">
        <f>IFERROR(INDEX(AD$3:AD$117,MATCH($A$114,$A$3:$A$110,0),1),0)</f>
        <v>0</v>
      </c>
      <c r="AE121" s="131">
        <f>IFERROR(INDEX(AE$3:AE$117,MATCH($A$114,$A$3:$A$110,0),1),0)</f>
        <v>0</v>
      </c>
      <c r="AF121" s="131">
        <f>IFERROR(INDEX(AF$3:AF$117,MATCH($A$114,$A$3:$A$110,0),1),0)</f>
        <v>0</v>
      </c>
      <c r="AG121" s="131">
        <f>IFERROR(INDEX(AG$3:AG$117,MATCH($A$114,$A$3:$A$110,0),1),0)</f>
        <v>0</v>
      </c>
      <c r="AH121" s="131">
        <f>IFERROR(INDEX(AH$3:AH$117,MATCH($A$114,$A$3:$A$110,0),1),0)</f>
        <v>0</v>
      </c>
      <c r="AI121" s="131">
        <f>IFERROR(INDEX(AI$3:AI$117,MATCH($A$114,$A$3:$A$110,0),1),0)</f>
        <v>0</v>
      </c>
      <c r="AJ121" s="131">
        <f>IFERROR(INDEX(AJ$3:AJ$117,MATCH($A$114,$A$3:$A$110,0),1),0)</f>
        <v>0</v>
      </c>
      <c r="AK121" s="131">
        <f>IFERROR(INDEX(AK$3:AK$117,MATCH($A$114,$A$3:$A$110,0),1),0)</f>
        <v>0</v>
      </c>
      <c r="AL121" s="131">
        <f>IFERROR(INDEX(AL$3:AL$117,MATCH($A$114,$A$3:$A$110,0),1),0)</f>
        <v>0</v>
      </c>
      <c r="AM121" s="131">
        <f>IFERROR(INDEX(AM$3:AM$117,MATCH($A$114,$A$3:$A$110,0),1),0)</f>
        <v>0</v>
      </c>
      <c r="AN121" s="131">
        <f>IFERROR(INDEX(AN$3:AN$117,MATCH($A$114,$A$3:$A$110,0),1),0)</f>
        <v>0</v>
      </c>
      <c r="AO121" s="131">
        <f>IFERROR(INDEX(AO$3:AO$117,MATCH($A$114,$A$3:$A$110,0),1),0)</f>
        <v>0</v>
      </c>
      <c r="AP121" s="131">
        <f>IFERROR(INDEX(AP$3:AP$117,MATCH($A$114,$A$3:$A$110,0),1),0)</f>
        <v>0</v>
      </c>
      <c r="AQ121" s="131">
        <f>IFERROR(INDEX(AQ$3:AQ$117,MATCH($A$114,$A$3:$A$110,0),1),0)</f>
        <v>0</v>
      </c>
      <c r="AR121" s="131">
        <f>IFERROR(INDEX(AR$3:AR$117,MATCH($A$114,$A$3:$A$110,0),1),0)</f>
        <v>0</v>
      </c>
      <c r="AS121" s="131">
        <f>IFERROR(INDEX(AS$3:AS$117,MATCH($A$114,$A$3:$A$110,0),1),0)</f>
        <v>0</v>
      </c>
      <c r="AT121" s="131">
        <f>IFERROR(INDEX(AT$3:AT$117,MATCH($A$114,$A$3:$A$110,0),1),0)</f>
        <v>0</v>
      </c>
      <c r="AU121" s="131">
        <f>IFERROR(INDEX(AU$3:AU$117,MATCH($A$114,$A$3:$A$110,0),1),0)</f>
        <v>0</v>
      </c>
      <c r="AV121" s="131">
        <f>IFERROR(INDEX(AV$3:AV$117,MATCH($A$114,$A$3:$A$110,0),1),0)</f>
        <v>0</v>
      </c>
      <c r="AW121" s="131">
        <f>IFERROR(INDEX(AW$3:AW$117,MATCH($A$114,$A$3:$A$110,0),1),0)</f>
        <v>0</v>
      </c>
      <c r="AX121" s="131">
        <f>IFERROR(INDEX(AX$3:AX$117,MATCH($A$114,$A$3:$A$110,0),1),0)</f>
        <v>0</v>
      </c>
      <c r="AY121" s="131">
        <f>IFERROR(INDEX(AY$3:AY$117,MATCH($A$114,$A$3:$A$110,0),1),0)</f>
        <v>0</v>
      </c>
      <c r="AZ121" s="131">
        <f>IFERROR(INDEX(AZ$3:AZ$117,MATCH($A$114,$A$3:$A$110,0),1),0)</f>
        <v>0</v>
      </c>
      <c r="BA121" s="131">
        <f>IFERROR(INDEX(BA$3:BA$117,MATCH($A$114,$A$3:$A$110,0),1),0)</f>
        <v>0</v>
      </c>
      <c r="BB121" s="131">
        <f>IFERROR(INDEX(BB$3:BB$117,MATCH($A$114,$A$3:$A$110,0),1),0)</f>
        <v>0</v>
      </c>
      <c r="BC121" s="131">
        <f>IFERROR(INDEX(BC$3:BC$117,MATCH($A$114,$A$3:$A$110,0),1),0)</f>
        <v>0</v>
      </c>
      <c r="BD121" s="131">
        <f>IFERROR(INDEX(BD$3:BD$117,MATCH($A$114,$A$3:$A$110,0),1),0)</f>
        <v>0</v>
      </c>
      <c r="BE121" s="131">
        <f>IFERROR(INDEX(BE$3:BE$117,MATCH($A$114,$A$3:$A$110,0),1),0)</f>
        <v>0</v>
      </c>
      <c r="BF121" s="131">
        <f>IFERROR(INDEX(BF$3:BF$117,MATCH($A$114,$A$3:$A$110,0),1),0)</f>
        <v>0</v>
      </c>
      <c r="BG121" s="131">
        <f>IFERROR(INDEX(BG$3:BG$117,MATCH($A$114,$A$3:$A$110,0),1),0)</f>
        <v>0</v>
      </c>
      <c r="BH121" s="131">
        <f>IFERROR(INDEX(BH$3:BH$117,MATCH($A$114,$A$3:$A$110,0),1),0)</f>
        <v>0</v>
      </c>
      <c r="BI121" s="131">
        <f>IFERROR(INDEX(BI$3:BI$117,MATCH($A$114,$A$3:$A$110,0),1),0)</f>
        <v>0</v>
      </c>
      <c r="BJ121" s="131">
        <f>IFERROR(INDEX(BJ$3:BJ$117,MATCH($A$114,$A$3:$A$110,0),1),0)</f>
        <v>0</v>
      </c>
      <c r="BK121" s="131">
        <f>IFERROR(INDEX(BK$3:BK$117,MATCH($A$114,$A$3:$A$110,0),1),0)</f>
        <v>0</v>
      </c>
      <c r="BL121" s="131">
        <f>IFERROR(INDEX(BL$3:BL$117,MATCH($A$114,$A$3:$A$110,0),1),0)</f>
        <v>0</v>
      </c>
      <c r="BM121" s="131">
        <f>IFERROR(INDEX(BM$3:BM$117,MATCH($A$114,$A$3:$A$110,0),1),0)</f>
        <v>0</v>
      </c>
    </row>
    <row r="122" spans="1:74">
      <c r="A122" t="s">
        <v>517</v>
      </c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 s="131">
        <f>IFERROR(INDEX(Q$3:Q$117,MATCH($A$115,$A3:$A$110,0),1),0)</f>
        <v>0</v>
      </c>
      <c r="R122" s="131">
        <f>IFERROR(INDEX(R$3:R$117,MATCH($A$115,$A3:$A$110,0),1),0)</f>
        <v>0</v>
      </c>
      <c r="S122" s="131">
        <f>IFERROR(INDEX(S$3:S$117,MATCH($A$115,$A3:$A$110,0),1),0)</f>
        <v>0</v>
      </c>
      <c r="T122" s="131">
        <f>IFERROR(INDEX(T$3:T$117,MATCH($A$115,$A3:$A$110,0),1),0)</f>
        <v>0</v>
      </c>
      <c r="U122" s="131">
        <f>IFERROR(INDEX(U$3:U$117,MATCH($A$115,$A3:$A$110,0),1),0)</f>
        <v>0</v>
      </c>
      <c r="V122" s="131">
        <f>IFERROR(INDEX(V$3:V$117,MATCH($A$115,$A3:$A$110,0),1),0)</f>
        <v>0</v>
      </c>
      <c r="W122" s="131">
        <f>IFERROR(INDEX(W$3:W$117,MATCH($A$115,$A3:$A$110,0),1),0)</f>
        <v>0</v>
      </c>
      <c r="X122" s="131">
        <f>IFERROR(INDEX(X$3:X$117,MATCH($A$115,$A3:$A$110,0),1),0)</f>
        <v>0</v>
      </c>
      <c r="Y122" s="131">
        <f>IFERROR(INDEX(Y$3:Y$117,MATCH($A$115,$A3:$A$110,0),1),0)</f>
        <v>0</v>
      </c>
      <c r="Z122" s="131">
        <f>IFERROR(INDEX(Z$3:Z$117,MATCH($A$115,$A3:$A$110,0),1),0)</f>
        <v>0</v>
      </c>
      <c r="AA122" s="131">
        <f>IFERROR(INDEX(AA$3:AA$117,MATCH($A$115,$A3:$A$110,0),1),0)</f>
        <v>0</v>
      </c>
      <c r="AB122" s="131">
        <f>IFERROR(INDEX(AB$3:AB$117,MATCH($A$115,$A3:$A$110,0),1),0)</f>
        <v>0</v>
      </c>
      <c r="AC122" s="131">
        <f>IFERROR(INDEX(AC$3:AC$117,MATCH($A$115,$A3:$A$110,0),1),0)</f>
        <v>0</v>
      </c>
      <c r="AD122" s="131">
        <f>IFERROR(INDEX(AD$3:AD$117,MATCH($A$115,$A3:$A$110,0),1),0)</f>
        <v>0</v>
      </c>
      <c r="AE122" s="131">
        <f>IFERROR(INDEX(AE$3:AE$117,MATCH($A$115,$A3:$A$110,0),1),0)</f>
        <v>0</v>
      </c>
      <c r="AF122" s="131">
        <f>IFERROR(INDEX(AF$3:AF$117,MATCH($A$115,$A3:$A$110,0),1),0)</f>
        <v>0</v>
      </c>
      <c r="AG122" s="131">
        <f>IFERROR(INDEX(AG$3:AG$117,MATCH($A$115,$A3:$A$110,0),1),0)</f>
        <v>0</v>
      </c>
      <c r="AH122" s="131">
        <f>IFERROR(INDEX(AH$3:AH$117,MATCH($A$115,$A3:$A$110,0),1),0)</f>
        <v>0</v>
      </c>
      <c r="AI122" s="131">
        <f>IFERROR(INDEX(AI$3:AI$117,MATCH($A$115,$A3:$A$110,0),1),0)</f>
        <v>0</v>
      </c>
      <c r="AJ122" s="131">
        <f>IFERROR(INDEX(AJ$3:AJ$117,MATCH($A$115,$A3:$A$110,0),1),0)</f>
        <v>0</v>
      </c>
      <c r="AK122" s="131">
        <f>IFERROR(INDEX(AK$3:AK$117,MATCH($A$115,$A3:$A$110,0),1),0)</f>
        <v>0</v>
      </c>
      <c r="AL122" s="131">
        <f>IFERROR(INDEX(AL$3:AL$117,MATCH($A$115,$A3:$A$110,0),1),0)</f>
        <v>0</v>
      </c>
      <c r="AM122" s="131">
        <f>IFERROR(INDEX(AM$3:AM$117,MATCH($A$115,$A3:$A$110,0),1),0)</f>
        <v>0</v>
      </c>
      <c r="AN122" s="131">
        <f>IFERROR(INDEX(AN$3:AN$117,MATCH($A$115,$A3:$A$110,0),1),0)</f>
        <v>0</v>
      </c>
      <c r="AO122" s="131">
        <f>IFERROR(INDEX(AO$3:AO$117,MATCH($A$115,$A3:$A$110,0),1),0)</f>
        <v>0</v>
      </c>
      <c r="AP122" s="131">
        <f>IFERROR(INDEX(AP$3:AP$117,MATCH($A$115,$A3:$A$110,0),1),0)</f>
        <v>0</v>
      </c>
      <c r="AQ122" s="131">
        <f>IFERROR(INDEX(AQ$3:AQ$117,MATCH($A$115,$A3:$A$110,0),1),0)</f>
        <v>0</v>
      </c>
      <c r="AR122" s="131">
        <f>IFERROR(INDEX(AR$3:AR$117,MATCH($A$115,$A3:$A$110,0),1),0)</f>
        <v>0</v>
      </c>
      <c r="AS122" s="131">
        <f>IFERROR(INDEX(AS$3:AS$117,MATCH($A$115,$A3:$A$110,0),1),0)</f>
        <v>0</v>
      </c>
      <c r="AT122" s="131">
        <f>IFERROR(INDEX(AT$3:AT$117,MATCH($A$115,$A3:$A$110,0),1),0)</f>
        <v>0</v>
      </c>
      <c r="AU122" s="131">
        <f>IFERROR(INDEX(AU$3:AU$117,MATCH($A$115,$A3:$A$110,0),1),0)</f>
        <v>0</v>
      </c>
      <c r="AV122" s="131">
        <f>IFERROR(INDEX(AV$3:AV$117,MATCH($A$115,$A3:$A$110,0),1),0)</f>
        <v>0</v>
      </c>
      <c r="AW122" s="131">
        <f>IFERROR(INDEX(AW$3:AW$117,MATCH($A$115,$A3:$A$110,0),1),0)</f>
        <v>0</v>
      </c>
      <c r="AX122" s="131">
        <f>IFERROR(INDEX(AX$3:AX$117,MATCH($A$115,$A3:$A$110,0),1),0)</f>
        <v>0</v>
      </c>
      <c r="AY122" s="131">
        <f>IFERROR(INDEX(AY$3:AY$117,MATCH($A$115,$A3:$A$110,0),1),0)</f>
        <v>0</v>
      </c>
      <c r="AZ122" s="131">
        <f>IFERROR(INDEX(AZ$3:AZ$117,MATCH($A$115,$A3:$A$110,0),1),0)</f>
        <v>0</v>
      </c>
      <c r="BA122" s="131">
        <f>IFERROR(INDEX(BA$3:BA$117,MATCH($A$115,$A3:$A$110,0),1),0)</f>
        <v>0</v>
      </c>
      <c r="BB122" s="131">
        <f>IFERROR(INDEX(BB$3:BB$117,MATCH($A$115,$A3:$A$110,0),1),0)</f>
        <v>0</v>
      </c>
      <c r="BC122" s="131">
        <f>IFERROR(INDEX(BC$3:BC$117,MATCH($A$115,$A3:$A$110,0),1),0)</f>
        <v>0</v>
      </c>
      <c r="BD122" s="131">
        <f>IFERROR(INDEX(BD$3:BD$117,MATCH($A$115,$A3:$A$110,0),1),0)</f>
        <v>0</v>
      </c>
      <c r="BE122" s="131">
        <f>IFERROR(INDEX(BE$3:BE$117,MATCH($A$115,$A3:$A$110,0),1),0)</f>
        <v>0</v>
      </c>
      <c r="BF122" s="131">
        <f>IFERROR(INDEX(BF$3:BF$117,MATCH($A$115,$A3:$A$110,0),1),0)</f>
        <v>0</v>
      </c>
      <c r="BG122" s="131">
        <f>IFERROR(INDEX(BG$3:BG$117,MATCH($A$115,$A3:$A$110,0),1),0)</f>
        <v>0</v>
      </c>
      <c r="BH122" s="131">
        <f>IFERROR(INDEX(BH$3:BH$117,MATCH($A$115,$A3:$A$110,0),1),0)</f>
        <v>0</v>
      </c>
      <c r="BI122" s="131">
        <f>IFERROR(INDEX(BI$3:BI$117,MATCH($A$115,$A3:$A$110,0),1),0)</f>
        <v>0</v>
      </c>
      <c r="BJ122" s="131">
        <f>IFERROR(INDEX(BJ$3:BJ$117,MATCH($A$115,$A3:$A$110,0),1),0)</f>
        <v>0</v>
      </c>
      <c r="BK122" s="131">
        <f>IFERROR(INDEX(BK$3:BK$117,MATCH($A$115,$A3:$A$110,0),1),0)</f>
        <v>0</v>
      </c>
      <c r="BL122" s="131">
        <f>IFERROR(INDEX(BL$3:BL$117,MATCH($A$115,$A3:$A$110,0),1),0)</f>
        <v>0</v>
      </c>
      <c r="BM122" s="131">
        <f>IFERROR(INDEX(BM$3:BM$117,MATCH($A$115,$A3:$A$110,0),1),0)</f>
        <v>0</v>
      </c>
    </row>
    <row r="123" spans="1:74" s="80" customFormat="1">
      <c r="A123" t="s">
        <v>518</v>
      </c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 s="80">
        <f t="shared" si="0"/>
        <v>0</v>
      </c>
      <c r="R123" s="80">
        <f t="shared" si="0"/>
        <v>0</v>
      </c>
      <c r="S123" s="80">
        <f t="shared" si="0"/>
        <v>0</v>
      </c>
      <c r="T123" s="80">
        <f t="shared" si="0"/>
        <v>0</v>
      </c>
      <c r="U123" s="80">
        <f t="shared" si="0"/>
        <v>0</v>
      </c>
      <c r="V123" s="80">
        <f t="shared" si="0"/>
        <v>0</v>
      </c>
      <c r="W123" s="80">
        <f t="shared" si="0"/>
        <v>0</v>
      </c>
      <c r="X123" s="80">
        <f t="shared" si="0"/>
        <v>0</v>
      </c>
      <c r="Y123" s="80">
        <f t="shared" si="0"/>
        <v>0</v>
      </c>
      <c r="Z123" s="80">
        <f t="shared" si="0"/>
        <v>0</v>
      </c>
      <c r="AA123" s="80">
        <f t="shared" si="0"/>
        <v>0</v>
      </c>
      <c r="AB123" s="80">
        <f t="shared" si="0"/>
        <v>0</v>
      </c>
      <c r="AC123" s="80">
        <f t="shared" si="0"/>
        <v>0</v>
      </c>
      <c r="AD123" s="80">
        <f t="shared" si="0"/>
        <v>0</v>
      </c>
      <c r="AE123" s="80">
        <f t="shared" si="0"/>
        <v>0</v>
      </c>
      <c r="AF123" s="80">
        <f t="shared" si="0"/>
        <v>0</v>
      </c>
      <c r="AG123" s="80">
        <f t="shared" si="0"/>
        <v>0</v>
      </c>
      <c r="AH123" s="80">
        <f t="shared" si="0"/>
        <v>0</v>
      </c>
      <c r="AI123" s="80">
        <f t="shared" si="0"/>
        <v>0</v>
      </c>
      <c r="AJ123" s="80">
        <f t="shared" si="0"/>
        <v>0</v>
      </c>
      <c r="AK123" s="80">
        <f t="shared" si="0"/>
        <v>0</v>
      </c>
      <c r="AL123" s="80">
        <f t="shared" si="0"/>
        <v>0</v>
      </c>
      <c r="AM123" s="80">
        <f t="shared" si="0"/>
        <v>0</v>
      </c>
      <c r="AN123" s="80">
        <f t="shared" si="0"/>
        <v>0</v>
      </c>
      <c r="AO123" s="80">
        <f t="shared" si="0"/>
        <v>0</v>
      </c>
      <c r="AP123" s="80">
        <f t="shared" si="0"/>
        <v>0</v>
      </c>
      <c r="AQ123" s="80">
        <f t="shared" si="0"/>
        <v>0</v>
      </c>
      <c r="AR123" s="80">
        <f t="shared" si="0"/>
        <v>0</v>
      </c>
      <c r="AS123" s="80">
        <f t="shared" si="0"/>
        <v>0</v>
      </c>
      <c r="AT123" s="80">
        <f t="shared" si="0"/>
        <v>0</v>
      </c>
      <c r="AU123" s="80">
        <f t="shared" si="0"/>
        <v>0</v>
      </c>
      <c r="AV123" s="80">
        <f t="shared" si="0"/>
        <v>0</v>
      </c>
      <c r="AW123" s="80">
        <f t="shared" si="0"/>
        <v>0</v>
      </c>
      <c r="AX123" s="80">
        <f t="shared" si="0"/>
        <v>0</v>
      </c>
      <c r="AY123" s="80">
        <f t="shared" si="0"/>
        <v>0</v>
      </c>
      <c r="AZ123" s="80">
        <f t="shared" si="0"/>
        <v>0</v>
      </c>
      <c r="BA123" s="80">
        <f t="shared" si="0"/>
        <v>0</v>
      </c>
      <c r="BB123" s="80">
        <f t="shared" si="0"/>
        <v>0</v>
      </c>
      <c r="BC123" s="80">
        <f t="shared" si="0"/>
        <v>0</v>
      </c>
      <c r="BD123" s="80">
        <f t="shared" si="0"/>
        <v>0</v>
      </c>
      <c r="BE123" s="80">
        <f t="shared" ref="BE123:BM123" si="3">+BE42+BE46+BE49</f>
        <v>0</v>
      </c>
      <c r="BF123" s="80">
        <f t="shared" si="3"/>
        <v>0</v>
      </c>
      <c r="BG123" s="80">
        <f t="shared" si="3"/>
        <v>0</v>
      </c>
      <c r="BH123" s="80">
        <f t="shared" si="3"/>
        <v>0</v>
      </c>
      <c r="BI123" s="80">
        <f t="shared" si="3"/>
        <v>0</v>
      </c>
      <c r="BJ123" s="80">
        <f t="shared" si="3"/>
        <v>0</v>
      </c>
      <c r="BK123" s="80">
        <f t="shared" si="3"/>
        <v>0</v>
      </c>
      <c r="BL123" s="80">
        <f t="shared" si="3"/>
        <v>0</v>
      </c>
      <c r="BM123" s="80">
        <f t="shared" si="3"/>
        <v>0</v>
      </c>
    </row>
    <row r="124" spans="1:74" s="80" customFormat="1">
      <c r="A124" t="s">
        <v>344</v>
      </c>
      <c r="B124">
        <v>319079</v>
      </c>
      <c r="C124">
        <v>316129.95</v>
      </c>
      <c r="D124">
        <v>332734</v>
      </c>
      <c r="E124">
        <v>298714</v>
      </c>
      <c r="F124">
        <v>261032</v>
      </c>
      <c r="G124">
        <v>250809.64</v>
      </c>
      <c r="H124">
        <v>280507</v>
      </c>
      <c r="I124">
        <v>241665</v>
      </c>
      <c r="J124">
        <v>275526</v>
      </c>
      <c r="K124">
        <v>277508.11</v>
      </c>
      <c r="L124">
        <v>410921</v>
      </c>
      <c r="M124">
        <v>245528</v>
      </c>
      <c r="N124">
        <v>212402</v>
      </c>
      <c r="O124">
        <v>192686.21</v>
      </c>
      <c r="P124">
        <v>153120</v>
      </c>
      <c r="Q124" s="80">
        <f t="shared" si="1"/>
        <v>0</v>
      </c>
      <c r="R124" s="80">
        <f t="shared" si="1"/>
        <v>0</v>
      </c>
      <c r="S124" s="80">
        <f t="shared" si="1"/>
        <v>0</v>
      </c>
      <c r="T124" s="80">
        <f t="shared" si="1"/>
        <v>0</v>
      </c>
      <c r="U124" s="80">
        <f t="shared" si="1"/>
        <v>0</v>
      </c>
      <c r="V124" s="80">
        <f t="shared" si="1"/>
        <v>0</v>
      </c>
      <c r="W124" s="80">
        <f t="shared" si="1"/>
        <v>0</v>
      </c>
      <c r="X124" s="80">
        <f t="shared" si="1"/>
        <v>0</v>
      </c>
      <c r="Y124" s="80">
        <f t="shared" si="1"/>
        <v>0</v>
      </c>
      <c r="Z124" s="80">
        <f t="shared" si="1"/>
        <v>0</v>
      </c>
      <c r="AA124" s="80">
        <f t="shared" si="1"/>
        <v>0</v>
      </c>
      <c r="AB124" s="80">
        <f t="shared" si="1"/>
        <v>0</v>
      </c>
      <c r="AC124" s="80">
        <f t="shared" si="1"/>
        <v>0</v>
      </c>
      <c r="AD124" s="80">
        <f t="shared" si="1"/>
        <v>0</v>
      </c>
      <c r="AE124" s="80">
        <f t="shared" si="1"/>
        <v>0</v>
      </c>
      <c r="AF124" s="80">
        <f t="shared" si="1"/>
        <v>0</v>
      </c>
      <c r="AG124" s="80">
        <f t="shared" si="1"/>
        <v>0</v>
      </c>
      <c r="AH124" s="80">
        <f t="shared" si="1"/>
        <v>0</v>
      </c>
      <c r="AI124" s="80">
        <f t="shared" si="1"/>
        <v>0</v>
      </c>
      <c r="AJ124" s="80">
        <f t="shared" si="1"/>
        <v>0</v>
      </c>
      <c r="AK124" s="80">
        <f t="shared" si="1"/>
        <v>0</v>
      </c>
      <c r="AL124" s="80">
        <f t="shared" si="1"/>
        <v>0</v>
      </c>
      <c r="AM124" s="80">
        <f t="shared" si="1"/>
        <v>0</v>
      </c>
      <c r="AN124" s="80">
        <f t="shared" si="1"/>
        <v>0</v>
      </c>
      <c r="AO124" s="80">
        <f t="shared" si="1"/>
        <v>0</v>
      </c>
      <c r="AP124" s="80">
        <f t="shared" si="1"/>
        <v>0</v>
      </c>
      <c r="AQ124" s="80">
        <f t="shared" si="1"/>
        <v>0</v>
      </c>
      <c r="AR124" s="80">
        <f t="shared" si="1"/>
        <v>0</v>
      </c>
      <c r="AS124" s="80">
        <f t="shared" si="1"/>
        <v>0</v>
      </c>
      <c r="AT124" s="80">
        <f t="shared" si="1"/>
        <v>0</v>
      </c>
      <c r="AU124" s="80">
        <f t="shared" si="1"/>
        <v>0</v>
      </c>
      <c r="AV124" s="80">
        <f t="shared" si="1"/>
        <v>0</v>
      </c>
      <c r="AW124" s="80">
        <f t="shared" si="1"/>
        <v>0</v>
      </c>
      <c r="AX124" s="80">
        <f t="shared" si="1"/>
        <v>0</v>
      </c>
      <c r="AY124" s="80">
        <f t="shared" si="1"/>
        <v>0</v>
      </c>
      <c r="AZ124" s="80">
        <f t="shared" si="1"/>
        <v>0</v>
      </c>
      <c r="BA124" s="80">
        <f t="shared" si="1"/>
        <v>0</v>
      </c>
      <c r="BB124" s="80">
        <f t="shared" si="1"/>
        <v>0</v>
      </c>
      <c r="BC124" s="80">
        <f t="shared" si="1"/>
        <v>0</v>
      </c>
      <c r="BD124" s="80">
        <f t="shared" si="1"/>
        <v>0</v>
      </c>
      <c r="BE124" s="80">
        <f t="shared" si="1"/>
        <v>0</v>
      </c>
      <c r="BF124" s="80">
        <f t="shared" si="1"/>
        <v>0</v>
      </c>
      <c r="BG124" s="80">
        <f t="shared" si="1"/>
        <v>0</v>
      </c>
      <c r="BH124" s="80">
        <f t="shared" si="1"/>
        <v>0</v>
      </c>
      <c r="BI124" s="80">
        <f t="shared" si="1"/>
        <v>0</v>
      </c>
      <c r="BJ124" s="80">
        <f t="shared" si="1"/>
        <v>0</v>
      </c>
      <c r="BK124" s="80">
        <f t="shared" si="1"/>
        <v>0</v>
      </c>
      <c r="BL124" s="80">
        <f t="shared" si="1"/>
        <v>0</v>
      </c>
      <c r="BM124" s="80">
        <f t="shared" si="1"/>
        <v>0</v>
      </c>
    </row>
    <row r="125" spans="1:74" s="82" customFormat="1">
      <c r="A125" t="s">
        <v>519</v>
      </c>
      <c r="B125">
        <v>319079</v>
      </c>
      <c r="C125">
        <v>316129.95</v>
      </c>
      <c r="D125">
        <v>332734</v>
      </c>
      <c r="E125">
        <v>298714</v>
      </c>
      <c r="F125">
        <v>261032</v>
      </c>
      <c r="G125">
        <v>250809.64</v>
      </c>
      <c r="H125">
        <v>280507</v>
      </c>
      <c r="I125">
        <v>241665</v>
      </c>
      <c r="J125">
        <v>275526</v>
      </c>
      <c r="K125">
        <v>277508.11</v>
      </c>
      <c r="L125">
        <v>410921</v>
      </c>
      <c r="M125">
        <v>245528</v>
      </c>
      <c r="N125">
        <v>212402</v>
      </c>
      <c r="O125">
        <v>0</v>
      </c>
      <c r="P125">
        <v>0</v>
      </c>
      <c r="Q125" s="82">
        <f t="shared" si="2"/>
        <v>0</v>
      </c>
      <c r="R125" s="82">
        <f t="shared" si="2"/>
        <v>0</v>
      </c>
      <c r="S125" s="82">
        <f t="shared" si="2"/>
        <v>0</v>
      </c>
      <c r="T125" s="82">
        <f t="shared" si="2"/>
        <v>0</v>
      </c>
      <c r="U125" s="82">
        <f t="shared" si="2"/>
        <v>0</v>
      </c>
      <c r="V125" s="82">
        <f t="shared" si="2"/>
        <v>0</v>
      </c>
      <c r="W125" s="82">
        <f t="shared" si="2"/>
        <v>0</v>
      </c>
      <c r="X125" s="82">
        <f t="shared" si="2"/>
        <v>0</v>
      </c>
      <c r="Y125" s="82">
        <f t="shared" si="2"/>
        <v>0</v>
      </c>
      <c r="Z125" s="82">
        <f t="shared" si="2"/>
        <v>0</v>
      </c>
      <c r="AA125" s="82">
        <f t="shared" si="2"/>
        <v>0</v>
      </c>
      <c r="AB125" s="82">
        <f t="shared" si="2"/>
        <v>0</v>
      </c>
      <c r="AC125" s="82">
        <f t="shared" si="2"/>
        <v>0</v>
      </c>
      <c r="AD125" s="82">
        <f t="shared" si="2"/>
        <v>0</v>
      </c>
      <c r="AE125" s="82">
        <f t="shared" si="2"/>
        <v>0</v>
      </c>
      <c r="AF125" s="82">
        <f t="shared" si="2"/>
        <v>0</v>
      </c>
      <c r="AG125" s="82">
        <f t="shared" si="2"/>
        <v>0</v>
      </c>
      <c r="AH125" s="82">
        <f t="shared" si="2"/>
        <v>0</v>
      </c>
      <c r="AI125" s="82">
        <f t="shared" si="2"/>
        <v>0</v>
      </c>
      <c r="AJ125" s="82">
        <f t="shared" si="2"/>
        <v>0</v>
      </c>
      <c r="AK125" s="82">
        <f t="shared" si="2"/>
        <v>0</v>
      </c>
      <c r="AL125" s="82">
        <f t="shared" si="2"/>
        <v>0</v>
      </c>
      <c r="AM125" s="82">
        <f t="shared" si="2"/>
        <v>0</v>
      </c>
      <c r="AN125" s="82">
        <f t="shared" si="2"/>
        <v>0</v>
      </c>
      <c r="AO125" s="82">
        <f t="shared" si="2"/>
        <v>0</v>
      </c>
      <c r="AP125" s="82">
        <f t="shared" si="2"/>
        <v>0</v>
      </c>
      <c r="AQ125" s="82">
        <f t="shared" si="2"/>
        <v>0</v>
      </c>
      <c r="AR125" s="82">
        <f t="shared" si="2"/>
        <v>0</v>
      </c>
      <c r="AS125" s="82">
        <f t="shared" si="2"/>
        <v>0</v>
      </c>
      <c r="AT125" s="82">
        <f t="shared" si="2"/>
        <v>0</v>
      </c>
      <c r="AU125" s="82">
        <f t="shared" si="2"/>
        <v>0</v>
      </c>
      <c r="AV125" s="82">
        <f t="shared" si="2"/>
        <v>0</v>
      </c>
      <c r="AW125" s="82">
        <f t="shared" si="2"/>
        <v>0</v>
      </c>
      <c r="AX125" s="82">
        <f t="shared" si="2"/>
        <v>0</v>
      </c>
      <c r="AY125" s="82">
        <f t="shared" si="2"/>
        <v>0</v>
      </c>
      <c r="AZ125" s="82">
        <f t="shared" si="2"/>
        <v>0</v>
      </c>
      <c r="BA125" s="82">
        <f t="shared" si="2"/>
        <v>0</v>
      </c>
      <c r="BB125" s="82">
        <f t="shared" si="2"/>
        <v>0</v>
      </c>
      <c r="BC125" s="82">
        <f t="shared" si="2"/>
        <v>0</v>
      </c>
      <c r="BD125" s="82">
        <f t="shared" si="2"/>
        <v>0</v>
      </c>
      <c r="BE125" s="82">
        <f t="shared" si="2"/>
        <v>0</v>
      </c>
      <c r="BF125" s="82">
        <f t="shared" si="2"/>
        <v>0</v>
      </c>
      <c r="BG125" s="82">
        <f t="shared" si="2"/>
        <v>0</v>
      </c>
      <c r="BH125" s="82">
        <f t="shared" si="2"/>
        <v>0</v>
      </c>
      <c r="BI125" s="82">
        <f t="shared" si="2"/>
        <v>0</v>
      </c>
      <c r="BJ125" s="82">
        <f t="shared" si="2"/>
        <v>0</v>
      </c>
      <c r="BK125" s="82">
        <f t="shared" si="2"/>
        <v>0</v>
      </c>
      <c r="BL125" s="82">
        <f t="shared" si="2"/>
        <v>0</v>
      </c>
      <c r="BM125" s="82">
        <f t="shared" si="2"/>
        <v>0</v>
      </c>
    </row>
    <row r="126" spans="1:74">
      <c r="A126" t="s">
        <v>2092</v>
      </c>
      <c r="B126">
        <v>0</v>
      </c>
      <c r="C126">
        <v>0</v>
      </c>
      <c r="D126">
        <v>0</v>
      </c>
      <c r="E126">
        <v>0</v>
      </c>
      <c r="F126">
        <v>0</v>
      </c>
      <c r="G126">
        <v>0</v>
      </c>
      <c r="H126">
        <v>0</v>
      </c>
      <c r="I126">
        <v>0</v>
      </c>
      <c r="J126">
        <v>0</v>
      </c>
      <c r="K126">
        <v>0</v>
      </c>
      <c r="L126">
        <v>0</v>
      </c>
      <c r="M126">
        <v>0</v>
      </c>
      <c r="N126">
        <v>0</v>
      </c>
      <c r="O126">
        <v>192686.21</v>
      </c>
      <c r="P126">
        <v>153120</v>
      </c>
      <c r="Q126" s="80"/>
      <c r="R126" s="80"/>
      <c r="S126" s="80"/>
      <c r="T126" s="80"/>
      <c r="U126" s="80"/>
      <c r="V126" s="80"/>
      <c r="W126" s="80"/>
      <c r="X126" s="80"/>
      <c r="Y126" s="80"/>
      <c r="Z126" s="80"/>
      <c r="AA126" s="80"/>
      <c r="AB126" s="80"/>
      <c r="AC126" s="80"/>
      <c r="AD126" s="80"/>
      <c r="AE126" s="80"/>
      <c r="AF126" s="80"/>
      <c r="AG126" s="80"/>
      <c r="AH126" s="80"/>
      <c r="AI126" s="80"/>
      <c r="AJ126" s="80"/>
      <c r="AK126" s="80"/>
      <c r="AL126" s="80"/>
      <c r="AM126" s="80"/>
      <c r="AN126" s="80"/>
      <c r="AO126" s="80"/>
      <c r="AP126" s="80"/>
      <c r="AQ126" s="80"/>
      <c r="AR126" s="80"/>
      <c r="AS126" s="80"/>
      <c r="AT126" s="80"/>
      <c r="AU126" s="80"/>
      <c r="AV126" s="80"/>
      <c r="AW126" s="80"/>
      <c r="AX126" s="80"/>
      <c r="AY126" s="80"/>
      <c r="AZ126" s="80"/>
      <c r="BA126" s="80"/>
      <c r="BB126" s="80"/>
      <c r="BC126" s="80"/>
    </row>
    <row r="127" spans="1:74">
      <c r="A127" t="s">
        <v>345</v>
      </c>
      <c r="B127">
        <v>4998</v>
      </c>
      <c r="C127">
        <v>3162.14</v>
      </c>
      <c r="D127">
        <v>2483</v>
      </c>
      <c r="E127">
        <v>2117</v>
      </c>
      <c r="F127">
        <v>1679</v>
      </c>
      <c r="G127">
        <v>1021.32</v>
      </c>
      <c r="H127">
        <v>636</v>
      </c>
      <c r="I127">
        <v>397</v>
      </c>
      <c r="J127">
        <v>303</v>
      </c>
      <c r="K127">
        <v>386.48</v>
      </c>
      <c r="L127">
        <v>337</v>
      </c>
      <c r="M127">
        <v>336</v>
      </c>
      <c r="N127">
        <v>309</v>
      </c>
      <c r="O127">
        <v>367.8</v>
      </c>
      <c r="P127">
        <v>607</v>
      </c>
    </row>
    <row r="128" spans="1:74" s="3" customFormat="1" ht="14">
      <c r="A128" t="s">
        <v>346</v>
      </c>
      <c r="B128">
        <v>4998</v>
      </c>
      <c r="C128">
        <v>3162.14</v>
      </c>
      <c r="D128">
        <v>2483</v>
      </c>
      <c r="E128">
        <v>2117</v>
      </c>
      <c r="F128">
        <v>1679</v>
      </c>
      <c r="G128">
        <v>1021.32</v>
      </c>
      <c r="H128">
        <v>636</v>
      </c>
      <c r="I128">
        <v>397</v>
      </c>
      <c r="J128">
        <v>303</v>
      </c>
      <c r="K128">
        <v>386.48</v>
      </c>
      <c r="L128">
        <v>337</v>
      </c>
      <c r="M128">
        <v>336</v>
      </c>
      <c r="N128">
        <v>309</v>
      </c>
      <c r="O128">
        <v>367.8</v>
      </c>
      <c r="P128">
        <v>607</v>
      </c>
      <c r="Q128" t="s">
        <v>385</v>
      </c>
      <c r="R128" t="s">
        <v>386</v>
      </c>
      <c r="S128" t="s">
        <v>505</v>
      </c>
      <c r="T128" t="s">
        <v>388</v>
      </c>
      <c r="U128" t="s">
        <v>389</v>
      </c>
      <c r="V128" t="s">
        <v>390</v>
      </c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</row>
    <row r="129" spans="1:74">
      <c r="A129" t="s">
        <v>307</v>
      </c>
      <c r="B129">
        <v>3105</v>
      </c>
      <c r="C129">
        <v>22751.88</v>
      </c>
      <c r="D129">
        <v>15974</v>
      </c>
      <c r="E129">
        <v>11724</v>
      </c>
      <c r="F129">
        <v>39142</v>
      </c>
      <c r="G129">
        <v>419159.17</v>
      </c>
      <c r="H129">
        <v>16079</v>
      </c>
      <c r="I129">
        <v>5245</v>
      </c>
      <c r="J129">
        <v>2346</v>
      </c>
      <c r="K129">
        <v>47270.51</v>
      </c>
      <c r="L129">
        <v>1839</v>
      </c>
      <c r="M129">
        <v>2733</v>
      </c>
      <c r="N129">
        <v>2833</v>
      </c>
      <c r="O129">
        <v>3374.77</v>
      </c>
      <c r="P129">
        <v>3631</v>
      </c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</row>
    <row r="130" spans="1:74">
      <c r="A130" t="s">
        <v>347</v>
      </c>
      <c r="B130">
        <v>327182</v>
      </c>
      <c r="C130">
        <v>342043.96</v>
      </c>
      <c r="D130">
        <v>351191</v>
      </c>
      <c r="E130">
        <v>312555</v>
      </c>
      <c r="F130">
        <v>301853</v>
      </c>
      <c r="G130">
        <v>670990.13</v>
      </c>
      <c r="H130">
        <v>297222</v>
      </c>
      <c r="I130">
        <v>247307</v>
      </c>
      <c r="J130">
        <v>278175</v>
      </c>
      <c r="K130">
        <v>325165.09999999998</v>
      </c>
      <c r="L130">
        <v>413097</v>
      </c>
      <c r="M130">
        <v>248597</v>
      </c>
      <c r="N130">
        <v>215544</v>
      </c>
      <c r="O130">
        <v>196428.78</v>
      </c>
      <c r="P130">
        <v>157358</v>
      </c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</row>
    <row r="131" spans="1:74">
      <c r="A131" t="s">
        <v>521</v>
      </c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>
        <v>116753</v>
      </c>
      <c r="R131">
        <v>183193</v>
      </c>
      <c r="S131">
        <v>223744.04</v>
      </c>
      <c r="T131">
        <v>248865</v>
      </c>
      <c r="U131">
        <v>213418</v>
      </c>
      <c r="V131">
        <v>200014</v>
      </c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</row>
    <row r="132" spans="1:74">
      <c r="A132" t="s">
        <v>348</v>
      </c>
      <c r="B132">
        <v>175928</v>
      </c>
      <c r="C132">
        <v>174855.72</v>
      </c>
      <c r="D132">
        <v>177646</v>
      </c>
      <c r="E132">
        <v>166339</v>
      </c>
      <c r="F132">
        <v>150384</v>
      </c>
      <c r="G132">
        <v>161759.10999999999</v>
      </c>
      <c r="H132">
        <v>155760</v>
      </c>
      <c r="I132">
        <v>144561</v>
      </c>
      <c r="J132">
        <v>146920</v>
      </c>
      <c r="K132">
        <v>157355.54</v>
      </c>
      <c r="L132">
        <v>169166</v>
      </c>
      <c r="M132">
        <v>130961</v>
      </c>
      <c r="N132">
        <v>143235</v>
      </c>
      <c r="O132">
        <v>114771.17</v>
      </c>
      <c r="P132">
        <v>108348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0</v>
      </c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</row>
    <row r="133" spans="1:74">
      <c r="A133" t="s">
        <v>2093</v>
      </c>
      <c r="B133">
        <v>0</v>
      </c>
      <c r="C133">
        <v>0</v>
      </c>
      <c r="D133">
        <v>0</v>
      </c>
      <c r="E133">
        <v>0</v>
      </c>
      <c r="F133">
        <v>0</v>
      </c>
      <c r="G133">
        <v>0</v>
      </c>
      <c r="H133">
        <v>0</v>
      </c>
      <c r="I133">
        <v>0</v>
      </c>
      <c r="J133">
        <v>0</v>
      </c>
      <c r="K133">
        <v>0</v>
      </c>
      <c r="L133">
        <v>0</v>
      </c>
      <c r="M133">
        <v>0</v>
      </c>
      <c r="N133">
        <v>0</v>
      </c>
      <c r="O133">
        <v>114771.17</v>
      </c>
      <c r="P133">
        <v>108348</v>
      </c>
      <c r="Q133">
        <v>116753</v>
      </c>
      <c r="R133">
        <v>183193</v>
      </c>
      <c r="S133">
        <v>223744.04</v>
      </c>
      <c r="T133">
        <v>248865</v>
      </c>
      <c r="U133">
        <v>213418</v>
      </c>
      <c r="V133">
        <v>200014</v>
      </c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</row>
    <row r="134" spans="1:74">
      <c r="A134" t="s">
        <v>349</v>
      </c>
      <c r="B134">
        <v>87482</v>
      </c>
      <c r="C134">
        <v>41740.35</v>
      </c>
      <c r="D134">
        <v>57220</v>
      </c>
      <c r="E134">
        <v>112967</v>
      </c>
      <c r="F134">
        <v>51969</v>
      </c>
      <c r="G134">
        <v>69367.08</v>
      </c>
      <c r="H134">
        <v>47818</v>
      </c>
      <c r="I134">
        <v>41514</v>
      </c>
      <c r="J134">
        <v>38632</v>
      </c>
      <c r="K134">
        <v>56995.360000000001</v>
      </c>
      <c r="L134">
        <v>50240</v>
      </c>
      <c r="M134">
        <v>36362</v>
      </c>
      <c r="N134">
        <v>31525</v>
      </c>
      <c r="O134">
        <v>30734.43</v>
      </c>
      <c r="P134">
        <v>30715</v>
      </c>
      <c r="Q134">
        <v>804</v>
      </c>
      <c r="R134">
        <v>1030</v>
      </c>
      <c r="S134">
        <v>0</v>
      </c>
      <c r="T134">
        <v>0</v>
      </c>
      <c r="U134">
        <v>2162</v>
      </c>
      <c r="V134">
        <v>1742</v>
      </c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</row>
    <row r="135" spans="1:74">
      <c r="A135" t="s">
        <v>350</v>
      </c>
      <c r="B135">
        <v>0</v>
      </c>
      <c r="C135">
        <v>0</v>
      </c>
      <c r="D135">
        <v>0</v>
      </c>
      <c r="E135">
        <v>0</v>
      </c>
      <c r="F135">
        <v>0</v>
      </c>
      <c r="G135">
        <v>0</v>
      </c>
      <c r="H135">
        <v>0</v>
      </c>
      <c r="I135">
        <v>0</v>
      </c>
      <c r="J135">
        <v>0</v>
      </c>
      <c r="K135">
        <v>0</v>
      </c>
      <c r="L135">
        <v>0</v>
      </c>
      <c r="M135">
        <v>0</v>
      </c>
      <c r="N135">
        <v>0</v>
      </c>
      <c r="O135">
        <v>-8363.41</v>
      </c>
      <c r="P135">
        <v>1331</v>
      </c>
      <c r="Q135">
        <v>804</v>
      </c>
      <c r="R135">
        <v>1030</v>
      </c>
      <c r="S135">
        <v>0</v>
      </c>
      <c r="T135">
        <v>0</v>
      </c>
      <c r="U135">
        <v>2162</v>
      </c>
      <c r="V135">
        <v>1742</v>
      </c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</row>
    <row r="136" spans="1:74">
      <c r="A136" t="s">
        <v>351</v>
      </c>
      <c r="B136">
        <v>87482</v>
      </c>
      <c r="C136">
        <v>41740.35</v>
      </c>
      <c r="D136">
        <v>57220</v>
      </c>
      <c r="E136">
        <v>112967</v>
      </c>
      <c r="F136">
        <v>51969</v>
      </c>
      <c r="G136">
        <v>69367.08</v>
      </c>
      <c r="H136">
        <v>47818</v>
      </c>
      <c r="I136">
        <v>41514</v>
      </c>
      <c r="J136">
        <v>38632</v>
      </c>
      <c r="K136">
        <v>56995.360000000001</v>
      </c>
      <c r="L136">
        <v>50240</v>
      </c>
      <c r="M136">
        <v>36362</v>
      </c>
      <c r="N136">
        <v>31525</v>
      </c>
      <c r="O136">
        <v>39097.839999999997</v>
      </c>
      <c r="P136">
        <v>29384</v>
      </c>
      <c r="Q136">
        <v>2137</v>
      </c>
      <c r="R136">
        <v>3838</v>
      </c>
      <c r="S136">
        <v>9306.7999999999993</v>
      </c>
      <c r="T136">
        <v>3989</v>
      </c>
      <c r="U136">
        <v>3121</v>
      </c>
      <c r="V136">
        <v>4603</v>
      </c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</row>
    <row r="137" spans="1:74">
      <c r="A137" t="s">
        <v>522</v>
      </c>
      <c r="B137">
        <v>263410</v>
      </c>
      <c r="C137">
        <v>216596.07</v>
      </c>
      <c r="D137">
        <v>234866</v>
      </c>
      <c r="E137">
        <v>279306</v>
      </c>
      <c r="F137">
        <v>202353</v>
      </c>
      <c r="G137">
        <v>231126.19</v>
      </c>
      <c r="H137">
        <v>203578</v>
      </c>
      <c r="I137">
        <v>186075</v>
      </c>
      <c r="J137">
        <v>185552</v>
      </c>
      <c r="K137">
        <v>214350.91</v>
      </c>
      <c r="L137">
        <v>219406</v>
      </c>
      <c r="M137">
        <v>167323</v>
      </c>
      <c r="N137">
        <v>174760</v>
      </c>
      <c r="O137">
        <v>145505.60000000001</v>
      </c>
      <c r="P137">
        <v>139063</v>
      </c>
      <c r="Q137">
        <v>119694</v>
      </c>
      <c r="R137">
        <v>188061</v>
      </c>
      <c r="S137">
        <v>233050.83</v>
      </c>
      <c r="T137">
        <v>252854</v>
      </c>
      <c r="U137">
        <v>218701</v>
      </c>
      <c r="V137">
        <v>206359</v>
      </c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</row>
    <row r="138" spans="1:74">
      <c r="A138" t="s">
        <v>353</v>
      </c>
      <c r="B138">
        <v>-176</v>
      </c>
      <c r="C138">
        <v>-17.28</v>
      </c>
      <c r="D138">
        <v>0</v>
      </c>
      <c r="E138">
        <v>0</v>
      </c>
      <c r="F138">
        <v>0</v>
      </c>
      <c r="G138">
        <v>0</v>
      </c>
      <c r="H138">
        <v>0</v>
      </c>
      <c r="I138">
        <v>0</v>
      </c>
      <c r="J138">
        <v>0</v>
      </c>
      <c r="K138">
        <v>0</v>
      </c>
      <c r="L138">
        <v>0</v>
      </c>
      <c r="M138">
        <v>0</v>
      </c>
      <c r="N138">
        <v>0</v>
      </c>
      <c r="O138">
        <v>0</v>
      </c>
      <c r="P138">
        <v>0</v>
      </c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</row>
    <row r="139" spans="1:74">
      <c r="A139" t="s">
        <v>354</v>
      </c>
      <c r="B139">
        <v>0</v>
      </c>
      <c r="C139">
        <v>0</v>
      </c>
      <c r="D139">
        <v>0</v>
      </c>
      <c r="E139">
        <v>0</v>
      </c>
      <c r="F139">
        <v>0</v>
      </c>
      <c r="G139">
        <v>0</v>
      </c>
      <c r="H139">
        <v>0</v>
      </c>
      <c r="I139">
        <v>0</v>
      </c>
      <c r="J139">
        <v>0</v>
      </c>
      <c r="K139">
        <v>0</v>
      </c>
      <c r="L139">
        <v>0</v>
      </c>
      <c r="M139">
        <v>0</v>
      </c>
      <c r="N139">
        <v>0</v>
      </c>
      <c r="O139">
        <v>0</v>
      </c>
      <c r="P139">
        <v>0</v>
      </c>
      <c r="Q139">
        <v>96621</v>
      </c>
      <c r="R139">
        <v>127575</v>
      </c>
      <c r="S139">
        <v>141889.60999999999</v>
      </c>
      <c r="T139">
        <v>137736</v>
      </c>
      <c r="U139">
        <v>120119</v>
      </c>
      <c r="V139">
        <v>109589</v>
      </c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</row>
    <row r="140" spans="1:74">
      <c r="A140" t="s">
        <v>524</v>
      </c>
      <c r="B140">
        <v>0</v>
      </c>
      <c r="C140">
        <v>0</v>
      </c>
      <c r="D140">
        <v>0</v>
      </c>
      <c r="E140">
        <v>0</v>
      </c>
      <c r="F140">
        <v>0</v>
      </c>
      <c r="G140">
        <v>0</v>
      </c>
      <c r="H140">
        <v>0</v>
      </c>
      <c r="I140">
        <v>0</v>
      </c>
      <c r="J140">
        <v>0</v>
      </c>
      <c r="K140">
        <v>0</v>
      </c>
      <c r="L140">
        <v>0</v>
      </c>
      <c r="M140">
        <v>0</v>
      </c>
      <c r="N140">
        <v>0</v>
      </c>
      <c r="O140">
        <v>0</v>
      </c>
      <c r="P140">
        <v>0</v>
      </c>
      <c r="Q140">
        <v>96621</v>
      </c>
      <c r="R140">
        <v>127575</v>
      </c>
      <c r="S140">
        <v>141889.60999999999</v>
      </c>
      <c r="T140">
        <v>137736</v>
      </c>
      <c r="U140">
        <v>120119</v>
      </c>
      <c r="V140">
        <v>109589</v>
      </c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</row>
    <row r="141" spans="1:74">
      <c r="A141" t="s">
        <v>525</v>
      </c>
      <c r="B141">
        <v>63596</v>
      </c>
      <c r="C141">
        <v>125378.75</v>
      </c>
      <c r="D141">
        <v>116325</v>
      </c>
      <c r="E141">
        <v>33249</v>
      </c>
      <c r="F141">
        <v>99500</v>
      </c>
      <c r="G141">
        <v>439863.94</v>
      </c>
      <c r="H141">
        <v>93644</v>
      </c>
      <c r="I141">
        <v>61232</v>
      </c>
      <c r="J141">
        <v>92623</v>
      </c>
      <c r="K141">
        <v>110814.19</v>
      </c>
      <c r="L141">
        <v>193691</v>
      </c>
      <c r="M141">
        <v>81274</v>
      </c>
      <c r="N141">
        <v>40784</v>
      </c>
      <c r="O141">
        <v>50923.18</v>
      </c>
      <c r="P141">
        <v>18295</v>
      </c>
      <c r="Q141">
        <v>24823</v>
      </c>
      <c r="R141">
        <v>46802</v>
      </c>
      <c r="S141">
        <v>53947.06</v>
      </c>
      <c r="T141">
        <v>52741</v>
      </c>
      <c r="U141">
        <v>47328</v>
      </c>
      <c r="V141">
        <v>41027</v>
      </c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</row>
    <row r="142" spans="1:74">
      <c r="A142" t="s">
        <v>355</v>
      </c>
      <c r="B142">
        <v>525</v>
      </c>
      <c r="C142">
        <v>363.17</v>
      </c>
      <c r="D142">
        <v>397</v>
      </c>
      <c r="E142">
        <v>430</v>
      </c>
      <c r="F142">
        <v>462</v>
      </c>
      <c r="G142">
        <v>541.26</v>
      </c>
      <c r="H142">
        <v>334</v>
      </c>
      <c r="I142">
        <v>356</v>
      </c>
      <c r="J142">
        <v>384</v>
      </c>
      <c r="K142">
        <v>744.94</v>
      </c>
      <c r="L142">
        <v>328</v>
      </c>
      <c r="M142">
        <v>353</v>
      </c>
      <c r="N142">
        <v>380</v>
      </c>
      <c r="O142">
        <v>298.10000000000002</v>
      </c>
      <c r="P142">
        <v>426</v>
      </c>
      <c r="Q142">
        <v>1667</v>
      </c>
      <c r="R142">
        <v>9695</v>
      </c>
      <c r="S142">
        <v>0</v>
      </c>
      <c r="T142">
        <v>0</v>
      </c>
      <c r="U142">
        <v>13082</v>
      </c>
      <c r="V142">
        <v>8896</v>
      </c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</row>
    <row r="143" spans="1:74">
      <c r="A143" t="s">
        <v>356</v>
      </c>
      <c r="B143">
        <v>4702</v>
      </c>
      <c r="C143">
        <v>24481.39</v>
      </c>
      <c r="D143">
        <v>21079</v>
      </c>
      <c r="E143">
        <v>5213</v>
      </c>
      <c r="F143">
        <v>19809</v>
      </c>
      <c r="G143">
        <v>87331.75</v>
      </c>
      <c r="H143">
        <v>17462</v>
      </c>
      <c r="I143">
        <v>11793</v>
      </c>
      <c r="J143">
        <v>18275</v>
      </c>
      <c r="K143">
        <v>21664.400000000001</v>
      </c>
      <c r="L143">
        <v>38505</v>
      </c>
      <c r="M143">
        <v>16186</v>
      </c>
      <c r="N143">
        <v>7892</v>
      </c>
      <c r="O143">
        <v>5599.58</v>
      </c>
      <c r="P143">
        <v>4737</v>
      </c>
      <c r="Q143">
        <v>23156</v>
      </c>
      <c r="R143">
        <v>37107</v>
      </c>
      <c r="S143">
        <v>53947.06</v>
      </c>
      <c r="T143">
        <v>52741</v>
      </c>
      <c r="U143">
        <v>34246</v>
      </c>
      <c r="V143">
        <v>32131</v>
      </c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</row>
    <row r="144" spans="1:74">
      <c r="A144" t="s">
        <v>526</v>
      </c>
      <c r="B144">
        <v>58369</v>
      </c>
      <c r="C144">
        <v>100534.19</v>
      </c>
      <c r="D144">
        <v>94849</v>
      </c>
      <c r="E144">
        <v>27606</v>
      </c>
      <c r="F144">
        <v>79229</v>
      </c>
      <c r="G144">
        <v>351990.93</v>
      </c>
      <c r="H144">
        <v>75848</v>
      </c>
      <c r="I144">
        <v>49083</v>
      </c>
      <c r="J144">
        <v>73964</v>
      </c>
      <c r="K144">
        <v>88404.85</v>
      </c>
      <c r="L144">
        <v>154858</v>
      </c>
      <c r="M144">
        <v>64735</v>
      </c>
      <c r="N144">
        <v>32512</v>
      </c>
      <c r="O144">
        <v>45025.5</v>
      </c>
      <c r="P144">
        <v>13132</v>
      </c>
      <c r="Q144">
        <v>121444</v>
      </c>
      <c r="R144">
        <v>174377</v>
      </c>
      <c r="S144">
        <v>195836.67</v>
      </c>
      <c r="T144">
        <v>190477</v>
      </c>
      <c r="U144">
        <v>167447</v>
      </c>
      <c r="V144">
        <v>150616</v>
      </c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</row>
    <row r="145" spans="1:74">
      <c r="A145" t="s">
        <v>527</v>
      </c>
      <c r="B145">
        <v>58369</v>
      </c>
      <c r="C145">
        <v>100534.19</v>
      </c>
      <c r="D145">
        <v>94849</v>
      </c>
      <c r="E145">
        <v>27606</v>
      </c>
      <c r="F145">
        <v>79229</v>
      </c>
      <c r="G145">
        <v>351990.93</v>
      </c>
      <c r="H145">
        <v>75848</v>
      </c>
      <c r="I145">
        <v>49083</v>
      </c>
      <c r="J145">
        <v>73964</v>
      </c>
      <c r="K145">
        <v>88404.85</v>
      </c>
      <c r="L145">
        <v>154858</v>
      </c>
      <c r="M145">
        <v>64735</v>
      </c>
      <c r="N145">
        <v>32512</v>
      </c>
      <c r="O145">
        <v>45025.5</v>
      </c>
      <c r="P145">
        <v>13132</v>
      </c>
      <c r="Q145">
        <v>0</v>
      </c>
      <c r="R145">
        <v>0</v>
      </c>
      <c r="S145">
        <v>0</v>
      </c>
      <c r="T145">
        <v>0</v>
      </c>
      <c r="U145">
        <v>0</v>
      </c>
      <c r="V145">
        <v>0</v>
      </c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</row>
    <row r="146" spans="1:74">
      <c r="A146" t="s">
        <v>528</v>
      </c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>
        <v>0</v>
      </c>
      <c r="R146">
        <v>0</v>
      </c>
      <c r="S146">
        <v>0</v>
      </c>
      <c r="T146">
        <v>0</v>
      </c>
      <c r="U146">
        <v>32</v>
      </c>
      <c r="V146">
        <v>0</v>
      </c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</row>
    <row r="147" spans="1:74">
      <c r="A147" t="s">
        <v>529</v>
      </c>
      <c r="B147">
        <v>58369</v>
      </c>
      <c r="C147">
        <v>100534.19</v>
      </c>
      <c r="D147">
        <v>94849</v>
      </c>
      <c r="E147">
        <v>27606</v>
      </c>
      <c r="F147">
        <v>79229</v>
      </c>
      <c r="G147">
        <v>351990.93</v>
      </c>
      <c r="H147">
        <v>75848</v>
      </c>
      <c r="I147">
        <v>49083</v>
      </c>
      <c r="J147">
        <v>73964</v>
      </c>
      <c r="K147">
        <v>88404.85</v>
      </c>
      <c r="L147">
        <v>154858</v>
      </c>
      <c r="M147">
        <v>64735</v>
      </c>
      <c r="N147">
        <v>32512</v>
      </c>
      <c r="O147">
        <v>45025.5</v>
      </c>
      <c r="P147">
        <v>13132</v>
      </c>
      <c r="Q147">
        <v>0</v>
      </c>
      <c r="R147">
        <v>0</v>
      </c>
      <c r="S147">
        <v>0</v>
      </c>
      <c r="T147">
        <v>0</v>
      </c>
      <c r="U147">
        <v>32</v>
      </c>
      <c r="V147">
        <v>0</v>
      </c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</row>
    <row r="148" spans="1:74">
      <c r="A148" t="s">
        <v>530</v>
      </c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>
        <v>-1750</v>
      </c>
      <c r="R148">
        <v>13684</v>
      </c>
      <c r="S148">
        <v>37214.17</v>
      </c>
      <c r="T148">
        <v>62377</v>
      </c>
      <c r="U148">
        <v>51286</v>
      </c>
      <c r="V148">
        <v>55743</v>
      </c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</row>
    <row r="149" spans="1:74">
      <c r="A149" t="s">
        <v>2094</v>
      </c>
      <c r="B149">
        <v>0</v>
      </c>
      <c r="C149">
        <v>0</v>
      </c>
      <c r="D149">
        <v>0</v>
      </c>
      <c r="E149">
        <v>0</v>
      </c>
      <c r="F149">
        <v>0</v>
      </c>
      <c r="G149">
        <v>0</v>
      </c>
      <c r="H149">
        <v>0</v>
      </c>
      <c r="I149">
        <v>0</v>
      </c>
      <c r="J149">
        <v>0</v>
      </c>
      <c r="K149">
        <v>0</v>
      </c>
      <c r="L149">
        <v>0</v>
      </c>
      <c r="M149">
        <v>0</v>
      </c>
      <c r="N149">
        <v>0</v>
      </c>
      <c r="O149">
        <v>0</v>
      </c>
      <c r="P149">
        <v>0</v>
      </c>
      <c r="Q149">
        <v>242</v>
      </c>
      <c r="R149">
        <v>593</v>
      </c>
      <c r="S149">
        <v>0.45</v>
      </c>
      <c r="T149">
        <v>0</v>
      </c>
      <c r="U149">
        <v>0</v>
      </c>
      <c r="V149">
        <v>1</v>
      </c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</row>
    <row r="150" spans="1:74">
      <c r="A150" t="s">
        <v>685</v>
      </c>
      <c r="B150">
        <v>0</v>
      </c>
      <c r="C150">
        <v>0</v>
      </c>
      <c r="D150">
        <v>0</v>
      </c>
      <c r="E150">
        <v>0</v>
      </c>
      <c r="F150">
        <v>0</v>
      </c>
      <c r="G150">
        <v>0</v>
      </c>
      <c r="H150">
        <v>0</v>
      </c>
      <c r="I150">
        <v>0</v>
      </c>
      <c r="J150">
        <v>0</v>
      </c>
      <c r="K150">
        <v>0</v>
      </c>
      <c r="L150">
        <v>0</v>
      </c>
      <c r="M150">
        <v>0</v>
      </c>
      <c r="N150">
        <v>0</v>
      </c>
      <c r="O150">
        <v>0</v>
      </c>
      <c r="P150">
        <v>0</v>
      </c>
      <c r="Q150">
        <v>1025</v>
      </c>
      <c r="R150">
        <v>2450</v>
      </c>
      <c r="S150">
        <v>6754.18</v>
      </c>
      <c r="T150">
        <v>12539</v>
      </c>
      <c r="U150">
        <v>10441</v>
      </c>
      <c r="V150">
        <v>10802</v>
      </c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</row>
    <row r="151" spans="1:74">
      <c r="A151" t="s">
        <v>535</v>
      </c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>
        <v>-3017</v>
      </c>
      <c r="R151">
        <v>10641</v>
      </c>
      <c r="S151">
        <v>30459.54</v>
      </c>
      <c r="T151">
        <v>49838</v>
      </c>
      <c r="U151">
        <v>40845</v>
      </c>
      <c r="V151">
        <v>44940</v>
      </c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</row>
    <row r="152" spans="1:74">
      <c r="A152" t="s">
        <v>537</v>
      </c>
      <c r="B152">
        <v>0</v>
      </c>
      <c r="C152">
        <v>0</v>
      </c>
      <c r="D152">
        <v>0</v>
      </c>
      <c r="E152">
        <v>0</v>
      </c>
      <c r="F152">
        <v>0</v>
      </c>
      <c r="G152">
        <v>0</v>
      </c>
      <c r="H152">
        <v>0</v>
      </c>
      <c r="I152">
        <v>0</v>
      </c>
      <c r="J152">
        <v>0</v>
      </c>
      <c r="K152">
        <v>0</v>
      </c>
      <c r="L152">
        <v>0</v>
      </c>
      <c r="M152">
        <v>0</v>
      </c>
      <c r="N152">
        <v>0</v>
      </c>
      <c r="O152">
        <v>0</v>
      </c>
      <c r="P152">
        <v>0</v>
      </c>
      <c r="Q152">
        <v>-3017</v>
      </c>
      <c r="R152">
        <v>10641</v>
      </c>
      <c r="S152">
        <v>30459.54</v>
      </c>
      <c r="T152">
        <v>49838</v>
      </c>
      <c r="U152">
        <v>40845</v>
      </c>
      <c r="V152">
        <v>44940</v>
      </c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</row>
    <row r="153" spans="1:74">
      <c r="A153" t="s">
        <v>538</v>
      </c>
      <c r="B153">
        <v>0</v>
      </c>
      <c r="C153">
        <v>0</v>
      </c>
      <c r="D153">
        <v>0</v>
      </c>
      <c r="E153">
        <v>0</v>
      </c>
      <c r="F153">
        <v>0</v>
      </c>
      <c r="G153">
        <v>673.05</v>
      </c>
      <c r="H153">
        <v>0</v>
      </c>
      <c r="I153">
        <v>0</v>
      </c>
      <c r="J153">
        <v>0</v>
      </c>
      <c r="K153">
        <v>0</v>
      </c>
      <c r="L153">
        <v>0</v>
      </c>
      <c r="M153">
        <v>0</v>
      </c>
      <c r="N153">
        <v>0</v>
      </c>
      <c r="O153">
        <v>0</v>
      </c>
      <c r="P153">
        <v>0</v>
      </c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</row>
    <row r="154" spans="1:74">
      <c r="A154" t="s">
        <v>539</v>
      </c>
      <c r="B154">
        <v>58369</v>
      </c>
      <c r="C154">
        <v>100534.19</v>
      </c>
      <c r="D154">
        <v>94849</v>
      </c>
      <c r="E154">
        <v>27606</v>
      </c>
      <c r="F154">
        <v>79229</v>
      </c>
      <c r="G154">
        <v>354683.13</v>
      </c>
      <c r="H154">
        <v>75848</v>
      </c>
      <c r="I154">
        <v>49083</v>
      </c>
      <c r="J154">
        <v>73964</v>
      </c>
      <c r="K154">
        <v>88404.85</v>
      </c>
      <c r="L154">
        <v>154858</v>
      </c>
      <c r="M154">
        <v>64735</v>
      </c>
      <c r="N154">
        <v>32512</v>
      </c>
      <c r="O154">
        <v>45025.5</v>
      </c>
      <c r="P154">
        <v>13132</v>
      </c>
      <c r="Q154">
        <v>-3017</v>
      </c>
      <c r="R154">
        <v>10641</v>
      </c>
      <c r="S154">
        <v>30459.54</v>
      </c>
      <c r="T154">
        <v>49838</v>
      </c>
      <c r="U154">
        <v>40845</v>
      </c>
      <c r="V154">
        <v>44940</v>
      </c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</row>
    <row r="155" spans="1:74">
      <c r="A155" t="s">
        <v>540</v>
      </c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</row>
    <row r="156" spans="1:74">
      <c r="A156" t="s">
        <v>693</v>
      </c>
      <c r="B156">
        <v>55647</v>
      </c>
      <c r="C156">
        <v>99666.14</v>
      </c>
      <c r="D156">
        <v>93160</v>
      </c>
      <c r="E156">
        <v>26096</v>
      </c>
      <c r="F156">
        <v>78339</v>
      </c>
      <c r="G156">
        <v>352088.06</v>
      </c>
      <c r="H156">
        <v>76044</v>
      </c>
      <c r="I156">
        <v>48746</v>
      </c>
      <c r="J156">
        <v>74446</v>
      </c>
      <c r="K156">
        <v>89573.46</v>
      </c>
      <c r="L156">
        <v>155813</v>
      </c>
      <c r="M156">
        <v>65983</v>
      </c>
      <c r="N156">
        <v>33461</v>
      </c>
      <c r="O156">
        <v>45179.51</v>
      </c>
      <c r="P156">
        <v>15894</v>
      </c>
      <c r="Q156">
        <v>0</v>
      </c>
      <c r="R156">
        <v>0</v>
      </c>
      <c r="S156">
        <v>39.89</v>
      </c>
      <c r="T156">
        <v>75</v>
      </c>
      <c r="U156">
        <v>0</v>
      </c>
      <c r="V156">
        <v>93</v>
      </c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</row>
    <row r="157" spans="1:74">
      <c r="A157" t="s">
        <v>696</v>
      </c>
      <c r="B157">
        <v>2722</v>
      </c>
      <c r="C157">
        <v>868.05</v>
      </c>
      <c r="D157">
        <v>1689</v>
      </c>
      <c r="E157">
        <v>1510</v>
      </c>
      <c r="F157">
        <v>890</v>
      </c>
      <c r="G157">
        <v>-97.13</v>
      </c>
      <c r="H157">
        <v>-196</v>
      </c>
      <c r="I157">
        <v>337</v>
      </c>
      <c r="J157">
        <v>-482</v>
      </c>
      <c r="K157">
        <v>-1168.6199999999999</v>
      </c>
      <c r="L157">
        <v>-955</v>
      </c>
      <c r="M157">
        <v>-1248</v>
      </c>
      <c r="N157">
        <v>-949</v>
      </c>
      <c r="O157">
        <v>-154.01</v>
      </c>
      <c r="P157">
        <v>-2762</v>
      </c>
      <c r="Q157">
        <v>0</v>
      </c>
      <c r="R157">
        <v>0</v>
      </c>
      <c r="S157">
        <v>0</v>
      </c>
      <c r="T157">
        <v>0</v>
      </c>
      <c r="U157">
        <v>-33</v>
      </c>
      <c r="V157">
        <v>0</v>
      </c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</row>
    <row r="158" spans="1:74">
      <c r="A158" t="s">
        <v>541</v>
      </c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</row>
    <row r="159" spans="1:74">
      <c r="A159" t="s">
        <v>697</v>
      </c>
      <c r="B159">
        <v>55647</v>
      </c>
      <c r="C159">
        <v>99666.14</v>
      </c>
      <c r="D159">
        <v>93160</v>
      </c>
      <c r="E159">
        <v>26096</v>
      </c>
      <c r="F159">
        <v>78339</v>
      </c>
      <c r="G159">
        <v>354780.25</v>
      </c>
      <c r="H159">
        <v>76044</v>
      </c>
      <c r="I159">
        <v>48746</v>
      </c>
      <c r="J159">
        <v>74446</v>
      </c>
      <c r="K159">
        <v>89573.46</v>
      </c>
      <c r="L159">
        <v>155813</v>
      </c>
      <c r="M159">
        <v>65983</v>
      </c>
      <c r="N159">
        <v>33461</v>
      </c>
      <c r="O159">
        <v>45025.5</v>
      </c>
      <c r="P159">
        <v>13132</v>
      </c>
      <c r="Q159">
        <v>0</v>
      </c>
      <c r="R159">
        <v>0</v>
      </c>
      <c r="S159">
        <v>115.91</v>
      </c>
      <c r="T159">
        <v>0</v>
      </c>
      <c r="U159">
        <v>0</v>
      </c>
      <c r="V159">
        <v>0</v>
      </c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</row>
    <row r="160" spans="1:74">
      <c r="A160" t="s">
        <v>698</v>
      </c>
      <c r="B160">
        <v>2722</v>
      </c>
      <c r="C160">
        <v>868.05</v>
      </c>
      <c r="D160">
        <v>1689</v>
      </c>
      <c r="E160">
        <v>1510</v>
      </c>
      <c r="F160">
        <v>890</v>
      </c>
      <c r="G160">
        <v>-97.13</v>
      </c>
      <c r="H160">
        <v>-196</v>
      </c>
      <c r="I160">
        <v>337</v>
      </c>
      <c r="J160">
        <v>-482</v>
      </c>
      <c r="K160">
        <v>-1168.6199999999999</v>
      </c>
      <c r="L160">
        <v>-955</v>
      </c>
      <c r="M160">
        <v>-1248</v>
      </c>
      <c r="N160">
        <v>-949</v>
      </c>
      <c r="O160">
        <v>0</v>
      </c>
      <c r="P160">
        <v>0</v>
      </c>
      <c r="Q160">
        <v>0</v>
      </c>
      <c r="R160">
        <v>0</v>
      </c>
      <c r="S160">
        <v>503.53</v>
      </c>
      <c r="T160">
        <v>75</v>
      </c>
      <c r="U160">
        <v>-33</v>
      </c>
      <c r="V160">
        <v>93</v>
      </c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</row>
    <row r="161" spans="1:74">
      <c r="A161" t="s">
        <v>542</v>
      </c>
      <c r="B161">
        <v>7.6399999999999996E-2</v>
      </c>
      <c r="C161">
        <v>0.1421</v>
      </c>
      <c r="D161">
        <v>0.13320000000000001</v>
      </c>
      <c r="E161">
        <v>3.7600000000000001E-2</v>
      </c>
      <c r="F161">
        <v>0.1132</v>
      </c>
      <c r="G161">
        <v>0.54249999999999998</v>
      </c>
      <c r="H161">
        <v>0.11559999999999999</v>
      </c>
      <c r="I161">
        <v>7.8100000000000003E-2</v>
      </c>
      <c r="J161">
        <v>0.1193</v>
      </c>
      <c r="K161">
        <v>0.14929999999999999</v>
      </c>
      <c r="L161">
        <v>0.25990000000000002</v>
      </c>
      <c r="M161">
        <v>0.1108</v>
      </c>
      <c r="N161">
        <v>5.6300000000000003E-2</v>
      </c>
      <c r="O161">
        <v>7.5600000000000001E-2</v>
      </c>
      <c r="P161">
        <v>2.6499999999999999E-2</v>
      </c>
      <c r="Q161">
        <v>-3017</v>
      </c>
      <c r="R161">
        <v>10641</v>
      </c>
      <c r="S161">
        <v>30963.07</v>
      </c>
      <c r="T161">
        <v>49913</v>
      </c>
      <c r="U161">
        <v>40812</v>
      </c>
      <c r="V161">
        <v>45033</v>
      </c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</row>
    <row r="162" spans="1:74">
      <c r="A162" t="s">
        <v>543</v>
      </c>
      <c r="B162">
        <v>7.3499999999999996E-2</v>
      </c>
      <c r="C162">
        <v>0.1358</v>
      </c>
      <c r="D162">
        <v>0.1263</v>
      </c>
      <c r="E162">
        <v>3.5499999999999997E-2</v>
      </c>
      <c r="F162">
        <v>0.1069</v>
      </c>
      <c r="G162">
        <v>0.51619999999999999</v>
      </c>
      <c r="H162">
        <v>0.1104</v>
      </c>
      <c r="I162">
        <v>7.4300000000000005E-2</v>
      </c>
      <c r="J162">
        <v>0.1147</v>
      </c>
      <c r="K162">
        <v>0.14347499999999999</v>
      </c>
      <c r="L162">
        <v>0</v>
      </c>
      <c r="M162">
        <v>0</v>
      </c>
      <c r="N162">
        <v>0</v>
      </c>
      <c r="O162">
        <v>7.5600000000000001E-2</v>
      </c>
      <c r="P162">
        <v>2.6499999999999999E-2</v>
      </c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</row>
    <row r="163" spans="1:74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>
        <v>-223</v>
      </c>
      <c r="R163">
        <v>11253</v>
      </c>
      <c r="S163">
        <v>29211.62</v>
      </c>
      <c r="T163">
        <v>47947</v>
      </c>
      <c r="U163">
        <v>38442</v>
      </c>
      <c r="V163">
        <v>44698</v>
      </c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</row>
    <row r="164" spans="1:74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>
        <v>-2794</v>
      </c>
      <c r="R164">
        <v>-612</v>
      </c>
      <c r="S164">
        <v>1247.92</v>
      </c>
      <c r="T164">
        <v>1891</v>
      </c>
      <c r="U164">
        <v>2403</v>
      </c>
      <c r="V164">
        <v>242</v>
      </c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</row>
    <row r="165" spans="1:74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</row>
    <row r="166" spans="1:74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>
        <v>-223</v>
      </c>
      <c r="R166">
        <v>10641</v>
      </c>
      <c r="S166">
        <v>29715.15</v>
      </c>
      <c r="T166">
        <v>48022</v>
      </c>
      <c r="U166">
        <v>38409</v>
      </c>
      <c r="V166">
        <v>44791</v>
      </c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</row>
    <row r="167" spans="1:74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>
        <v>-2794</v>
      </c>
      <c r="R167">
        <v>0</v>
      </c>
      <c r="S167">
        <v>1247.92</v>
      </c>
      <c r="T167">
        <v>1891</v>
      </c>
      <c r="U167">
        <v>2403</v>
      </c>
      <c r="V167">
        <v>242</v>
      </c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</row>
    <row r="168" spans="1:74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>
        <v>-4.0000000000000002E-4</v>
      </c>
      <c r="R168">
        <v>0.02</v>
      </c>
      <c r="S168">
        <v>4.9750000000000003E-2</v>
      </c>
      <c r="T168">
        <v>7.9909999999999995E-2</v>
      </c>
      <c r="U168">
        <v>7.0000000000000007E-2</v>
      </c>
      <c r="V168">
        <v>7.0000000000000007E-2</v>
      </c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</row>
    <row r="169" spans="1:74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>
        <v>-4.0000000000000002E-4</v>
      </c>
      <c r="R169">
        <v>0.02</v>
      </c>
      <c r="S169">
        <v>0</v>
      </c>
      <c r="T169">
        <v>0</v>
      </c>
      <c r="U169">
        <v>7.0000000000000007E-2</v>
      </c>
      <c r="V169">
        <v>7.0000000000000007E-2</v>
      </c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</row>
    <row r="170" spans="1:74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</row>
    <row r="171" spans="1:74">
      <c r="B171" s="80"/>
      <c r="C171" s="80"/>
      <c r="D171" s="80"/>
      <c r="E171" s="80"/>
      <c r="F171" s="80"/>
      <c r="G171" s="80"/>
      <c r="H171" s="80"/>
      <c r="I171" s="80"/>
      <c r="J171" s="80"/>
      <c r="K171" s="80"/>
      <c r="L171" s="80"/>
      <c r="M171" s="80"/>
      <c r="N171" s="80"/>
      <c r="O171" s="80"/>
      <c r="P171" s="80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</row>
    <row r="172" spans="1:74">
      <c r="B172" s="80"/>
      <c r="C172" s="80"/>
      <c r="D172" s="80"/>
      <c r="E172" s="80"/>
      <c r="F172" s="80"/>
      <c r="G172" s="80"/>
      <c r="H172" s="80"/>
      <c r="I172" s="80"/>
      <c r="J172" s="80"/>
      <c r="K172" s="80"/>
      <c r="L172" s="80"/>
      <c r="M172" s="80"/>
      <c r="N172" s="80"/>
      <c r="O172" s="80"/>
      <c r="P172" s="80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</row>
    <row r="173" spans="1:74">
      <c r="B173" s="80"/>
      <c r="C173" s="80"/>
      <c r="D173" s="80"/>
      <c r="E173" s="80"/>
      <c r="F173" s="80"/>
      <c r="G173" s="80"/>
      <c r="H173" s="80"/>
      <c r="I173" s="80"/>
      <c r="J173" s="80"/>
      <c r="K173" s="80"/>
      <c r="L173" s="80"/>
      <c r="M173" s="80"/>
      <c r="N173" s="80"/>
      <c r="O173" s="80"/>
      <c r="P173" s="80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</row>
    <row r="174" spans="1:74">
      <c r="B174" s="80"/>
      <c r="C174" s="80"/>
      <c r="D174" s="80"/>
      <c r="E174" s="80"/>
      <c r="F174" s="80"/>
      <c r="G174" s="80"/>
      <c r="H174" s="80"/>
      <c r="I174" s="80"/>
      <c r="J174" s="80"/>
      <c r="K174" s="80"/>
      <c r="L174" s="80"/>
      <c r="M174" s="80"/>
      <c r="N174" s="80"/>
      <c r="O174" s="80"/>
      <c r="P174" s="80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</row>
    <row r="175" spans="1:74">
      <c r="B175" s="80"/>
      <c r="C175" s="80"/>
      <c r="D175" s="80"/>
      <c r="E175" s="80"/>
      <c r="F175" s="80"/>
      <c r="G175" s="80"/>
      <c r="H175" s="80"/>
      <c r="I175" s="80"/>
      <c r="J175" s="80"/>
      <c r="K175" s="80"/>
      <c r="L175" s="80"/>
      <c r="M175" s="80"/>
      <c r="N175" s="80"/>
      <c r="O175" s="80"/>
      <c r="P175" s="80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</row>
    <row r="176" spans="1:74">
      <c r="B176" s="80"/>
      <c r="C176" s="80"/>
      <c r="D176" s="80"/>
      <c r="E176" s="80"/>
      <c r="F176" s="80"/>
      <c r="G176" s="80"/>
      <c r="H176" s="80"/>
      <c r="I176" s="80"/>
      <c r="J176" s="80"/>
      <c r="K176" s="80"/>
      <c r="L176" s="80"/>
      <c r="M176" s="80"/>
      <c r="N176" s="80"/>
      <c r="O176" s="80"/>
      <c r="P176" s="80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</row>
    <row r="177" spans="2:74">
      <c r="B177" s="80"/>
      <c r="C177" s="80"/>
      <c r="D177" s="80"/>
      <c r="E177" s="80"/>
      <c r="F177" s="80"/>
      <c r="G177" s="80"/>
      <c r="H177" s="80"/>
      <c r="I177" s="80"/>
      <c r="J177" s="80"/>
      <c r="K177" s="80"/>
      <c r="L177" s="80"/>
      <c r="M177" s="80"/>
      <c r="N177" s="80"/>
      <c r="O177" s="80"/>
      <c r="P177" s="80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</row>
    <row r="178" spans="2:74">
      <c r="B178" s="80"/>
      <c r="C178" s="80"/>
      <c r="D178" s="80"/>
      <c r="E178" s="80"/>
      <c r="F178" s="80"/>
      <c r="G178" s="80"/>
      <c r="H178" s="80"/>
      <c r="I178" s="80"/>
      <c r="J178" s="80"/>
      <c r="K178" s="80"/>
      <c r="L178" s="80"/>
      <c r="M178" s="80"/>
      <c r="N178" s="80"/>
      <c r="O178" s="80"/>
      <c r="P178" s="80"/>
      <c r="Q178" s="80"/>
      <c r="R178" s="80"/>
      <c r="U178" s="80"/>
      <c r="V178" s="80"/>
      <c r="W178" s="80"/>
      <c r="X178" s="80"/>
      <c r="Y178" s="80"/>
      <c r="Z178" s="80"/>
      <c r="AA178" s="80"/>
      <c r="AB178" s="80"/>
      <c r="AC178" s="80"/>
      <c r="AD178" s="80"/>
      <c r="AE178" s="80"/>
      <c r="AF178" s="80"/>
      <c r="AG178" s="80"/>
      <c r="AH178" s="80"/>
      <c r="AI178" s="80"/>
      <c r="AJ178" s="80"/>
      <c r="AK178" s="80"/>
      <c r="AL178" s="80"/>
      <c r="AM178" s="80"/>
      <c r="AN178" s="80"/>
      <c r="AO178" s="80"/>
      <c r="AP178" s="80"/>
      <c r="AQ178" s="80"/>
      <c r="AR178" s="80"/>
      <c r="AS178" s="80"/>
      <c r="AT178" s="80"/>
      <c r="AU178" s="80"/>
      <c r="AV178" s="80"/>
      <c r="AW178" s="80"/>
      <c r="AX178" s="80"/>
      <c r="AY178" s="80"/>
      <c r="AZ178" s="80"/>
      <c r="BA178" s="80"/>
      <c r="BB178" s="80"/>
      <c r="BC178" s="80"/>
      <c r="BD178" s="80"/>
      <c r="BE178" s="80"/>
      <c r="BF178" s="80"/>
      <c r="BG178" s="80"/>
      <c r="BH178" s="80"/>
      <c r="BI178" s="80"/>
      <c r="BJ178" s="80"/>
      <c r="BK178" s="80"/>
      <c r="BL178" s="80"/>
      <c r="BM178" s="80"/>
      <c r="BN178" s="80"/>
      <c r="BO178" s="80"/>
      <c r="BP178" s="80"/>
      <c r="BQ178" s="80"/>
      <c r="BR178" s="80"/>
      <c r="BS178" s="80"/>
    </row>
    <row r="179" spans="2:74">
      <c r="B179" s="80"/>
      <c r="C179" s="80"/>
      <c r="D179" s="80"/>
      <c r="E179" s="80"/>
      <c r="F179" s="80"/>
      <c r="G179" s="80"/>
      <c r="H179" s="80"/>
      <c r="I179" s="80"/>
      <c r="J179" s="80"/>
      <c r="K179" s="80"/>
      <c r="L179" s="80"/>
      <c r="M179" s="80"/>
      <c r="N179" s="80"/>
      <c r="O179" s="80"/>
      <c r="P179" s="80"/>
      <c r="Q179" s="80"/>
      <c r="R179" s="80"/>
      <c r="U179" s="80"/>
      <c r="V179" s="80"/>
      <c r="W179" s="80"/>
      <c r="X179" s="80"/>
      <c r="Y179" s="80"/>
      <c r="Z179" s="80"/>
      <c r="AA179" s="80"/>
      <c r="AB179" s="80"/>
      <c r="AC179" s="80"/>
      <c r="AD179" s="80"/>
      <c r="AE179" s="80"/>
      <c r="AF179" s="80"/>
      <c r="AG179" s="80"/>
      <c r="AH179" s="80"/>
      <c r="AI179" s="80"/>
      <c r="AJ179" s="80"/>
      <c r="AK179" s="80"/>
      <c r="AL179" s="80"/>
      <c r="AM179" s="80"/>
      <c r="AN179" s="80"/>
      <c r="AO179" s="80"/>
      <c r="AP179" s="80"/>
      <c r="AQ179" s="80"/>
      <c r="AR179" s="80"/>
      <c r="AS179" s="80"/>
      <c r="AT179" s="80"/>
      <c r="AU179" s="80"/>
      <c r="AV179" s="80"/>
      <c r="AW179" s="80"/>
      <c r="AX179" s="80"/>
      <c r="AY179" s="80"/>
      <c r="AZ179" s="80"/>
      <c r="BA179" s="80"/>
      <c r="BB179" s="80"/>
      <c r="BC179" s="80"/>
      <c r="BD179" s="80"/>
      <c r="BE179" s="80"/>
      <c r="BF179" s="80"/>
      <c r="BG179" s="80"/>
      <c r="BH179" s="80"/>
      <c r="BI179" s="80"/>
      <c r="BJ179" s="80"/>
      <c r="BK179" s="80"/>
      <c r="BL179" s="80"/>
      <c r="BM179" s="80"/>
      <c r="BN179" s="80"/>
      <c r="BO179" s="80"/>
      <c r="BP179" s="80"/>
      <c r="BQ179" s="80"/>
      <c r="BR179" s="80"/>
      <c r="BS179" s="80"/>
    </row>
    <row r="180" spans="2:74">
      <c r="B180" s="80"/>
      <c r="C180" s="80"/>
      <c r="D180" s="80"/>
      <c r="E180" s="80"/>
      <c r="F180" s="80"/>
      <c r="G180" s="80"/>
      <c r="H180" s="80"/>
      <c r="I180" s="80"/>
      <c r="J180" s="80"/>
      <c r="K180" s="80"/>
      <c r="L180" s="80"/>
      <c r="M180" s="80"/>
      <c r="N180" s="80"/>
      <c r="O180" s="80"/>
      <c r="P180" s="80"/>
      <c r="Q180" s="80"/>
      <c r="R180" s="80"/>
      <c r="U180" s="80"/>
      <c r="V180" s="80"/>
      <c r="W180" s="80"/>
      <c r="X180" s="80"/>
      <c r="Y180" s="80"/>
      <c r="Z180" s="80"/>
      <c r="AA180" s="80"/>
      <c r="AB180" s="80"/>
      <c r="AC180" s="80"/>
      <c r="AD180" s="80"/>
      <c r="AE180" s="80"/>
      <c r="AF180" s="80"/>
      <c r="AG180" s="80"/>
      <c r="AH180" s="80"/>
      <c r="AI180" s="80"/>
      <c r="AJ180" s="80"/>
      <c r="AK180" s="80"/>
      <c r="AL180" s="80"/>
      <c r="AM180" s="80"/>
      <c r="AN180" s="80"/>
      <c r="AO180" s="80"/>
      <c r="AP180" s="80"/>
      <c r="AQ180" s="80"/>
      <c r="AR180" s="80"/>
      <c r="AS180" s="80"/>
      <c r="AT180" s="80"/>
      <c r="AU180" s="80"/>
      <c r="AV180" s="80"/>
      <c r="AW180" s="80"/>
      <c r="AX180" s="80"/>
      <c r="AY180" s="80"/>
      <c r="AZ180" s="80"/>
      <c r="BA180" s="80"/>
      <c r="BB180" s="80"/>
      <c r="BC180" s="80"/>
      <c r="BD180" s="80"/>
      <c r="BE180" s="80"/>
      <c r="BF180" s="80"/>
      <c r="BG180" s="80"/>
      <c r="BH180" s="80"/>
      <c r="BI180" s="80"/>
      <c r="BJ180" s="80"/>
      <c r="BK180" s="80"/>
      <c r="BL180" s="80"/>
      <c r="BM180" s="80"/>
      <c r="BN180" s="80"/>
      <c r="BO180" s="80"/>
      <c r="BP180" s="80"/>
      <c r="BQ180" s="80"/>
      <c r="BR180" s="80"/>
      <c r="BS180" s="80"/>
    </row>
    <row r="181" spans="2:74">
      <c r="B181" s="80"/>
      <c r="C181" s="80"/>
      <c r="D181" s="80"/>
      <c r="E181" s="80"/>
      <c r="F181" s="80"/>
      <c r="G181" s="80"/>
      <c r="H181" s="80"/>
      <c r="I181" s="80"/>
      <c r="J181" s="80"/>
      <c r="K181" s="80"/>
      <c r="L181" s="80"/>
      <c r="M181" s="80"/>
      <c r="N181" s="80"/>
      <c r="O181" s="80"/>
      <c r="P181" s="80"/>
      <c r="Q181" s="80"/>
      <c r="R181" s="80"/>
      <c r="U181" s="80"/>
      <c r="V181" s="80"/>
      <c r="W181" s="80"/>
      <c r="X181" s="80"/>
      <c r="Y181" s="80"/>
      <c r="Z181" s="80"/>
      <c r="AA181" s="80"/>
      <c r="AB181" s="80"/>
      <c r="AC181" s="80"/>
      <c r="AD181" s="80"/>
      <c r="AE181" s="80"/>
      <c r="AF181" s="80"/>
      <c r="AG181" s="80"/>
      <c r="AH181" s="80"/>
      <c r="AI181" s="80"/>
      <c r="AJ181" s="80"/>
      <c r="AK181" s="80"/>
      <c r="AL181" s="80"/>
      <c r="AM181" s="80"/>
      <c r="AN181" s="80"/>
      <c r="AO181" s="80"/>
      <c r="AP181" s="80"/>
      <c r="AQ181" s="80"/>
      <c r="AR181" s="80"/>
      <c r="AS181" s="80"/>
      <c r="AT181" s="80"/>
      <c r="AU181" s="80"/>
      <c r="AV181" s="80"/>
      <c r="AW181" s="80"/>
      <c r="AX181" s="80"/>
      <c r="AY181" s="80"/>
      <c r="AZ181" s="80"/>
      <c r="BA181" s="80"/>
      <c r="BB181" s="80"/>
      <c r="BC181" s="80"/>
      <c r="BD181" s="80"/>
      <c r="BE181" s="80"/>
      <c r="BF181" s="80"/>
      <c r="BG181" s="80"/>
      <c r="BH181" s="80"/>
      <c r="BI181" s="80"/>
      <c r="BJ181" s="80"/>
      <c r="BK181" s="80"/>
      <c r="BL181" s="80"/>
      <c r="BM181" s="80"/>
      <c r="BN181" s="80"/>
      <c r="BO181" s="80"/>
      <c r="BP181" s="80"/>
      <c r="BQ181" s="80"/>
      <c r="BR181" s="80"/>
      <c r="BS181" s="80"/>
    </row>
    <row r="182" spans="2:74">
      <c r="B182" s="80"/>
      <c r="C182" s="80"/>
      <c r="D182" s="80"/>
      <c r="E182" s="80"/>
      <c r="F182" s="80"/>
      <c r="G182" s="80"/>
      <c r="H182" s="80"/>
      <c r="I182" s="80"/>
      <c r="J182" s="80"/>
      <c r="K182" s="80"/>
      <c r="L182" s="80"/>
      <c r="M182" s="80"/>
      <c r="N182" s="80"/>
      <c r="O182" s="80"/>
      <c r="P182" s="80"/>
      <c r="Q182" s="80"/>
      <c r="R182" s="80"/>
      <c r="U182" s="80"/>
      <c r="V182" s="80"/>
      <c r="W182" s="80"/>
      <c r="X182" s="80"/>
      <c r="Y182" s="80"/>
      <c r="Z182" s="80"/>
      <c r="AA182" s="80"/>
      <c r="AB182" s="80"/>
      <c r="AC182" s="80"/>
      <c r="AD182" s="80"/>
      <c r="AE182" s="80"/>
      <c r="AF182" s="80"/>
      <c r="AG182" s="80"/>
      <c r="AH182" s="80"/>
      <c r="AI182" s="80"/>
      <c r="AJ182" s="80"/>
      <c r="AK182" s="80"/>
      <c r="AL182" s="80"/>
      <c r="AM182" s="80"/>
      <c r="AN182" s="80"/>
      <c r="AO182" s="80"/>
      <c r="AP182" s="80"/>
      <c r="AQ182" s="80"/>
      <c r="AR182" s="80"/>
      <c r="AS182" s="80"/>
      <c r="AT182" s="80"/>
      <c r="AU182" s="80"/>
      <c r="AV182" s="80"/>
      <c r="AW182" s="80"/>
      <c r="AX182" s="80"/>
      <c r="AY182" s="80"/>
      <c r="AZ182" s="80"/>
      <c r="BA182" s="80"/>
      <c r="BB182" s="80"/>
      <c r="BC182" s="80"/>
      <c r="BD182" s="80"/>
      <c r="BE182" s="80"/>
      <c r="BF182" s="80"/>
      <c r="BG182" s="80"/>
      <c r="BH182" s="80"/>
      <c r="BI182" s="80"/>
      <c r="BJ182" s="80"/>
      <c r="BK182" s="80"/>
      <c r="BL182" s="80"/>
      <c r="BM182" s="80"/>
      <c r="BN182" s="80"/>
      <c r="BO182" s="80"/>
      <c r="BP182" s="80"/>
      <c r="BQ182" s="80"/>
      <c r="BR182" s="80"/>
      <c r="BS182" s="80"/>
    </row>
    <row r="183" spans="2:74">
      <c r="B183" s="80"/>
      <c r="C183" s="80"/>
      <c r="D183" s="80"/>
      <c r="E183" s="80"/>
      <c r="F183" s="80"/>
      <c r="G183" s="80"/>
      <c r="H183" s="80"/>
      <c r="I183" s="80"/>
      <c r="J183" s="80"/>
      <c r="K183" s="80"/>
      <c r="L183" s="80"/>
      <c r="M183" s="80"/>
      <c r="N183" s="80"/>
      <c r="O183" s="80"/>
      <c r="P183" s="80"/>
      <c r="Q183" s="80"/>
      <c r="R183" s="80"/>
      <c r="U183" s="80"/>
      <c r="V183" s="80"/>
      <c r="W183" s="80"/>
      <c r="X183" s="80"/>
      <c r="Y183" s="80"/>
      <c r="Z183" s="80"/>
      <c r="AA183" s="80"/>
      <c r="AB183" s="80"/>
      <c r="AC183" s="80"/>
      <c r="AD183" s="80"/>
      <c r="AE183" s="80"/>
      <c r="AF183" s="80"/>
      <c r="AG183" s="80"/>
      <c r="AH183" s="80"/>
      <c r="AI183" s="80"/>
      <c r="AJ183" s="80"/>
      <c r="AK183" s="80"/>
      <c r="AL183" s="80"/>
      <c r="AM183" s="80"/>
      <c r="AN183" s="80"/>
      <c r="AO183" s="80"/>
      <c r="AP183" s="80"/>
      <c r="AQ183" s="80"/>
      <c r="AR183" s="80"/>
      <c r="AS183" s="80"/>
      <c r="AT183" s="80"/>
      <c r="AU183" s="80"/>
      <c r="AV183" s="80"/>
      <c r="AW183" s="80"/>
      <c r="AX183" s="80"/>
      <c r="AY183" s="80"/>
      <c r="AZ183" s="80"/>
      <c r="BA183" s="80"/>
      <c r="BB183" s="80"/>
      <c r="BC183" s="80"/>
      <c r="BD183" s="80"/>
      <c r="BE183" s="80"/>
      <c r="BF183" s="80"/>
      <c r="BG183" s="80"/>
      <c r="BH183" s="80"/>
      <c r="BI183" s="80"/>
      <c r="BJ183" s="80"/>
      <c r="BK183" s="80"/>
      <c r="BL183" s="80"/>
      <c r="BM183" s="80"/>
      <c r="BN183" s="80"/>
      <c r="BO183" s="80"/>
      <c r="BP183" s="80"/>
      <c r="BQ183" s="80"/>
      <c r="BR183" s="80"/>
      <c r="BS183" s="80"/>
    </row>
    <row r="184" spans="2:74">
      <c r="B184" s="80"/>
      <c r="C184" s="80"/>
      <c r="D184" s="80"/>
      <c r="E184" s="80"/>
      <c r="F184" s="80"/>
      <c r="G184" s="80"/>
      <c r="H184" s="80"/>
      <c r="I184" s="80"/>
      <c r="J184" s="80"/>
      <c r="K184" s="80"/>
      <c r="L184" s="80"/>
      <c r="M184" s="80"/>
      <c r="N184" s="80"/>
      <c r="O184" s="80"/>
      <c r="P184" s="80"/>
      <c r="Q184" s="80"/>
      <c r="R184" s="80"/>
      <c r="U184" s="80"/>
      <c r="V184" s="80"/>
      <c r="W184" s="80"/>
      <c r="X184" s="80"/>
      <c r="Y184" s="80"/>
      <c r="Z184" s="80"/>
      <c r="AA184" s="80"/>
      <c r="AB184" s="80"/>
      <c r="AC184" s="80"/>
      <c r="AD184" s="80"/>
      <c r="AE184" s="80"/>
      <c r="AF184" s="80"/>
      <c r="AG184" s="80"/>
      <c r="AH184" s="80"/>
      <c r="AI184" s="80"/>
      <c r="AJ184" s="80"/>
      <c r="AK184" s="80"/>
      <c r="AL184" s="80"/>
      <c r="AM184" s="80"/>
      <c r="AN184" s="80"/>
      <c r="AO184" s="80"/>
      <c r="AP184" s="80"/>
      <c r="AQ184" s="80"/>
      <c r="AR184" s="80"/>
      <c r="AS184" s="80"/>
      <c r="AT184" s="80"/>
      <c r="AU184" s="80"/>
      <c r="AV184" s="80"/>
      <c r="AW184" s="80"/>
      <c r="AX184" s="80"/>
      <c r="AY184" s="80"/>
      <c r="AZ184" s="80"/>
      <c r="BA184" s="80"/>
      <c r="BB184" s="80"/>
      <c r="BC184" s="80"/>
      <c r="BD184" s="80"/>
      <c r="BE184" s="80"/>
      <c r="BF184" s="80"/>
      <c r="BG184" s="80"/>
      <c r="BH184" s="80"/>
      <c r="BI184" s="80"/>
      <c r="BJ184" s="80"/>
      <c r="BK184" s="80"/>
      <c r="BL184" s="80"/>
      <c r="BM184" s="80"/>
      <c r="BN184" s="80"/>
      <c r="BO184" s="80"/>
      <c r="BP184" s="80"/>
      <c r="BQ184" s="80"/>
      <c r="BR184" s="80"/>
      <c r="BS184" s="80"/>
    </row>
    <row r="185" spans="2:74">
      <c r="B185" s="80"/>
      <c r="C185" s="80"/>
      <c r="D185" s="80"/>
      <c r="E185" s="80"/>
      <c r="F185" s="80"/>
      <c r="G185" s="80"/>
      <c r="H185" s="80"/>
      <c r="I185" s="80"/>
      <c r="J185" s="80"/>
      <c r="K185" s="80"/>
      <c r="L185" s="80"/>
      <c r="M185" s="80"/>
      <c r="N185" s="80"/>
      <c r="O185" s="80"/>
      <c r="P185" s="80"/>
      <c r="Q185" s="80"/>
      <c r="R185" s="80"/>
      <c r="U185" s="80"/>
      <c r="V185" s="80"/>
      <c r="W185" s="80"/>
      <c r="X185" s="80"/>
      <c r="Y185" s="80"/>
      <c r="Z185" s="80"/>
      <c r="AA185" s="80"/>
      <c r="AB185" s="80"/>
      <c r="AC185" s="80"/>
      <c r="AD185" s="80"/>
      <c r="AE185" s="80"/>
      <c r="AF185" s="80"/>
      <c r="AG185" s="80"/>
      <c r="AH185" s="80"/>
      <c r="AI185" s="80"/>
      <c r="AJ185" s="80"/>
      <c r="AK185" s="80"/>
      <c r="AL185" s="80"/>
      <c r="AM185" s="80"/>
      <c r="AN185" s="80"/>
      <c r="AO185" s="80"/>
      <c r="AP185" s="80"/>
      <c r="AQ185" s="80"/>
      <c r="AR185" s="80"/>
      <c r="AS185" s="80"/>
      <c r="AT185" s="80"/>
      <c r="AU185" s="80"/>
      <c r="AV185" s="80"/>
      <c r="AW185" s="80"/>
      <c r="AX185" s="80"/>
      <c r="AY185" s="80"/>
      <c r="AZ185" s="80"/>
      <c r="BA185" s="80"/>
      <c r="BB185" s="80"/>
      <c r="BC185" s="80"/>
      <c r="BD185" s="80"/>
      <c r="BE185" s="80"/>
      <c r="BF185" s="80"/>
      <c r="BG185" s="80"/>
      <c r="BH185" s="80"/>
      <c r="BI185" s="80"/>
      <c r="BJ185" s="80"/>
      <c r="BK185" s="80"/>
      <c r="BL185" s="80"/>
      <c r="BM185" s="80"/>
      <c r="BN185" s="80"/>
      <c r="BO185" s="80"/>
      <c r="BP185" s="80"/>
      <c r="BQ185" s="80"/>
      <c r="BR185" s="80"/>
      <c r="BS185" s="80"/>
    </row>
    <row r="186" spans="2:74">
      <c r="B186" s="80"/>
      <c r="C186" s="80"/>
      <c r="D186" s="80"/>
      <c r="E186" s="80"/>
      <c r="F186" s="80"/>
      <c r="G186" s="80"/>
      <c r="H186" s="80"/>
      <c r="I186" s="80"/>
      <c r="J186" s="80"/>
      <c r="K186" s="80"/>
      <c r="L186" s="80"/>
      <c r="M186" s="80"/>
      <c r="N186" s="80"/>
      <c r="O186" s="80"/>
      <c r="P186" s="80"/>
      <c r="Q186" s="80"/>
      <c r="R186" s="80"/>
      <c r="U186" s="80"/>
      <c r="V186" s="80"/>
      <c r="W186" s="80"/>
      <c r="X186" s="80"/>
      <c r="Y186" s="80"/>
      <c r="Z186" s="80"/>
      <c r="AA186" s="80"/>
      <c r="AB186" s="80"/>
      <c r="AC186" s="80"/>
      <c r="AD186" s="80"/>
      <c r="AE186" s="80"/>
      <c r="AF186" s="80"/>
      <c r="AG186" s="80"/>
      <c r="AH186" s="80"/>
      <c r="AI186" s="80"/>
      <c r="AJ186" s="80"/>
      <c r="AK186" s="80"/>
      <c r="AL186" s="80"/>
      <c r="AM186" s="80"/>
      <c r="AN186" s="80"/>
      <c r="AO186" s="80"/>
      <c r="AP186" s="80"/>
      <c r="AQ186" s="80"/>
      <c r="AR186" s="80"/>
      <c r="AS186" s="80"/>
      <c r="AT186" s="80"/>
      <c r="AU186" s="80"/>
      <c r="AV186" s="80"/>
      <c r="AW186" s="80"/>
      <c r="AX186" s="80"/>
      <c r="AY186" s="80"/>
      <c r="AZ186" s="80"/>
      <c r="BA186" s="80"/>
      <c r="BB186" s="80"/>
      <c r="BC186" s="80"/>
      <c r="BD186" s="80"/>
      <c r="BE186" s="80"/>
      <c r="BF186" s="80"/>
      <c r="BG186" s="80"/>
      <c r="BH186" s="80"/>
      <c r="BI186" s="80"/>
      <c r="BJ186" s="80"/>
      <c r="BK186" s="80"/>
      <c r="BL186" s="80"/>
      <c r="BM186" s="80"/>
      <c r="BN186" s="80"/>
      <c r="BO186" s="80"/>
      <c r="BP186" s="80"/>
      <c r="BQ186" s="80"/>
      <c r="BR186" s="80"/>
      <c r="BS186" s="80"/>
    </row>
    <row r="187" spans="2:74">
      <c r="B187" s="80"/>
      <c r="C187" s="80"/>
      <c r="D187" s="80"/>
      <c r="E187" s="80"/>
      <c r="F187" s="80"/>
      <c r="G187" s="80"/>
      <c r="H187" s="80"/>
      <c r="I187" s="80"/>
      <c r="J187" s="80"/>
      <c r="K187" s="80"/>
      <c r="L187" s="80"/>
      <c r="M187" s="80"/>
      <c r="N187" s="80"/>
      <c r="O187" s="80"/>
      <c r="P187" s="80"/>
      <c r="Q187" s="80"/>
      <c r="R187" s="80"/>
      <c r="U187" s="80"/>
      <c r="V187" s="80"/>
      <c r="W187" s="80"/>
      <c r="X187" s="80"/>
      <c r="Y187" s="80"/>
      <c r="Z187" s="80"/>
      <c r="AA187" s="80"/>
      <c r="AB187" s="80"/>
      <c r="AC187" s="80"/>
      <c r="AD187" s="80"/>
      <c r="AE187" s="80"/>
      <c r="AF187" s="80"/>
      <c r="AG187" s="80"/>
      <c r="AH187" s="80"/>
      <c r="AI187" s="80"/>
      <c r="AJ187" s="80"/>
      <c r="AK187" s="80"/>
      <c r="AL187" s="80"/>
      <c r="AM187" s="80"/>
      <c r="AN187" s="80"/>
      <c r="AO187" s="80"/>
      <c r="AP187" s="80"/>
      <c r="AQ187" s="80"/>
      <c r="AR187" s="80"/>
      <c r="AS187" s="80"/>
      <c r="AT187" s="80"/>
      <c r="AU187" s="80"/>
      <c r="AV187" s="80"/>
      <c r="AW187" s="80"/>
      <c r="AX187" s="80"/>
      <c r="AY187" s="80"/>
      <c r="AZ187" s="80"/>
      <c r="BA187" s="80"/>
      <c r="BB187" s="80"/>
      <c r="BC187" s="80"/>
      <c r="BD187" s="80"/>
      <c r="BE187" s="80"/>
      <c r="BF187" s="80"/>
      <c r="BG187" s="80"/>
      <c r="BH187" s="80"/>
      <c r="BI187" s="80"/>
      <c r="BJ187" s="80"/>
      <c r="BK187" s="80"/>
      <c r="BL187" s="80"/>
      <c r="BM187" s="80"/>
      <c r="BN187" s="80"/>
      <c r="BO187" s="80"/>
      <c r="BP187" s="80"/>
      <c r="BQ187" s="80"/>
      <c r="BR187" s="80"/>
      <c r="BS187" s="80"/>
    </row>
    <row r="188" spans="2:74">
      <c r="B188" s="80"/>
      <c r="C188" s="80"/>
      <c r="D188" s="80"/>
      <c r="E188" s="80"/>
      <c r="F188" s="80"/>
      <c r="G188" s="80"/>
      <c r="H188" s="80"/>
      <c r="I188" s="80"/>
      <c r="J188" s="80"/>
      <c r="K188" s="80"/>
      <c r="L188" s="80"/>
      <c r="M188" s="80"/>
      <c r="N188" s="80"/>
      <c r="O188" s="80"/>
      <c r="P188" s="80"/>
      <c r="Q188" s="80"/>
      <c r="R188" s="80"/>
      <c r="U188" s="80"/>
      <c r="V188" s="80"/>
      <c r="W188" s="80"/>
      <c r="X188" s="80"/>
      <c r="Y188" s="80"/>
      <c r="Z188" s="80"/>
      <c r="AA188" s="80"/>
      <c r="AB188" s="80"/>
      <c r="AC188" s="80"/>
      <c r="AD188" s="80"/>
      <c r="AE188" s="80"/>
      <c r="AF188" s="80"/>
      <c r="AG188" s="80"/>
      <c r="AH188" s="80"/>
      <c r="AI188" s="80"/>
      <c r="AJ188" s="80"/>
      <c r="AK188" s="80"/>
      <c r="AL188" s="80"/>
      <c r="AM188" s="80"/>
      <c r="AN188" s="80"/>
      <c r="AO188" s="80"/>
      <c r="AP188" s="80"/>
      <c r="AQ188" s="80"/>
      <c r="AR188" s="80"/>
      <c r="AS188" s="80"/>
      <c r="AT188" s="80"/>
      <c r="AU188" s="80"/>
      <c r="AV188" s="80"/>
      <c r="AW188" s="80"/>
      <c r="AX188" s="80"/>
      <c r="AY188" s="80"/>
      <c r="AZ188" s="80"/>
      <c r="BA188" s="80"/>
      <c r="BB188" s="80"/>
      <c r="BC188" s="80"/>
      <c r="BD188" s="80"/>
      <c r="BE188" s="80"/>
      <c r="BF188" s="80"/>
      <c r="BG188" s="80"/>
      <c r="BH188" s="80"/>
      <c r="BI188" s="80"/>
      <c r="BJ188" s="80"/>
      <c r="BK188" s="80"/>
      <c r="BL188" s="80"/>
      <c r="BM188" s="80"/>
      <c r="BN188" s="80"/>
      <c r="BO188" s="80"/>
      <c r="BP188" s="80"/>
      <c r="BQ188" s="80"/>
      <c r="BR188" s="80"/>
      <c r="BS188" s="80"/>
    </row>
    <row r="189" spans="2:74">
      <c r="B189" s="80"/>
      <c r="C189" s="80"/>
      <c r="D189" s="80"/>
      <c r="E189" s="80"/>
      <c r="F189" s="80"/>
      <c r="G189" s="80"/>
      <c r="H189" s="80"/>
      <c r="I189" s="80"/>
      <c r="J189" s="80"/>
      <c r="K189" s="80"/>
      <c r="L189" s="80"/>
      <c r="M189" s="80"/>
      <c r="N189" s="80"/>
      <c r="O189" s="80"/>
      <c r="P189" s="80"/>
      <c r="Q189" s="80"/>
      <c r="R189" s="80"/>
      <c r="U189" s="80"/>
      <c r="V189" s="80"/>
      <c r="W189" s="80"/>
      <c r="X189" s="80"/>
      <c r="Y189" s="80"/>
      <c r="Z189" s="80"/>
      <c r="AA189" s="80"/>
      <c r="AB189" s="80"/>
      <c r="AC189" s="80"/>
      <c r="AD189" s="80"/>
      <c r="AE189" s="80"/>
      <c r="AF189" s="80"/>
      <c r="AG189" s="80"/>
      <c r="AH189" s="80"/>
      <c r="AI189" s="80"/>
      <c r="AJ189" s="80"/>
      <c r="AK189" s="80"/>
      <c r="AL189" s="80"/>
      <c r="AM189" s="80"/>
      <c r="AN189" s="80"/>
      <c r="AO189" s="80"/>
      <c r="AP189" s="80"/>
      <c r="AQ189" s="80"/>
      <c r="AR189" s="80"/>
      <c r="AS189" s="80"/>
      <c r="AT189" s="80"/>
      <c r="AU189" s="80"/>
      <c r="AV189" s="80"/>
      <c r="AW189" s="80"/>
      <c r="AX189" s="80"/>
      <c r="AY189" s="80"/>
      <c r="AZ189" s="80"/>
      <c r="BA189" s="80"/>
      <c r="BB189" s="80"/>
      <c r="BC189" s="80"/>
      <c r="BD189" s="80"/>
      <c r="BE189" s="80"/>
      <c r="BF189" s="80"/>
      <c r="BG189" s="80"/>
      <c r="BH189" s="80"/>
      <c r="BI189" s="80"/>
      <c r="BJ189" s="80"/>
      <c r="BK189" s="80"/>
      <c r="BL189" s="80"/>
      <c r="BM189" s="80"/>
      <c r="BN189" s="80"/>
      <c r="BO189" s="80"/>
      <c r="BP189" s="80"/>
      <c r="BQ189" s="80"/>
      <c r="BR189" s="80"/>
      <c r="BS189" s="80"/>
    </row>
    <row r="190" spans="2:74">
      <c r="B190" s="80"/>
      <c r="C190" s="80"/>
      <c r="D190" s="80"/>
      <c r="E190" s="80"/>
      <c r="F190" s="80"/>
      <c r="G190" s="80"/>
      <c r="H190" s="80"/>
      <c r="I190" s="80"/>
      <c r="J190" s="80"/>
      <c r="K190" s="80"/>
      <c r="L190" s="80"/>
      <c r="M190" s="80"/>
      <c r="N190" s="80"/>
      <c r="O190" s="80"/>
      <c r="P190" s="80"/>
      <c r="Q190" s="80"/>
      <c r="R190" s="80"/>
      <c r="U190" s="80"/>
      <c r="V190" s="80"/>
      <c r="W190" s="80"/>
      <c r="X190" s="80"/>
      <c r="Y190" s="80"/>
      <c r="Z190" s="80"/>
      <c r="AA190" s="80"/>
      <c r="AB190" s="80"/>
      <c r="AC190" s="80"/>
      <c r="AD190" s="80"/>
      <c r="AE190" s="80"/>
      <c r="AF190" s="80"/>
      <c r="AG190" s="80"/>
      <c r="AH190" s="80"/>
      <c r="AI190" s="80"/>
      <c r="AJ190" s="80"/>
      <c r="AK190" s="80"/>
      <c r="AL190" s="80"/>
      <c r="AM190" s="80"/>
      <c r="AN190" s="80"/>
      <c r="AO190" s="80"/>
      <c r="AP190" s="80"/>
      <c r="AQ190" s="80"/>
      <c r="AR190" s="80"/>
      <c r="AS190" s="80"/>
      <c r="AT190" s="80"/>
      <c r="AU190" s="80"/>
      <c r="AV190" s="80"/>
      <c r="AW190" s="80"/>
      <c r="AX190" s="80"/>
      <c r="AY190" s="80"/>
      <c r="AZ190" s="80"/>
      <c r="BA190" s="80"/>
      <c r="BB190" s="80"/>
      <c r="BC190" s="80"/>
      <c r="BD190" s="80"/>
      <c r="BE190" s="80"/>
      <c r="BF190" s="80"/>
      <c r="BG190" s="80"/>
      <c r="BH190" s="80"/>
      <c r="BI190" s="80"/>
      <c r="BJ190" s="80"/>
      <c r="BK190" s="80"/>
      <c r="BL190" s="80"/>
      <c r="BM190" s="80"/>
      <c r="BN190" s="80"/>
      <c r="BO190" s="80"/>
      <c r="BP190" s="80"/>
      <c r="BQ190" s="80"/>
      <c r="BR190" s="80"/>
      <c r="BS190" s="80"/>
    </row>
    <row r="191" spans="2:74">
      <c r="B191" s="80"/>
      <c r="C191" s="80"/>
      <c r="D191" s="80"/>
      <c r="E191" s="80"/>
      <c r="F191" s="80"/>
      <c r="G191" s="80"/>
      <c r="H191" s="80"/>
      <c r="I191" s="80"/>
      <c r="J191" s="80"/>
      <c r="K191" s="80"/>
      <c r="L191" s="80"/>
      <c r="M191" s="80"/>
      <c r="N191" s="80"/>
      <c r="O191" s="80"/>
      <c r="P191" s="80"/>
      <c r="Q191" s="80"/>
      <c r="R191" s="80"/>
      <c r="U191" s="80"/>
      <c r="V191" s="80"/>
      <c r="W191" s="80"/>
      <c r="X191" s="80"/>
      <c r="Y191" s="80"/>
      <c r="Z191" s="80"/>
      <c r="AA191" s="80"/>
      <c r="AB191" s="80"/>
      <c r="AC191" s="80"/>
      <c r="AD191" s="80"/>
      <c r="AE191" s="80"/>
      <c r="AF191" s="80"/>
      <c r="AG191" s="80"/>
      <c r="AH191" s="80"/>
      <c r="AI191" s="80"/>
      <c r="AJ191" s="80"/>
      <c r="AK191" s="80"/>
      <c r="AL191" s="80"/>
      <c r="AM191" s="80"/>
      <c r="AN191" s="80"/>
      <c r="AO191" s="80"/>
      <c r="AP191" s="80"/>
      <c r="AQ191" s="80"/>
      <c r="AR191" s="80"/>
      <c r="AS191" s="80"/>
      <c r="AT191" s="80"/>
      <c r="AU191" s="80"/>
      <c r="AV191" s="80"/>
      <c r="AW191" s="80"/>
      <c r="AX191" s="80"/>
      <c r="AY191" s="80"/>
      <c r="AZ191" s="80"/>
      <c r="BA191" s="80"/>
      <c r="BB191" s="80"/>
      <c r="BC191" s="80"/>
      <c r="BD191" s="80"/>
      <c r="BE191" s="80"/>
      <c r="BF191" s="80"/>
      <c r="BG191" s="80"/>
      <c r="BH191" s="80"/>
      <c r="BI191" s="80"/>
      <c r="BJ191" s="80"/>
      <c r="BK191" s="80"/>
      <c r="BL191" s="80"/>
      <c r="BM191" s="80"/>
      <c r="BN191" s="80"/>
      <c r="BO191" s="80"/>
      <c r="BP191" s="80"/>
      <c r="BQ191" s="80"/>
      <c r="BR191" s="80"/>
      <c r="BS191" s="80"/>
    </row>
    <row r="192" spans="2:74">
      <c r="B192" s="80"/>
      <c r="C192" s="80"/>
      <c r="D192" s="80"/>
      <c r="E192" s="80"/>
      <c r="F192" s="80"/>
      <c r="G192" s="80"/>
      <c r="H192" s="80"/>
      <c r="I192" s="80"/>
      <c r="J192" s="80"/>
      <c r="K192" s="80"/>
      <c r="L192" s="80"/>
      <c r="M192" s="80"/>
      <c r="N192" s="80"/>
      <c r="O192" s="80"/>
      <c r="P192" s="80"/>
      <c r="Q192" s="80"/>
      <c r="R192" s="80"/>
      <c r="U192" s="80"/>
      <c r="V192" s="80"/>
      <c r="W192" s="80"/>
      <c r="X192" s="80"/>
      <c r="Y192" s="80"/>
      <c r="Z192" s="80"/>
      <c r="AA192" s="80"/>
      <c r="AB192" s="80"/>
      <c r="AC192" s="80"/>
      <c r="AD192" s="80"/>
      <c r="AE192" s="80"/>
      <c r="AF192" s="80"/>
      <c r="AG192" s="80"/>
      <c r="AH192" s="80"/>
      <c r="AI192" s="80"/>
      <c r="AJ192" s="80"/>
      <c r="AK192" s="80"/>
      <c r="AL192" s="80"/>
      <c r="AM192" s="80"/>
      <c r="AN192" s="80"/>
      <c r="AO192" s="80"/>
      <c r="AP192" s="80"/>
      <c r="AQ192" s="80"/>
      <c r="AR192" s="80"/>
      <c r="AS192" s="80"/>
      <c r="AT192" s="80"/>
      <c r="AU192" s="80"/>
      <c r="AV192" s="80"/>
      <c r="AW192" s="80"/>
      <c r="AX192" s="80"/>
      <c r="AY192" s="80"/>
      <c r="AZ192" s="80"/>
      <c r="BA192" s="80"/>
      <c r="BB192" s="80"/>
      <c r="BC192" s="80"/>
      <c r="BD192" s="80"/>
      <c r="BE192" s="80"/>
      <c r="BF192" s="80"/>
      <c r="BG192" s="80"/>
      <c r="BH192" s="80"/>
      <c r="BI192" s="80"/>
      <c r="BJ192" s="80"/>
      <c r="BK192" s="80"/>
      <c r="BL192" s="80"/>
      <c r="BM192" s="80"/>
      <c r="BN192" s="80"/>
      <c r="BO192" s="80"/>
      <c r="BP192" s="80"/>
      <c r="BQ192" s="80"/>
      <c r="BR192" s="80"/>
      <c r="BS192" s="80"/>
    </row>
    <row r="193" spans="1:71">
      <c r="B193" s="80"/>
      <c r="C193" s="80"/>
      <c r="D193" s="80"/>
      <c r="E193" s="80"/>
      <c r="F193" s="80"/>
      <c r="G193" s="80"/>
      <c r="H193" s="80"/>
      <c r="I193" s="80"/>
      <c r="J193" s="80"/>
      <c r="K193" s="80"/>
      <c r="L193" s="80"/>
      <c r="M193" s="80"/>
      <c r="N193" s="80"/>
      <c r="O193" s="80"/>
      <c r="P193" s="80"/>
      <c r="Q193" s="80"/>
      <c r="R193" s="80"/>
      <c r="U193" s="80"/>
      <c r="V193" s="80"/>
      <c r="W193" s="80"/>
      <c r="X193" s="80"/>
      <c r="Y193" s="80"/>
      <c r="Z193" s="80"/>
      <c r="AA193" s="80"/>
      <c r="AB193" s="80"/>
      <c r="AC193" s="80"/>
      <c r="AD193" s="80"/>
      <c r="AE193" s="80"/>
      <c r="AF193" s="80"/>
      <c r="AG193" s="80"/>
      <c r="AH193" s="80"/>
      <c r="AI193" s="80"/>
      <c r="AJ193" s="80"/>
      <c r="AK193" s="80"/>
      <c r="AL193" s="80"/>
      <c r="AM193" s="80"/>
      <c r="AN193" s="80"/>
      <c r="AO193" s="80"/>
      <c r="AP193" s="80"/>
      <c r="AQ193" s="80"/>
      <c r="AR193" s="80"/>
      <c r="AS193" s="80"/>
      <c r="AT193" s="80"/>
      <c r="AU193" s="80"/>
      <c r="AV193" s="80"/>
      <c r="AW193" s="80"/>
      <c r="AX193" s="80"/>
      <c r="AY193" s="80"/>
      <c r="AZ193" s="80"/>
      <c r="BA193" s="80"/>
      <c r="BB193" s="80"/>
      <c r="BC193" s="80"/>
      <c r="BD193" s="80"/>
      <c r="BE193" s="80"/>
      <c r="BF193" s="80"/>
      <c r="BG193" s="80"/>
      <c r="BH193" s="80"/>
      <c r="BI193" s="80"/>
      <c r="BJ193" s="80"/>
      <c r="BK193" s="80"/>
      <c r="BL193" s="80"/>
      <c r="BM193" s="80"/>
      <c r="BN193" s="80"/>
      <c r="BO193" s="80"/>
      <c r="BP193" s="80"/>
      <c r="BQ193" s="80"/>
      <c r="BR193" s="80"/>
      <c r="BS193" s="80"/>
    </row>
    <row r="194" spans="1:71">
      <c r="B194" s="80"/>
      <c r="C194" s="80"/>
      <c r="D194" s="80"/>
      <c r="E194" s="80"/>
      <c r="F194" s="80"/>
      <c r="G194" s="80"/>
      <c r="H194" s="80"/>
      <c r="I194" s="80"/>
      <c r="J194" s="80"/>
      <c r="K194" s="80"/>
      <c r="L194" s="80"/>
      <c r="M194" s="80"/>
      <c r="N194" s="80"/>
      <c r="O194" s="80"/>
      <c r="P194" s="80"/>
      <c r="Q194" s="80"/>
      <c r="R194" s="80"/>
      <c r="U194" s="80"/>
      <c r="V194" s="80"/>
      <c r="W194" s="80"/>
      <c r="X194" s="80"/>
      <c r="Y194" s="80"/>
      <c r="Z194" s="80"/>
      <c r="AA194" s="80"/>
      <c r="AB194" s="80"/>
      <c r="AC194" s="80"/>
      <c r="AD194" s="80"/>
      <c r="AE194" s="80"/>
      <c r="AF194" s="80"/>
      <c r="AG194" s="80"/>
      <c r="AH194" s="80"/>
      <c r="AI194" s="80"/>
      <c r="AJ194" s="80"/>
      <c r="AK194" s="80"/>
      <c r="AL194" s="80"/>
      <c r="AM194" s="80"/>
      <c r="AN194" s="80"/>
      <c r="AO194" s="80"/>
      <c r="AP194" s="80"/>
      <c r="AQ194" s="80"/>
      <c r="AR194" s="80"/>
      <c r="AS194" s="80"/>
      <c r="AT194" s="80"/>
      <c r="AU194" s="80"/>
      <c r="AV194" s="80"/>
      <c r="AW194" s="80"/>
      <c r="AX194" s="80"/>
      <c r="AY194" s="80"/>
      <c r="AZ194" s="80"/>
      <c r="BA194" s="80"/>
      <c r="BB194" s="80"/>
      <c r="BC194" s="80"/>
      <c r="BD194" s="80"/>
      <c r="BE194" s="80"/>
      <c r="BF194" s="80"/>
      <c r="BG194" s="80"/>
      <c r="BH194" s="80"/>
      <c r="BI194" s="80"/>
      <c r="BJ194" s="80"/>
      <c r="BK194" s="80"/>
      <c r="BL194" s="80"/>
      <c r="BM194" s="80"/>
      <c r="BN194" s="80"/>
      <c r="BO194" s="80"/>
      <c r="BP194" s="80"/>
      <c r="BQ194" s="80"/>
      <c r="BR194" s="80"/>
      <c r="BS194" s="80"/>
    </row>
    <row r="195" spans="1:71">
      <c r="B195" s="80"/>
      <c r="C195" s="80"/>
      <c r="D195" s="80"/>
      <c r="E195" s="80"/>
      <c r="F195" s="80"/>
      <c r="G195" s="80"/>
      <c r="H195" s="80"/>
      <c r="I195" s="80"/>
      <c r="J195" s="80"/>
      <c r="K195" s="80"/>
      <c r="L195" s="80"/>
      <c r="M195" s="80"/>
      <c r="N195" s="80"/>
      <c r="O195" s="80"/>
      <c r="P195" s="80"/>
      <c r="Q195" s="80"/>
      <c r="R195" s="80"/>
      <c r="U195" s="80"/>
      <c r="V195" s="80"/>
      <c r="W195" s="80"/>
      <c r="X195" s="80"/>
      <c r="Y195" s="80"/>
      <c r="Z195" s="80"/>
      <c r="AA195" s="80"/>
      <c r="AB195" s="80"/>
      <c r="AC195" s="80"/>
      <c r="AD195" s="80"/>
      <c r="AE195" s="80"/>
      <c r="AF195" s="80"/>
      <c r="AG195" s="80"/>
      <c r="AH195" s="80"/>
      <c r="AI195" s="80"/>
      <c r="AJ195" s="80"/>
      <c r="AK195" s="80"/>
      <c r="AL195" s="80"/>
      <c r="AM195" s="80"/>
      <c r="AN195" s="80"/>
      <c r="AO195" s="80"/>
      <c r="AP195" s="80"/>
      <c r="AQ195" s="80"/>
      <c r="AR195" s="80"/>
      <c r="AS195" s="80"/>
      <c r="AT195" s="80"/>
      <c r="AU195" s="80"/>
      <c r="AV195" s="80"/>
      <c r="AW195" s="80"/>
      <c r="AX195" s="80"/>
      <c r="AY195" s="80"/>
      <c r="AZ195" s="80"/>
      <c r="BA195" s="80"/>
      <c r="BB195" s="80"/>
      <c r="BC195" s="80"/>
      <c r="BD195" s="80"/>
      <c r="BE195" s="80"/>
      <c r="BF195" s="80"/>
      <c r="BG195" s="80"/>
      <c r="BH195" s="80"/>
      <c r="BI195" s="80"/>
      <c r="BJ195" s="80"/>
      <c r="BK195" s="80"/>
      <c r="BL195" s="80"/>
      <c r="BM195" s="80"/>
      <c r="BN195" s="80"/>
      <c r="BO195" s="80"/>
      <c r="BP195" s="80"/>
      <c r="BQ195" s="80"/>
      <c r="BR195" s="80"/>
      <c r="BS195" s="80"/>
    </row>
    <row r="196" spans="1:71">
      <c r="B196" s="80"/>
      <c r="C196" s="80"/>
      <c r="D196" s="80"/>
      <c r="E196" s="80"/>
      <c r="F196" s="80"/>
      <c r="G196" s="80"/>
      <c r="H196" s="80"/>
      <c r="I196" s="80"/>
      <c r="J196" s="80"/>
      <c r="K196" s="80"/>
      <c r="L196" s="80"/>
      <c r="M196" s="80"/>
      <c r="N196" s="80"/>
      <c r="O196" s="80"/>
      <c r="P196" s="80"/>
      <c r="Q196" s="80"/>
      <c r="R196" s="80"/>
      <c r="U196" s="80"/>
      <c r="V196" s="80"/>
      <c r="W196" s="80"/>
      <c r="X196" s="80"/>
      <c r="Y196" s="80"/>
      <c r="Z196" s="80"/>
      <c r="AA196" s="80"/>
      <c r="AB196" s="80"/>
      <c r="AC196" s="80"/>
      <c r="AD196" s="80"/>
      <c r="AE196" s="80"/>
      <c r="AF196" s="80"/>
      <c r="AG196" s="80"/>
      <c r="AH196" s="80"/>
      <c r="AI196" s="80"/>
      <c r="AJ196" s="80"/>
      <c r="AK196" s="80"/>
      <c r="AL196" s="80"/>
      <c r="AM196" s="80"/>
      <c r="AN196" s="80"/>
      <c r="AO196" s="80"/>
      <c r="AP196" s="80"/>
      <c r="AQ196" s="80"/>
      <c r="AR196" s="80"/>
      <c r="AS196" s="80"/>
      <c r="AT196" s="80"/>
      <c r="AU196" s="80"/>
      <c r="AV196" s="80"/>
      <c r="AW196" s="80"/>
      <c r="AX196" s="80"/>
      <c r="AY196" s="80"/>
      <c r="AZ196" s="80"/>
      <c r="BA196" s="80"/>
      <c r="BB196" s="80"/>
      <c r="BC196" s="80"/>
      <c r="BD196" s="80"/>
      <c r="BE196" s="80"/>
      <c r="BF196" s="80"/>
      <c r="BG196" s="80"/>
      <c r="BH196" s="80"/>
      <c r="BI196" s="80"/>
      <c r="BJ196" s="80"/>
      <c r="BK196" s="80"/>
      <c r="BL196" s="80"/>
      <c r="BM196" s="80"/>
      <c r="BN196" s="80"/>
      <c r="BO196" s="80"/>
      <c r="BP196" s="80"/>
      <c r="BQ196" s="80"/>
      <c r="BR196" s="80"/>
      <c r="BS196" s="80"/>
    </row>
    <row r="197" spans="1:71">
      <c r="B197" s="80"/>
      <c r="C197" s="80"/>
      <c r="D197" s="80"/>
      <c r="E197" s="80"/>
      <c r="F197" s="80"/>
      <c r="G197" s="80"/>
      <c r="H197" s="80"/>
      <c r="I197" s="80"/>
      <c r="J197" s="80"/>
      <c r="K197" s="80"/>
      <c r="L197" s="80"/>
      <c r="M197" s="80"/>
      <c r="N197" s="80"/>
      <c r="O197" s="80"/>
      <c r="P197" s="80"/>
      <c r="Q197" s="80"/>
      <c r="R197" s="80"/>
      <c r="U197" s="80"/>
      <c r="V197" s="80"/>
      <c r="W197" s="80"/>
      <c r="X197" s="80"/>
      <c r="Y197" s="80"/>
      <c r="Z197" s="80"/>
      <c r="AA197" s="80"/>
      <c r="AB197" s="80"/>
      <c r="AC197" s="80"/>
      <c r="AD197" s="80"/>
      <c r="AE197" s="80"/>
      <c r="AF197" s="80"/>
      <c r="AG197" s="80"/>
      <c r="AH197" s="80"/>
      <c r="AI197" s="80"/>
      <c r="AJ197" s="80"/>
      <c r="AK197" s="80"/>
      <c r="AL197" s="80"/>
      <c r="AM197" s="80"/>
      <c r="AN197" s="80"/>
      <c r="AO197" s="80"/>
      <c r="AP197" s="80"/>
      <c r="AQ197" s="80"/>
      <c r="AR197" s="80"/>
      <c r="AS197" s="80"/>
      <c r="AT197" s="80"/>
      <c r="AU197" s="80"/>
      <c r="AV197" s="80"/>
      <c r="AW197" s="80"/>
      <c r="AX197" s="80"/>
      <c r="AY197" s="80"/>
      <c r="AZ197" s="80"/>
      <c r="BA197" s="80"/>
      <c r="BB197" s="80"/>
      <c r="BC197" s="80"/>
      <c r="BD197" s="80"/>
      <c r="BE197" s="80"/>
      <c r="BF197" s="80"/>
      <c r="BG197" s="80"/>
      <c r="BH197" s="80"/>
      <c r="BI197" s="80"/>
      <c r="BJ197" s="80"/>
      <c r="BK197" s="80"/>
      <c r="BL197" s="80"/>
      <c r="BM197" s="80"/>
      <c r="BN197" s="80"/>
      <c r="BO197" s="80"/>
      <c r="BP197" s="80"/>
      <c r="BQ197" s="80"/>
      <c r="BR197" s="80"/>
      <c r="BS197" s="80"/>
    </row>
    <row r="198" spans="1:71">
      <c r="B198" s="80"/>
      <c r="C198" s="80"/>
      <c r="D198" s="80"/>
      <c r="E198" s="80"/>
      <c r="F198" s="80"/>
      <c r="G198" s="80"/>
      <c r="H198" s="80"/>
      <c r="I198" s="80"/>
      <c r="J198" s="80"/>
      <c r="K198" s="80"/>
      <c r="L198" s="80"/>
      <c r="M198" s="80"/>
      <c r="N198" s="80"/>
      <c r="O198" s="80"/>
      <c r="P198" s="80"/>
      <c r="Q198" s="80"/>
      <c r="R198" s="80"/>
      <c r="U198" s="80"/>
      <c r="V198" s="80"/>
      <c r="W198" s="80"/>
      <c r="X198" s="80"/>
      <c r="Y198" s="80"/>
      <c r="Z198" s="80"/>
      <c r="AA198" s="80"/>
      <c r="AB198" s="80"/>
      <c r="AC198" s="80"/>
      <c r="AD198" s="80"/>
      <c r="AE198" s="80"/>
      <c r="AF198" s="80"/>
      <c r="AG198" s="80"/>
      <c r="AH198" s="80"/>
      <c r="AI198" s="80"/>
      <c r="AJ198" s="80"/>
      <c r="AK198" s="80"/>
      <c r="AL198" s="80"/>
      <c r="AM198" s="80"/>
      <c r="AN198" s="80"/>
      <c r="AO198" s="80"/>
      <c r="AP198" s="80"/>
      <c r="AQ198" s="80"/>
      <c r="AR198" s="80"/>
      <c r="AS198" s="80"/>
      <c r="AT198" s="80"/>
      <c r="AU198" s="80"/>
      <c r="AV198" s="80"/>
      <c r="AW198" s="80"/>
      <c r="AX198" s="80"/>
      <c r="AY198" s="80"/>
      <c r="AZ198" s="80"/>
      <c r="BA198" s="80"/>
      <c r="BB198" s="80"/>
      <c r="BC198" s="80"/>
      <c r="BD198" s="80"/>
      <c r="BE198" s="80"/>
      <c r="BF198" s="80"/>
      <c r="BG198" s="80"/>
      <c r="BH198" s="80"/>
      <c r="BI198" s="80"/>
      <c r="BJ198" s="80"/>
      <c r="BK198" s="80"/>
      <c r="BL198" s="80"/>
      <c r="BM198" s="80"/>
      <c r="BN198" s="80"/>
      <c r="BO198" s="80"/>
      <c r="BP198" s="80"/>
      <c r="BQ198" s="80"/>
      <c r="BR198" s="80"/>
      <c r="BS198" s="80"/>
    </row>
    <row r="199" spans="1:71">
      <c r="B199" s="80"/>
      <c r="C199" s="80"/>
      <c r="D199" s="80"/>
      <c r="E199" s="80"/>
      <c r="F199" s="80"/>
      <c r="G199" s="80"/>
      <c r="H199" s="80"/>
      <c r="I199" s="80"/>
      <c r="J199" s="80"/>
      <c r="K199" s="80"/>
      <c r="L199" s="80"/>
      <c r="M199" s="80"/>
      <c r="N199" s="80"/>
      <c r="O199" s="80"/>
      <c r="P199" s="80"/>
      <c r="Q199" s="80"/>
      <c r="R199" s="80"/>
      <c r="U199" s="80"/>
      <c r="V199" s="80"/>
      <c r="W199" s="80"/>
      <c r="X199" s="80"/>
      <c r="Y199" s="80"/>
      <c r="Z199" s="80"/>
      <c r="AA199" s="80"/>
      <c r="AB199" s="80"/>
      <c r="AC199" s="80"/>
      <c r="AD199" s="80"/>
      <c r="AE199" s="80"/>
      <c r="AF199" s="80"/>
      <c r="AG199" s="80"/>
      <c r="AH199" s="80"/>
      <c r="AI199" s="80"/>
      <c r="AJ199" s="80"/>
      <c r="AK199" s="80"/>
      <c r="AL199" s="80"/>
      <c r="AM199" s="80"/>
      <c r="AN199" s="80"/>
      <c r="AO199" s="80"/>
      <c r="AP199" s="80"/>
      <c r="AQ199" s="80"/>
      <c r="AR199" s="80"/>
      <c r="AS199" s="80"/>
      <c r="AT199" s="80"/>
      <c r="AU199" s="80"/>
      <c r="AV199" s="80"/>
      <c r="AW199" s="80"/>
      <c r="AX199" s="80"/>
      <c r="AY199" s="80"/>
      <c r="AZ199" s="80"/>
      <c r="BA199" s="80"/>
      <c r="BB199" s="80"/>
      <c r="BC199" s="80"/>
      <c r="BD199" s="80"/>
      <c r="BE199" s="80"/>
      <c r="BF199" s="80"/>
      <c r="BG199" s="80"/>
      <c r="BH199" s="80"/>
      <c r="BI199" s="80"/>
      <c r="BJ199" s="80"/>
      <c r="BK199" s="80"/>
      <c r="BL199" s="80"/>
      <c r="BM199" s="80"/>
      <c r="BN199" s="80"/>
      <c r="BO199" s="80"/>
      <c r="BP199" s="80"/>
      <c r="BQ199" s="80"/>
      <c r="BR199" s="80"/>
      <c r="BS199" s="80"/>
    </row>
    <row r="200" spans="1:71">
      <c r="B200" s="80"/>
      <c r="C200" s="80"/>
      <c r="D200" s="80"/>
      <c r="E200" s="80"/>
      <c r="F200" s="80"/>
      <c r="G200" s="80"/>
      <c r="H200" s="80"/>
      <c r="I200" s="80"/>
      <c r="J200" s="80"/>
      <c r="K200" s="80"/>
      <c r="L200" s="80"/>
      <c r="M200" s="80"/>
      <c r="N200" s="80"/>
      <c r="O200" s="80"/>
      <c r="P200" s="80"/>
      <c r="Q200" s="80"/>
      <c r="R200" s="80"/>
      <c r="U200" s="80"/>
      <c r="V200" s="80"/>
      <c r="W200" s="80"/>
      <c r="X200" s="80"/>
      <c r="Y200" s="80"/>
      <c r="Z200" s="80"/>
      <c r="AA200" s="80"/>
      <c r="AB200" s="80"/>
      <c r="AC200" s="80"/>
      <c r="AD200" s="80"/>
      <c r="AE200" s="80"/>
      <c r="AF200" s="80"/>
      <c r="AG200" s="80"/>
      <c r="AH200" s="80"/>
      <c r="AI200" s="80"/>
      <c r="AJ200" s="80"/>
      <c r="AK200" s="80"/>
      <c r="AL200" s="80"/>
      <c r="AM200" s="80"/>
      <c r="AN200" s="80"/>
      <c r="AO200" s="80"/>
      <c r="AP200" s="80"/>
      <c r="AQ200" s="80"/>
      <c r="AR200" s="80"/>
      <c r="AS200" s="80"/>
      <c r="AT200" s="80"/>
      <c r="AU200" s="80"/>
      <c r="AV200" s="80"/>
      <c r="AW200" s="80"/>
      <c r="AX200" s="80"/>
      <c r="AY200" s="80"/>
      <c r="AZ200" s="80"/>
      <c r="BA200" s="80"/>
      <c r="BB200" s="80"/>
      <c r="BC200" s="80"/>
      <c r="BD200" s="80"/>
      <c r="BE200" s="80"/>
      <c r="BF200" s="80"/>
      <c r="BG200" s="80"/>
      <c r="BH200" s="80"/>
      <c r="BI200" s="80"/>
      <c r="BJ200" s="80"/>
      <c r="BK200" s="80"/>
      <c r="BL200" s="80"/>
      <c r="BM200" s="80"/>
      <c r="BN200" s="80"/>
      <c r="BO200" s="80"/>
      <c r="BP200" s="80"/>
      <c r="BQ200" s="80"/>
      <c r="BR200" s="80"/>
      <c r="BS200" s="80"/>
    </row>
    <row r="201" spans="1:71">
      <c r="B201" s="80"/>
      <c r="C201" s="80"/>
      <c r="D201" s="80"/>
      <c r="E201" s="80"/>
      <c r="F201" s="80"/>
      <c r="G201" s="80"/>
      <c r="H201" s="80"/>
      <c r="I201" s="80"/>
      <c r="J201" s="80"/>
      <c r="K201" s="80"/>
      <c r="L201" s="80"/>
      <c r="M201" s="80"/>
      <c r="N201" s="80"/>
      <c r="O201" s="80"/>
      <c r="P201" s="80"/>
      <c r="Q201" s="80"/>
      <c r="R201" s="80"/>
      <c r="U201" s="80"/>
      <c r="V201" s="80"/>
      <c r="W201" s="80"/>
      <c r="X201" s="80"/>
      <c r="Y201" s="80"/>
      <c r="Z201" s="80"/>
      <c r="AA201" s="80"/>
      <c r="AB201" s="80"/>
      <c r="AC201" s="80"/>
      <c r="AD201" s="80"/>
      <c r="AE201" s="80"/>
      <c r="AF201" s="80"/>
      <c r="AG201" s="80"/>
      <c r="AH201" s="80"/>
      <c r="AI201" s="80"/>
      <c r="AJ201" s="80"/>
      <c r="AK201" s="80"/>
      <c r="AL201" s="80"/>
      <c r="AM201" s="80"/>
      <c r="AN201" s="80"/>
      <c r="AO201" s="80"/>
      <c r="AP201" s="80"/>
      <c r="AQ201" s="80"/>
      <c r="AR201" s="80"/>
      <c r="AS201" s="80"/>
      <c r="AT201" s="80"/>
      <c r="AU201" s="80"/>
      <c r="AV201" s="80"/>
      <c r="AW201" s="80"/>
      <c r="AX201" s="80"/>
      <c r="AY201" s="80"/>
      <c r="AZ201" s="80"/>
      <c r="BA201" s="80"/>
      <c r="BB201" s="80"/>
      <c r="BC201" s="80"/>
      <c r="BD201" s="80"/>
      <c r="BE201" s="80"/>
      <c r="BF201" s="80"/>
      <c r="BG201" s="80"/>
      <c r="BH201" s="80"/>
      <c r="BI201" s="80"/>
      <c r="BJ201" s="80"/>
      <c r="BK201" s="80"/>
      <c r="BL201" s="80"/>
      <c r="BM201" s="80"/>
      <c r="BN201" s="80"/>
      <c r="BO201" s="80"/>
      <c r="BP201" s="80"/>
      <c r="BQ201" s="80"/>
      <c r="BR201" s="80"/>
      <c r="BS201" s="80"/>
    </row>
    <row r="202" spans="1:71">
      <c r="B202" s="80"/>
      <c r="C202" s="80"/>
      <c r="D202" s="80"/>
      <c r="E202" s="80"/>
      <c r="F202" s="80"/>
      <c r="G202" s="80"/>
      <c r="H202" s="80"/>
      <c r="I202" s="80"/>
      <c r="J202" s="80"/>
      <c r="K202" s="80"/>
      <c r="L202" s="80"/>
      <c r="M202" s="80"/>
      <c r="N202" s="80"/>
      <c r="O202" s="80"/>
      <c r="P202" s="80"/>
      <c r="Q202" s="80"/>
      <c r="R202" s="80"/>
      <c r="U202" s="80"/>
      <c r="V202" s="80"/>
      <c r="W202" s="80"/>
      <c r="X202" s="80"/>
      <c r="Y202" s="80"/>
      <c r="Z202" s="80"/>
      <c r="AA202" s="80"/>
      <c r="AB202" s="80"/>
      <c r="AC202" s="80"/>
      <c r="AD202" s="80"/>
      <c r="AE202" s="80"/>
      <c r="AF202" s="80"/>
      <c r="AG202" s="80"/>
      <c r="AH202" s="80"/>
      <c r="AI202" s="80"/>
      <c r="AJ202" s="80"/>
      <c r="AK202" s="80"/>
      <c r="AL202" s="80"/>
      <c r="AM202" s="80"/>
      <c r="AN202" s="80"/>
      <c r="AO202" s="80"/>
      <c r="AP202" s="80"/>
      <c r="AQ202" s="80"/>
      <c r="AR202" s="80"/>
      <c r="AS202" s="80"/>
      <c r="AT202" s="80"/>
      <c r="AU202" s="80"/>
      <c r="AV202" s="80"/>
      <c r="AW202" s="80"/>
      <c r="AX202" s="80"/>
      <c r="AY202" s="80"/>
      <c r="AZ202" s="80"/>
      <c r="BA202" s="80"/>
      <c r="BB202" s="80"/>
      <c r="BC202" s="80"/>
      <c r="BD202" s="80"/>
      <c r="BE202" s="80"/>
      <c r="BF202" s="80"/>
      <c r="BG202" s="80"/>
      <c r="BH202" s="80"/>
      <c r="BI202" s="80"/>
      <c r="BJ202" s="80"/>
      <c r="BK202" s="80"/>
      <c r="BL202" s="80"/>
      <c r="BM202" s="80"/>
      <c r="BN202" s="80"/>
      <c r="BO202" s="80"/>
      <c r="BP202" s="80"/>
      <c r="BQ202" s="80"/>
      <c r="BR202" s="80"/>
      <c r="BS202" s="80"/>
    </row>
    <row r="203" spans="1:71">
      <c r="B203" s="80"/>
      <c r="C203" s="80"/>
      <c r="D203" s="80"/>
      <c r="E203" s="80"/>
      <c r="F203" s="80"/>
      <c r="G203" s="80"/>
      <c r="H203" s="80"/>
      <c r="I203" s="80"/>
      <c r="J203" s="80"/>
      <c r="K203" s="80"/>
      <c r="L203" s="80"/>
      <c r="M203" s="80"/>
      <c r="N203" s="80"/>
      <c r="O203" s="80"/>
      <c r="P203" s="80"/>
      <c r="Q203" s="80"/>
      <c r="R203" s="80"/>
      <c r="U203" s="80"/>
      <c r="V203" s="80"/>
      <c r="W203" s="80"/>
      <c r="X203" s="80"/>
      <c r="Y203" s="80"/>
      <c r="Z203" s="80"/>
      <c r="AA203" s="80"/>
      <c r="AB203" s="80"/>
      <c r="AC203" s="80"/>
      <c r="AD203" s="80"/>
      <c r="AE203" s="80"/>
      <c r="AF203" s="80"/>
      <c r="AG203" s="80"/>
      <c r="AH203" s="80"/>
      <c r="AI203" s="80"/>
      <c r="AJ203" s="80"/>
      <c r="AK203" s="80"/>
      <c r="AL203" s="80"/>
      <c r="AM203" s="80"/>
      <c r="AN203" s="80"/>
      <c r="AO203" s="80"/>
      <c r="AP203" s="80"/>
      <c r="AQ203" s="80"/>
      <c r="AR203" s="80"/>
      <c r="AS203" s="80"/>
      <c r="AT203" s="80"/>
      <c r="AU203" s="80"/>
      <c r="AV203" s="80"/>
      <c r="AW203" s="80"/>
      <c r="AX203" s="80"/>
      <c r="AY203" s="80"/>
      <c r="AZ203" s="80"/>
      <c r="BA203" s="80"/>
      <c r="BB203" s="80"/>
      <c r="BC203" s="80"/>
      <c r="BD203" s="80"/>
      <c r="BE203" s="80"/>
      <c r="BF203" s="80"/>
      <c r="BG203" s="80"/>
      <c r="BH203" s="80"/>
      <c r="BI203" s="80"/>
      <c r="BJ203" s="80"/>
      <c r="BK203" s="80"/>
      <c r="BL203" s="80"/>
      <c r="BM203" s="80"/>
      <c r="BN203" s="80"/>
      <c r="BO203" s="80"/>
      <c r="BP203" s="80"/>
      <c r="BQ203" s="80"/>
      <c r="BR203" s="80"/>
      <c r="BS203" s="80"/>
    </row>
    <row r="204" spans="1:71">
      <c r="B204" s="80"/>
      <c r="C204" s="80"/>
      <c r="D204" s="80"/>
      <c r="E204" s="80"/>
      <c r="F204" s="80"/>
      <c r="G204" s="80"/>
      <c r="H204" s="80"/>
      <c r="I204" s="80"/>
      <c r="J204" s="80"/>
      <c r="K204" s="80"/>
      <c r="L204" s="80"/>
      <c r="M204" s="80"/>
      <c r="N204" s="80"/>
      <c r="O204" s="80"/>
      <c r="P204" s="80"/>
      <c r="Q204" s="80"/>
      <c r="R204" s="80"/>
      <c r="U204" s="80"/>
      <c r="V204" s="80"/>
      <c r="W204" s="80"/>
      <c r="X204" s="80"/>
      <c r="Y204" s="80"/>
      <c r="Z204" s="80"/>
      <c r="AA204" s="80"/>
      <c r="AB204" s="80"/>
      <c r="AC204" s="80"/>
      <c r="AD204" s="80"/>
      <c r="AE204" s="80"/>
      <c r="AF204" s="80"/>
      <c r="AG204" s="80"/>
      <c r="AH204" s="80"/>
      <c r="AI204" s="80"/>
      <c r="AJ204" s="80"/>
      <c r="AK204" s="80"/>
      <c r="AL204" s="80"/>
      <c r="AM204" s="80"/>
      <c r="AN204" s="80"/>
      <c r="AO204" s="80"/>
      <c r="AP204" s="80"/>
      <c r="AQ204" s="80"/>
      <c r="AR204" s="80"/>
      <c r="AS204" s="80"/>
      <c r="AT204" s="80"/>
      <c r="AU204" s="80"/>
      <c r="AV204" s="80"/>
      <c r="AW204" s="80"/>
      <c r="AX204" s="80"/>
      <c r="AY204" s="80"/>
      <c r="AZ204" s="80"/>
      <c r="BA204" s="80"/>
      <c r="BB204" s="80"/>
      <c r="BC204" s="80"/>
      <c r="BD204" s="80"/>
      <c r="BE204" s="80"/>
      <c r="BF204" s="80"/>
      <c r="BG204" s="80"/>
      <c r="BH204" s="80"/>
      <c r="BI204" s="80"/>
      <c r="BJ204" s="80"/>
      <c r="BK204" s="80"/>
      <c r="BL204" s="80"/>
      <c r="BM204" s="80"/>
      <c r="BN204" s="80"/>
      <c r="BO204" s="80"/>
      <c r="BP204" s="80"/>
      <c r="BQ204" s="80"/>
      <c r="BR204" s="80"/>
      <c r="BS204" s="80"/>
    </row>
    <row r="205" spans="1:71">
      <c r="B205" s="80"/>
      <c r="C205" s="80"/>
      <c r="D205" s="80"/>
      <c r="E205" s="80"/>
      <c r="F205" s="80"/>
      <c r="G205" s="80"/>
      <c r="H205" s="80"/>
      <c r="I205" s="80"/>
      <c r="J205" s="80"/>
      <c r="K205" s="80"/>
      <c r="L205" s="80"/>
      <c r="M205" s="80"/>
      <c r="N205" s="80"/>
      <c r="O205" s="80"/>
      <c r="P205" s="80"/>
      <c r="Q205" s="80"/>
      <c r="R205" s="80"/>
      <c r="U205" s="80"/>
      <c r="V205" s="80"/>
      <c r="W205" s="80"/>
      <c r="X205" s="80"/>
      <c r="Y205" s="80"/>
      <c r="Z205" s="80"/>
      <c r="AA205" s="80"/>
      <c r="AB205" s="80"/>
      <c r="AC205" s="80"/>
      <c r="AD205" s="80"/>
      <c r="AE205" s="80"/>
      <c r="AF205" s="80"/>
      <c r="AG205" s="80"/>
      <c r="AH205" s="80"/>
      <c r="AI205" s="80"/>
      <c r="AJ205" s="80"/>
      <c r="AK205" s="80"/>
      <c r="AL205" s="80"/>
      <c r="AM205" s="80"/>
      <c r="AN205" s="80"/>
      <c r="AO205" s="80"/>
      <c r="AP205" s="80"/>
      <c r="AQ205" s="80"/>
      <c r="AR205" s="80"/>
      <c r="AS205" s="80"/>
      <c r="AT205" s="80"/>
      <c r="AU205" s="80"/>
      <c r="AV205" s="80"/>
      <c r="AW205" s="80"/>
      <c r="AX205" s="80"/>
      <c r="AY205" s="80"/>
      <c r="AZ205" s="80"/>
      <c r="BA205" s="80"/>
      <c r="BB205" s="80"/>
      <c r="BC205" s="80"/>
      <c r="BD205" s="80"/>
      <c r="BE205" s="80"/>
      <c r="BF205" s="80"/>
      <c r="BG205" s="80"/>
      <c r="BH205" s="80"/>
      <c r="BI205" s="80"/>
      <c r="BJ205" s="80"/>
      <c r="BK205" s="80"/>
      <c r="BL205" s="80"/>
      <c r="BM205" s="80"/>
      <c r="BN205" s="80"/>
      <c r="BO205" s="80"/>
      <c r="BP205" s="80"/>
      <c r="BQ205" s="80"/>
      <c r="BR205" s="80"/>
      <c r="BS205" s="80"/>
    </row>
    <row r="206" spans="1:71">
      <c r="A206" s="79" t="s">
        <v>352</v>
      </c>
      <c r="B206" s="131">
        <f>IFERROR(INDEX(B$122:B$205,MATCH($A$206,$A$122:$A$205,0),1),0)</f>
        <v>0</v>
      </c>
      <c r="C206" s="131">
        <f>IFERROR(INDEX(C$122:C$205,MATCH($A$206,$A$122:$A$205,0),1),0)</f>
        <v>0</v>
      </c>
      <c r="D206" s="131">
        <f>IFERROR(INDEX(D$122:D$205,MATCH($A$206,$A$122:$A$205,0),1),0)</f>
        <v>0</v>
      </c>
      <c r="E206" s="131">
        <f>IFERROR(INDEX(E$122:E$205,MATCH($A$206,$A$122:$A$205,0),1),0)</f>
        <v>0</v>
      </c>
      <c r="F206" s="131">
        <f>IFERROR(INDEX(F$122:F$205,MATCH($A$206,$A$122:$A$205,0),1),0)</f>
        <v>0</v>
      </c>
      <c r="G206" s="131">
        <f>IFERROR(INDEX(G$122:G$205,MATCH($A$206,$A$122:$A$205,0),1),0)</f>
        <v>0</v>
      </c>
      <c r="H206" s="131">
        <f>IFERROR(INDEX(H$122:H$205,MATCH($A$206,$A$122:$A$205,0),1),0)</f>
        <v>0</v>
      </c>
      <c r="I206" s="131">
        <f>IFERROR(INDEX(I$122:I$205,MATCH($A$206,$A$122:$A$205,0),1),0)</f>
        <v>0</v>
      </c>
      <c r="J206" s="131">
        <f>IFERROR(INDEX(J$122:J$205,MATCH($A$206,$A$122:$A$205,0),1),0)</f>
        <v>0</v>
      </c>
      <c r="K206" s="131">
        <f>IFERROR(INDEX(K$122:K$205,MATCH($A$206,$A$122:$A$205,0),1),0)</f>
        <v>0</v>
      </c>
      <c r="L206" s="131">
        <f>IFERROR(INDEX(L$122:L$205,MATCH($A$206,$A$122:$A$205,0),1),0)</f>
        <v>0</v>
      </c>
      <c r="M206" s="131">
        <f>IFERROR(INDEX(M$122:M$205,MATCH($A$206,$A$122:$A$205,0),1),0)</f>
        <v>0</v>
      </c>
      <c r="N206" s="131">
        <f>IFERROR(INDEX(N$122:N$205,MATCH($A$206,$A$122:$A$205,0),1),0)</f>
        <v>0</v>
      </c>
      <c r="O206" s="131">
        <f>IFERROR(INDEX(O$122:O$205,MATCH($A$206,$A$122:$A$205,0),1),0)</f>
        <v>0</v>
      </c>
      <c r="P206" s="131">
        <f>IFERROR(INDEX(P$122:P$205,MATCH($A$206,$A$122:$A$205,0),1),0)</f>
        <v>0</v>
      </c>
      <c r="Q206" s="131">
        <f>IFERROR(INDEX(Q$129:Q$212,MATCH($A$206,$A$122:$A$205,0),1),0)</f>
        <v>0</v>
      </c>
      <c r="R206" s="131">
        <f>IFERROR(INDEX(R$129:R$212,MATCH($A$206,$A$122:$A$205,0),1),0)</f>
        <v>0</v>
      </c>
      <c r="S206" s="131">
        <f>IFERROR(INDEX(S$129:S$212,MATCH($A$206,$A$122:$A$205,0),1),0)</f>
        <v>0</v>
      </c>
      <c r="T206" s="131">
        <f>IFERROR(INDEX(T$129:T$212,MATCH($A$206,$A$122:$A$205,0),1),0)</f>
        <v>0</v>
      </c>
      <c r="U206" s="131">
        <f>IFERROR(INDEX(U$129:U$212,MATCH($A$206,$A$122:$A$205,0),1),0)</f>
        <v>0</v>
      </c>
      <c r="V206" s="131">
        <f>IFERROR(INDEX(V$129:V$212,MATCH($A$206,$A$122:$A$205,0),1),0)</f>
        <v>0</v>
      </c>
      <c r="W206" s="131">
        <f>IFERROR(INDEX(W$129:W$212,MATCH($A$206,$A$122:$A$205,0),1),0)</f>
        <v>0</v>
      </c>
      <c r="X206" s="131">
        <f>IFERROR(INDEX(X$129:X$212,MATCH($A$206,$A$122:$A$205,0),1),0)</f>
        <v>0</v>
      </c>
      <c r="Y206" s="131">
        <f>IFERROR(INDEX(Y$129:Y$212,MATCH($A$206,$A$122:$A$205,0),1),0)</f>
        <v>0</v>
      </c>
      <c r="Z206" s="131">
        <f>IFERROR(INDEX(Z$129:Z$212,MATCH($A$206,$A$122:$A$205,0),1),0)</f>
        <v>0</v>
      </c>
      <c r="AA206" s="131">
        <f>IFERROR(INDEX(AA$129:AA$212,MATCH($A$206,$A$122:$A$205,0),1),0)</f>
        <v>0</v>
      </c>
      <c r="AB206" s="131">
        <f>IFERROR(INDEX(AB$129:AB$212,MATCH($A$206,$A$122:$A$205,0),1),0)</f>
        <v>0</v>
      </c>
      <c r="AC206" s="131">
        <f>IFERROR(INDEX(AC$129:AC$212,MATCH($A$206,$A$122:$A$205,0),1),0)</f>
        <v>0</v>
      </c>
      <c r="AD206" s="131">
        <f>IFERROR(INDEX(AD$129:AD$212,MATCH($A$206,$A$122:$A$205,0),1),0)</f>
        <v>0</v>
      </c>
      <c r="AE206" s="131">
        <f>IFERROR(INDEX(AE$129:AE$212,MATCH($A$206,$A$122:$A$205,0),1),0)</f>
        <v>0</v>
      </c>
      <c r="AF206" s="131">
        <f>IFERROR(INDEX(AF$129:AF$212,MATCH($A$206,$A$122:$A$205,0),1),0)</f>
        <v>0</v>
      </c>
      <c r="AG206" s="131">
        <f>IFERROR(INDEX(AG$129:AG$212,MATCH($A$206,$A$122:$A$205,0),1),0)</f>
        <v>0</v>
      </c>
      <c r="AH206" s="131">
        <f>IFERROR(INDEX(AH$129:AH$212,MATCH($A$206,$A$122:$A$205,0),1),0)</f>
        <v>0</v>
      </c>
      <c r="AI206" s="131">
        <f>IFERROR(INDEX(AI$129:AI$212,MATCH($A$206,$A$122:$A$205,0),1),0)</f>
        <v>0</v>
      </c>
      <c r="AJ206" s="131">
        <f>IFERROR(INDEX(AJ$129:AJ$212,MATCH($A$206,$A$122:$A$205,0),1),0)</f>
        <v>0</v>
      </c>
      <c r="AK206" s="131">
        <f>IFERROR(INDEX(AK$129:AK$212,MATCH($A$206,$A$122:$A$205,0),1),0)</f>
        <v>0</v>
      </c>
      <c r="AL206" s="131">
        <f>IFERROR(INDEX(AL$129:AL$212,MATCH($A$206,$A$122:$A$205,0),1),0)</f>
        <v>0</v>
      </c>
      <c r="AM206" s="131">
        <f>IFERROR(INDEX(AM$129:AM$212,MATCH($A$206,$A$122:$A$205,0),1),0)</f>
        <v>0</v>
      </c>
      <c r="AN206" s="131">
        <f>IFERROR(INDEX(AN$129:AN$212,MATCH($A$206,$A$122:$A$205,0),1),0)</f>
        <v>0</v>
      </c>
      <c r="AO206" s="131">
        <f>IFERROR(INDEX(AO$129:AO$212,MATCH($A$206,$A$122:$A$205,0),1),0)</f>
        <v>0</v>
      </c>
      <c r="AP206" s="131">
        <f>IFERROR(INDEX(AP$129:AP$212,MATCH($A$206,$A$122:$A$205,0),1),0)</f>
        <v>0</v>
      </c>
      <c r="AQ206" s="131">
        <f>IFERROR(INDEX(AQ$129:AQ$212,MATCH($A$206,$A$122:$A$205,0),1),0)</f>
        <v>0</v>
      </c>
      <c r="AR206" s="131">
        <f>IFERROR(INDEX(AR$129:AR$212,MATCH($A$206,$A$122:$A$205,0),1),0)</f>
        <v>0</v>
      </c>
      <c r="AS206" s="131">
        <f>IFERROR(INDEX(AS$129:AS$212,MATCH($A$206,$A$122:$A$205,0),1),0)</f>
        <v>0</v>
      </c>
      <c r="AT206" s="131">
        <f>IFERROR(INDEX(AT$129:AT$212,MATCH($A$206,$A$122:$A$205,0),1),0)</f>
        <v>0</v>
      </c>
      <c r="AU206" s="131">
        <f>IFERROR(INDEX(AU$129:AU$212,MATCH($A$206,$A$122:$A$205,0),1),0)</f>
        <v>0</v>
      </c>
      <c r="AV206" s="131">
        <f>IFERROR(INDEX(AV$129:AV$212,MATCH($A$206,$A$122:$A$205,0),1),0)</f>
        <v>0</v>
      </c>
      <c r="AW206" s="131">
        <f>IFERROR(INDEX(AW$129:AW$212,MATCH($A$206,$A$122:$A$205,0),1),0)</f>
        <v>0</v>
      </c>
      <c r="AX206" s="131">
        <f>IFERROR(INDEX(AX$129:AX$212,MATCH($A$206,$A$122:$A$205,0),1),0)</f>
        <v>0</v>
      </c>
      <c r="AY206" s="131">
        <f>IFERROR(INDEX(AY$129:AY$212,MATCH($A$206,$A$122:$A$205,0),1),0)</f>
        <v>0</v>
      </c>
      <c r="AZ206" s="131">
        <f>IFERROR(INDEX(AZ$129:AZ$212,MATCH($A$206,$A$122:$A$205,0),1),0)</f>
        <v>0</v>
      </c>
      <c r="BA206" s="131">
        <f>IFERROR(INDEX(BA$129:BA$212,MATCH($A$206,$A$122:$A$205,0),1),0)</f>
        <v>0</v>
      </c>
      <c r="BB206" s="131">
        <f>IFERROR(INDEX(BB$129:BB$212,MATCH($A$206,$A$122:$A$205,0),1),0)</f>
        <v>0</v>
      </c>
      <c r="BC206" s="131">
        <f>IFERROR(INDEX(BC$129:BC$212,MATCH($A$206,$A$122:$A$205,0),1),0)</f>
        <v>0</v>
      </c>
      <c r="BD206" s="131">
        <f>IFERROR(INDEX(BD$129:BD$212,MATCH($A$206,$A$122:$A$205,0),1),0)</f>
        <v>0</v>
      </c>
      <c r="BE206" s="131">
        <f>IFERROR(INDEX(BE$129:BE$212,MATCH($A$206,$A$122:$A$205,0),1),0)</f>
        <v>0</v>
      </c>
      <c r="BF206" s="131">
        <f>IFERROR(INDEX(BF$129:BF$212,MATCH($A$206,$A$122:$A$205,0),1),0)</f>
        <v>0</v>
      </c>
      <c r="BG206" s="131">
        <f>IFERROR(INDEX(BG$129:BG$212,MATCH($A$206,$A$122:$A$205,0),1),0)</f>
        <v>0</v>
      </c>
      <c r="BH206" s="131">
        <f>IFERROR(INDEX(BH$129:BH$212,MATCH($A$206,$A$122:$A$205,0),1),0)</f>
        <v>0</v>
      </c>
      <c r="BI206" s="131">
        <f>IFERROR(INDEX(BI$129:BI$212,MATCH($A$206,$A$122:$A$205,0),1),0)</f>
        <v>0</v>
      </c>
      <c r="BJ206" s="131">
        <f>IFERROR(INDEX(BJ$129:BJ$212,MATCH($A$206,$A$122:$A$205,0),1),0)</f>
        <v>0</v>
      </c>
      <c r="BK206" s="131">
        <f>IFERROR(INDEX(BK$129:BK$212,MATCH($A$206,$A$122:$A$205,0),1),0)</f>
        <v>0</v>
      </c>
      <c r="BL206" s="131">
        <f>IFERROR(INDEX(BL$129:BL$212,MATCH($A$206,$A$122:$A$205,0),1),0)</f>
        <v>0</v>
      </c>
      <c r="BM206" s="131">
        <f>IFERROR(INDEX(BM$129:BM$212,MATCH($A$206,$A$122:$A$205,0),1),0)</f>
        <v>0</v>
      </c>
      <c r="BN206" s="131">
        <f>IFERROR(INDEX(BN$129:BN$212,MATCH($A$206,$A$122:$A$205,0),1),0)</f>
        <v>0</v>
      </c>
      <c r="BO206" s="80"/>
      <c r="BP206" s="80"/>
      <c r="BQ206" s="80"/>
      <c r="BR206" s="80"/>
      <c r="BS206" s="80"/>
    </row>
    <row r="207" spans="1:71">
      <c r="B207" s="80"/>
      <c r="C207" s="80"/>
      <c r="D207" s="80"/>
      <c r="E207" s="80"/>
      <c r="F207" s="80"/>
      <c r="G207" s="80"/>
      <c r="H207" s="80"/>
      <c r="I207" s="80"/>
      <c r="J207" s="80"/>
      <c r="K207" s="80"/>
      <c r="L207" s="80"/>
      <c r="M207" s="80"/>
      <c r="N207" s="80"/>
      <c r="O207" s="80"/>
      <c r="P207" s="80"/>
      <c r="Q207" s="80"/>
      <c r="R207" s="80"/>
      <c r="S207" s="80"/>
      <c r="T207" s="80"/>
      <c r="U207" s="80"/>
      <c r="V207" s="80"/>
      <c r="W207" s="80"/>
      <c r="X207" s="80"/>
      <c r="Y207" s="80"/>
      <c r="Z207" s="80"/>
      <c r="AA207" s="80"/>
      <c r="AB207" s="80"/>
      <c r="AC207" s="80"/>
      <c r="AD207" s="80"/>
      <c r="AE207" s="80"/>
      <c r="AF207" s="80"/>
      <c r="AG207" s="80"/>
      <c r="AH207" s="80"/>
      <c r="AI207" s="80"/>
      <c r="AJ207" s="80"/>
      <c r="AK207" s="80"/>
      <c r="AL207" s="80"/>
      <c r="AM207" s="80"/>
      <c r="AN207" s="80"/>
      <c r="AO207" s="80"/>
      <c r="AP207" s="80"/>
      <c r="AQ207" s="80"/>
      <c r="AR207" s="80"/>
      <c r="AS207" s="80"/>
      <c r="AT207" s="80"/>
      <c r="AU207" s="80"/>
      <c r="AV207" s="80"/>
      <c r="AW207" s="80"/>
      <c r="AX207" s="80"/>
      <c r="AY207" s="80"/>
      <c r="AZ207" s="80"/>
      <c r="BA207" s="80"/>
      <c r="BB207" s="80"/>
      <c r="BC207" s="80"/>
      <c r="BD207" s="80"/>
      <c r="BE207" s="80"/>
      <c r="BF207" s="80"/>
      <c r="BG207" s="80"/>
      <c r="BH207" s="80"/>
      <c r="BI207" s="80"/>
      <c r="BJ207" s="80"/>
      <c r="BK207" s="80"/>
      <c r="BL207" s="80"/>
      <c r="BM207" s="80"/>
      <c r="BN207" s="80"/>
      <c r="BO207" s="80"/>
      <c r="BP207" s="80"/>
      <c r="BQ207" s="80"/>
      <c r="BR207" s="80"/>
      <c r="BS207" s="80"/>
    </row>
    <row r="208" spans="1:71">
      <c r="A208" s="81" t="s">
        <v>7</v>
      </c>
      <c r="B208" s="80">
        <f>B206</f>
        <v>0</v>
      </c>
      <c r="C208" s="80">
        <f t="shared" ref="C208:BN215" si="4">C206</f>
        <v>0</v>
      </c>
      <c r="D208" s="80">
        <f t="shared" si="4"/>
        <v>0</v>
      </c>
      <c r="E208" s="80">
        <f t="shared" si="4"/>
        <v>0</v>
      </c>
      <c r="F208" s="80">
        <f t="shared" si="4"/>
        <v>0</v>
      </c>
      <c r="G208" s="80">
        <f t="shared" si="4"/>
        <v>0</v>
      </c>
      <c r="H208" s="80">
        <f t="shared" si="4"/>
        <v>0</v>
      </c>
      <c r="I208" s="80">
        <f t="shared" si="4"/>
        <v>0</v>
      </c>
      <c r="J208" s="80">
        <f t="shared" si="4"/>
        <v>0</v>
      </c>
      <c r="K208" s="80">
        <f t="shared" si="4"/>
        <v>0</v>
      </c>
      <c r="L208" s="80">
        <f t="shared" si="4"/>
        <v>0</v>
      </c>
      <c r="M208" s="80">
        <f t="shared" si="4"/>
        <v>0</v>
      </c>
      <c r="N208" s="80">
        <f t="shared" si="4"/>
        <v>0</v>
      </c>
      <c r="O208" s="80">
        <f t="shared" si="4"/>
        <v>0</v>
      </c>
      <c r="P208" s="80">
        <f t="shared" si="4"/>
        <v>0</v>
      </c>
      <c r="Q208" s="80">
        <f t="shared" ref="Q208:BN208" si="5">Q206</f>
        <v>0</v>
      </c>
      <c r="R208" s="80">
        <f t="shared" si="5"/>
        <v>0</v>
      </c>
      <c r="S208" s="80">
        <f t="shared" si="5"/>
        <v>0</v>
      </c>
      <c r="T208" s="80">
        <f t="shared" si="5"/>
        <v>0</v>
      </c>
      <c r="U208" s="80">
        <f t="shared" si="5"/>
        <v>0</v>
      </c>
      <c r="V208" s="80">
        <f t="shared" si="5"/>
        <v>0</v>
      </c>
      <c r="W208" s="80">
        <f t="shared" si="5"/>
        <v>0</v>
      </c>
      <c r="X208" s="80">
        <f t="shared" si="5"/>
        <v>0</v>
      </c>
      <c r="Y208" s="80">
        <f t="shared" si="5"/>
        <v>0</v>
      </c>
      <c r="Z208" s="80">
        <f t="shared" si="5"/>
        <v>0</v>
      </c>
      <c r="AA208" s="80">
        <f t="shared" si="5"/>
        <v>0</v>
      </c>
      <c r="AB208" s="80">
        <f t="shared" si="5"/>
        <v>0</v>
      </c>
      <c r="AC208" s="80">
        <f t="shared" si="5"/>
        <v>0</v>
      </c>
      <c r="AD208" s="80">
        <f t="shared" si="5"/>
        <v>0</v>
      </c>
      <c r="AE208" s="80">
        <f t="shared" si="5"/>
        <v>0</v>
      </c>
      <c r="AF208" s="80">
        <f t="shared" si="5"/>
        <v>0</v>
      </c>
      <c r="AG208" s="80">
        <f t="shared" si="5"/>
        <v>0</v>
      </c>
      <c r="AH208" s="80">
        <f t="shared" si="5"/>
        <v>0</v>
      </c>
      <c r="AI208" s="80">
        <f t="shared" si="5"/>
        <v>0</v>
      </c>
      <c r="AJ208" s="80">
        <f t="shared" si="5"/>
        <v>0</v>
      </c>
      <c r="AK208" s="80">
        <f t="shared" si="5"/>
        <v>0</v>
      </c>
      <c r="AL208" s="80">
        <f t="shared" si="5"/>
        <v>0</v>
      </c>
      <c r="AM208" s="80">
        <f t="shared" si="5"/>
        <v>0</v>
      </c>
      <c r="AN208" s="80">
        <f t="shared" si="5"/>
        <v>0</v>
      </c>
      <c r="AO208" s="80">
        <f t="shared" si="5"/>
        <v>0</v>
      </c>
      <c r="AP208" s="80">
        <f t="shared" si="5"/>
        <v>0</v>
      </c>
      <c r="AQ208" s="80">
        <f t="shared" si="5"/>
        <v>0</v>
      </c>
      <c r="AR208" s="80">
        <f t="shared" si="5"/>
        <v>0</v>
      </c>
      <c r="AS208" s="80">
        <f t="shared" si="5"/>
        <v>0</v>
      </c>
      <c r="AT208" s="80">
        <f t="shared" si="5"/>
        <v>0</v>
      </c>
      <c r="AU208" s="80">
        <f t="shared" si="5"/>
        <v>0</v>
      </c>
      <c r="AV208" s="80">
        <f t="shared" si="5"/>
        <v>0</v>
      </c>
      <c r="AW208" s="80">
        <f t="shared" si="5"/>
        <v>0</v>
      </c>
      <c r="AX208" s="80">
        <f t="shared" si="5"/>
        <v>0</v>
      </c>
      <c r="AY208" s="80">
        <f t="shared" si="5"/>
        <v>0</v>
      </c>
      <c r="AZ208" s="80">
        <f t="shared" si="5"/>
        <v>0</v>
      </c>
      <c r="BA208" s="80">
        <f t="shared" si="5"/>
        <v>0</v>
      </c>
      <c r="BB208" s="80">
        <f t="shared" si="5"/>
        <v>0</v>
      </c>
      <c r="BC208" s="80">
        <f t="shared" si="5"/>
        <v>0</v>
      </c>
      <c r="BD208" s="80">
        <f t="shared" si="5"/>
        <v>0</v>
      </c>
      <c r="BE208" s="80">
        <f t="shared" si="5"/>
        <v>0</v>
      </c>
      <c r="BF208" s="80">
        <f t="shared" si="5"/>
        <v>0</v>
      </c>
      <c r="BG208" s="80">
        <f t="shared" si="5"/>
        <v>0</v>
      </c>
      <c r="BH208" s="80">
        <f t="shared" si="5"/>
        <v>0</v>
      </c>
      <c r="BI208" s="80">
        <f t="shared" si="5"/>
        <v>0</v>
      </c>
      <c r="BJ208" s="80">
        <f t="shared" si="5"/>
        <v>0</v>
      </c>
      <c r="BK208" s="80">
        <f t="shared" si="5"/>
        <v>0</v>
      </c>
      <c r="BL208" s="80">
        <f t="shared" si="5"/>
        <v>0</v>
      </c>
      <c r="BM208" s="80">
        <f t="shared" si="5"/>
        <v>0</v>
      </c>
      <c r="BN208" s="80">
        <f t="shared" si="5"/>
        <v>0</v>
      </c>
      <c r="BO208" s="80"/>
      <c r="BP208" s="80"/>
      <c r="BQ208" s="80"/>
      <c r="BR208" s="80"/>
      <c r="BS208" s="80"/>
    </row>
    <row r="209" spans="1:120">
      <c r="BO209" s="80"/>
      <c r="BP209" s="80"/>
      <c r="BQ209" s="80"/>
      <c r="BR209" s="80"/>
      <c r="BS209" s="80"/>
    </row>
    <row r="210" spans="1:120">
      <c r="BO210" s="80"/>
      <c r="BP210" s="80"/>
      <c r="BQ210" s="80"/>
      <c r="BR210" s="80"/>
      <c r="BS210" s="80"/>
    </row>
    <row r="211" spans="1:120" ht="14">
      <c r="A211" s="1" t="s">
        <v>8</v>
      </c>
      <c r="BO211" s="80"/>
      <c r="BP211" s="80"/>
      <c r="BQ211" s="80"/>
      <c r="BR211" s="80"/>
      <c r="BS211" s="80"/>
    </row>
    <row r="212" spans="1:120">
      <c r="A212" t="s">
        <v>6</v>
      </c>
      <c r="B212" t="s">
        <v>2072</v>
      </c>
      <c r="C212" t="s">
        <v>1894</v>
      </c>
      <c r="D212" t="s">
        <v>1895</v>
      </c>
      <c r="E212" t="s">
        <v>1896</v>
      </c>
      <c r="F212" t="s">
        <v>1897</v>
      </c>
      <c r="G212" t="s">
        <v>1898</v>
      </c>
      <c r="H212" t="s">
        <v>1899</v>
      </c>
      <c r="I212" t="s">
        <v>1900</v>
      </c>
      <c r="J212" t="s">
        <v>745</v>
      </c>
      <c r="K212" t="s">
        <v>746</v>
      </c>
      <c r="L212" t="s">
        <v>747</v>
      </c>
      <c r="M212" t="s">
        <v>694</v>
      </c>
      <c r="N212" t="s">
        <v>382</v>
      </c>
      <c r="O212" t="s">
        <v>383</v>
      </c>
      <c r="P212" t="s">
        <v>384</v>
      </c>
      <c r="Q212" t="s">
        <v>385</v>
      </c>
      <c r="R212" t="s">
        <v>386</v>
      </c>
      <c r="S212" t="s">
        <v>387</v>
      </c>
      <c r="T212" t="s">
        <v>388</v>
      </c>
      <c r="U212" t="s">
        <v>389</v>
      </c>
      <c r="V212" t="s">
        <v>390</v>
      </c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O212" s="80"/>
      <c r="BP212" s="80"/>
      <c r="BQ212" s="80"/>
      <c r="BR212" s="80"/>
      <c r="BS212" s="80"/>
    </row>
    <row r="213" spans="1:120">
      <c r="A213" t="s">
        <v>544</v>
      </c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</row>
    <row r="214" spans="1:120">
      <c r="A214" t="s">
        <v>545</v>
      </c>
      <c r="B214">
        <v>0</v>
      </c>
      <c r="C214">
        <v>0</v>
      </c>
      <c r="D214">
        <v>0</v>
      </c>
      <c r="E214">
        <v>0</v>
      </c>
      <c r="F214">
        <v>0</v>
      </c>
      <c r="G214">
        <v>0</v>
      </c>
      <c r="H214">
        <v>0</v>
      </c>
      <c r="I214">
        <v>0</v>
      </c>
      <c r="J214">
        <v>0</v>
      </c>
      <c r="K214">
        <v>0</v>
      </c>
      <c r="L214">
        <v>0</v>
      </c>
      <c r="M214">
        <v>0</v>
      </c>
      <c r="N214">
        <v>0</v>
      </c>
      <c r="O214">
        <v>79593.08</v>
      </c>
      <c r="P214">
        <v>0</v>
      </c>
      <c r="Q214">
        <v>0</v>
      </c>
      <c r="R214">
        <v>0</v>
      </c>
      <c r="S214">
        <v>0</v>
      </c>
      <c r="T214">
        <v>0</v>
      </c>
      <c r="U214">
        <v>0</v>
      </c>
      <c r="V214">
        <v>55742</v>
      </c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O214" s="80"/>
      <c r="BP214" s="80"/>
      <c r="BQ214" s="80"/>
      <c r="BR214" s="80"/>
      <c r="BS214" s="80"/>
    </row>
    <row r="215" spans="1:120">
      <c r="A215" t="s">
        <v>677</v>
      </c>
      <c r="B215">
        <v>63071</v>
      </c>
      <c r="C215">
        <v>372800.59</v>
      </c>
      <c r="D215">
        <v>247785</v>
      </c>
      <c r="E215">
        <v>131857</v>
      </c>
      <c r="F215">
        <v>99038</v>
      </c>
      <c r="G215">
        <v>685747.68</v>
      </c>
      <c r="H215">
        <v>246425</v>
      </c>
      <c r="I215">
        <v>153115</v>
      </c>
      <c r="J215">
        <v>92239</v>
      </c>
      <c r="K215">
        <v>424757.25</v>
      </c>
      <c r="L215">
        <v>314688</v>
      </c>
      <c r="M215">
        <v>121325</v>
      </c>
      <c r="N215">
        <v>40404</v>
      </c>
      <c r="O215">
        <v>0</v>
      </c>
      <c r="P215">
        <v>28968</v>
      </c>
      <c r="Q215">
        <v>11099</v>
      </c>
      <c r="R215">
        <v>13091</v>
      </c>
      <c r="S215">
        <v>206618.72</v>
      </c>
      <c r="T215">
        <v>169405</v>
      </c>
      <c r="U215">
        <v>107028</v>
      </c>
      <c r="V215">
        <v>0</v>
      </c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O215" s="80"/>
      <c r="BP215" s="80"/>
      <c r="BQ215" s="80"/>
      <c r="BR215" s="80"/>
      <c r="BS215" s="80"/>
    </row>
    <row r="216" spans="1:120">
      <c r="A216" t="s">
        <v>357</v>
      </c>
      <c r="B216">
        <v>22183</v>
      </c>
      <c r="C216">
        <v>85655.45</v>
      </c>
      <c r="D216">
        <v>63255</v>
      </c>
      <c r="E216">
        <v>41211</v>
      </c>
      <c r="F216">
        <v>20214</v>
      </c>
      <c r="G216">
        <v>76677.460000000006</v>
      </c>
      <c r="H216">
        <v>55978</v>
      </c>
      <c r="I216">
        <v>36742</v>
      </c>
      <c r="J216">
        <v>18276</v>
      </c>
      <c r="K216">
        <v>75282.429999999993</v>
      </c>
      <c r="L216">
        <v>56125</v>
      </c>
      <c r="M216">
        <v>36983</v>
      </c>
      <c r="N216">
        <v>18409</v>
      </c>
      <c r="O216">
        <v>69656.19</v>
      </c>
      <c r="P216">
        <v>51853</v>
      </c>
      <c r="Q216">
        <v>33525</v>
      </c>
      <c r="R216">
        <v>16168</v>
      </c>
      <c r="S216">
        <v>47109.99</v>
      </c>
      <c r="T216">
        <v>31790</v>
      </c>
      <c r="U216">
        <v>19234</v>
      </c>
      <c r="V216">
        <v>9322</v>
      </c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T216" s="80"/>
      <c r="BU216" s="80"/>
      <c r="BV216" s="80"/>
      <c r="BW216" s="80"/>
      <c r="BX216" s="80"/>
      <c r="BY216" s="80"/>
      <c r="BZ216" s="80"/>
      <c r="CA216" s="80"/>
      <c r="CB216" s="80"/>
      <c r="CC216" s="80"/>
      <c r="CD216" s="80"/>
      <c r="CE216" s="80"/>
      <c r="CF216" s="80"/>
      <c r="CG216" s="80"/>
      <c r="CH216" s="80"/>
      <c r="CI216" s="80"/>
      <c r="CJ216" s="80"/>
      <c r="CK216" s="80"/>
      <c r="CL216" s="80"/>
      <c r="CM216" s="80"/>
      <c r="CN216" s="80"/>
      <c r="CO216" s="80"/>
      <c r="CP216" s="80"/>
      <c r="CQ216" s="80"/>
      <c r="CR216" s="80"/>
      <c r="CS216" s="80"/>
      <c r="CT216" s="80"/>
      <c r="CU216" s="80"/>
      <c r="CV216" s="80"/>
      <c r="CW216" s="80"/>
      <c r="CX216" s="80"/>
      <c r="CY216" s="80"/>
      <c r="CZ216" s="80"/>
      <c r="DA216" s="80"/>
      <c r="DB216" s="80"/>
      <c r="DC216" s="80"/>
      <c r="DD216" s="80"/>
      <c r="DE216" s="80"/>
      <c r="DF216" s="80"/>
      <c r="DG216" s="80"/>
      <c r="DH216" s="80"/>
      <c r="DI216" s="80"/>
      <c r="DJ216" s="80"/>
      <c r="DK216" s="80"/>
      <c r="DL216" s="80"/>
      <c r="DM216" s="80"/>
      <c r="DN216" s="80"/>
      <c r="DO216" s="80"/>
      <c r="DP216" s="80"/>
    </row>
    <row r="217" spans="1:120">
      <c r="A217" t="s">
        <v>546</v>
      </c>
      <c r="B217">
        <v>0</v>
      </c>
      <c r="C217">
        <v>0</v>
      </c>
      <c r="D217">
        <v>0</v>
      </c>
      <c r="E217">
        <v>0</v>
      </c>
      <c r="F217">
        <v>0</v>
      </c>
      <c r="G217">
        <v>0</v>
      </c>
      <c r="H217">
        <v>0</v>
      </c>
      <c r="I217">
        <v>0</v>
      </c>
      <c r="J217">
        <v>0</v>
      </c>
      <c r="K217">
        <v>0</v>
      </c>
      <c r="L217">
        <v>0</v>
      </c>
      <c r="M217">
        <v>0</v>
      </c>
      <c r="N217">
        <v>0</v>
      </c>
      <c r="O217">
        <v>69232.47</v>
      </c>
      <c r="P217">
        <v>51723</v>
      </c>
      <c r="Q217">
        <v>33319</v>
      </c>
      <c r="R217">
        <v>16069</v>
      </c>
      <c r="S217">
        <v>0</v>
      </c>
      <c r="T217">
        <v>0</v>
      </c>
      <c r="U217">
        <v>18580</v>
      </c>
      <c r="V217">
        <v>9019</v>
      </c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</row>
    <row r="218" spans="1:120">
      <c r="A218" t="s">
        <v>547</v>
      </c>
      <c r="B218">
        <v>0</v>
      </c>
      <c r="C218">
        <v>0</v>
      </c>
      <c r="D218">
        <v>0</v>
      </c>
      <c r="E218">
        <v>0</v>
      </c>
      <c r="F218">
        <v>0</v>
      </c>
      <c r="G218">
        <v>0</v>
      </c>
      <c r="H218">
        <v>0</v>
      </c>
      <c r="I218">
        <v>0</v>
      </c>
      <c r="J218">
        <v>0</v>
      </c>
      <c r="K218">
        <v>0</v>
      </c>
      <c r="L218">
        <v>0</v>
      </c>
      <c r="M218">
        <v>0</v>
      </c>
      <c r="N218">
        <v>0</v>
      </c>
      <c r="O218">
        <v>423.72</v>
      </c>
      <c r="P218">
        <v>130</v>
      </c>
      <c r="Q218">
        <v>206</v>
      </c>
      <c r="R218">
        <v>99</v>
      </c>
      <c r="S218">
        <v>0</v>
      </c>
      <c r="T218">
        <v>0</v>
      </c>
      <c r="U218">
        <v>654</v>
      </c>
      <c r="V218">
        <v>303</v>
      </c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</row>
    <row r="219" spans="1:120">
      <c r="A219" t="s">
        <v>358</v>
      </c>
      <c r="B219">
        <v>0</v>
      </c>
      <c r="C219">
        <v>0</v>
      </c>
      <c r="D219">
        <v>0</v>
      </c>
      <c r="E219">
        <v>0</v>
      </c>
      <c r="F219">
        <v>-47</v>
      </c>
      <c r="G219">
        <v>0</v>
      </c>
      <c r="H219">
        <v>0</v>
      </c>
      <c r="I219">
        <v>0</v>
      </c>
      <c r="J219">
        <v>0</v>
      </c>
      <c r="K219">
        <v>0</v>
      </c>
      <c r="L219">
        <v>0</v>
      </c>
      <c r="M219">
        <v>0</v>
      </c>
      <c r="N219">
        <v>0</v>
      </c>
      <c r="O219">
        <v>0</v>
      </c>
      <c r="P219">
        <v>-480</v>
      </c>
      <c r="Q219">
        <v>-402</v>
      </c>
      <c r="R219">
        <v>-518</v>
      </c>
      <c r="S219">
        <v>-546.47</v>
      </c>
      <c r="T219">
        <v>-441</v>
      </c>
      <c r="U219">
        <v>-206</v>
      </c>
      <c r="V219">
        <v>258</v>
      </c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</row>
    <row r="220" spans="1:120">
      <c r="A220" t="s">
        <v>548</v>
      </c>
      <c r="B220">
        <v>107</v>
      </c>
      <c r="C220">
        <v>-5888.38</v>
      </c>
      <c r="D220">
        <v>-6341</v>
      </c>
      <c r="E220">
        <v>-6449</v>
      </c>
      <c r="F220">
        <v>103</v>
      </c>
      <c r="G220">
        <v>6262.58</v>
      </c>
      <c r="H220">
        <v>300</v>
      </c>
      <c r="I220">
        <v>242</v>
      </c>
      <c r="J220">
        <v>64</v>
      </c>
      <c r="K220">
        <v>211.93</v>
      </c>
      <c r="L220">
        <v>53</v>
      </c>
      <c r="M220">
        <v>11</v>
      </c>
      <c r="N220">
        <v>278</v>
      </c>
      <c r="O220">
        <v>0</v>
      </c>
      <c r="P220">
        <v>461</v>
      </c>
      <c r="Q220">
        <v>262</v>
      </c>
      <c r="R220">
        <v>65</v>
      </c>
      <c r="S220">
        <v>139.1</v>
      </c>
      <c r="T220">
        <v>108</v>
      </c>
      <c r="U220">
        <v>0</v>
      </c>
      <c r="V220">
        <v>33</v>
      </c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</row>
    <row r="221" spans="1:120">
      <c r="A221" t="s">
        <v>549</v>
      </c>
      <c r="B221">
        <v>176</v>
      </c>
      <c r="C221">
        <v>69.14</v>
      </c>
      <c r="D221">
        <v>0</v>
      </c>
      <c r="E221">
        <v>0</v>
      </c>
      <c r="F221">
        <v>0</v>
      </c>
      <c r="G221">
        <v>0</v>
      </c>
      <c r="H221">
        <v>0</v>
      </c>
      <c r="I221">
        <v>0</v>
      </c>
      <c r="J221">
        <v>0</v>
      </c>
      <c r="K221">
        <v>0</v>
      </c>
      <c r="L221">
        <v>0</v>
      </c>
      <c r="M221">
        <v>0</v>
      </c>
      <c r="N221">
        <v>0</v>
      </c>
      <c r="O221">
        <v>0</v>
      </c>
      <c r="P221">
        <v>0</v>
      </c>
      <c r="Q221">
        <v>0</v>
      </c>
      <c r="R221">
        <v>0</v>
      </c>
      <c r="S221">
        <v>0</v>
      </c>
      <c r="T221">
        <v>0</v>
      </c>
      <c r="U221">
        <v>0</v>
      </c>
      <c r="V221">
        <v>0</v>
      </c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</row>
    <row r="222" spans="1:120">
      <c r="A222" t="s">
        <v>687</v>
      </c>
      <c r="B222">
        <v>0</v>
      </c>
      <c r="C222">
        <v>16075.15</v>
      </c>
      <c r="D222">
        <v>-50</v>
      </c>
      <c r="E222">
        <v>-35</v>
      </c>
      <c r="F222">
        <v>0</v>
      </c>
      <c r="G222">
        <v>699</v>
      </c>
      <c r="H222">
        <v>719</v>
      </c>
      <c r="I222">
        <v>82</v>
      </c>
      <c r="J222">
        <v>108</v>
      </c>
      <c r="K222">
        <v>-180.69</v>
      </c>
      <c r="L222">
        <v>-105</v>
      </c>
      <c r="M222">
        <v>-56</v>
      </c>
      <c r="N222">
        <v>-20</v>
      </c>
      <c r="O222">
        <v>0</v>
      </c>
      <c r="P222">
        <v>0</v>
      </c>
      <c r="Q222">
        <v>0</v>
      </c>
      <c r="R222">
        <v>0</v>
      </c>
      <c r="S222">
        <v>0</v>
      </c>
      <c r="T222">
        <v>0</v>
      </c>
      <c r="U222">
        <v>0</v>
      </c>
      <c r="V222">
        <v>0</v>
      </c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</row>
    <row r="223" spans="1:120">
      <c r="A223" t="s">
        <v>552</v>
      </c>
      <c r="B223">
        <v>27503</v>
      </c>
      <c r="C223">
        <v>-35834.94</v>
      </c>
      <c r="D223">
        <v>15985</v>
      </c>
      <c r="E223">
        <v>19991</v>
      </c>
      <c r="F223">
        <v>-36000</v>
      </c>
      <c r="G223">
        <v>-410719.96</v>
      </c>
      <c r="H223">
        <v>0</v>
      </c>
      <c r="I223">
        <v>783</v>
      </c>
      <c r="J223">
        <v>355</v>
      </c>
      <c r="K223">
        <v>-44329.93</v>
      </c>
      <c r="L223">
        <v>-91</v>
      </c>
      <c r="M223">
        <v>-42</v>
      </c>
      <c r="N223">
        <v>205</v>
      </c>
      <c r="O223">
        <v>199.31</v>
      </c>
      <c r="P223">
        <v>1861</v>
      </c>
      <c r="Q223">
        <v>0</v>
      </c>
      <c r="R223">
        <v>-321</v>
      </c>
      <c r="S223">
        <v>-345.02</v>
      </c>
      <c r="T223">
        <v>-255</v>
      </c>
      <c r="U223">
        <v>-144</v>
      </c>
      <c r="V223">
        <v>-10</v>
      </c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</row>
    <row r="224" spans="1:120">
      <c r="A224" t="s">
        <v>553</v>
      </c>
      <c r="B224">
        <v>64</v>
      </c>
      <c r="C224">
        <v>1019.77</v>
      </c>
      <c r="D224">
        <v>855</v>
      </c>
      <c r="E224">
        <v>700</v>
      </c>
      <c r="F224">
        <v>55</v>
      </c>
      <c r="G224">
        <v>885.7</v>
      </c>
      <c r="H224">
        <v>439</v>
      </c>
      <c r="I224">
        <v>13</v>
      </c>
      <c r="J224">
        <v>-126</v>
      </c>
      <c r="K224">
        <v>551.45000000000005</v>
      </c>
      <c r="L224">
        <v>461</v>
      </c>
      <c r="M224">
        <v>198</v>
      </c>
      <c r="N224">
        <v>115</v>
      </c>
      <c r="O224">
        <v>684.61</v>
      </c>
      <c r="P224">
        <v>517</v>
      </c>
      <c r="Q224">
        <v>434</v>
      </c>
      <c r="R224">
        <v>363</v>
      </c>
      <c r="S224">
        <v>552.66</v>
      </c>
      <c r="T224">
        <v>410</v>
      </c>
      <c r="U224">
        <v>298</v>
      </c>
      <c r="V224">
        <v>54</v>
      </c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</row>
    <row r="225" spans="1:57">
      <c r="A225" t="s">
        <v>554</v>
      </c>
      <c r="B225">
        <v>0</v>
      </c>
      <c r="C225">
        <v>0</v>
      </c>
      <c r="D225">
        <v>0</v>
      </c>
      <c r="E225">
        <v>0</v>
      </c>
      <c r="F225">
        <v>0</v>
      </c>
      <c r="G225">
        <v>0</v>
      </c>
      <c r="H225">
        <v>0</v>
      </c>
      <c r="I225">
        <v>0</v>
      </c>
      <c r="J225">
        <v>0</v>
      </c>
      <c r="K225">
        <v>0</v>
      </c>
      <c r="L225">
        <v>0</v>
      </c>
      <c r="M225">
        <v>0</v>
      </c>
      <c r="N225">
        <v>0</v>
      </c>
      <c r="O225">
        <v>684.61</v>
      </c>
      <c r="P225">
        <v>517</v>
      </c>
      <c r="Q225">
        <v>434</v>
      </c>
      <c r="R225">
        <v>0</v>
      </c>
      <c r="S225">
        <v>552.66</v>
      </c>
      <c r="T225">
        <v>410</v>
      </c>
      <c r="U225">
        <v>0</v>
      </c>
      <c r="V225">
        <v>54</v>
      </c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</row>
    <row r="226" spans="1:57">
      <c r="A226" t="s">
        <v>555</v>
      </c>
      <c r="B226">
        <v>0</v>
      </c>
      <c r="C226">
        <v>0</v>
      </c>
      <c r="D226">
        <v>0</v>
      </c>
      <c r="E226">
        <v>0</v>
      </c>
      <c r="F226">
        <v>0</v>
      </c>
      <c r="G226">
        <v>0</v>
      </c>
      <c r="H226">
        <v>0</v>
      </c>
      <c r="I226">
        <v>0</v>
      </c>
      <c r="J226">
        <v>0</v>
      </c>
      <c r="K226">
        <v>0</v>
      </c>
      <c r="L226">
        <v>0</v>
      </c>
      <c r="M226">
        <v>0</v>
      </c>
      <c r="N226">
        <v>115</v>
      </c>
      <c r="O226">
        <v>0</v>
      </c>
      <c r="P226">
        <v>0</v>
      </c>
      <c r="Q226">
        <v>0</v>
      </c>
      <c r="R226">
        <v>363</v>
      </c>
      <c r="S226">
        <v>0</v>
      </c>
      <c r="T226">
        <v>0</v>
      </c>
      <c r="U226">
        <v>298</v>
      </c>
      <c r="V226">
        <v>0</v>
      </c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</row>
    <row r="227" spans="1:57">
      <c r="A227" t="s">
        <v>559</v>
      </c>
      <c r="B227">
        <v>0</v>
      </c>
      <c r="C227">
        <v>0</v>
      </c>
      <c r="D227">
        <v>0</v>
      </c>
      <c r="E227">
        <v>0</v>
      </c>
      <c r="F227">
        <v>0</v>
      </c>
      <c r="G227">
        <v>0</v>
      </c>
      <c r="H227">
        <v>0</v>
      </c>
      <c r="I227">
        <v>0</v>
      </c>
      <c r="J227">
        <v>0</v>
      </c>
      <c r="K227">
        <v>0</v>
      </c>
      <c r="L227">
        <v>0</v>
      </c>
      <c r="M227">
        <v>0</v>
      </c>
      <c r="N227">
        <v>0</v>
      </c>
      <c r="O227">
        <v>-370.01</v>
      </c>
      <c r="P227">
        <v>0</v>
      </c>
      <c r="Q227">
        <v>0</v>
      </c>
      <c r="R227">
        <v>0</v>
      </c>
      <c r="S227">
        <v>0</v>
      </c>
      <c r="T227">
        <v>0</v>
      </c>
      <c r="U227">
        <v>0</v>
      </c>
      <c r="V227">
        <v>0</v>
      </c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</row>
    <row r="228" spans="1:57">
      <c r="A228" t="s">
        <v>560</v>
      </c>
      <c r="B228">
        <v>-2</v>
      </c>
      <c r="C228">
        <v>0</v>
      </c>
      <c r="D228">
        <v>0</v>
      </c>
      <c r="E228">
        <v>0</v>
      </c>
      <c r="F228">
        <v>0</v>
      </c>
      <c r="G228">
        <v>0</v>
      </c>
      <c r="H228">
        <v>0</v>
      </c>
      <c r="I228">
        <v>0</v>
      </c>
      <c r="J228">
        <v>0</v>
      </c>
      <c r="K228">
        <v>0</v>
      </c>
      <c r="L228">
        <v>0</v>
      </c>
      <c r="M228">
        <v>0</v>
      </c>
      <c r="N228">
        <v>0</v>
      </c>
      <c r="O228">
        <v>0</v>
      </c>
      <c r="P228">
        <v>0</v>
      </c>
      <c r="Q228">
        <v>0</v>
      </c>
      <c r="R228">
        <v>0</v>
      </c>
      <c r="S228">
        <v>0</v>
      </c>
      <c r="T228">
        <v>0</v>
      </c>
      <c r="U228">
        <v>0</v>
      </c>
      <c r="V228">
        <v>0</v>
      </c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</row>
    <row r="229" spans="1:57">
      <c r="A229" t="s">
        <v>2095</v>
      </c>
      <c r="B229">
        <v>-4</v>
      </c>
      <c r="C229">
        <v>0</v>
      </c>
      <c r="D229">
        <v>0</v>
      </c>
      <c r="E229">
        <v>0</v>
      </c>
      <c r="F229">
        <v>0</v>
      </c>
      <c r="G229">
        <v>0</v>
      </c>
      <c r="H229">
        <v>0</v>
      </c>
      <c r="I229">
        <v>0</v>
      </c>
      <c r="J229">
        <v>0</v>
      </c>
      <c r="K229">
        <v>0</v>
      </c>
      <c r="L229">
        <v>0</v>
      </c>
      <c r="M229">
        <v>0</v>
      </c>
      <c r="N229">
        <v>0</v>
      </c>
      <c r="O229">
        <v>0</v>
      </c>
      <c r="P229">
        <v>0</v>
      </c>
      <c r="Q229">
        <v>0</v>
      </c>
      <c r="R229">
        <v>0</v>
      </c>
      <c r="S229">
        <v>0</v>
      </c>
      <c r="T229">
        <v>0</v>
      </c>
      <c r="U229">
        <v>0</v>
      </c>
      <c r="V229">
        <v>0</v>
      </c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</row>
    <row r="230" spans="1:57">
      <c r="A230" t="s">
        <v>561</v>
      </c>
      <c r="B230">
        <v>-4998</v>
      </c>
      <c r="C230">
        <v>-26241.14</v>
      </c>
      <c r="D230">
        <v>-23079</v>
      </c>
      <c r="E230">
        <v>-11796</v>
      </c>
      <c r="F230">
        <v>-1679</v>
      </c>
      <c r="G230">
        <v>-17677.32</v>
      </c>
      <c r="H230">
        <v>-16656</v>
      </c>
      <c r="I230">
        <v>-700</v>
      </c>
      <c r="J230">
        <v>-303</v>
      </c>
      <c r="K230">
        <v>-1368.48</v>
      </c>
      <c r="L230">
        <v>-982</v>
      </c>
      <c r="M230">
        <v>-645</v>
      </c>
      <c r="N230">
        <v>-309</v>
      </c>
      <c r="O230">
        <v>0</v>
      </c>
      <c r="P230">
        <v>0</v>
      </c>
      <c r="Q230">
        <v>0</v>
      </c>
      <c r="R230">
        <v>0</v>
      </c>
      <c r="S230">
        <v>0</v>
      </c>
      <c r="T230">
        <v>0</v>
      </c>
      <c r="U230">
        <v>0</v>
      </c>
      <c r="V230">
        <v>0</v>
      </c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</row>
    <row r="231" spans="1:57">
      <c r="A231" t="s">
        <v>520</v>
      </c>
      <c r="B231">
        <v>0</v>
      </c>
      <c r="C231">
        <v>-16800</v>
      </c>
      <c r="D231">
        <v>-16800</v>
      </c>
      <c r="E231">
        <v>-8000</v>
      </c>
      <c r="F231">
        <v>0</v>
      </c>
      <c r="G231">
        <v>-15320</v>
      </c>
      <c r="H231">
        <v>-15320</v>
      </c>
      <c r="I231">
        <v>0</v>
      </c>
      <c r="J231">
        <v>0</v>
      </c>
      <c r="K231">
        <v>0</v>
      </c>
      <c r="L231">
        <v>0</v>
      </c>
      <c r="M231">
        <v>0</v>
      </c>
      <c r="N231">
        <v>0</v>
      </c>
      <c r="O231">
        <v>0</v>
      </c>
      <c r="P231">
        <v>0</v>
      </c>
      <c r="Q231">
        <v>0</v>
      </c>
      <c r="R231">
        <v>0</v>
      </c>
      <c r="S231">
        <v>0</v>
      </c>
      <c r="T231">
        <v>0</v>
      </c>
      <c r="U231">
        <v>0</v>
      </c>
      <c r="V231">
        <v>0</v>
      </c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</row>
    <row r="232" spans="1:57">
      <c r="A232" t="s">
        <v>346</v>
      </c>
      <c r="B232">
        <v>-4998</v>
      </c>
      <c r="C232">
        <v>-9441.14</v>
      </c>
      <c r="D232">
        <v>-6279</v>
      </c>
      <c r="E232">
        <v>-3796</v>
      </c>
      <c r="F232">
        <v>-1679</v>
      </c>
      <c r="G232">
        <v>-2357.3200000000002</v>
      </c>
      <c r="H232">
        <v>-1336</v>
      </c>
      <c r="I232">
        <v>-700</v>
      </c>
      <c r="J232">
        <v>-303</v>
      </c>
      <c r="K232">
        <v>-1368.48</v>
      </c>
      <c r="L232">
        <v>-982</v>
      </c>
      <c r="M232">
        <v>-645</v>
      </c>
      <c r="N232">
        <v>-309</v>
      </c>
      <c r="O232">
        <v>0</v>
      </c>
      <c r="P232">
        <v>0</v>
      </c>
      <c r="Q232">
        <v>0</v>
      </c>
      <c r="R232">
        <v>0</v>
      </c>
      <c r="S232">
        <v>0</v>
      </c>
      <c r="T232">
        <v>0</v>
      </c>
      <c r="U232">
        <v>0</v>
      </c>
      <c r="V232">
        <v>0</v>
      </c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</row>
    <row r="233" spans="1:57">
      <c r="A233" t="s">
        <v>355</v>
      </c>
      <c r="B233">
        <v>525</v>
      </c>
      <c r="C233">
        <v>1652.17</v>
      </c>
      <c r="D233">
        <v>1289</v>
      </c>
      <c r="E233">
        <v>892</v>
      </c>
      <c r="F233">
        <v>462</v>
      </c>
      <c r="G233">
        <v>1615.26</v>
      </c>
      <c r="H233">
        <v>1074</v>
      </c>
      <c r="I233">
        <v>740</v>
      </c>
      <c r="J233">
        <v>384</v>
      </c>
      <c r="K233">
        <v>1805.94</v>
      </c>
      <c r="L233">
        <v>1061</v>
      </c>
      <c r="M233">
        <v>733</v>
      </c>
      <c r="N233">
        <v>380</v>
      </c>
      <c r="O233">
        <v>1559.1</v>
      </c>
      <c r="P233">
        <v>1261</v>
      </c>
      <c r="Q233">
        <v>835</v>
      </c>
      <c r="R233">
        <v>593</v>
      </c>
      <c r="S233">
        <v>1.45</v>
      </c>
      <c r="T233">
        <v>1</v>
      </c>
      <c r="U233">
        <v>1</v>
      </c>
      <c r="V233">
        <v>1</v>
      </c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</row>
    <row r="234" spans="1:57">
      <c r="A234" t="s">
        <v>562</v>
      </c>
      <c r="B234">
        <v>736</v>
      </c>
      <c r="C234">
        <v>2667.79</v>
      </c>
      <c r="D234">
        <v>1997</v>
      </c>
      <c r="E234">
        <v>1332</v>
      </c>
      <c r="F234">
        <v>666</v>
      </c>
      <c r="G234">
        <v>2755.39</v>
      </c>
      <c r="H234">
        <v>2018</v>
      </c>
      <c r="I234">
        <v>1345</v>
      </c>
      <c r="J234">
        <v>674</v>
      </c>
      <c r="K234">
        <v>2531.56</v>
      </c>
      <c r="L234">
        <v>1877</v>
      </c>
      <c r="M234">
        <v>1251</v>
      </c>
      <c r="N234">
        <v>625</v>
      </c>
      <c r="O234">
        <v>0</v>
      </c>
      <c r="P234">
        <v>0</v>
      </c>
      <c r="Q234">
        <v>0</v>
      </c>
      <c r="R234">
        <v>0</v>
      </c>
      <c r="S234">
        <v>0</v>
      </c>
      <c r="T234">
        <v>0</v>
      </c>
      <c r="U234">
        <v>0</v>
      </c>
      <c r="V234">
        <v>0</v>
      </c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</row>
    <row r="235" spans="1:57">
      <c r="A235" t="s">
        <v>2096</v>
      </c>
      <c r="B235">
        <v>0</v>
      </c>
      <c r="C235">
        <v>0</v>
      </c>
      <c r="D235">
        <v>0</v>
      </c>
      <c r="E235">
        <v>0</v>
      </c>
      <c r="F235">
        <v>0</v>
      </c>
      <c r="G235">
        <v>0</v>
      </c>
      <c r="H235">
        <v>226</v>
      </c>
      <c r="I235">
        <v>0</v>
      </c>
      <c r="J235">
        <v>0</v>
      </c>
      <c r="K235">
        <v>0</v>
      </c>
      <c r="L235">
        <v>6348</v>
      </c>
      <c r="M235">
        <v>-270</v>
      </c>
      <c r="N235">
        <v>-180</v>
      </c>
      <c r="O235">
        <v>0</v>
      </c>
      <c r="P235">
        <v>0</v>
      </c>
      <c r="Q235">
        <v>0</v>
      </c>
      <c r="R235">
        <v>0</v>
      </c>
      <c r="S235">
        <v>0</v>
      </c>
      <c r="T235">
        <v>0</v>
      </c>
      <c r="U235">
        <v>0</v>
      </c>
      <c r="V235">
        <v>0</v>
      </c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</row>
    <row r="236" spans="1:57">
      <c r="A236" t="s">
        <v>563</v>
      </c>
      <c r="B236">
        <v>0</v>
      </c>
      <c r="C236">
        <v>0</v>
      </c>
      <c r="D236">
        <v>0</v>
      </c>
      <c r="E236">
        <v>0</v>
      </c>
      <c r="F236">
        <v>0</v>
      </c>
      <c r="G236">
        <v>0</v>
      </c>
      <c r="H236">
        <v>0</v>
      </c>
      <c r="I236">
        <v>0</v>
      </c>
      <c r="J236">
        <v>0</v>
      </c>
      <c r="K236">
        <v>0</v>
      </c>
      <c r="L236">
        <v>0</v>
      </c>
      <c r="M236">
        <v>0</v>
      </c>
      <c r="N236">
        <v>0</v>
      </c>
      <c r="O236">
        <v>256.02</v>
      </c>
      <c r="P236">
        <v>-946</v>
      </c>
      <c r="Q236">
        <v>-1068</v>
      </c>
      <c r="R236">
        <v>-365</v>
      </c>
      <c r="S236">
        <v>-2281.7600000000002</v>
      </c>
      <c r="T236">
        <v>-1325</v>
      </c>
      <c r="U236">
        <v>-1500</v>
      </c>
      <c r="V236">
        <v>-534</v>
      </c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</row>
    <row r="237" spans="1:57">
      <c r="A237" t="s">
        <v>564</v>
      </c>
      <c r="B237">
        <v>109361</v>
      </c>
      <c r="C237">
        <v>411975.6</v>
      </c>
      <c r="D237">
        <v>301696</v>
      </c>
      <c r="E237">
        <v>177703</v>
      </c>
      <c r="F237">
        <v>82812</v>
      </c>
      <c r="G237">
        <v>346245.79</v>
      </c>
      <c r="H237">
        <v>290523</v>
      </c>
      <c r="I237">
        <v>192362</v>
      </c>
      <c r="J237">
        <v>111671</v>
      </c>
      <c r="K237">
        <v>459261.45</v>
      </c>
      <c r="L237">
        <v>379435</v>
      </c>
      <c r="M237">
        <v>159488</v>
      </c>
      <c r="N237">
        <v>59907</v>
      </c>
      <c r="O237">
        <v>151578.29999999999</v>
      </c>
      <c r="P237">
        <v>83495</v>
      </c>
      <c r="Q237">
        <v>44685</v>
      </c>
      <c r="R237">
        <v>29076</v>
      </c>
      <c r="S237">
        <v>251248.66</v>
      </c>
      <c r="T237">
        <v>199693</v>
      </c>
      <c r="U237">
        <v>124711</v>
      </c>
      <c r="V237">
        <v>64866</v>
      </c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</row>
    <row r="238" spans="1:57">
      <c r="A238" t="s">
        <v>565</v>
      </c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</row>
    <row r="239" spans="1:57">
      <c r="A239" t="s">
        <v>566</v>
      </c>
      <c r="B239">
        <v>9662</v>
      </c>
      <c r="C239">
        <v>-4931.84</v>
      </c>
      <c r="D239">
        <v>-13850</v>
      </c>
      <c r="E239">
        <v>108</v>
      </c>
      <c r="F239">
        <v>-2976</v>
      </c>
      <c r="G239">
        <v>18735</v>
      </c>
      <c r="H239">
        <v>3509</v>
      </c>
      <c r="I239">
        <v>10577</v>
      </c>
      <c r="J239">
        <v>-9267</v>
      </c>
      <c r="K239">
        <v>-59844.62</v>
      </c>
      <c r="L239">
        <v>-146200</v>
      </c>
      <c r="M239">
        <v>-26089</v>
      </c>
      <c r="N239">
        <v>-24097</v>
      </c>
      <c r="O239">
        <v>-4813.96</v>
      </c>
      <c r="P239">
        <v>-7058</v>
      </c>
      <c r="Q239">
        <v>6316</v>
      </c>
      <c r="R239">
        <v>-10005</v>
      </c>
      <c r="S239">
        <v>13154.84</v>
      </c>
      <c r="T239">
        <v>-38865</v>
      </c>
      <c r="U239">
        <v>-16204</v>
      </c>
      <c r="V239">
        <v>-4273</v>
      </c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</row>
    <row r="240" spans="1:57">
      <c r="A240" t="s">
        <v>567</v>
      </c>
      <c r="B240">
        <v>34</v>
      </c>
      <c r="C240">
        <v>4731.87</v>
      </c>
      <c r="D240">
        <v>5154</v>
      </c>
      <c r="E240">
        <v>5841</v>
      </c>
      <c r="F240">
        <v>-1210</v>
      </c>
      <c r="G240">
        <v>-6044.96</v>
      </c>
      <c r="H240">
        <v>-1413</v>
      </c>
      <c r="I240">
        <v>-134</v>
      </c>
      <c r="J240">
        <v>-4404</v>
      </c>
      <c r="K240">
        <v>-5192.62</v>
      </c>
      <c r="L240">
        <v>-20145</v>
      </c>
      <c r="M240">
        <v>3341</v>
      </c>
      <c r="N240">
        <v>4285</v>
      </c>
      <c r="O240">
        <v>-3928.95</v>
      </c>
      <c r="P240">
        <v>-64</v>
      </c>
      <c r="Q240">
        <v>-789</v>
      </c>
      <c r="R240">
        <v>-2221</v>
      </c>
      <c r="S240">
        <v>-7687.57</v>
      </c>
      <c r="T240">
        <v>-8004</v>
      </c>
      <c r="U240">
        <v>-5499</v>
      </c>
      <c r="V240">
        <v>-4851</v>
      </c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</row>
    <row r="241" spans="1:57">
      <c r="A241" t="s">
        <v>568</v>
      </c>
      <c r="B241">
        <v>257</v>
      </c>
      <c r="C241">
        <v>-1198.08</v>
      </c>
      <c r="D241">
        <v>-1116</v>
      </c>
      <c r="E241">
        <v>-1536</v>
      </c>
      <c r="F241">
        <v>-6</v>
      </c>
      <c r="G241">
        <v>17198.45</v>
      </c>
      <c r="H241">
        <v>12110</v>
      </c>
      <c r="I241">
        <v>7486</v>
      </c>
      <c r="J241">
        <v>11782</v>
      </c>
      <c r="K241">
        <v>-18963.34</v>
      </c>
      <c r="L241">
        <v>-37086</v>
      </c>
      <c r="M241">
        <v>-360</v>
      </c>
      <c r="N241">
        <v>321</v>
      </c>
      <c r="O241">
        <v>-235.83</v>
      </c>
      <c r="P241">
        <v>-612</v>
      </c>
      <c r="Q241">
        <v>-2595</v>
      </c>
      <c r="R241">
        <v>-970</v>
      </c>
      <c r="S241">
        <v>-466.79</v>
      </c>
      <c r="T241">
        <v>-3436</v>
      </c>
      <c r="U241">
        <v>-5750</v>
      </c>
      <c r="V241">
        <v>-3469</v>
      </c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</row>
    <row r="242" spans="1:57">
      <c r="A242" t="s">
        <v>569</v>
      </c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</row>
    <row r="243" spans="1:57">
      <c r="A243" t="s">
        <v>570</v>
      </c>
      <c r="B243">
        <v>-17113</v>
      </c>
      <c r="C243">
        <v>9487</v>
      </c>
      <c r="D243">
        <v>-5633</v>
      </c>
      <c r="E243">
        <v>-5391</v>
      </c>
      <c r="F243">
        <v>-26590</v>
      </c>
      <c r="G243">
        <v>21062.79</v>
      </c>
      <c r="H243">
        <v>-11845</v>
      </c>
      <c r="I243">
        <v>-28605</v>
      </c>
      <c r="J243">
        <v>-23159</v>
      </c>
      <c r="K243">
        <v>32986.92</v>
      </c>
      <c r="L243">
        <v>16345</v>
      </c>
      <c r="M243">
        <v>11541</v>
      </c>
      <c r="N243">
        <v>-7377</v>
      </c>
      <c r="O243">
        <v>-21318.95</v>
      </c>
      <c r="P243">
        <v>-15391</v>
      </c>
      <c r="Q243">
        <v>-26343</v>
      </c>
      <c r="R243">
        <v>-11744</v>
      </c>
      <c r="S243">
        <v>7674.35</v>
      </c>
      <c r="T243">
        <v>35108</v>
      </c>
      <c r="U243">
        <v>41390</v>
      </c>
      <c r="V243">
        <v>20230</v>
      </c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</row>
    <row r="244" spans="1:57">
      <c r="A244" t="s">
        <v>2097</v>
      </c>
      <c r="B244">
        <v>-180</v>
      </c>
      <c r="C244">
        <v>1430.44</v>
      </c>
      <c r="D244">
        <v>1821</v>
      </c>
      <c r="E244">
        <v>619</v>
      </c>
      <c r="F244">
        <v>-161</v>
      </c>
      <c r="G244">
        <v>2461.42</v>
      </c>
      <c r="H244">
        <v>2164</v>
      </c>
      <c r="I244">
        <v>1391</v>
      </c>
      <c r="J244">
        <v>1928</v>
      </c>
      <c r="K244">
        <v>2707.46</v>
      </c>
      <c r="L244">
        <v>2510</v>
      </c>
      <c r="M244">
        <v>578</v>
      </c>
      <c r="N244">
        <v>-314</v>
      </c>
      <c r="O244">
        <v>0</v>
      </c>
      <c r="P244">
        <v>0</v>
      </c>
      <c r="Q244">
        <v>0</v>
      </c>
      <c r="R244">
        <v>0</v>
      </c>
      <c r="S244">
        <v>0</v>
      </c>
      <c r="T244">
        <v>0</v>
      </c>
      <c r="U244">
        <v>0</v>
      </c>
      <c r="V244">
        <v>0</v>
      </c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</row>
    <row r="245" spans="1:57">
      <c r="A245" t="s">
        <v>571</v>
      </c>
      <c r="B245">
        <v>0</v>
      </c>
      <c r="C245">
        <v>-700.42</v>
      </c>
      <c r="D245">
        <v>0</v>
      </c>
      <c r="E245">
        <v>0</v>
      </c>
      <c r="F245">
        <v>0</v>
      </c>
      <c r="G245">
        <v>-532.77</v>
      </c>
      <c r="H245">
        <v>0</v>
      </c>
      <c r="I245">
        <v>0</v>
      </c>
      <c r="J245">
        <v>0</v>
      </c>
      <c r="K245">
        <v>-2277.1799999999998</v>
      </c>
      <c r="L245">
        <v>0</v>
      </c>
      <c r="M245">
        <v>0</v>
      </c>
      <c r="N245">
        <v>0</v>
      </c>
      <c r="O245">
        <v>0</v>
      </c>
      <c r="P245">
        <v>0</v>
      </c>
      <c r="Q245">
        <v>0</v>
      </c>
      <c r="R245">
        <v>0</v>
      </c>
      <c r="S245">
        <v>0</v>
      </c>
      <c r="T245">
        <v>0</v>
      </c>
      <c r="U245">
        <v>0</v>
      </c>
      <c r="V245">
        <v>0</v>
      </c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</row>
    <row r="246" spans="1:57">
      <c r="A246" t="s">
        <v>572</v>
      </c>
      <c r="B246">
        <v>3834</v>
      </c>
      <c r="C246">
        <v>-5058.1499999999996</v>
      </c>
      <c r="D246">
        <v>-4402</v>
      </c>
      <c r="E246">
        <v>-4616</v>
      </c>
      <c r="F246">
        <v>-755</v>
      </c>
      <c r="G246">
        <v>934.28</v>
      </c>
      <c r="H246">
        <v>-8765</v>
      </c>
      <c r="I246">
        <v>-5598</v>
      </c>
      <c r="J246">
        <v>-4293</v>
      </c>
      <c r="K246">
        <v>21297.47</v>
      </c>
      <c r="L246">
        <v>59918</v>
      </c>
      <c r="M246">
        <v>1964</v>
      </c>
      <c r="N246">
        <v>-208</v>
      </c>
      <c r="O246">
        <v>-3566.79</v>
      </c>
      <c r="P246">
        <v>-4173</v>
      </c>
      <c r="Q246">
        <v>-3889</v>
      </c>
      <c r="R246">
        <v>-3059</v>
      </c>
      <c r="S246">
        <v>13384.52</v>
      </c>
      <c r="T246">
        <v>20310</v>
      </c>
      <c r="U246">
        <v>806</v>
      </c>
      <c r="V246">
        <v>365</v>
      </c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</row>
    <row r="247" spans="1:57">
      <c r="A247" t="s">
        <v>573</v>
      </c>
      <c r="B247">
        <v>105855</v>
      </c>
      <c r="C247">
        <v>415736.42</v>
      </c>
      <c r="D247">
        <v>283670</v>
      </c>
      <c r="E247">
        <v>172728</v>
      </c>
      <c r="F247">
        <v>51114</v>
      </c>
      <c r="G247">
        <v>400060.02</v>
      </c>
      <c r="H247">
        <v>286283</v>
      </c>
      <c r="I247">
        <v>177479</v>
      </c>
      <c r="J247">
        <v>84258</v>
      </c>
      <c r="K247">
        <v>429975.55</v>
      </c>
      <c r="L247">
        <v>254777</v>
      </c>
      <c r="M247">
        <v>150463</v>
      </c>
      <c r="N247">
        <v>32517</v>
      </c>
      <c r="O247">
        <v>117713.82</v>
      </c>
      <c r="P247">
        <v>56197</v>
      </c>
      <c r="Q247">
        <v>17385</v>
      </c>
      <c r="R247">
        <v>1077</v>
      </c>
      <c r="S247">
        <v>277308.01</v>
      </c>
      <c r="T247">
        <v>204806</v>
      </c>
      <c r="U247">
        <v>139454</v>
      </c>
      <c r="V247">
        <v>72868</v>
      </c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</row>
    <row r="248" spans="1:57">
      <c r="A248" t="s">
        <v>612</v>
      </c>
      <c r="B248">
        <v>-525</v>
      </c>
      <c r="C248">
        <v>-1652.17</v>
      </c>
      <c r="D248">
        <v>-1289</v>
      </c>
      <c r="E248">
        <v>-892</v>
      </c>
      <c r="F248">
        <v>-462</v>
      </c>
      <c r="G248">
        <v>-2006.6</v>
      </c>
      <c r="H248">
        <v>-1514</v>
      </c>
      <c r="I248">
        <v>-1027</v>
      </c>
      <c r="J248">
        <v>-528</v>
      </c>
      <c r="K248">
        <v>-2380.6799999999998</v>
      </c>
      <c r="L248">
        <v>-1492</v>
      </c>
      <c r="M248">
        <v>-1020</v>
      </c>
      <c r="N248">
        <v>-523</v>
      </c>
      <c r="O248">
        <v>-2127.94</v>
      </c>
      <c r="P248">
        <v>-1687</v>
      </c>
      <c r="Q248">
        <v>-1118</v>
      </c>
      <c r="R248">
        <v>-754</v>
      </c>
      <c r="S248">
        <v>-1.45</v>
      </c>
      <c r="T248">
        <v>-1</v>
      </c>
      <c r="U248">
        <v>-1</v>
      </c>
      <c r="V248">
        <v>-1</v>
      </c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</row>
    <row r="249" spans="1:57">
      <c r="A249" t="s">
        <v>574</v>
      </c>
      <c r="B249">
        <v>-3285</v>
      </c>
      <c r="C249">
        <v>-50915.03</v>
      </c>
      <c r="D249">
        <v>-47516</v>
      </c>
      <c r="E249">
        <v>-26442</v>
      </c>
      <c r="F249">
        <v>-2899</v>
      </c>
      <c r="G249">
        <v>-69773.97</v>
      </c>
      <c r="H249">
        <v>-65934</v>
      </c>
      <c r="I249">
        <v>-36711</v>
      </c>
      <c r="J249">
        <v>-2160</v>
      </c>
      <c r="K249">
        <v>-55856.03</v>
      </c>
      <c r="L249">
        <v>-52404</v>
      </c>
      <c r="M249">
        <v>-12385</v>
      </c>
      <c r="N249">
        <v>-5451</v>
      </c>
      <c r="O249">
        <v>-30293.78</v>
      </c>
      <c r="P249">
        <v>-27844</v>
      </c>
      <c r="Q249">
        <v>-5665</v>
      </c>
      <c r="R249">
        <v>-1687</v>
      </c>
      <c r="S249">
        <v>-32544.63</v>
      </c>
      <c r="T249">
        <v>-30253</v>
      </c>
      <c r="U249">
        <v>-14011</v>
      </c>
      <c r="V249">
        <v>-2038</v>
      </c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</row>
    <row r="250" spans="1:57">
      <c r="A250" t="s">
        <v>359</v>
      </c>
      <c r="B250">
        <v>102045</v>
      </c>
      <c r="C250">
        <v>363169.22</v>
      </c>
      <c r="D250">
        <v>234865</v>
      </c>
      <c r="E250">
        <v>145394</v>
      </c>
      <c r="F250">
        <v>47753</v>
      </c>
      <c r="G250">
        <v>328279.44</v>
      </c>
      <c r="H250">
        <v>218835</v>
      </c>
      <c r="I250">
        <v>139741</v>
      </c>
      <c r="J250">
        <v>81570</v>
      </c>
      <c r="K250">
        <v>371738.84</v>
      </c>
      <c r="L250">
        <v>200881</v>
      </c>
      <c r="M250">
        <v>137058</v>
      </c>
      <c r="N250">
        <v>26543</v>
      </c>
      <c r="O250">
        <v>85292.1</v>
      </c>
      <c r="P250">
        <v>26666</v>
      </c>
      <c r="Q250">
        <v>10602</v>
      </c>
      <c r="R250">
        <v>-1364</v>
      </c>
      <c r="S250">
        <v>244761.94</v>
      </c>
      <c r="T250">
        <v>174552</v>
      </c>
      <c r="U250">
        <v>125442</v>
      </c>
      <c r="V250">
        <v>70829</v>
      </c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</row>
    <row r="251" spans="1:57">
      <c r="A251" t="s">
        <v>575</v>
      </c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</row>
    <row r="252" spans="1:57">
      <c r="A252" t="s">
        <v>576</v>
      </c>
      <c r="B252">
        <v>0</v>
      </c>
      <c r="C252">
        <v>0</v>
      </c>
      <c r="D252">
        <v>0</v>
      </c>
      <c r="E252">
        <v>0</v>
      </c>
      <c r="F252">
        <v>0</v>
      </c>
      <c r="G252">
        <v>0</v>
      </c>
      <c r="H252">
        <v>0</v>
      </c>
      <c r="I252">
        <v>0</v>
      </c>
      <c r="J252">
        <v>0</v>
      </c>
      <c r="K252">
        <v>0</v>
      </c>
      <c r="L252">
        <v>0</v>
      </c>
      <c r="M252">
        <v>0</v>
      </c>
      <c r="N252">
        <v>-2000</v>
      </c>
      <c r="O252">
        <v>121860.61</v>
      </c>
      <c r="P252">
        <v>70790</v>
      </c>
      <c r="Q252">
        <v>40717</v>
      </c>
      <c r="R252">
        <v>-7767</v>
      </c>
      <c r="S252">
        <v>170503.22</v>
      </c>
      <c r="T252">
        <v>230620</v>
      </c>
      <c r="U252">
        <v>128438</v>
      </c>
      <c r="V252">
        <v>58662</v>
      </c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</row>
    <row r="253" spans="1:57">
      <c r="A253" t="s">
        <v>577</v>
      </c>
      <c r="B253">
        <v>10026</v>
      </c>
      <c r="C253">
        <v>304854.76</v>
      </c>
      <c r="D253">
        <v>4000</v>
      </c>
      <c r="E253">
        <v>4000</v>
      </c>
      <c r="F253">
        <v>4000</v>
      </c>
      <c r="G253">
        <v>155367.38</v>
      </c>
      <c r="H253">
        <v>5367</v>
      </c>
      <c r="I253">
        <v>0</v>
      </c>
      <c r="J253">
        <v>60000</v>
      </c>
      <c r="K253">
        <v>45205.24</v>
      </c>
      <c r="L253">
        <v>10659</v>
      </c>
      <c r="M253">
        <v>10977</v>
      </c>
      <c r="N253">
        <v>12679</v>
      </c>
      <c r="O253">
        <v>28824.48</v>
      </c>
      <c r="P253">
        <v>27402</v>
      </c>
      <c r="Q253">
        <v>21558</v>
      </c>
      <c r="R253">
        <v>21368</v>
      </c>
      <c r="S253">
        <v>40937.160000000003</v>
      </c>
      <c r="T253">
        <v>0</v>
      </c>
      <c r="U253">
        <v>3935</v>
      </c>
      <c r="V253">
        <v>0</v>
      </c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</row>
    <row r="254" spans="1:57">
      <c r="A254" t="s">
        <v>578</v>
      </c>
      <c r="B254">
        <v>0</v>
      </c>
      <c r="C254">
        <v>304854.76</v>
      </c>
      <c r="D254">
        <v>4000</v>
      </c>
      <c r="E254">
        <v>4000</v>
      </c>
      <c r="F254">
        <v>0</v>
      </c>
      <c r="G254">
        <v>155367.38</v>
      </c>
      <c r="H254">
        <v>5367</v>
      </c>
      <c r="I254">
        <v>0</v>
      </c>
      <c r="J254">
        <v>60000</v>
      </c>
      <c r="K254">
        <v>45205.24</v>
      </c>
      <c r="L254">
        <v>10659</v>
      </c>
      <c r="M254">
        <v>10977</v>
      </c>
      <c r="N254">
        <v>12679</v>
      </c>
      <c r="O254">
        <v>0</v>
      </c>
      <c r="P254">
        <v>0</v>
      </c>
      <c r="Q254">
        <v>0</v>
      </c>
      <c r="R254">
        <v>0</v>
      </c>
      <c r="S254">
        <v>0</v>
      </c>
      <c r="T254">
        <v>0</v>
      </c>
      <c r="U254">
        <v>0</v>
      </c>
      <c r="V254">
        <v>0</v>
      </c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</row>
    <row r="255" spans="1:57">
      <c r="A255" t="s">
        <v>2098</v>
      </c>
      <c r="B255">
        <v>10026</v>
      </c>
      <c r="C255">
        <v>0</v>
      </c>
      <c r="D255">
        <v>0</v>
      </c>
      <c r="E255">
        <v>0</v>
      </c>
      <c r="F255">
        <v>4000</v>
      </c>
      <c r="G255">
        <v>0</v>
      </c>
      <c r="H255">
        <v>0</v>
      </c>
      <c r="I255">
        <v>0</v>
      </c>
      <c r="J255">
        <v>0</v>
      </c>
      <c r="K255">
        <v>0</v>
      </c>
      <c r="L255">
        <v>0</v>
      </c>
      <c r="M255">
        <v>0</v>
      </c>
      <c r="N255">
        <v>0</v>
      </c>
      <c r="O255">
        <v>0</v>
      </c>
      <c r="P255">
        <v>0</v>
      </c>
      <c r="Q255">
        <v>0</v>
      </c>
      <c r="R255">
        <v>0</v>
      </c>
      <c r="S255">
        <v>0</v>
      </c>
      <c r="T255">
        <v>0</v>
      </c>
      <c r="U255">
        <v>0</v>
      </c>
      <c r="V255">
        <v>0</v>
      </c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</row>
    <row r="256" spans="1:57">
      <c r="A256" t="s">
        <v>579</v>
      </c>
      <c r="B256">
        <v>0</v>
      </c>
      <c r="C256">
        <v>-657470.99</v>
      </c>
      <c r="D256">
        <v>-325855</v>
      </c>
      <c r="E256">
        <v>-310855</v>
      </c>
      <c r="F256">
        <v>-70155</v>
      </c>
      <c r="G256">
        <v>-79000</v>
      </c>
      <c r="H256">
        <v>0</v>
      </c>
      <c r="I256">
        <v>0</v>
      </c>
      <c r="J256">
        <v>0</v>
      </c>
      <c r="K256">
        <v>-165000</v>
      </c>
      <c r="L256">
        <v>0</v>
      </c>
      <c r="M256">
        <v>-496</v>
      </c>
      <c r="N256">
        <v>-189</v>
      </c>
      <c r="O256">
        <v>-22197.66</v>
      </c>
      <c r="P256">
        <v>-21808</v>
      </c>
      <c r="Q256">
        <v>-13372</v>
      </c>
      <c r="R256">
        <v>-3500</v>
      </c>
      <c r="S256">
        <v>-45034.2</v>
      </c>
      <c r="T256">
        <v>-29173</v>
      </c>
      <c r="U256">
        <v>0</v>
      </c>
      <c r="V256">
        <v>-19007</v>
      </c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</row>
    <row r="257" spans="1:57">
      <c r="A257" t="s">
        <v>581</v>
      </c>
      <c r="B257">
        <v>0</v>
      </c>
      <c r="C257">
        <v>-24499.98</v>
      </c>
      <c r="D257">
        <v>0</v>
      </c>
      <c r="E257">
        <v>0</v>
      </c>
      <c r="F257">
        <v>0</v>
      </c>
      <c r="G257">
        <v>0</v>
      </c>
      <c r="H257">
        <v>0</v>
      </c>
      <c r="I257">
        <v>0</v>
      </c>
      <c r="J257">
        <v>0</v>
      </c>
      <c r="K257">
        <v>0</v>
      </c>
      <c r="L257">
        <v>0</v>
      </c>
      <c r="M257">
        <v>0</v>
      </c>
      <c r="N257">
        <v>0</v>
      </c>
      <c r="O257">
        <v>0</v>
      </c>
      <c r="P257">
        <v>0</v>
      </c>
      <c r="Q257">
        <v>0</v>
      </c>
      <c r="R257">
        <v>0</v>
      </c>
      <c r="S257">
        <v>0</v>
      </c>
      <c r="T257">
        <v>0</v>
      </c>
      <c r="U257">
        <v>0</v>
      </c>
      <c r="V257">
        <v>0</v>
      </c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</row>
    <row r="258" spans="1:57">
      <c r="A258" t="s">
        <v>582</v>
      </c>
      <c r="B258">
        <v>114</v>
      </c>
      <c r="C258">
        <v>134.44</v>
      </c>
      <c r="D258">
        <v>102</v>
      </c>
      <c r="E258">
        <v>94</v>
      </c>
      <c r="F258">
        <v>71</v>
      </c>
      <c r="G258">
        <v>571</v>
      </c>
      <c r="H258">
        <v>534</v>
      </c>
      <c r="I258">
        <v>517</v>
      </c>
      <c r="J258">
        <v>516</v>
      </c>
      <c r="K258">
        <v>40.200000000000003</v>
      </c>
      <c r="L258">
        <v>27</v>
      </c>
      <c r="M258">
        <v>25</v>
      </c>
      <c r="N258">
        <v>0</v>
      </c>
      <c r="O258">
        <v>389</v>
      </c>
      <c r="P258">
        <v>69</v>
      </c>
      <c r="Q258">
        <v>74</v>
      </c>
      <c r="R258">
        <v>0</v>
      </c>
      <c r="S258">
        <v>7.55</v>
      </c>
      <c r="T258">
        <v>2</v>
      </c>
      <c r="U258">
        <v>0</v>
      </c>
      <c r="V258">
        <v>0</v>
      </c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</row>
    <row r="259" spans="1:57">
      <c r="A259" t="s">
        <v>583</v>
      </c>
      <c r="B259">
        <v>114</v>
      </c>
      <c r="C259">
        <v>134.44</v>
      </c>
      <c r="D259">
        <v>102</v>
      </c>
      <c r="E259">
        <v>94</v>
      </c>
      <c r="F259">
        <v>71</v>
      </c>
      <c r="G259">
        <v>571</v>
      </c>
      <c r="H259">
        <v>534</v>
      </c>
      <c r="I259">
        <v>517</v>
      </c>
      <c r="J259">
        <v>516</v>
      </c>
      <c r="K259">
        <v>40.200000000000003</v>
      </c>
      <c r="L259">
        <v>27</v>
      </c>
      <c r="M259">
        <v>25</v>
      </c>
      <c r="N259">
        <v>0</v>
      </c>
      <c r="O259">
        <v>389</v>
      </c>
      <c r="P259">
        <v>69</v>
      </c>
      <c r="Q259">
        <v>74</v>
      </c>
      <c r="R259">
        <v>0</v>
      </c>
      <c r="S259">
        <v>7.55</v>
      </c>
      <c r="T259">
        <v>2</v>
      </c>
      <c r="U259">
        <v>0</v>
      </c>
      <c r="V259">
        <v>0</v>
      </c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</row>
    <row r="260" spans="1:57">
      <c r="A260" t="s">
        <v>360</v>
      </c>
      <c r="B260">
        <v>-25819</v>
      </c>
      <c r="C260">
        <v>-83119.59</v>
      </c>
      <c r="D260">
        <v>-64485</v>
      </c>
      <c r="E260">
        <v>-47594</v>
      </c>
      <c r="F260">
        <v>-23552</v>
      </c>
      <c r="G260">
        <v>-93519.73</v>
      </c>
      <c r="H260">
        <v>-70545</v>
      </c>
      <c r="I260">
        <v>-46966</v>
      </c>
      <c r="J260">
        <v>-21286</v>
      </c>
      <c r="K260">
        <v>-83084.25</v>
      </c>
      <c r="L260">
        <v>-54175</v>
      </c>
      <c r="M260">
        <v>-32859</v>
      </c>
      <c r="N260">
        <v>-11955</v>
      </c>
      <c r="O260">
        <v>-79648.05</v>
      </c>
      <c r="P260">
        <v>-51072</v>
      </c>
      <c r="Q260">
        <v>-30059</v>
      </c>
      <c r="R260">
        <v>-8909</v>
      </c>
      <c r="S260">
        <v>-222677.91</v>
      </c>
      <c r="T260">
        <v>-171514</v>
      </c>
      <c r="U260">
        <v>-128268</v>
      </c>
      <c r="V260">
        <v>-62720</v>
      </c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</row>
    <row r="261" spans="1:57">
      <c r="A261" t="s">
        <v>583</v>
      </c>
      <c r="B261">
        <v>-25713</v>
      </c>
      <c r="C261">
        <v>-82359.89</v>
      </c>
      <c r="D261">
        <v>-64003</v>
      </c>
      <c r="E261">
        <v>-47594</v>
      </c>
      <c r="F261">
        <v>-23552</v>
      </c>
      <c r="G261">
        <v>-92969.94</v>
      </c>
      <c r="H261">
        <v>-70006</v>
      </c>
      <c r="I261">
        <v>-46873</v>
      </c>
      <c r="J261">
        <v>-21193</v>
      </c>
      <c r="K261">
        <v>-82380.320000000007</v>
      </c>
      <c r="L261">
        <v>-53603</v>
      </c>
      <c r="M261">
        <v>-32287</v>
      </c>
      <c r="N261">
        <v>-11955</v>
      </c>
      <c r="O261">
        <v>-79095.48</v>
      </c>
      <c r="P261">
        <v>-50628</v>
      </c>
      <c r="Q261">
        <v>-29615</v>
      </c>
      <c r="R261">
        <v>-8465</v>
      </c>
      <c r="S261">
        <v>-221023.69</v>
      </c>
      <c r="T261">
        <v>-169977</v>
      </c>
      <c r="U261">
        <v>-127198</v>
      </c>
      <c r="V261">
        <v>-62720</v>
      </c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</row>
    <row r="262" spans="1:57">
      <c r="A262" t="s">
        <v>584</v>
      </c>
      <c r="B262">
        <v>-106</v>
      </c>
      <c r="C262">
        <v>-759.7</v>
      </c>
      <c r="D262">
        <v>-482</v>
      </c>
      <c r="E262">
        <v>0</v>
      </c>
      <c r="F262">
        <v>0</v>
      </c>
      <c r="G262">
        <v>-549.79</v>
      </c>
      <c r="H262">
        <v>-539</v>
      </c>
      <c r="I262">
        <v>-93</v>
      </c>
      <c r="J262">
        <v>-93</v>
      </c>
      <c r="K262">
        <v>-703.93</v>
      </c>
      <c r="L262">
        <v>-572</v>
      </c>
      <c r="M262">
        <v>-572</v>
      </c>
      <c r="N262">
        <v>0</v>
      </c>
      <c r="O262">
        <v>-552.57000000000005</v>
      </c>
      <c r="P262">
        <v>-444</v>
      </c>
      <c r="Q262">
        <v>-444</v>
      </c>
      <c r="R262">
        <v>-444</v>
      </c>
      <c r="S262">
        <v>-1654.22</v>
      </c>
      <c r="T262">
        <v>-1537</v>
      </c>
      <c r="U262">
        <v>-1070</v>
      </c>
      <c r="V262">
        <v>0</v>
      </c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</row>
    <row r="263" spans="1:57">
      <c r="A263" t="s">
        <v>2099</v>
      </c>
      <c r="B263">
        <v>0</v>
      </c>
      <c r="C263">
        <v>0</v>
      </c>
      <c r="D263">
        <v>0</v>
      </c>
      <c r="E263">
        <v>0</v>
      </c>
      <c r="F263">
        <v>0</v>
      </c>
      <c r="G263">
        <v>0</v>
      </c>
      <c r="H263">
        <v>-60000</v>
      </c>
      <c r="I263">
        <v>0</v>
      </c>
      <c r="J263">
        <v>0</v>
      </c>
      <c r="K263">
        <v>0</v>
      </c>
      <c r="L263">
        <v>0</v>
      </c>
      <c r="M263">
        <v>0</v>
      </c>
      <c r="N263">
        <v>0</v>
      </c>
      <c r="O263">
        <v>0</v>
      </c>
      <c r="P263">
        <v>0</v>
      </c>
      <c r="Q263">
        <v>0</v>
      </c>
      <c r="R263">
        <v>0</v>
      </c>
      <c r="S263">
        <v>0</v>
      </c>
      <c r="T263">
        <v>0</v>
      </c>
      <c r="U263">
        <v>0</v>
      </c>
      <c r="V263">
        <v>0</v>
      </c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</row>
    <row r="264" spans="1:57">
      <c r="A264" t="s">
        <v>2100</v>
      </c>
      <c r="B264">
        <v>0</v>
      </c>
      <c r="C264">
        <v>0</v>
      </c>
      <c r="D264">
        <v>0</v>
      </c>
      <c r="E264">
        <v>0</v>
      </c>
      <c r="F264">
        <v>0</v>
      </c>
      <c r="G264">
        <v>0</v>
      </c>
      <c r="H264">
        <v>90000</v>
      </c>
      <c r="I264">
        <v>0</v>
      </c>
      <c r="J264">
        <v>0</v>
      </c>
      <c r="K264">
        <v>0</v>
      </c>
      <c r="L264">
        <v>0</v>
      </c>
      <c r="M264">
        <v>0</v>
      </c>
      <c r="N264">
        <v>0</v>
      </c>
      <c r="O264">
        <v>0</v>
      </c>
      <c r="P264">
        <v>0</v>
      </c>
      <c r="Q264">
        <v>0</v>
      </c>
      <c r="R264">
        <v>0</v>
      </c>
      <c r="S264">
        <v>0</v>
      </c>
      <c r="T264">
        <v>0</v>
      </c>
      <c r="U264">
        <v>0</v>
      </c>
      <c r="V264">
        <v>0</v>
      </c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</row>
    <row r="265" spans="1:57">
      <c r="A265" t="s">
        <v>587</v>
      </c>
      <c r="B265">
        <v>0</v>
      </c>
      <c r="C265">
        <v>16800</v>
      </c>
      <c r="D265">
        <v>16800</v>
      </c>
      <c r="E265">
        <v>8000</v>
      </c>
      <c r="F265">
        <v>0</v>
      </c>
      <c r="G265">
        <v>15320</v>
      </c>
      <c r="H265">
        <v>15320</v>
      </c>
      <c r="I265">
        <v>0</v>
      </c>
      <c r="J265">
        <v>0</v>
      </c>
      <c r="K265">
        <v>0</v>
      </c>
      <c r="L265">
        <v>0</v>
      </c>
      <c r="M265">
        <v>0</v>
      </c>
      <c r="N265">
        <v>0</v>
      </c>
      <c r="O265">
        <v>0</v>
      </c>
      <c r="P265">
        <v>0</v>
      </c>
      <c r="Q265">
        <v>0</v>
      </c>
      <c r="R265">
        <v>0</v>
      </c>
      <c r="S265">
        <v>0</v>
      </c>
      <c r="T265">
        <v>0</v>
      </c>
      <c r="U265">
        <v>0</v>
      </c>
      <c r="V265">
        <v>0</v>
      </c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</row>
    <row r="266" spans="1:57">
      <c r="A266" t="s">
        <v>588</v>
      </c>
      <c r="B266">
        <v>3063</v>
      </c>
      <c r="C266">
        <v>9302.51</v>
      </c>
      <c r="D266">
        <v>5040</v>
      </c>
      <c r="E266">
        <v>3917</v>
      </c>
      <c r="F266">
        <v>1726</v>
      </c>
      <c r="G266">
        <v>2104.98</v>
      </c>
      <c r="H266">
        <v>1357</v>
      </c>
      <c r="I266">
        <v>651</v>
      </c>
      <c r="J266">
        <v>295</v>
      </c>
      <c r="K266">
        <v>1337.45</v>
      </c>
      <c r="L266">
        <v>967</v>
      </c>
      <c r="M266">
        <v>614</v>
      </c>
      <c r="N266">
        <v>342</v>
      </c>
      <c r="O266">
        <v>3058.23</v>
      </c>
      <c r="P266">
        <v>2568</v>
      </c>
      <c r="Q266">
        <v>1795</v>
      </c>
      <c r="R266">
        <v>781</v>
      </c>
      <c r="S266">
        <v>7076.24</v>
      </c>
      <c r="T266">
        <v>5871</v>
      </c>
      <c r="U266">
        <v>3484</v>
      </c>
      <c r="V266">
        <v>1483</v>
      </c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</row>
    <row r="267" spans="1:57">
      <c r="A267" t="s">
        <v>589</v>
      </c>
      <c r="B267">
        <v>0</v>
      </c>
      <c r="C267">
        <v>0</v>
      </c>
      <c r="D267">
        <v>0</v>
      </c>
      <c r="E267">
        <v>0</v>
      </c>
      <c r="F267">
        <v>0</v>
      </c>
      <c r="G267">
        <v>0</v>
      </c>
      <c r="H267">
        <v>0</v>
      </c>
      <c r="I267">
        <v>60000</v>
      </c>
      <c r="J267">
        <v>0</v>
      </c>
      <c r="K267">
        <v>-60000</v>
      </c>
      <c r="L267">
        <v>-30000</v>
      </c>
      <c r="M267">
        <v>0</v>
      </c>
      <c r="N267">
        <v>0</v>
      </c>
      <c r="O267">
        <v>0</v>
      </c>
      <c r="P267">
        <v>0</v>
      </c>
      <c r="Q267">
        <v>0</v>
      </c>
      <c r="R267">
        <v>0</v>
      </c>
      <c r="S267">
        <v>0</v>
      </c>
      <c r="T267">
        <v>0</v>
      </c>
      <c r="U267">
        <v>0</v>
      </c>
      <c r="V267">
        <v>0</v>
      </c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</row>
    <row r="268" spans="1:57">
      <c r="A268" t="s">
        <v>361</v>
      </c>
      <c r="B268">
        <v>-12616</v>
      </c>
      <c r="C268">
        <v>-433998.84</v>
      </c>
      <c r="D268">
        <v>-364398</v>
      </c>
      <c r="E268">
        <v>-342438</v>
      </c>
      <c r="F268">
        <v>-87910</v>
      </c>
      <c r="G268">
        <v>843.63</v>
      </c>
      <c r="H268">
        <v>-17967</v>
      </c>
      <c r="I268">
        <v>14202</v>
      </c>
      <c r="J268">
        <v>39525</v>
      </c>
      <c r="K268">
        <v>-261501.37</v>
      </c>
      <c r="L268">
        <v>-72522</v>
      </c>
      <c r="M268">
        <v>-21739</v>
      </c>
      <c r="N268">
        <v>-1123</v>
      </c>
      <c r="O268">
        <v>52286.6</v>
      </c>
      <c r="P268">
        <v>27949</v>
      </c>
      <c r="Q268">
        <v>20713</v>
      </c>
      <c r="R268">
        <v>1973</v>
      </c>
      <c r="S268">
        <v>-49187.96</v>
      </c>
      <c r="T268">
        <v>35806</v>
      </c>
      <c r="U268">
        <v>7589</v>
      </c>
      <c r="V268">
        <v>-21582</v>
      </c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</row>
    <row r="269" spans="1:57">
      <c r="A269" t="s">
        <v>590</v>
      </c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</row>
    <row r="270" spans="1:57">
      <c r="A270" t="s">
        <v>607</v>
      </c>
      <c r="B270">
        <v>-41357</v>
      </c>
      <c r="C270">
        <v>-7616.19</v>
      </c>
      <c r="D270">
        <v>-5663</v>
      </c>
      <c r="E270">
        <v>-3742</v>
      </c>
      <c r="F270">
        <v>-1855</v>
      </c>
      <c r="G270">
        <v>-6489.89</v>
      </c>
      <c r="H270">
        <v>-4857</v>
      </c>
      <c r="I270">
        <v>-3220</v>
      </c>
      <c r="J270">
        <v>-1596</v>
      </c>
      <c r="K270">
        <v>-5899.33</v>
      </c>
      <c r="L270">
        <v>-4331</v>
      </c>
      <c r="M270">
        <v>-2780</v>
      </c>
      <c r="N270">
        <v>-1362</v>
      </c>
      <c r="O270">
        <v>-4634.1499999999996</v>
      </c>
      <c r="P270">
        <v>-3587</v>
      </c>
      <c r="Q270">
        <v>-2300</v>
      </c>
      <c r="R270">
        <v>-1238</v>
      </c>
      <c r="S270">
        <v>0</v>
      </c>
      <c r="T270">
        <v>0</v>
      </c>
      <c r="U270">
        <v>0</v>
      </c>
      <c r="V270">
        <v>0</v>
      </c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</row>
    <row r="271" spans="1:57">
      <c r="A271" t="s">
        <v>610</v>
      </c>
      <c r="B271">
        <v>0</v>
      </c>
      <c r="C271">
        <v>177500</v>
      </c>
      <c r="D271">
        <v>45754</v>
      </c>
      <c r="E271">
        <v>45754</v>
      </c>
      <c r="F271">
        <v>0</v>
      </c>
      <c r="G271">
        <v>354002.47</v>
      </c>
      <c r="H271">
        <v>288000</v>
      </c>
      <c r="I271">
        <v>0</v>
      </c>
      <c r="J271">
        <v>0</v>
      </c>
      <c r="K271">
        <v>0</v>
      </c>
      <c r="L271">
        <v>0</v>
      </c>
      <c r="M271">
        <v>0</v>
      </c>
      <c r="N271">
        <v>0</v>
      </c>
      <c r="O271">
        <v>0</v>
      </c>
      <c r="P271">
        <v>0</v>
      </c>
      <c r="Q271">
        <v>0</v>
      </c>
      <c r="R271">
        <v>0</v>
      </c>
      <c r="S271">
        <v>19952.939999999999</v>
      </c>
      <c r="T271">
        <v>0</v>
      </c>
      <c r="U271">
        <v>0</v>
      </c>
      <c r="V271">
        <v>0</v>
      </c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</row>
    <row r="272" spans="1:57">
      <c r="A272" t="s">
        <v>2101</v>
      </c>
      <c r="B272">
        <v>0</v>
      </c>
      <c r="C272">
        <v>0</v>
      </c>
      <c r="D272">
        <v>0</v>
      </c>
      <c r="E272">
        <v>0</v>
      </c>
      <c r="F272">
        <v>0</v>
      </c>
      <c r="G272">
        <v>0</v>
      </c>
      <c r="H272">
        <v>0</v>
      </c>
      <c r="I272">
        <v>0</v>
      </c>
      <c r="J272">
        <v>0</v>
      </c>
      <c r="K272">
        <v>0</v>
      </c>
      <c r="L272">
        <v>0</v>
      </c>
      <c r="M272">
        <v>0</v>
      </c>
      <c r="N272">
        <v>0</v>
      </c>
      <c r="O272">
        <v>-26468.84</v>
      </c>
      <c r="P272">
        <v>-13229</v>
      </c>
      <c r="Q272">
        <v>0</v>
      </c>
      <c r="R272">
        <v>0</v>
      </c>
      <c r="S272">
        <v>0</v>
      </c>
      <c r="T272">
        <v>0</v>
      </c>
      <c r="U272">
        <v>0</v>
      </c>
      <c r="V272">
        <v>0</v>
      </c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</row>
    <row r="273" spans="1:57">
      <c r="A273" t="s">
        <v>2102</v>
      </c>
      <c r="B273">
        <v>0</v>
      </c>
      <c r="C273">
        <v>0</v>
      </c>
      <c r="D273">
        <v>0</v>
      </c>
      <c r="E273">
        <v>0</v>
      </c>
      <c r="F273">
        <v>0</v>
      </c>
      <c r="G273">
        <v>0</v>
      </c>
      <c r="H273">
        <v>0</v>
      </c>
      <c r="I273">
        <v>0</v>
      </c>
      <c r="J273">
        <v>0</v>
      </c>
      <c r="K273">
        <v>42726.12</v>
      </c>
      <c r="L273">
        <v>42726</v>
      </c>
      <c r="M273">
        <v>18213</v>
      </c>
      <c r="N273">
        <v>3025</v>
      </c>
      <c r="O273">
        <v>0</v>
      </c>
      <c r="P273">
        <v>0</v>
      </c>
      <c r="Q273">
        <v>0</v>
      </c>
      <c r="R273">
        <v>0</v>
      </c>
      <c r="S273">
        <v>0</v>
      </c>
      <c r="T273">
        <v>0</v>
      </c>
      <c r="U273">
        <v>0</v>
      </c>
      <c r="V273">
        <v>0</v>
      </c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</row>
    <row r="274" spans="1:57">
      <c r="A274" t="s">
        <v>757</v>
      </c>
      <c r="B274">
        <v>40000</v>
      </c>
      <c r="C274">
        <v>0</v>
      </c>
      <c r="D274">
        <v>0</v>
      </c>
      <c r="E274">
        <v>0</v>
      </c>
      <c r="F274">
        <v>0</v>
      </c>
      <c r="G274">
        <v>0</v>
      </c>
      <c r="H274">
        <v>0</v>
      </c>
      <c r="I274">
        <v>0</v>
      </c>
      <c r="J274">
        <v>0</v>
      </c>
      <c r="K274">
        <v>0</v>
      </c>
      <c r="L274">
        <v>0</v>
      </c>
      <c r="M274">
        <v>0</v>
      </c>
      <c r="N274">
        <v>0</v>
      </c>
      <c r="O274">
        <v>0</v>
      </c>
      <c r="P274">
        <v>0</v>
      </c>
      <c r="Q274">
        <v>0</v>
      </c>
      <c r="R274">
        <v>0</v>
      </c>
      <c r="S274">
        <v>0</v>
      </c>
      <c r="T274">
        <v>0</v>
      </c>
      <c r="U274">
        <v>0</v>
      </c>
      <c r="V274">
        <v>0</v>
      </c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</row>
    <row r="275" spans="1:57">
      <c r="A275" t="s">
        <v>611</v>
      </c>
      <c r="B275">
        <v>0</v>
      </c>
      <c r="C275">
        <v>-215960.22</v>
      </c>
      <c r="D275">
        <v>-215960</v>
      </c>
      <c r="E275">
        <v>-215960</v>
      </c>
      <c r="F275">
        <v>0</v>
      </c>
      <c r="G275">
        <v>-77999.98</v>
      </c>
      <c r="H275">
        <v>-78000</v>
      </c>
      <c r="I275">
        <v>-78000</v>
      </c>
      <c r="J275">
        <v>0</v>
      </c>
      <c r="K275">
        <v>-137475.13</v>
      </c>
      <c r="L275">
        <v>-137475</v>
      </c>
      <c r="M275">
        <v>-65476</v>
      </c>
      <c r="N275">
        <v>0</v>
      </c>
      <c r="O275">
        <v>-126000</v>
      </c>
      <c r="P275">
        <v>-126000</v>
      </c>
      <c r="Q275">
        <v>-126000</v>
      </c>
      <c r="R275">
        <v>0</v>
      </c>
      <c r="S275">
        <v>-99000</v>
      </c>
      <c r="T275">
        <v>-99000</v>
      </c>
      <c r="U275">
        <v>-99000</v>
      </c>
      <c r="V275">
        <v>0</v>
      </c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</row>
    <row r="276" spans="1:57">
      <c r="A276" t="s">
        <v>613</v>
      </c>
      <c r="B276">
        <v>0</v>
      </c>
      <c r="C276">
        <v>108890.08</v>
      </c>
      <c r="D276">
        <v>0</v>
      </c>
      <c r="E276">
        <v>0</v>
      </c>
      <c r="F276">
        <v>0</v>
      </c>
      <c r="G276">
        <v>0</v>
      </c>
      <c r="H276">
        <v>0</v>
      </c>
      <c r="I276">
        <v>0</v>
      </c>
      <c r="J276">
        <v>0</v>
      </c>
      <c r="K276">
        <v>0</v>
      </c>
      <c r="L276">
        <v>0</v>
      </c>
      <c r="M276">
        <v>0</v>
      </c>
      <c r="N276">
        <v>0</v>
      </c>
      <c r="O276">
        <v>-9689.24</v>
      </c>
      <c r="P276">
        <v>-9689</v>
      </c>
      <c r="Q276">
        <v>-9689</v>
      </c>
      <c r="R276">
        <v>0</v>
      </c>
      <c r="S276">
        <v>4268.37</v>
      </c>
      <c r="T276">
        <v>4269</v>
      </c>
      <c r="U276">
        <v>0</v>
      </c>
      <c r="V276">
        <v>0</v>
      </c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</row>
    <row r="277" spans="1:57">
      <c r="A277" t="s">
        <v>362</v>
      </c>
      <c r="B277">
        <v>-1357</v>
      </c>
      <c r="C277">
        <v>62813.66</v>
      </c>
      <c r="D277">
        <v>-175869</v>
      </c>
      <c r="E277">
        <v>-173948</v>
      </c>
      <c r="F277">
        <v>-1855</v>
      </c>
      <c r="G277">
        <v>269512.59999999998</v>
      </c>
      <c r="H277">
        <v>205143</v>
      </c>
      <c r="I277">
        <v>-81220</v>
      </c>
      <c r="J277">
        <v>-1596</v>
      </c>
      <c r="K277">
        <v>-100648.34</v>
      </c>
      <c r="L277">
        <v>-99080</v>
      </c>
      <c r="M277">
        <v>-50043</v>
      </c>
      <c r="N277">
        <v>1663</v>
      </c>
      <c r="O277">
        <v>-166792.22</v>
      </c>
      <c r="P277">
        <v>-152505</v>
      </c>
      <c r="Q277">
        <v>-137989</v>
      </c>
      <c r="R277">
        <v>-1238</v>
      </c>
      <c r="S277">
        <v>-74778.69</v>
      </c>
      <c r="T277">
        <v>-94731</v>
      </c>
      <c r="U277">
        <v>-99000</v>
      </c>
      <c r="V277">
        <v>0</v>
      </c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</row>
    <row r="278" spans="1:57">
      <c r="A278" t="s">
        <v>363</v>
      </c>
      <c r="B278">
        <v>88072</v>
      </c>
      <c r="C278">
        <v>-8015.96</v>
      </c>
      <c r="D278">
        <v>-305402</v>
      </c>
      <c r="E278">
        <v>-370992</v>
      </c>
      <c r="F278">
        <v>-42012</v>
      </c>
      <c r="G278">
        <v>598635.68000000005</v>
      </c>
      <c r="H278">
        <v>406011</v>
      </c>
      <c r="I278">
        <v>72723</v>
      </c>
      <c r="J278">
        <v>119499</v>
      </c>
      <c r="K278">
        <v>9589.1299999999992</v>
      </c>
      <c r="L278">
        <v>29279</v>
      </c>
      <c r="M278">
        <v>65276</v>
      </c>
      <c r="N278">
        <v>27083</v>
      </c>
      <c r="O278">
        <v>-29213.53</v>
      </c>
      <c r="P278">
        <v>-97890</v>
      </c>
      <c r="Q278">
        <v>-106674</v>
      </c>
      <c r="R278">
        <v>-629</v>
      </c>
      <c r="S278">
        <v>120795.29</v>
      </c>
      <c r="T278">
        <v>115627</v>
      </c>
      <c r="U278">
        <v>34031</v>
      </c>
      <c r="V278">
        <v>49247</v>
      </c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</row>
    <row r="279" spans="1:57">
      <c r="A279" t="s">
        <v>617</v>
      </c>
      <c r="B279">
        <v>768084</v>
      </c>
      <c r="C279">
        <v>776099.76</v>
      </c>
      <c r="D279">
        <v>776100</v>
      </c>
      <c r="E279">
        <v>776100</v>
      </c>
      <c r="F279">
        <v>776100</v>
      </c>
      <c r="G279">
        <v>177464.09</v>
      </c>
      <c r="H279">
        <v>177464</v>
      </c>
      <c r="I279">
        <v>177464</v>
      </c>
      <c r="J279">
        <v>177464</v>
      </c>
      <c r="K279">
        <v>167874.96</v>
      </c>
      <c r="L279">
        <v>167875</v>
      </c>
      <c r="M279">
        <v>167875</v>
      </c>
      <c r="N279">
        <v>167875</v>
      </c>
      <c r="O279">
        <v>197088.48</v>
      </c>
      <c r="P279">
        <v>197088</v>
      </c>
      <c r="Q279">
        <v>197088</v>
      </c>
      <c r="R279">
        <v>197088</v>
      </c>
      <c r="S279">
        <v>76293.2</v>
      </c>
      <c r="T279">
        <v>76293</v>
      </c>
      <c r="U279">
        <v>76293</v>
      </c>
      <c r="V279">
        <v>76293</v>
      </c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</row>
    <row r="280" spans="1:57">
      <c r="A280" t="s">
        <v>618</v>
      </c>
      <c r="B280">
        <v>856156</v>
      </c>
      <c r="C280">
        <v>768083.8</v>
      </c>
      <c r="D280">
        <v>470698</v>
      </c>
      <c r="E280">
        <v>405108</v>
      </c>
      <c r="F280">
        <v>734088</v>
      </c>
      <c r="G280">
        <v>776099.76</v>
      </c>
      <c r="H280">
        <v>583475</v>
      </c>
      <c r="I280">
        <v>250187</v>
      </c>
      <c r="J280">
        <v>296963</v>
      </c>
      <c r="K280">
        <v>177464.09</v>
      </c>
      <c r="L280">
        <v>197154</v>
      </c>
      <c r="M280">
        <v>233151</v>
      </c>
      <c r="N280">
        <v>194958</v>
      </c>
      <c r="O280">
        <v>167874.96</v>
      </c>
      <c r="P280">
        <v>99198</v>
      </c>
      <c r="Q280">
        <v>90414</v>
      </c>
      <c r="R280">
        <v>196459</v>
      </c>
      <c r="S280">
        <v>197088.48</v>
      </c>
      <c r="T280">
        <v>191920</v>
      </c>
      <c r="U280">
        <v>110324</v>
      </c>
      <c r="V280">
        <v>125540</v>
      </c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</row>
    <row r="281" spans="1:57">
      <c r="A281" t="s">
        <v>619</v>
      </c>
      <c r="B281" t="s">
        <v>2091</v>
      </c>
      <c r="C281" t="s">
        <v>1902</v>
      </c>
      <c r="D281" t="s">
        <v>1903</v>
      </c>
      <c r="E281" t="s">
        <v>1904</v>
      </c>
      <c r="F281" t="s">
        <v>1905</v>
      </c>
      <c r="G281" t="s">
        <v>1906</v>
      </c>
      <c r="H281" t="s">
        <v>1907</v>
      </c>
      <c r="I281" t="s">
        <v>1908</v>
      </c>
      <c r="J281" t="s">
        <v>750</v>
      </c>
      <c r="K281" t="s">
        <v>751</v>
      </c>
      <c r="L281" t="s">
        <v>752</v>
      </c>
      <c r="M281" t="s">
        <v>695</v>
      </c>
      <c r="N281" t="s">
        <v>620</v>
      </c>
      <c r="O281" t="s">
        <v>621</v>
      </c>
      <c r="P281" t="s">
        <v>622</v>
      </c>
      <c r="Q281" t="s">
        <v>623</v>
      </c>
      <c r="R281" t="s">
        <v>624</v>
      </c>
      <c r="S281" t="s">
        <v>625</v>
      </c>
      <c r="T281" t="s">
        <v>626</v>
      </c>
      <c r="U281" t="s">
        <v>627</v>
      </c>
      <c r="V281" t="s">
        <v>628</v>
      </c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</row>
    <row r="282" spans="1:57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>
        <v>-126000</v>
      </c>
      <c r="R282">
        <v>0</v>
      </c>
      <c r="S282">
        <v>-99000</v>
      </c>
      <c r="T282">
        <v>-99000</v>
      </c>
      <c r="U282">
        <v>-99000</v>
      </c>
      <c r="V282">
        <v>0</v>
      </c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</row>
    <row r="283" spans="1:57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>
        <v>-9689</v>
      </c>
      <c r="R283">
        <v>0</v>
      </c>
      <c r="S283">
        <v>4268.37</v>
      </c>
      <c r="T283">
        <v>4269</v>
      </c>
      <c r="U283">
        <v>0</v>
      </c>
      <c r="V283">
        <v>0</v>
      </c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</row>
    <row r="284" spans="1:57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>
        <v>-137989</v>
      </c>
      <c r="R284">
        <v>-1238</v>
      </c>
      <c r="S284">
        <v>-74778.69</v>
      </c>
      <c r="T284">
        <v>-94731</v>
      </c>
      <c r="U284">
        <v>-99000</v>
      </c>
      <c r="V284">
        <v>0</v>
      </c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</row>
    <row r="285" spans="1:57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>
        <v>-106674</v>
      </c>
      <c r="R285">
        <v>-629</v>
      </c>
      <c r="S285">
        <v>120795.29</v>
      </c>
      <c r="T285">
        <v>115627</v>
      </c>
      <c r="U285">
        <v>34031</v>
      </c>
      <c r="V285">
        <v>49247</v>
      </c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</row>
    <row r="286" spans="1:57">
      <c r="A286"/>
      <c r="B286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>
        <v>197088</v>
      </c>
      <c r="R286">
        <v>197088</v>
      </c>
      <c r="S286">
        <v>76293.2</v>
      </c>
      <c r="T286">
        <v>76293</v>
      </c>
      <c r="U286">
        <v>76293</v>
      </c>
      <c r="V286">
        <v>76293</v>
      </c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</row>
    <row r="287" spans="1:57">
      <c r="A287"/>
      <c r="B287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>
        <v>90414</v>
      </c>
      <c r="R287">
        <v>196459</v>
      </c>
      <c r="S287">
        <v>197088.48</v>
      </c>
      <c r="T287">
        <v>191920</v>
      </c>
      <c r="U287">
        <v>110324</v>
      </c>
      <c r="V287">
        <v>125540</v>
      </c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</row>
    <row r="288" spans="1:57">
      <c r="A288"/>
      <c r="B288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 t="s">
        <v>623</v>
      </c>
      <c r="R288" t="s">
        <v>624</v>
      </c>
      <c r="S288" t="s">
        <v>625</v>
      </c>
      <c r="T288" t="s">
        <v>626</v>
      </c>
      <c r="U288" t="s">
        <v>627</v>
      </c>
      <c r="V288" t="s">
        <v>628</v>
      </c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</row>
    <row r="289" spans="1:57">
      <c r="A289"/>
      <c r="B289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</row>
    <row r="290" spans="1:57">
      <c r="A290"/>
      <c r="B29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</row>
    <row r="291" spans="1:57">
      <c r="A291"/>
      <c r="B291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</row>
    <row r="292" spans="1:57">
      <c r="A292"/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</row>
    <row r="293" spans="1:57">
      <c r="A293"/>
      <c r="B293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</row>
    <row r="294" spans="1:57">
      <c r="A294"/>
      <c r="B29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</row>
    <row r="295" spans="1:57">
      <c r="A295"/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</row>
    <row r="296" spans="1:57">
      <c r="A296"/>
      <c r="B296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</row>
    <row r="297" spans="1:57">
      <c r="A297"/>
      <c r="B29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</row>
    <row r="298" spans="1:57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</row>
    <row r="299" spans="1:57">
      <c r="A299"/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</row>
    <row r="300" spans="1:57">
      <c r="A300"/>
      <c r="B30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</row>
    <row r="301" spans="1:57">
      <c r="A301"/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</row>
    <row r="302" spans="1:57">
      <c r="A302"/>
      <c r="B302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</row>
    <row r="303" spans="1:57">
      <c r="A303"/>
      <c r="B303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</row>
    <row r="304" spans="1:57">
      <c r="A304"/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</row>
    <row r="305" spans="1:57">
      <c r="A305"/>
      <c r="B305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</row>
    <row r="306" spans="1:57"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</row>
    <row r="307" spans="1:57"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</row>
    <row r="308" spans="1:57"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</row>
    <row r="309" spans="1:57"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</row>
    <row r="310" spans="1:57"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</row>
    <row r="311" spans="1:57"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</row>
    <row r="312" spans="1:57"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</row>
    <row r="322" spans="2:55">
      <c r="BC322" s="80"/>
    </row>
    <row r="323" spans="2:55">
      <c r="BC323" s="80"/>
    </row>
    <row r="324" spans="2:55">
      <c r="BC324" s="80"/>
    </row>
    <row r="325" spans="2:55">
      <c r="BC325" s="80"/>
    </row>
    <row r="326" spans="2:55">
      <c r="B326" s="80"/>
      <c r="C326" s="80"/>
      <c r="D326" s="80"/>
      <c r="E326" s="80"/>
      <c r="F326" s="80"/>
      <c r="G326" s="80"/>
      <c r="H326" s="80"/>
      <c r="I326" s="80"/>
      <c r="J326" s="80"/>
      <c r="K326" s="80"/>
      <c r="L326" s="80"/>
      <c r="M326" s="80"/>
      <c r="N326" s="80"/>
      <c r="O326" s="80"/>
      <c r="P326" s="80"/>
      <c r="BC326" s="80"/>
    </row>
    <row r="327" spans="2:55">
      <c r="B327" s="80"/>
      <c r="C327" s="80"/>
      <c r="D327" s="80"/>
      <c r="E327" s="80"/>
      <c r="F327" s="80"/>
      <c r="G327" s="80"/>
      <c r="H327" s="80"/>
      <c r="I327" s="80"/>
      <c r="J327" s="80"/>
      <c r="K327" s="80"/>
      <c r="L327" s="80"/>
      <c r="M327" s="80"/>
      <c r="N327" s="80"/>
      <c r="O327" s="80"/>
      <c r="P327" s="80"/>
      <c r="BC327" s="80"/>
    </row>
    <row r="328" spans="2:55">
      <c r="B328" s="80"/>
      <c r="C328" s="80"/>
      <c r="D328" s="80"/>
      <c r="E328" s="80"/>
      <c r="F328" s="80"/>
      <c r="G328" s="80"/>
      <c r="H328" s="80"/>
      <c r="I328" s="80"/>
      <c r="J328" s="80"/>
      <c r="K328" s="80"/>
      <c r="L328" s="80"/>
      <c r="M328" s="80"/>
      <c r="N328" s="80"/>
      <c r="O328" s="80"/>
      <c r="P328" s="80"/>
      <c r="BC328" s="80"/>
    </row>
    <row r="329" spans="2:55">
      <c r="B329" s="80"/>
      <c r="C329" s="80"/>
      <c r="D329" s="80"/>
      <c r="E329" s="80"/>
      <c r="F329" s="80"/>
      <c r="G329" s="80"/>
      <c r="H329" s="80"/>
      <c r="I329" s="80"/>
      <c r="J329" s="80"/>
      <c r="K329" s="80"/>
      <c r="L329" s="80"/>
      <c r="M329" s="80"/>
      <c r="N329" s="80"/>
      <c r="O329" s="80"/>
      <c r="P329" s="80"/>
      <c r="BC329" s="80"/>
    </row>
    <row r="330" spans="2:55">
      <c r="B330" s="80"/>
      <c r="C330" s="80"/>
      <c r="D330" s="80"/>
      <c r="E330" s="80"/>
      <c r="F330" s="80"/>
      <c r="G330" s="80"/>
      <c r="H330" s="80"/>
      <c r="I330" s="80"/>
      <c r="J330" s="80"/>
      <c r="K330" s="80"/>
      <c r="L330" s="80"/>
      <c r="M330" s="80"/>
      <c r="N330" s="80"/>
      <c r="O330" s="80"/>
      <c r="P330" s="80"/>
      <c r="BC330" s="80"/>
    </row>
    <row r="331" spans="2:55">
      <c r="B331" s="80"/>
      <c r="C331" s="80"/>
      <c r="D331" s="80"/>
      <c r="E331" s="80"/>
      <c r="F331" s="80"/>
      <c r="G331" s="80"/>
      <c r="H331" s="80"/>
      <c r="I331" s="80"/>
      <c r="J331" s="80"/>
      <c r="K331" s="80"/>
      <c r="L331" s="80"/>
      <c r="M331" s="80"/>
      <c r="N331" s="80"/>
      <c r="O331" s="80"/>
      <c r="P331" s="80"/>
      <c r="BC331" s="80"/>
    </row>
    <row r="332" spans="2:55">
      <c r="B332" s="80"/>
      <c r="C332" s="80"/>
      <c r="D332" s="80"/>
      <c r="E332" s="80"/>
      <c r="F332" s="80"/>
      <c r="G332" s="80"/>
      <c r="H332" s="80"/>
      <c r="I332" s="80"/>
      <c r="J332" s="80"/>
      <c r="K332" s="80"/>
      <c r="L332" s="80"/>
      <c r="M332" s="80"/>
      <c r="N332" s="80"/>
      <c r="O332" s="80"/>
      <c r="P332" s="80"/>
      <c r="BC332" s="80"/>
    </row>
    <row r="333" spans="2:55">
      <c r="B333" s="80"/>
      <c r="C333" s="80"/>
      <c r="D333" s="80"/>
      <c r="E333" s="80"/>
      <c r="F333" s="80"/>
      <c r="G333" s="80"/>
      <c r="H333" s="80"/>
      <c r="I333" s="80"/>
      <c r="J333" s="80"/>
      <c r="K333" s="80"/>
      <c r="L333" s="80"/>
      <c r="M333" s="80"/>
      <c r="N333" s="80"/>
      <c r="O333" s="80"/>
      <c r="P333" s="80"/>
      <c r="Q333" s="80"/>
      <c r="R333" s="80"/>
      <c r="S333" s="80"/>
      <c r="T333" s="80"/>
      <c r="U333" s="80"/>
      <c r="V333" s="80"/>
      <c r="W333" s="80"/>
      <c r="X333" s="80"/>
      <c r="Y333" s="80"/>
      <c r="Z333" s="80"/>
      <c r="AA333" s="80"/>
      <c r="AB333" s="80"/>
      <c r="AC333" s="80"/>
      <c r="AD333" s="80"/>
      <c r="AE333" s="80"/>
      <c r="AF333" s="80"/>
      <c r="AG333" s="80"/>
      <c r="AH333" s="80"/>
      <c r="AI333" s="80"/>
      <c r="AJ333" s="80"/>
      <c r="AK333" s="80"/>
      <c r="AL333" s="80"/>
      <c r="AM333" s="80"/>
      <c r="AN333" s="80"/>
      <c r="AO333" s="80"/>
      <c r="AP333" s="80"/>
      <c r="AQ333" s="80"/>
      <c r="AR333" s="80"/>
      <c r="AS333" s="80"/>
      <c r="AT333" s="80"/>
      <c r="AU333" s="80"/>
      <c r="AV333" s="80"/>
      <c r="AW333" s="80"/>
      <c r="AX333" s="80"/>
      <c r="AY333" s="80"/>
      <c r="AZ333" s="80"/>
      <c r="BA333" s="80"/>
      <c r="BB333" s="80"/>
      <c r="BC333" s="80"/>
    </row>
    <row r="334" spans="2:55">
      <c r="B334" s="80"/>
      <c r="C334" s="80"/>
      <c r="D334" s="80"/>
      <c r="E334" s="80"/>
      <c r="F334" s="80"/>
      <c r="G334" s="80"/>
      <c r="H334" s="80"/>
      <c r="I334" s="80"/>
      <c r="J334" s="80"/>
      <c r="K334" s="80"/>
      <c r="L334" s="80"/>
      <c r="M334" s="80"/>
      <c r="N334" s="80"/>
      <c r="O334" s="80"/>
      <c r="P334" s="80"/>
      <c r="Q334" s="80"/>
      <c r="R334" s="80"/>
      <c r="S334" s="80"/>
      <c r="T334" s="80"/>
      <c r="U334" s="80"/>
      <c r="V334" s="80"/>
      <c r="W334" s="80"/>
      <c r="X334" s="80"/>
      <c r="Y334" s="80"/>
      <c r="Z334" s="80"/>
      <c r="AA334" s="80"/>
      <c r="AB334" s="80"/>
      <c r="AC334" s="80"/>
      <c r="AD334" s="80"/>
      <c r="AE334" s="80"/>
      <c r="AF334" s="80"/>
      <c r="AG334" s="80"/>
      <c r="AH334" s="80"/>
      <c r="AI334" s="80"/>
      <c r="AJ334" s="80"/>
      <c r="AK334" s="80"/>
      <c r="AL334" s="80"/>
      <c r="AM334" s="80"/>
      <c r="AN334" s="80"/>
      <c r="AO334" s="80"/>
      <c r="AP334" s="80"/>
      <c r="AQ334" s="80"/>
      <c r="AR334" s="80"/>
      <c r="AS334" s="80"/>
      <c r="AT334" s="80"/>
      <c r="AU334" s="80"/>
      <c r="AV334" s="80"/>
      <c r="AW334" s="80"/>
      <c r="AX334" s="80"/>
      <c r="AY334" s="80"/>
      <c r="AZ334" s="80"/>
      <c r="BA334" s="80"/>
      <c r="BB334" s="80"/>
      <c r="BC334" s="80"/>
    </row>
    <row r="335" spans="2:55">
      <c r="B335" s="80"/>
      <c r="C335" s="80"/>
      <c r="D335" s="80"/>
      <c r="E335" s="80"/>
      <c r="F335" s="80"/>
      <c r="G335" s="80"/>
      <c r="H335" s="80"/>
      <c r="I335" s="80"/>
      <c r="J335" s="80"/>
      <c r="K335" s="80"/>
      <c r="L335" s="80"/>
      <c r="M335" s="80"/>
      <c r="N335" s="80"/>
      <c r="O335" s="80"/>
      <c r="P335" s="80"/>
      <c r="Q335" s="80"/>
      <c r="R335" s="80"/>
      <c r="S335" s="80"/>
      <c r="T335" s="80"/>
      <c r="U335" s="80"/>
      <c r="V335" s="80"/>
      <c r="W335" s="80"/>
      <c r="X335" s="80"/>
      <c r="Y335" s="80"/>
      <c r="Z335" s="80"/>
      <c r="AA335" s="80"/>
      <c r="AB335" s="80"/>
      <c r="AC335" s="80"/>
      <c r="AD335" s="80"/>
      <c r="AE335" s="80"/>
      <c r="AF335" s="80"/>
      <c r="AG335" s="80"/>
      <c r="AH335" s="80"/>
      <c r="AI335" s="80"/>
      <c r="AJ335" s="80"/>
      <c r="AK335" s="80"/>
      <c r="AL335" s="80"/>
      <c r="AM335" s="80"/>
      <c r="AN335" s="80"/>
      <c r="AO335" s="80"/>
      <c r="AP335" s="80"/>
      <c r="AQ335" s="80"/>
      <c r="AR335" s="80"/>
      <c r="AS335" s="80"/>
      <c r="AT335" s="80"/>
      <c r="AU335" s="80"/>
      <c r="AV335" s="80"/>
      <c r="AW335" s="80"/>
      <c r="AX335" s="80"/>
      <c r="AY335" s="80"/>
      <c r="AZ335" s="80"/>
      <c r="BA335" s="80"/>
      <c r="BB335" s="80"/>
      <c r="BC335" s="80"/>
    </row>
    <row r="336" spans="2:55">
      <c r="B336" s="80"/>
      <c r="C336" s="80"/>
      <c r="D336" s="80"/>
      <c r="E336" s="80"/>
      <c r="F336" s="80"/>
      <c r="G336" s="80"/>
      <c r="H336" s="80"/>
      <c r="I336" s="80"/>
      <c r="J336" s="80"/>
      <c r="K336" s="80"/>
      <c r="L336" s="80"/>
      <c r="M336" s="80"/>
      <c r="N336" s="80"/>
      <c r="O336" s="80"/>
      <c r="P336" s="80"/>
      <c r="Q336" s="80"/>
      <c r="R336" s="80"/>
      <c r="S336" s="80"/>
      <c r="T336" s="80"/>
      <c r="U336" s="80"/>
      <c r="V336" s="80"/>
      <c r="W336" s="80"/>
      <c r="X336" s="80"/>
      <c r="Y336" s="80"/>
      <c r="Z336" s="80"/>
      <c r="AA336" s="80"/>
      <c r="AB336" s="80"/>
      <c r="AC336" s="80"/>
      <c r="AD336" s="80"/>
      <c r="AE336" s="80"/>
      <c r="AF336" s="80"/>
      <c r="AG336" s="80"/>
      <c r="AH336" s="80"/>
      <c r="AI336" s="80"/>
      <c r="AJ336" s="80"/>
      <c r="AK336" s="80"/>
      <c r="AL336" s="80"/>
      <c r="AM336" s="80"/>
      <c r="AN336" s="80"/>
      <c r="AO336" s="80"/>
      <c r="AP336" s="80"/>
      <c r="AQ336" s="80"/>
      <c r="AR336" s="80"/>
      <c r="AS336" s="80"/>
      <c r="AT336" s="80"/>
      <c r="AU336" s="80"/>
      <c r="AV336" s="80"/>
      <c r="AW336" s="80"/>
      <c r="AX336" s="80"/>
      <c r="AY336" s="80"/>
      <c r="AZ336" s="80"/>
      <c r="BA336" s="80"/>
      <c r="BB336" s="80"/>
      <c r="BC336" s="80"/>
    </row>
    <row r="337" spans="1:55">
      <c r="Q337" s="80"/>
      <c r="R337" s="80"/>
      <c r="S337" s="80"/>
      <c r="T337" s="80"/>
      <c r="U337" s="80"/>
      <c r="V337" s="80"/>
      <c r="W337" s="80"/>
      <c r="X337" s="80"/>
      <c r="Y337" s="80"/>
      <c r="Z337" s="80"/>
      <c r="AA337" s="80"/>
      <c r="AB337" s="80"/>
      <c r="AC337" s="80"/>
      <c r="AD337" s="80"/>
      <c r="AE337" s="80"/>
      <c r="AF337" s="80"/>
      <c r="AG337" s="80"/>
      <c r="AH337" s="80"/>
      <c r="AI337" s="80"/>
      <c r="AJ337" s="80"/>
      <c r="AK337" s="80"/>
      <c r="AL337" s="80"/>
      <c r="AM337" s="80"/>
      <c r="AN337" s="80"/>
      <c r="AO337" s="80"/>
      <c r="AP337" s="80"/>
      <c r="AQ337" s="80"/>
      <c r="AR337" s="80"/>
      <c r="AS337" s="80"/>
      <c r="AT337" s="80"/>
      <c r="AU337" s="80"/>
      <c r="AV337" s="80"/>
      <c r="AW337" s="80"/>
      <c r="AX337" s="80"/>
      <c r="AY337" s="80"/>
      <c r="AZ337" s="80"/>
      <c r="BA337" s="80"/>
      <c r="BB337" s="80"/>
      <c r="BC337" s="80"/>
    </row>
    <row r="338" spans="1:55">
      <c r="Q338" s="80"/>
      <c r="R338" s="80"/>
      <c r="S338" s="80"/>
      <c r="T338" s="80"/>
      <c r="U338" s="80"/>
      <c r="V338" s="80"/>
      <c r="W338" s="80"/>
      <c r="X338" s="80"/>
      <c r="Y338" s="80"/>
      <c r="Z338" s="80"/>
      <c r="AA338" s="80"/>
      <c r="AB338" s="80"/>
      <c r="AC338" s="80"/>
      <c r="AD338" s="80"/>
      <c r="AE338" s="80"/>
      <c r="AF338" s="80"/>
      <c r="AG338" s="80"/>
      <c r="AH338" s="80"/>
      <c r="AI338" s="80"/>
      <c r="AJ338" s="80"/>
      <c r="AK338" s="80"/>
      <c r="AL338" s="80"/>
      <c r="AM338" s="80"/>
      <c r="AN338" s="80"/>
      <c r="AO338" s="80"/>
      <c r="AP338" s="80"/>
      <c r="AQ338" s="80"/>
      <c r="AR338" s="80"/>
      <c r="AS338" s="80"/>
      <c r="AT338" s="80"/>
      <c r="AU338" s="80"/>
      <c r="AV338" s="80"/>
      <c r="AW338" s="80"/>
      <c r="AX338" s="80"/>
      <c r="AY338" s="80"/>
      <c r="AZ338" s="80"/>
      <c r="BA338" s="80"/>
      <c r="BB338" s="80"/>
      <c r="BC338" s="80"/>
    </row>
    <row r="339" spans="1:55">
      <c r="Q339" s="80"/>
      <c r="R339" s="80"/>
      <c r="S339" s="80"/>
      <c r="T339" s="80"/>
      <c r="U339" s="80"/>
      <c r="V339" s="80"/>
      <c r="W339" s="80"/>
      <c r="X339" s="80"/>
      <c r="Y339" s="80"/>
      <c r="Z339" s="80"/>
      <c r="AA339" s="80"/>
      <c r="AB339" s="80"/>
      <c r="AC339" s="80"/>
      <c r="AD339" s="80"/>
      <c r="AE339" s="80"/>
      <c r="AF339" s="80"/>
      <c r="AG339" s="80"/>
      <c r="AH339" s="80"/>
      <c r="AI339" s="80"/>
      <c r="AJ339" s="80"/>
      <c r="AK339" s="80"/>
      <c r="AL339" s="80"/>
      <c r="AM339" s="80"/>
      <c r="AN339" s="80"/>
      <c r="AO339" s="80"/>
      <c r="AP339" s="80"/>
      <c r="AQ339" s="80"/>
      <c r="AR339" s="80"/>
      <c r="AS339" s="80"/>
      <c r="AT339" s="80"/>
      <c r="AU339" s="80"/>
      <c r="AV339" s="80"/>
      <c r="AW339" s="80"/>
      <c r="AX339" s="80"/>
      <c r="AY339" s="80"/>
      <c r="AZ339" s="80"/>
      <c r="BA339" s="80"/>
      <c r="BB339" s="80"/>
      <c r="BC339" s="80"/>
    </row>
    <row r="340" spans="1:55">
      <c r="Q340" s="80"/>
      <c r="R340" s="80"/>
      <c r="S340" s="80"/>
      <c r="T340" s="80"/>
      <c r="U340" s="80"/>
      <c r="V340" s="80"/>
      <c r="W340" s="80"/>
      <c r="X340" s="80"/>
      <c r="Y340" s="80"/>
      <c r="Z340" s="80"/>
      <c r="AA340" s="80"/>
      <c r="AB340" s="80"/>
      <c r="AC340" s="80"/>
      <c r="AD340" s="80"/>
      <c r="AE340" s="80"/>
      <c r="AF340" s="80"/>
      <c r="AG340" s="80"/>
      <c r="AH340" s="80"/>
      <c r="AI340" s="80"/>
      <c r="AJ340" s="80"/>
      <c r="AK340" s="80"/>
      <c r="AL340" s="80"/>
      <c r="AM340" s="80"/>
      <c r="AN340" s="80"/>
      <c r="AO340" s="80"/>
      <c r="AP340" s="80"/>
      <c r="AQ340" s="80"/>
      <c r="AR340" s="80"/>
      <c r="AS340" s="80"/>
      <c r="AT340" s="80"/>
      <c r="AU340" s="80"/>
      <c r="AV340" s="80"/>
      <c r="AW340" s="80"/>
      <c r="AX340" s="80"/>
      <c r="AY340" s="80"/>
      <c r="AZ340" s="80"/>
      <c r="BA340" s="80"/>
      <c r="BB340" s="80"/>
      <c r="BC340" s="80"/>
    </row>
    <row r="341" spans="1:55" ht="14">
      <c r="A341" s="83"/>
      <c r="B341" s="5">
        <v>2008</v>
      </c>
      <c r="C341" s="5">
        <v>2009</v>
      </c>
      <c r="D341" s="5">
        <v>2010</v>
      </c>
      <c r="E341" s="5">
        <v>2011</v>
      </c>
      <c r="F341" s="5">
        <v>2012</v>
      </c>
      <c r="G341" s="5">
        <v>2013</v>
      </c>
      <c r="H341" s="5">
        <v>2014</v>
      </c>
      <c r="I341" s="5">
        <v>2015</v>
      </c>
      <c r="J341" s="5">
        <v>2016</v>
      </c>
      <c r="K341" s="5">
        <v>2017</v>
      </c>
      <c r="L341" s="5">
        <v>2018</v>
      </c>
      <c r="M341" s="5">
        <v>2019</v>
      </c>
      <c r="N341" s="5">
        <v>2020</v>
      </c>
      <c r="O341" s="5">
        <v>2021</v>
      </c>
      <c r="P341" s="5">
        <v>2022</v>
      </c>
      <c r="Q341" s="80"/>
      <c r="R341" s="80"/>
      <c r="S341" s="80"/>
      <c r="T341" s="80"/>
      <c r="U341" s="80"/>
      <c r="V341" s="80"/>
      <c r="W341" s="80"/>
      <c r="X341" s="80"/>
      <c r="Y341" s="80"/>
      <c r="Z341" s="80"/>
      <c r="AA341" s="80"/>
      <c r="AB341" s="80"/>
      <c r="AC341" s="80"/>
      <c r="AD341" s="80"/>
      <c r="AE341" s="80"/>
      <c r="AF341" s="80"/>
      <c r="AG341" s="80"/>
      <c r="AH341" s="80"/>
      <c r="AI341" s="80"/>
      <c r="AJ341" s="80"/>
      <c r="AK341" s="80"/>
      <c r="AL341" s="80"/>
      <c r="AM341" s="80"/>
      <c r="AN341" s="80"/>
      <c r="AO341" s="80"/>
      <c r="AP341" s="80"/>
      <c r="AQ341" s="80"/>
      <c r="AR341" s="80"/>
      <c r="AS341" s="80"/>
      <c r="AT341" s="80"/>
      <c r="AU341" s="80"/>
      <c r="AV341" s="80"/>
      <c r="AW341" s="80"/>
      <c r="AX341" s="80"/>
      <c r="AY341" s="80"/>
      <c r="AZ341" s="80"/>
      <c r="BA341" s="80"/>
      <c r="BB341" s="80"/>
      <c r="BC341" s="80"/>
    </row>
    <row r="342" spans="1:55" ht="14">
      <c r="A342" s="84"/>
      <c r="B342" s="352" t="s">
        <v>11</v>
      </c>
      <c r="C342" s="352"/>
      <c r="D342" s="352"/>
      <c r="E342" s="352"/>
      <c r="F342" s="352"/>
      <c r="G342" s="352"/>
      <c r="H342" s="352"/>
      <c r="I342" s="352"/>
      <c r="J342" s="352"/>
      <c r="K342" s="352"/>
      <c r="L342" s="352"/>
      <c r="M342" s="352"/>
      <c r="N342" s="352"/>
      <c r="O342" s="115"/>
      <c r="P342" s="115"/>
      <c r="Q342" s="80"/>
      <c r="R342" s="80"/>
      <c r="S342" s="80"/>
      <c r="T342" s="80"/>
      <c r="U342" s="80"/>
      <c r="V342" s="80"/>
      <c r="W342" s="80"/>
      <c r="X342" s="80"/>
      <c r="Y342" s="80"/>
      <c r="Z342" s="80"/>
      <c r="AA342" s="80"/>
      <c r="AB342" s="80"/>
      <c r="AC342" s="80"/>
      <c r="AD342" s="80"/>
      <c r="AE342" s="80"/>
      <c r="AF342" s="80"/>
      <c r="AG342" s="80"/>
      <c r="AH342" s="80"/>
      <c r="AI342" s="80"/>
      <c r="AJ342" s="80"/>
      <c r="AK342" s="80"/>
      <c r="AL342" s="80"/>
      <c r="AM342" s="80"/>
      <c r="AN342" s="80"/>
      <c r="AO342" s="80"/>
      <c r="AP342" s="80"/>
      <c r="AQ342" s="80"/>
      <c r="AR342" s="80"/>
      <c r="AS342" s="80"/>
      <c r="AT342" s="80"/>
      <c r="AU342" s="80"/>
      <c r="AV342" s="80"/>
      <c r="AW342" s="80"/>
      <c r="AX342" s="80"/>
      <c r="AY342" s="80"/>
      <c r="AZ342" s="80"/>
      <c r="BA342" s="80"/>
      <c r="BB342" s="80"/>
      <c r="BC342" s="80"/>
    </row>
    <row r="343" spans="1:55" ht="14">
      <c r="B343" s="353" t="s">
        <v>308</v>
      </c>
      <c r="C343" s="353"/>
      <c r="D343" s="353"/>
      <c r="E343" s="353"/>
      <c r="F343" s="353"/>
      <c r="G343" s="353"/>
      <c r="H343" s="353"/>
      <c r="I343" s="353"/>
      <c r="J343" s="353"/>
      <c r="K343" s="353"/>
      <c r="L343" s="353"/>
      <c r="M343" s="353"/>
      <c r="N343" s="353"/>
      <c r="O343" s="116"/>
      <c r="P343" s="116"/>
      <c r="Q343" s="80"/>
      <c r="R343" s="80"/>
      <c r="S343" s="80"/>
      <c r="T343" s="80"/>
      <c r="U343" s="80"/>
      <c r="V343" s="80"/>
      <c r="W343" s="80"/>
      <c r="X343" s="80"/>
      <c r="Y343" s="80"/>
      <c r="Z343" s="80"/>
      <c r="AA343" s="80"/>
      <c r="AB343" s="80"/>
      <c r="AC343" s="80"/>
      <c r="AD343" s="80"/>
      <c r="AE343" s="80"/>
      <c r="AF343" s="80"/>
      <c r="AG343" s="80"/>
      <c r="AH343" s="80"/>
      <c r="AI343" s="80"/>
      <c r="AJ343" s="80"/>
      <c r="AK343" s="80"/>
      <c r="AL343" s="80"/>
      <c r="AM343" s="80"/>
      <c r="AN343" s="80"/>
      <c r="AO343" s="80"/>
      <c r="AP343" s="80"/>
      <c r="AQ343" s="80"/>
      <c r="AR343" s="80"/>
      <c r="AS343" s="80"/>
      <c r="AT343" s="80"/>
      <c r="AU343" s="80"/>
      <c r="AV343" s="80"/>
      <c r="AW343" s="80"/>
      <c r="AX343" s="80"/>
      <c r="AY343" s="80"/>
      <c r="AZ343" s="80"/>
      <c r="BA343" s="80"/>
      <c r="BB343" s="80"/>
      <c r="BC343" s="80"/>
    </row>
    <row r="344" spans="1:55" ht="14">
      <c r="B344" s="7" t="str">
        <f>IFERROR(VLOOKUP($B$343,$4:$126,MATCH($S351&amp;"/"&amp;B$341,$2:$2,0),FALSE),"")</f>
        <v/>
      </c>
      <c r="C344" s="7" t="str">
        <f>IFERROR(VLOOKUP($B$343,$4:$126,MATCH($S351&amp;"/"&amp;C$341,$2:$2,0),FALSE),"")</f>
        <v/>
      </c>
      <c r="D344" s="7" t="str">
        <f>IFERROR(VLOOKUP($B$343,$4:$126,MATCH($S351&amp;"/"&amp;D$341,$2:$2,0),FALSE),"")</f>
        <v/>
      </c>
      <c r="E344" s="7" t="str">
        <f>IFERROR(VLOOKUP($B$343,$4:$126,MATCH($S351&amp;"/"&amp;E$341,$2:$2,0),FALSE),"")</f>
        <v/>
      </c>
      <c r="F344" s="7" t="str">
        <f>IFERROR(VLOOKUP($B$343,$4:$126,MATCH($S351&amp;"/"&amp;F$341,$2:$2,0),FALSE),"")</f>
        <v/>
      </c>
      <c r="G344" s="7" t="str">
        <f>IFERROR(VLOOKUP($B$343,$4:$126,MATCH($S351&amp;"/"&amp;G$341,$2:$2,0),FALSE),"")</f>
        <v/>
      </c>
      <c r="H344" s="7" t="str">
        <f>IFERROR(VLOOKUP($B$343,$4:$126,MATCH($S351&amp;"/"&amp;H$341,$2:$2,0),FALSE),"")</f>
        <v/>
      </c>
      <c r="I344" s="7" t="str">
        <f>IFERROR(VLOOKUP($B$343,$4:$126,MATCH($S351&amp;"/"&amp;I$341,$2:$2,0),FALSE),"")</f>
        <v/>
      </c>
      <c r="J344" s="7" t="str">
        <f>IFERROR(VLOOKUP($B$343,$4:$126,MATCH($S351&amp;"/"&amp;J$341,$2:$2,0),FALSE),"")</f>
        <v/>
      </c>
      <c r="K344" s="7" t="str">
        <f>IFERROR(VLOOKUP($B$343,$4:$126,MATCH($S351&amp;"/"&amp;K$341,$2:$2,0),FALSE),"")</f>
        <v/>
      </c>
      <c r="L344" s="7" t="str">
        <f>IFERROR(VLOOKUP($B$343,$4:$126,MATCH($S351&amp;"/"&amp;L$341,$2:$2,0),FALSE),"")</f>
        <v/>
      </c>
      <c r="M344" s="7">
        <f>IFERROR(VLOOKUP($B$343,$4:$126,MATCH($S351&amp;"/"&amp;M$341,$2:$2,0),FALSE),"")</f>
        <v>125540</v>
      </c>
      <c r="N344" s="8">
        <f>IFERROR(VLOOKUP($B$343,$4:$126,MATCH($S351&amp;"/"&amp;N$341,$2:$2,0),FALSE),"")</f>
        <v>196459</v>
      </c>
      <c r="O344" s="8">
        <f>IFERROR(VLOOKUP($B$343,$4:$126,MATCH($S351&amp;"/"&amp;O$341,$2:$2,0),FALSE),"")</f>
        <v>194958</v>
      </c>
      <c r="P344" s="8">
        <f>IFERROR(VLOOKUP($B$343,$4:$126,MATCH($S351&amp;"/"&amp;P$341,$2:$2,0),FALSE),"")</f>
        <v>296963</v>
      </c>
    </row>
    <row r="345" spans="1:55" ht="14">
      <c r="B345" s="7" t="str">
        <f>IFERROR(VLOOKUP($B$343,$4:$126,MATCH($S352&amp;"/"&amp;B$341,$2:$2,0),FALSE),"")</f>
        <v/>
      </c>
      <c r="C345" s="7" t="str">
        <f>IFERROR(VLOOKUP($B$343,$4:$126,MATCH($S352&amp;"/"&amp;C$341,$2:$2,0),FALSE),"")</f>
        <v/>
      </c>
      <c r="D345" s="7" t="str">
        <f>IFERROR(VLOOKUP($B$343,$4:$126,MATCH($S352&amp;"/"&amp;D$341,$2:$2,0),FALSE),"")</f>
        <v/>
      </c>
      <c r="E345" s="7" t="str">
        <f>IFERROR(VLOOKUP($B$343,$4:$126,MATCH($S352&amp;"/"&amp;E$341,$2:$2,0),FALSE),"")</f>
        <v/>
      </c>
      <c r="F345" s="7" t="str">
        <f>IFERROR(VLOOKUP($B$343,$4:$126,MATCH($S352&amp;"/"&amp;F$341,$2:$2,0),FALSE),"")</f>
        <v/>
      </c>
      <c r="G345" s="7" t="str">
        <f>IFERROR(VLOOKUP($B$343,$4:$126,MATCH($S352&amp;"/"&amp;G$341,$2:$2,0),FALSE),"")</f>
        <v/>
      </c>
      <c r="H345" s="7" t="str">
        <f>IFERROR(VLOOKUP($B$343,$4:$126,MATCH($S352&amp;"/"&amp;H$341,$2:$2,0),FALSE),"")</f>
        <v/>
      </c>
      <c r="I345" s="7" t="str">
        <f>IFERROR(VLOOKUP($B$343,$4:$126,MATCH($S352&amp;"/"&amp;I$341,$2:$2,0),FALSE),"")</f>
        <v/>
      </c>
      <c r="J345" s="7" t="str">
        <f>IFERROR(VLOOKUP($B$343,$4:$126,MATCH($S352&amp;"/"&amp;J$341,$2:$2,0),FALSE),"")</f>
        <v/>
      </c>
      <c r="K345" s="7" t="str">
        <f>IFERROR(VLOOKUP($B$343,$4:$126,MATCH($S352&amp;"/"&amp;K$341,$2:$2,0),FALSE),"")</f>
        <v/>
      </c>
      <c r="L345" s="7" t="str">
        <f>IFERROR(VLOOKUP($B$343,$4:$126,MATCH($S352&amp;"/"&amp;L$341,$2:$2,0),FALSE),"")</f>
        <v/>
      </c>
      <c r="M345" s="7">
        <f>IFERROR(VLOOKUP($B$343,$4:$126,MATCH($S352&amp;"/"&amp;M$341,$2:$2,0),FALSE),"")</f>
        <v>110324</v>
      </c>
      <c r="N345" s="8">
        <f>IFERROR(VLOOKUP($B$343,$4:$126,MATCH($S352&amp;"/"&amp;N$341,$2:$2,0),FALSE),"")</f>
        <v>90414</v>
      </c>
      <c r="O345" s="8">
        <f>IFERROR(VLOOKUP($B$343,$4:$126,MATCH($S352&amp;"/"&amp;O$341,$2:$2,0),FALSE),"")</f>
        <v>233151</v>
      </c>
      <c r="P345" s="8">
        <f>IFERROR(VLOOKUP($B$343,$4:$126,MATCH($S352&amp;"/"&amp;P$341,$2:$2,0),FALSE),"")</f>
        <v>250187</v>
      </c>
    </row>
    <row r="346" spans="1:55" ht="14">
      <c r="B346" s="7" t="str">
        <f>IFERROR(VLOOKUP($B$343,$4:$126,MATCH($S353&amp;"/"&amp;B$341,$2:$2,0),FALSE),"")</f>
        <v/>
      </c>
      <c r="C346" s="7" t="str">
        <f>IFERROR(VLOOKUP($B$343,$4:$126,MATCH($S353&amp;"/"&amp;C$341,$2:$2,0),FALSE),"")</f>
        <v/>
      </c>
      <c r="D346" s="7" t="str">
        <f>IFERROR(VLOOKUP($B$343,$4:$126,MATCH($S353&amp;"/"&amp;D$341,$2:$2,0),FALSE),"")</f>
        <v/>
      </c>
      <c r="E346" s="7" t="str">
        <f>IFERROR(VLOOKUP($B$343,$4:$126,MATCH($S353&amp;"/"&amp;E$341,$2:$2,0),FALSE),"")</f>
        <v/>
      </c>
      <c r="F346" s="7" t="str">
        <f>IFERROR(VLOOKUP($B$343,$4:$126,MATCH($S353&amp;"/"&amp;F$341,$2:$2,0),FALSE),"")</f>
        <v/>
      </c>
      <c r="G346" s="7" t="str">
        <f>IFERROR(VLOOKUP($B$343,$4:$126,MATCH($S353&amp;"/"&amp;G$341,$2:$2,0),FALSE),"")</f>
        <v/>
      </c>
      <c r="H346" s="7" t="str">
        <f>IFERROR(VLOOKUP($B$343,$4:$126,MATCH($S353&amp;"/"&amp;H$341,$2:$2,0),FALSE),"")</f>
        <v/>
      </c>
      <c r="I346" s="7" t="str">
        <f>IFERROR(VLOOKUP($B$343,$4:$126,MATCH($S353&amp;"/"&amp;I$341,$2:$2,0),FALSE),"")</f>
        <v/>
      </c>
      <c r="J346" s="7" t="str">
        <f>IFERROR(VLOOKUP($B$343,$4:$126,MATCH($S353&amp;"/"&amp;J$341,$2:$2,0),FALSE),"")</f>
        <v/>
      </c>
      <c r="K346" s="7" t="str">
        <f>IFERROR(VLOOKUP($B$343,$4:$126,MATCH($S353&amp;"/"&amp;K$341,$2:$2,0),FALSE),"")</f>
        <v/>
      </c>
      <c r="L346" s="7" t="str">
        <f>IFERROR(VLOOKUP($B$343,$4:$126,MATCH($S353&amp;"/"&amp;L$341,$2:$2,0),FALSE),"")</f>
        <v/>
      </c>
      <c r="M346" s="7">
        <f>IFERROR(VLOOKUP($B$343,$4:$126,MATCH($S353&amp;"/"&amp;M$341,$2:$2,0),FALSE),"")</f>
        <v>191920</v>
      </c>
      <c r="N346" s="8">
        <f>IFERROR(VLOOKUP($B$343,$4:$126,MATCH($S353&amp;"/"&amp;N$341,$2:$2,0),FALSE),"")</f>
        <v>99198</v>
      </c>
      <c r="O346" s="8">
        <f>IFERROR(VLOOKUP($B$343,$4:$126,MATCH($S353&amp;"/"&amp;O$341,$2:$2,0),FALSE),"")</f>
        <v>197154</v>
      </c>
      <c r="P346" s="8">
        <f>IFERROR(VLOOKUP($B$343,$4:$126,MATCH($S353&amp;"/"&amp;P$341,$2:$2,0),FALSE),"")</f>
        <v>583475</v>
      </c>
    </row>
    <row r="347" spans="1:55" ht="14">
      <c r="B347" s="7" t="str">
        <f>IFERROR(VLOOKUP($B$343,$4:$126,MATCH($S354&amp;"/"&amp;B$341,$2:$2,0),FALSE),"")</f>
        <v/>
      </c>
      <c r="C347" s="7" t="str">
        <f>IFERROR(VLOOKUP($B$343,$4:$126,MATCH($S354&amp;"/"&amp;C$341,$2:$2,0),FALSE),"")</f>
        <v/>
      </c>
      <c r="D347" s="7" t="str">
        <f>IFERROR(VLOOKUP($B$343,$4:$126,MATCH($S354&amp;"/"&amp;D$341,$2:$2,0),FALSE),"")</f>
        <v/>
      </c>
      <c r="E347" s="7" t="str">
        <f>IFERROR(VLOOKUP($B$343,$4:$126,MATCH($S354&amp;"/"&amp;E$341,$2:$2,0),FALSE),"")</f>
        <v/>
      </c>
      <c r="F347" s="7" t="str">
        <f>IFERROR(VLOOKUP($B$343,$4:$126,MATCH($S354&amp;"/"&amp;F$341,$2:$2,0),FALSE),"")</f>
        <v/>
      </c>
      <c r="G347" s="7" t="str">
        <f>IFERROR(VLOOKUP($B$343,$4:$126,MATCH($S354&amp;"/"&amp;G$341,$2:$2,0),FALSE),"")</f>
        <v/>
      </c>
      <c r="H347" s="7" t="str">
        <f>IFERROR(VLOOKUP($B$343,$4:$126,MATCH($S354&amp;"/"&amp;H$341,$2:$2,0),FALSE),"")</f>
        <v/>
      </c>
      <c r="I347" s="7" t="str">
        <f>IFERROR(VLOOKUP($B$343,$4:$126,MATCH($S354&amp;"/"&amp;I$341,$2:$2,0),FALSE),"")</f>
        <v/>
      </c>
      <c r="J347" s="7" t="str">
        <f>IFERROR(VLOOKUP($B$343,$4:$126,MATCH($S354&amp;"/"&amp;J$341,$2:$2,0),FALSE),"")</f>
        <v/>
      </c>
      <c r="K347" s="7" t="str">
        <f>IFERROR(VLOOKUP($B$343,$4:$126,MATCH($S354&amp;"/"&amp;K$341,$2:$2,0),FALSE),"")</f>
        <v/>
      </c>
      <c r="L347" s="7" t="str">
        <f>IFERROR(VLOOKUP($B$343,$4:$126,MATCH($S354&amp;"/"&amp;L$341,$2:$2,0),FALSE),"")</f>
        <v/>
      </c>
      <c r="M347" s="7">
        <f>IFERROR(VLOOKUP($B$343,$4:$126,MATCH($S354&amp;"/"&amp;M$341,$2:$2,0),FALSE),"")</f>
        <v>197088.48</v>
      </c>
      <c r="N347" s="8">
        <f>IFERROR(VLOOKUP($B$343,$4:$126,MATCH($S354&amp;"/"&amp;N$341,$2:$2,0),FALSE),IFERROR(VLOOKUP($B$343,$4:$126,MATCH($S353&amp;"/"&amp;N$341,$2:$2,0),FALSE),IFERROR(VLOOKUP($B$343,$4:$126,MATCH($S352&amp;"/"&amp;N$341,$2:$2,0),FALSE),IFERROR(VLOOKUP($B$343,$4:$126,MATCH($S351&amp;"/"&amp;N$341,$2:$2,0),FALSE),""))))</f>
        <v>167874.96</v>
      </c>
      <c r="O347" s="8">
        <f>IFERROR(VLOOKUP($B$343,$4:$126,MATCH($S354&amp;"/"&amp;O$341,$2:$2,0),FALSE),IFERROR(VLOOKUP($B$343,$4:$126,MATCH($S353&amp;"/"&amp;O$341,$2:$2,0),FALSE),IFERROR(VLOOKUP($B$343,$4:$126,MATCH($S352&amp;"/"&amp;O$341,$2:$2,0),FALSE),IFERROR(VLOOKUP($B$343,$4:$126,MATCH($S351&amp;"/"&amp;O$341,$2:$2,0),FALSE),""))))</f>
        <v>177464.09</v>
      </c>
      <c r="P347" s="8">
        <f>IFERROR(VLOOKUP($B$343,$4:$126,MATCH($S354&amp;"/"&amp;P$341,$2:$2,0),FALSE),IFERROR(VLOOKUP($B$343,$4:$126,MATCH($S353&amp;"/"&amp;P$341,$2:$2,0),FALSE),IFERROR(VLOOKUP($B$343,$4:$126,MATCH($S352&amp;"/"&amp;P$341,$2:$2,0),FALSE),IFERROR(VLOOKUP($B$343,$4:$126,MATCH($S351&amp;"/"&amp;P$341,$2:$2,0),FALSE),""))))</f>
        <v>776099.76</v>
      </c>
      <c r="R347" s="134" t="s">
        <v>369</v>
      </c>
      <c r="S347" s="134" t="s">
        <v>370</v>
      </c>
    </row>
    <row r="348" spans="1:55" s="83" customFormat="1" ht="15.5" thickBot="1">
      <c r="A348" s="79"/>
      <c r="B348" s="12" t="e">
        <f>+B347/B$395</f>
        <v>#VALUE!</v>
      </c>
      <c r="C348" s="12" t="e">
        <f>+C347/C$395</f>
        <v>#VALUE!</v>
      </c>
      <c r="D348" s="12" t="e">
        <f>+D347/D$395</f>
        <v>#VALUE!</v>
      </c>
      <c r="E348" s="12" t="e">
        <f>+E347/E$395</f>
        <v>#VALUE!</v>
      </c>
      <c r="F348" s="12" t="e">
        <f>+F347/F$395</f>
        <v>#VALUE!</v>
      </c>
      <c r="G348" s="12" t="e">
        <f>+G347/G$395</f>
        <v>#VALUE!</v>
      </c>
      <c r="H348" s="12" t="e">
        <f>+H347/H$395</f>
        <v>#VALUE!</v>
      </c>
      <c r="I348" s="12" t="e">
        <f>+I347/I$395</f>
        <v>#VALUE!</v>
      </c>
      <c r="J348" s="12" t="e">
        <f>+J347/J$395</f>
        <v>#VALUE!</v>
      </c>
      <c r="K348" s="12" t="e">
        <f>+K347/K$395</f>
        <v>#VALUE!</v>
      </c>
      <c r="L348" s="12" t="e">
        <f>+L347/L$395</f>
        <v>#VALUE!</v>
      </c>
      <c r="M348" s="12">
        <f>+M347/M$395</f>
        <v>0.18024363779589259</v>
      </c>
      <c r="N348" s="12">
        <f>+N347/N$395</f>
        <v>0.16745840220077349</v>
      </c>
      <c r="O348" s="12">
        <f>+O347/O$395</f>
        <v>0.13320691453305511</v>
      </c>
      <c r="P348" s="12">
        <f>+P347/P$395</f>
        <v>0.34516271845491298</v>
      </c>
      <c r="Q348" s="5">
        <v>2023</v>
      </c>
      <c r="R348" s="132">
        <v>8</v>
      </c>
      <c r="S348" s="133">
        <v>2023</v>
      </c>
    </row>
    <row r="349" spans="1:55" ht="14">
      <c r="B349" s="353" t="s">
        <v>309</v>
      </c>
      <c r="C349" s="353"/>
      <c r="D349" s="353"/>
      <c r="E349" s="353"/>
      <c r="F349" s="353"/>
      <c r="G349" s="353"/>
      <c r="H349" s="353"/>
      <c r="I349" s="353"/>
      <c r="J349" s="353"/>
      <c r="K349" s="353"/>
      <c r="L349" s="353"/>
      <c r="M349" s="353"/>
      <c r="N349" s="353"/>
      <c r="O349" s="116"/>
      <c r="P349" s="116"/>
      <c r="Q349" s="115"/>
      <c r="R349" s="6"/>
      <c r="S349" s="3"/>
    </row>
    <row r="350" spans="1:55" ht="14">
      <c r="B350" s="8" t="str">
        <f>IFERROR(VLOOKUP($B$349,$4:$126,MATCH($S357&amp;"/"&amp;B$341,$2:$2,0),FALSE),"")</f>
        <v/>
      </c>
      <c r="C350" s="8" t="str">
        <f>IFERROR(VLOOKUP($B$349,$4:$126,MATCH($S357&amp;"/"&amp;C$341,$2:$2,0),FALSE),"")</f>
        <v/>
      </c>
      <c r="D350" s="8" t="str">
        <f>IFERROR(VLOOKUP($B$349,$4:$126,MATCH($S357&amp;"/"&amp;D$341,$2:$2,0),FALSE),"")</f>
        <v/>
      </c>
      <c r="E350" s="8" t="str">
        <f>IFERROR(VLOOKUP($B$349,$4:$126,MATCH($S357&amp;"/"&amp;E$341,$2:$2,0),FALSE),"")</f>
        <v/>
      </c>
      <c r="F350" s="8" t="str">
        <f>IFERROR(VLOOKUP($B$349,$4:$126,MATCH($S357&amp;"/"&amp;F$341,$2:$2,0),FALSE),"")</f>
        <v/>
      </c>
      <c r="G350" s="8" t="str">
        <f>IFERROR(VLOOKUP($B$349,$4:$126,MATCH($S357&amp;"/"&amp;G$341,$2:$2,0),FALSE),"")</f>
        <v/>
      </c>
      <c r="H350" s="8" t="str">
        <f>IFERROR(VLOOKUP($B$349,$4:$126,MATCH($S357&amp;"/"&amp;H$341,$2:$2,0),FALSE),"")</f>
        <v/>
      </c>
      <c r="I350" s="8" t="str">
        <f>IFERROR(VLOOKUP($B$349,$4:$126,MATCH($S357&amp;"/"&amp;I$341,$2:$2,0),FALSE),"")</f>
        <v/>
      </c>
      <c r="J350" s="8" t="str">
        <f>IFERROR(VLOOKUP($B$349,$4:$126,MATCH($S357&amp;"/"&amp;J$341,$2:$2,0),FALSE),"")</f>
        <v/>
      </c>
      <c r="K350" s="8" t="str">
        <f>IFERROR(VLOOKUP($B$349,$4:$126,MATCH($S357&amp;"/"&amp;K$341,$2:$2,0),FALSE),"")</f>
        <v/>
      </c>
      <c r="L350" s="8" t="str">
        <f>IFERROR(VLOOKUP($B$349,$4:$126,MATCH($S357&amp;"/"&amp;L$341,$2:$2,0),FALSE),"")</f>
        <v/>
      </c>
      <c r="M350" s="8">
        <f>IFERROR(VLOOKUP($B$349,$4:$126,MATCH($S357&amp;"/"&amp;M$341,$2:$2,0),FALSE),"")</f>
        <v>235457</v>
      </c>
      <c r="N350" s="8">
        <f>IFERROR(VLOOKUP($B$349,$4:$126,MATCH($S357&amp;"/"&amp;N$341,$2:$2,0),FALSE),"")</f>
        <v>0</v>
      </c>
      <c r="O350" s="8">
        <f>IFERROR(VLOOKUP($B$349,$4:$126,MATCH($S357&amp;"/"&amp;O$341,$2:$2,0),FALSE),"")</f>
        <v>4075</v>
      </c>
      <c r="P350" s="8">
        <f>IFERROR(VLOOKUP($B$349,$4:$126,MATCH($S357&amp;"/"&amp;P$341,$2:$2,0),FALSE),"")</f>
        <v>35020</v>
      </c>
      <c r="Q350" s="116"/>
      <c r="R350" s="6"/>
      <c r="S350" s="3"/>
    </row>
    <row r="351" spans="1:55" ht="14">
      <c r="B351" s="8" t="str">
        <f>IFERROR(VLOOKUP($B$349,$4:$126,MATCH($S358&amp;"/"&amp;B$341,$2:$2,0),FALSE),"")</f>
        <v/>
      </c>
      <c r="C351" s="8" t="str">
        <f>IFERROR(VLOOKUP($B$349,$4:$126,MATCH($S358&amp;"/"&amp;C$341,$2:$2,0),FALSE),"")</f>
        <v/>
      </c>
      <c r="D351" s="8" t="str">
        <f>IFERROR(VLOOKUP($B$349,$4:$126,MATCH($S358&amp;"/"&amp;D$341,$2:$2,0),FALSE),"")</f>
        <v/>
      </c>
      <c r="E351" s="8" t="str">
        <f>IFERROR(VLOOKUP($B$349,$4:$126,MATCH($S358&amp;"/"&amp;E$341,$2:$2,0),FALSE),"")</f>
        <v/>
      </c>
      <c r="F351" s="8" t="str">
        <f>IFERROR(VLOOKUP($B$349,$4:$126,MATCH($S358&amp;"/"&amp;F$341,$2:$2,0),FALSE),"")</f>
        <v/>
      </c>
      <c r="G351" s="8" t="str">
        <f>IFERROR(VLOOKUP($B$349,$4:$126,MATCH($S358&amp;"/"&amp;G$341,$2:$2,0),FALSE),"")</f>
        <v/>
      </c>
      <c r="H351" s="8" t="str">
        <f>IFERROR(VLOOKUP($B$349,$4:$126,MATCH($S358&amp;"/"&amp;H$341,$2:$2,0),FALSE),"")</f>
        <v/>
      </c>
      <c r="I351" s="8" t="str">
        <f>IFERROR(VLOOKUP($B$349,$4:$126,MATCH($S358&amp;"/"&amp;I$341,$2:$2,0),FALSE),"")</f>
        <v/>
      </c>
      <c r="J351" s="8" t="str">
        <f>IFERROR(VLOOKUP($B$349,$4:$126,MATCH($S358&amp;"/"&amp;J$341,$2:$2,0),FALSE),"")</f>
        <v/>
      </c>
      <c r="K351" s="8" t="str">
        <f>IFERROR(VLOOKUP($B$349,$4:$126,MATCH($S358&amp;"/"&amp;K$341,$2:$2,0),FALSE),"")</f>
        <v/>
      </c>
      <c r="L351" s="8" t="str">
        <f>IFERROR(VLOOKUP($B$349,$4:$126,MATCH($S358&amp;"/"&amp;L$341,$2:$2,0),FALSE),"")</f>
        <v/>
      </c>
      <c r="M351" s="8">
        <f>IFERROR(VLOOKUP($B$349,$4:$126,MATCH($S358&amp;"/"&amp;M$341,$2:$2,0),FALSE),"")</f>
        <v>165815</v>
      </c>
      <c r="N351" s="8">
        <f>IFERROR(VLOOKUP($B$349,$4:$126,MATCH($S358&amp;"/"&amp;N$341,$2:$2,0),FALSE),"")</f>
        <v>0</v>
      </c>
      <c r="O351" s="8">
        <f>IFERROR(VLOOKUP($B$349,$4:$126,MATCH($S358&amp;"/"&amp;O$341,$2:$2,0),FALSE),"")</f>
        <v>4059</v>
      </c>
      <c r="P351" s="8">
        <f>IFERROR(VLOOKUP($B$349,$4:$126,MATCH($S358&amp;"/"&amp;P$341,$2:$2,0),FALSE),"")</f>
        <v>34592</v>
      </c>
      <c r="Q351" s="8">
        <f>IFERROR(VLOOKUP($B$343,$4:$126,MATCH($S351&amp;"/"&amp;Q$348,$2:$2,0),FALSE),"")</f>
        <v>734088</v>
      </c>
      <c r="R351" s="6"/>
      <c r="S351" s="9" t="s">
        <v>12</v>
      </c>
    </row>
    <row r="352" spans="1:55" ht="14">
      <c r="B352" s="8" t="str">
        <f>IFERROR(VLOOKUP($B$349,$4:$126,MATCH($S359&amp;"/"&amp;B$341,$2:$2,0),FALSE),"")</f>
        <v/>
      </c>
      <c r="C352" s="8" t="str">
        <f>IFERROR(VLOOKUP($B$349,$4:$126,MATCH($S359&amp;"/"&amp;C$341,$2:$2,0),FALSE),"")</f>
        <v/>
      </c>
      <c r="D352" s="8" t="str">
        <f>IFERROR(VLOOKUP($B$349,$4:$126,MATCH($S359&amp;"/"&amp;D$341,$2:$2,0),FALSE),"")</f>
        <v/>
      </c>
      <c r="E352" s="8" t="str">
        <f>IFERROR(VLOOKUP($B$349,$4:$126,MATCH($S359&amp;"/"&amp;E$341,$2:$2,0),FALSE),"")</f>
        <v/>
      </c>
      <c r="F352" s="8" t="str">
        <f>IFERROR(VLOOKUP($B$349,$4:$126,MATCH($S359&amp;"/"&amp;F$341,$2:$2,0),FALSE),"")</f>
        <v/>
      </c>
      <c r="G352" s="8" t="str">
        <f>IFERROR(VLOOKUP($B$349,$4:$126,MATCH($S359&amp;"/"&amp;G$341,$2:$2,0),FALSE),"")</f>
        <v/>
      </c>
      <c r="H352" s="8" t="str">
        <f>IFERROR(VLOOKUP($B$349,$4:$126,MATCH($S359&amp;"/"&amp;H$341,$2:$2,0),FALSE),"")</f>
        <v/>
      </c>
      <c r="I352" s="8" t="str">
        <f>IFERROR(VLOOKUP($B$349,$4:$126,MATCH($S359&amp;"/"&amp;I$341,$2:$2,0),FALSE),"")</f>
        <v/>
      </c>
      <c r="J352" s="8" t="str">
        <f>IFERROR(VLOOKUP($B$349,$4:$126,MATCH($S359&amp;"/"&amp;J$341,$2:$2,0),FALSE),"")</f>
        <v/>
      </c>
      <c r="K352" s="8" t="str">
        <f>IFERROR(VLOOKUP($B$349,$4:$126,MATCH($S359&amp;"/"&amp;K$341,$2:$2,0),FALSE),"")</f>
        <v/>
      </c>
      <c r="L352" s="8" t="str">
        <f>IFERROR(VLOOKUP($B$349,$4:$126,MATCH($S359&amp;"/"&amp;L$341,$2:$2,0),FALSE),"")</f>
        <v/>
      </c>
      <c r="M352" s="8">
        <f>IFERROR(VLOOKUP($B$349,$4:$126,MATCH($S359&amp;"/"&amp;M$341,$2:$2,0),FALSE),"")</f>
        <v>63744</v>
      </c>
      <c r="N352" s="8">
        <f>IFERROR(VLOOKUP($B$349,$4:$126,MATCH($S359&amp;"/"&amp;N$341,$2:$2,0),FALSE),"")</f>
        <v>0</v>
      </c>
      <c r="O352" s="8">
        <f>IFERROR(VLOOKUP($B$349,$4:$126,MATCH($S359&amp;"/"&amp;O$341,$2:$2,0),FALSE),"")</f>
        <v>73129</v>
      </c>
      <c r="P352" s="8">
        <f>IFERROR(VLOOKUP($B$349,$4:$126,MATCH($S359&amp;"/"&amp;P$341,$2:$2,0),FALSE),"")</f>
        <v>60007</v>
      </c>
      <c r="Q352" s="8">
        <f>IFERROR(VLOOKUP($B$343,$4:$126,MATCH($S352&amp;"/"&amp;Q$348,$2:$2,0),FALSE),"")</f>
        <v>405108</v>
      </c>
      <c r="R352" s="6"/>
      <c r="S352" s="9" t="s">
        <v>13</v>
      </c>
    </row>
    <row r="353" spans="1:19" ht="14">
      <c r="B353" s="8" t="str">
        <f>IFERROR(VLOOKUP($B$349,$4:$126,MATCH($S360&amp;"/"&amp;B$341,$2:$2,0),FALSE),IFERROR(VLOOKUP($B$349,$4:$126,MATCH($S359&amp;"/"&amp;B$341,$2:$2,0),FALSE),IFERROR(VLOOKUP($B$349,$4:$126,MATCH($S358&amp;"/"&amp;B$341,$2:$2,0),FALSE),IFERROR(VLOOKUP($B$349,$4:$126,MATCH($S357&amp;"/"&amp;B$341,$2:$2,0),FALSE),""))))</f>
        <v/>
      </c>
      <c r="C353" s="8" t="str">
        <f>IFERROR(VLOOKUP($B$349,$4:$126,MATCH($S360&amp;"/"&amp;C$341,$2:$2,0),FALSE),IFERROR(VLOOKUP($B$349,$4:$126,MATCH($S359&amp;"/"&amp;C$341,$2:$2,0),FALSE),IFERROR(VLOOKUP($B$349,$4:$126,MATCH($S358&amp;"/"&amp;C$341,$2:$2,0),FALSE),IFERROR(VLOOKUP($B$349,$4:$126,MATCH($S357&amp;"/"&amp;C$341,$2:$2,0),FALSE),""))))</f>
        <v/>
      </c>
      <c r="D353" s="8" t="str">
        <f>IFERROR(VLOOKUP($B$349,$4:$126,MATCH($S360&amp;"/"&amp;D$341,$2:$2,0),FALSE),IFERROR(VLOOKUP($B$349,$4:$126,MATCH($S359&amp;"/"&amp;D$341,$2:$2,0),FALSE),IFERROR(VLOOKUP($B$349,$4:$126,MATCH($S358&amp;"/"&amp;D$341,$2:$2,0),FALSE),IFERROR(VLOOKUP($B$349,$4:$126,MATCH($S357&amp;"/"&amp;D$341,$2:$2,0),FALSE),""))))</f>
        <v/>
      </c>
      <c r="E353" s="8" t="str">
        <f>IFERROR(VLOOKUP($B$349,$4:$126,MATCH($S360&amp;"/"&amp;E$341,$2:$2,0),FALSE),IFERROR(VLOOKUP($B$349,$4:$126,MATCH($S359&amp;"/"&amp;E$341,$2:$2,0),FALSE),IFERROR(VLOOKUP($B$349,$4:$126,MATCH($S358&amp;"/"&amp;E$341,$2:$2,0),FALSE),IFERROR(VLOOKUP($B$349,$4:$126,MATCH($S357&amp;"/"&amp;E$341,$2:$2,0),FALSE),""))))</f>
        <v/>
      </c>
      <c r="F353" s="8" t="str">
        <f>IFERROR(VLOOKUP($B$349,$4:$126,MATCH($S360&amp;"/"&amp;F$341,$2:$2,0),FALSE),IFERROR(VLOOKUP($B$349,$4:$126,MATCH($S359&amp;"/"&amp;F$341,$2:$2,0),FALSE),IFERROR(VLOOKUP($B$349,$4:$126,MATCH($S358&amp;"/"&amp;F$341,$2:$2,0),FALSE),IFERROR(VLOOKUP($B$349,$4:$126,MATCH($S357&amp;"/"&amp;F$341,$2:$2,0),FALSE),""))))</f>
        <v/>
      </c>
      <c r="G353" s="8" t="str">
        <f>IFERROR(VLOOKUP($B$349,$4:$126,MATCH($S360&amp;"/"&amp;G$341,$2:$2,0),FALSE),IFERROR(VLOOKUP($B$349,$4:$126,MATCH($S359&amp;"/"&amp;G$341,$2:$2,0),FALSE),IFERROR(VLOOKUP($B$349,$4:$126,MATCH($S358&amp;"/"&amp;G$341,$2:$2,0),FALSE),IFERROR(VLOOKUP($B$349,$4:$126,MATCH($S357&amp;"/"&amp;G$341,$2:$2,0),FALSE),""))))</f>
        <v/>
      </c>
      <c r="H353" s="8" t="str">
        <f>IFERROR(VLOOKUP($B$349,$4:$126,MATCH($S360&amp;"/"&amp;H$341,$2:$2,0),FALSE),IFERROR(VLOOKUP($B$349,$4:$126,MATCH($S359&amp;"/"&amp;H$341,$2:$2,0),FALSE),IFERROR(VLOOKUP($B$349,$4:$126,MATCH($S358&amp;"/"&amp;H$341,$2:$2,0),FALSE),IFERROR(VLOOKUP($B$349,$4:$126,MATCH($S357&amp;"/"&amp;H$341,$2:$2,0),FALSE),""))))</f>
        <v/>
      </c>
      <c r="I353" s="8" t="str">
        <f>IFERROR(VLOOKUP($B$349,$4:$126,MATCH($S360&amp;"/"&amp;I$341,$2:$2,0),FALSE),IFERROR(VLOOKUP($B$349,$4:$126,MATCH($S359&amp;"/"&amp;I$341,$2:$2,0),FALSE),IFERROR(VLOOKUP($B$349,$4:$126,MATCH($S358&amp;"/"&amp;I$341,$2:$2,0),FALSE),IFERROR(VLOOKUP($B$349,$4:$126,MATCH($S357&amp;"/"&amp;I$341,$2:$2,0),FALSE),""))))</f>
        <v/>
      </c>
      <c r="J353" s="8" t="str">
        <f>IFERROR(VLOOKUP($B$349,$4:$126,MATCH($S360&amp;"/"&amp;J$341,$2:$2,0),FALSE),IFERROR(VLOOKUP($B$349,$4:$126,MATCH($S359&amp;"/"&amp;J$341,$2:$2,0),FALSE),IFERROR(VLOOKUP($B$349,$4:$126,MATCH($S358&amp;"/"&amp;J$341,$2:$2,0),FALSE),IFERROR(VLOOKUP($B$349,$4:$126,MATCH($S357&amp;"/"&amp;J$341,$2:$2,0),FALSE),""))))</f>
        <v/>
      </c>
      <c r="K353" s="8" t="str">
        <f>IFERROR(VLOOKUP($B$349,$4:$126,MATCH($S360&amp;"/"&amp;K$341,$2:$2,0),FALSE),IFERROR(VLOOKUP($B$349,$4:$126,MATCH($S359&amp;"/"&amp;K$341,$2:$2,0),FALSE),IFERROR(VLOOKUP($B$349,$4:$126,MATCH($S358&amp;"/"&amp;K$341,$2:$2,0),FALSE),IFERROR(VLOOKUP($B$349,$4:$126,MATCH($S357&amp;"/"&amp;K$341,$2:$2,0),FALSE),""))))</f>
        <v/>
      </c>
      <c r="L353" s="8" t="str">
        <f>IFERROR(VLOOKUP($B$349,$4:$126,MATCH($S360&amp;"/"&amp;L$341,$2:$2,0),FALSE),IFERROR(VLOOKUP($B$349,$4:$126,MATCH($S359&amp;"/"&amp;L$341,$2:$2,0),FALSE),IFERROR(VLOOKUP($B$349,$4:$126,MATCH($S358&amp;"/"&amp;L$341,$2:$2,0),FALSE),IFERROR(VLOOKUP($B$349,$4:$126,MATCH($S357&amp;"/"&amp;L$341,$2:$2,0),FALSE),""))))</f>
        <v/>
      </c>
      <c r="M353" s="8">
        <f>IFERROR(VLOOKUP($B$349,$4:$126,MATCH($S360&amp;"/"&amp;M$341,$2:$2,0),FALSE),IFERROR(VLOOKUP($B$349,$4:$126,MATCH($S359&amp;"/"&amp;M$341,$2:$2,0),FALSE),IFERROR(VLOOKUP($B$349,$4:$126,MATCH($S358&amp;"/"&amp;M$341,$2:$2,0),FALSE),IFERROR(VLOOKUP($B$349,$4:$126,MATCH($S357&amp;"/"&amp;M$341,$2:$2,0),FALSE),""))))</f>
        <v>123950.75</v>
      </c>
      <c r="N353" s="8">
        <f>IFERROR(VLOOKUP($B$349,$4:$126,MATCH($S360&amp;"/"&amp;N$341,$2:$2,0),FALSE),IFERROR(VLOOKUP($B$349,$4:$126,MATCH($S359&amp;"/"&amp;N$341,$2:$2,0),FALSE),IFERROR(VLOOKUP($B$349,$4:$126,MATCH($S358&amp;"/"&amp;N$341,$2:$2,0),FALSE),IFERROR(VLOOKUP($B$349,$4:$126,MATCH($S357&amp;"/"&amp;N$341,$2:$2,0),FALSE),""))))</f>
        <v>0</v>
      </c>
      <c r="O353" s="8">
        <f>IFERROR(VLOOKUP($B$349,$4:$126,MATCH($S360&amp;"/"&amp;O$341,$2:$2,0),FALSE),IFERROR(VLOOKUP($B$349,$4:$126,MATCH($S359&amp;"/"&amp;O$341,$2:$2,0),FALSE),IFERROR(VLOOKUP($B$349,$4:$126,MATCH($S358&amp;"/"&amp;O$341,$2:$2,0),FALSE),IFERROR(VLOOKUP($B$349,$4:$126,MATCH($S357&amp;"/"&amp;O$341,$2:$2,0),FALSE),""))))</f>
        <v>95374.68</v>
      </c>
      <c r="P353" s="8">
        <f>IFERROR(VLOOKUP($B$349,$4:$126,MATCH($S360&amp;"/"&amp;P$341,$2:$2,0),FALSE),IFERROR(VLOOKUP($B$349,$4:$126,MATCH($S359&amp;"/"&amp;P$341,$2:$2,0),FALSE),IFERROR(VLOOKUP($B$349,$4:$126,MATCH($S358&amp;"/"&amp;P$341,$2:$2,0),FALSE),IFERROR(VLOOKUP($B$349,$4:$126,MATCH($S357&amp;"/"&amp;P$341,$2:$2,0),FALSE),""))))</f>
        <v>19007.259999999998</v>
      </c>
      <c r="Q353" s="8">
        <f>IFERROR(VLOOKUP($B$343,$4:$126,MATCH($S353&amp;"/"&amp;Q$348,$2:$2,0),FALSE),"")</f>
        <v>470698</v>
      </c>
      <c r="R353" s="6"/>
      <c r="S353" s="9" t="s">
        <v>14</v>
      </c>
    </row>
    <row r="354" spans="1:19" ht="14">
      <c r="B354" s="12" t="e">
        <f>+B353/B$395</f>
        <v>#VALUE!</v>
      </c>
      <c r="C354" s="12" t="e">
        <f>+C353/C$395</f>
        <v>#VALUE!</v>
      </c>
      <c r="D354" s="12" t="e">
        <f>+D353/D$395</f>
        <v>#VALUE!</v>
      </c>
      <c r="E354" s="12" t="e">
        <f>+E353/E$395</f>
        <v>#VALUE!</v>
      </c>
      <c r="F354" s="12" t="e">
        <f>+F353/F$395</f>
        <v>#VALUE!</v>
      </c>
      <c r="G354" s="12" t="e">
        <f>+G353/G$395</f>
        <v>#VALUE!</v>
      </c>
      <c r="H354" s="12" t="e">
        <f>+H353/H$395</f>
        <v>#VALUE!</v>
      </c>
      <c r="I354" s="12" t="e">
        <f>+I353/I$395</f>
        <v>#VALUE!</v>
      </c>
      <c r="J354" s="12" t="e">
        <f>+J353/J$395</f>
        <v>#VALUE!</v>
      </c>
      <c r="K354" s="12" t="e">
        <f>+K353/K$395</f>
        <v>#VALUE!</v>
      </c>
      <c r="L354" s="12" t="e">
        <f>+L353/L$395</f>
        <v>#VALUE!</v>
      </c>
      <c r="M354" s="12">
        <f>+M353/M$395</f>
        <v>0.11335687447348132</v>
      </c>
      <c r="N354" s="12">
        <f>+N353/N$395</f>
        <v>0</v>
      </c>
      <c r="O354" s="12">
        <f>+O353/O$395</f>
        <v>7.1589507755498466E-2</v>
      </c>
      <c r="P354" s="12">
        <f>+P353/P$395</f>
        <v>8.4532915355872915E-3</v>
      </c>
      <c r="Q354" s="8">
        <f>IFERROR(VLOOKUP($B$343,$4:$126,MATCH($S354&amp;"/"&amp;Q$348,$2:$2,0),FALSE),IFERROR(VLOOKUP($B$343,$4:$126,MATCH($S353&amp;"/"&amp;Q$348,$2:$2,0),FALSE),IFERROR(VLOOKUP($B$343,$4:$126,MATCH($S352&amp;"/"&amp;Q$348,$2:$2,0),FALSE),IFERROR(VLOOKUP($B$343,$4:$126,MATCH($S351&amp;"/"&amp;Q$348,$2:$2,0),FALSE),""))))</f>
        <v>768083.8</v>
      </c>
      <c r="R354" s="6"/>
      <c r="S354" s="9" t="s">
        <v>15</v>
      </c>
    </row>
    <row r="355" spans="1:19" ht="14">
      <c r="B355" s="353" t="s">
        <v>310</v>
      </c>
      <c r="C355" s="353"/>
      <c r="D355" s="353"/>
      <c r="E355" s="353"/>
      <c r="F355" s="353"/>
      <c r="G355" s="353"/>
      <c r="H355" s="353"/>
      <c r="I355" s="353"/>
      <c r="J355" s="353"/>
      <c r="K355" s="353"/>
      <c r="L355" s="353"/>
      <c r="M355" s="353"/>
      <c r="N355" s="353"/>
      <c r="O355" s="116"/>
      <c r="P355" s="116"/>
      <c r="Q355" s="12">
        <f t="shared" ref="Q355" si="6">+Q354/Q$402</f>
        <v>0.31237754982027788</v>
      </c>
      <c r="R355" s="6"/>
      <c r="S355" s="11" t="s">
        <v>377</v>
      </c>
    </row>
    <row r="356" spans="1:19" ht="14">
      <c r="B356" s="8" t="str">
        <f>IFERROR(VLOOKUP($B$355,$4:$126,MATCH($S363&amp;"/"&amp;B$341,$2:$2,0),FALSE),"")</f>
        <v/>
      </c>
      <c r="C356" s="8" t="str">
        <f>IFERROR(VLOOKUP($B$355,$4:$126,MATCH($S363&amp;"/"&amp;C$341,$2:$2,0),FALSE),"")</f>
        <v/>
      </c>
      <c r="D356" s="8" t="str">
        <f>IFERROR(VLOOKUP($B$355,$4:$126,MATCH($S363&amp;"/"&amp;D$341,$2:$2,0),FALSE),"")</f>
        <v/>
      </c>
      <c r="E356" s="8" t="str">
        <f>IFERROR(VLOOKUP($B$355,$4:$126,MATCH($S363&amp;"/"&amp;E$341,$2:$2,0),FALSE),"")</f>
        <v/>
      </c>
      <c r="F356" s="8" t="str">
        <f>IFERROR(VLOOKUP($B$355,$4:$126,MATCH($S363&amp;"/"&amp;F$341,$2:$2,0),FALSE),"")</f>
        <v/>
      </c>
      <c r="G356" s="8" t="str">
        <f>IFERROR(VLOOKUP($B$355,$4:$126,MATCH($S363&amp;"/"&amp;G$341,$2:$2,0),FALSE),"")</f>
        <v/>
      </c>
      <c r="H356" s="8" t="str">
        <f>IFERROR(VLOOKUP($B$355,$4:$126,MATCH($S363&amp;"/"&amp;H$341,$2:$2,0),FALSE),"")</f>
        <v/>
      </c>
      <c r="I356" s="8" t="str">
        <f>IFERROR(VLOOKUP($B$355,$4:$126,MATCH($S363&amp;"/"&amp;I$341,$2:$2,0),FALSE),"")</f>
        <v/>
      </c>
      <c r="J356" s="8" t="str">
        <f>IFERROR(VLOOKUP($B$355,$4:$126,MATCH($S363&amp;"/"&amp;J$341,$2:$2,0),FALSE),"")</f>
        <v/>
      </c>
      <c r="K356" s="8" t="str">
        <f>IFERROR(VLOOKUP($B$355,$4:$126,MATCH($S363&amp;"/"&amp;K$341,$2:$2,0),FALSE),"")</f>
        <v/>
      </c>
      <c r="L356" s="8" t="str">
        <f>IFERROR(VLOOKUP($B$355,$4:$126,MATCH($S363&amp;"/"&amp;L$341,$2:$2,0),FALSE),"")</f>
        <v/>
      </c>
      <c r="M356" s="8">
        <f>IFERROR(VLOOKUP($B$355,$4:$126,MATCH($S363&amp;"/"&amp;M$341,$2:$2,0),FALSE),"")</f>
        <v>73539</v>
      </c>
      <c r="N356" s="8">
        <f>IFERROR(VLOOKUP($B$355,$4:$126,MATCH($S363&amp;"/"&amp;N$341,$2:$2,0),FALSE),"")</f>
        <v>65919</v>
      </c>
      <c r="O356" s="8">
        <f>IFERROR(VLOOKUP($B$355,$4:$126,MATCH($S363&amp;"/"&amp;O$341,$2:$2,0),FALSE),"")</f>
        <v>84168</v>
      </c>
      <c r="P356" s="8">
        <f>IFERROR(VLOOKUP($B$355,$4:$126,MATCH($S363&amp;"/"&amp;P$341,$2:$2,0),FALSE),"")</f>
        <v>129308</v>
      </c>
      <c r="Q356" s="116"/>
      <c r="R356" s="6"/>
      <c r="S356" s="3"/>
    </row>
    <row r="357" spans="1:19" ht="14">
      <c r="B357" s="8" t="str">
        <f>IFERROR(VLOOKUP($B$355,$4:$126,MATCH($S364&amp;"/"&amp;B$341,$2:$2,0),FALSE),"")</f>
        <v/>
      </c>
      <c r="C357" s="8" t="str">
        <f>IFERROR(VLOOKUP($B$355,$4:$126,MATCH($S364&amp;"/"&amp;C$341,$2:$2,0),FALSE),"")</f>
        <v/>
      </c>
      <c r="D357" s="8" t="str">
        <f>IFERROR(VLOOKUP($B$355,$4:$126,MATCH($S364&amp;"/"&amp;D$341,$2:$2,0),FALSE),"")</f>
        <v/>
      </c>
      <c r="E357" s="8" t="str">
        <f>IFERROR(VLOOKUP($B$355,$4:$126,MATCH($S364&amp;"/"&amp;E$341,$2:$2,0),FALSE),"")</f>
        <v/>
      </c>
      <c r="F357" s="8" t="str">
        <f>IFERROR(VLOOKUP($B$355,$4:$126,MATCH($S364&amp;"/"&amp;F$341,$2:$2,0),FALSE),"")</f>
        <v/>
      </c>
      <c r="G357" s="8" t="str">
        <f>IFERROR(VLOOKUP($B$355,$4:$126,MATCH($S364&amp;"/"&amp;G$341,$2:$2,0),FALSE),"")</f>
        <v/>
      </c>
      <c r="H357" s="8" t="str">
        <f>IFERROR(VLOOKUP($B$355,$4:$126,MATCH($S364&amp;"/"&amp;H$341,$2:$2,0),FALSE),"")</f>
        <v/>
      </c>
      <c r="I357" s="8" t="str">
        <f>IFERROR(VLOOKUP($B$355,$4:$126,MATCH($S364&amp;"/"&amp;I$341,$2:$2,0),FALSE),"")</f>
        <v/>
      </c>
      <c r="J357" s="8" t="str">
        <f>IFERROR(VLOOKUP($B$355,$4:$126,MATCH($S364&amp;"/"&amp;J$341,$2:$2,0),FALSE),"")</f>
        <v/>
      </c>
      <c r="K357" s="8" t="str">
        <f>IFERROR(VLOOKUP($B$355,$4:$126,MATCH($S364&amp;"/"&amp;K$341,$2:$2,0),FALSE),"")</f>
        <v/>
      </c>
      <c r="L357" s="8" t="str">
        <f>IFERROR(VLOOKUP($B$355,$4:$126,MATCH($S364&amp;"/"&amp;L$341,$2:$2,0),FALSE),"")</f>
        <v/>
      </c>
      <c r="M357" s="8">
        <f>IFERROR(VLOOKUP($B$355,$4:$126,MATCH($S364&amp;"/"&amp;M$341,$2:$2,0),FALSE),"")</f>
        <v>85547</v>
      </c>
      <c r="N357" s="8">
        <f>IFERROR(VLOOKUP($B$355,$4:$126,MATCH($S364&amp;"/"&amp;N$341,$2:$2,0),FALSE),"")</f>
        <v>49276</v>
      </c>
      <c r="O357" s="8">
        <f>IFERROR(VLOOKUP($B$355,$4:$126,MATCH($S364&amp;"/"&amp;O$341,$2:$2,0),FALSE),"")</f>
        <v>86261</v>
      </c>
      <c r="P357" s="8">
        <f>IFERROR(VLOOKUP($B$355,$4:$126,MATCH($S364&amp;"/"&amp;P$341,$2:$2,0),FALSE),"")</f>
        <v>109531</v>
      </c>
      <c r="Q357" s="8">
        <f>IFERROR(VLOOKUP($B$349,$4:$126,MATCH($S357&amp;"/"&amp;Q$348,$2:$2,0),FALSE),"")</f>
        <v>55162</v>
      </c>
      <c r="R357" s="6"/>
      <c r="S357" s="9" t="s">
        <v>12</v>
      </c>
    </row>
    <row r="358" spans="1:19" ht="14">
      <c r="B358" s="8" t="str">
        <f>IFERROR(VLOOKUP($B$355,$4:$126,MATCH($S365&amp;"/"&amp;B$341,$2:$2,0),FALSE),"")</f>
        <v/>
      </c>
      <c r="C358" s="8" t="str">
        <f>IFERROR(VLOOKUP($B$355,$4:$126,MATCH($S365&amp;"/"&amp;C$341,$2:$2,0),FALSE),"")</f>
        <v/>
      </c>
      <c r="D358" s="8" t="str">
        <f>IFERROR(VLOOKUP($B$355,$4:$126,MATCH($S365&amp;"/"&amp;D$341,$2:$2,0),FALSE),"")</f>
        <v/>
      </c>
      <c r="E358" s="8" t="str">
        <f>IFERROR(VLOOKUP($B$355,$4:$126,MATCH($S365&amp;"/"&amp;E$341,$2:$2,0),FALSE),"")</f>
        <v/>
      </c>
      <c r="F358" s="8" t="str">
        <f>IFERROR(VLOOKUP($B$355,$4:$126,MATCH($S365&amp;"/"&amp;F$341,$2:$2,0),FALSE),"")</f>
        <v/>
      </c>
      <c r="G358" s="8" t="str">
        <f>IFERROR(VLOOKUP($B$355,$4:$126,MATCH($S365&amp;"/"&amp;G$341,$2:$2,0),FALSE),"")</f>
        <v/>
      </c>
      <c r="H358" s="8" t="str">
        <f>IFERROR(VLOOKUP($B$355,$4:$126,MATCH($S365&amp;"/"&amp;H$341,$2:$2,0),FALSE),"")</f>
        <v/>
      </c>
      <c r="I358" s="8" t="str">
        <f>IFERROR(VLOOKUP($B$355,$4:$126,MATCH($S365&amp;"/"&amp;I$341,$2:$2,0),FALSE),"")</f>
        <v/>
      </c>
      <c r="J358" s="8" t="str">
        <f>IFERROR(VLOOKUP($B$355,$4:$126,MATCH($S365&amp;"/"&amp;J$341,$2:$2,0),FALSE),"")</f>
        <v/>
      </c>
      <c r="K358" s="8" t="str">
        <f>IFERROR(VLOOKUP($B$355,$4:$126,MATCH($S365&amp;"/"&amp;K$341,$2:$2,0),FALSE),"")</f>
        <v/>
      </c>
      <c r="L358" s="8" t="str">
        <f>IFERROR(VLOOKUP($B$355,$4:$126,MATCH($S365&amp;"/"&amp;L$341,$2:$2,0),FALSE),"")</f>
        <v/>
      </c>
      <c r="M358" s="8">
        <f>IFERROR(VLOOKUP($B$355,$4:$126,MATCH($S365&amp;"/"&amp;M$341,$2:$2,0),FALSE),"")</f>
        <v>107409</v>
      </c>
      <c r="N358" s="8">
        <f>IFERROR(VLOOKUP($B$355,$4:$126,MATCH($S365&amp;"/"&amp;N$341,$2:$2,0),FALSE),"")</f>
        <v>62561</v>
      </c>
      <c r="O358" s="8">
        <f>IFERROR(VLOOKUP($B$355,$4:$126,MATCH($S365&amp;"/"&amp;O$341,$2:$2,0),FALSE),"")</f>
        <v>206406</v>
      </c>
      <c r="P358" s="8">
        <f>IFERROR(VLOOKUP($B$355,$4:$126,MATCH($S365&amp;"/"&amp;P$341,$2:$2,0),FALSE),"")</f>
        <v>115892</v>
      </c>
      <c r="Q358" s="8">
        <f>IFERROR(VLOOKUP($B$349,$4:$126,MATCH($S358&amp;"/"&amp;Q$348,$2:$2,0),FALSE),"")</f>
        <v>295871</v>
      </c>
      <c r="R358" s="6"/>
      <c r="S358" s="9" t="s">
        <v>13</v>
      </c>
    </row>
    <row r="359" spans="1:19" ht="14">
      <c r="B359" s="8" t="str">
        <f>IFERROR(VLOOKUP($B$355,$4:$126,MATCH($S366&amp;"/"&amp;B$341,$2:$2,0),FALSE),"")</f>
        <v/>
      </c>
      <c r="C359" s="8" t="str">
        <f>IFERROR(VLOOKUP($B$355,$4:$126,MATCH($S366&amp;"/"&amp;C$341,$2:$2,0),FALSE),"")</f>
        <v/>
      </c>
      <c r="D359" s="8" t="str">
        <f>IFERROR(VLOOKUP($B$355,$4:$126,MATCH($S366&amp;"/"&amp;D$341,$2:$2,0),FALSE),"")</f>
        <v/>
      </c>
      <c r="E359" s="8" t="str">
        <f>IFERROR(VLOOKUP($B$355,$4:$126,MATCH($S366&amp;"/"&amp;E$341,$2:$2,0),FALSE),"")</f>
        <v/>
      </c>
      <c r="F359" s="8" t="str">
        <f>IFERROR(VLOOKUP($B$355,$4:$126,MATCH($S366&amp;"/"&amp;F$341,$2:$2,0),FALSE),"")</f>
        <v/>
      </c>
      <c r="G359" s="8" t="str">
        <f>IFERROR(VLOOKUP($B$355,$4:$126,MATCH($S366&amp;"/"&amp;G$341,$2:$2,0),FALSE),"")</f>
        <v/>
      </c>
      <c r="H359" s="8" t="str">
        <f>IFERROR(VLOOKUP($B$355,$4:$126,MATCH($S366&amp;"/"&amp;H$341,$2:$2,0),FALSE),"")</f>
        <v/>
      </c>
      <c r="I359" s="8" t="str">
        <f>IFERROR(VLOOKUP($B$355,$4:$126,MATCH($S366&amp;"/"&amp;I$341,$2:$2,0),FALSE),"")</f>
        <v/>
      </c>
      <c r="J359" s="8" t="str">
        <f>IFERROR(VLOOKUP($B$355,$4:$126,MATCH($S366&amp;"/"&amp;J$341,$2:$2,0),FALSE),"")</f>
        <v/>
      </c>
      <c r="K359" s="8" t="str">
        <f>IFERROR(VLOOKUP($B$355,$4:$126,MATCH($S366&amp;"/"&amp;K$341,$2:$2,0),FALSE),"")</f>
        <v/>
      </c>
      <c r="L359" s="8" t="str">
        <f>IFERROR(VLOOKUP($B$355,$4:$126,MATCH($S366&amp;"/"&amp;L$341,$2:$2,0),FALSE),"")</f>
        <v/>
      </c>
      <c r="M359" s="8">
        <f>IFERROR(VLOOKUP($B$355,$4:$126,MATCH($S366&amp;"/"&amp;M$341,$2:$2,0),FALSE),"")</f>
        <v>55150.05</v>
      </c>
      <c r="N359" s="8">
        <f>IFERROR(VLOOKUP($B$355,$4:$126,MATCH($S366&amp;"/"&amp;N$341,$2:$2,0),FALSE),IFERROR(VLOOKUP($B$355,$4:$126,MATCH($S365&amp;"/"&amp;N$341,$2:$2,0),FALSE),IFERROR(VLOOKUP($B$355,$4:$126,MATCH($S364&amp;"/"&amp;N$341,$2:$2,0),FALSE),IFERROR(VLOOKUP($B$355,$4:$126,MATCH($S363&amp;"/"&amp;N$341,$2:$2,0),FALSE),""))))</f>
        <v>60084.61</v>
      </c>
      <c r="O359" s="8">
        <f>IFERROR(VLOOKUP($B$355,$4:$126,MATCH($S366&amp;"/"&amp;O$341,$2:$2,0),FALSE),IFERROR(VLOOKUP($B$355,$4:$126,MATCH($S365&amp;"/"&amp;O$341,$2:$2,0),FALSE),IFERROR(VLOOKUP($B$355,$4:$126,MATCH($S364&amp;"/"&amp;O$341,$2:$2,0),FALSE),IFERROR(VLOOKUP($B$355,$4:$126,MATCH($S363&amp;"/"&amp;O$341,$2:$2,0),FALSE),""))))</f>
        <v>120140.95</v>
      </c>
      <c r="P359" s="8">
        <f>IFERROR(VLOOKUP($B$355,$4:$126,MATCH($S366&amp;"/"&amp;P$341,$2:$2,0),FALSE),IFERROR(VLOOKUP($B$355,$4:$126,MATCH($S365&amp;"/"&amp;P$341,$2:$2,0),FALSE),IFERROR(VLOOKUP($B$355,$4:$126,MATCH($S364&amp;"/"&amp;P$341,$2:$2,0),FALSE),IFERROR(VLOOKUP($B$355,$4:$126,MATCH($S363&amp;"/"&amp;P$341,$2:$2,0),FALSE),""))))</f>
        <v>100959.28</v>
      </c>
      <c r="Q359" s="8">
        <f>IFERROR(VLOOKUP($B$349,$4:$126,MATCH($S359&amp;"/"&amp;Q$348,$2:$2,0),FALSE),"")</f>
        <v>310877</v>
      </c>
      <c r="R359" s="6"/>
      <c r="S359" s="9" t="s">
        <v>14</v>
      </c>
    </row>
    <row r="360" spans="1:19" ht="14">
      <c r="B360" s="12" t="e">
        <f>+B359/B$395</f>
        <v>#VALUE!</v>
      </c>
      <c r="C360" s="12" t="e">
        <f>+C359/C$395</f>
        <v>#VALUE!</v>
      </c>
      <c r="D360" s="12" t="e">
        <f>+D359/D$395</f>
        <v>#VALUE!</v>
      </c>
      <c r="E360" s="12" t="e">
        <f>+E359/E$395</f>
        <v>#VALUE!</v>
      </c>
      <c r="F360" s="12" t="e">
        <f>+F359/F$395</f>
        <v>#VALUE!</v>
      </c>
      <c r="G360" s="12" t="e">
        <f>+G359/G$395</f>
        <v>#VALUE!</v>
      </c>
      <c r="H360" s="12" t="e">
        <f>+H359/H$395</f>
        <v>#VALUE!</v>
      </c>
      <c r="I360" s="12" t="e">
        <f>+I359/I$395</f>
        <v>#VALUE!</v>
      </c>
      <c r="J360" s="12" t="e">
        <f>+J359/J$395</f>
        <v>#VALUE!</v>
      </c>
      <c r="K360" s="12" t="e">
        <f>+K359/K$395</f>
        <v>#VALUE!</v>
      </c>
      <c r="L360" s="12" t="e">
        <f>+L359/L$395</f>
        <v>#VALUE!</v>
      </c>
      <c r="M360" s="12">
        <f>+M359/M$395</f>
        <v>5.0436462022668022E-2</v>
      </c>
      <c r="N360" s="12">
        <f>+N359/N$395</f>
        <v>5.993551859941839E-2</v>
      </c>
      <c r="O360" s="12">
        <f>+O359/O$395</f>
        <v>9.0179400568137738E-2</v>
      </c>
      <c r="P360" s="12">
        <f>+P359/P$395</f>
        <v>4.4900644651727148E-2</v>
      </c>
      <c r="Q360" s="8">
        <f>IFERROR(VLOOKUP($B$349,$4:$126,MATCH($S360&amp;"/"&amp;Q$348,$2:$2,0),FALSE),IFERROR(VLOOKUP($B$349,$4:$126,MATCH($S359&amp;"/"&amp;Q$348,$2:$2,0),FALSE),IFERROR(VLOOKUP($B$349,$4:$126,MATCH($S358&amp;"/"&amp;Q$348,$2:$2,0),FALSE),IFERROR(VLOOKUP($B$349,$4:$126,MATCH($S357&amp;"/"&amp;Q$348,$2:$2,0),FALSE),""))))</f>
        <v>241645.38</v>
      </c>
      <c r="R360" s="6"/>
      <c r="S360" s="9" t="s">
        <v>15</v>
      </c>
    </row>
    <row r="361" spans="1:19" ht="14">
      <c r="B361" s="353" t="s">
        <v>311</v>
      </c>
      <c r="C361" s="353"/>
      <c r="D361" s="353"/>
      <c r="E361" s="353"/>
      <c r="F361" s="353"/>
      <c r="G361" s="353"/>
      <c r="H361" s="353"/>
      <c r="I361" s="353"/>
      <c r="J361" s="353"/>
      <c r="K361" s="353"/>
      <c r="L361" s="353"/>
      <c r="M361" s="353"/>
      <c r="N361" s="353"/>
      <c r="O361" s="116"/>
      <c r="P361" s="116"/>
      <c r="Q361" s="12">
        <f t="shared" ref="Q361" si="7">+Q360/Q$402</f>
        <v>9.82765054148909E-2</v>
      </c>
      <c r="R361" s="6"/>
      <c r="S361" s="11" t="s">
        <v>377</v>
      </c>
    </row>
    <row r="362" spans="1:19" ht="14">
      <c r="B362" s="8" t="str">
        <f>IFERROR(VLOOKUP($B$361,$4:$126,MATCH($S369&amp;"/"&amp;B$341,$2:$2,0),FALSE),"")</f>
        <v/>
      </c>
      <c r="C362" s="8" t="str">
        <f>IFERROR(VLOOKUP($B$361,$4:$126,MATCH($S369&amp;"/"&amp;C$341,$2:$2,0),FALSE),"")</f>
        <v/>
      </c>
      <c r="D362" s="8" t="str">
        <f>IFERROR(VLOOKUP($B$361,$4:$126,MATCH($S369&amp;"/"&amp;D$341,$2:$2,0),FALSE),"")</f>
        <v/>
      </c>
      <c r="E362" s="8" t="str">
        <f>IFERROR(VLOOKUP($B$361,$4:$126,MATCH($S369&amp;"/"&amp;E$341,$2:$2,0),FALSE),"")</f>
        <v/>
      </c>
      <c r="F362" s="8" t="str">
        <f>IFERROR(VLOOKUP($B$361,$4:$126,MATCH($S369&amp;"/"&amp;F$341,$2:$2,0),FALSE),"")</f>
        <v/>
      </c>
      <c r="G362" s="8" t="str">
        <f>IFERROR(VLOOKUP($B$361,$4:$126,MATCH($S369&amp;"/"&amp;G$341,$2:$2,0),FALSE),"")</f>
        <v/>
      </c>
      <c r="H362" s="8" t="str">
        <f>IFERROR(VLOOKUP($B$361,$4:$126,MATCH($S369&amp;"/"&amp;H$341,$2:$2,0),FALSE),"")</f>
        <v/>
      </c>
      <c r="I362" s="8" t="str">
        <f>IFERROR(VLOOKUP($B$361,$4:$126,MATCH($S369&amp;"/"&amp;I$341,$2:$2,0),FALSE),"")</f>
        <v/>
      </c>
      <c r="J362" s="8" t="str">
        <f>IFERROR(VLOOKUP($B$361,$4:$126,MATCH($S369&amp;"/"&amp;J$341,$2:$2,0),FALSE),"")</f>
        <v/>
      </c>
      <c r="K362" s="8" t="str">
        <f>IFERROR(VLOOKUP($B$361,$4:$126,MATCH($S369&amp;"/"&amp;K$341,$2:$2,0),FALSE),"")</f>
        <v/>
      </c>
      <c r="L362" s="8" t="str">
        <f>IFERROR(VLOOKUP($B$361,$4:$126,MATCH($S369&amp;"/"&amp;L$341,$2:$2,0),FALSE),"")</f>
        <v/>
      </c>
      <c r="M362" s="8">
        <f>IFERROR(VLOOKUP($B$361,$4:$126,MATCH($S369&amp;"/"&amp;M$341,$2:$2,0),FALSE),"")</f>
        <v>21256</v>
      </c>
      <c r="N362" s="8">
        <f>IFERROR(VLOOKUP($B$361,$4:$126,MATCH($S369&amp;"/"&amp;N$341,$2:$2,0),FALSE),"")</f>
        <v>26143</v>
      </c>
      <c r="O362" s="8">
        <f>IFERROR(VLOOKUP($B$361,$4:$126,MATCH($S369&amp;"/"&amp;O$341,$2:$2,0),FALSE),"")</f>
        <v>22716</v>
      </c>
      <c r="P362" s="8">
        <f>IFERROR(VLOOKUP($B$361,$4:$126,MATCH($S369&amp;"/"&amp;P$341,$2:$2,0),FALSE),"")</f>
        <v>36599</v>
      </c>
      <c r="Q362" s="116"/>
      <c r="R362" s="6"/>
      <c r="S362" s="3"/>
    </row>
    <row r="363" spans="1:19" ht="14">
      <c r="B363" s="8" t="str">
        <f>IFERROR(VLOOKUP($B$361,$4:$126,MATCH($S370&amp;"/"&amp;B$341,$2:$2,0),FALSE),"")</f>
        <v/>
      </c>
      <c r="C363" s="8" t="str">
        <f>IFERROR(VLOOKUP($B$361,$4:$126,MATCH($S370&amp;"/"&amp;C$341,$2:$2,0),FALSE),"")</f>
        <v/>
      </c>
      <c r="D363" s="8" t="str">
        <f>IFERROR(VLOOKUP($B$361,$4:$126,MATCH($S370&amp;"/"&amp;D$341,$2:$2,0),FALSE),"")</f>
        <v/>
      </c>
      <c r="E363" s="8" t="str">
        <f>IFERROR(VLOOKUP($B$361,$4:$126,MATCH($S370&amp;"/"&amp;E$341,$2:$2,0),FALSE),"")</f>
        <v/>
      </c>
      <c r="F363" s="8" t="str">
        <f>IFERROR(VLOOKUP($B$361,$4:$126,MATCH($S370&amp;"/"&amp;F$341,$2:$2,0),FALSE),"")</f>
        <v/>
      </c>
      <c r="G363" s="8" t="str">
        <f>IFERROR(VLOOKUP($B$361,$4:$126,MATCH($S370&amp;"/"&amp;G$341,$2:$2,0),FALSE),"")</f>
        <v/>
      </c>
      <c r="H363" s="8" t="str">
        <f>IFERROR(VLOOKUP($B$361,$4:$126,MATCH($S370&amp;"/"&amp;H$341,$2:$2,0),FALSE),"")</f>
        <v/>
      </c>
      <c r="I363" s="8" t="str">
        <f>IFERROR(VLOOKUP($B$361,$4:$126,MATCH($S370&amp;"/"&amp;I$341,$2:$2,0),FALSE),"")</f>
        <v/>
      </c>
      <c r="J363" s="8" t="str">
        <f>IFERROR(VLOOKUP($B$361,$4:$126,MATCH($S370&amp;"/"&amp;J$341,$2:$2,0),FALSE),"")</f>
        <v/>
      </c>
      <c r="K363" s="8" t="str">
        <f>IFERROR(VLOOKUP($B$361,$4:$126,MATCH($S370&amp;"/"&amp;K$341,$2:$2,0),FALSE),"")</f>
        <v/>
      </c>
      <c r="L363" s="8" t="str">
        <f>IFERROR(VLOOKUP($B$361,$4:$126,MATCH($S370&amp;"/"&amp;L$341,$2:$2,0),FALSE),"")</f>
        <v/>
      </c>
      <c r="M363" s="8">
        <f>IFERROR(VLOOKUP($B$361,$4:$126,MATCH($S370&amp;"/"&amp;M$341,$2:$2,0),FALSE),"")</f>
        <v>21876</v>
      </c>
      <c r="N363" s="8">
        <f>IFERROR(VLOOKUP($B$361,$4:$126,MATCH($S370&amp;"/"&amp;N$341,$2:$2,0),FALSE),"")</f>
        <v>24514</v>
      </c>
      <c r="O363" s="8">
        <f>IFERROR(VLOOKUP($B$361,$4:$126,MATCH($S370&amp;"/"&amp;O$341,$2:$2,0),FALSE),"")</f>
        <v>23927</v>
      </c>
      <c r="P363" s="8">
        <f>IFERROR(VLOOKUP($B$361,$4:$126,MATCH($S370&amp;"/"&amp;P$341,$2:$2,0),FALSE),"")</f>
        <v>32151</v>
      </c>
      <c r="Q363" s="8">
        <f>IFERROR(VLOOKUP($B$355,$4:$126,MATCH($S363&amp;"/"&amp;Q$348,$2:$2,0),FALSE),"")</f>
        <v>103935</v>
      </c>
      <c r="R363" s="6"/>
      <c r="S363" s="9" t="s">
        <v>12</v>
      </c>
    </row>
    <row r="364" spans="1:19" ht="14">
      <c r="B364" s="8" t="str">
        <f>IFERROR(VLOOKUP($B$361,$4:$126,MATCH($S371&amp;"/"&amp;B$341,$2:$2,0),FALSE),"")</f>
        <v/>
      </c>
      <c r="C364" s="8" t="str">
        <f>IFERROR(VLOOKUP($B$361,$4:$126,MATCH($S371&amp;"/"&amp;C$341,$2:$2,0),FALSE),"")</f>
        <v/>
      </c>
      <c r="D364" s="8" t="str">
        <f>IFERROR(VLOOKUP($B$361,$4:$126,MATCH($S371&amp;"/"&amp;D$341,$2:$2,0),FALSE),"")</f>
        <v/>
      </c>
      <c r="E364" s="8" t="str">
        <f>IFERROR(VLOOKUP($B$361,$4:$126,MATCH($S371&amp;"/"&amp;E$341,$2:$2,0),FALSE),"")</f>
        <v/>
      </c>
      <c r="F364" s="8" t="str">
        <f>IFERROR(VLOOKUP($B$361,$4:$126,MATCH($S371&amp;"/"&amp;F$341,$2:$2,0),FALSE),"")</f>
        <v/>
      </c>
      <c r="G364" s="8" t="str">
        <f>IFERROR(VLOOKUP($B$361,$4:$126,MATCH($S371&amp;"/"&amp;G$341,$2:$2,0),FALSE),"")</f>
        <v/>
      </c>
      <c r="H364" s="8" t="str">
        <f>IFERROR(VLOOKUP($B$361,$4:$126,MATCH($S371&amp;"/"&amp;H$341,$2:$2,0),FALSE),"")</f>
        <v/>
      </c>
      <c r="I364" s="8" t="str">
        <f>IFERROR(VLOOKUP($B$361,$4:$126,MATCH($S371&amp;"/"&amp;I$341,$2:$2,0),FALSE),"")</f>
        <v/>
      </c>
      <c r="J364" s="8" t="str">
        <f>IFERROR(VLOOKUP($B$361,$4:$126,MATCH($S371&amp;"/"&amp;J$341,$2:$2,0),FALSE),"")</f>
        <v/>
      </c>
      <c r="K364" s="8" t="str">
        <f>IFERROR(VLOOKUP($B$361,$4:$126,MATCH($S371&amp;"/"&amp;K$341,$2:$2,0),FALSE),"")</f>
        <v/>
      </c>
      <c r="L364" s="8" t="str">
        <f>IFERROR(VLOOKUP($B$361,$4:$126,MATCH($S371&amp;"/"&amp;L$341,$2:$2,0),FALSE),"")</f>
        <v/>
      </c>
      <c r="M364" s="8">
        <f>IFERROR(VLOOKUP($B$361,$4:$126,MATCH($S371&amp;"/"&amp;M$341,$2:$2,0),FALSE),"")</f>
        <v>24334</v>
      </c>
      <c r="N364" s="8">
        <f>IFERROR(VLOOKUP($B$361,$4:$126,MATCH($S371&amp;"/"&amp;N$341,$2:$2,0),FALSE),"")</f>
        <v>23590</v>
      </c>
      <c r="O364" s="8">
        <f>IFERROR(VLOOKUP($B$361,$4:$126,MATCH($S371&amp;"/"&amp;O$341,$2:$2,0),FALSE),"")</f>
        <v>47371</v>
      </c>
      <c r="P364" s="8">
        <f>IFERROR(VLOOKUP($B$361,$4:$126,MATCH($S371&amp;"/"&amp;P$341,$2:$2,0),FALSE),"")</f>
        <v>33372</v>
      </c>
      <c r="Q364" s="8">
        <f>IFERROR(VLOOKUP($B$355,$4:$126,MATCH($S364&amp;"/"&amp;Q$348,$2:$2,0),FALSE),"")</f>
        <v>100765</v>
      </c>
      <c r="R364" s="6"/>
      <c r="S364" s="9" t="s">
        <v>13</v>
      </c>
    </row>
    <row r="365" spans="1:19" ht="14">
      <c r="B365" s="8" t="str">
        <f>IFERROR(VLOOKUP($B$361,$4:$126,MATCH($S372&amp;"/"&amp;B$341,$2:$2,0),FALSE),"")</f>
        <v/>
      </c>
      <c r="C365" s="8" t="str">
        <f>IFERROR(VLOOKUP($B$361,$4:$126,MATCH($S372&amp;"/"&amp;C$341,$2:$2,0),FALSE),"")</f>
        <v/>
      </c>
      <c r="D365" s="8" t="str">
        <f>IFERROR(VLOOKUP($B$361,$4:$126,MATCH($S372&amp;"/"&amp;D$341,$2:$2,0),FALSE),"")</f>
        <v/>
      </c>
      <c r="E365" s="8" t="str">
        <f>IFERROR(VLOOKUP($B$361,$4:$126,MATCH($S372&amp;"/"&amp;E$341,$2:$2,0),FALSE),"")</f>
        <v/>
      </c>
      <c r="F365" s="8" t="str">
        <f>IFERROR(VLOOKUP($B$361,$4:$126,MATCH($S372&amp;"/"&amp;F$341,$2:$2,0),FALSE),"")</f>
        <v/>
      </c>
      <c r="G365" s="8" t="str">
        <f>IFERROR(VLOOKUP($B$361,$4:$126,MATCH($S372&amp;"/"&amp;G$341,$2:$2,0),FALSE),"")</f>
        <v/>
      </c>
      <c r="H365" s="8" t="str">
        <f>IFERROR(VLOOKUP($B$361,$4:$126,MATCH($S372&amp;"/"&amp;H$341,$2:$2,0),FALSE),"")</f>
        <v/>
      </c>
      <c r="I365" s="8" t="str">
        <f>IFERROR(VLOOKUP($B$361,$4:$126,MATCH($S372&amp;"/"&amp;I$341,$2:$2,0),FALSE),"")</f>
        <v/>
      </c>
      <c r="J365" s="8" t="str">
        <f>IFERROR(VLOOKUP($B$361,$4:$126,MATCH($S372&amp;"/"&amp;J$341,$2:$2,0),FALSE),"")</f>
        <v/>
      </c>
      <c r="K365" s="8" t="str">
        <f>IFERROR(VLOOKUP($B$361,$4:$126,MATCH($S372&amp;"/"&amp;K$341,$2:$2,0),FALSE),"")</f>
        <v/>
      </c>
      <c r="L365" s="8" t="str">
        <f>IFERROR(VLOOKUP($B$361,$4:$126,MATCH($S372&amp;"/"&amp;L$341,$2:$2,0),FALSE),"")</f>
        <v/>
      </c>
      <c r="M365" s="8">
        <f>IFERROR(VLOOKUP($B$361,$4:$126,MATCH($S372&amp;"/"&amp;M$341,$2:$2,0),FALSE),"")</f>
        <v>23986.54</v>
      </c>
      <c r="N365" s="8">
        <f>IFERROR(VLOOKUP($B$361,$4:$126,MATCH($S372&amp;"/"&amp;N$341,$2:$2,0),FALSE),IFERROR(VLOOKUP($B$361,$4:$126,MATCH($S371&amp;"/"&amp;N$341,$2:$2,0),FALSE),IFERROR(VLOOKUP($B$361,$4:$126,MATCH($S370&amp;"/"&amp;N$341,$2:$2,0),FALSE),IFERROR(VLOOKUP($B$361,$4:$126,MATCH($S369&amp;"/"&amp;N$341,$2:$2,0),FALSE),""))))</f>
        <v>27278.66</v>
      </c>
      <c r="O365" s="8">
        <f>IFERROR(VLOOKUP($B$361,$4:$126,MATCH($S372&amp;"/"&amp;O$341,$2:$2,0),FALSE),IFERROR(VLOOKUP($B$361,$4:$126,MATCH($S371&amp;"/"&amp;O$341,$2:$2,0),FALSE),IFERROR(VLOOKUP($B$361,$4:$126,MATCH($S370&amp;"/"&amp;O$341,$2:$2,0),FALSE),IFERROR(VLOOKUP($B$361,$4:$126,MATCH($S369&amp;"/"&amp;O$341,$2:$2,0),FALSE),""))))</f>
        <v>32259.360000000001</v>
      </c>
      <c r="P365" s="8">
        <f>IFERROR(VLOOKUP($B$361,$4:$126,MATCH($S372&amp;"/"&amp;P$341,$2:$2,0),FALSE),IFERROR(VLOOKUP($B$361,$4:$126,MATCH($S371&amp;"/"&amp;P$341,$2:$2,0),FALSE),IFERROR(VLOOKUP($B$361,$4:$126,MATCH($S370&amp;"/"&amp;P$341,$2:$2,0),FALSE),IFERROR(VLOOKUP($B$361,$4:$126,MATCH($S369&amp;"/"&amp;P$341,$2:$2,0),FALSE),""))))</f>
        <v>32041.73</v>
      </c>
      <c r="Q365" s="8">
        <f>IFERROR(VLOOKUP($B$355,$4:$126,MATCH($S365&amp;"/"&amp;Q$348,$2:$2,0),FALSE),"")</f>
        <v>116098</v>
      </c>
      <c r="R365" s="6"/>
      <c r="S365" s="9" t="s">
        <v>14</v>
      </c>
    </row>
    <row r="366" spans="1:19" ht="14">
      <c r="B366" s="12" t="e">
        <f>+B365/B$395</f>
        <v>#VALUE!</v>
      </c>
      <c r="C366" s="12" t="e">
        <f>+C365/C$395</f>
        <v>#VALUE!</v>
      </c>
      <c r="D366" s="12" t="e">
        <f>+D365/D$395</f>
        <v>#VALUE!</v>
      </c>
      <c r="E366" s="12" t="e">
        <f>+E365/E$395</f>
        <v>#VALUE!</v>
      </c>
      <c r="F366" s="12" t="e">
        <f>+F365/F$395</f>
        <v>#VALUE!</v>
      </c>
      <c r="G366" s="12" t="e">
        <f>+G365/G$395</f>
        <v>#VALUE!</v>
      </c>
      <c r="H366" s="12" t="e">
        <f>+H365/H$395</f>
        <v>#VALUE!</v>
      </c>
      <c r="I366" s="12" t="e">
        <f>+I365/I$395</f>
        <v>#VALUE!</v>
      </c>
      <c r="J366" s="12" t="e">
        <f>+J365/J$395</f>
        <v>#VALUE!</v>
      </c>
      <c r="K366" s="12" t="e">
        <f>+K365/K$395</f>
        <v>#VALUE!</v>
      </c>
      <c r="L366" s="12" t="e">
        <f>+L365/L$395</f>
        <v>#VALUE!</v>
      </c>
      <c r="M366" s="12">
        <f>+M365/M$395</f>
        <v>2.1936448176659993E-2</v>
      </c>
      <c r="N366" s="12">
        <f>+N365/N$395</f>
        <v>2.7210971891091753E-2</v>
      </c>
      <c r="O366" s="12">
        <f>+O365/O$395</f>
        <v>2.4214306175469394E-2</v>
      </c>
      <c r="P366" s="12">
        <f>+P365/P$395</f>
        <v>1.4250243590847572E-2</v>
      </c>
      <c r="Q366" s="8">
        <f>IFERROR(VLOOKUP($B$355,$4:$126,MATCH($S366&amp;"/"&amp;Q$348,$2:$2,0),FALSE),IFERROR(VLOOKUP($B$355,$4:$126,MATCH($S365&amp;"/"&amp;Q$348,$2:$2,0),FALSE),IFERROR(VLOOKUP($B$355,$4:$126,MATCH($S364&amp;"/"&amp;Q$348,$2:$2,0),FALSE),IFERROR(VLOOKUP($B$355,$4:$126,MATCH($S363&amp;"/"&amp;Q$348,$2:$2,0),FALSE),""))))</f>
        <v>106204.59</v>
      </c>
      <c r="R366" s="6"/>
      <c r="S366" s="9" t="s">
        <v>15</v>
      </c>
    </row>
    <row r="367" spans="1:19" ht="14">
      <c r="A367" s="84"/>
      <c r="B367" s="351" t="s">
        <v>312</v>
      </c>
      <c r="C367" s="351"/>
      <c r="D367" s="351"/>
      <c r="E367" s="351"/>
      <c r="F367" s="351"/>
      <c r="G367" s="351"/>
      <c r="H367" s="351"/>
      <c r="I367" s="351"/>
      <c r="J367" s="351"/>
      <c r="K367" s="351"/>
      <c r="L367" s="351"/>
      <c r="M367" s="351"/>
      <c r="N367" s="351"/>
      <c r="O367" s="116"/>
      <c r="P367" s="116"/>
      <c r="Q367" s="12">
        <f t="shared" ref="Q367" si="8">+Q366/Q$402</f>
        <v>4.3193112006615922E-2</v>
      </c>
      <c r="R367" s="6"/>
      <c r="S367" s="11" t="s">
        <v>377</v>
      </c>
    </row>
    <row r="368" spans="1:19" ht="14">
      <c r="B368" s="8" t="str">
        <f>IFERROR(VLOOKUP($B$367,$4:$126,MATCH($S375&amp;"/"&amp;B$341,$2:$2,0),FALSE),"")</f>
        <v/>
      </c>
      <c r="C368" s="8" t="str">
        <f>IFERROR(VLOOKUP($B$367,$4:$126,MATCH($S375&amp;"/"&amp;C$341,$2:$2,0),FALSE),"")</f>
        <v/>
      </c>
      <c r="D368" s="8" t="str">
        <f>IFERROR(VLOOKUP($B$367,$4:$126,MATCH($S375&amp;"/"&amp;D$341,$2:$2,0),FALSE),"")</f>
        <v/>
      </c>
      <c r="E368" s="8" t="str">
        <f>IFERROR(VLOOKUP($B$367,$4:$126,MATCH($S375&amp;"/"&amp;E$341,$2:$2,0),FALSE),"")</f>
        <v/>
      </c>
      <c r="F368" s="8" t="str">
        <f>IFERROR(VLOOKUP($B$367,$4:$126,MATCH($S375&amp;"/"&amp;F$341,$2:$2,0),FALSE),"")</f>
        <v/>
      </c>
      <c r="G368" s="8" t="str">
        <f>IFERROR(VLOOKUP($B$367,$4:$126,MATCH($S375&amp;"/"&amp;G$341,$2:$2,0),FALSE),"")</f>
        <v/>
      </c>
      <c r="H368" s="8" t="str">
        <f>IFERROR(VLOOKUP($B$367,$4:$126,MATCH($S375&amp;"/"&amp;H$341,$2:$2,0),FALSE),"")</f>
        <v/>
      </c>
      <c r="I368" s="8" t="str">
        <f>IFERROR(VLOOKUP($B$367,$4:$126,MATCH($S375&amp;"/"&amp;I$341,$2:$2,0),FALSE),"")</f>
        <v/>
      </c>
      <c r="J368" s="8" t="str">
        <f>IFERROR(VLOOKUP($B$367,$4:$126,MATCH($S375&amp;"/"&amp;J$341,$2:$2,0),FALSE),"")</f>
        <v/>
      </c>
      <c r="K368" s="8" t="str">
        <f>IFERROR(VLOOKUP($B$367,$4:$126,MATCH($S375&amp;"/"&amp;K$341,$2:$2,0),FALSE),"")</f>
        <v/>
      </c>
      <c r="L368" s="8" t="str">
        <f>IFERROR(VLOOKUP($B$367,$4:$126,MATCH($S375&amp;"/"&amp;L$341,$2:$2,0),FALSE),"")</f>
        <v/>
      </c>
      <c r="M368" s="8">
        <f>IFERROR(VLOOKUP($B$367,$4:$126,MATCH($S375&amp;"/"&amp;M$341,$2:$2,0),FALSE),"")</f>
        <v>459843</v>
      </c>
      <c r="N368" s="8">
        <f>IFERROR(VLOOKUP($B$367,$4:$126,MATCH($S375&amp;"/"&amp;N$341,$2:$2,0),FALSE),"")</f>
        <v>423515</v>
      </c>
      <c r="O368" s="8">
        <f>IFERROR(VLOOKUP($B$367,$4:$126,MATCH($S375&amp;"/"&amp;O$341,$2:$2,0),FALSE),"")</f>
        <v>308490</v>
      </c>
      <c r="P368" s="8">
        <f>IFERROR(VLOOKUP($B$367,$4:$126,MATCH($S375&amp;"/"&amp;P$341,$2:$2,0),FALSE),"")</f>
        <v>507727</v>
      </c>
      <c r="Q368" s="116"/>
      <c r="R368" s="6"/>
      <c r="S368" s="3"/>
    </row>
    <row r="369" spans="1:19" ht="14">
      <c r="B369" s="8" t="str">
        <f>IFERROR(VLOOKUP($B$367,$4:$126,MATCH($S376&amp;"/"&amp;B$341,$2:$2,0),FALSE),"")</f>
        <v/>
      </c>
      <c r="C369" s="8" t="str">
        <f>IFERROR(VLOOKUP($B$367,$4:$126,MATCH($S376&amp;"/"&amp;C$341,$2:$2,0),FALSE),"")</f>
        <v/>
      </c>
      <c r="D369" s="8" t="str">
        <f>IFERROR(VLOOKUP($B$367,$4:$126,MATCH($S376&amp;"/"&amp;D$341,$2:$2,0),FALSE),"")</f>
        <v/>
      </c>
      <c r="E369" s="8" t="str">
        <f>IFERROR(VLOOKUP($B$367,$4:$126,MATCH($S376&amp;"/"&amp;E$341,$2:$2,0),FALSE),"")</f>
        <v/>
      </c>
      <c r="F369" s="8" t="str">
        <f>IFERROR(VLOOKUP($B$367,$4:$126,MATCH($S376&amp;"/"&amp;F$341,$2:$2,0),FALSE),"")</f>
        <v/>
      </c>
      <c r="G369" s="8" t="str">
        <f>IFERROR(VLOOKUP($B$367,$4:$126,MATCH($S376&amp;"/"&amp;G$341,$2:$2,0),FALSE),"")</f>
        <v/>
      </c>
      <c r="H369" s="8" t="str">
        <f>IFERROR(VLOOKUP($B$367,$4:$126,MATCH($S376&amp;"/"&amp;H$341,$2:$2,0),FALSE),"")</f>
        <v/>
      </c>
      <c r="I369" s="8" t="str">
        <f>IFERROR(VLOOKUP($B$367,$4:$126,MATCH($S376&amp;"/"&amp;I$341,$2:$2,0),FALSE),"")</f>
        <v/>
      </c>
      <c r="J369" s="8" t="str">
        <f>IFERROR(VLOOKUP($B$367,$4:$126,MATCH($S376&amp;"/"&amp;J$341,$2:$2,0),FALSE),"")</f>
        <v/>
      </c>
      <c r="K369" s="8" t="str">
        <f>IFERROR(VLOOKUP($B$367,$4:$126,MATCH($S376&amp;"/"&amp;K$341,$2:$2,0),FALSE),"")</f>
        <v/>
      </c>
      <c r="L369" s="8" t="str">
        <f>IFERROR(VLOOKUP($B$367,$4:$126,MATCH($S376&amp;"/"&amp;L$341,$2:$2,0),FALSE),"")</f>
        <v/>
      </c>
      <c r="M369" s="8">
        <f>IFERROR(VLOOKUP($B$367,$4:$126,MATCH($S376&amp;"/"&amp;M$341,$2:$2,0),FALSE),"")</f>
        <v>386693</v>
      </c>
      <c r="N369" s="8">
        <f>IFERROR(VLOOKUP($B$367,$4:$126,MATCH($S376&amp;"/"&amp;N$341,$2:$2,0),FALSE),"")</f>
        <v>252359</v>
      </c>
      <c r="O369" s="8">
        <f>IFERROR(VLOOKUP($B$367,$4:$126,MATCH($S376&amp;"/"&amp;O$341,$2:$2,0),FALSE),"")</f>
        <v>350159</v>
      </c>
      <c r="P369" s="8">
        <f>IFERROR(VLOOKUP($B$367,$4:$126,MATCH($S376&amp;"/"&amp;P$341,$2:$2,0),FALSE),"")</f>
        <v>440713</v>
      </c>
      <c r="Q369" s="8">
        <f>IFERROR(VLOOKUP($B$361,$4:$126,MATCH($S369&amp;"/"&amp;Q$348,$2:$2,0),FALSE),"")</f>
        <v>33149</v>
      </c>
      <c r="R369" s="6"/>
      <c r="S369" s="9" t="s">
        <v>12</v>
      </c>
    </row>
    <row r="370" spans="1:19" ht="14">
      <c r="B370" s="8" t="str">
        <f>IFERROR(VLOOKUP($B$367,$4:$126,MATCH($S377&amp;"/"&amp;B$341,$2:$2,0),FALSE),"")</f>
        <v/>
      </c>
      <c r="C370" s="8" t="str">
        <f>IFERROR(VLOOKUP($B$367,$4:$126,MATCH($S377&amp;"/"&amp;C$341,$2:$2,0),FALSE),"")</f>
        <v/>
      </c>
      <c r="D370" s="8" t="str">
        <f>IFERROR(VLOOKUP($B$367,$4:$126,MATCH($S377&amp;"/"&amp;D$341,$2:$2,0),FALSE),"")</f>
        <v/>
      </c>
      <c r="E370" s="8" t="str">
        <f>IFERROR(VLOOKUP($B$367,$4:$126,MATCH($S377&amp;"/"&amp;E$341,$2:$2,0),FALSE),"")</f>
        <v/>
      </c>
      <c r="F370" s="8" t="str">
        <f>IFERROR(VLOOKUP($B$367,$4:$126,MATCH($S377&amp;"/"&amp;F$341,$2:$2,0),FALSE),"")</f>
        <v/>
      </c>
      <c r="G370" s="8" t="str">
        <f>IFERROR(VLOOKUP($B$367,$4:$126,MATCH($S377&amp;"/"&amp;G$341,$2:$2,0),FALSE),"")</f>
        <v/>
      </c>
      <c r="H370" s="8" t="str">
        <f>IFERROR(VLOOKUP($B$367,$4:$126,MATCH($S377&amp;"/"&amp;H$341,$2:$2,0),FALSE),"")</f>
        <v/>
      </c>
      <c r="I370" s="8" t="str">
        <f>IFERROR(VLOOKUP($B$367,$4:$126,MATCH($S377&amp;"/"&amp;I$341,$2:$2,0),FALSE),"")</f>
        <v/>
      </c>
      <c r="J370" s="8" t="str">
        <f>IFERROR(VLOOKUP($B$367,$4:$126,MATCH($S377&amp;"/"&amp;J$341,$2:$2,0),FALSE),"")</f>
        <v/>
      </c>
      <c r="K370" s="8" t="str">
        <f>IFERROR(VLOOKUP($B$367,$4:$126,MATCH($S377&amp;"/"&amp;K$341,$2:$2,0),FALSE),"")</f>
        <v/>
      </c>
      <c r="L370" s="8" t="str">
        <f>IFERROR(VLOOKUP($B$367,$4:$126,MATCH($S377&amp;"/"&amp;L$341,$2:$2,0),FALSE),"")</f>
        <v/>
      </c>
      <c r="M370" s="8">
        <f>IFERROR(VLOOKUP($B$367,$4:$126,MATCH($S377&amp;"/"&amp;M$341,$2:$2,0),FALSE),"")</f>
        <v>390284</v>
      </c>
      <c r="N370" s="8">
        <f>IFERROR(VLOOKUP($B$367,$4:$126,MATCH($S377&amp;"/"&amp;N$341,$2:$2,0),FALSE),"")</f>
        <v>239425</v>
      </c>
      <c r="O370" s="8">
        <f>IFERROR(VLOOKUP($B$367,$4:$126,MATCH($S377&amp;"/"&amp;O$341,$2:$2,0),FALSE),"")</f>
        <v>564079</v>
      </c>
      <c r="P370" s="8">
        <f>IFERROR(VLOOKUP($B$367,$4:$126,MATCH($S377&amp;"/"&amp;P$341,$2:$2,0),FALSE),"")</f>
        <v>802426</v>
      </c>
      <c r="Q370" s="8">
        <f>IFERROR(VLOOKUP($B$361,$4:$126,MATCH($S370&amp;"/"&amp;Q$348,$2:$2,0),FALSE),"")</f>
        <v>32650</v>
      </c>
      <c r="R370" s="6"/>
      <c r="S370" s="9" t="s">
        <v>13</v>
      </c>
    </row>
    <row r="371" spans="1:19" ht="14">
      <c r="B371" s="8" t="str">
        <f>IFERROR(VLOOKUP($B$367,$4:$126,MATCH($S378&amp;"/"&amp;B$341,$2:$2,0),FALSE),"")</f>
        <v/>
      </c>
      <c r="C371" s="8" t="str">
        <f>IFERROR(VLOOKUP($B$367,$4:$126,MATCH($S378&amp;"/"&amp;C$341,$2:$2,0),FALSE),"")</f>
        <v/>
      </c>
      <c r="D371" s="8" t="str">
        <f>IFERROR(VLOOKUP($B$367,$4:$126,MATCH($S378&amp;"/"&amp;D$341,$2:$2,0),FALSE),"")</f>
        <v/>
      </c>
      <c r="E371" s="8" t="str">
        <f>IFERROR(VLOOKUP($B$367,$4:$126,MATCH($S378&amp;"/"&amp;E$341,$2:$2,0),FALSE),"")</f>
        <v/>
      </c>
      <c r="F371" s="8" t="str">
        <f>IFERROR(VLOOKUP($B$367,$4:$126,MATCH($S378&amp;"/"&amp;F$341,$2:$2,0),FALSE),"")</f>
        <v/>
      </c>
      <c r="G371" s="8" t="str">
        <f>IFERROR(VLOOKUP($B$367,$4:$126,MATCH($S378&amp;"/"&amp;G$341,$2:$2,0),FALSE),"")</f>
        <v/>
      </c>
      <c r="H371" s="8" t="str">
        <f>IFERROR(VLOOKUP($B$367,$4:$126,MATCH($S378&amp;"/"&amp;H$341,$2:$2,0),FALSE),"")</f>
        <v/>
      </c>
      <c r="I371" s="8" t="str">
        <f>IFERROR(VLOOKUP($B$367,$4:$126,MATCH($S378&amp;"/"&amp;I$341,$2:$2,0),FALSE),"")</f>
        <v/>
      </c>
      <c r="J371" s="8" t="str">
        <f>IFERROR(VLOOKUP($B$367,$4:$126,MATCH($S378&amp;"/"&amp;J$341,$2:$2,0),FALSE),"")</f>
        <v/>
      </c>
      <c r="K371" s="8" t="str">
        <f>IFERROR(VLOOKUP($B$367,$4:$126,MATCH($S378&amp;"/"&amp;K$341,$2:$2,0),FALSE),"")</f>
        <v/>
      </c>
      <c r="L371" s="8" t="str">
        <f>IFERROR(VLOOKUP($B$367,$4:$126,MATCH($S378&amp;"/"&amp;L$341,$2:$2,0),FALSE),"")</f>
        <v/>
      </c>
      <c r="M371" s="8">
        <f>IFERROR(VLOOKUP($B$367,$4:$126,MATCH($S378&amp;"/"&amp;M$341,$2:$2,0),FALSE),"")</f>
        <v>402087.22</v>
      </c>
      <c r="N371" s="8">
        <f>IFERROR(VLOOKUP($B$367,$4:$126,MATCH($S378&amp;"/"&amp;N$341,$2:$2,0),FALSE),IFERROR(VLOOKUP($B$367,$4:$126,MATCH($S377&amp;"/"&amp;N$341,$2:$2,0),FALSE),IFERROR(VLOOKUP($B$367,$4:$126,MATCH($S376&amp;"/"&amp;N$341,$2:$2,0),FALSE),IFERROR(VLOOKUP($B$367,$4:$126,MATCH($S375&amp;"/"&amp;N$341,$2:$2,0),FALSE),""))))</f>
        <v>259918.91</v>
      </c>
      <c r="O371" s="8">
        <f>IFERROR(VLOOKUP($B$367,$4:$126,MATCH($S378&amp;"/"&amp;O$341,$2:$2,0),FALSE),IFERROR(VLOOKUP($B$367,$4:$126,MATCH($S377&amp;"/"&amp;O$341,$2:$2,0),FALSE),IFERROR(VLOOKUP($B$367,$4:$126,MATCH($S376&amp;"/"&amp;O$341,$2:$2,0),FALSE),IFERROR(VLOOKUP($B$367,$4:$126,MATCH($S375&amp;"/"&amp;O$341,$2:$2,0),FALSE),""))))</f>
        <v>447305.64</v>
      </c>
      <c r="P371" s="8">
        <f>IFERROR(VLOOKUP($B$367,$4:$126,MATCH($S378&amp;"/"&amp;P$341,$2:$2,0),FALSE),IFERROR(VLOOKUP($B$367,$4:$126,MATCH($S377&amp;"/"&amp;P$341,$2:$2,0),FALSE),IFERROR(VLOOKUP($B$367,$4:$126,MATCH($S376&amp;"/"&amp;P$341,$2:$2,0),FALSE),IFERROR(VLOOKUP($B$367,$4:$126,MATCH($S375&amp;"/"&amp;P$341,$2:$2,0),FALSE),""))))</f>
        <v>931824.87</v>
      </c>
      <c r="Q371" s="8">
        <f>IFERROR(VLOOKUP($B$361,$4:$126,MATCH($S371&amp;"/"&amp;Q$348,$2:$2,0),FALSE),"")</f>
        <v>33229</v>
      </c>
      <c r="R371" s="6"/>
      <c r="S371" s="9" t="s">
        <v>14</v>
      </c>
    </row>
    <row r="372" spans="1:19" ht="14">
      <c r="B372" s="12" t="e">
        <f>+B371/B$395</f>
        <v>#VALUE!</v>
      </c>
      <c r="C372" s="12" t="e">
        <f>+C371/C$395</f>
        <v>#VALUE!</v>
      </c>
      <c r="D372" s="12" t="e">
        <f>+D371/D$395</f>
        <v>#VALUE!</v>
      </c>
      <c r="E372" s="12" t="e">
        <f>+E371/E$395</f>
        <v>#VALUE!</v>
      </c>
      <c r="F372" s="12" t="e">
        <f>+F371/F$395</f>
        <v>#VALUE!</v>
      </c>
      <c r="G372" s="12" t="e">
        <f>+G371/G$395</f>
        <v>#VALUE!</v>
      </c>
      <c r="H372" s="12" t="e">
        <f>+H371/H$395</f>
        <v>#VALUE!</v>
      </c>
      <c r="I372" s="12" t="e">
        <f>+I371/I$395</f>
        <v>#VALUE!</v>
      </c>
      <c r="J372" s="12" t="e">
        <f>+J371/J$395</f>
        <v>#VALUE!</v>
      </c>
      <c r="K372" s="12" t="e">
        <f>+K371/K$395</f>
        <v>#VALUE!</v>
      </c>
      <c r="L372" s="12" t="e">
        <f>+L371/L$395</f>
        <v>#VALUE!</v>
      </c>
      <c r="M372" s="12">
        <f>+M371/M$395</f>
        <v>0.3677214581188985</v>
      </c>
      <c r="N372" s="12">
        <f>+N371/N$395</f>
        <v>0.25927395825063282</v>
      </c>
      <c r="O372" s="12">
        <f>+O371/O$395</f>
        <v>0.3357535834862902</v>
      </c>
      <c r="P372" s="12">
        <f>+P371/P$395</f>
        <v>0.41441992618718998</v>
      </c>
      <c r="Q372" s="8">
        <f>IFERROR(VLOOKUP($B$361,$4:$126,MATCH($S372&amp;"/"&amp;Q$348,$2:$2,0),FALSE),IFERROR(VLOOKUP($B$361,$4:$126,MATCH($S371&amp;"/"&amp;Q$348,$2:$2,0),FALSE),IFERROR(VLOOKUP($B$361,$4:$126,MATCH($S370&amp;"/"&amp;Q$348,$2:$2,0),FALSE),IFERROR(VLOOKUP($B$361,$4:$126,MATCH($S369&amp;"/"&amp;Q$348,$2:$2,0),FALSE),""))))</f>
        <v>33198.25</v>
      </c>
      <c r="R372" s="6"/>
      <c r="S372" s="9" t="s">
        <v>15</v>
      </c>
    </row>
    <row r="373" spans="1:19" ht="14">
      <c r="B373" s="353" t="s">
        <v>313</v>
      </c>
      <c r="C373" s="353"/>
      <c r="D373" s="353"/>
      <c r="E373" s="353"/>
      <c r="F373" s="353"/>
      <c r="G373" s="353"/>
      <c r="H373" s="353"/>
      <c r="I373" s="353"/>
      <c r="J373" s="353"/>
      <c r="K373" s="353"/>
      <c r="L373" s="353"/>
      <c r="M373" s="353"/>
      <c r="N373" s="353"/>
      <c r="O373" s="116"/>
      <c r="P373" s="116"/>
      <c r="Q373" s="12">
        <f t="shared" ref="Q373" si="9">+Q372/Q$402</f>
        <v>1.3501636140901604E-2</v>
      </c>
      <c r="R373" s="6"/>
      <c r="S373" s="11" t="s">
        <v>377</v>
      </c>
    </row>
    <row r="374" spans="1:19" ht="14">
      <c r="B374" s="8" t="str">
        <f>IFERROR(VLOOKUP($B$373,$4:$126,MATCH($S381&amp;"/"&amp;B$341,$2:$2,0),FALSE),"")</f>
        <v/>
      </c>
      <c r="C374" s="8" t="str">
        <f>IFERROR(VLOOKUP($B$373,$4:$126,MATCH($S381&amp;"/"&amp;C$341,$2:$2,0),FALSE),"")</f>
        <v/>
      </c>
      <c r="D374" s="8" t="str">
        <f>IFERROR(VLOOKUP($B$373,$4:$126,MATCH($S381&amp;"/"&amp;D$341,$2:$2,0),FALSE),"")</f>
        <v/>
      </c>
      <c r="E374" s="8" t="str">
        <f>IFERROR(VLOOKUP($B$373,$4:$126,MATCH($S381&amp;"/"&amp;E$341,$2:$2,0),FALSE),"")</f>
        <v/>
      </c>
      <c r="F374" s="8" t="str">
        <f>IFERROR(VLOOKUP($B$373,$4:$126,MATCH($S381&amp;"/"&amp;F$341,$2:$2,0),FALSE),"")</f>
        <v/>
      </c>
      <c r="G374" s="8" t="str">
        <f>IFERROR(VLOOKUP($B$373,$4:$126,MATCH($S381&amp;"/"&amp;G$341,$2:$2,0),FALSE),"")</f>
        <v/>
      </c>
      <c r="H374" s="8" t="str">
        <f>IFERROR(VLOOKUP($B$373,$4:$126,MATCH($S381&amp;"/"&amp;H$341,$2:$2,0),FALSE),"")</f>
        <v/>
      </c>
      <c r="I374" s="8" t="str">
        <f>IFERROR(VLOOKUP($B$373,$4:$126,MATCH($S381&amp;"/"&amp;I$341,$2:$2,0),FALSE),"")</f>
        <v/>
      </c>
      <c r="J374" s="8" t="str">
        <f>IFERROR(VLOOKUP($B$373,$4:$126,MATCH($S381&amp;"/"&amp;J$341,$2:$2,0),FALSE),"")</f>
        <v/>
      </c>
      <c r="K374" s="8" t="str">
        <f>IFERROR(VLOOKUP($B$373,$4:$126,MATCH($S381&amp;"/"&amp;K$341,$2:$2,0),FALSE),"")</f>
        <v/>
      </c>
      <c r="L374" s="8" t="str">
        <f>IFERROR(VLOOKUP($B$373,$4:$126,MATCH($S381&amp;"/"&amp;L$341,$2:$2,0),FALSE),"")</f>
        <v/>
      </c>
      <c r="M374" s="8">
        <f>IFERROR(VLOOKUP($B$373,$4:$126,MATCH($S381&amp;"/"&amp;M$341,$2:$2,0),FALSE),"")</f>
        <v>495872</v>
      </c>
      <c r="N374" s="8">
        <f>IFERROR(VLOOKUP($B$373,$4:$126,MATCH($S381&amp;"/"&amp;N$341,$2:$2,0),FALSE),"")</f>
        <v>630931</v>
      </c>
      <c r="O374" s="8">
        <f>IFERROR(VLOOKUP($B$373,$4:$126,MATCH($S381&amp;"/"&amp;O$341,$2:$2,0),FALSE),"")</f>
        <v>609619</v>
      </c>
      <c r="P374" s="8">
        <f>IFERROR(VLOOKUP($B$373,$4:$126,MATCH($S381&amp;"/"&amp;P$341,$2:$2,0),FALSE),"")</f>
        <v>632834</v>
      </c>
      <c r="Q374" s="116"/>
      <c r="R374" s="6"/>
      <c r="S374" s="3"/>
    </row>
    <row r="375" spans="1:19" ht="14">
      <c r="B375" s="8" t="str">
        <f>IFERROR(VLOOKUP($B$373,$4:$126,MATCH($S382&amp;"/"&amp;B$341,$2:$2,0),FALSE),"")</f>
        <v/>
      </c>
      <c r="C375" s="8" t="str">
        <f>IFERROR(VLOOKUP($B$373,$4:$126,MATCH($S382&amp;"/"&amp;C$341,$2:$2,0),FALSE),"")</f>
        <v/>
      </c>
      <c r="D375" s="8" t="str">
        <f>IFERROR(VLOOKUP($B$373,$4:$126,MATCH($S382&amp;"/"&amp;D$341,$2:$2,0),FALSE),"")</f>
        <v/>
      </c>
      <c r="E375" s="8" t="str">
        <f>IFERROR(VLOOKUP($B$373,$4:$126,MATCH($S382&amp;"/"&amp;E$341,$2:$2,0),FALSE),"")</f>
        <v/>
      </c>
      <c r="F375" s="8" t="str">
        <f>IFERROR(VLOOKUP($B$373,$4:$126,MATCH($S382&amp;"/"&amp;F$341,$2:$2,0),FALSE),"")</f>
        <v/>
      </c>
      <c r="G375" s="8" t="str">
        <f>IFERROR(VLOOKUP($B$373,$4:$126,MATCH($S382&amp;"/"&amp;G$341,$2:$2,0),FALSE),"")</f>
        <v/>
      </c>
      <c r="H375" s="8" t="str">
        <f>IFERROR(VLOOKUP($B$373,$4:$126,MATCH($S382&amp;"/"&amp;H$341,$2:$2,0),FALSE),"")</f>
        <v/>
      </c>
      <c r="I375" s="8" t="str">
        <f>IFERROR(VLOOKUP($B$373,$4:$126,MATCH($S382&amp;"/"&amp;I$341,$2:$2,0),FALSE),"")</f>
        <v/>
      </c>
      <c r="J375" s="8" t="str">
        <f>IFERROR(VLOOKUP($B$373,$4:$126,MATCH($S382&amp;"/"&amp;J$341,$2:$2,0),FALSE),"")</f>
        <v/>
      </c>
      <c r="K375" s="8" t="str">
        <f>IFERROR(VLOOKUP($B$373,$4:$126,MATCH($S382&amp;"/"&amp;K$341,$2:$2,0),FALSE),"")</f>
        <v/>
      </c>
      <c r="L375" s="8" t="str">
        <f>IFERROR(VLOOKUP($B$373,$4:$126,MATCH($S382&amp;"/"&amp;L$341,$2:$2,0),FALSE),"")</f>
        <v/>
      </c>
      <c r="M375" s="8">
        <f>IFERROR(VLOOKUP($B$373,$4:$126,MATCH($S382&amp;"/"&amp;M$341,$2:$2,0),FALSE),"")</f>
        <v>557763</v>
      </c>
      <c r="N375" s="8">
        <f>IFERROR(VLOOKUP($B$373,$4:$126,MATCH($S382&amp;"/"&amp;N$341,$2:$2,0),FALSE),"")</f>
        <v>631175</v>
      </c>
      <c r="O375" s="8">
        <f>IFERROR(VLOOKUP($B$373,$4:$126,MATCH($S382&amp;"/"&amp;O$341,$2:$2,0),FALSE),"")</f>
        <v>615066</v>
      </c>
      <c r="P375" s="8">
        <f>IFERROR(VLOOKUP($B$373,$4:$126,MATCH($S382&amp;"/"&amp;P$341,$2:$2,0),FALSE),"")</f>
        <v>648065</v>
      </c>
      <c r="Q375" s="8">
        <f>IFERROR(VLOOKUP($B$367,$4:$126,MATCH($S375&amp;"/"&amp;Q$348,$2:$2,0),FALSE),"")</f>
        <v>930481</v>
      </c>
      <c r="R375" s="6"/>
      <c r="S375" s="9" t="s">
        <v>12</v>
      </c>
    </row>
    <row r="376" spans="1:19" ht="14">
      <c r="B376" s="8" t="str">
        <f>IFERROR(VLOOKUP($B$373,$4:$126,MATCH($S383&amp;"/"&amp;B$341,$2:$2,0),FALSE),"")</f>
        <v/>
      </c>
      <c r="C376" s="8" t="str">
        <f>IFERROR(VLOOKUP($B$373,$4:$126,MATCH($S383&amp;"/"&amp;C$341,$2:$2,0),FALSE),"")</f>
        <v/>
      </c>
      <c r="D376" s="8" t="str">
        <f>IFERROR(VLOOKUP($B$373,$4:$126,MATCH($S383&amp;"/"&amp;D$341,$2:$2,0),FALSE),"")</f>
        <v/>
      </c>
      <c r="E376" s="8" t="str">
        <f>IFERROR(VLOOKUP($B$373,$4:$126,MATCH($S383&amp;"/"&amp;E$341,$2:$2,0),FALSE),"")</f>
        <v/>
      </c>
      <c r="F376" s="8" t="str">
        <f>IFERROR(VLOOKUP($B$373,$4:$126,MATCH($S383&amp;"/"&amp;F$341,$2:$2,0),FALSE),"")</f>
        <v/>
      </c>
      <c r="G376" s="8" t="str">
        <f>IFERROR(VLOOKUP($B$373,$4:$126,MATCH($S383&amp;"/"&amp;G$341,$2:$2,0),FALSE),"")</f>
        <v/>
      </c>
      <c r="H376" s="8" t="str">
        <f>IFERROR(VLOOKUP($B$373,$4:$126,MATCH($S383&amp;"/"&amp;H$341,$2:$2,0),FALSE),"")</f>
        <v/>
      </c>
      <c r="I376" s="8" t="str">
        <f>IFERROR(VLOOKUP($B$373,$4:$126,MATCH($S383&amp;"/"&amp;I$341,$2:$2,0),FALSE),"")</f>
        <v/>
      </c>
      <c r="J376" s="8" t="str">
        <f>IFERROR(VLOOKUP($B$373,$4:$126,MATCH($S383&amp;"/"&amp;J$341,$2:$2,0),FALSE),"")</f>
        <v/>
      </c>
      <c r="K376" s="8" t="str">
        <f>IFERROR(VLOOKUP($B$373,$4:$126,MATCH($S383&amp;"/"&amp;K$341,$2:$2,0),FALSE),"")</f>
        <v/>
      </c>
      <c r="L376" s="8" t="str">
        <f>IFERROR(VLOOKUP($B$373,$4:$126,MATCH($S383&amp;"/"&amp;L$341,$2:$2,0),FALSE),"")</f>
        <v/>
      </c>
      <c r="M376" s="8">
        <f>IFERROR(VLOOKUP($B$373,$4:$126,MATCH($S383&amp;"/"&amp;M$341,$2:$2,0),FALSE),"")</f>
        <v>583886</v>
      </c>
      <c r="N376" s="8">
        <f>IFERROR(VLOOKUP($B$373,$4:$126,MATCH($S383&amp;"/"&amp;N$341,$2:$2,0),FALSE),"")</f>
        <v>644691</v>
      </c>
      <c r="O376" s="8">
        <f>IFERROR(VLOOKUP($B$373,$4:$126,MATCH($S383&amp;"/"&amp;O$341,$2:$2,0),FALSE),"")</f>
        <v>619347</v>
      </c>
      <c r="P376" s="8">
        <f>IFERROR(VLOOKUP($B$373,$4:$126,MATCH($S383&amp;"/"&amp;P$341,$2:$2,0),FALSE),"")</f>
        <v>653555</v>
      </c>
      <c r="Q376" s="8">
        <f>IFERROR(VLOOKUP($B$367,$4:$126,MATCH($S376&amp;"/"&amp;Q$348,$2:$2,0),FALSE),"")</f>
        <v>840078</v>
      </c>
      <c r="R376" s="6"/>
      <c r="S376" s="9" t="s">
        <v>13</v>
      </c>
    </row>
    <row r="377" spans="1:19" ht="14">
      <c r="B377" s="8" t="str">
        <f>IFERROR(VLOOKUP($B$373,$4:$126,MATCH($S384&amp;"/"&amp;B$341,$2:$2,0),FALSE),"")</f>
        <v/>
      </c>
      <c r="C377" s="8" t="str">
        <f>IFERROR(VLOOKUP($B$373,$4:$126,MATCH($S384&amp;"/"&amp;C$341,$2:$2,0),FALSE),"")</f>
        <v/>
      </c>
      <c r="D377" s="8" t="str">
        <f>IFERROR(VLOOKUP($B$373,$4:$126,MATCH($S384&amp;"/"&amp;D$341,$2:$2,0),FALSE),"")</f>
        <v/>
      </c>
      <c r="E377" s="8" t="str">
        <f>IFERROR(VLOOKUP($B$373,$4:$126,MATCH($S384&amp;"/"&amp;E$341,$2:$2,0),FALSE),"")</f>
        <v/>
      </c>
      <c r="F377" s="8" t="str">
        <f>IFERROR(VLOOKUP($B$373,$4:$126,MATCH($S384&amp;"/"&amp;F$341,$2:$2,0),FALSE),"")</f>
        <v/>
      </c>
      <c r="G377" s="8" t="str">
        <f>IFERROR(VLOOKUP($B$373,$4:$126,MATCH($S384&amp;"/"&amp;G$341,$2:$2,0),FALSE),"")</f>
        <v/>
      </c>
      <c r="H377" s="8" t="str">
        <f>IFERROR(VLOOKUP($B$373,$4:$126,MATCH($S384&amp;"/"&amp;H$341,$2:$2,0),FALSE),"")</f>
        <v/>
      </c>
      <c r="I377" s="8" t="str">
        <f>IFERROR(VLOOKUP($B$373,$4:$126,MATCH($S384&amp;"/"&amp;I$341,$2:$2,0),FALSE),"")</f>
        <v/>
      </c>
      <c r="J377" s="8" t="str">
        <f>IFERROR(VLOOKUP($B$373,$4:$126,MATCH($S384&amp;"/"&amp;J$341,$2:$2,0),FALSE),"")</f>
        <v/>
      </c>
      <c r="K377" s="8" t="str">
        <f>IFERROR(VLOOKUP($B$373,$4:$126,MATCH($S384&amp;"/"&amp;K$341,$2:$2,0),FALSE),"")</f>
        <v/>
      </c>
      <c r="L377" s="8" t="str">
        <f>IFERROR(VLOOKUP($B$373,$4:$126,MATCH($S384&amp;"/"&amp;L$341,$2:$2,0),FALSE),"")</f>
        <v/>
      </c>
      <c r="M377" s="8">
        <f>IFERROR(VLOOKUP($B$373,$4:$126,MATCH($S384&amp;"/"&amp;M$341,$2:$2,0),FALSE),"")</f>
        <v>593621.39</v>
      </c>
      <c r="N377" s="8">
        <f>IFERROR(VLOOKUP($B$373,$4:$126,MATCH($S384&amp;"/"&amp;N$341,$2:$2,0),FALSE),IFERROR(VLOOKUP($B$373,$4:$126,MATCH($S383&amp;"/"&amp;N$341,$2:$2,0),FALSE),IFERROR(VLOOKUP($B$373,$4:$126,MATCH($S382&amp;"/"&amp;N$341,$2:$2,0),FALSE),IFERROR(VLOOKUP($B$373,$4:$126,MATCH($S381&amp;"/"&amp;N$341,$2:$2,0),FALSE),""))))</f>
        <v>646287.43000000005</v>
      </c>
      <c r="O377" s="8">
        <f>IFERROR(VLOOKUP($B$373,$4:$126,MATCH($S384&amp;"/"&amp;O$341,$2:$2,0),FALSE),IFERROR(VLOOKUP($B$373,$4:$126,MATCH($S383&amp;"/"&amp;O$341,$2:$2,0),FALSE),IFERROR(VLOOKUP($B$373,$4:$126,MATCH($S382&amp;"/"&amp;O$341,$2:$2,0),FALSE),IFERROR(VLOOKUP($B$373,$4:$126,MATCH($S381&amp;"/"&amp;O$341,$2:$2,0),FALSE),""))))</f>
        <v>631668.79</v>
      </c>
      <c r="P377" s="8">
        <f>IFERROR(VLOOKUP($B$373,$4:$126,MATCH($S384&amp;"/"&amp;P$341,$2:$2,0),FALSE),IFERROR(VLOOKUP($B$373,$4:$126,MATCH($S383&amp;"/"&amp;P$341,$2:$2,0),FALSE),IFERROR(VLOOKUP($B$373,$4:$126,MATCH($S382&amp;"/"&amp;P$341,$2:$2,0),FALSE),IFERROR(VLOOKUP($B$373,$4:$126,MATCH($S381&amp;"/"&amp;P$341,$2:$2,0),FALSE),""))))</f>
        <v>656813.78</v>
      </c>
      <c r="Q377" s="8">
        <f>IFERROR(VLOOKUP($B$367,$4:$126,MATCH($S377&amp;"/"&amp;Q$348,$2:$2,0),FALSE),"")</f>
        <v>936110</v>
      </c>
      <c r="R377" s="6"/>
      <c r="S377" s="9" t="s">
        <v>14</v>
      </c>
    </row>
    <row r="378" spans="1:19" ht="14">
      <c r="A378" s="84"/>
      <c r="B378" s="12" t="e">
        <f>+B377/B$395</f>
        <v>#VALUE!</v>
      </c>
      <c r="C378" s="12" t="e">
        <f>+C377/C$395</f>
        <v>#VALUE!</v>
      </c>
      <c r="D378" s="12" t="e">
        <f>+D377/D$395</f>
        <v>#VALUE!</v>
      </c>
      <c r="E378" s="12" t="e">
        <f>+E377/E$395</f>
        <v>#VALUE!</v>
      </c>
      <c r="F378" s="12" t="e">
        <f>+F377/F$395</f>
        <v>#VALUE!</v>
      </c>
      <c r="G378" s="12" t="e">
        <f>+G377/G$395</f>
        <v>#VALUE!</v>
      </c>
      <c r="H378" s="12" t="e">
        <f>+H377/H$395</f>
        <v>#VALUE!</v>
      </c>
      <c r="I378" s="12" t="e">
        <f>+I377/I$395</f>
        <v>#VALUE!</v>
      </c>
      <c r="J378" s="12" t="e">
        <f>+J377/J$395</f>
        <v>#VALUE!</v>
      </c>
      <c r="K378" s="12" t="e">
        <f>+K377/K$395</f>
        <v>#VALUE!</v>
      </c>
      <c r="L378" s="12" t="e">
        <f>+L377/L$395</f>
        <v>#VALUE!</v>
      </c>
      <c r="M378" s="12">
        <f>+M377/M$395</f>
        <v>0.54288550404901537</v>
      </c>
      <c r="N378" s="12">
        <f>+N377/N$395</f>
        <v>0.64468375980696746</v>
      </c>
      <c r="O378" s="12">
        <f>+O377/O$395</f>
        <v>0.47413902453577134</v>
      </c>
      <c r="P378" s="12">
        <f>+P377/P$395</f>
        <v>0.292111454619503</v>
      </c>
      <c r="Q378" s="8">
        <f>IFERROR(VLOOKUP($B$367,$4:$126,MATCH($S378&amp;"/"&amp;Q$348,$2:$2,0),FALSE),IFERROR(VLOOKUP($B$367,$4:$126,MATCH($S377&amp;"/"&amp;Q$348,$2:$2,0),FALSE),IFERROR(VLOOKUP($B$367,$4:$126,MATCH($S376&amp;"/"&amp;Q$348,$2:$2,0),FALSE),IFERROR(VLOOKUP($B$367,$4:$126,MATCH($S375&amp;"/"&amp;Q$348,$2:$2,0),FALSE),""))))</f>
        <v>1153648.57</v>
      </c>
      <c r="R378" s="6"/>
      <c r="S378" s="9" t="s">
        <v>15</v>
      </c>
    </row>
    <row r="379" spans="1:19" ht="14">
      <c r="B379" s="353" t="s">
        <v>314</v>
      </c>
      <c r="C379" s="353"/>
      <c r="D379" s="353"/>
      <c r="E379" s="353"/>
      <c r="F379" s="353"/>
      <c r="G379" s="353"/>
      <c r="H379" s="353"/>
      <c r="I379" s="353"/>
      <c r="J379" s="353"/>
      <c r="K379" s="353"/>
      <c r="L379" s="353"/>
      <c r="M379" s="353"/>
      <c r="N379" s="353"/>
      <c r="O379" s="116"/>
      <c r="P379" s="116"/>
      <c r="Q379" s="12">
        <f t="shared" ref="Q379" si="10">+Q378/Q$402</f>
        <v>0.46918567173304182</v>
      </c>
      <c r="R379" s="6"/>
      <c r="S379" s="11" t="s">
        <v>377</v>
      </c>
    </row>
    <row r="380" spans="1:19" ht="14">
      <c r="B380" s="8" t="str">
        <f>IFERROR(VLOOKUP($B$379,$4:$126,MATCH($S387&amp;"/"&amp;B$341,$2:$2,0),FALSE),"")</f>
        <v/>
      </c>
      <c r="C380" s="8" t="str">
        <f>IFERROR(VLOOKUP($B$379,$4:$126,MATCH($S387&amp;"/"&amp;C$341,$2:$2,0),FALSE),"")</f>
        <v/>
      </c>
      <c r="D380" s="8" t="str">
        <f>IFERROR(VLOOKUP($B$379,$4:$126,MATCH($S387&amp;"/"&amp;D$341,$2:$2,0),FALSE),"")</f>
        <v/>
      </c>
      <c r="E380" s="8" t="str">
        <f>IFERROR(VLOOKUP($B$379,$4:$126,MATCH($S387&amp;"/"&amp;E$341,$2:$2,0),FALSE),"")</f>
        <v/>
      </c>
      <c r="F380" s="8" t="str">
        <f>IFERROR(VLOOKUP($B$379,$4:$126,MATCH($S387&amp;"/"&amp;F$341,$2:$2,0),FALSE),"")</f>
        <v/>
      </c>
      <c r="G380" s="8" t="str">
        <f>IFERROR(VLOOKUP($B$379,$4:$126,MATCH($S387&amp;"/"&amp;G$341,$2:$2,0),FALSE),"")</f>
        <v/>
      </c>
      <c r="H380" s="8" t="str">
        <f>IFERROR(VLOOKUP($B$379,$4:$126,MATCH($S387&amp;"/"&amp;H$341,$2:$2,0),FALSE),"")</f>
        <v/>
      </c>
      <c r="I380" s="8" t="str">
        <f>IFERROR(VLOOKUP($B$379,$4:$126,MATCH($S387&amp;"/"&amp;I$341,$2:$2,0),FALSE),"")</f>
        <v/>
      </c>
      <c r="J380" s="8" t="str">
        <f>IFERROR(VLOOKUP($B$379,$4:$126,MATCH($S387&amp;"/"&amp;J$341,$2:$2,0),FALSE),"")</f>
        <v/>
      </c>
      <c r="K380" s="8" t="str">
        <f>IFERROR(VLOOKUP($B$379,$4:$126,MATCH($S387&amp;"/"&amp;K$341,$2:$2,0),FALSE),"")</f>
        <v/>
      </c>
      <c r="L380" s="8" t="str">
        <f>IFERROR(VLOOKUP($B$379,$4:$126,MATCH($S387&amp;"/"&amp;L$341,$2:$2,0),FALSE),"")</f>
        <v/>
      </c>
      <c r="M380" s="8">
        <f>IFERROR(VLOOKUP($B$379,$4:$126,MATCH($S387&amp;"/"&amp;M$341,$2:$2,0),FALSE),"")</f>
        <v>1161</v>
      </c>
      <c r="N380" s="8">
        <f>IFERROR(VLOOKUP($B$379,$4:$126,MATCH($S387&amp;"/"&amp;N$341,$2:$2,0),FALSE),"")</f>
        <v>2496</v>
      </c>
      <c r="O380" s="8">
        <f>IFERROR(VLOOKUP($B$379,$4:$126,MATCH($S387&amp;"/"&amp;O$341,$2:$2,0),FALSE),"")</f>
        <v>2171</v>
      </c>
      <c r="P380" s="8">
        <f>IFERROR(VLOOKUP($B$379,$4:$126,MATCH($S387&amp;"/"&amp;P$341,$2:$2,0),FALSE),"")</f>
        <v>2564</v>
      </c>
      <c r="Q380" s="116"/>
      <c r="R380" s="6"/>
      <c r="S380" s="3"/>
    </row>
    <row r="381" spans="1:19" ht="14">
      <c r="B381" s="8" t="str">
        <f>IFERROR(VLOOKUP($B$379,$4:$126,MATCH($S388&amp;"/"&amp;B$341,$2:$2,0),FALSE),"")</f>
        <v/>
      </c>
      <c r="C381" s="8" t="str">
        <f>IFERROR(VLOOKUP($B$379,$4:$126,MATCH($S388&amp;"/"&amp;C$341,$2:$2,0),FALSE),"")</f>
        <v/>
      </c>
      <c r="D381" s="8" t="str">
        <f>IFERROR(VLOOKUP($B$379,$4:$126,MATCH($S388&amp;"/"&amp;D$341,$2:$2,0),FALSE),"")</f>
        <v/>
      </c>
      <c r="E381" s="8" t="str">
        <f>IFERROR(VLOOKUP($B$379,$4:$126,MATCH($S388&amp;"/"&amp;E$341,$2:$2,0),FALSE),"")</f>
        <v/>
      </c>
      <c r="F381" s="8" t="str">
        <f>IFERROR(VLOOKUP($B$379,$4:$126,MATCH($S388&amp;"/"&amp;F$341,$2:$2,0),FALSE),"")</f>
        <v/>
      </c>
      <c r="G381" s="8" t="str">
        <f>IFERROR(VLOOKUP($B$379,$4:$126,MATCH($S388&amp;"/"&amp;G$341,$2:$2,0),FALSE),"")</f>
        <v/>
      </c>
      <c r="H381" s="8" t="str">
        <f>IFERROR(VLOOKUP($B$379,$4:$126,MATCH($S388&amp;"/"&amp;H$341,$2:$2,0),FALSE),"")</f>
        <v/>
      </c>
      <c r="I381" s="8" t="str">
        <f>IFERROR(VLOOKUP($B$379,$4:$126,MATCH($S388&amp;"/"&amp;I$341,$2:$2,0),FALSE),"")</f>
        <v/>
      </c>
      <c r="J381" s="8" t="str">
        <f>IFERROR(VLOOKUP($B$379,$4:$126,MATCH($S388&amp;"/"&amp;J$341,$2:$2,0),FALSE),"")</f>
        <v/>
      </c>
      <c r="K381" s="8" t="str">
        <f>IFERROR(VLOOKUP($B$379,$4:$126,MATCH($S388&amp;"/"&amp;K$341,$2:$2,0),FALSE),"")</f>
        <v/>
      </c>
      <c r="L381" s="8" t="str">
        <f>IFERROR(VLOOKUP($B$379,$4:$126,MATCH($S388&amp;"/"&amp;L$341,$2:$2,0),FALSE),"")</f>
        <v/>
      </c>
      <c r="M381" s="8">
        <f>IFERROR(VLOOKUP($B$379,$4:$126,MATCH($S388&amp;"/"&amp;M$341,$2:$2,0),FALSE),"")</f>
        <v>1880</v>
      </c>
      <c r="N381" s="8">
        <f>IFERROR(VLOOKUP($B$379,$4:$126,MATCH($S388&amp;"/"&amp;N$341,$2:$2,0),FALSE),"")</f>
        <v>2388</v>
      </c>
      <c r="O381" s="8">
        <f>IFERROR(VLOOKUP($B$379,$4:$126,MATCH($S388&amp;"/"&amp;O$341,$2:$2,0),FALSE),"")</f>
        <v>2639</v>
      </c>
      <c r="P381" s="8">
        <f>IFERROR(VLOOKUP($B$379,$4:$126,MATCH($S388&amp;"/"&amp;P$341,$2:$2,0),FALSE),"")</f>
        <v>2466</v>
      </c>
      <c r="Q381" s="8">
        <f>IFERROR(VLOOKUP($B$373,$4:$126,MATCH($S381&amp;"/"&amp;Q$348,$2:$2,0),FALSE),"")</f>
        <v>663106</v>
      </c>
      <c r="R381" s="6"/>
      <c r="S381" s="9" t="s">
        <v>12</v>
      </c>
    </row>
    <row r="382" spans="1:19" ht="14">
      <c r="B382" s="8" t="str">
        <f>IFERROR(VLOOKUP($B$379,$4:$126,MATCH($S389&amp;"/"&amp;B$341,$2:$2,0),FALSE),"")</f>
        <v/>
      </c>
      <c r="C382" s="8" t="str">
        <f>IFERROR(VLOOKUP($B$379,$4:$126,MATCH($S389&amp;"/"&amp;C$341,$2:$2,0),FALSE),"")</f>
        <v/>
      </c>
      <c r="D382" s="8" t="str">
        <f>IFERROR(VLOOKUP($B$379,$4:$126,MATCH($S389&amp;"/"&amp;D$341,$2:$2,0),FALSE),"")</f>
        <v/>
      </c>
      <c r="E382" s="8" t="str">
        <f>IFERROR(VLOOKUP($B$379,$4:$126,MATCH($S389&amp;"/"&amp;E$341,$2:$2,0),FALSE),"")</f>
        <v/>
      </c>
      <c r="F382" s="8" t="str">
        <f>IFERROR(VLOOKUP($B$379,$4:$126,MATCH($S389&amp;"/"&amp;F$341,$2:$2,0),FALSE),"")</f>
        <v/>
      </c>
      <c r="G382" s="8" t="str">
        <f>IFERROR(VLOOKUP($B$379,$4:$126,MATCH($S389&amp;"/"&amp;G$341,$2:$2,0),FALSE),"")</f>
        <v/>
      </c>
      <c r="H382" s="8" t="str">
        <f>IFERROR(VLOOKUP($B$379,$4:$126,MATCH($S389&amp;"/"&amp;H$341,$2:$2,0),FALSE),"")</f>
        <v/>
      </c>
      <c r="I382" s="8" t="str">
        <f>IFERROR(VLOOKUP($B$379,$4:$126,MATCH($S389&amp;"/"&amp;I$341,$2:$2,0),FALSE),"")</f>
        <v/>
      </c>
      <c r="J382" s="8" t="str">
        <f>IFERROR(VLOOKUP($B$379,$4:$126,MATCH($S389&amp;"/"&amp;J$341,$2:$2,0),FALSE),"")</f>
        <v/>
      </c>
      <c r="K382" s="8" t="str">
        <f>IFERROR(VLOOKUP($B$379,$4:$126,MATCH($S389&amp;"/"&amp;K$341,$2:$2,0),FALSE),"")</f>
        <v/>
      </c>
      <c r="L382" s="8" t="str">
        <f>IFERROR(VLOOKUP($B$379,$4:$126,MATCH($S389&amp;"/"&amp;L$341,$2:$2,0),FALSE),"")</f>
        <v/>
      </c>
      <c r="M382" s="8">
        <f>IFERROR(VLOOKUP($B$379,$4:$126,MATCH($S389&amp;"/"&amp;M$341,$2:$2,0),FALSE),"")</f>
        <v>2129</v>
      </c>
      <c r="N382" s="8">
        <f>IFERROR(VLOOKUP($B$379,$4:$126,MATCH($S389&amp;"/"&amp;N$341,$2:$2,0),FALSE),"")</f>
        <v>2280</v>
      </c>
      <c r="O382" s="8">
        <f>IFERROR(VLOOKUP($B$379,$4:$126,MATCH($S389&amp;"/"&amp;O$341,$2:$2,0),FALSE),"")</f>
        <v>2532</v>
      </c>
      <c r="P382" s="8">
        <f>IFERROR(VLOOKUP($B$379,$4:$126,MATCH($S389&amp;"/"&amp;P$341,$2:$2,0),FALSE),"")</f>
        <v>2811</v>
      </c>
      <c r="Q382" s="8">
        <f>IFERROR(VLOOKUP($B$373,$4:$126,MATCH($S382&amp;"/"&amp;Q$348,$2:$2,0),FALSE),"")</f>
        <v>667868</v>
      </c>
      <c r="R382" s="6"/>
      <c r="S382" s="9" t="s">
        <v>13</v>
      </c>
    </row>
    <row r="383" spans="1:19" ht="14">
      <c r="B383" s="8" t="str">
        <f>IFERROR(VLOOKUP($B$379,$4:$126,MATCH($S390&amp;"/"&amp;B$341,$2:$2,0),FALSE),"")</f>
        <v/>
      </c>
      <c r="C383" s="8" t="str">
        <f>IFERROR(VLOOKUP($B$379,$4:$126,MATCH($S390&amp;"/"&amp;C$341,$2:$2,0),FALSE),"")</f>
        <v/>
      </c>
      <c r="D383" s="8" t="str">
        <f>IFERROR(VLOOKUP($B$379,$4:$126,MATCH($S390&amp;"/"&amp;D$341,$2:$2,0),FALSE),"")</f>
        <v/>
      </c>
      <c r="E383" s="8" t="str">
        <f>IFERROR(VLOOKUP($B$379,$4:$126,MATCH($S390&amp;"/"&amp;E$341,$2:$2,0),FALSE),"")</f>
        <v/>
      </c>
      <c r="F383" s="8" t="str">
        <f>IFERROR(VLOOKUP($B$379,$4:$126,MATCH($S390&amp;"/"&amp;F$341,$2:$2,0),FALSE),"")</f>
        <v/>
      </c>
      <c r="G383" s="8" t="str">
        <f>IFERROR(VLOOKUP($B$379,$4:$126,MATCH($S390&amp;"/"&amp;G$341,$2:$2,0),FALSE),"")</f>
        <v/>
      </c>
      <c r="H383" s="8" t="str">
        <f>IFERROR(VLOOKUP($B$379,$4:$126,MATCH($S390&amp;"/"&amp;H$341,$2:$2,0),FALSE),"")</f>
        <v/>
      </c>
      <c r="I383" s="8" t="str">
        <f>IFERROR(VLOOKUP($B$379,$4:$126,MATCH($S390&amp;"/"&amp;I$341,$2:$2,0),FALSE),"")</f>
        <v/>
      </c>
      <c r="J383" s="8" t="str">
        <f>IFERROR(VLOOKUP($B$379,$4:$126,MATCH($S390&amp;"/"&amp;J$341,$2:$2,0),FALSE),"")</f>
        <v/>
      </c>
      <c r="K383" s="8" t="str">
        <f>IFERROR(VLOOKUP($B$379,$4:$126,MATCH($S390&amp;"/"&amp;K$341,$2:$2,0),FALSE),"")</f>
        <v/>
      </c>
      <c r="L383" s="8" t="str">
        <f>IFERROR(VLOOKUP($B$379,$4:$126,MATCH($S390&amp;"/"&amp;L$341,$2:$2,0),FALSE),"")</f>
        <v/>
      </c>
      <c r="M383" s="8">
        <f>IFERROR(VLOOKUP($B$379,$4:$126,MATCH($S390&amp;"/"&amp;M$341,$2:$2,0),FALSE),"")</f>
        <v>2150.67</v>
      </c>
      <c r="N383" s="8">
        <f>IFERROR(VLOOKUP($B$379,$4:$126,MATCH($S390&amp;"/"&amp;N$341,$2:$2,0),FALSE),IFERROR(VLOOKUP($B$379,$4:$126,MATCH($S389&amp;"/"&amp;N$341,$2:$2,0),FALSE),IFERROR(VLOOKUP($B$379,$4:$126,MATCH($S388&amp;"/"&amp;N$341,$2:$2,0),FALSE),IFERROR(VLOOKUP($B$379,$4:$126,MATCH($S387&amp;"/"&amp;N$341,$2:$2,0),FALSE),""))))</f>
        <v>2279.5300000000002</v>
      </c>
      <c r="O383" s="8">
        <f>IFERROR(VLOOKUP($B$379,$4:$126,MATCH($S390&amp;"/"&amp;O$341,$2:$2,0),FALSE),IFERROR(VLOOKUP($B$379,$4:$126,MATCH($S389&amp;"/"&amp;O$341,$2:$2,0),FALSE),IFERROR(VLOOKUP($B$379,$4:$126,MATCH($S388&amp;"/"&amp;O$341,$2:$2,0),FALSE),IFERROR(VLOOKUP($B$379,$4:$126,MATCH($S387&amp;"/"&amp;O$341,$2:$2,0),FALSE),""))))</f>
        <v>2566.66</v>
      </c>
      <c r="P383" s="8">
        <f>IFERROR(VLOOKUP($B$379,$4:$126,MATCH($S390&amp;"/"&amp;P$341,$2:$2,0),FALSE),IFERROR(VLOOKUP($B$379,$4:$126,MATCH($S389&amp;"/"&amp;P$341,$2:$2,0),FALSE),IFERROR(VLOOKUP($B$379,$4:$126,MATCH($S388&amp;"/"&amp;P$341,$2:$2,0),FALSE),IFERROR(VLOOKUP($B$379,$4:$126,MATCH($S387&amp;"/"&amp;P$341,$2:$2,0),FALSE),""))))</f>
        <v>2720.69</v>
      </c>
      <c r="Q383" s="8">
        <f>IFERROR(VLOOKUP($B$373,$4:$126,MATCH($S383&amp;"/"&amp;Q$348,$2:$2,0),FALSE),"")</f>
        <v>663845</v>
      </c>
      <c r="R383" s="6"/>
      <c r="S383" s="9" t="s">
        <v>14</v>
      </c>
    </row>
    <row r="384" spans="1:19" ht="14">
      <c r="B384" s="12" t="e">
        <f>+B383/B$395</f>
        <v>#VALUE!</v>
      </c>
      <c r="C384" s="12" t="e">
        <f>+C383/C$395</f>
        <v>#VALUE!</v>
      </c>
      <c r="D384" s="12" t="e">
        <f>+D383/D$395</f>
        <v>#VALUE!</v>
      </c>
      <c r="E384" s="12" t="e">
        <f>+E383/E$395</f>
        <v>#VALUE!</v>
      </c>
      <c r="F384" s="12" t="e">
        <f>+F383/F$395</f>
        <v>#VALUE!</v>
      </c>
      <c r="G384" s="12" t="e">
        <f>+G383/G$395</f>
        <v>#VALUE!</v>
      </c>
      <c r="H384" s="12" t="e">
        <f>+H383/H$395</f>
        <v>#VALUE!</v>
      </c>
      <c r="I384" s="12" t="e">
        <f>+I383/I$395</f>
        <v>#VALUE!</v>
      </c>
      <c r="J384" s="12" t="e">
        <f>+J383/J$395</f>
        <v>#VALUE!</v>
      </c>
      <c r="K384" s="12" t="e">
        <f>+K383/K$395</f>
        <v>#VALUE!</v>
      </c>
      <c r="L384" s="12" t="e">
        <f>+L383/L$395</f>
        <v>#VALUE!</v>
      </c>
      <c r="M384" s="12">
        <f>+M383/M$395</f>
        <v>1.9668556198641964E-3</v>
      </c>
      <c r="N384" s="12">
        <f>+N383/N$395</f>
        <v>2.2738736710271102E-3</v>
      </c>
      <c r="O384" s="12">
        <f>+O383/O$395</f>
        <v>1.9265692527170493E-3</v>
      </c>
      <c r="P384" s="12">
        <f>+P383/P$395</f>
        <v>1.2100000603957116E-3</v>
      </c>
      <c r="Q384" s="8">
        <f>IFERROR(VLOOKUP($B$373,$4:$126,MATCH($S384&amp;"/"&amp;Q$348,$2:$2,0),FALSE),IFERROR(VLOOKUP($B$373,$4:$126,MATCH($S383&amp;"/"&amp;Q$348,$2:$2,0),FALSE),IFERROR(VLOOKUP($B$373,$4:$126,MATCH($S382&amp;"/"&amp;Q$348,$2:$2,0),FALSE),IFERROR(VLOOKUP($B$373,$4:$126,MATCH($S381&amp;"/"&amp;Q$348,$2:$2,0),FALSE),""))))</f>
        <v>660197.16</v>
      </c>
      <c r="R384" s="6"/>
      <c r="S384" s="9" t="s">
        <v>15</v>
      </c>
    </row>
    <row r="385" spans="1:19" ht="14">
      <c r="A385" s="84"/>
      <c r="B385" s="351" t="s">
        <v>315</v>
      </c>
      <c r="C385" s="351"/>
      <c r="D385" s="351"/>
      <c r="E385" s="351"/>
      <c r="F385" s="351"/>
      <c r="G385" s="351"/>
      <c r="H385" s="351"/>
      <c r="I385" s="351"/>
      <c r="J385" s="351"/>
      <c r="K385" s="351"/>
      <c r="L385" s="351"/>
      <c r="M385" s="351"/>
      <c r="N385" s="351"/>
      <c r="O385" s="116"/>
      <c r="P385" s="116"/>
      <c r="Q385" s="12">
        <f t="shared" ref="Q385" si="11">+Q384/Q$402</f>
        <v>0.26850035274680439</v>
      </c>
      <c r="R385" s="6"/>
      <c r="S385" s="11" t="s">
        <v>377</v>
      </c>
    </row>
    <row r="386" spans="1:19" ht="14">
      <c r="B386" s="8" t="str">
        <f>IFERROR(VLOOKUP($B$385,$4:$126,MATCH($S393&amp;"/"&amp;B$341,$2:$2,0),FALSE),"")</f>
        <v/>
      </c>
      <c r="C386" s="8" t="str">
        <f>IFERROR(VLOOKUP($B$385,$4:$126,MATCH($S393&amp;"/"&amp;C$341,$2:$2,0),FALSE),"")</f>
        <v/>
      </c>
      <c r="D386" s="8" t="str">
        <f>IFERROR(VLOOKUP($B$385,$4:$126,MATCH($S393&amp;"/"&amp;D$341,$2:$2,0),FALSE),"")</f>
        <v/>
      </c>
      <c r="E386" s="8" t="str">
        <f>IFERROR(VLOOKUP($B$385,$4:$126,MATCH($S393&amp;"/"&amp;E$341,$2:$2,0),FALSE),"")</f>
        <v/>
      </c>
      <c r="F386" s="8" t="str">
        <f>IFERROR(VLOOKUP($B$385,$4:$126,MATCH($S393&amp;"/"&amp;F$341,$2:$2,0),FALSE),"")</f>
        <v/>
      </c>
      <c r="G386" s="8" t="str">
        <f>IFERROR(VLOOKUP($B$385,$4:$126,MATCH($S393&amp;"/"&amp;G$341,$2:$2,0),FALSE),"")</f>
        <v/>
      </c>
      <c r="H386" s="8" t="str">
        <f>IFERROR(VLOOKUP($B$385,$4:$126,MATCH($S393&amp;"/"&amp;H$341,$2:$2,0),FALSE),"")</f>
        <v/>
      </c>
      <c r="I386" s="8" t="str">
        <f>IFERROR(VLOOKUP($B$385,$4:$126,MATCH($S393&amp;"/"&amp;I$341,$2:$2,0),FALSE),"")</f>
        <v/>
      </c>
      <c r="J386" s="8" t="str">
        <f>IFERROR(VLOOKUP($B$385,$4:$126,MATCH($S393&amp;"/"&amp;J$341,$2:$2,0),FALSE),"")</f>
        <v/>
      </c>
      <c r="K386" s="8" t="str">
        <f>IFERROR(VLOOKUP($B$385,$4:$126,MATCH($S393&amp;"/"&amp;K$341,$2:$2,0),FALSE),"")</f>
        <v/>
      </c>
      <c r="L386" s="8" t="str">
        <f>IFERROR(VLOOKUP($B$385,$4:$126,MATCH($S393&amp;"/"&amp;L$341,$2:$2,0),FALSE),"")</f>
        <v/>
      </c>
      <c r="M386" s="8">
        <f>IFERROR(VLOOKUP($B$385,$4:$126,MATCH($S393&amp;"/"&amp;M$341,$2:$2,0),FALSE),"")</f>
        <v>608211</v>
      </c>
      <c r="N386" s="8">
        <f>IFERROR(VLOOKUP($B$385,$4:$126,MATCH($S393&amp;"/"&amp;N$341,$2:$2,0),FALSE),"")</f>
        <v>711322</v>
      </c>
      <c r="O386" s="8">
        <f>IFERROR(VLOOKUP($B$385,$4:$126,MATCH($S393&amp;"/"&amp;O$341,$2:$2,0),FALSE),"")</f>
        <v>726845</v>
      </c>
      <c r="P386" s="8">
        <f>IFERROR(VLOOKUP($B$385,$4:$126,MATCH($S393&amp;"/"&amp;P$341,$2:$2,0),FALSE),"")</f>
        <v>885187</v>
      </c>
      <c r="Q386" s="116"/>
      <c r="R386" s="6"/>
      <c r="S386" s="3"/>
    </row>
    <row r="387" spans="1:19" ht="14">
      <c r="B387" s="8" t="str">
        <f>IFERROR(VLOOKUP($B$385,$4:$126,MATCH($S394&amp;"/"&amp;B$341,$2:$2,0),FALSE),"")</f>
        <v/>
      </c>
      <c r="C387" s="8" t="str">
        <f>IFERROR(VLOOKUP($B$385,$4:$126,MATCH($S394&amp;"/"&amp;C$341,$2:$2,0),FALSE),"")</f>
        <v/>
      </c>
      <c r="D387" s="8" t="str">
        <f>IFERROR(VLOOKUP($B$385,$4:$126,MATCH($S394&amp;"/"&amp;D$341,$2:$2,0),FALSE),"")</f>
        <v/>
      </c>
      <c r="E387" s="8" t="str">
        <f>IFERROR(VLOOKUP($B$385,$4:$126,MATCH($S394&amp;"/"&amp;E$341,$2:$2,0),FALSE),"")</f>
        <v/>
      </c>
      <c r="F387" s="8" t="str">
        <f>IFERROR(VLOOKUP($B$385,$4:$126,MATCH($S394&amp;"/"&amp;F$341,$2:$2,0),FALSE),"")</f>
        <v/>
      </c>
      <c r="G387" s="8" t="str">
        <f>IFERROR(VLOOKUP($B$385,$4:$126,MATCH($S394&amp;"/"&amp;G$341,$2:$2,0),FALSE),"")</f>
        <v/>
      </c>
      <c r="H387" s="8" t="str">
        <f>IFERROR(VLOOKUP($B$385,$4:$126,MATCH($S394&amp;"/"&amp;H$341,$2:$2,0),FALSE),"")</f>
        <v/>
      </c>
      <c r="I387" s="8" t="str">
        <f>IFERROR(VLOOKUP($B$385,$4:$126,MATCH($S394&amp;"/"&amp;I$341,$2:$2,0),FALSE),"")</f>
        <v/>
      </c>
      <c r="J387" s="8" t="str">
        <f>IFERROR(VLOOKUP($B$385,$4:$126,MATCH($S394&amp;"/"&amp;J$341,$2:$2,0),FALSE),"")</f>
        <v/>
      </c>
      <c r="K387" s="8" t="str">
        <f>IFERROR(VLOOKUP($B$385,$4:$126,MATCH($S394&amp;"/"&amp;K$341,$2:$2,0),FALSE),"")</f>
        <v/>
      </c>
      <c r="L387" s="8" t="str">
        <f>IFERROR(VLOOKUP($B$385,$4:$126,MATCH($S394&amp;"/"&amp;L$341,$2:$2,0),FALSE),"")</f>
        <v/>
      </c>
      <c r="M387" s="8">
        <f>IFERROR(VLOOKUP($B$385,$4:$126,MATCH($S394&amp;"/"&amp;M$341,$2:$2,0),FALSE),"")</f>
        <v>651121</v>
      </c>
      <c r="N387" s="8">
        <f>IFERROR(VLOOKUP($B$385,$4:$126,MATCH($S394&amp;"/"&amp;N$341,$2:$2,0),FALSE),"")</f>
        <v>720811</v>
      </c>
      <c r="O387" s="8">
        <f>IFERROR(VLOOKUP($B$385,$4:$126,MATCH($S394&amp;"/"&amp;O$341,$2:$2,0),FALSE),"")</f>
        <v>732600</v>
      </c>
      <c r="P387" s="8">
        <f>IFERROR(VLOOKUP($B$385,$4:$126,MATCH($S394&amp;"/"&amp;P$341,$2:$2,0),FALSE),"")</f>
        <v>898308</v>
      </c>
      <c r="Q387" s="8">
        <f>IFERROR(VLOOKUP($B$379,$4:$126,MATCH($S387&amp;"/"&amp;Q$348,$2:$2,0),FALSE),"")</f>
        <v>2622</v>
      </c>
      <c r="R387" s="6"/>
      <c r="S387" s="9" t="s">
        <v>12</v>
      </c>
    </row>
    <row r="388" spans="1:19" ht="14">
      <c r="B388" s="8" t="str">
        <f>IFERROR(VLOOKUP($B$385,$4:$126,MATCH($S395&amp;"/"&amp;B$341,$2:$2,0),FALSE),"")</f>
        <v/>
      </c>
      <c r="C388" s="8" t="str">
        <f>IFERROR(VLOOKUP($B$385,$4:$126,MATCH($S395&amp;"/"&amp;C$341,$2:$2,0),FALSE),"")</f>
        <v/>
      </c>
      <c r="D388" s="8" t="str">
        <f>IFERROR(VLOOKUP($B$385,$4:$126,MATCH($S395&amp;"/"&amp;D$341,$2:$2,0),FALSE),"")</f>
        <v/>
      </c>
      <c r="E388" s="8" t="str">
        <f>IFERROR(VLOOKUP($B$385,$4:$126,MATCH($S395&amp;"/"&amp;E$341,$2:$2,0),FALSE),"")</f>
        <v/>
      </c>
      <c r="F388" s="8" t="str">
        <f>IFERROR(VLOOKUP($B$385,$4:$126,MATCH($S395&amp;"/"&amp;F$341,$2:$2,0),FALSE),"")</f>
        <v/>
      </c>
      <c r="G388" s="8" t="str">
        <f>IFERROR(VLOOKUP($B$385,$4:$126,MATCH($S395&amp;"/"&amp;G$341,$2:$2,0),FALSE),"")</f>
        <v/>
      </c>
      <c r="H388" s="8" t="str">
        <f>IFERROR(VLOOKUP($B$385,$4:$126,MATCH($S395&amp;"/"&amp;H$341,$2:$2,0),FALSE),"")</f>
        <v/>
      </c>
      <c r="I388" s="8" t="str">
        <f>IFERROR(VLOOKUP($B$385,$4:$126,MATCH($S395&amp;"/"&amp;I$341,$2:$2,0),FALSE),"")</f>
        <v/>
      </c>
      <c r="J388" s="8" t="str">
        <f>IFERROR(VLOOKUP($B$385,$4:$126,MATCH($S395&amp;"/"&amp;J$341,$2:$2,0),FALSE),"")</f>
        <v/>
      </c>
      <c r="K388" s="8" t="str">
        <f>IFERROR(VLOOKUP($B$385,$4:$126,MATCH($S395&amp;"/"&amp;K$341,$2:$2,0),FALSE),"")</f>
        <v/>
      </c>
      <c r="L388" s="8" t="str">
        <f>IFERROR(VLOOKUP($B$385,$4:$126,MATCH($S395&amp;"/"&amp;L$341,$2:$2,0),FALSE),"")</f>
        <v/>
      </c>
      <c r="M388" s="8">
        <f>IFERROR(VLOOKUP($B$385,$4:$126,MATCH($S395&amp;"/"&amp;M$341,$2:$2,0),FALSE),"")</f>
        <v>708719</v>
      </c>
      <c r="N388" s="8">
        <f>IFERROR(VLOOKUP($B$385,$4:$126,MATCH($S395&amp;"/"&amp;N$341,$2:$2,0),FALSE),"")</f>
        <v>737349</v>
      </c>
      <c r="O388" s="8">
        <f>IFERROR(VLOOKUP($B$385,$4:$126,MATCH($S395&amp;"/"&amp;O$341,$2:$2,0),FALSE),"")</f>
        <v>697394</v>
      </c>
      <c r="P388" s="8">
        <f>IFERROR(VLOOKUP($B$385,$4:$126,MATCH($S395&amp;"/"&amp;P$341,$2:$2,0),FALSE),"")</f>
        <v>903293</v>
      </c>
      <c r="Q388" s="8">
        <f>IFERROR(VLOOKUP($B$379,$4:$126,MATCH($S388&amp;"/"&amp;Q$348,$2:$2,0),FALSE),"")</f>
        <v>2523</v>
      </c>
      <c r="R388" s="6"/>
      <c r="S388" s="9" t="s">
        <v>13</v>
      </c>
    </row>
    <row r="389" spans="1:19" ht="14">
      <c r="B389" s="8" t="str">
        <f>IFERROR(VLOOKUP($B$385,$4:$126,MATCH($S396&amp;"/"&amp;B$341,$2:$2,0),FALSE),"")</f>
        <v/>
      </c>
      <c r="C389" s="8" t="str">
        <f>IFERROR(VLOOKUP($B$385,$4:$126,MATCH($S396&amp;"/"&amp;C$341,$2:$2,0),FALSE),"")</f>
        <v/>
      </c>
      <c r="D389" s="8" t="str">
        <f>IFERROR(VLOOKUP($B$385,$4:$126,MATCH($S396&amp;"/"&amp;D$341,$2:$2,0),FALSE),"")</f>
        <v/>
      </c>
      <c r="E389" s="8" t="str">
        <f>IFERROR(VLOOKUP($B$385,$4:$126,MATCH($S396&amp;"/"&amp;E$341,$2:$2,0),FALSE),"")</f>
        <v/>
      </c>
      <c r="F389" s="8" t="str">
        <f>IFERROR(VLOOKUP($B$385,$4:$126,MATCH($S396&amp;"/"&amp;F$341,$2:$2,0),FALSE),"")</f>
        <v/>
      </c>
      <c r="G389" s="8" t="str">
        <f>IFERROR(VLOOKUP($B$385,$4:$126,MATCH($S396&amp;"/"&amp;G$341,$2:$2,0),FALSE),"")</f>
        <v/>
      </c>
      <c r="H389" s="8" t="str">
        <f>IFERROR(VLOOKUP($B$385,$4:$126,MATCH($S396&amp;"/"&amp;H$341,$2:$2,0),FALSE),"")</f>
        <v/>
      </c>
      <c r="I389" s="8" t="str">
        <f>IFERROR(VLOOKUP($B$385,$4:$126,MATCH($S396&amp;"/"&amp;I$341,$2:$2,0),FALSE),"")</f>
        <v/>
      </c>
      <c r="J389" s="8" t="str">
        <f>IFERROR(VLOOKUP($B$385,$4:$126,MATCH($S396&amp;"/"&amp;J$341,$2:$2,0),FALSE),"")</f>
        <v/>
      </c>
      <c r="K389" s="8" t="str">
        <f>IFERROR(VLOOKUP($B$385,$4:$126,MATCH($S396&amp;"/"&amp;K$341,$2:$2,0),FALSE),"")</f>
        <v/>
      </c>
      <c r="L389" s="8" t="str">
        <f>IFERROR(VLOOKUP($B$385,$4:$126,MATCH($S396&amp;"/"&amp;L$341,$2:$2,0),FALSE),"")</f>
        <v/>
      </c>
      <c r="M389" s="8">
        <f>IFERROR(VLOOKUP($B$385,$4:$126,MATCH($S396&amp;"/"&amp;M$341,$2:$2,0),FALSE),"")</f>
        <v>691368.74</v>
      </c>
      <c r="N389" s="8">
        <f>IFERROR(VLOOKUP($B$385,$4:$126,MATCH($S396&amp;"/"&amp;N$341,$2:$2,0),FALSE),IFERROR(VLOOKUP($B$385,$4:$126,MATCH($S395&amp;"/"&amp;N$341,$2:$2,0),FALSE),IFERROR(VLOOKUP($B$385,$4:$126,MATCH($S394&amp;"/"&amp;N$341,$2:$2,0),FALSE),IFERROR(VLOOKUP($B$385,$4:$126,MATCH($S393&amp;"/"&amp;N$341,$2:$2,0),FALSE),""))))</f>
        <v>742568.62</v>
      </c>
      <c r="O389" s="8">
        <f>IFERROR(VLOOKUP($B$385,$4:$126,MATCH($S396&amp;"/"&amp;O$341,$2:$2,0),FALSE),IFERROR(VLOOKUP($B$385,$4:$126,MATCH($S395&amp;"/"&amp;O$341,$2:$2,0),FALSE),IFERROR(VLOOKUP($B$385,$4:$126,MATCH($S394&amp;"/"&amp;O$341,$2:$2,0),FALSE),IFERROR(VLOOKUP($B$385,$4:$126,MATCH($S393&amp;"/"&amp;O$341,$2:$2,0),FALSE),""))))</f>
        <v>884938.19</v>
      </c>
      <c r="P389" s="8">
        <f>IFERROR(VLOOKUP($B$385,$4:$126,MATCH($S396&amp;"/"&amp;P$341,$2:$2,0),FALSE),IFERROR(VLOOKUP($B$385,$4:$126,MATCH($S395&amp;"/"&amp;P$341,$2:$2,0),FALSE),IFERROR(VLOOKUP($B$385,$4:$126,MATCH($S394&amp;"/"&amp;P$341,$2:$2,0),FALSE),IFERROR(VLOOKUP($B$385,$4:$126,MATCH($S393&amp;"/"&amp;P$341,$2:$2,0),FALSE),""))))</f>
        <v>1316679.1499999999</v>
      </c>
      <c r="Q389" s="8">
        <f>IFERROR(VLOOKUP($B$379,$4:$126,MATCH($S389&amp;"/"&amp;Q$348,$2:$2,0),FALSE),"")</f>
        <v>2892</v>
      </c>
      <c r="R389" s="6"/>
      <c r="S389" s="9" t="s">
        <v>14</v>
      </c>
    </row>
    <row r="390" spans="1:19" ht="14">
      <c r="A390" s="85"/>
      <c r="B390" s="12" t="e">
        <f>+B389/B$395</f>
        <v>#VALUE!</v>
      </c>
      <c r="C390" s="12" t="e">
        <f>+C389/C$395</f>
        <v>#VALUE!</v>
      </c>
      <c r="D390" s="12" t="e">
        <f>+D389/D$395</f>
        <v>#VALUE!</v>
      </c>
      <c r="E390" s="12" t="e">
        <f>+E389/E$395</f>
        <v>#VALUE!</v>
      </c>
      <c r="F390" s="12" t="e">
        <f>+F389/F$395</f>
        <v>#VALUE!</v>
      </c>
      <c r="G390" s="12" t="e">
        <f>+G389/G$395</f>
        <v>#VALUE!</v>
      </c>
      <c r="H390" s="12" t="e">
        <f>+H389/H$395</f>
        <v>#VALUE!</v>
      </c>
      <c r="I390" s="12" t="e">
        <f>+I389/I$395</f>
        <v>#VALUE!</v>
      </c>
      <c r="J390" s="12" t="e">
        <f>+J389/J$395</f>
        <v>#VALUE!</v>
      </c>
      <c r="K390" s="12" t="e">
        <f>+K389/K$395</f>
        <v>#VALUE!</v>
      </c>
      <c r="L390" s="12" t="e">
        <f>+L389/L$395</f>
        <v>#VALUE!</v>
      </c>
      <c r="M390" s="12">
        <f>+M389/M$395</f>
        <v>0.63227854188110144</v>
      </c>
      <c r="N390" s="12">
        <f>+N389/N$395</f>
        <v>0.74072604174936718</v>
      </c>
      <c r="O390" s="12">
        <f>+O389/O$395</f>
        <v>0.66424641651370975</v>
      </c>
      <c r="P390" s="12">
        <f>+P389/P$395</f>
        <v>0.58558007381280996</v>
      </c>
      <c r="Q390" s="8">
        <f>IFERROR(VLOOKUP($B$379,$4:$126,MATCH($S390&amp;"/"&amp;Q$348,$2:$2,0),FALSE),IFERROR(VLOOKUP($B$379,$4:$126,MATCH($S389&amp;"/"&amp;Q$348,$2:$2,0),FALSE),IFERROR(VLOOKUP($B$379,$4:$126,MATCH($S388&amp;"/"&amp;Q$348,$2:$2,0),FALSE),IFERROR(VLOOKUP($B$379,$4:$126,MATCH($S387&amp;"/"&amp;Q$348,$2:$2,0),FALSE),""))))</f>
        <v>3054.19</v>
      </c>
      <c r="R390" s="6"/>
      <c r="S390" s="9" t="s">
        <v>15</v>
      </c>
    </row>
    <row r="391" spans="1:19" ht="14">
      <c r="B391" s="352" t="s">
        <v>316</v>
      </c>
      <c r="C391" s="352"/>
      <c r="D391" s="352"/>
      <c r="E391" s="352"/>
      <c r="F391" s="352"/>
      <c r="G391" s="352"/>
      <c r="H391" s="352"/>
      <c r="I391" s="352"/>
      <c r="J391" s="352"/>
      <c r="K391" s="352"/>
      <c r="L391" s="352"/>
      <c r="M391" s="352"/>
      <c r="N391" s="352"/>
      <c r="O391" s="115"/>
      <c r="P391" s="115"/>
      <c r="Q391" s="12">
        <f t="shared" ref="Q391" si="12">+Q390/Q$402</f>
        <v>1.2421305967989359E-3</v>
      </c>
      <c r="R391" s="6"/>
      <c r="S391" s="11" t="s">
        <v>377</v>
      </c>
    </row>
    <row r="392" spans="1:19" ht="14">
      <c r="B392" s="8" t="str">
        <f>IFERROR(VLOOKUP($B$391,$4:$126,MATCH($S399&amp;"/"&amp;B$341,$2:$2,0),FALSE),"")</f>
        <v/>
      </c>
      <c r="C392" s="8" t="str">
        <f>IFERROR(VLOOKUP($B$391,$4:$126,MATCH($S399&amp;"/"&amp;C$341,$2:$2,0),FALSE),"")</f>
        <v/>
      </c>
      <c r="D392" s="8" t="str">
        <f>IFERROR(VLOOKUP($B$391,$4:$126,MATCH($S399&amp;"/"&amp;D$341,$2:$2,0),FALSE),"")</f>
        <v/>
      </c>
      <c r="E392" s="8" t="str">
        <f>IFERROR(VLOOKUP($B$391,$4:$126,MATCH($S399&amp;"/"&amp;E$341,$2:$2,0),FALSE),"")</f>
        <v/>
      </c>
      <c r="F392" s="8" t="str">
        <f>IFERROR(VLOOKUP($B$391,$4:$126,MATCH($S399&amp;"/"&amp;F$341,$2:$2,0),FALSE),"")</f>
        <v/>
      </c>
      <c r="G392" s="8" t="str">
        <f>IFERROR(VLOOKUP($B$391,$4:$126,MATCH($S399&amp;"/"&amp;G$341,$2:$2,0),FALSE),"")</f>
        <v/>
      </c>
      <c r="H392" s="8" t="str">
        <f>IFERROR(VLOOKUP($B$391,$4:$126,MATCH($S399&amp;"/"&amp;H$341,$2:$2,0),FALSE),"")</f>
        <v/>
      </c>
      <c r="I392" s="8" t="str">
        <f>IFERROR(VLOOKUP($B$391,$4:$126,MATCH($S399&amp;"/"&amp;I$341,$2:$2,0),FALSE),"")</f>
        <v/>
      </c>
      <c r="J392" s="8" t="str">
        <f>IFERROR(VLOOKUP($B$391,$4:$126,MATCH($S399&amp;"/"&amp;J$341,$2:$2,0),FALSE),"")</f>
        <v/>
      </c>
      <c r="K392" s="8" t="str">
        <f>IFERROR(VLOOKUP($B$391,$4:$126,MATCH($S399&amp;"/"&amp;K$341,$2:$2,0),FALSE),"")</f>
        <v/>
      </c>
      <c r="L392" s="8" t="str">
        <f>IFERROR(VLOOKUP($B$391,$4:$126,MATCH($S399&amp;"/"&amp;L$341,$2:$2,0),FALSE),"")</f>
        <v/>
      </c>
      <c r="M392" s="8">
        <f>IFERROR(VLOOKUP($B$391,$4:$126,MATCH($S399&amp;"/"&amp;M$341,$2:$2,0),FALSE),"")</f>
        <v>1068054</v>
      </c>
      <c r="N392" s="8">
        <f>IFERROR(VLOOKUP($B$391,$4:$126,MATCH($S399&amp;"/"&amp;N$341,$2:$2,0),FALSE),"")</f>
        <v>1134837</v>
      </c>
      <c r="O392" s="8">
        <f>IFERROR(VLOOKUP($B$391,$4:$126,MATCH($S399&amp;"/"&amp;O$341,$2:$2,0),FALSE),"")</f>
        <v>1035335</v>
      </c>
      <c r="P392" s="8">
        <f>IFERROR(VLOOKUP($B$391,$4:$126,MATCH($S399&amp;"/"&amp;P$341,$2:$2,0),FALSE),"")</f>
        <v>1392914</v>
      </c>
      <c r="Q392" s="116"/>
      <c r="R392" s="6"/>
      <c r="S392" s="3"/>
    </row>
    <row r="393" spans="1:19" ht="14">
      <c r="B393" s="8" t="str">
        <f>IFERROR(VLOOKUP($B$391,$4:$126,MATCH($S400&amp;"/"&amp;B$341,$2:$2,0),FALSE),"")</f>
        <v/>
      </c>
      <c r="C393" s="8" t="str">
        <f>IFERROR(VLOOKUP($B$391,$4:$126,MATCH($S400&amp;"/"&amp;C$341,$2:$2,0),FALSE),"")</f>
        <v/>
      </c>
      <c r="D393" s="8" t="str">
        <f>IFERROR(VLOOKUP($B$391,$4:$126,MATCH($S400&amp;"/"&amp;D$341,$2:$2,0),FALSE),"")</f>
        <v/>
      </c>
      <c r="E393" s="8" t="str">
        <f>IFERROR(VLOOKUP($B$391,$4:$126,MATCH($S400&amp;"/"&amp;E$341,$2:$2,0),FALSE),"")</f>
        <v/>
      </c>
      <c r="F393" s="8" t="str">
        <f>IFERROR(VLOOKUP($B$391,$4:$126,MATCH($S400&amp;"/"&amp;F$341,$2:$2,0),FALSE),"")</f>
        <v/>
      </c>
      <c r="G393" s="8" t="str">
        <f>IFERROR(VLOOKUP($B$391,$4:$126,MATCH($S400&amp;"/"&amp;G$341,$2:$2,0),FALSE),"")</f>
        <v/>
      </c>
      <c r="H393" s="8" t="str">
        <f>IFERROR(VLOOKUP($B$391,$4:$126,MATCH($S400&amp;"/"&amp;H$341,$2:$2,0),FALSE),"")</f>
        <v/>
      </c>
      <c r="I393" s="8" t="str">
        <f>IFERROR(VLOOKUP($B$391,$4:$126,MATCH($S400&amp;"/"&amp;I$341,$2:$2,0),FALSE),"")</f>
        <v/>
      </c>
      <c r="J393" s="8" t="str">
        <f>IFERROR(VLOOKUP($B$391,$4:$126,MATCH($S400&amp;"/"&amp;J$341,$2:$2,0),FALSE),"")</f>
        <v/>
      </c>
      <c r="K393" s="8" t="str">
        <f>IFERROR(VLOOKUP($B$391,$4:$126,MATCH($S400&amp;"/"&amp;K$341,$2:$2,0),FALSE),"")</f>
        <v/>
      </c>
      <c r="L393" s="8" t="str">
        <f>IFERROR(VLOOKUP($B$391,$4:$126,MATCH($S400&amp;"/"&amp;L$341,$2:$2,0),FALSE),"")</f>
        <v/>
      </c>
      <c r="M393" s="8">
        <f>IFERROR(VLOOKUP($B$391,$4:$126,MATCH($S400&amp;"/"&amp;M$341,$2:$2,0),FALSE),"")</f>
        <v>1037814</v>
      </c>
      <c r="N393" s="8">
        <f>IFERROR(VLOOKUP($B$391,$4:$126,MATCH($S400&amp;"/"&amp;N$341,$2:$2,0),FALSE),"")</f>
        <v>973170</v>
      </c>
      <c r="O393" s="8">
        <f>IFERROR(VLOOKUP($B$391,$4:$126,MATCH($S400&amp;"/"&amp;O$341,$2:$2,0),FALSE),"")</f>
        <v>1082759</v>
      </c>
      <c r="P393" s="8">
        <f>IFERROR(VLOOKUP($B$391,$4:$126,MATCH($S400&amp;"/"&amp;P$341,$2:$2,0),FALSE),"")</f>
        <v>1339021</v>
      </c>
      <c r="Q393" s="8">
        <f>IFERROR(VLOOKUP($B$385,$4:$126,MATCH($S393&amp;"/"&amp;Q$348,$2:$2,0),FALSE),"")</f>
        <v>1385845</v>
      </c>
      <c r="R393" s="6"/>
      <c r="S393" s="9" t="s">
        <v>12</v>
      </c>
    </row>
    <row r="394" spans="1:19" ht="14">
      <c r="B394" s="8" t="str">
        <f>IFERROR(VLOOKUP($B$391,$4:$126,MATCH($S401&amp;"/"&amp;B$341,$2:$2,0),FALSE),"")</f>
        <v/>
      </c>
      <c r="C394" s="8" t="str">
        <f>IFERROR(VLOOKUP($B$391,$4:$126,MATCH($S401&amp;"/"&amp;C$341,$2:$2,0),FALSE),"")</f>
        <v/>
      </c>
      <c r="D394" s="8" t="str">
        <f>IFERROR(VLOOKUP($B$391,$4:$126,MATCH($S401&amp;"/"&amp;D$341,$2:$2,0),FALSE),"")</f>
        <v/>
      </c>
      <c r="E394" s="8" t="str">
        <f>IFERROR(VLOOKUP($B$391,$4:$126,MATCH($S401&amp;"/"&amp;E$341,$2:$2,0),FALSE),"")</f>
        <v/>
      </c>
      <c r="F394" s="8" t="str">
        <f>IFERROR(VLOOKUP($B$391,$4:$126,MATCH($S401&amp;"/"&amp;F$341,$2:$2,0),FALSE),"")</f>
        <v/>
      </c>
      <c r="G394" s="8" t="str">
        <f>IFERROR(VLOOKUP($B$391,$4:$126,MATCH($S401&amp;"/"&amp;G$341,$2:$2,0),FALSE),"")</f>
        <v/>
      </c>
      <c r="H394" s="8" t="str">
        <f>IFERROR(VLOOKUP($B$391,$4:$126,MATCH($S401&amp;"/"&amp;H$341,$2:$2,0),FALSE),"")</f>
        <v/>
      </c>
      <c r="I394" s="8" t="str">
        <f>IFERROR(VLOOKUP($B$391,$4:$126,MATCH($S401&amp;"/"&amp;I$341,$2:$2,0),FALSE),"")</f>
        <v/>
      </c>
      <c r="J394" s="8" t="str">
        <f>IFERROR(VLOOKUP($B$391,$4:$126,MATCH($S401&amp;"/"&amp;J$341,$2:$2,0),FALSE),"")</f>
        <v/>
      </c>
      <c r="K394" s="8" t="str">
        <f>IFERROR(VLOOKUP($B$391,$4:$126,MATCH($S401&amp;"/"&amp;K$341,$2:$2,0),FALSE),"")</f>
        <v/>
      </c>
      <c r="L394" s="8" t="str">
        <f>IFERROR(VLOOKUP($B$391,$4:$126,MATCH($S401&amp;"/"&amp;L$341,$2:$2,0),FALSE),"")</f>
        <v/>
      </c>
      <c r="M394" s="8">
        <f>IFERROR(VLOOKUP($B$391,$4:$126,MATCH($S401&amp;"/"&amp;M$341,$2:$2,0),FALSE),"")</f>
        <v>1099003</v>
      </c>
      <c r="N394" s="8">
        <f>IFERROR(VLOOKUP($B$391,$4:$126,MATCH($S401&amp;"/"&amp;N$341,$2:$2,0),FALSE),"")</f>
        <v>976774</v>
      </c>
      <c r="O394" s="8">
        <f>IFERROR(VLOOKUP($B$391,$4:$126,MATCH($S401&amp;"/"&amp;O$341,$2:$2,0),FALSE),"")</f>
        <v>1261473</v>
      </c>
      <c r="P394" s="8">
        <f>IFERROR(VLOOKUP($B$391,$4:$126,MATCH($S401&amp;"/"&amp;P$341,$2:$2,0),FALSE),"")</f>
        <v>1705719</v>
      </c>
      <c r="Q394" s="8">
        <f>IFERROR(VLOOKUP($B$385,$4:$126,MATCH($S394&amp;"/"&amp;Q$348,$2:$2,0),FALSE),"")</f>
        <v>1331301</v>
      </c>
      <c r="R394" s="6"/>
      <c r="S394" s="9" t="s">
        <v>13</v>
      </c>
    </row>
    <row r="395" spans="1:19" ht="14">
      <c r="B395" s="8" t="str">
        <f>IFERROR(VLOOKUP($B$391,$4:$126,MATCH($S402&amp;"/"&amp;B$341,$2:$2,0),FALSE),"")</f>
        <v/>
      </c>
      <c r="C395" s="8" t="str">
        <f>IFERROR(VLOOKUP($B$391,$4:$126,MATCH($S402&amp;"/"&amp;C$341,$2:$2,0),FALSE),"")</f>
        <v/>
      </c>
      <c r="D395" s="8" t="str">
        <f>IFERROR(VLOOKUP($B$391,$4:$126,MATCH($S402&amp;"/"&amp;D$341,$2:$2,0),FALSE),"")</f>
        <v/>
      </c>
      <c r="E395" s="8" t="str">
        <f>IFERROR(VLOOKUP($B$391,$4:$126,MATCH($S402&amp;"/"&amp;E$341,$2:$2,0),FALSE),"")</f>
        <v/>
      </c>
      <c r="F395" s="8" t="str">
        <f>IFERROR(VLOOKUP($B$391,$4:$126,MATCH($S402&amp;"/"&amp;F$341,$2:$2,0),FALSE),"")</f>
        <v/>
      </c>
      <c r="G395" s="8" t="str">
        <f>IFERROR(VLOOKUP($B$391,$4:$126,MATCH($S402&amp;"/"&amp;G$341,$2:$2,0),FALSE),"")</f>
        <v/>
      </c>
      <c r="H395" s="8" t="str">
        <f>IFERROR(VLOOKUP($B$391,$4:$126,MATCH($S402&amp;"/"&amp;H$341,$2:$2,0),FALSE),"")</f>
        <v/>
      </c>
      <c r="I395" s="8" t="str">
        <f>IFERROR(VLOOKUP($B$391,$4:$126,MATCH($S402&amp;"/"&amp;I$341,$2:$2,0),FALSE),"")</f>
        <v/>
      </c>
      <c r="J395" s="8" t="str">
        <f>IFERROR(VLOOKUP($B$391,$4:$126,MATCH($S402&amp;"/"&amp;J$341,$2:$2,0),FALSE),"")</f>
        <v/>
      </c>
      <c r="K395" s="8" t="str">
        <f>IFERROR(VLOOKUP($B$391,$4:$126,MATCH($S402&amp;"/"&amp;K$341,$2:$2,0),FALSE),"")</f>
        <v/>
      </c>
      <c r="L395" s="8" t="str">
        <f>IFERROR(VLOOKUP($B$391,$4:$126,MATCH($S402&amp;"/"&amp;L$341,$2:$2,0),FALSE),"")</f>
        <v/>
      </c>
      <c r="M395" s="8">
        <f>IFERROR(VLOOKUP($B$391,$4:$126,MATCH($S402&amp;"/"&amp;M$341,$2:$2,0),FALSE),"")</f>
        <v>1093455.96</v>
      </c>
      <c r="N395" s="8">
        <f>IFERROR(VLOOKUP($B$391,$4:$126,MATCH($S402&amp;"/"&amp;N$341,$2:$2,0),FALSE),IFERROR(VLOOKUP($B$391,$4:$126,MATCH($S401&amp;"/"&amp;N$341,$2:$2,0),FALSE),IFERROR(VLOOKUP($B$391,$4:$126,MATCH($S400&amp;"/"&amp;N$341,$2:$2,0),FALSE),IFERROR(VLOOKUP($B$391,$4:$126,MATCH($S399&amp;"/"&amp;N$341,$2:$2,0),FALSE),""))))</f>
        <v>1002487.53</v>
      </c>
      <c r="O395" s="8">
        <f>IFERROR(VLOOKUP($B$391,$4:$126,MATCH($S402&amp;"/"&amp;O$341,$2:$2,0),FALSE),IFERROR(VLOOKUP($B$391,$4:$126,MATCH($S401&amp;"/"&amp;O$341,$2:$2,0),FALSE),IFERROR(VLOOKUP($B$391,$4:$126,MATCH($S400&amp;"/"&amp;O$341,$2:$2,0),FALSE),IFERROR(VLOOKUP($B$391,$4:$126,MATCH($S399&amp;"/"&amp;O$341,$2:$2,0),FALSE),""))))</f>
        <v>1332243.83</v>
      </c>
      <c r="P395" s="8">
        <f>IFERROR(VLOOKUP($B$391,$4:$126,MATCH($S402&amp;"/"&amp;P$341,$2:$2,0),FALSE),IFERROR(VLOOKUP($B$391,$4:$126,MATCH($S401&amp;"/"&amp;P$341,$2:$2,0),FALSE),IFERROR(VLOOKUP($B$391,$4:$126,MATCH($S400&amp;"/"&amp;P$341,$2:$2,0),FALSE),IFERROR(VLOOKUP($B$391,$4:$126,MATCH($S399&amp;"/"&amp;P$341,$2:$2,0),FALSE),""))))</f>
        <v>2248504.02</v>
      </c>
      <c r="Q395" s="8">
        <f>IFERROR(VLOOKUP($B$385,$4:$126,MATCH($S395&amp;"/"&amp;Q$348,$2:$2,0),FALSE),"")</f>
        <v>1328219</v>
      </c>
      <c r="R395" s="6"/>
      <c r="S395" s="9" t="s">
        <v>14</v>
      </c>
    </row>
    <row r="396" spans="1:19" ht="14">
      <c r="B396" s="354" t="s">
        <v>1</v>
      </c>
      <c r="C396" s="354"/>
      <c r="D396" s="354"/>
      <c r="E396" s="354"/>
      <c r="F396" s="354"/>
      <c r="G396" s="354"/>
      <c r="H396" s="354"/>
      <c r="I396" s="354"/>
      <c r="J396" s="354"/>
      <c r="K396" s="354"/>
      <c r="L396" s="354"/>
      <c r="M396" s="354"/>
      <c r="N396" s="354"/>
      <c r="O396" s="117"/>
      <c r="P396" s="117"/>
      <c r="Q396" s="8">
        <f>IFERROR(VLOOKUP($B$385,$4:$126,MATCH($S396&amp;"/"&amp;Q$348,$2:$2,0),FALSE),IFERROR(VLOOKUP($B$385,$4:$126,MATCH($S395&amp;"/"&amp;Q$348,$2:$2,0),FALSE),IFERROR(VLOOKUP($B$385,$4:$126,MATCH($S394&amp;"/"&amp;Q$348,$2:$2,0),FALSE),IFERROR(VLOOKUP($B$385,$4:$126,MATCH($S393&amp;"/"&amp;Q$348,$2:$2,0),FALSE),""))))</f>
        <v>1305183.06</v>
      </c>
      <c r="R396" s="6"/>
      <c r="S396" s="9" t="s">
        <v>15</v>
      </c>
    </row>
    <row r="397" spans="1:19" ht="14">
      <c r="B397" s="355" t="s">
        <v>318</v>
      </c>
      <c r="C397" s="355"/>
      <c r="D397" s="355"/>
      <c r="E397" s="355"/>
      <c r="F397" s="355"/>
      <c r="G397" s="355"/>
      <c r="H397" s="355"/>
      <c r="I397" s="355"/>
      <c r="J397" s="355"/>
      <c r="K397" s="355"/>
      <c r="L397" s="355"/>
      <c r="M397" s="355"/>
      <c r="N397" s="355"/>
      <c r="O397" s="118"/>
      <c r="P397" s="118"/>
      <c r="Q397" s="12">
        <f>+Q396/Q$402</f>
        <v>0.53081432826695829</v>
      </c>
      <c r="R397" s="6"/>
      <c r="S397" s="11" t="s">
        <v>377</v>
      </c>
    </row>
    <row r="398" spans="1:19" ht="14">
      <c r="B398" s="8" t="str">
        <f>IFERROR(VLOOKUP($B$397,$4:$126,MATCH($S405&amp;"/"&amp;B$341,$2:$2,0),FALSE),"")</f>
        <v/>
      </c>
      <c r="C398" s="8" t="str">
        <f>IFERROR(VLOOKUP($B$397,$4:$126,MATCH($S405&amp;"/"&amp;C$341,$2:$2,0),FALSE),"")</f>
        <v/>
      </c>
      <c r="D398" s="8" t="str">
        <f>IFERROR(VLOOKUP($B$397,$4:$126,MATCH($S405&amp;"/"&amp;D$341,$2:$2,0),FALSE),"")</f>
        <v/>
      </c>
      <c r="E398" s="8" t="str">
        <f>IFERROR(VLOOKUP($B$397,$4:$126,MATCH($S405&amp;"/"&amp;E$341,$2:$2,0),FALSE),"")</f>
        <v/>
      </c>
      <c r="F398" s="8" t="str">
        <f>IFERROR(VLOOKUP($B$397,$4:$126,MATCH($S405&amp;"/"&amp;F$341,$2:$2,0),FALSE),"")</f>
        <v/>
      </c>
      <c r="G398" s="8" t="str">
        <f>IFERROR(VLOOKUP($B$397,$4:$126,MATCH($S405&amp;"/"&amp;G$341,$2:$2,0),FALSE),"")</f>
        <v/>
      </c>
      <c r="H398" s="8" t="str">
        <f>IFERROR(VLOOKUP($B$397,$4:$126,MATCH($S405&amp;"/"&amp;H$341,$2:$2,0),FALSE),"")</f>
        <v/>
      </c>
      <c r="I398" s="8" t="str">
        <f>IFERROR(VLOOKUP($B$397,$4:$126,MATCH($S405&amp;"/"&amp;I$341,$2:$2,0),FALSE),"")</f>
        <v/>
      </c>
      <c r="J398" s="8" t="str">
        <f>IFERROR(VLOOKUP($B$397,$4:$126,MATCH($S405&amp;"/"&amp;J$341,$2:$2,0),FALSE),"")</f>
        <v/>
      </c>
      <c r="K398" s="8" t="str">
        <f>IFERROR(VLOOKUP($B$397,$4:$126,MATCH($S405&amp;"/"&amp;K$341,$2:$2,0),FALSE),"")</f>
        <v/>
      </c>
      <c r="L398" s="8" t="str">
        <f>IFERROR(VLOOKUP($B$397,$4:$126,MATCH($S405&amp;"/"&amp;L$341,$2:$2,0),FALSE),"")</f>
        <v/>
      </c>
      <c r="M398" s="8">
        <f>IFERROR(VLOOKUP($B$397,$4:$126,MATCH($S405&amp;"/"&amp;M$341,$2:$2,0),FALSE),"")</f>
        <v>116946</v>
      </c>
      <c r="N398" s="8">
        <f>IFERROR(VLOOKUP($B$397,$4:$126,MATCH($S405&amp;"/"&amp;N$341,$2:$2,0),FALSE),"")</f>
        <v>83608</v>
      </c>
      <c r="O398" s="8">
        <f>IFERROR(VLOOKUP($B$397,$4:$126,MATCH($S405&amp;"/"&amp;O$341,$2:$2,0),FALSE),"")</f>
        <v>57169</v>
      </c>
      <c r="P398" s="8">
        <f>IFERROR(VLOOKUP($B$397,$4:$126,MATCH($S405&amp;"/"&amp;P$341,$2:$2,0),FALSE),"")</f>
        <v>73747</v>
      </c>
      <c r="Q398" s="115"/>
      <c r="R398" s="6"/>
      <c r="S398" s="3"/>
    </row>
    <row r="399" spans="1:19" ht="14">
      <c r="B399" s="8" t="str">
        <f>IFERROR(VLOOKUP($B$397,$4:$126,MATCH($S406&amp;"/"&amp;B$341,$2:$2,0),FALSE),"")</f>
        <v/>
      </c>
      <c r="C399" s="8" t="str">
        <f>IFERROR(VLOOKUP($B$397,$4:$126,MATCH($S406&amp;"/"&amp;C$341,$2:$2,0),FALSE),"")</f>
        <v/>
      </c>
      <c r="D399" s="8" t="str">
        <f>IFERROR(VLOOKUP($B$397,$4:$126,MATCH($S406&amp;"/"&amp;D$341,$2:$2,0),FALSE),"")</f>
        <v/>
      </c>
      <c r="E399" s="8" t="str">
        <f>IFERROR(VLOOKUP($B$397,$4:$126,MATCH($S406&amp;"/"&amp;E$341,$2:$2,0),FALSE),"")</f>
        <v/>
      </c>
      <c r="F399" s="8" t="str">
        <f>IFERROR(VLOOKUP($B$397,$4:$126,MATCH($S406&amp;"/"&amp;F$341,$2:$2,0),FALSE),"")</f>
        <v/>
      </c>
      <c r="G399" s="8" t="str">
        <f>IFERROR(VLOOKUP($B$397,$4:$126,MATCH($S406&amp;"/"&amp;G$341,$2:$2,0),FALSE),"")</f>
        <v/>
      </c>
      <c r="H399" s="8" t="str">
        <f>IFERROR(VLOOKUP($B$397,$4:$126,MATCH($S406&amp;"/"&amp;H$341,$2:$2,0),FALSE),"")</f>
        <v/>
      </c>
      <c r="I399" s="8" t="str">
        <f>IFERROR(VLOOKUP($B$397,$4:$126,MATCH($S406&amp;"/"&amp;I$341,$2:$2,0),FALSE),"")</f>
        <v/>
      </c>
      <c r="J399" s="8" t="str">
        <f>IFERROR(VLOOKUP($B$397,$4:$126,MATCH($S406&amp;"/"&amp;J$341,$2:$2,0),FALSE),"")</f>
        <v/>
      </c>
      <c r="K399" s="8" t="str">
        <f>IFERROR(VLOOKUP($B$397,$4:$126,MATCH($S406&amp;"/"&amp;K$341,$2:$2,0),FALSE),"")</f>
        <v/>
      </c>
      <c r="L399" s="8" t="str">
        <f>IFERROR(VLOOKUP($B$397,$4:$126,MATCH($S406&amp;"/"&amp;L$341,$2:$2,0),FALSE),"")</f>
        <v/>
      </c>
      <c r="M399" s="8">
        <f>IFERROR(VLOOKUP($B$397,$4:$126,MATCH($S406&amp;"/"&amp;M$341,$2:$2,0),FALSE),"")</f>
        <v>156752</v>
      </c>
      <c r="N399" s="8">
        <f>IFERROR(VLOOKUP($B$397,$4:$126,MATCH($S406&amp;"/"&amp;N$341,$2:$2,0),FALSE),"")</f>
        <v>65521</v>
      </c>
      <c r="O399" s="8">
        <f>IFERROR(VLOOKUP($B$397,$4:$126,MATCH($S406&amp;"/"&amp;O$341,$2:$2,0),FALSE),"")</f>
        <v>77735</v>
      </c>
      <c r="P399" s="8">
        <f>IFERROR(VLOOKUP($B$397,$4:$126,MATCH($S406&amp;"/"&amp;P$341,$2:$2,0),FALSE),"")</f>
        <v>74465</v>
      </c>
      <c r="Q399" s="8">
        <f>IFERROR(VLOOKUP($B$391,$4:$126,MATCH($S399&amp;"/"&amp;Q$348,$2:$2,0),FALSE),"")</f>
        <v>2316326</v>
      </c>
      <c r="R399" s="6"/>
      <c r="S399" s="9" t="s">
        <v>12</v>
      </c>
    </row>
    <row r="400" spans="1:19" ht="14">
      <c r="B400" s="8" t="str">
        <f>IFERROR(VLOOKUP($B$397,$4:$126,MATCH($S407&amp;"/"&amp;B$341,$2:$2,0),FALSE),"")</f>
        <v/>
      </c>
      <c r="C400" s="8" t="str">
        <f>IFERROR(VLOOKUP($B$397,$4:$126,MATCH($S407&amp;"/"&amp;C$341,$2:$2,0),FALSE),"")</f>
        <v/>
      </c>
      <c r="D400" s="8" t="str">
        <f>IFERROR(VLOOKUP($B$397,$4:$126,MATCH($S407&amp;"/"&amp;D$341,$2:$2,0),FALSE),"")</f>
        <v/>
      </c>
      <c r="E400" s="8" t="str">
        <f>IFERROR(VLOOKUP($B$397,$4:$126,MATCH($S407&amp;"/"&amp;E$341,$2:$2,0),FALSE),"")</f>
        <v/>
      </c>
      <c r="F400" s="8" t="str">
        <f>IFERROR(VLOOKUP($B$397,$4:$126,MATCH($S407&amp;"/"&amp;F$341,$2:$2,0),FALSE),"")</f>
        <v/>
      </c>
      <c r="G400" s="8" t="str">
        <f>IFERROR(VLOOKUP($B$397,$4:$126,MATCH($S407&amp;"/"&amp;G$341,$2:$2,0),FALSE),"")</f>
        <v/>
      </c>
      <c r="H400" s="8" t="str">
        <f>IFERROR(VLOOKUP($B$397,$4:$126,MATCH($S407&amp;"/"&amp;H$341,$2:$2,0),FALSE),"")</f>
        <v/>
      </c>
      <c r="I400" s="8" t="str">
        <f>IFERROR(VLOOKUP($B$397,$4:$126,MATCH($S407&amp;"/"&amp;I$341,$2:$2,0),FALSE),"")</f>
        <v/>
      </c>
      <c r="J400" s="8" t="str">
        <f>IFERROR(VLOOKUP($B$397,$4:$126,MATCH($S407&amp;"/"&amp;J$341,$2:$2,0),FALSE),"")</f>
        <v/>
      </c>
      <c r="K400" s="8" t="str">
        <f>IFERROR(VLOOKUP($B$397,$4:$126,MATCH($S407&amp;"/"&amp;K$341,$2:$2,0),FALSE),"")</f>
        <v/>
      </c>
      <c r="L400" s="8" t="str">
        <f>IFERROR(VLOOKUP($B$397,$4:$126,MATCH($S407&amp;"/"&amp;L$341,$2:$2,0),FALSE),"")</f>
        <v/>
      </c>
      <c r="M400" s="8">
        <f>IFERROR(VLOOKUP($B$397,$4:$126,MATCH($S407&amp;"/"&amp;M$341,$2:$2,0),FALSE),"")</f>
        <v>134747</v>
      </c>
      <c r="N400" s="8">
        <f>IFERROR(VLOOKUP($B$397,$4:$126,MATCH($S407&amp;"/"&amp;N$341,$2:$2,0),FALSE),"")</f>
        <v>93473</v>
      </c>
      <c r="O400" s="8">
        <f>IFERROR(VLOOKUP($B$397,$4:$126,MATCH($S407&amp;"/"&amp;O$341,$2:$2,0),FALSE),"")</f>
        <v>82758</v>
      </c>
      <c r="P400" s="8">
        <f>IFERROR(VLOOKUP($B$397,$4:$126,MATCH($S407&amp;"/"&amp;P$341,$2:$2,0),FALSE),"")</f>
        <v>91262</v>
      </c>
      <c r="Q400" s="8">
        <f>IFERROR(VLOOKUP($B$391,$4:$126,MATCH($S400&amp;"/"&amp;Q$348,$2:$2,0),FALSE),"")</f>
        <v>2171379</v>
      </c>
      <c r="R400" s="6"/>
      <c r="S400" s="9" t="s">
        <v>13</v>
      </c>
    </row>
    <row r="401" spans="1:19" ht="14">
      <c r="B401" s="8" t="str">
        <f>IFERROR(VLOOKUP($B$397,$4:$126,MATCH($S408&amp;"/"&amp;B$341,$2:$2,0),FALSE),"")</f>
        <v/>
      </c>
      <c r="C401" s="8" t="str">
        <f>IFERROR(VLOOKUP($B$397,$4:$126,MATCH($S408&amp;"/"&amp;C$341,$2:$2,0),FALSE),"")</f>
        <v/>
      </c>
      <c r="D401" s="8" t="str">
        <f>IFERROR(VLOOKUP($B$397,$4:$126,MATCH($S408&amp;"/"&amp;D$341,$2:$2,0),FALSE),"")</f>
        <v/>
      </c>
      <c r="E401" s="8" t="str">
        <f>IFERROR(VLOOKUP($B$397,$4:$126,MATCH($S408&amp;"/"&amp;E$341,$2:$2,0),FALSE),"")</f>
        <v/>
      </c>
      <c r="F401" s="8" t="str">
        <f>IFERROR(VLOOKUP($B$397,$4:$126,MATCH($S408&amp;"/"&amp;F$341,$2:$2,0),FALSE),"")</f>
        <v/>
      </c>
      <c r="G401" s="8" t="str">
        <f>IFERROR(VLOOKUP($B$397,$4:$126,MATCH($S408&amp;"/"&amp;G$341,$2:$2,0),FALSE),"")</f>
        <v/>
      </c>
      <c r="H401" s="8" t="str">
        <f>IFERROR(VLOOKUP($B$397,$4:$126,MATCH($S408&amp;"/"&amp;H$341,$2:$2,0),FALSE),"")</f>
        <v/>
      </c>
      <c r="I401" s="8" t="str">
        <f>IFERROR(VLOOKUP($B$397,$4:$126,MATCH($S408&amp;"/"&amp;I$341,$2:$2,0),FALSE),"")</f>
        <v/>
      </c>
      <c r="J401" s="8" t="str">
        <f>IFERROR(VLOOKUP($B$397,$4:$126,MATCH($S408&amp;"/"&amp;J$341,$2:$2,0),FALSE),"")</f>
        <v/>
      </c>
      <c r="K401" s="8" t="str">
        <f>IFERROR(VLOOKUP($B$397,$4:$126,MATCH($S408&amp;"/"&amp;K$341,$2:$2,0),FALSE),"")</f>
        <v/>
      </c>
      <c r="L401" s="8" t="str">
        <f>IFERROR(VLOOKUP($B$397,$4:$126,MATCH($S408&amp;"/"&amp;L$341,$2:$2,0),FALSE),"")</f>
        <v/>
      </c>
      <c r="M401" s="8">
        <f>IFERROR(VLOOKUP($B$397,$4:$126,MATCH($S408&amp;"/"&amp;M$341,$2:$2,0),FALSE),"")</f>
        <v>79157.960000000006</v>
      </c>
      <c r="N401" s="8">
        <f>IFERROR(VLOOKUP($B$397,$4:$126,MATCH($S408&amp;"/"&amp;N$341,$2:$2,0),FALSE),IFERROR(VLOOKUP($B$397,$4:$126,MATCH($S407&amp;"/"&amp;N$341,$2:$2,0),FALSE),IFERROR(VLOOKUP($B$397,$4:$126,MATCH($S406&amp;"/"&amp;N$341,$2:$2,0),FALSE),IFERROR(VLOOKUP($B$397,$4:$126,MATCH($S405&amp;"/"&amp;N$341,$2:$2,0),FALSE),""))))</f>
        <v>72620.23</v>
      </c>
      <c r="O401" s="8">
        <f>IFERROR(VLOOKUP($B$397,$4:$126,MATCH($S408&amp;"/"&amp;O$341,$2:$2,0),FALSE),IFERROR(VLOOKUP($B$397,$4:$126,MATCH($S407&amp;"/"&amp;O$341,$2:$2,0),FALSE),IFERROR(VLOOKUP($B$397,$4:$126,MATCH($S406&amp;"/"&amp;O$341,$2:$2,0),FALSE),IFERROR(VLOOKUP($B$397,$4:$126,MATCH($S405&amp;"/"&amp;O$341,$2:$2,0),FALSE),""))))</f>
        <v>100260.13</v>
      </c>
      <c r="P401" s="8">
        <f>IFERROR(VLOOKUP($B$397,$4:$126,MATCH($S408&amp;"/"&amp;P$341,$2:$2,0),FALSE),IFERROR(VLOOKUP($B$397,$4:$126,MATCH($S407&amp;"/"&amp;P$341,$2:$2,0),FALSE),IFERROR(VLOOKUP($B$397,$4:$126,MATCH($S406&amp;"/"&amp;P$341,$2:$2,0),FALSE),IFERROR(VLOOKUP($B$397,$4:$126,MATCH($S405&amp;"/"&amp;P$341,$2:$2,0),FALSE),""))))</f>
        <v>123872.45</v>
      </c>
      <c r="Q401" s="8">
        <f>IFERROR(VLOOKUP($B$391,$4:$126,MATCH($S401&amp;"/"&amp;Q$348,$2:$2,0),FALSE),"")</f>
        <v>2264329</v>
      </c>
      <c r="R401" s="6"/>
      <c r="S401" s="9" t="s">
        <v>14</v>
      </c>
    </row>
    <row r="402" spans="1:19" ht="14">
      <c r="A402" s="84"/>
      <c r="B402" s="12" t="e">
        <f>+B401/B$395</f>
        <v>#VALUE!</v>
      </c>
      <c r="C402" s="12" t="e">
        <f>+C401/C$395</f>
        <v>#VALUE!</v>
      </c>
      <c r="D402" s="12" t="e">
        <f>+D401/D$395</f>
        <v>#VALUE!</v>
      </c>
      <c r="E402" s="12" t="e">
        <f>+E401/E$395</f>
        <v>#VALUE!</v>
      </c>
      <c r="F402" s="12" t="e">
        <f>+F401/F$395</f>
        <v>#VALUE!</v>
      </c>
      <c r="G402" s="12" t="e">
        <f>+G401/G$395</f>
        <v>#VALUE!</v>
      </c>
      <c r="H402" s="12" t="e">
        <f>+H401/H$395</f>
        <v>#VALUE!</v>
      </c>
      <c r="I402" s="12" t="e">
        <f>+I401/I$395</f>
        <v>#VALUE!</v>
      </c>
      <c r="J402" s="12" t="e">
        <f>+J401/J$395</f>
        <v>#VALUE!</v>
      </c>
      <c r="K402" s="12" t="e">
        <f>+K401/K$395</f>
        <v>#VALUE!</v>
      </c>
      <c r="L402" s="12" t="e">
        <f>+L401/L$395</f>
        <v>#VALUE!</v>
      </c>
      <c r="M402" s="12">
        <f>+M401/M$395</f>
        <v>7.2392453739060517E-2</v>
      </c>
      <c r="N402" s="12">
        <f>+N401/N$395</f>
        <v>7.2440033244104293E-2</v>
      </c>
      <c r="O402" s="12">
        <f>+O401/O$395</f>
        <v>7.5256591730659392E-2</v>
      </c>
      <c r="P402" s="12">
        <f>+P401/P$395</f>
        <v>5.5091051160317692E-2</v>
      </c>
      <c r="Q402" s="8">
        <f>IFERROR(VLOOKUP($B$391,$4:$126,MATCH($S402&amp;"/"&amp;Q$348,$2:$2,0),FALSE),IFERROR(VLOOKUP($B$391,$4:$126,MATCH($S401&amp;"/"&amp;Q$348,$2:$2,0),FALSE),IFERROR(VLOOKUP($B$391,$4:$126,MATCH($S400&amp;"/"&amp;Q$348,$2:$2,0),FALSE),IFERROR(VLOOKUP($B$391,$4:$126,MATCH($S399&amp;"/"&amp;Q$348,$2:$2,0),FALSE),""))))</f>
        <v>2458831.63</v>
      </c>
      <c r="R402" s="6"/>
      <c r="S402" s="9" t="s">
        <v>15</v>
      </c>
    </row>
    <row r="403" spans="1:19" ht="14">
      <c r="A403" s="84"/>
      <c r="B403" s="355" t="s">
        <v>321</v>
      </c>
      <c r="C403" s="355"/>
      <c r="D403" s="355"/>
      <c r="E403" s="355"/>
      <c r="F403" s="355"/>
      <c r="G403" s="355"/>
      <c r="H403" s="355"/>
      <c r="I403" s="355"/>
      <c r="J403" s="355"/>
      <c r="K403" s="355"/>
      <c r="L403" s="355"/>
      <c r="M403" s="355"/>
      <c r="N403" s="355"/>
      <c r="O403" s="118"/>
      <c r="P403" s="118"/>
      <c r="Q403" s="117"/>
    </row>
    <row r="404" spans="1:19" ht="14">
      <c r="B404" s="8" t="str">
        <f>IFERROR(VLOOKUP($B$403,$4:$126,MATCH($S411&amp;"/"&amp;B$341,$2:$2,0),FALSE),"")</f>
        <v/>
      </c>
      <c r="C404" s="8" t="str">
        <f>IFERROR(VLOOKUP($B$403,$4:$126,MATCH($S411&amp;"/"&amp;C$341,$2:$2,0),FALSE),"")</f>
        <v/>
      </c>
      <c r="D404" s="8" t="str">
        <f>IFERROR(VLOOKUP($B$403,$4:$126,MATCH($S411&amp;"/"&amp;D$341,$2:$2,0),FALSE),"")</f>
        <v/>
      </c>
      <c r="E404" s="8" t="str">
        <f>IFERROR(VLOOKUP($B$403,$4:$126,MATCH($S411&amp;"/"&amp;E$341,$2:$2,0),FALSE),"")</f>
        <v/>
      </c>
      <c r="F404" s="8" t="str">
        <f>IFERROR(VLOOKUP($B$403,$4:$126,MATCH($S411&amp;"/"&amp;F$341,$2:$2,0),FALSE),"")</f>
        <v/>
      </c>
      <c r="G404" s="8" t="str">
        <f>IFERROR(VLOOKUP($B$403,$4:$126,MATCH($S411&amp;"/"&amp;G$341,$2:$2,0),FALSE),"")</f>
        <v/>
      </c>
      <c r="H404" s="8" t="str">
        <f>IFERROR(VLOOKUP($B$403,$4:$126,MATCH($S411&amp;"/"&amp;H$341,$2:$2,0),FALSE),"")</f>
        <v/>
      </c>
      <c r="I404" s="8" t="str">
        <f>IFERROR(VLOOKUP($B$403,$4:$126,MATCH($S411&amp;"/"&amp;I$341,$2:$2,0),FALSE),"")</f>
        <v/>
      </c>
      <c r="J404" s="8" t="str">
        <f>IFERROR(VLOOKUP($B$403,$4:$126,MATCH($S411&amp;"/"&amp;J$341,$2:$2,0),FALSE),"")</f>
        <v/>
      </c>
      <c r="K404" s="8" t="str">
        <f>IFERROR(VLOOKUP($B$403,$4:$126,MATCH($S411&amp;"/"&amp;K$341,$2:$2,0),FALSE),"")</f>
        <v/>
      </c>
      <c r="L404" s="8" t="str">
        <f>IFERROR(VLOOKUP($B$403,$4:$126,MATCH($S411&amp;"/"&amp;L$341,$2:$2,0),FALSE),"")</f>
        <v/>
      </c>
      <c r="M404" s="8">
        <f>IFERROR(VLOOKUP($B$403,$4:$126,MATCH($S411&amp;"/"&amp;M$341,$2:$2,0),FALSE),"")</f>
        <v>150111</v>
      </c>
      <c r="N404" s="8">
        <f>IFERROR(VLOOKUP($B$403,$4:$126,MATCH($S411&amp;"/"&amp;N$341,$2:$2,0),FALSE),"")</f>
        <v>122424</v>
      </c>
      <c r="O404" s="8">
        <f>IFERROR(VLOOKUP($B$403,$4:$126,MATCH($S411&amp;"/"&amp;O$341,$2:$2,0),FALSE),"")</f>
        <v>97170</v>
      </c>
      <c r="P404" s="8">
        <f>IFERROR(VLOOKUP($B$403,$4:$126,MATCH($S411&amp;"/"&amp;P$341,$2:$2,0),FALSE),"")</f>
        <v>171476</v>
      </c>
      <c r="Q404" s="118"/>
      <c r="R404" s="6"/>
      <c r="S404" s="3"/>
    </row>
    <row r="405" spans="1:19" ht="14">
      <c r="B405" s="8" t="str">
        <f>IFERROR(VLOOKUP($B$403,$4:$126,MATCH($S412&amp;"/"&amp;B$341,$2:$2,0),FALSE),"")</f>
        <v/>
      </c>
      <c r="C405" s="8" t="str">
        <f>IFERROR(VLOOKUP($B$403,$4:$126,MATCH($S412&amp;"/"&amp;C$341,$2:$2,0),FALSE),"")</f>
        <v/>
      </c>
      <c r="D405" s="8" t="str">
        <f>IFERROR(VLOOKUP($B$403,$4:$126,MATCH($S412&amp;"/"&amp;D$341,$2:$2,0),FALSE),"")</f>
        <v/>
      </c>
      <c r="E405" s="8" t="str">
        <f>IFERROR(VLOOKUP($B$403,$4:$126,MATCH($S412&amp;"/"&amp;E$341,$2:$2,0),FALSE),"")</f>
        <v/>
      </c>
      <c r="F405" s="8" t="str">
        <f>IFERROR(VLOOKUP($B$403,$4:$126,MATCH($S412&amp;"/"&amp;F$341,$2:$2,0),FALSE),"")</f>
        <v/>
      </c>
      <c r="G405" s="8" t="str">
        <f>IFERROR(VLOOKUP($B$403,$4:$126,MATCH($S412&amp;"/"&amp;G$341,$2:$2,0),FALSE),"")</f>
        <v/>
      </c>
      <c r="H405" s="8" t="str">
        <f>IFERROR(VLOOKUP($B$403,$4:$126,MATCH($S412&amp;"/"&amp;H$341,$2:$2,0),FALSE),"")</f>
        <v/>
      </c>
      <c r="I405" s="8" t="str">
        <f>IFERROR(VLOOKUP($B$403,$4:$126,MATCH($S412&amp;"/"&amp;I$341,$2:$2,0),FALSE),"")</f>
        <v/>
      </c>
      <c r="J405" s="8" t="str">
        <f>IFERROR(VLOOKUP($B$403,$4:$126,MATCH($S412&amp;"/"&amp;J$341,$2:$2,0),FALSE),"")</f>
        <v/>
      </c>
      <c r="K405" s="8" t="str">
        <f>IFERROR(VLOOKUP($B$403,$4:$126,MATCH($S412&amp;"/"&amp;K$341,$2:$2,0),FALSE),"")</f>
        <v/>
      </c>
      <c r="L405" s="8" t="str">
        <f>IFERROR(VLOOKUP($B$403,$4:$126,MATCH($S412&amp;"/"&amp;L$341,$2:$2,0),FALSE),"")</f>
        <v/>
      </c>
      <c r="M405" s="8">
        <f>IFERROR(VLOOKUP($B$403,$4:$126,MATCH($S412&amp;"/"&amp;M$341,$2:$2,0),FALSE),"")</f>
        <v>176913</v>
      </c>
      <c r="N405" s="8">
        <f>IFERROR(VLOOKUP($B$403,$4:$126,MATCH($S412&amp;"/"&amp;N$341,$2:$2,0),FALSE),"")</f>
        <v>99746</v>
      </c>
      <c r="O405" s="8">
        <f>IFERROR(VLOOKUP($B$403,$4:$126,MATCH($S412&amp;"/"&amp;O$341,$2:$2,0),FALSE),"")</f>
        <v>130667</v>
      </c>
      <c r="P405" s="8">
        <f>IFERROR(VLOOKUP($B$403,$4:$126,MATCH($S412&amp;"/"&amp;P$341,$2:$2,0),FALSE),"")</f>
        <v>146815</v>
      </c>
      <c r="Q405" s="8">
        <f>IFERROR(VLOOKUP($B$397,$4:$126,MATCH($S405&amp;"/"&amp;Q$348,$2:$2,0),FALSE),"")</f>
        <v>98540</v>
      </c>
      <c r="R405" s="6"/>
      <c r="S405" s="9" t="s">
        <v>12</v>
      </c>
    </row>
    <row r="406" spans="1:19" ht="14">
      <c r="B406" s="8" t="str">
        <f>IFERROR(VLOOKUP($B$403,$4:$126,MATCH($S413&amp;"/"&amp;B$341,$2:$2,0),FALSE),"")</f>
        <v/>
      </c>
      <c r="C406" s="8" t="str">
        <f>IFERROR(VLOOKUP($B$403,$4:$126,MATCH($S413&amp;"/"&amp;C$341,$2:$2,0),FALSE),"")</f>
        <v/>
      </c>
      <c r="D406" s="8" t="str">
        <f>IFERROR(VLOOKUP($B$403,$4:$126,MATCH($S413&amp;"/"&amp;D$341,$2:$2,0),FALSE),"")</f>
        <v/>
      </c>
      <c r="E406" s="8" t="str">
        <f>IFERROR(VLOOKUP($B$403,$4:$126,MATCH($S413&amp;"/"&amp;E$341,$2:$2,0),FALSE),"")</f>
        <v/>
      </c>
      <c r="F406" s="8" t="str">
        <f>IFERROR(VLOOKUP($B$403,$4:$126,MATCH($S413&amp;"/"&amp;F$341,$2:$2,0),FALSE),"")</f>
        <v/>
      </c>
      <c r="G406" s="8" t="str">
        <f>IFERROR(VLOOKUP($B$403,$4:$126,MATCH($S413&amp;"/"&amp;G$341,$2:$2,0),FALSE),"")</f>
        <v/>
      </c>
      <c r="H406" s="8" t="str">
        <f>IFERROR(VLOOKUP($B$403,$4:$126,MATCH($S413&amp;"/"&amp;H$341,$2:$2,0),FALSE),"")</f>
        <v/>
      </c>
      <c r="I406" s="8" t="str">
        <f>IFERROR(VLOOKUP($B$403,$4:$126,MATCH($S413&amp;"/"&amp;I$341,$2:$2,0),FALSE),"")</f>
        <v/>
      </c>
      <c r="J406" s="8" t="str">
        <f>IFERROR(VLOOKUP($B$403,$4:$126,MATCH($S413&amp;"/"&amp;J$341,$2:$2,0),FALSE),"")</f>
        <v/>
      </c>
      <c r="K406" s="8" t="str">
        <f>IFERROR(VLOOKUP($B$403,$4:$126,MATCH($S413&amp;"/"&amp;K$341,$2:$2,0),FALSE),"")</f>
        <v/>
      </c>
      <c r="L406" s="8" t="str">
        <f>IFERROR(VLOOKUP($B$403,$4:$126,MATCH($S413&amp;"/"&amp;L$341,$2:$2,0),FALSE),"")</f>
        <v/>
      </c>
      <c r="M406" s="8">
        <f>IFERROR(VLOOKUP($B$403,$4:$126,MATCH($S413&amp;"/"&amp;M$341,$2:$2,0),FALSE),"")</f>
        <v>184406</v>
      </c>
      <c r="N406" s="8">
        <f>IFERROR(VLOOKUP($B$403,$4:$126,MATCH($S413&amp;"/"&amp;N$341,$2:$2,0),FALSE),"")</f>
        <v>109727</v>
      </c>
      <c r="O406" s="8">
        <f>IFERROR(VLOOKUP($B$403,$4:$126,MATCH($S413&amp;"/"&amp;O$341,$2:$2,0),FALSE),"")</f>
        <v>202775</v>
      </c>
      <c r="P406" s="8">
        <f>IFERROR(VLOOKUP($B$403,$4:$126,MATCH($S413&amp;"/"&amp;P$341,$2:$2,0),FALSE),"")</f>
        <v>153555</v>
      </c>
      <c r="Q406" s="8">
        <f>IFERROR(VLOOKUP($B$397,$4:$126,MATCH($S406&amp;"/"&amp;Q$348,$2:$2,0),FALSE),"")</f>
        <v>120302</v>
      </c>
      <c r="R406" s="6"/>
      <c r="S406" s="9" t="s">
        <v>13</v>
      </c>
    </row>
    <row r="407" spans="1:19" ht="14">
      <c r="B407" s="8" t="str">
        <f>IFERROR(VLOOKUP($B$403,$4:$126,MATCH($S414&amp;"/"&amp;B$341,$2:$2,0),FALSE),"")</f>
        <v/>
      </c>
      <c r="C407" s="8" t="str">
        <f>IFERROR(VLOOKUP($B$403,$4:$126,MATCH($S414&amp;"/"&amp;C$341,$2:$2,0),FALSE),"")</f>
        <v/>
      </c>
      <c r="D407" s="8" t="str">
        <f>IFERROR(VLOOKUP($B$403,$4:$126,MATCH($S414&amp;"/"&amp;D$341,$2:$2,0),FALSE),"")</f>
        <v/>
      </c>
      <c r="E407" s="8" t="str">
        <f>IFERROR(VLOOKUP($B$403,$4:$126,MATCH($S414&amp;"/"&amp;E$341,$2:$2,0),FALSE),"")</f>
        <v/>
      </c>
      <c r="F407" s="8" t="str">
        <f>IFERROR(VLOOKUP($B$403,$4:$126,MATCH($S414&amp;"/"&amp;F$341,$2:$2,0),FALSE),"")</f>
        <v/>
      </c>
      <c r="G407" s="8" t="str">
        <f>IFERROR(VLOOKUP($B$403,$4:$126,MATCH($S414&amp;"/"&amp;G$341,$2:$2,0),FALSE),"")</f>
        <v/>
      </c>
      <c r="H407" s="8" t="str">
        <f>IFERROR(VLOOKUP($B$403,$4:$126,MATCH($S414&amp;"/"&amp;H$341,$2:$2,0),FALSE),"")</f>
        <v/>
      </c>
      <c r="I407" s="8" t="str">
        <f>IFERROR(VLOOKUP($B$403,$4:$126,MATCH($S414&amp;"/"&amp;I$341,$2:$2,0),FALSE),"")</f>
        <v/>
      </c>
      <c r="J407" s="8" t="str">
        <f>IFERROR(VLOOKUP($B$403,$4:$126,MATCH($S414&amp;"/"&amp;J$341,$2:$2,0),FALSE),"")</f>
        <v/>
      </c>
      <c r="K407" s="8" t="str">
        <f>IFERROR(VLOOKUP($B$403,$4:$126,MATCH($S414&amp;"/"&amp;K$341,$2:$2,0),FALSE),"")</f>
        <v/>
      </c>
      <c r="L407" s="8" t="str">
        <f>IFERROR(VLOOKUP($B$403,$4:$126,MATCH($S414&amp;"/"&amp;L$341,$2:$2,0),FALSE),"")</f>
        <v/>
      </c>
      <c r="M407" s="8">
        <f>IFERROR(VLOOKUP($B$403,$4:$126,MATCH($S414&amp;"/"&amp;M$341,$2:$2,0),FALSE),"")</f>
        <v>127974.48</v>
      </c>
      <c r="N407" s="8">
        <f>IFERROR(VLOOKUP($B$403,$4:$126,MATCH($S414&amp;"/"&amp;N$341,$2:$2,0),FALSE),IFERROR(VLOOKUP($B$403,$4:$126,MATCH($S413&amp;"/"&amp;N$341,$2:$2,0),FALSE),IFERROR(VLOOKUP($B$403,$4:$126,MATCH($S412&amp;"/"&amp;N$341,$2:$2,0),FALSE),IFERROR(VLOOKUP($B$403,$4:$126,MATCH($S411&amp;"/"&amp;N$341,$2:$2,0),FALSE),""))))</f>
        <v>98140.76</v>
      </c>
      <c r="O407" s="8">
        <f>IFERROR(VLOOKUP($B$403,$4:$126,MATCH($S414&amp;"/"&amp;O$341,$2:$2,0),FALSE),IFERROR(VLOOKUP($B$403,$4:$126,MATCH($S413&amp;"/"&amp;O$341,$2:$2,0),FALSE),IFERROR(VLOOKUP($B$403,$4:$126,MATCH($S412&amp;"/"&amp;O$341,$2:$2,0),FALSE),IFERROR(VLOOKUP($B$403,$4:$126,MATCH($S411&amp;"/"&amp;O$341,$2:$2,0),FALSE),""))))</f>
        <v>183565.9</v>
      </c>
      <c r="P407" s="8">
        <f>IFERROR(VLOOKUP($B$403,$4:$126,MATCH($S414&amp;"/"&amp;P$341,$2:$2,0),FALSE),IFERROR(VLOOKUP($B$403,$4:$126,MATCH($S413&amp;"/"&amp;P$341,$2:$2,0),FALSE),IFERROR(VLOOKUP($B$403,$4:$126,MATCH($S412&amp;"/"&amp;P$341,$2:$2,0),FALSE),IFERROR(VLOOKUP($B$403,$4:$126,MATCH($S411&amp;"/"&amp;P$341,$2:$2,0),FALSE),""))))</f>
        <v>201150.15</v>
      </c>
      <c r="Q407" s="8">
        <f>IFERROR(VLOOKUP($B$397,$4:$126,MATCH($S407&amp;"/"&amp;Q$348,$2:$2,0),FALSE),"")</f>
        <v>119997</v>
      </c>
      <c r="R407" s="6"/>
      <c r="S407" s="9" t="s">
        <v>14</v>
      </c>
    </row>
    <row r="408" spans="1:19" ht="14">
      <c r="B408" s="12" t="e">
        <f>+B407/B$395</f>
        <v>#VALUE!</v>
      </c>
      <c r="C408" s="12" t="e">
        <f>+C407/C$395</f>
        <v>#VALUE!</v>
      </c>
      <c r="D408" s="12" t="e">
        <f>+D407/D$395</f>
        <v>#VALUE!</v>
      </c>
      <c r="E408" s="12" t="e">
        <f>+E407/E$395</f>
        <v>#VALUE!</v>
      </c>
      <c r="F408" s="12" t="e">
        <f>+F407/F$395</f>
        <v>#VALUE!</v>
      </c>
      <c r="G408" s="12" t="e">
        <f>+G407/G$395</f>
        <v>#VALUE!</v>
      </c>
      <c r="H408" s="12" t="e">
        <f>+H407/H$395</f>
        <v>#VALUE!</v>
      </c>
      <c r="I408" s="12" t="e">
        <f>+I407/I$395</f>
        <v>#VALUE!</v>
      </c>
      <c r="J408" s="12" t="e">
        <f>+J407/J$395</f>
        <v>#VALUE!</v>
      </c>
      <c r="K408" s="12" t="e">
        <f>+K407/K$395</f>
        <v>#VALUE!</v>
      </c>
      <c r="L408" s="12" t="e">
        <f>+L407/L$395</f>
        <v>#VALUE!</v>
      </c>
      <c r="M408" s="12">
        <f>+M407/M$395</f>
        <v>0.11703670260300196</v>
      </c>
      <c r="N408" s="12">
        <f>+N407/N$395</f>
        <v>9.7897237684343053E-2</v>
      </c>
      <c r="O408" s="12">
        <f>+O407/O$395</f>
        <v>0.13778701455873885</v>
      </c>
      <c r="P408" s="12">
        <f>+P407/P$395</f>
        <v>8.9459546529963505E-2</v>
      </c>
      <c r="Q408" s="8">
        <f>IFERROR(VLOOKUP($B$397,$4:$126,MATCH($S408&amp;"/"&amp;Q$348,$2:$2,0),FALSE),IFERROR(VLOOKUP($B$397,$4:$126,MATCH($S407&amp;"/"&amp;Q$348,$2:$2,0),FALSE),IFERROR(VLOOKUP($B$397,$4:$126,MATCH($S406&amp;"/"&amp;Q$348,$2:$2,0),FALSE),IFERROR(VLOOKUP($B$397,$4:$126,MATCH($S405&amp;"/"&amp;Q$348,$2:$2,0),FALSE),""))))</f>
        <v>133869.15</v>
      </c>
      <c r="R408" s="6"/>
      <c r="S408" s="9" t="s">
        <v>15</v>
      </c>
    </row>
    <row r="409" spans="1:19" ht="14">
      <c r="B409" s="356" t="s">
        <v>2</v>
      </c>
      <c r="C409" s="356"/>
      <c r="D409" s="356"/>
      <c r="E409" s="356"/>
      <c r="F409" s="356"/>
      <c r="G409" s="356"/>
      <c r="H409" s="356"/>
      <c r="I409" s="356"/>
      <c r="J409" s="356"/>
      <c r="K409" s="356"/>
      <c r="L409" s="356"/>
      <c r="M409" s="356"/>
      <c r="N409" s="356"/>
      <c r="O409" s="119"/>
      <c r="P409" s="119"/>
      <c r="Q409" s="12">
        <f>+Q408/Q$402</f>
        <v>5.4444211781999895E-2</v>
      </c>
      <c r="R409" s="6"/>
      <c r="S409" s="11" t="s">
        <v>377</v>
      </c>
    </row>
    <row r="410" spans="1:19" ht="14">
      <c r="B410" s="8" t="str">
        <f>IFERROR(VLOOKUP($B$409,$4:$126,MATCH($S417&amp;"/"&amp;B$341,$2:$2,0),FALSE),"")</f>
        <v/>
      </c>
      <c r="C410" s="8" t="str">
        <f>IFERROR(VLOOKUP($B$409,$4:$126,MATCH($S417&amp;"/"&amp;C$341,$2:$2,0),FALSE),"")</f>
        <v/>
      </c>
      <c r="D410" s="8" t="str">
        <f>IFERROR(VLOOKUP($B$409,$4:$126,MATCH($S417&amp;"/"&amp;D$341,$2:$2,0),FALSE),"")</f>
        <v/>
      </c>
      <c r="E410" s="8" t="str">
        <f>IFERROR(VLOOKUP($B$409,$4:$126,MATCH($S417&amp;"/"&amp;E$341,$2:$2,0),FALSE),"")</f>
        <v/>
      </c>
      <c r="F410" s="8" t="str">
        <f>IFERROR(VLOOKUP($B$409,$4:$126,MATCH($S417&amp;"/"&amp;F$341,$2:$2,0),FALSE),"")</f>
        <v/>
      </c>
      <c r="G410" s="8" t="str">
        <f>IFERROR(VLOOKUP($B$409,$4:$126,MATCH($S417&amp;"/"&amp;G$341,$2:$2,0),FALSE),"")</f>
        <v/>
      </c>
      <c r="H410" s="8" t="str">
        <f>IFERROR(VLOOKUP($B$409,$4:$126,MATCH($S417&amp;"/"&amp;H$341,$2:$2,0),FALSE),"")</f>
        <v/>
      </c>
      <c r="I410" s="8" t="str">
        <f>IFERROR(VLOOKUP($B$409,$4:$126,MATCH($S417&amp;"/"&amp;I$341,$2:$2,0),FALSE),"")</f>
        <v/>
      </c>
      <c r="J410" s="8" t="str">
        <f>IFERROR(VLOOKUP($B$409,$4:$126,MATCH($S417&amp;"/"&amp;J$341,$2:$2,0),FALSE),"")</f>
        <v/>
      </c>
      <c r="K410" s="8" t="str">
        <f>IFERROR(VLOOKUP($B$409,$4:$126,MATCH($S417&amp;"/"&amp;K$341,$2:$2,0),FALSE),"")</f>
        <v/>
      </c>
      <c r="L410" s="8" t="str">
        <f>IFERROR(VLOOKUP($B$409,$4:$126,MATCH($S417&amp;"/"&amp;L$341,$2:$2,0),FALSE),"")</f>
        <v/>
      </c>
      <c r="M410" s="8">
        <f>IFERROR(VLOOKUP($B$409,$4:$126,MATCH($S417&amp;"/"&amp;M$341,$2:$2,0),FALSE),"")</f>
        <v>0</v>
      </c>
      <c r="N410" s="8">
        <f>IFERROR(VLOOKUP($B$409,$4:$126,MATCH($S417&amp;"/"&amp;N$341,$2:$2,0),FALSE),"")</f>
        <v>0</v>
      </c>
      <c r="O410" s="8">
        <f>IFERROR(VLOOKUP($B$409,$4:$126,MATCH($S417&amp;"/"&amp;O$341,$2:$2,0),FALSE),"")</f>
        <v>0</v>
      </c>
      <c r="P410" s="8">
        <f>IFERROR(VLOOKUP($B$409,$4:$126,MATCH($S417&amp;"/"&amp;P$341,$2:$2,0),FALSE),"")</f>
        <v>0</v>
      </c>
      <c r="Q410" s="118"/>
      <c r="R410" s="6"/>
      <c r="S410" s="3"/>
    </row>
    <row r="411" spans="1:19" ht="14">
      <c r="B411" s="8" t="str">
        <f>IFERROR(VLOOKUP($B$409,$4:$126,MATCH($S418&amp;"/"&amp;B$341,$2:$2,0),FALSE),"")</f>
        <v/>
      </c>
      <c r="C411" s="8" t="str">
        <f>IFERROR(VLOOKUP($B$409,$4:$126,MATCH($S418&amp;"/"&amp;C$341,$2:$2,0),FALSE),"")</f>
        <v/>
      </c>
      <c r="D411" s="8" t="str">
        <f>IFERROR(VLOOKUP($B$409,$4:$126,MATCH($S418&amp;"/"&amp;D$341,$2:$2,0),FALSE),"")</f>
        <v/>
      </c>
      <c r="E411" s="8" t="str">
        <f>IFERROR(VLOOKUP($B$409,$4:$126,MATCH($S418&amp;"/"&amp;E$341,$2:$2,0),FALSE),"")</f>
        <v/>
      </c>
      <c r="F411" s="8" t="str">
        <f>IFERROR(VLOOKUP($B$409,$4:$126,MATCH($S418&amp;"/"&amp;F$341,$2:$2,0),FALSE),"")</f>
        <v/>
      </c>
      <c r="G411" s="8" t="str">
        <f>IFERROR(VLOOKUP($B$409,$4:$126,MATCH($S418&amp;"/"&amp;G$341,$2:$2,0),FALSE),"")</f>
        <v/>
      </c>
      <c r="H411" s="8" t="str">
        <f>IFERROR(VLOOKUP($B$409,$4:$126,MATCH($S418&amp;"/"&amp;H$341,$2:$2,0),FALSE),"")</f>
        <v/>
      </c>
      <c r="I411" s="8" t="str">
        <f>IFERROR(VLOOKUP($B$409,$4:$126,MATCH($S418&amp;"/"&amp;I$341,$2:$2,0),FALSE),"")</f>
        <v/>
      </c>
      <c r="J411" s="8" t="str">
        <f>IFERROR(VLOOKUP($B$409,$4:$126,MATCH($S418&amp;"/"&amp;J$341,$2:$2,0),FALSE),"")</f>
        <v/>
      </c>
      <c r="K411" s="8" t="str">
        <f>IFERROR(VLOOKUP($B$409,$4:$126,MATCH($S418&amp;"/"&amp;K$341,$2:$2,0),FALSE),"")</f>
        <v/>
      </c>
      <c r="L411" s="8" t="str">
        <f>IFERROR(VLOOKUP($B$409,$4:$126,MATCH($S418&amp;"/"&amp;L$341,$2:$2,0),FALSE),"")</f>
        <v/>
      </c>
      <c r="M411" s="8">
        <f>IFERROR(VLOOKUP($B$409,$4:$126,MATCH($S418&amp;"/"&amp;M$341,$2:$2,0),FALSE),"")</f>
        <v>0</v>
      </c>
      <c r="N411" s="8">
        <f>IFERROR(VLOOKUP($B$409,$4:$126,MATCH($S418&amp;"/"&amp;N$341,$2:$2,0),FALSE),"")</f>
        <v>0</v>
      </c>
      <c r="O411" s="8">
        <f>IFERROR(VLOOKUP($B$409,$4:$126,MATCH($S418&amp;"/"&amp;O$341,$2:$2,0),FALSE),"")</f>
        <v>0</v>
      </c>
      <c r="P411" s="8">
        <f>IFERROR(VLOOKUP($B$409,$4:$126,MATCH($S418&amp;"/"&amp;P$341,$2:$2,0),FALSE),"")</f>
        <v>0</v>
      </c>
      <c r="Q411" s="8">
        <f>IFERROR(VLOOKUP($B$403,$4:$126,MATCH($S411&amp;"/"&amp;Q$348,$2:$2,0),FALSE),"")</f>
        <v>182784</v>
      </c>
      <c r="R411" s="6"/>
      <c r="S411" s="9" t="s">
        <v>12</v>
      </c>
    </row>
    <row r="412" spans="1:19" ht="14">
      <c r="B412" s="8" t="str">
        <f>IFERROR(VLOOKUP($B$409,$4:$126,MATCH($S419&amp;"/"&amp;B$341,$2:$2,0),FALSE),"")</f>
        <v/>
      </c>
      <c r="C412" s="8" t="str">
        <f>IFERROR(VLOOKUP($B$409,$4:$126,MATCH($S419&amp;"/"&amp;C$341,$2:$2,0),FALSE),"")</f>
        <v/>
      </c>
      <c r="D412" s="8" t="str">
        <f>IFERROR(VLOOKUP($B$409,$4:$126,MATCH($S419&amp;"/"&amp;D$341,$2:$2,0),FALSE),"")</f>
        <v/>
      </c>
      <c r="E412" s="8" t="str">
        <f>IFERROR(VLOOKUP($B$409,$4:$126,MATCH($S419&amp;"/"&amp;E$341,$2:$2,0),FALSE),"")</f>
        <v/>
      </c>
      <c r="F412" s="8" t="str">
        <f>IFERROR(VLOOKUP($B$409,$4:$126,MATCH($S419&amp;"/"&amp;F$341,$2:$2,0),FALSE),"")</f>
        <v/>
      </c>
      <c r="G412" s="8" t="str">
        <f>IFERROR(VLOOKUP($B$409,$4:$126,MATCH($S419&amp;"/"&amp;G$341,$2:$2,0),FALSE),"")</f>
        <v/>
      </c>
      <c r="H412" s="8" t="str">
        <f>IFERROR(VLOOKUP($B$409,$4:$126,MATCH($S419&amp;"/"&amp;H$341,$2:$2,0),FALSE),"")</f>
        <v/>
      </c>
      <c r="I412" s="8" t="str">
        <f>IFERROR(VLOOKUP($B$409,$4:$126,MATCH($S419&amp;"/"&amp;I$341,$2:$2,0),FALSE),"")</f>
        <v/>
      </c>
      <c r="J412" s="8" t="str">
        <f>IFERROR(VLOOKUP($B$409,$4:$126,MATCH($S419&amp;"/"&amp;J$341,$2:$2,0),FALSE),"")</f>
        <v/>
      </c>
      <c r="K412" s="8" t="str">
        <f>IFERROR(VLOOKUP($B$409,$4:$126,MATCH($S419&amp;"/"&amp;K$341,$2:$2,0),FALSE),"")</f>
        <v/>
      </c>
      <c r="L412" s="8" t="str">
        <f>IFERROR(VLOOKUP($B$409,$4:$126,MATCH($S419&amp;"/"&amp;L$341,$2:$2,0),FALSE),"")</f>
        <v/>
      </c>
      <c r="M412" s="8">
        <f>IFERROR(VLOOKUP($B$409,$4:$126,MATCH($S419&amp;"/"&amp;M$341,$2:$2,0),FALSE),"")</f>
        <v>0</v>
      </c>
      <c r="N412" s="8">
        <f>IFERROR(VLOOKUP($B$409,$4:$126,MATCH($S419&amp;"/"&amp;N$341,$2:$2,0),FALSE),"")</f>
        <v>0</v>
      </c>
      <c r="O412" s="8">
        <f>IFERROR(VLOOKUP($B$409,$4:$126,MATCH($S419&amp;"/"&amp;O$341,$2:$2,0),FALSE),"")</f>
        <v>0</v>
      </c>
      <c r="P412" s="8">
        <f>IFERROR(VLOOKUP($B$409,$4:$126,MATCH($S419&amp;"/"&amp;P$341,$2:$2,0),FALSE),"")</f>
        <v>0</v>
      </c>
      <c r="Q412" s="8">
        <f>IFERROR(VLOOKUP($B$403,$4:$126,MATCH($S412&amp;"/"&amp;Q$348,$2:$2,0),FALSE),"")</f>
        <v>190015</v>
      </c>
      <c r="R412" s="6"/>
      <c r="S412" s="9" t="s">
        <v>13</v>
      </c>
    </row>
    <row r="413" spans="1:19" ht="14">
      <c r="B413" s="8" t="str">
        <f>IFERROR(VLOOKUP($B$409,$4:$126,MATCH($S420&amp;"/"&amp;B$341,$2:$2,0),FALSE),"")</f>
        <v/>
      </c>
      <c r="C413" s="8" t="str">
        <f>IFERROR(VLOOKUP($B$409,$4:$126,MATCH($S420&amp;"/"&amp;C$341,$2:$2,0),FALSE),"")</f>
        <v/>
      </c>
      <c r="D413" s="8" t="str">
        <f>IFERROR(VLOOKUP($B$409,$4:$126,MATCH($S420&amp;"/"&amp;D$341,$2:$2,0),FALSE),"")</f>
        <v/>
      </c>
      <c r="E413" s="8" t="str">
        <f>IFERROR(VLOOKUP($B$409,$4:$126,MATCH($S420&amp;"/"&amp;E$341,$2:$2,0),FALSE),"")</f>
        <v/>
      </c>
      <c r="F413" s="8" t="str">
        <f>IFERROR(VLOOKUP($B$409,$4:$126,MATCH($S420&amp;"/"&amp;F$341,$2:$2,0),FALSE),"")</f>
        <v/>
      </c>
      <c r="G413" s="8" t="str">
        <f>IFERROR(VLOOKUP($B$409,$4:$126,MATCH($S420&amp;"/"&amp;G$341,$2:$2,0),FALSE),"")</f>
        <v/>
      </c>
      <c r="H413" s="8" t="str">
        <f>IFERROR(VLOOKUP($B$409,$4:$126,MATCH($S420&amp;"/"&amp;H$341,$2:$2,0),FALSE),"")</f>
        <v/>
      </c>
      <c r="I413" s="8" t="str">
        <f>IFERROR(VLOOKUP($B$409,$4:$126,MATCH($S420&amp;"/"&amp;I$341,$2:$2,0),FALSE),"")</f>
        <v/>
      </c>
      <c r="J413" s="8" t="str">
        <f>IFERROR(VLOOKUP($B$409,$4:$126,MATCH($S420&amp;"/"&amp;J$341,$2:$2,0),FALSE),"")</f>
        <v/>
      </c>
      <c r="K413" s="8" t="str">
        <f>IFERROR(VLOOKUP($B$409,$4:$126,MATCH($S420&amp;"/"&amp;K$341,$2:$2,0),FALSE),"")</f>
        <v/>
      </c>
      <c r="L413" s="8" t="str">
        <f>IFERROR(VLOOKUP($B$409,$4:$126,MATCH($S420&amp;"/"&amp;L$341,$2:$2,0),FALSE),"")</f>
        <v/>
      </c>
      <c r="M413" s="8">
        <f>IFERROR(VLOOKUP($B$409,$4:$126,MATCH($S420&amp;"/"&amp;M$341,$2:$2,0),FALSE),"")</f>
        <v>0</v>
      </c>
      <c r="N413" s="8">
        <f>IFERROR(VLOOKUP($B$409,$4:$126,MATCH($S420&amp;"/"&amp;N$341,$2:$2,0),FALSE),IFERROR(VLOOKUP($B$409,$4:$126,MATCH($S419&amp;"/"&amp;N$341,$2:$2,0),FALSE),IFERROR(VLOOKUP($B$409,$4:$126,MATCH($S418&amp;"/"&amp;N$341,$2:$2,0),FALSE),IFERROR(VLOOKUP($B$409,$4:$126,MATCH($S417&amp;"/"&amp;N$341,$2:$2,0),FALSE),""))))</f>
        <v>0</v>
      </c>
      <c r="O413" s="8">
        <f>IFERROR(VLOOKUP($B$409,$4:$126,MATCH($S420&amp;"/"&amp;O$341,$2:$2,0),FALSE),IFERROR(VLOOKUP($B$409,$4:$126,MATCH($S419&amp;"/"&amp;O$341,$2:$2,0),FALSE),IFERROR(VLOOKUP($B$409,$4:$126,MATCH($S418&amp;"/"&amp;O$341,$2:$2,0),FALSE),IFERROR(VLOOKUP($B$409,$4:$126,MATCH($S417&amp;"/"&amp;O$341,$2:$2,0),FALSE),""))))</f>
        <v>0</v>
      </c>
      <c r="P413" s="8">
        <f>IFERROR(VLOOKUP($B$409,$4:$126,MATCH($S420&amp;"/"&amp;P$341,$2:$2,0),FALSE),IFERROR(VLOOKUP($B$409,$4:$126,MATCH($S419&amp;"/"&amp;P$341,$2:$2,0),FALSE),IFERROR(VLOOKUP($B$409,$4:$126,MATCH($S418&amp;"/"&amp;P$341,$2:$2,0),FALSE),IFERROR(VLOOKUP($B$409,$4:$126,MATCH($S417&amp;"/"&amp;P$341,$2:$2,0),FALSE),""))))</f>
        <v>0</v>
      </c>
      <c r="Q413" s="8">
        <f>IFERROR(VLOOKUP($B$403,$4:$126,MATCH($S413&amp;"/"&amp;Q$348,$2:$2,0),FALSE),"")</f>
        <v>187869</v>
      </c>
      <c r="R413" s="6"/>
      <c r="S413" s="9" t="s">
        <v>14</v>
      </c>
    </row>
    <row r="414" spans="1:19" ht="14">
      <c r="B414" s="12" t="e">
        <f>+B413/B$395</f>
        <v>#VALUE!</v>
      </c>
      <c r="C414" s="12" t="e">
        <f>+C413/C$395</f>
        <v>#VALUE!</v>
      </c>
      <c r="D414" s="12" t="e">
        <f>+D413/D$395</f>
        <v>#VALUE!</v>
      </c>
      <c r="E414" s="12" t="e">
        <f>+E413/E$395</f>
        <v>#VALUE!</v>
      </c>
      <c r="F414" s="12" t="e">
        <f>+F413/F$395</f>
        <v>#VALUE!</v>
      </c>
      <c r="G414" s="12" t="e">
        <f>+G413/G$395</f>
        <v>#VALUE!</v>
      </c>
      <c r="H414" s="12" t="e">
        <f>+H413/H$395</f>
        <v>#VALUE!</v>
      </c>
      <c r="I414" s="12" t="e">
        <f>+I413/I$395</f>
        <v>#VALUE!</v>
      </c>
      <c r="J414" s="12" t="e">
        <f>+J413/J$395</f>
        <v>#VALUE!</v>
      </c>
      <c r="K414" s="12" t="e">
        <f>+K413/K$395</f>
        <v>#VALUE!</v>
      </c>
      <c r="L414" s="12" t="e">
        <f>+L413/L$395</f>
        <v>#VALUE!</v>
      </c>
      <c r="M414" s="12">
        <f>+M413/M$395</f>
        <v>0</v>
      </c>
      <c r="N414" s="12">
        <f>+N413/N$395</f>
        <v>0</v>
      </c>
      <c r="O414" s="12">
        <f>+O413/O$395</f>
        <v>0</v>
      </c>
      <c r="P414" s="12">
        <f>+P413/P$395</f>
        <v>0</v>
      </c>
      <c r="Q414" s="8">
        <f>IFERROR(VLOOKUP($B$403,$4:$126,MATCH($S414&amp;"/"&amp;Q$348,$2:$2,0),FALSE),IFERROR(VLOOKUP($B$403,$4:$126,MATCH($S413&amp;"/"&amp;Q$348,$2:$2,0),FALSE),IFERROR(VLOOKUP($B$403,$4:$126,MATCH($S412&amp;"/"&amp;Q$348,$2:$2,0),FALSE),IFERROR(VLOOKUP($B$403,$4:$126,MATCH($S411&amp;"/"&amp;Q$348,$2:$2,0),FALSE),""))))</f>
        <v>209742.78</v>
      </c>
      <c r="R414" s="6"/>
      <c r="S414" s="9" t="s">
        <v>15</v>
      </c>
    </row>
    <row r="415" spans="1:19" ht="14">
      <c r="B415" s="355" t="s">
        <v>3</v>
      </c>
      <c r="C415" s="355"/>
      <c r="D415" s="355"/>
      <c r="E415" s="355"/>
      <c r="F415" s="355"/>
      <c r="G415" s="355"/>
      <c r="H415" s="355"/>
      <c r="I415" s="355"/>
      <c r="J415" s="355"/>
      <c r="K415" s="355"/>
      <c r="L415" s="355"/>
      <c r="M415" s="355"/>
      <c r="N415" s="355"/>
      <c r="O415" s="118"/>
      <c r="P415" s="118"/>
      <c r="Q415" s="12">
        <f>+Q414/Q$402</f>
        <v>8.5301806533211066E-2</v>
      </c>
      <c r="R415" s="6"/>
      <c r="S415" s="11" t="s">
        <v>377</v>
      </c>
    </row>
    <row r="416" spans="1:19" ht="14">
      <c r="B416" s="8" t="str">
        <f>IFERROR(VLOOKUP($B$415,$4:$126,MATCH($S423&amp;"/"&amp;B$341,$2:$2,0),FALSE),"")</f>
        <v/>
      </c>
      <c r="C416" s="8" t="str">
        <f>IFERROR(VLOOKUP($B$415,$4:$126,MATCH($S423&amp;"/"&amp;C$341,$2:$2,0),FALSE),"")</f>
        <v/>
      </c>
      <c r="D416" s="8" t="str">
        <f>IFERROR(VLOOKUP($B$415,$4:$126,MATCH($S423&amp;"/"&amp;D$341,$2:$2,0),FALSE),"")</f>
        <v/>
      </c>
      <c r="E416" s="8" t="str">
        <f>IFERROR(VLOOKUP($B$415,$4:$126,MATCH($S423&amp;"/"&amp;E$341,$2:$2,0),FALSE),"")</f>
        <v/>
      </c>
      <c r="F416" s="8" t="str">
        <f>IFERROR(VLOOKUP($B$415,$4:$126,MATCH($S423&amp;"/"&amp;F$341,$2:$2,0),FALSE),"")</f>
        <v/>
      </c>
      <c r="G416" s="8" t="str">
        <f>IFERROR(VLOOKUP($B$415,$4:$126,MATCH($S423&amp;"/"&amp;G$341,$2:$2,0),FALSE),"")</f>
        <v/>
      </c>
      <c r="H416" s="8" t="str">
        <f>IFERROR(VLOOKUP($B$415,$4:$126,MATCH($S423&amp;"/"&amp;H$341,$2:$2,0),FALSE),"")</f>
        <v/>
      </c>
      <c r="I416" s="8" t="str">
        <f>IFERROR(VLOOKUP($B$415,$4:$126,MATCH($S423&amp;"/"&amp;I$341,$2:$2,0),FALSE),"")</f>
        <v/>
      </c>
      <c r="J416" s="8" t="str">
        <f>IFERROR(VLOOKUP($B$415,$4:$126,MATCH($S423&amp;"/"&amp;J$341,$2:$2,0),FALSE),"")</f>
        <v/>
      </c>
      <c r="K416" s="8" t="str">
        <f>IFERROR(VLOOKUP($B$415,$4:$126,MATCH($S423&amp;"/"&amp;K$341,$2:$2,0),FALSE),"")</f>
        <v/>
      </c>
      <c r="L416" s="8" t="str">
        <f>IFERROR(VLOOKUP($B$415,$4:$126,MATCH($S423&amp;"/"&amp;L$341,$2:$2,0),FALSE),"")</f>
        <v/>
      </c>
      <c r="M416" s="8">
        <f>IFERROR(VLOOKUP($B$415,$4:$126,MATCH($S423&amp;"/"&amp;M$341,$2:$2,0),FALSE),"")</f>
        <v>0</v>
      </c>
      <c r="N416" s="8">
        <f>IFERROR(VLOOKUP($B$415,$4:$126,MATCH($S423&amp;"/"&amp;N$341,$2:$2,0),FALSE),"")</f>
        <v>0</v>
      </c>
      <c r="O416" s="8">
        <f>IFERROR(VLOOKUP($B$415,$4:$126,MATCH($S423&amp;"/"&amp;O$341,$2:$2,0),FALSE),"")</f>
        <v>0</v>
      </c>
      <c r="P416" s="8">
        <f>IFERROR(VLOOKUP($B$415,$4:$126,MATCH($S423&amp;"/"&amp;P$341,$2:$2,0),FALSE),"")</f>
        <v>0</v>
      </c>
      <c r="Q416" s="119"/>
      <c r="R416" s="6"/>
      <c r="S416" s="3"/>
    </row>
    <row r="417" spans="1:19" ht="14">
      <c r="B417" s="8" t="str">
        <f>IFERROR(VLOOKUP($B$415,$4:$126,MATCH($S424&amp;"/"&amp;B$341,$2:$2,0),FALSE),"")</f>
        <v/>
      </c>
      <c r="C417" s="8" t="str">
        <f>IFERROR(VLOOKUP($B$415,$4:$126,MATCH($S424&amp;"/"&amp;C$341,$2:$2,0),FALSE),"")</f>
        <v/>
      </c>
      <c r="D417" s="8" t="str">
        <f>IFERROR(VLOOKUP($B$415,$4:$126,MATCH($S424&amp;"/"&amp;D$341,$2:$2,0),FALSE),"")</f>
        <v/>
      </c>
      <c r="E417" s="8" t="str">
        <f>IFERROR(VLOOKUP($B$415,$4:$126,MATCH($S424&amp;"/"&amp;E$341,$2:$2,0),FALSE),"")</f>
        <v/>
      </c>
      <c r="F417" s="8" t="str">
        <f>IFERROR(VLOOKUP($B$415,$4:$126,MATCH($S424&amp;"/"&amp;F$341,$2:$2,0),FALSE),"")</f>
        <v/>
      </c>
      <c r="G417" s="8" t="str">
        <f>IFERROR(VLOOKUP($B$415,$4:$126,MATCH($S424&amp;"/"&amp;G$341,$2:$2,0),FALSE),"")</f>
        <v/>
      </c>
      <c r="H417" s="8" t="str">
        <f>IFERROR(VLOOKUP($B$415,$4:$126,MATCH($S424&amp;"/"&amp;H$341,$2:$2,0),FALSE),"")</f>
        <v/>
      </c>
      <c r="I417" s="8" t="str">
        <f>IFERROR(VLOOKUP($B$415,$4:$126,MATCH($S424&amp;"/"&amp;I$341,$2:$2,0),FALSE),"")</f>
        <v/>
      </c>
      <c r="J417" s="8" t="str">
        <f>IFERROR(VLOOKUP($B$415,$4:$126,MATCH($S424&amp;"/"&amp;J$341,$2:$2,0),FALSE),"")</f>
        <v/>
      </c>
      <c r="K417" s="8" t="str">
        <f>IFERROR(VLOOKUP($B$415,$4:$126,MATCH($S424&amp;"/"&amp;K$341,$2:$2,0),FALSE),"")</f>
        <v/>
      </c>
      <c r="L417" s="8" t="str">
        <f>IFERROR(VLOOKUP($B$415,$4:$126,MATCH($S424&amp;"/"&amp;L$341,$2:$2,0),FALSE),"")</f>
        <v/>
      </c>
      <c r="M417" s="8">
        <f>IFERROR(VLOOKUP($B$415,$4:$126,MATCH($S424&amp;"/"&amp;M$341,$2:$2,0),FALSE),"")</f>
        <v>0</v>
      </c>
      <c r="N417" s="8">
        <f>IFERROR(VLOOKUP($B$415,$4:$126,MATCH($S424&amp;"/"&amp;N$341,$2:$2,0),FALSE),"")</f>
        <v>0</v>
      </c>
      <c r="O417" s="8">
        <f>IFERROR(VLOOKUP($B$415,$4:$126,MATCH($S424&amp;"/"&amp;O$341,$2:$2,0),FALSE),"")</f>
        <v>0</v>
      </c>
      <c r="P417" s="8">
        <f>IFERROR(VLOOKUP($B$415,$4:$126,MATCH($S424&amp;"/"&amp;P$341,$2:$2,0),FALSE),"")</f>
        <v>0</v>
      </c>
      <c r="Q417" s="8">
        <f>IFERROR(VLOOKUP($B$409,$4:$126,MATCH($S417&amp;"/"&amp;Q$348,$2:$2,0),FALSE),"")</f>
        <v>0</v>
      </c>
      <c r="R417" s="6"/>
      <c r="S417" s="9" t="s">
        <v>12</v>
      </c>
    </row>
    <row r="418" spans="1:19" ht="14">
      <c r="B418" s="8" t="str">
        <f>IFERROR(VLOOKUP($B$415,$4:$126,MATCH($S425&amp;"/"&amp;B$341,$2:$2,0),FALSE),"")</f>
        <v/>
      </c>
      <c r="C418" s="8" t="str">
        <f>IFERROR(VLOOKUP($B$415,$4:$126,MATCH($S425&amp;"/"&amp;C$341,$2:$2,0),FALSE),"")</f>
        <v/>
      </c>
      <c r="D418" s="8" t="str">
        <f>IFERROR(VLOOKUP($B$415,$4:$126,MATCH($S425&amp;"/"&amp;D$341,$2:$2,0),FALSE),"")</f>
        <v/>
      </c>
      <c r="E418" s="8" t="str">
        <f>IFERROR(VLOOKUP($B$415,$4:$126,MATCH($S425&amp;"/"&amp;E$341,$2:$2,0),FALSE),"")</f>
        <v/>
      </c>
      <c r="F418" s="8" t="str">
        <f>IFERROR(VLOOKUP($B$415,$4:$126,MATCH($S425&amp;"/"&amp;F$341,$2:$2,0),FALSE),"")</f>
        <v/>
      </c>
      <c r="G418" s="8" t="str">
        <f>IFERROR(VLOOKUP($B$415,$4:$126,MATCH($S425&amp;"/"&amp;G$341,$2:$2,0),FALSE),"")</f>
        <v/>
      </c>
      <c r="H418" s="8" t="str">
        <f>IFERROR(VLOOKUP($B$415,$4:$126,MATCH($S425&amp;"/"&amp;H$341,$2:$2,0),FALSE),"")</f>
        <v/>
      </c>
      <c r="I418" s="8" t="str">
        <f>IFERROR(VLOOKUP($B$415,$4:$126,MATCH($S425&amp;"/"&amp;I$341,$2:$2,0),FALSE),"")</f>
        <v/>
      </c>
      <c r="J418" s="8" t="str">
        <f>IFERROR(VLOOKUP($B$415,$4:$126,MATCH($S425&amp;"/"&amp;J$341,$2:$2,0),FALSE),"")</f>
        <v/>
      </c>
      <c r="K418" s="8" t="str">
        <f>IFERROR(VLOOKUP($B$415,$4:$126,MATCH($S425&amp;"/"&amp;K$341,$2:$2,0),FALSE),"")</f>
        <v/>
      </c>
      <c r="L418" s="8" t="str">
        <f>IFERROR(VLOOKUP($B$415,$4:$126,MATCH($S425&amp;"/"&amp;L$341,$2:$2,0),FALSE),"")</f>
        <v/>
      </c>
      <c r="M418" s="8">
        <f>IFERROR(VLOOKUP($B$415,$4:$126,MATCH($S425&amp;"/"&amp;M$341,$2:$2,0),FALSE),"")</f>
        <v>0</v>
      </c>
      <c r="N418" s="8">
        <f>IFERROR(VLOOKUP($B$415,$4:$126,MATCH($S425&amp;"/"&amp;N$341,$2:$2,0),FALSE),"")</f>
        <v>0</v>
      </c>
      <c r="O418" s="8">
        <f>IFERROR(VLOOKUP($B$415,$4:$126,MATCH($S425&amp;"/"&amp;O$341,$2:$2,0),FALSE),"")</f>
        <v>0</v>
      </c>
      <c r="P418" s="8">
        <f>IFERROR(VLOOKUP($B$415,$4:$126,MATCH($S425&amp;"/"&amp;P$341,$2:$2,0),FALSE),"")</f>
        <v>0</v>
      </c>
      <c r="Q418" s="8">
        <f>IFERROR(VLOOKUP($B$409,$4:$126,MATCH($S418&amp;"/"&amp;Q$348,$2:$2,0),FALSE),"")</f>
        <v>0</v>
      </c>
      <c r="R418" s="6"/>
      <c r="S418" s="9" t="s">
        <v>13</v>
      </c>
    </row>
    <row r="419" spans="1:19" ht="14">
      <c r="B419" s="8" t="str">
        <f>IFERROR(VLOOKUP($B$415,$4:$126,MATCH($S426&amp;"/"&amp;B$341,$2:$2,0),FALSE),"")</f>
        <v/>
      </c>
      <c r="C419" s="8" t="str">
        <f>IFERROR(VLOOKUP($B$415,$4:$126,MATCH($S426&amp;"/"&amp;C$341,$2:$2,0),FALSE),"")</f>
        <v/>
      </c>
      <c r="D419" s="8" t="str">
        <f>IFERROR(VLOOKUP($B$415,$4:$126,MATCH($S426&amp;"/"&amp;D$341,$2:$2,0),FALSE),"")</f>
        <v/>
      </c>
      <c r="E419" s="8" t="str">
        <f>IFERROR(VLOOKUP($B$415,$4:$126,MATCH($S426&amp;"/"&amp;E$341,$2:$2,0),FALSE),"")</f>
        <v/>
      </c>
      <c r="F419" s="8" t="str">
        <f>IFERROR(VLOOKUP($B$415,$4:$126,MATCH($S426&amp;"/"&amp;F$341,$2:$2,0),FALSE),"")</f>
        <v/>
      </c>
      <c r="G419" s="8" t="str">
        <f>IFERROR(VLOOKUP($B$415,$4:$126,MATCH($S426&amp;"/"&amp;G$341,$2:$2,0),FALSE),"")</f>
        <v/>
      </c>
      <c r="H419" s="8" t="str">
        <f>IFERROR(VLOOKUP($B$415,$4:$126,MATCH($S426&amp;"/"&amp;H$341,$2:$2,0),FALSE),"")</f>
        <v/>
      </c>
      <c r="I419" s="8" t="str">
        <f>IFERROR(VLOOKUP($B$415,$4:$126,MATCH($S426&amp;"/"&amp;I$341,$2:$2,0),FALSE),"")</f>
        <v/>
      </c>
      <c r="J419" s="8" t="str">
        <f>IFERROR(VLOOKUP($B$415,$4:$126,MATCH($S426&amp;"/"&amp;J$341,$2:$2,0),FALSE),"")</f>
        <v/>
      </c>
      <c r="K419" s="8" t="str">
        <f>IFERROR(VLOOKUP($B$415,$4:$126,MATCH($S426&amp;"/"&amp;K$341,$2:$2,0),FALSE),"")</f>
        <v/>
      </c>
      <c r="L419" s="8" t="str">
        <f>IFERROR(VLOOKUP($B$415,$4:$126,MATCH($S426&amp;"/"&amp;L$341,$2:$2,0),FALSE),"")</f>
        <v/>
      </c>
      <c r="M419" s="8">
        <f>IFERROR(VLOOKUP($B$415,$4:$126,MATCH($S426&amp;"/"&amp;M$341,$2:$2,0),FALSE),"")</f>
        <v>0</v>
      </c>
      <c r="N419" s="8">
        <f>IFERROR(VLOOKUP($B$415,$4:$126,MATCH($S426&amp;"/"&amp;N$341,$2:$2,0),FALSE),IFERROR(VLOOKUP($B$415,$4:$126,MATCH($S425&amp;"/"&amp;N$341,$2:$2,0),FALSE),IFERROR(VLOOKUP($B$415,$4:$126,MATCH($S424&amp;"/"&amp;N$341,$2:$2,0),FALSE),IFERROR(VLOOKUP($B$415,$4:$126,MATCH($S423&amp;"/"&amp;N$341,$2:$2,0),FALSE),""))))</f>
        <v>0</v>
      </c>
      <c r="O419" s="8">
        <f>IFERROR(VLOOKUP($B$415,$4:$126,MATCH($S426&amp;"/"&amp;O$341,$2:$2,0),FALSE),IFERROR(VLOOKUP($B$415,$4:$126,MATCH($S425&amp;"/"&amp;O$341,$2:$2,0),FALSE),IFERROR(VLOOKUP($B$415,$4:$126,MATCH($S424&amp;"/"&amp;O$341,$2:$2,0),FALSE),IFERROR(VLOOKUP($B$415,$4:$126,MATCH($S423&amp;"/"&amp;O$341,$2:$2,0),FALSE),""))))</f>
        <v>0</v>
      </c>
      <c r="P419" s="8">
        <f>IFERROR(VLOOKUP($B$415,$4:$126,MATCH($S426&amp;"/"&amp;P$341,$2:$2,0),FALSE),IFERROR(VLOOKUP($B$415,$4:$126,MATCH($S425&amp;"/"&amp;P$341,$2:$2,0),FALSE),IFERROR(VLOOKUP($B$415,$4:$126,MATCH($S424&amp;"/"&amp;P$341,$2:$2,0),FALSE),IFERROR(VLOOKUP($B$415,$4:$126,MATCH($S423&amp;"/"&amp;P$341,$2:$2,0),FALSE),""))))</f>
        <v>0</v>
      </c>
      <c r="Q419" s="8">
        <f>IFERROR(VLOOKUP($B$409,$4:$126,MATCH($S419&amp;"/"&amp;Q$348,$2:$2,0),FALSE),"")</f>
        <v>0</v>
      </c>
      <c r="R419" s="6"/>
      <c r="S419" s="9" t="s">
        <v>14</v>
      </c>
    </row>
    <row r="420" spans="1:19" ht="14">
      <c r="B420" s="12" t="e">
        <f>+B419/B$395</f>
        <v>#VALUE!</v>
      </c>
      <c r="C420" s="12" t="e">
        <f>+C419/C$395</f>
        <v>#VALUE!</v>
      </c>
      <c r="D420" s="12" t="e">
        <f>+D419/D$395</f>
        <v>#VALUE!</v>
      </c>
      <c r="E420" s="12" t="e">
        <f>+E419/E$395</f>
        <v>#VALUE!</v>
      </c>
      <c r="F420" s="12" t="e">
        <f>+F419/F$395</f>
        <v>#VALUE!</v>
      </c>
      <c r="G420" s="12" t="e">
        <f>+G419/G$395</f>
        <v>#VALUE!</v>
      </c>
      <c r="H420" s="12" t="e">
        <f>+H419/H$395</f>
        <v>#VALUE!</v>
      </c>
      <c r="I420" s="12" t="e">
        <f>+I419/I$395</f>
        <v>#VALUE!</v>
      </c>
      <c r="J420" s="12" t="e">
        <f>+J419/J$395</f>
        <v>#VALUE!</v>
      </c>
      <c r="K420" s="12" t="e">
        <f>+K419/K$395</f>
        <v>#VALUE!</v>
      </c>
      <c r="L420" s="12" t="e">
        <f>+L419/L$395</f>
        <v>#VALUE!</v>
      </c>
      <c r="M420" s="12">
        <f>+M419/M$395</f>
        <v>0</v>
      </c>
      <c r="N420" s="12">
        <f>+N419/N$395</f>
        <v>0</v>
      </c>
      <c r="O420" s="12">
        <f>+O419/O$395</f>
        <v>0</v>
      </c>
      <c r="P420" s="12">
        <f>+P419/P$395</f>
        <v>0</v>
      </c>
      <c r="Q420" s="8">
        <f>IFERROR(VLOOKUP($B$409,$4:$126,MATCH($S420&amp;"/"&amp;Q$348,$2:$2,0),FALSE),IFERROR(VLOOKUP($B$409,$4:$126,MATCH($S419&amp;"/"&amp;Q$348,$2:$2,0),FALSE),IFERROR(VLOOKUP($B$409,$4:$126,MATCH($S418&amp;"/"&amp;Q$348,$2:$2,0),FALSE),IFERROR(VLOOKUP($B$409,$4:$126,MATCH($S417&amp;"/"&amp;Q$348,$2:$2,0),FALSE),""))))</f>
        <v>0</v>
      </c>
      <c r="R420" s="6"/>
      <c r="S420" s="9" t="s">
        <v>15</v>
      </c>
    </row>
    <row r="421" spans="1:19" ht="14">
      <c r="B421" s="355" t="s">
        <v>4</v>
      </c>
      <c r="C421" s="355"/>
      <c r="D421" s="355"/>
      <c r="E421" s="355"/>
      <c r="F421" s="355"/>
      <c r="G421" s="355"/>
      <c r="H421" s="355"/>
      <c r="I421" s="355"/>
      <c r="J421" s="355"/>
      <c r="K421" s="355"/>
      <c r="L421" s="355"/>
      <c r="M421" s="355"/>
      <c r="N421" s="355"/>
      <c r="O421" s="118"/>
      <c r="P421" s="118"/>
      <c r="Q421" s="12">
        <f>+Q420/Q$402</f>
        <v>0</v>
      </c>
      <c r="R421" s="6"/>
      <c r="S421" s="11" t="s">
        <v>377</v>
      </c>
    </row>
    <row r="422" spans="1:19" ht="14">
      <c r="B422" s="8" t="str">
        <f>IFERROR(VLOOKUP($B$421,$4:$126,MATCH($S429&amp;"/"&amp;B$341,$2:$2,0),FALSE),"")</f>
        <v/>
      </c>
      <c r="C422" s="8" t="str">
        <f>IFERROR(VLOOKUP($B$421,$4:$126,MATCH($S429&amp;"/"&amp;C$341,$2:$2,0),FALSE),"")</f>
        <v/>
      </c>
      <c r="D422" s="8" t="str">
        <f>IFERROR(VLOOKUP($B$421,$4:$126,MATCH($S429&amp;"/"&amp;D$341,$2:$2,0),FALSE),"")</f>
        <v/>
      </c>
      <c r="E422" s="8" t="str">
        <f>IFERROR(VLOOKUP($B$421,$4:$126,MATCH($S429&amp;"/"&amp;E$341,$2:$2,0),FALSE),"")</f>
        <v/>
      </c>
      <c r="F422" s="8" t="str">
        <f>IFERROR(VLOOKUP($B$421,$4:$126,MATCH($S429&amp;"/"&amp;F$341,$2:$2,0),FALSE),"")</f>
        <v/>
      </c>
      <c r="G422" s="8" t="str">
        <f>IFERROR(VLOOKUP($B$421,$4:$126,MATCH($S429&amp;"/"&amp;G$341,$2:$2,0),FALSE),"")</f>
        <v/>
      </c>
      <c r="H422" s="8" t="str">
        <f>IFERROR(VLOOKUP($B$421,$4:$126,MATCH($S429&amp;"/"&amp;H$341,$2:$2,0),FALSE),"")</f>
        <v/>
      </c>
      <c r="I422" s="8" t="str">
        <f>IFERROR(VLOOKUP($B$421,$4:$126,MATCH($S429&amp;"/"&amp;I$341,$2:$2,0),FALSE),"")</f>
        <v/>
      </c>
      <c r="J422" s="8" t="str">
        <f>IFERROR(VLOOKUP($B$421,$4:$126,MATCH($S429&amp;"/"&amp;J$341,$2:$2,0),FALSE),"")</f>
        <v/>
      </c>
      <c r="K422" s="8" t="str">
        <f>IFERROR(VLOOKUP($B$421,$4:$126,MATCH($S429&amp;"/"&amp;K$341,$2:$2,0),FALSE),"")</f>
        <v/>
      </c>
      <c r="L422" s="8" t="str">
        <f>IFERROR(VLOOKUP($B$421,$4:$126,MATCH($S429&amp;"/"&amp;L$341,$2:$2,0),FALSE),"")</f>
        <v/>
      </c>
      <c r="M422" s="8">
        <f>IFERROR(VLOOKUP($B$421,$4:$126,MATCH($S429&amp;"/"&amp;M$341,$2:$2,0),FALSE),"")</f>
        <v>0</v>
      </c>
      <c r="N422" s="8">
        <f>IFERROR(VLOOKUP($B$421,$4:$126,MATCH($S429&amp;"/"&amp;N$341,$2:$2,0),FALSE),"")</f>
        <v>0</v>
      </c>
      <c r="O422" s="8">
        <f>IFERROR(VLOOKUP($B$421,$4:$126,MATCH($S429&amp;"/"&amp;O$341,$2:$2,0),FALSE),"")</f>
        <v>0</v>
      </c>
      <c r="P422" s="8">
        <f>IFERROR(VLOOKUP($B$421,$4:$126,MATCH($S429&amp;"/"&amp;P$341,$2:$2,0),FALSE),"")</f>
        <v>0</v>
      </c>
      <c r="Q422" s="118"/>
      <c r="R422" s="6"/>
      <c r="S422" s="3"/>
    </row>
    <row r="423" spans="1:19" ht="14">
      <c r="B423" s="8" t="str">
        <f>IFERROR(VLOOKUP($B$421,$4:$126,MATCH($S430&amp;"/"&amp;B$341,$2:$2,0),FALSE),"")</f>
        <v/>
      </c>
      <c r="C423" s="8" t="str">
        <f>IFERROR(VLOOKUP($B$421,$4:$126,MATCH($S430&amp;"/"&amp;C$341,$2:$2,0),FALSE),"")</f>
        <v/>
      </c>
      <c r="D423" s="8" t="str">
        <f>IFERROR(VLOOKUP($B$421,$4:$126,MATCH($S430&amp;"/"&amp;D$341,$2:$2,0),FALSE),"")</f>
        <v/>
      </c>
      <c r="E423" s="8" t="str">
        <f>IFERROR(VLOOKUP($B$421,$4:$126,MATCH($S430&amp;"/"&amp;E$341,$2:$2,0),FALSE),"")</f>
        <v/>
      </c>
      <c r="F423" s="8" t="str">
        <f>IFERROR(VLOOKUP($B$421,$4:$126,MATCH($S430&amp;"/"&amp;F$341,$2:$2,0),FALSE),"")</f>
        <v/>
      </c>
      <c r="G423" s="8" t="str">
        <f>IFERROR(VLOOKUP($B$421,$4:$126,MATCH($S430&amp;"/"&amp;G$341,$2:$2,0),FALSE),"")</f>
        <v/>
      </c>
      <c r="H423" s="8" t="str">
        <f>IFERROR(VLOOKUP($B$421,$4:$126,MATCH($S430&amp;"/"&amp;H$341,$2:$2,0),FALSE),"")</f>
        <v/>
      </c>
      <c r="I423" s="8" t="str">
        <f>IFERROR(VLOOKUP($B$421,$4:$126,MATCH($S430&amp;"/"&amp;I$341,$2:$2,0),FALSE),"")</f>
        <v/>
      </c>
      <c r="J423" s="8" t="str">
        <f>IFERROR(VLOOKUP($B$421,$4:$126,MATCH($S430&amp;"/"&amp;J$341,$2:$2,0),FALSE),"")</f>
        <v/>
      </c>
      <c r="K423" s="8" t="str">
        <f>IFERROR(VLOOKUP($B$421,$4:$126,MATCH($S430&amp;"/"&amp;K$341,$2:$2,0),FALSE),"")</f>
        <v/>
      </c>
      <c r="L423" s="8" t="str">
        <f>IFERROR(VLOOKUP($B$421,$4:$126,MATCH($S430&amp;"/"&amp;L$341,$2:$2,0),FALSE),"")</f>
        <v/>
      </c>
      <c r="M423" s="8">
        <f>IFERROR(VLOOKUP($B$421,$4:$126,MATCH($S430&amp;"/"&amp;M$341,$2:$2,0),FALSE),"")</f>
        <v>0</v>
      </c>
      <c r="N423" s="8">
        <f>IFERROR(VLOOKUP($B$421,$4:$126,MATCH($S430&amp;"/"&amp;N$341,$2:$2,0),FALSE),"")</f>
        <v>0</v>
      </c>
      <c r="O423" s="8">
        <f>IFERROR(VLOOKUP($B$421,$4:$126,MATCH($S430&amp;"/"&amp;O$341,$2:$2,0),FALSE),"")</f>
        <v>0</v>
      </c>
      <c r="P423" s="8">
        <f>IFERROR(VLOOKUP($B$421,$4:$126,MATCH($S430&amp;"/"&amp;P$341,$2:$2,0),FALSE),"")</f>
        <v>0</v>
      </c>
      <c r="Q423" s="8">
        <f>IFERROR(VLOOKUP($B$415,$4:$126,MATCH($S423&amp;"/"&amp;Q$348,$2:$2,0),FALSE),"")</f>
        <v>0</v>
      </c>
      <c r="R423" s="6"/>
      <c r="S423" s="9" t="s">
        <v>12</v>
      </c>
    </row>
    <row r="424" spans="1:19" ht="14">
      <c r="B424" s="8" t="str">
        <f>IFERROR(VLOOKUP($B$421,$4:$126,MATCH($S431&amp;"/"&amp;B$341,$2:$2,0),FALSE),"")</f>
        <v/>
      </c>
      <c r="C424" s="8" t="str">
        <f>IFERROR(VLOOKUP($B$421,$4:$126,MATCH($S431&amp;"/"&amp;C$341,$2:$2,0),FALSE),"")</f>
        <v/>
      </c>
      <c r="D424" s="8" t="str">
        <f>IFERROR(VLOOKUP($B$421,$4:$126,MATCH($S431&amp;"/"&amp;D$341,$2:$2,0),FALSE),"")</f>
        <v/>
      </c>
      <c r="E424" s="8" t="str">
        <f>IFERROR(VLOOKUP($B$421,$4:$126,MATCH($S431&amp;"/"&amp;E$341,$2:$2,0),FALSE),"")</f>
        <v/>
      </c>
      <c r="F424" s="8" t="str">
        <f>IFERROR(VLOOKUP($B$421,$4:$126,MATCH($S431&amp;"/"&amp;F$341,$2:$2,0),FALSE),"")</f>
        <v/>
      </c>
      <c r="G424" s="8" t="str">
        <f>IFERROR(VLOOKUP($B$421,$4:$126,MATCH($S431&amp;"/"&amp;G$341,$2:$2,0),FALSE),"")</f>
        <v/>
      </c>
      <c r="H424" s="8" t="str">
        <f>IFERROR(VLOOKUP($B$421,$4:$126,MATCH($S431&amp;"/"&amp;H$341,$2:$2,0),FALSE),"")</f>
        <v/>
      </c>
      <c r="I424" s="8" t="str">
        <f>IFERROR(VLOOKUP($B$421,$4:$126,MATCH($S431&amp;"/"&amp;I$341,$2:$2,0),FALSE),"")</f>
        <v/>
      </c>
      <c r="J424" s="8" t="str">
        <f>IFERROR(VLOOKUP($B$421,$4:$126,MATCH($S431&amp;"/"&amp;J$341,$2:$2,0),FALSE),"")</f>
        <v/>
      </c>
      <c r="K424" s="8" t="str">
        <f>IFERROR(VLOOKUP($B$421,$4:$126,MATCH($S431&amp;"/"&amp;K$341,$2:$2,0),FALSE),"")</f>
        <v/>
      </c>
      <c r="L424" s="8" t="str">
        <f>IFERROR(VLOOKUP($B$421,$4:$126,MATCH($S431&amp;"/"&amp;L$341,$2:$2,0),FALSE),"")</f>
        <v/>
      </c>
      <c r="M424" s="8">
        <f>IFERROR(VLOOKUP($B$421,$4:$126,MATCH($S431&amp;"/"&amp;M$341,$2:$2,0),FALSE),"")</f>
        <v>0</v>
      </c>
      <c r="N424" s="8">
        <f>IFERROR(VLOOKUP($B$421,$4:$126,MATCH($S431&amp;"/"&amp;N$341,$2:$2,0),FALSE),"")</f>
        <v>0</v>
      </c>
      <c r="O424" s="8">
        <f>IFERROR(VLOOKUP($B$421,$4:$126,MATCH($S431&amp;"/"&amp;O$341,$2:$2,0),FALSE),"")</f>
        <v>0</v>
      </c>
      <c r="P424" s="8">
        <f>IFERROR(VLOOKUP($B$421,$4:$126,MATCH($S431&amp;"/"&amp;P$341,$2:$2,0),FALSE),"")</f>
        <v>0</v>
      </c>
      <c r="Q424" s="8">
        <f>IFERROR(VLOOKUP($B$415,$4:$126,MATCH($S424&amp;"/"&amp;Q$348,$2:$2,0),FALSE),"")</f>
        <v>0</v>
      </c>
      <c r="R424" s="6"/>
      <c r="S424" s="9" t="s">
        <v>13</v>
      </c>
    </row>
    <row r="425" spans="1:19" ht="14">
      <c r="B425" s="8" t="str">
        <f>IFERROR(VLOOKUP($B$421,$4:$126,MATCH($S432&amp;"/"&amp;B$341,$2:$2,0),FALSE),"")</f>
        <v/>
      </c>
      <c r="C425" s="8" t="str">
        <f>IFERROR(VLOOKUP($B$421,$4:$126,MATCH($S432&amp;"/"&amp;C$341,$2:$2,0),FALSE),"")</f>
        <v/>
      </c>
      <c r="D425" s="8" t="str">
        <f>IFERROR(VLOOKUP($B$421,$4:$126,MATCH($S432&amp;"/"&amp;D$341,$2:$2,0),FALSE),"")</f>
        <v/>
      </c>
      <c r="E425" s="8" t="str">
        <f>IFERROR(VLOOKUP($B$421,$4:$126,MATCH($S432&amp;"/"&amp;E$341,$2:$2,0),FALSE),"")</f>
        <v/>
      </c>
      <c r="F425" s="8" t="str">
        <f>IFERROR(VLOOKUP($B$421,$4:$126,MATCH($S432&amp;"/"&amp;F$341,$2:$2,0),FALSE),"")</f>
        <v/>
      </c>
      <c r="G425" s="8" t="str">
        <f>IFERROR(VLOOKUP($B$421,$4:$126,MATCH($S432&amp;"/"&amp;G$341,$2:$2,0),FALSE),"")</f>
        <v/>
      </c>
      <c r="H425" s="8" t="str">
        <f>IFERROR(VLOOKUP($B$421,$4:$126,MATCH($S432&amp;"/"&amp;H$341,$2:$2,0),FALSE),"")</f>
        <v/>
      </c>
      <c r="I425" s="8" t="str">
        <f>IFERROR(VLOOKUP($B$421,$4:$126,MATCH($S432&amp;"/"&amp;I$341,$2:$2,0),FALSE),"")</f>
        <v/>
      </c>
      <c r="J425" s="8" t="str">
        <f>IFERROR(VLOOKUP($B$421,$4:$126,MATCH($S432&amp;"/"&amp;J$341,$2:$2,0),FALSE),"")</f>
        <v/>
      </c>
      <c r="K425" s="8" t="str">
        <f>IFERROR(VLOOKUP($B$421,$4:$126,MATCH($S432&amp;"/"&amp;K$341,$2:$2,0),FALSE),"")</f>
        <v/>
      </c>
      <c r="L425" s="8" t="str">
        <f>IFERROR(VLOOKUP($B$421,$4:$126,MATCH($S432&amp;"/"&amp;L$341,$2:$2,0),FALSE),"")</f>
        <v/>
      </c>
      <c r="M425" s="8">
        <f>IFERROR(VLOOKUP($B$421,$4:$126,MATCH($S432&amp;"/"&amp;M$341,$2:$2,0),FALSE),"")</f>
        <v>0</v>
      </c>
      <c r="N425" s="8">
        <f>IFERROR(VLOOKUP($B$421,$4:$126,MATCH($S432&amp;"/"&amp;N$341,$2:$2,0),FALSE),IFERROR(VLOOKUP($B$421,$4:$126,MATCH($S431&amp;"/"&amp;N$341,$2:$2,0),FALSE),IFERROR(VLOOKUP($B$421,$4:$126,MATCH($S430&amp;"/"&amp;N$341,$2:$2,0),FALSE),IFERROR(VLOOKUP($B$421,$4:$126,MATCH($S429&amp;"/"&amp;N$341,$2:$2,0),FALSE),""))))</f>
        <v>0</v>
      </c>
      <c r="O425" s="8">
        <f>IFERROR(VLOOKUP($B$421,$4:$126,MATCH($S432&amp;"/"&amp;O$341,$2:$2,0),FALSE),IFERROR(VLOOKUP($B$421,$4:$126,MATCH($S431&amp;"/"&amp;O$341,$2:$2,0),FALSE),IFERROR(VLOOKUP($B$421,$4:$126,MATCH($S430&amp;"/"&amp;O$341,$2:$2,0),FALSE),IFERROR(VLOOKUP($B$421,$4:$126,MATCH($S429&amp;"/"&amp;O$341,$2:$2,0),FALSE),""))))</f>
        <v>0</v>
      </c>
      <c r="P425" s="8">
        <f>IFERROR(VLOOKUP($B$421,$4:$126,MATCH($S432&amp;"/"&amp;P$341,$2:$2,0),FALSE),IFERROR(VLOOKUP($B$421,$4:$126,MATCH($S431&amp;"/"&amp;P$341,$2:$2,0),FALSE),IFERROR(VLOOKUP($B$421,$4:$126,MATCH($S430&amp;"/"&amp;P$341,$2:$2,0),FALSE),IFERROR(VLOOKUP($B$421,$4:$126,MATCH($S429&amp;"/"&amp;P$341,$2:$2,0),FALSE),""))))</f>
        <v>0</v>
      </c>
      <c r="Q425" s="8">
        <f>IFERROR(VLOOKUP($B$415,$4:$126,MATCH($S425&amp;"/"&amp;Q$348,$2:$2,0),FALSE),"")</f>
        <v>0</v>
      </c>
      <c r="R425" s="6"/>
      <c r="S425" s="9" t="s">
        <v>14</v>
      </c>
    </row>
    <row r="426" spans="1:19" ht="14">
      <c r="A426" s="86"/>
      <c r="B426" s="13" t="e">
        <f>+B425/B$450</f>
        <v>#VALUE!</v>
      </c>
      <c r="C426" s="13" t="e">
        <f>+C425/C$450</f>
        <v>#VALUE!</v>
      </c>
      <c r="D426" s="13" t="e">
        <f>+D425/D$450</f>
        <v>#VALUE!</v>
      </c>
      <c r="E426" s="13" t="e">
        <f>+E425/E$450</f>
        <v>#VALUE!</v>
      </c>
      <c r="F426" s="13" t="e">
        <f>+F425/F$450</f>
        <v>#VALUE!</v>
      </c>
      <c r="G426" s="13" t="e">
        <f>+G425/G$450</f>
        <v>#VALUE!</v>
      </c>
      <c r="H426" s="13" t="e">
        <f>+H425/H$450</f>
        <v>#VALUE!</v>
      </c>
      <c r="I426" s="13" t="e">
        <f>+I425/I$450</f>
        <v>#VALUE!</v>
      </c>
      <c r="J426" s="13" t="e">
        <f>+J425/J$450</f>
        <v>#VALUE!</v>
      </c>
      <c r="K426" s="13" t="e">
        <f>+K425/K$450</f>
        <v>#VALUE!</v>
      </c>
      <c r="L426" s="13" t="e">
        <f>+L425/L$450</f>
        <v>#VALUE!</v>
      </c>
      <c r="M426" s="13">
        <f>+M425/M$450</f>
        <v>0</v>
      </c>
      <c r="N426" s="13">
        <f>+N425/N$450</f>
        <v>0</v>
      </c>
      <c r="O426" s="13">
        <f>+O425/O$450</f>
        <v>0</v>
      </c>
      <c r="P426" s="13">
        <f>+P425/P$450</f>
        <v>0</v>
      </c>
      <c r="Q426" s="8">
        <f>IFERROR(VLOOKUP($B$415,$4:$126,MATCH($S426&amp;"/"&amp;Q$348,$2:$2,0),FALSE),IFERROR(VLOOKUP($B$415,$4:$126,MATCH($S425&amp;"/"&amp;Q$348,$2:$2,0),FALSE),IFERROR(VLOOKUP($B$415,$4:$126,MATCH($S424&amp;"/"&amp;Q$348,$2:$2,0),FALSE),IFERROR(VLOOKUP($B$415,$4:$126,MATCH($S423&amp;"/"&amp;Q$348,$2:$2,0),FALSE),""))))</f>
        <v>0</v>
      </c>
      <c r="R426" s="6"/>
      <c r="S426" s="9" t="s">
        <v>15</v>
      </c>
    </row>
    <row r="427" spans="1:19" ht="14">
      <c r="A427" s="84"/>
      <c r="B427" s="355" t="s">
        <v>323</v>
      </c>
      <c r="C427" s="355"/>
      <c r="D427" s="355"/>
      <c r="E427" s="355"/>
      <c r="F427" s="355"/>
      <c r="G427" s="355"/>
      <c r="H427" s="355"/>
      <c r="I427" s="355"/>
      <c r="J427" s="355"/>
      <c r="K427" s="355"/>
      <c r="L427" s="355"/>
      <c r="M427" s="355"/>
      <c r="N427" s="355"/>
      <c r="O427" s="118"/>
      <c r="P427" s="118"/>
      <c r="Q427" s="12">
        <f>+Q426/Q$402</f>
        <v>0</v>
      </c>
      <c r="R427" s="6"/>
      <c r="S427" s="11" t="s">
        <v>377</v>
      </c>
    </row>
    <row r="428" spans="1:19" ht="14">
      <c r="B428" s="8" t="str">
        <f>IFERROR(VLOOKUP($B$427,$4:$126,MATCH($S435&amp;"/"&amp;B$341,$2:$2,0),FALSE),"")</f>
        <v/>
      </c>
      <c r="C428" s="8" t="str">
        <f>IFERROR(VLOOKUP($B$427,$4:$126,MATCH($S435&amp;"/"&amp;C$341,$2:$2,0),FALSE),"")</f>
        <v/>
      </c>
      <c r="D428" s="8" t="str">
        <f>IFERROR(VLOOKUP($B$427,$4:$126,MATCH($S435&amp;"/"&amp;D$341,$2:$2,0),FALSE),"")</f>
        <v/>
      </c>
      <c r="E428" s="8" t="str">
        <f>IFERROR(VLOOKUP($B$427,$4:$126,MATCH($S435&amp;"/"&amp;E$341,$2:$2,0),FALSE),"")</f>
        <v/>
      </c>
      <c r="F428" s="8" t="str">
        <f>IFERROR(VLOOKUP($B$427,$4:$126,MATCH($S435&amp;"/"&amp;F$341,$2:$2,0),FALSE),"")</f>
        <v/>
      </c>
      <c r="G428" s="8" t="str">
        <f>IFERROR(VLOOKUP($B$427,$4:$126,MATCH($S435&amp;"/"&amp;G$341,$2:$2,0),FALSE),"")</f>
        <v/>
      </c>
      <c r="H428" s="8" t="str">
        <f>IFERROR(VLOOKUP($B$427,$4:$126,MATCH($S435&amp;"/"&amp;H$341,$2:$2,0),FALSE),"")</f>
        <v/>
      </c>
      <c r="I428" s="8" t="str">
        <f>IFERROR(VLOOKUP($B$427,$4:$126,MATCH($S435&amp;"/"&amp;I$341,$2:$2,0),FALSE),"")</f>
        <v/>
      </c>
      <c r="J428" s="8" t="str">
        <f>IFERROR(VLOOKUP($B$427,$4:$126,MATCH($S435&amp;"/"&amp;J$341,$2:$2,0),FALSE),"")</f>
        <v/>
      </c>
      <c r="K428" s="8" t="str">
        <f>IFERROR(VLOOKUP($B$427,$4:$126,MATCH($S435&amp;"/"&amp;K$341,$2:$2,0),FALSE),"")</f>
        <v/>
      </c>
      <c r="L428" s="8" t="str">
        <f>IFERROR(VLOOKUP($B$427,$4:$126,MATCH($S435&amp;"/"&amp;L$341,$2:$2,0),FALSE),"")</f>
        <v/>
      </c>
      <c r="M428" s="8">
        <f>IFERROR(VLOOKUP($B$427,$4:$126,MATCH($S435&amp;"/"&amp;M$341,$2:$2,0),FALSE),"")</f>
        <v>10915</v>
      </c>
      <c r="N428" s="8">
        <f>IFERROR(VLOOKUP($B$427,$4:$126,MATCH($S435&amp;"/"&amp;N$341,$2:$2,0),FALSE),"")</f>
        <v>47834</v>
      </c>
      <c r="O428" s="8">
        <f>IFERROR(VLOOKUP($B$427,$4:$126,MATCH($S435&amp;"/"&amp;O$341,$2:$2,0),FALSE),"")</f>
        <v>45067</v>
      </c>
      <c r="P428" s="8">
        <f>IFERROR(VLOOKUP($B$427,$4:$126,MATCH($S435&amp;"/"&amp;P$341,$2:$2,0),FALSE),"")</f>
        <v>44152</v>
      </c>
      <c r="Q428" s="118"/>
      <c r="R428" s="6"/>
      <c r="S428" s="3"/>
    </row>
    <row r="429" spans="1:19" ht="14">
      <c r="B429" s="8" t="str">
        <f>IFERROR(VLOOKUP($B$427,$4:$126,MATCH($S436&amp;"/"&amp;B$341,$2:$2,0),FALSE),"")</f>
        <v/>
      </c>
      <c r="C429" s="8" t="str">
        <f>IFERROR(VLOOKUP($B$427,$4:$126,MATCH($S436&amp;"/"&amp;C$341,$2:$2,0),FALSE),"")</f>
        <v/>
      </c>
      <c r="D429" s="8" t="str">
        <f>IFERROR(VLOOKUP($B$427,$4:$126,MATCH($S436&amp;"/"&amp;D$341,$2:$2,0),FALSE),"")</f>
        <v/>
      </c>
      <c r="E429" s="8" t="str">
        <f>IFERROR(VLOOKUP($B$427,$4:$126,MATCH($S436&amp;"/"&amp;E$341,$2:$2,0),FALSE),"")</f>
        <v/>
      </c>
      <c r="F429" s="8" t="str">
        <f>IFERROR(VLOOKUP($B$427,$4:$126,MATCH($S436&amp;"/"&amp;F$341,$2:$2,0),FALSE),"")</f>
        <v/>
      </c>
      <c r="G429" s="8" t="str">
        <f>IFERROR(VLOOKUP($B$427,$4:$126,MATCH($S436&amp;"/"&amp;G$341,$2:$2,0),FALSE),"")</f>
        <v/>
      </c>
      <c r="H429" s="8" t="str">
        <f>IFERROR(VLOOKUP($B$427,$4:$126,MATCH($S436&amp;"/"&amp;H$341,$2:$2,0),FALSE),"")</f>
        <v/>
      </c>
      <c r="I429" s="8" t="str">
        <f>IFERROR(VLOOKUP($B$427,$4:$126,MATCH($S436&amp;"/"&amp;I$341,$2:$2,0),FALSE),"")</f>
        <v/>
      </c>
      <c r="J429" s="8" t="str">
        <f>IFERROR(VLOOKUP($B$427,$4:$126,MATCH($S436&amp;"/"&amp;J$341,$2:$2,0),FALSE),"")</f>
        <v/>
      </c>
      <c r="K429" s="8" t="str">
        <f>IFERROR(VLOOKUP($B$427,$4:$126,MATCH($S436&amp;"/"&amp;K$341,$2:$2,0),FALSE),"")</f>
        <v/>
      </c>
      <c r="L429" s="8" t="str">
        <f>IFERROR(VLOOKUP($B$427,$4:$126,MATCH($S436&amp;"/"&amp;L$341,$2:$2,0),FALSE),"")</f>
        <v/>
      </c>
      <c r="M429" s="8">
        <f>IFERROR(VLOOKUP($B$427,$4:$126,MATCH($S436&amp;"/"&amp;M$341,$2:$2,0),FALSE),"")</f>
        <v>12061</v>
      </c>
      <c r="N429" s="8">
        <f>IFERROR(VLOOKUP($B$427,$4:$126,MATCH($S436&amp;"/"&amp;N$341,$2:$2,0),FALSE),"")</f>
        <v>47551</v>
      </c>
      <c r="O429" s="8">
        <f>IFERROR(VLOOKUP($B$427,$4:$126,MATCH($S436&amp;"/"&amp;O$341,$2:$2,0),FALSE),"")</f>
        <v>44547</v>
      </c>
      <c r="P429" s="8">
        <f>IFERROR(VLOOKUP($B$427,$4:$126,MATCH($S436&amp;"/"&amp;P$341,$2:$2,0),FALSE),"")</f>
        <v>43837</v>
      </c>
      <c r="Q429" s="8">
        <f>IFERROR(VLOOKUP($B$421,$4:$126,MATCH($S429&amp;"/"&amp;Q$348,$2:$2,0),FALSE),"")</f>
        <v>0</v>
      </c>
      <c r="R429" s="6"/>
      <c r="S429" s="9" t="s">
        <v>12</v>
      </c>
    </row>
    <row r="430" spans="1:19" ht="14">
      <c r="B430" s="8" t="str">
        <f>IFERROR(VLOOKUP($B$427,$4:$126,MATCH($S437&amp;"/"&amp;B$341,$2:$2,0),FALSE),"")</f>
        <v/>
      </c>
      <c r="C430" s="8" t="str">
        <f>IFERROR(VLOOKUP($B$427,$4:$126,MATCH($S437&amp;"/"&amp;C$341,$2:$2,0),FALSE),"")</f>
        <v/>
      </c>
      <c r="D430" s="8" t="str">
        <f>IFERROR(VLOOKUP($B$427,$4:$126,MATCH($S437&amp;"/"&amp;D$341,$2:$2,0),FALSE),"")</f>
        <v/>
      </c>
      <c r="E430" s="8" t="str">
        <f>IFERROR(VLOOKUP($B$427,$4:$126,MATCH($S437&amp;"/"&amp;E$341,$2:$2,0),FALSE),"")</f>
        <v/>
      </c>
      <c r="F430" s="8" t="str">
        <f>IFERROR(VLOOKUP($B$427,$4:$126,MATCH($S437&amp;"/"&amp;F$341,$2:$2,0),FALSE),"")</f>
        <v/>
      </c>
      <c r="G430" s="8" t="str">
        <f>IFERROR(VLOOKUP($B$427,$4:$126,MATCH($S437&amp;"/"&amp;G$341,$2:$2,0),FALSE),"")</f>
        <v/>
      </c>
      <c r="H430" s="8" t="str">
        <f>IFERROR(VLOOKUP($B$427,$4:$126,MATCH($S437&amp;"/"&amp;H$341,$2:$2,0),FALSE),"")</f>
        <v/>
      </c>
      <c r="I430" s="8" t="str">
        <f>IFERROR(VLOOKUP($B$427,$4:$126,MATCH($S437&amp;"/"&amp;I$341,$2:$2,0),FALSE),"")</f>
        <v/>
      </c>
      <c r="J430" s="8" t="str">
        <f>IFERROR(VLOOKUP($B$427,$4:$126,MATCH($S437&amp;"/"&amp;J$341,$2:$2,0),FALSE),"")</f>
        <v/>
      </c>
      <c r="K430" s="8" t="str">
        <f>IFERROR(VLOOKUP($B$427,$4:$126,MATCH($S437&amp;"/"&amp;K$341,$2:$2,0),FALSE),"")</f>
        <v/>
      </c>
      <c r="L430" s="8" t="str">
        <f>IFERROR(VLOOKUP($B$427,$4:$126,MATCH($S437&amp;"/"&amp;L$341,$2:$2,0),FALSE),"")</f>
        <v/>
      </c>
      <c r="M430" s="8">
        <f>IFERROR(VLOOKUP($B$427,$4:$126,MATCH($S437&amp;"/"&amp;M$341,$2:$2,0),FALSE),"")</f>
        <v>11575</v>
      </c>
      <c r="N430" s="8">
        <f>IFERROR(VLOOKUP($B$427,$4:$126,MATCH($S437&amp;"/"&amp;N$341,$2:$2,0),FALSE),"")</f>
        <v>47659</v>
      </c>
      <c r="O430" s="8">
        <f>IFERROR(VLOOKUP($B$427,$4:$126,MATCH($S437&amp;"/"&amp;O$341,$2:$2,0),FALSE),"")</f>
        <v>43781</v>
      </c>
      <c r="P430" s="8">
        <f>IFERROR(VLOOKUP($B$427,$4:$126,MATCH($S437&amp;"/"&amp;P$341,$2:$2,0),FALSE),"")</f>
        <v>39947</v>
      </c>
      <c r="Q430" s="8">
        <f>IFERROR(VLOOKUP($B$421,$4:$126,MATCH($S430&amp;"/"&amp;Q$348,$2:$2,0),FALSE),"")</f>
        <v>0</v>
      </c>
      <c r="R430" s="6"/>
      <c r="S430" s="9" t="s">
        <v>13</v>
      </c>
    </row>
    <row r="431" spans="1:19" ht="14">
      <c r="B431" s="8" t="str">
        <f>IFERROR(VLOOKUP($B$427,$4:$126,MATCH($S438&amp;"/"&amp;B$341,$2:$2,0),FALSE),"")</f>
        <v/>
      </c>
      <c r="C431" s="8" t="str">
        <f>IFERROR(VLOOKUP($B$427,$4:$126,MATCH($S438&amp;"/"&amp;C$341,$2:$2,0),FALSE),"")</f>
        <v/>
      </c>
      <c r="D431" s="8" t="str">
        <f>IFERROR(VLOOKUP($B$427,$4:$126,MATCH($S438&amp;"/"&amp;D$341,$2:$2,0),FALSE),"")</f>
        <v/>
      </c>
      <c r="E431" s="8" t="str">
        <f>IFERROR(VLOOKUP($B$427,$4:$126,MATCH($S438&amp;"/"&amp;E$341,$2:$2,0),FALSE),"")</f>
        <v/>
      </c>
      <c r="F431" s="8" t="str">
        <f>IFERROR(VLOOKUP($B$427,$4:$126,MATCH($S438&amp;"/"&amp;F$341,$2:$2,0),FALSE),"")</f>
        <v/>
      </c>
      <c r="G431" s="8" t="str">
        <f>IFERROR(VLOOKUP($B$427,$4:$126,MATCH($S438&amp;"/"&amp;G$341,$2:$2,0),FALSE),"")</f>
        <v/>
      </c>
      <c r="H431" s="8" t="str">
        <f>IFERROR(VLOOKUP($B$427,$4:$126,MATCH($S438&amp;"/"&amp;H$341,$2:$2,0),FALSE),"")</f>
        <v/>
      </c>
      <c r="I431" s="8" t="str">
        <f>IFERROR(VLOOKUP($B$427,$4:$126,MATCH($S438&amp;"/"&amp;I$341,$2:$2,0),FALSE),"")</f>
        <v/>
      </c>
      <c r="J431" s="8" t="str">
        <f>IFERROR(VLOOKUP($B$427,$4:$126,MATCH($S438&amp;"/"&amp;J$341,$2:$2,0),FALSE),"")</f>
        <v/>
      </c>
      <c r="K431" s="8" t="str">
        <f>IFERROR(VLOOKUP($B$427,$4:$126,MATCH($S438&amp;"/"&amp;K$341,$2:$2,0),FALSE),"")</f>
        <v/>
      </c>
      <c r="L431" s="8" t="str">
        <f>IFERROR(VLOOKUP($B$427,$4:$126,MATCH($S438&amp;"/"&amp;L$341,$2:$2,0),FALSE),"")</f>
        <v/>
      </c>
      <c r="M431" s="8">
        <f>IFERROR(VLOOKUP($B$427,$4:$126,MATCH($S438&amp;"/"&amp;M$341,$2:$2,0),FALSE),"")</f>
        <v>11543.98</v>
      </c>
      <c r="N431" s="8">
        <f>IFERROR(VLOOKUP($B$427,$4:$126,MATCH($S438&amp;"/"&amp;N$341,$2:$2,0),FALSE),IFERROR(VLOOKUP($B$427,$4:$126,MATCH($S437&amp;"/"&amp;N$341,$2:$2,0),FALSE),IFERROR(VLOOKUP($B$427,$4:$126,MATCH($S436&amp;"/"&amp;N$341,$2:$2,0),FALSE),IFERROR(VLOOKUP($B$427,$4:$126,MATCH($S435&amp;"/"&amp;N$341,$2:$2,0),FALSE),""))))</f>
        <v>46785.86</v>
      </c>
      <c r="O431" s="8">
        <f>IFERROR(VLOOKUP($B$427,$4:$126,MATCH($S438&amp;"/"&amp;O$341,$2:$2,0),FALSE),IFERROR(VLOOKUP($B$427,$4:$126,MATCH($S437&amp;"/"&amp;O$341,$2:$2,0),FALSE),IFERROR(VLOOKUP($B$427,$4:$126,MATCH($S436&amp;"/"&amp;O$341,$2:$2,0),FALSE),IFERROR(VLOOKUP($B$427,$4:$126,MATCH($S435&amp;"/"&amp;O$341,$2:$2,0),FALSE),""))))</f>
        <v>45356.17</v>
      </c>
      <c r="P431" s="8">
        <f>IFERROR(VLOOKUP($B$427,$4:$126,MATCH($S438&amp;"/"&amp;P$341,$2:$2,0),FALSE),IFERROR(VLOOKUP($B$427,$4:$126,MATCH($S437&amp;"/"&amp;P$341,$2:$2,0),FALSE),IFERROR(VLOOKUP($B$427,$4:$126,MATCH($S436&amp;"/"&amp;P$341,$2:$2,0),FALSE),IFERROR(VLOOKUP($B$427,$4:$126,MATCH($S435&amp;"/"&amp;P$341,$2:$2,0),FALSE),""))))</f>
        <v>114451.5</v>
      </c>
      <c r="Q431" s="8">
        <f>IFERROR(VLOOKUP($B$421,$4:$126,MATCH($S431&amp;"/"&amp;Q$348,$2:$2,0),FALSE),"")</f>
        <v>0</v>
      </c>
      <c r="R431" s="6"/>
      <c r="S431" s="9" t="s">
        <v>14</v>
      </c>
    </row>
    <row r="432" spans="1:19" ht="14">
      <c r="B432" s="12" t="e">
        <f>+B431/B$395</f>
        <v>#VALUE!</v>
      </c>
      <c r="C432" s="12" t="e">
        <f>+C431/C$395</f>
        <v>#VALUE!</v>
      </c>
      <c r="D432" s="12" t="e">
        <f>+D431/D$395</f>
        <v>#VALUE!</v>
      </c>
      <c r="E432" s="12" t="e">
        <f>+E431/E$395</f>
        <v>#VALUE!</v>
      </c>
      <c r="F432" s="12" t="e">
        <f>+F431/F$395</f>
        <v>#VALUE!</v>
      </c>
      <c r="G432" s="12" t="e">
        <f>+G431/G$395</f>
        <v>#VALUE!</v>
      </c>
      <c r="H432" s="12" t="e">
        <f>+H431/H$395</f>
        <v>#VALUE!</v>
      </c>
      <c r="I432" s="12" t="e">
        <f>+I431/I$395</f>
        <v>#VALUE!</v>
      </c>
      <c r="J432" s="12" t="e">
        <f>+J431/J$395</f>
        <v>#VALUE!</v>
      </c>
      <c r="K432" s="12" t="e">
        <f>+K431/K$395</f>
        <v>#VALUE!</v>
      </c>
      <c r="L432" s="12" t="e">
        <f>+L431/L$395</f>
        <v>#VALUE!</v>
      </c>
      <c r="M432" s="12">
        <f>+M431/M$395</f>
        <v>1.055733419752909E-2</v>
      </c>
      <c r="N432" s="12">
        <f>+N431/N$395</f>
        <v>4.6669767553118593E-2</v>
      </c>
      <c r="O432" s="12">
        <f>+O431/O$395</f>
        <v>3.4044946562071896E-2</v>
      </c>
      <c r="P432" s="12">
        <f>+P431/P$395</f>
        <v>5.0901176507569687E-2</v>
      </c>
      <c r="Q432" s="8">
        <f>IFERROR(VLOOKUP($B$421,$4:$126,MATCH($S432&amp;"/"&amp;Q$348,$2:$2,0),FALSE),IFERROR(VLOOKUP($B$421,$4:$126,MATCH($S431&amp;"/"&amp;Q$348,$2:$2,0),FALSE),IFERROR(VLOOKUP($B$421,$4:$126,MATCH($S430&amp;"/"&amp;Q$348,$2:$2,0),FALSE),IFERROR(VLOOKUP($B$421,$4:$126,MATCH($S429&amp;"/"&amp;Q$348,$2:$2,0),FALSE),""))))</f>
        <v>0</v>
      </c>
      <c r="R432" s="6"/>
      <c r="S432" s="9" t="s">
        <v>15</v>
      </c>
    </row>
    <row r="433" spans="1:19" s="87" customFormat="1" ht="14">
      <c r="A433" s="79"/>
      <c r="B433" s="354" t="s">
        <v>324</v>
      </c>
      <c r="C433" s="354"/>
      <c r="D433" s="354"/>
      <c r="E433" s="354"/>
      <c r="F433" s="354"/>
      <c r="G433" s="354"/>
      <c r="H433" s="354"/>
      <c r="I433" s="354"/>
      <c r="J433" s="354"/>
      <c r="K433" s="354"/>
      <c r="L433" s="354"/>
      <c r="M433" s="354"/>
      <c r="N433" s="354"/>
      <c r="O433" s="117"/>
      <c r="P433" s="117"/>
      <c r="Q433" s="13">
        <f t="shared" ref="Q433" si="13">+Q432/Q$457</f>
        <v>0</v>
      </c>
      <c r="R433" s="6"/>
      <c r="S433" s="14" t="s">
        <v>16</v>
      </c>
    </row>
    <row r="434" spans="1:19" ht="14">
      <c r="B434" s="8" t="str">
        <f>IFERROR(VLOOKUP($B$433,$4:$126,MATCH($S441&amp;"/"&amp;B$341,$2:$2,0),FALSE),"")</f>
        <v/>
      </c>
      <c r="C434" s="8" t="str">
        <f>IFERROR(VLOOKUP($B$433,$4:$126,MATCH($S441&amp;"/"&amp;C$341,$2:$2,0),FALSE),"")</f>
        <v/>
      </c>
      <c r="D434" s="8" t="str">
        <f>IFERROR(VLOOKUP($B$433,$4:$126,MATCH($S441&amp;"/"&amp;D$341,$2:$2,0),FALSE),"")</f>
        <v/>
      </c>
      <c r="E434" s="8" t="str">
        <f>IFERROR(VLOOKUP($B$433,$4:$126,MATCH($S441&amp;"/"&amp;E$341,$2:$2,0),FALSE),"")</f>
        <v/>
      </c>
      <c r="F434" s="8" t="str">
        <f>IFERROR(VLOOKUP($B$433,$4:$126,MATCH($S441&amp;"/"&amp;F$341,$2:$2,0),FALSE),"")</f>
        <v/>
      </c>
      <c r="G434" s="8" t="str">
        <f>IFERROR(VLOOKUP($B$433,$4:$126,MATCH($S441&amp;"/"&amp;G$341,$2:$2,0),FALSE),"")</f>
        <v/>
      </c>
      <c r="H434" s="8" t="str">
        <f>IFERROR(VLOOKUP($B$433,$4:$126,MATCH($S441&amp;"/"&amp;H$341,$2:$2,0),FALSE),"")</f>
        <v/>
      </c>
      <c r="I434" s="8" t="str">
        <f>IFERROR(VLOOKUP($B$433,$4:$126,MATCH($S441&amp;"/"&amp;I$341,$2:$2,0),FALSE),"")</f>
        <v/>
      </c>
      <c r="J434" s="8" t="str">
        <f>IFERROR(VLOOKUP($B$433,$4:$126,MATCH($S441&amp;"/"&amp;J$341,$2:$2,0),FALSE),"")</f>
        <v/>
      </c>
      <c r="K434" s="8" t="str">
        <f>IFERROR(VLOOKUP($B$433,$4:$126,MATCH($S441&amp;"/"&amp;K$341,$2:$2,0),FALSE),"")</f>
        <v/>
      </c>
      <c r="L434" s="8" t="str">
        <f>IFERROR(VLOOKUP($B$433,$4:$126,MATCH($S441&amp;"/"&amp;L$341,$2:$2,0),FALSE),"")</f>
        <v/>
      </c>
      <c r="M434" s="8">
        <f>IFERROR(VLOOKUP($B$433,$4:$126,MATCH($S441&amp;"/"&amp;M$341,$2:$2,0),FALSE),"")</f>
        <v>161026</v>
      </c>
      <c r="N434" s="8">
        <f>IFERROR(VLOOKUP($B$433,$4:$126,MATCH($S441&amp;"/"&amp;N$341,$2:$2,0),FALSE),"")</f>
        <v>170258</v>
      </c>
      <c r="O434" s="8">
        <f>IFERROR(VLOOKUP($B$433,$4:$126,MATCH($S441&amp;"/"&amp;O$341,$2:$2,0),FALSE),"")</f>
        <v>142237</v>
      </c>
      <c r="P434" s="8">
        <f>IFERROR(VLOOKUP($B$433,$4:$126,MATCH($S441&amp;"/"&amp;P$341,$2:$2,0),FALSE),"")</f>
        <v>215628</v>
      </c>
      <c r="Q434" s="118"/>
      <c r="R434" s="6"/>
      <c r="S434" s="3"/>
    </row>
    <row r="435" spans="1:19" ht="14">
      <c r="B435" s="8" t="str">
        <f>IFERROR(VLOOKUP($B$433,$4:$126,MATCH($S442&amp;"/"&amp;B$341,$2:$2,0),FALSE),"")</f>
        <v/>
      </c>
      <c r="C435" s="8" t="str">
        <f>IFERROR(VLOOKUP($B$433,$4:$126,MATCH($S442&amp;"/"&amp;C$341,$2:$2,0),FALSE),"")</f>
        <v/>
      </c>
      <c r="D435" s="8" t="str">
        <f>IFERROR(VLOOKUP($B$433,$4:$126,MATCH($S442&amp;"/"&amp;D$341,$2:$2,0),FALSE),"")</f>
        <v/>
      </c>
      <c r="E435" s="8" t="str">
        <f>IFERROR(VLOOKUP($B$433,$4:$126,MATCH($S442&amp;"/"&amp;E$341,$2:$2,0),FALSE),"")</f>
        <v/>
      </c>
      <c r="F435" s="8" t="str">
        <f>IFERROR(VLOOKUP($B$433,$4:$126,MATCH($S442&amp;"/"&amp;F$341,$2:$2,0),FALSE),"")</f>
        <v/>
      </c>
      <c r="G435" s="8" t="str">
        <f>IFERROR(VLOOKUP($B$433,$4:$126,MATCH($S442&amp;"/"&amp;G$341,$2:$2,0),FALSE),"")</f>
        <v/>
      </c>
      <c r="H435" s="8" t="str">
        <f>IFERROR(VLOOKUP($B$433,$4:$126,MATCH($S442&amp;"/"&amp;H$341,$2:$2,0),FALSE),"")</f>
        <v/>
      </c>
      <c r="I435" s="8" t="str">
        <f>IFERROR(VLOOKUP($B$433,$4:$126,MATCH($S442&amp;"/"&amp;I$341,$2:$2,0),FALSE),"")</f>
        <v/>
      </c>
      <c r="J435" s="8" t="str">
        <f>IFERROR(VLOOKUP($B$433,$4:$126,MATCH($S442&amp;"/"&amp;J$341,$2:$2,0),FALSE),"")</f>
        <v/>
      </c>
      <c r="K435" s="8" t="str">
        <f>IFERROR(VLOOKUP($B$433,$4:$126,MATCH($S442&amp;"/"&amp;K$341,$2:$2,0),FALSE),"")</f>
        <v/>
      </c>
      <c r="L435" s="8" t="str">
        <f>IFERROR(VLOOKUP($B$433,$4:$126,MATCH($S442&amp;"/"&amp;L$341,$2:$2,0),FALSE),"")</f>
        <v/>
      </c>
      <c r="M435" s="8">
        <f>IFERROR(VLOOKUP($B$433,$4:$126,MATCH($S442&amp;"/"&amp;M$341,$2:$2,0),FALSE),"")</f>
        <v>188974</v>
      </c>
      <c r="N435" s="8">
        <f>IFERROR(VLOOKUP($B$433,$4:$126,MATCH($S442&amp;"/"&amp;N$341,$2:$2,0),FALSE),"")</f>
        <v>147297</v>
      </c>
      <c r="O435" s="8">
        <f>IFERROR(VLOOKUP($B$433,$4:$126,MATCH($S442&amp;"/"&amp;O$341,$2:$2,0),FALSE),"")</f>
        <v>175214</v>
      </c>
      <c r="P435" s="8">
        <f>IFERROR(VLOOKUP($B$433,$4:$126,MATCH($S442&amp;"/"&amp;P$341,$2:$2,0),FALSE),"")</f>
        <v>190652</v>
      </c>
      <c r="Q435" s="8">
        <f>IFERROR(VLOOKUP($B$427,$4:$126,MATCH($S435&amp;"/"&amp;Q$348,$2:$2,0),FALSE),"")</f>
        <v>121410</v>
      </c>
      <c r="R435" s="6"/>
      <c r="S435" s="9" t="s">
        <v>12</v>
      </c>
    </row>
    <row r="436" spans="1:19" ht="14">
      <c r="B436" s="8" t="str">
        <f>IFERROR(VLOOKUP($B$433,$4:$126,MATCH($S443&amp;"/"&amp;B$341,$2:$2,0),FALSE),"")</f>
        <v/>
      </c>
      <c r="C436" s="8" t="str">
        <f>IFERROR(VLOOKUP($B$433,$4:$126,MATCH($S443&amp;"/"&amp;C$341,$2:$2,0),FALSE),"")</f>
        <v/>
      </c>
      <c r="D436" s="8" t="str">
        <f>IFERROR(VLOOKUP($B$433,$4:$126,MATCH($S443&amp;"/"&amp;D$341,$2:$2,0),FALSE),"")</f>
        <v/>
      </c>
      <c r="E436" s="8" t="str">
        <f>IFERROR(VLOOKUP($B$433,$4:$126,MATCH($S443&amp;"/"&amp;E$341,$2:$2,0),FALSE),"")</f>
        <v/>
      </c>
      <c r="F436" s="8" t="str">
        <f>IFERROR(VLOOKUP($B$433,$4:$126,MATCH($S443&amp;"/"&amp;F$341,$2:$2,0),FALSE),"")</f>
        <v/>
      </c>
      <c r="G436" s="8" t="str">
        <f>IFERROR(VLOOKUP($B$433,$4:$126,MATCH($S443&amp;"/"&amp;G$341,$2:$2,0),FALSE),"")</f>
        <v/>
      </c>
      <c r="H436" s="8" t="str">
        <f>IFERROR(VLOOKUP($B$433,$4:$126,MATCH($S443&amp;"/"&amp;H$341,$2:$2,0),FALSE),"")</f>
        <v/>
      </c>
      <c r="I436" s="8" t="str">
        <f>IFERROR(VLOOKUP($B$433,$4:$126,MATCH($S443&amp;"/"&amp;I$341,$2:$2,0),FALSE),"")</f>
        <v/>
      </c>
      <c r="J436" s="8" t="str">
        <f>IFERROR(VLOOKUP($B$433,$4:$126,MATCH($S443&amp;"/"&amp;J$341,$2:$2,0),FALSE),"")</f>
        <v/>
      </c>
      <c r="K436" s="8" t="str">
        <f>IFERROR(VLOOKUP($B$433,$4:$126,MATCH($S443&amp;"/"&amp;K$341,$2:$2,0),FALSE),"")</f>
        <v/>
      </c>
      <c r="L436" s="8" t="str">
        <f>IFERROR(VLOOKUP($B$433,$4:$126,MATCH($S443&amp;"/"&amp;L$341,$2:$2,0),FALSE),"")</f>
        <v/>
      </c>
      <c r="M436" s="8">
        <f>IFERROR(VLOOKUP($B$433,$4:$126,MATCH($S443&amp;"/"&amp;M$341,$2:$2,0),FALSE),"")</f>
        <v>195981</v>
      </c>
      <c r="N436" s="8">
        <f>IFERROR(VLOOKUP($B$433,$4:$126,MATCH($S443&amp;"/"&amp;N$341,$2:$2,0),FALSE),"")</f>
        <v>157386</v>
      </c>
      <c r="O436" s="8">
        <f>IFERROR(VLOOKUP($B$433,$4:$126,MATCH($S443&amp;"/"&amp;O$341,$2:$2,0),FALSE),"")</f>
        <v>246556</v>
      </c>
      <c r="P436" s="8">
        <f>IFERROR(VLOOKUP($B$433,$4:$126,MATCH($S443&amp;"/"&amp;P$341,$2:$2,0),FALSE),"")</f>
        <v>193502</v>
      </c>
      <c r="Q436" s="8">
        <f>IFERROR(VLOOKUP($B$427,$4:$126,MATCH($S436&amp;"/"&amp;Q$348,$2:$2,0),FALSE),"")</f>
        <v>111833</v>
      </c>
      <c r="R436" s="6"/>
      <c r="S436" s="9" t="s">
        <v>13</v>
      </c>
    </row>
    <row r="437" spans="1:19" ht="14">
      <c r="B437" s="8" t="str">
        <f>IFERROR(VLOOKUP($B$433,$4:$126,MATCH($S444&amp;"/"&amp;B$341,$2:$2,0),FALSE),"")</f>
        <v/>
      </c>
      <c r="C437" s="8" t="str">
        <f>IFERROR(VLOOKUP($B$433,$4:$126,MATCH($S444&amp;"/"&amp;C$341,$2:$2,0),FALSE),"")</f>
        <v/>
      </c>
      <c r="D437" s="8" t="str">
        <f>IFERROR(VLOOKUP($B$433,$4:$126,MATCH($S444&amp;"/"&amp;D$341,$2:$2,0),FALSE),"")</f>
        <v/>
      </c>
      <c r="E437" s="8" t="str">
        <f>IFERROR(VLOOKUP($B$433,$4:$126,MATCH($S444&amp;"/"&amp;E$341,$2:$2,0),FALSE),"")</f>
        <v/>
      </c>
      <c r="F437" s="8" t="str">
        <f>IFERROR(VLOOKUP($B$433,$4:$126,MATCH($S444&amp;"/"&amp;F$341,$2:$2,0),FALSE),"")</f>
        <v/>
      </c>
      <c r="G437" s="8" t="str">
        <f>IFERROR(VLOOKUP($B$433,$4:$126,MATCH($S444&amp;"/"&amp;G$341,$2:$2,0),FALSE),"")</f>
        <v/>
      </c>
      <c r="H437" s="8" t="str">
        <f>IFERROR(VLOOKUP($B$433,$4:$126,MATCH($S444&amp;"/"&amp;H$341,$2:$2,0),FALSE),"")</f>
        <v/>
      </c>
      <c r="I437" s="8" t="str">
        <f>IFERROR(VLOOKUP($B$433,$4:$126,MATCH($S444&amp;"/"&amp;I$341,$2:$2,0),FALSE),"")</f>
        <v/>
      </c>
      <c r="J437" s="8" t="str">
        <f>IFERROR(VLOOKUP($B$433,$4:$126,MATCH($S444&amp;"/"&amp;J$341,$2:$2,0),FALSE),"")</f>
        <v/>
      </c>
      <c r="K437" s="8" t="str">
        <f>IFERROR(VLOOKUP($B$433,$4:$126,MATCH($S444&amp;"/"&amp;K$341,$2:$2,0),FALSE),"")</f>
        <v/>
      </c>
      <c r="L437" s="8" t="str">
        <f>IFERROR(VLOOKUP($B$433,$4:$126,MATCH($S444&amp;"/"&amp;L$341,$2:$2,0),FALSE),"")</f>
        <v/>
      </c>
      <c r="M437" s="8">
        <f>IFERROR(VLOOKUP($B$433,$4:$126,MATCH($S444&amp;"/"&amp;M$341,$2:$2,0),FALSE),"")</f>
        <v>139518.46</v>
      </c>
      <c r="N437" s="8">
        <f>IFERROR(VLOOKUP($B$433,$4:$126,MATCH($S444&amp;"/"&amp;N$341,$2:$2,0),FALSE),IFERROR(VLOOKUP($B$433,$4:$126,MATCH($S443&amp;"/"&amp;N$341,$2:$2,0),FALSE),IFERROR(VLOOKUP($B$433,$4:$126,MATCH($S442&amp;"/"&amp;N$341,$2:$2,0),FALSE),IFERROR(VLOOKUP($B$433,$4:$126,MATCH($S441&amp;"/"&amp;N$341,$2:$2,0),FALSE),""))))</f>
        <v>144926.60999999999</v>
      </c>
      <c r="O437" s="8">
        <f>IFERROR(VLOOKUP($B$433,$4:$126,MATCH($S444&amp;"/"&amp;O$341,$2:$2,0),FALSE),IFERROR(VLOOKUP($B$433,$4:$126,MATCH($S443&amp;"/"&amp;O$341,$2:$2,0),FALSE),IFERROR(VLOOKUP($B$433,$4:$126,MATCH($S442&amp;"/"&amp;O$341,$2:$2,0),FALSE),IFERROR(VLOOKUP($B$433,$4:$126,MATCH($S441&amp;"/"&amp;O$341,$2:$2,0),FALSE),""))))</f>
        <v>228922.07</v>
      </c>
      <c r="P437" s="8">
        <f>IFERROR(VLOOKUP($B$433,$4:$126,MATCH($S444&amp;"/"&amp;P$341,$2:$2,0),FALSE),IFERROR(VLOOKUP($B$433,$4:$126,MATCH($S443&amp;"/"&amp;P$341,$2:$2,0),FALSE),IFERROR(VLOOKUP($B$433,$4:$126,MATCH($S442&amp;"/"&amp;P$341,$2:$2,0),FALSE),IFERROR(VLOOKUP($B$433,$4:$126,MATCH($S441&amp;"/"&amp;P$341,$2:$2,0),FALSE),""))))</f>
        <v>315601.65000000002</v>
      </c>
      <c r="Q437" s="8">
        <f>IFERROR(VLOOKUP($B$427,$4:$126,MATCH($S437&amp;"/"&amp;Q$348,$2:$2,0),FALSE),"")</f>
        <v>112080</v>
      </c>
      <c r="R437" s="6"/>
      <c r="S437" s="9" t="s">
        <v>14</v>
      </c>
    </row>
    <row r="438" spans="1:19" ht="14">
      <c r="B438" s="12" t="e">
        <f>+B437/B$395</f>
        <v>#VALUE!</v>
      </c>
      <c r="C438" s="12" t="e">
        <f>+C437/C$395</f>
        <v>#VALUE!</v>
      </c>
      <c r="D438" s="12" t="e">
        <f>+D437/D$395</f>
        <v>#VALUE!</v>
      </c>
      <c r="E438" s="12" t="e">
        <f>+E437/E$395</f>
        <v>#VALUE!</v>
      </c>
      <c r="F438" s="12" t="e">
        <f>+F437/F$395</f>
        <v>#VALUE!</v>
      </c>
      <c r="G438" s="12" t="e">
        <f>+G437/G$395</f>
        <v>#VALUE!</v>
      </c>
      <c r="H438" s="12" t="e">
        <f>+H437/H$395</f>
        <v>#VALUE!</v>
      </c>
      <c r="I438" s="12" t="e">
        <f>+I437/I$395</f>
        <v>#VALUE!</v>
      </c>
      <c r="J438" s="12" t="e">
        <f>+J437/J$395</f>
        <v>#VALUE!</v>
      </c>
      <c r="K438" s="12" t="e">
        <f>+K437/K$395</f>
        <v>#VALUE!</v>
      </c>
      <c r="L438" s="12" t="e">
        <f>+L437/L$395</f>
        <v>#VALUE!</v>
      </c>
      <c r="M438" s="12">
        <f>+M437/M$395</f>
        <v>0.12759403680053105</v>
      </c>
      <c r="N438" s="12">
        <f>+N437/N$395</f>
        <v>0.14456699526227521</v>
      </c>
      <c r="O438" s="12">
        <f>+O437/O$395</f>
        <v>0.17183196112081073</v>
      </c>
      <c r="P438" s="12">
        <f>+P437/P$395</f>
        <v>0.14036072303753319</v>
      </c>
      <c r="Q438" s="8">
        <f>IFERROR(VLOOKUP($B$427,$4:$126,MATCH($S438&amp;"/"&amp;Q$348,$2:$2,0),FALSE),IFERROR(VLOOKUP($B$427,$4:$126,MATCH($S437&amp;"/"&amp;Q$348,$2:$2,0),FALSE),IFERROR(VLOOKUP($B$427,$4:$126,MATCH($S436&amp;"/"&amp;Q$348,$2:$2,0),FALSE),IFERROR(VLOOKUP($B$427,$4:$126,MATCH($S435&amp;"/"&amp;Q$348,$2:$2,0),FALSE),""))))</f>
        <v>121038.43</v>
      </c>
      <c r="R438" s="6"/>
      <c r="S438" s="9" t="s">
        <v>15</v>
      </c>
    </row>
    <row r="439" spans="1:19" ht="14">
      <c r="B439" s="357" t="s">
        <v>17</v>
      </c>
      <c r="C439" s="357"/>
      <c r="D439" s="357"/>
      <c r="E439" s="357"/>
      <c r="F439" s="357"/>
      <c r="G439" s="357"/>
      <c r="H439" s="357"/>
      <c r="I439" s="357"/>
      <c r="J439" s="357"/>
      <c r="K439" s="357"/>
      <c r="L439" s="357"/>
      <c r="M439" s="357"/>
      <c r="N439" s="357"/>
      <c r="O439" s="120"/>
      <c r="P439" s="120"/>
      <c r="Q439" s="12">
        <f>+Q438/Q$402</f>
        <v>4.9225993566708752E-2</v>
      </c>
      <c r="R439" s="6"/>
      <c r="S439" s="11" t="s">
        <v>377</v>
      </c>
    </row>
    <row r="440" spans="1:19" ht="14">
      <c r="B440" s="358" t="s">
        <v>325</v>
      </c>
      <c r="C440" s="358"/>
      <c r="D440" s="358"/>
      <c r="E440" s="358"/>
      <c r="F440" s="358"/>
      <c r="G440" s="358"/>
      <c r="H440" s="358"/>
      <c r="I440" s="358"/>
      <c r="J440" s="358"/>
      <c r="K440" s="358"/>
      <c r="L440" s="358"/>
      <c r="M440" s="358"/>
      <c r="N440" s="358"/>
      <c r="O440" s="121"/>
      <c r="P440" s="121"/>
      <c r="Q440" s="117"/>
      <c r="R440" s="6"/>
      <c r="S440" s="3"/>
    </row>
    <row r="441" spans="1:19" ht="14">
      <c r="B441" s="8" t="str">
        <f>IFERROR(VLOOKUP($B$440,$4:$126,MATCH($S448&amp;"/"&amp;B$341,$2:$2,0),FALSE),"")</f>
        <v/>
      </c>
      <c r="C441" s="8" t="str">
        <f>IFERROR(VLOOKUP($B$440,$4:$126,MATCH($S448&amp;"/"&amp;C$341,$2:$2,0),FALSE),"")</f>
        <v/>
      </c>
      <c r="D441" s="8" t="str">
        <f>IFERROR(VLOOKUP($B$440,$4:$126,MATCH($S448&amp;"/"&amp;D$341,$2:$2,0),FALSE),"")</f>
        <v/>
      </c>
      <c r="E441" s="8" t="str">
        <f>IFERROR(VLOOKUP($B$440,$4:$126,MATCH($S448&amp;"/"&amp;E$341,$2:$2,0),FALSE),"")</f>
        <v/>
      </c>
      <c r="F441" s="8" t="str">
        <f>IFERROR(VLOOKUP($B$440,$4:$126,MATCH($S448&amp;"/"&amp;F$341,$2:$2,0),FALSE),"")</f>
        <v/>
      </c>
      <c r="G441" s="8" t="str">
        <f>IFERROR(VLOOKUP($B$440,$4:$126,MATCH($S448&amp;"/"&amp;G$341,$2:$2,0),FALSE),"")</f>
        <v/>
      </c>
      <c r="H441" s="8" t="str">
        <f>IFERROR(VLOOKUP($B$440,$4:$126,MATCH($S448&amp;"/"&amp;H$341,$2:$2,0),FALSE),"")</f>
        <v/>
      </c>
      <c r="I441" s="8" t="str">
        <f>IFERROR(VLOOKUP($B$440,$4:$126,MATCH($S448&amp;"/"&amp;I$341,$2:$2,0),FALSE),"")</f>
        <v/>
      </c>
      <c r="J441" s="8" t="str">
        <f>IFERROR(VLOOKUP($B$440,$4:$126,MATCH($S448&amp;"/"&amp;J$341,$2:$2,0),FALSE),"")</f>
        <v/>
      </c>
      <c r="K441" s="8" t="str">
        <f>IFERROR(VLOOKUP($B$440,$4:$126,MATCH($S448&amp;"/"&amp;K$341,$2:$2,0),FALSE),"")</f>
        <v/>
      </c>
      <c r="L441" s="8" t="str">
        <f>IFERROR(VLOOKUP($B$440,$4:$126,MATCH($S448&amp;"/"&amp;L$341,$2:$2,0),FALSE),"")</f>
        <v/>
      </c>
      <c r="M441" s="8">
        <f>IFERROR(VLOOKUP($B$440,$4:$126,MATCH($S448&amp;"/"&amp;M$341,$2:$2,0),FALSE),"")</f>
        <v>173927</v>
      </c>
      <c r="N441" s="8">
        <f>IFERROR(VLOOKUP($B$440,$4:$126,MATCH($S448&amp;"/"&amp;N$341,$2:$2,0),FALSE),"")</f>
        <v>196091</v>
      </c>
      <c r="O441" s="8">
        <f>IFERROR(VLOOKUP($B$440,$4:$126,MATCH($S448&amp;"/"&amp;O$341,$2:$2,0),FALSE),"")</f>
        <v>134919</v>
      </c>
      <c r="P441" s="8">
        <f>IFERROR(VLOOKUP($B$440,$4:$126,MATCH($S448&amp;"/"&amp;P$341,$2:$2,0),FALSE),"")</f>
        <v>396432</v>
      </c>
      <c r="Q441" s="8">
        <f>IFERROR(VLOOKUP($B$433,$4:$126,MATCH($S441&amp;"/"&amp;Q$348,$2:$2,0),FALSE),"")</f>
        <v>304194</v>
      </c>
      <c r="R441" s="6"/>
      <c r="S441" s="9" t="s">
        <v>12</v>
      </c>
    </row>
    <row r="442" spans="1:19" ht="14">
      <c r="B442" s="8" t="str">
        <f>IFERROR(VLOOKUP($B$440,$4:$126,MATCH($S449&amp;"/"&amp;B$341,$2:$2,0),FALSE),"")</f>
        <v/>
      </c>
      <c r="C442" s="8" t="str">
        <f>IFERROR(VLOOKUP($B$440,$4:$126,MATCH($S449&amp;"/"&amp;C$341,$2:$2,0),FALSE),"")</f>
        <v/>
      </c>
      <c r="D442" s="8" t="str">
        <f>IFERROR(VLOOKUP($B$440,$4:$126,MATCH($S449&amp;"/"&amp;D$341,$2:$2,0),FALSE),"")</f>
        <v/>
      </c>
      <c r="E442" s="8" t="str">
        <f>IFERROR(VLOOKUP($B$440,$4:$126,MATCH($S449&amp;"/"&amp;E$341,$2:$2,0),FALSE),"")</f>
        <v/>
      </c>
      <c r="F442" s="8" t="str">
        <f>IFERROR(VLOOKUP($B$440,$4:$126,MATCH($S449&amp;"/"&amp;F$341,$2:$2,0),FALSE),"")</f>
        <v/>
      </c>
      <c r="G442" s="8" t="str">
        <f>IFERROR(VLOOKUP($B$440,$4:$126,MATCH($S449&amp;"/"&amp;G$341,$2:$2,0),FALSE),"")</f>
        <v/>
      </c>
      <c r="H442" s="8" t="str">
        <f>IFERROR(VLOOKUP($B$440,$4:$126,MATCH($S449&amp;"/"&amp;H$341,$2:$2,0),FALSE),"")</f>
        <v/>
      </c>
      <c r="I442" s="8" t="str">
        <f>IFERROR(VLOOKUP($B$440,$4:$126,MATCH($S449&amp;"/"&amp;I$341,$2:$2,0),FALSE),"")</f>
        <v/>
      </c>
      <c r="J442" s="8" t="str">
        <f>IFERROR(VLOOKUP($B$440,$4:$126,MATCH($S449&amp;"/"&amp;J$341,$2:$2,0),FALSE),"")</f>
        <v/>
      </c>
      <c r="K442" s="8" t="str">
        <f>IFERROR(VLOOKUP($B$440,$4:$126,MATCH($S449&amp;"/"&amp;K$341,$2:$2,0),FALSE),"")</f>
        <v/>
      </c>
      <c r="L442" s="8" t="str">
        <f>IFERROR(VLOOKUP($B$440,$4:$126,MATCH($S449&amp;"/"&amp;L$341,$2:$2,0),FALSE),"")</f>
        <v/>
      </c>
      <c r="M442" s="8">
        <f>IFERROR(VLOOKUP($B$440,$4:$126,MATCH($S449&amp;"/"&amp;M$341,$2:$2,0),FALSE),"")</f>
        <v>113806</v>
      </c>
      <c r="N442" s="8">
        <f>IFERROR(VLOOKUP($B$440,$4:$126,MATCH($S449&amp;"/"&amp;N$341,$2:$2,0),FALSE),"")</f>
        <v>69868</v>
      </c>
      <c r="O442" s="8">
        <f>IFERROR(VLOOKUP($B$440,$4:$126,MATCH($S449&amp;"/"&amp;O$341,$2:$2,0),FALSE),"")</f>
        <v>145349</v>
      </c>
      <c r="P442" s="8">
        <f>IFERROR(VLOOKUP($B$440,$4:$126,MATCH($S449&amp;"/"&amp;P$341,$2:$2,0),FALSE),"")</f>
        <v>355178</v>
      </c>
      <c r="Q442" s="8">
        <f>IFERROR(VLOOKUP($B$433,$4:$126,MATCH($S442&amp;"/"&amp;Q$348,$2:$2,0),FALSE),"")</f>
        <v>301848</v>
      </c>
      <c r="R442" s="6"/>
      <c r="S442" s="9" t="s">
        <v>13</v>
      </c>
    </row>
    <row r="443" spans="1:19" ht="14">
      <c r="B443" s="8" t="str">
        <f>IFERROR(VLOOKUP($B$440,$4:$126,MATCH($S450&amp;"/"&amp;B$341,$2:$2,0),FALSE),"")</f>
        <v/>
      </c>
      <c r="C443" s="8" t="str">
        <f>IFERROR(VLOOKUP($B$440,$4:$126,MATCH($S450&amp;"/"&amp;C$341,$2:$2,0),FALSE),"")</f>
        <v/>
      </c>
      <c r="D443" s="8" t="str">
        <f>IFERROR(VLOOKUP($B$440,$4:$126,MATCH($S450&amp;"/"&amp;D$341,$2:$2,0),FALSE),"")</f>
        <v/>
      </c>
      <c r="E443" s="8" t="str">
        <f>IFERROR(VLOOKUP($B$440,$4:$126,MATCH($S450&amp;"/"&amp;E$341,$2:$2,0),FALSE),"")</f>
        <v/>
      </c>
      <c r="F443" s="8" t="str">
        <f>IFERROR(VLOOKUP($B$440,$4:$126,MATCH($S450&amp;"/"&amp;F$341,$2:$2,0),FALSE),"")</f>
        <v/>
      </c>
      <c r="G443" s="8" t="str">
        <f>IFERROR(VLOOKUP($B$440,$4:$126,MATCH($S450&amp;"/"&amp;G$341,$2:$2,0),FALSE),"")</f>
        <v/>
      </c>
      <c r="H443" s="8" t="str">
        <f>IFERROR(VLOOKUP($B$440,$4:$126,MATCH($S450&amp;"/"&amp;H$341,$2:$2,0),FALSE),"")</f>
        <v/>
      </c>
      <c r="I443" s="8" t="str">
        <f>IFERROR(VLOOKUP($B$440,$4:$126,MATCH($S450&amp;"/"&amp;I$341,$2:$2,0),FALSE),"")</f>
        <v/>
      </c>
      <c r="J443" s="8" t="str">
        <f>IFERROR(VLOOKUP($B$440,$4:$126,MATCH($S450&amp;"/"&amp;J$341,$2:$2,0),FALSE),"")</f>
        <v/>
      </c>
      <c r="K443" s="8" t="str">
        <f>IFERROR(VLOOKUP($B$440,$4:$126,MATCH($S450&amp;"/"&amp;K$341,$2:$2,0),FALSE),"")</f>
        <v/>
      </c>
      <c r="L443" s="8" t="str">
        <f>IFERROR(VLOOKUP($B$440,$4:$126,MATCH($S450&amp;"/"&amp;L$341,$2:$2,0),FALSE),"")</f>
        <v/>
      </c>
      <c r="M443" s="8">
        <f>IFERROR(VLOOKUP($B$440,$4:$126,MATCH($S450&amp;"/"&amp;M$341,$2:$2,0),FALSE),"")</f>
        <v>161753</v>
      </c>
      <c r="N443" s="8">
        <f>IFERROR(VLOOKUP($B$440,$4:$126,MATCH($S450&amp;"/"&amp;N$341,$2:$2,0),FALSE),"")</f>
        <v>66145</v>
      </c>
      <c r="O443" s="8">
        <f>IFERROR(VLOOKUP($B$440,$4:$126,MATCH($S450&amp;"/"&amp;O$341,$2:$2,0),FALSE),"")</f>
        <v>243504</v>
      </c>
      <c r="P443" s="8">
        <f>IFERROR(VLOOKUP($B$440,$4:$126,MATCH($S450&amp;"/"&amp;P$341,$2:$2,0),FALSE),"")</f>
        <v>431222</v>
      </c>
      <c r="Q443" s="8">
        <f>IFERROR(VLOOKUP($B$433,$4:$126,MATCH($S443&amp;"/"&amp;Q$348,$2:$2,0),FALSE),"")</f>
        <v>299949</v>
      </c>
      <c r="R443" s="6"/>
      <c r="S443" s="9" t="s">
        <v>14</v>
      </c>
    </row>
    <row r="444" spans="1:19" ht="14">
      <c r="B444" s="8" t="str">
        <f>IFERROR(VLOOKUP($B$440,$4:$126,MATCH($S451&amp;"/"&amp;B$341,$2:$2,0),FALSE),"")</f>
        <v/>
      </c>
      <c r="C444" s="8" t="str">
        <f>IFERROR(VLOOKUP($B$440,$4:$126,MATCH($S451&amp;"/"&amp;C$341,$2:$2,0),FALSE),"")</f>
        <v/>
      </c>
      <c r="D444" s="8" t="str">
        <f>IFERROR(VLOOKUP($B$440,$4:$126,MATCH($S451&amp;"/"&amp;D$341,$2:$2,0),FALSE),"")</f>
        <v/>
      </c>
      <c r="E444" s="8" t="str">
        <f>IFERROR(VLOOKUP($B$440,$4:$126,MATCH($S451&amp;"/"&amp;E$341,$2:$2,0),FALSE),"")</f>
        <v/>
      </c>
      <c r="F444" s="8" t="str">
        <f>IFERROR(VLOOKUP($B$440,$4:$126,MATCH($S451&amp;"/"&amp;F$341,$2:$2,0),FALSE),"")</f>
        <v/>
      </c>
      <c r="G444" s="8" t="str">
        <f>IFERROR(VLOOKUP($B$440,$4:$126,MATCH($S451&amp;"/"&amp;G$341,$2:$2,0),FALSE),"")</f>
        <v/>
      </c>
      <c r="H444" s="8" t="str">
        <f>IFERROR(VLOOKUP($B$440,$4:$126,MATCH($S451&amp;"/"&amp;H$341,$2:$2,0),FALSE),"")</f>
        <v/>
      </c>
      <c r="I444" s="8" t="str">
        <f>IFERROR(VLOOKUP($B$440,$4:$126,MATCH($S451&amp;"/"&amp;I$341,$2:$2,0),FALSE),"")</f>
        <v/>
      </c>
      <c r="J444" s="8" t="str">
        <f>IFERROR(VLOOKUP($B$440,$4:$126,MATCH($S451&amp;"/"&amp;J$341,$2:$2,0),FALSE),"")</f>
        <v/>
      </c>
      <c r="K444" s="8" t="str">
        <f>IFERROR(VLOOKUP($B$440,$4:$126,MATCH($S451&amp;"/"&amp;K$341,$2:$2,0),FALSE),"")</f>
        <v/>
      </c>
      <c r="L444" s="8" t="str">
        <f>IFERROR(VLOOKUP($B$440,$4:$126,MATCH($S451&amp;"/"&amp;L$341,$2:$2,0),FALSE),"")</f>
        <v/>
      </c>
      <c r="M444" s="8">
        <f>IFERROR(VLOOKUP($B$440,$4:$126,MATCH($S451&amp;"/"&amp;M$341,$2:$2,0),FALSE),"")</f>
        <v>184658.85</v>
      </c>
      <c r="N444" s="8">
        <f>IFERROR(VLOOKUP($B$440,$4:$126,MATCH($S451&amp;"/"&amp;N$341,$2:$2,0),FALSE),IFERROR(VLOOKUP($B$440,$4:$126,MATCH($S450&amp;"/"&amp;N$341,$2:$2,0),FALSE),IFERROR(VLOOKUP($B$440,$4:$126,MATCH($S449&amp;"/"&amp;N$341,$2:$2,0),FALSE),IFERROR(VLOOKUP($B$440,$4:$126,MATCH($S448&amp;"/"&amp;N$341,$2:$2,0),FALSE),""))))</f>
        <v>99253.07</v>
      </c>
      <c r="O444" s="8">
        <f>IFERROR(VLOOKUP($B$440,$4:$126,MATCH($S451&amp;"/"&amp;O$341,$2:$2,0),FALSE),IFERROR(VLOOKUP($B$440,$4:$126,MATCH($S450&amp;"/"&amp;O$341,$2:$2,0),FALSE),IFERROR(VLOOKUP($B$440,$4:$126,MATCH($S449&amp;"/"&amp;O$341,$2:$2,0),FALSE),IFERROR(VLOOKUP($B$440,$4:$126,MATCH($S448&amp;"/"&amp;O$341,$2:$2,0),FALSE),""))))</f>
        <v>321985.90999999997</v>
      </c>
      <c r="P444" s="8">
        <f>IFERROR(VLOOKUP($B$440,$4:$126,MATCH($S451&amp;"/"&amp;P$341,$2:$2,0),FALSE),IFERROR(VLOOKUP($B$440,$4:$126,MATCH($S450&amp;"/"&amp;P$341,$2:$2,0),FALSE),IFERROR(VLOOKUP($B$440,$4:$126,MATCH($S449&amp;"/"&amp;P$341,$2:$2,0),FALSE),IFERROR(VLOOKUP($B$440,$4:$126,MATCH($S448&amp;"/"&amp;P$341,$2:$2,0),FALSE),""))))</f>
        <v>782502.28</v>
      </c>
      <c r="Q444" s="8">
        <f>IFERROR(VLOOKUP($B$433,$4:$126,MATCH($S444&amp;"/"&amp;Q$348,$2:$2,0),FALSE),IFERROR(VLOOKUP($B$433,$4:$126,MATCH($S443&amp;"/"&amp;Q$348,$2:$2,0),FALSE),IFERROR(VLOOKUP($B$433,$4:$126,MATCH($S442&amp;"/"&amp;Q$348,$2:$2,0),FALSE),IFERROR(VLOOKUP($B$433,$4:$126,MATCH($S441&amp;"/"&amp;Q$348,$2:$2,0),FALSE),""))))</f>
        <v>330781.21000000002</v>
      </c>
      <c r="R444" s="6"/>
      <c r="S444" s="9" t="s">
        <v>15</v>
      </c>
    </row>
    <row r="445" spans="1:19" ht="14">
      <c r="A445" s="85"/>
      <c r="B445" s="12" t="e">
        <f>+B444/B$395</f>
        <v>#VALUE!</v>
      </c>
      <c r="C445" s="12" t="e">
        <f>+C444/C$395</f>
        <v>#VALUE!</v>
      </c>
      <c r="D445" s="12" t="e">
        <f>+D444/D$395</f>
        <v>#VALUE!</v>
      </c>
      <c r="E445" s="12" t="e">
        <f>+E444/E$395</f>
        <v>#VALUE!</v>
      </c>
      <c r="F445" s="12" t="e">
        <f>+F444/F$395</f>
        <v>#VALUE!</v>
      </c>
      <c r="G445" s="12" t="e">
        <f>+G444/G$395</f>
        <v>#VALUE!</v>
      </c>
      <c r="H445" s="12" t="e">
        <f>+H444/H$395</f>
        <v>#VALUE!</v>
      </c>
      <c r="I445" s="12" t="e">
        <f>+I444/I$395</f>
        <v>#VALUE!</v>
      </c>
      <c r="J445" s="12" t="e">
        <f>+J444/J$395</f>
        <v>#VALUE!</v>
      </c>
      <c r="K445" s="12" t="e">
        <f>+K444/K$395</f>
        <v>#VALUE!</v>
      </c>
      <c r="L445" s="12" t="e">
        <f>+L444/L$395</f>
        <v>#VALUE!</v>
      </c>
      <c r="M445" s="12">
        <f>+M444/M$395</f>
        <v>0.16887634871001117</v>
      </c>
      <c r="N445" s="12">
        <f>+N444/N$395</f>
        <v>9.900678764552813E-2</v>
      </c>
      <c r="O445" s="12">
        <f>+O444/O$395</f>
        <v>0.24168692152997245</v>
      </c>
      <c r="P445" s="12">
        <f>+P444/P$395</f>
        <v>0.3480101761170078</v>
      </c>
      <c r="Q445" s="12">
        <f>+Q444/Q$402</f>
        <v>0.13452780009991983</v>
      </c>
      <c r="R445" s="6"/>
      <c r="S445" s="11" t="s">
        <v>377</v>
      </c>
    </row>
    <row r="446" spans="1:19" ht="14">
      <c r="B446" s="357" t="s">
        <v>326</v>
      </c>
      <c r="C446" s="357"/>
      <c r="D446" s="357"/>
      <c r="E446" s="357"/>
      <c r="F446" s="357"/>
      <c r="G446" s="357"/>
      <c r="H446" s="357"/>
      <c r="I446" s="357"/>
      <c r="J446" s="357"/>
      <c r="K446" s="357"/>
      <c r="L446" s="357"/>
      <c r="M446" s="357"/>
      <c r="N446" s="357"/>
      <c r="O446" s="120"/>
      <c r="P446" s="120"/>
      <c r="Q446" s="120"/>
      <c r="R446" s="6"/>
      <c r="S446" s="11"/>
    </row>
    <row r="447" spans="1:19" ht="14">
      <c r="B447" s="8" t="str">
        <f>IFERROR(VLOOKUP($B$446,$4:$126,MATCH($S454&amp;"/"&amp;B$341,$2:$2,0),FALSE),"")</f>
        <v/>
      </c>
      <c r="C447" s="8" t="str">
        <f>IFERROR(VLOOKUP($B$446,$4:$126,MATCH($S454&amp;"/"&amp;C$341,$2:$2,0),FALSE),"")</f>
        <v/>
      </c>
      <c r="D447" s="8" t="str">
        <f>IFERROR(VLOOKUP($B$446,$4:$126,MATCH($S454&amp;"/"&amp;D$341,$2:$2,0),FALSE),"")</f>
        <v/>
      </c>
      <c r="E447" s="8" t="str">
        <f>IFERROR(VLOOKUP($B$446,$4:$126,MATCH($S454&amp;"/"&amp;E$341,$2:$2,0),FALSE),"")</f>
        <v/>
      </c>
      <c r="F447" s="8" t="str">
        <f>IFERROR(VLOOKUP($B$446,$4:$126,MATCH($S454&amp;"/"&amp;F$341,$2:$2,0),FALSE),"")</f>
        <v/>
      </c>
      <c r="G447" s="8" t="str">
        <f>IFERROR(VLOOKUP($B$446,$4:$126,MATCH($S454&amp;"/"&amp;G$341,$2:$2,0),FALSE),"")</f>
        <v/>
      </c>
      <c r="H447" s="8" t="str">
        <f>IFERROR(VLOOKUP($B$446,$4:$126,MATCH($S454&amp;"/"&amp;H$341,$2:$2,0),FALSE),"")</f>
        <v/>
      </c>
      <c r="I447" s="8" t="str">
        <f>IFERROR(VLOOKUP($B$446,$4:$126,MATCH($S454&amp;"/"&amp;I$341,$2:$2,0),FALSE),"")</f>
        <v/>
      </c>
      <c r="J447" s="8" t="str">
        <f>IFERROR(VLOOKUP($B$446,$4:$126,MATCH($S454&amp;"/"&amp;J$341,$2:$2,0),FALSE),"")</f>
        <v/>
      </c>
      <c r="K447" s="8" t="str">
        <f>IFERROR(VLOOKUP($B$446,$4:$126,MATCH($S454&amp;"/"&amp;K$341,$2:$2,0),FALSE),"")</f>
        <v/>
      </c>
      <c r="L447" s="8" t="str">
        <f>IFERROR(VLOOKUP($B$446,$4:$126,MATCH($S454&amp;"/"&amp;L$341,$2:$2,0),FALSE),"")</f>
        <v/>
      </c>
      <c r="M447" s="8">
        <f>IFERROR(VLOOKUP($B$446,$4:$126,MATCH($S454&amp;"/"&amp;M$341,$2:$2,0),FALSE),"")</f>
        <v>899867</v>
      </c>
      <c r="N447" s="8">
        <f>IFERROR(VLOOKUP($B$446,$4:$126,MATCH($S454&amp;"/"&amp;N$341,$2:$2,0),FALSE),"")</f>
        <v>922314</v>
      </c>
      <c r="O447" s="8">
        <f>IFERROR(VLOOKUP($B$446,$4:$126,MATCH($S454&amp;"/"&amp;O$341,$2:$2,0),FALSE),"")</f>
        <v>867182</v>
      </c>
      <c r="P447" s="8">
        <f>IFERROR(VLOOKUP($B$446,$4:$126,MATCH($S454&amp;"/"&amp;P$341,$2:$2,0),FALSE),"")</f>
        <v>1155223</v>
      </c>
      <c r="Q447" s="121"/>
    </row>
    <row r="448" spans="1:19" ht="14">
      <c r="B448" s="8" t="str">
        <f>IFERROR(VLOOKUP($B$446,$4:$126,MATCH($S455&amp;"/"&amp;B$341,$2:$2,0),FALSE),"")</f>
        <v/>
      </c>
      <c r="C448" s="8" t="str">
        <f>IFERROR(VLOOKUP($B$446,$4:$126,MATCH($S455&amp;"/"&amp;C$341,$2:$2,0),FALSE),"")</f>
        <v/>
      </c>
      <c r="D448" s="8" t="str">
        <f>IFERROR(VLOOKUP($B$446,$4:$126,MATCH($S455&amp;"/"&amp;D$341,$2:$2,0),FALSE),"")</f>
        <v/>
      </c>
      <c r="E448" s="8" t="str">
        <f>IFERROR(VLOOKUP($B$446,$4:$126,MATCH($S455&amp;"/"&amp;E$341,$2:$2,0),FALSE),"")</f>
        <v/>
      </c>
      <c r="F448" s="8" t="str">
        <f>IFERROR(VLOOKUP($B$446,$4:$126,MATCH($S455&amp;"/"&amp;F$341,$2:$2,0),FALSE),"")</f>
        <v/>
      </c>
      <c r="G448" s="8" t="str">
        <f>IFERROR(VLOOKUP($B$446,$4:$126,MATCH($S455&amp;"/"&amp;G$341,$2:$2,0),FALSE),"")</f>
        <v/>
      </c>
      <c r="H448" s="8" t="str">
        <f>IFERROR(VLOOKUP($B$446,$4:$126,MATCH($S455&amp;"/"&amp;H$341,$2:$2,0),FALSE),"")</f>
        <v/>
      </c>
      <c r="I448" s="8" t="str">
        <f>IFERROR(VLOOKUP($B$446,$4:$126,MATCH($S455&amp;"/"&amp;I$341,$2:$2,0),FALSE),"")</f>
        <v/>
      </c>
      <c r="J448" s="8" t="str">
        <f>IFERROR(VLOOKUP($B$446,$4:$126,MATCH($S455&amp;"/"&amp;J$341,$2:$2,0),FALSE),"")</f>
        <v/>
      </c>
      <c r="K448" s="8" t="str">
        <f>IFERROR(VLOOKUP($B$446,$4:$126,MATCH($S455&amp;"/"&amp;K$341,$2:$2,0),FALSE),"")</f>
        <v/>
      </c>
      <c r="L448" s="8" t="str">
        <f>IFERROR(VLOOKUP($B$446,$4:$126,MATCH($S455&amp;"/"&amp;L$341,$2:$2,0),FALSE),"")</f>
        <v/>
      </c>
      <c r="M448" s="8">
        <f>IFERROR(VLOOKUP($B$446,$4:$126,MATCH($S455&amp;"/"&amp;M$341,$2:$2,0),FALSE),"")</f>
        <v>839276</v>
      </c>
      <c r="N448" s="8">
        <f>IFERROR(VLOOKUP($B$446,$4:$126,MATCH($S455&amp;"/"&amp;N$341,$2:$2,0),FALSE),"")</f>
        <v>796091</v>
      </c>
      <c r="O448" s="8">
        <f>IFERROR(VLOOKUP($B$446,$4:$126,MATCH($S455&amp;"/"&amp;O$341,$2:$2,0),FALSE),"")</f>
        <v>882877</v>
      </c>
      <c r="P448" s="8">
        <f>IFERROR(VLOOKUP($B$446,$4:$126,MATCH($S455&amp;"/"&amp;P$341,$2:$2,0),FALSE),"")</f>
        <v>1125969</v>
      </c>
      <c r="Q448" s="8">
        <f>IFERROR(VLOOKUP($B$440,$4:$126,MATCH($S448&amp;"/"&amp;Q$348,$2:$2,0),FALSE),"")</f>
        <v>860841</v>
      </c>
      <c r="R448" s="6"/>
      <c r="S448" s="9" t="s">
        <v>12</v>
      </c>
    </row>
    <row r="449" spans="1:20" ht="14">
      <c r="B449" s="8" t="str">
        <f>IFERROR(VLOOKUP($B$446,$4:$126,MATCH($S456&amp;"/"&amp;B$341,$2:$2,0),FALSE),"")</f>
        <v/>
      </c>
      <c r="C449" s="8" t="str">
        <f>IFERROR(VLOOKUP($B$446,$4:$126,MATCH($S456&amp;"/"&amp;C$341,$2:$2,0),FALSE),"")</f>
        <v/>
      </c>
      <c r="D449" s="8" t="str">
        <f>IFERROR(VLOOKUP($B$446,$4:$126,MATCH($S456&amp;"/"&amp;D$341,$2:$2,0),FALSE),"")</f>
        <v/>
      </c>
      <c r="E449" s="8" t="str">
        <f>IFERROR(VLOOKUP($B$446,$4:$126,MATCH($S456&amp;"/"&amp;E$341,$2:$2,0),FALSE),"")</f>
        <v/>
      </c>
      <c r="F449" s="8" t="str">
        <f>IFERROR(VLOOKUP($B$446,$4:$126,MATCH($S456&amp;"/"&amp;F$341,$2:$2,0),FALSE),"")</f>
        <v/>
      </c>
      <c r="G449" s="8" t="str">
        <f>IFERROR(VLOOKUP($B$446,$4:$126,MATCH($S456&amp;"/"&amp;G$341,$2:$2,0),FALSE),"")</f>
        <v/>
      </c>
      <c r="H449" s="8" t="str">
        <f>IFERROR(VLOOKUP($B$446,$4:$126,MATCH($S456&amp;"/"&amp;H$341,$2:$2,0),FALSE),"")</f>
        <v/>
      </c>
      <c r="I449" s="8" t="str">
        <f>IFERROR(VLOOKUP($B$446,$4:$126,MATCH($S456&amp;"/"&amp;I$341,$2:$2,0),FALSE),"")</f>
        <v/>
      </c>
      <c r="J449" s="8" t="str">
        <f>IFERROR(VLOOKUP($B$446,$4:$126,MATCH($S456&amp;"/"&amp;J$341,$2:$2,0),FALSE),"")</f>
        <v/>
      </c>
      <c r="K449" s="8" t="str">
        <f>IFERROR(VLOOKUP($B$446,$4:$126,MATCH($S456&amp;"/"&amp;K$341,$2:$2,0),FALSE),"")</f>
        <v/>
      </c>
      <c r="L449" s="8" t="str">
        <f>IFERROR(VLOOKUP($B$446,$4:$126,MATCH($S456&amp;"/"&amp;L$341,$2:$2,0),FALSE),"")</f>
        <v/>
      </c>
      <c r="M449" s="8">
        <f>IFERROR(VLOOKUP($B$446,$4:$126,MATCH($S456&amp;"/"&amp;M$341,$2:$2,0),FALSE),"")</f>
        <v>885357</v>
      </c>
      <c r="N449" s="8">
        <f>IFERROR(VLOOKUP($B$446,$4:$126,MATCH($S456&amp;"/"&amp;N$341,$2:$2,0),FALSE),"")</f>
        <v>792368</v>
      </c>
      <c r="O449" s="8">
        <f>IFERROR(VLOOKUP($B$446,$4:$126,MATCH($S456&amp;"/"&amp;O$341,$2:$2,0),FALSE),"")</f>
        <v>991204</v>
      </c>
      <c r="P449" s="8">
        <f>IFERROR(VLOOKUP($B$446,$4:$126,MATCH($S456&amp;"/"&amp;P$341,$2:$2,0),FALSE),"")</f>
        <v>1490013</v>
      </c>
      <c r="Q449" s="8">
        <f>IFERROR(VLOOKUP($B$440,$4:$126,MATCH($S449&amp;"/"&amp;Q$348,$2:$2,0),FALSE),"")</f>
        <v>662542</v>
      </c>
      <c r="R449" s="6"/>
      <c r="S449" s="9" t="s">
        <v>13</v>
      </c>
    </row>
    <row r="450" spans="1:20" ht="14">
      <c r="B450" s="8" t="str">
        <f>IFERROR(VLOOKUP($B$446,$4:$126,MATCH($S457&amp;"/"&amp;B$341,$2:$2,0),FALSE),"")</f>
        <v/>
      </c>
      <c r="C450" s="8" t="str">
        <f>IFERROR(VLOOKUP($B$446,$4:$126,MATCH($S457&amp;"/"&amp;C$341,$2:$2,0),FALSE),"")</f>
        <v/>
      </c>
      <c r="D450" s="8" t="str">
        <f>IFERROR(VLOOKUP($B$446,$4:$126,MATCH($S457&amp;"/"&amp;D$341,$2:$2,0),FALSE),"")</f>
        <v/>
      </c>
      <c r="E450" s="8" t="str">
        <f>IFERROR(VLOOKUP($B$446,$4:$126,MATCH($S457&amp;"/"&amp;E$341,$2:$2,0),FALSE),"")</f>
        <v/>
      </c>
      <c r="F450" s="8" t="str">
        <f>IFERROR(VLOOKUP($B$446,$4:$126,MATCH($S457&amp;"/"&amp;F$341,$2:$2,0),FALSE),"")</f>
        <v/>
      </c>
      <c r="G450" s="8" t="str">
        <f>IFERROR(VLOOKUP($B$446,$4:$126,MATCH($S457&amp;"/"&amp;G$341,$2:$2,0),FALSE),"")</f>
        <v/>
      </c>
      <c r="H450" s="8" t="str">
        <f>IFERROR(VLOOKUP($B$446,$4:$126,MATCH($S457&amp;"/"&amp;H$341,$2:$2,0),FALSE),"")</f>
        <v/>
      </c>
      <c r="I450" s="8" t="str">
        <f>IFERROR(VLOOKUP($B$446,$4:$126,MATCH($S457&amp;"/"&amp;I$341,$2:$2,0),FALSE),"")</f>
        <v/>
      </c>
      <c r="J450" s="8" t="str">
        <f>IFERROR(VLOOKUP($B$446,$4:$126,MATCH($S457&amp;"/"&amp;J$341,$2:$2,0),FALSE),"")</f>
        <v/>
      </c>
      <c r="K450" s="8" t="str">
        <f>IFERROR(VLOOKUP($B$446,$4:$126,MATCH($S457&amp;"/"&amp;K$341,$2:$2,0),FALSE),"")</f>
        <v/>
      </c>
      <c r="L450" s="8" t="str">
        <f>IFERROR(VLOOKUP($B$446,$4:$126,MATCH($S457&amp;"/"&amp;L$341,$2:$2,0),FALSE),"")</f>
        <v/>
      </c>
      <c r="M450" s="8">
        <f>IFERROR(VLOOKUP($B$446,$4:$126,MATCH($S457&amp;"/"&amp;M$341,$2:$2,0),FALSE),"")</f>
        <v>911060.96</v>
      </c>
      <c r="N450" s="8">
        <f>IFERROR(VLOOKUP($B$446,$4:$126,MATCH($S457&amp;"/"&amp;N$341,$2:$2,0),FALSE),IFERROR(VLOOKUP($B$446,$4:$126,MATCH($S456&amp;"/"&amp;N$341,$2:$2,0),FALSE),IFERROR(VLOOKUP($B$446,$4:$126,MATCH($S455&amp;"/"&amp;N$341,$2:$2,0),FALSE),IFERROR(VLOOKUP($B$446,$4:$126,MATCH($S454&amp;"/"&amp;N$341,$2:$2,0),FALSE),""))))</f>
        <v>830695.62</v>
      </c>
      <c r="O450" s="8">
        <f>IFERROR(VLOOKUP($B$446,$4:$126,MATCH($S457&amp;"/"&amp;O$341,$2:$2,0),FALSE),IFERROR(VLOOKUP($B$446,$4:$126,MATCH($S456&amp;"/"&amp;O$341,$2:$2,0),FALSE),IFERROR(VLOOKUP($B$446,$4:$126,MATCH($S455&amp;"/"&amp;O$341,$2:$2,0),FALSE),IFERROR(VLOOKUP($B$446,$4:$126,MATCH($S454&amp;"/"&amp;O$341,$2:$2,0),FALSE),""))))</f>
        <v>1080777.08</v>
      </c>
      <c r="P450" s="8">
        <f>IFERROR(VLOOKUP($B$446,$4:$126,MATCH($S457&amp;"/"&amp;P$341,$2:$2,0),FALSE),IFERROR(VLOOKUP($B$446,$4:$126,MATCH($S456&amp;"/"&amp;P$341,$2:$2,0),FALSE),IFERROR(VLOOKUP($B$446,$4:$126,MATCH($S455&amp;"/"&amp;P$341,$2:$2,0),FALSE),IFERROR(VLOOKUP($B$446,$4:$126,MATCH($S454&amp;"/"&amp;P$341,$2:$2,0),FALSE),""))))</f>
        <v>1910795.82</v>
      </c>
      <c r="Q450" s="8">
        <f>IFERROR(VLOOKUP($B$440,$4:$126,MATCH($S450&amp;"/"&amp;Q$348,$2:$2,0),FALSE),"")</f>
        <v>755702</v>
      </c>
      <c r="R450" s="6"/>
      <c r="S450" s="9" t="s">
        <v>14</v>
      </c>
    </row>
    <row r="451" spans="1:20" ht="14">
      <c r="A451" s="85"/>
      <c r="B451" s="12" t="e">
        <f>+B450/B$395</f>
        <v>#VALUE!</v>
      </c>
      <c r="C451" s="12" t="e">
        <f>+C450/C$395</f>
        <v>#VALUE!</v>
      </c>
      <c r="D451" s="12" t="e">
        <f>+D450/D$395</f>
        <v>#VALUE!</v>
      </c>
      <c r="E451" s="12" t="e">
        <f>+E450/E$395</f>
        <v>#VALUE!</v>
      </c>
      <c r="F451" s="12" t="e">
        <f>+F450/F$395</f>
        <v>#VALUE!</v>
      </c>
      <c r="G451" s="12" t="e">
        <f>+G450/G$395</f>
        <v>#VALUE!</v>
      </c>
      <c r="H451" s="12" t="e">
        <f>+H450/H$395</f>
        <v>#VALUE!</v>
      </c>
      <c r="I451" s="12" t="e">
        <f>+I450/I$395</f>
        <v>#VALUE!</v>
      </c>
      <c r="J451" s="12" t="e">
        <f>+J450/J$395</f>
        <v>#VALUE!</v>
      </c>
      <c r="K451" s="12" t="e">
        <f>+K450/K$395</f>
        <v>#VALUE!</v>
      </c>
      <c r="L451" s="12" t="e">
        <f>+L450/L$395</f>
        <v>#VALUE!</v>
      </c>
      <c r="M451" s="12">
        <f>+M450/M$395</f>
        <v>0.83319401359337786</v>
      </c>
      <c r="N451" s="12">
        <f>+N450/N$395</f>
        <v>0.82863436715267669</v>
      </c>
      <c r="O451" s="12">
        <f>+O450/O$395</f>
        <v>0.81124570117168415</v>
      </c>
      <c r="P451" s="12">
        <f>+P450/P$395</f>
        <v>0.84980760674824141</v>
      </c>
      <c r="Q451" s="8">
        <f>IFERROR(VLOOKUP($B$440,$4:$126,MATCH($S451&amp;"/"&amp;Q$348,$2:$2,0),FALSE),IFERROR(VLOOKUP($B$440,$4:$126,MATCH($S450&amp;"/"&amp;Q$348,$2:$2,0),FALSE),IFERROR(VLOOKUP($B$440,$4:$126,MATCH($S449&amp;"/"&amp;Q$348,$2:$2,0),FALSE),IFERROR(VLOOKUP($B$440,$4:$126,MATCH($S448&amp;"/"&amp;Q$348,$2:$2,0),FALSE),""))))</f>
        <v>854412.24</v>
      </c>
      <c r="R451" s="6"/>
      <c r="S451" s="9" t="s">
        <v>15</v>
      </c>
    </row>
    <row r="452" spans="1:20" ht="14">
      <c r="B452" s="352" t="s">
        <v>18</v>
      </c>
      <c r="C452" s="352"/>
      <c r="D452" s="352"/>
      <c r="E452" s="352"/>
      <c r="F452" s="352"/>
      <c r="G452" s="352"/>
      <c r="H452" s="352"/>
      <c r="I452" s="352"/>
      <c r="J452" s="352"/>
      <c r="K452" s="352"/>
      <c r="L452" s="352"/>
      <c r="M452" s="352"/>
      <c r="N452" s="352"/>
      <c r="O452" s="115"/>
      <c r="P452" s="115"/>
      <c r="Q452" s="12">
        <f>+Q451/Q$402</f>
        <v>0.34748708678357126</v>
      </c>
      <c r="R452" s="6"/>
      <c r="S452" s="11" t="s">
        <v>377</v>
      </c>
    </row>
    <row r="453" spans="1:20" ht="14">
      <c r="B453" s="352" t="s">
        <v>344</v>
      </c>
      <c r="C453" s="352"/>
      <c r="D453" s="352"/>
      <c r="E453" s="352"/>
      <c r="F453" s="352"/>
      <c r="G453" s="352"/>
      <c r="H453" s="352"/>
      <c r="I453" s="352"/>
      <c r="J453" s="352"/>
      <c r="K453" s="352"/>
      <c r="L453" s="352"/>
      <c r="M453" s="352"/>
      <c r="N453" s="352"/>
      <c r="O453" s="115"/>
      <c r="P453" s="115"/>
      <c r="Q453" s="120"/>
    </row>
    <row r="454" spans="1:20" ht="14">
      <c r="B454" s="7" t="str">
        <f>IFERROR(VLOOKUP($B$453,$130:$216,MATCH($S461&amp;"/"&amp;B$341,$128:$128,0),FALSE),"")</f>
        <v/>
      </c>
      <c r="C454" s="7" t="str">
        <f>IFERROR(VLOOKUP($B$453,$130:$216,MATCH($S461&amp;"/"&amp;C$341,$128:$128,0),FALSE),"")</f>
        <v/>
      </c>
      <c r="D454" s="7" t="str">
        <f>IFERROR(VLOOKUP($B$453,$130:$216,MATCH($S461&amp;"/"&amp;D$341,$128:$128,0),FALSE),"")</f>
        <v/>
      </c>
      <c r="E454" s="7" t="str">
        <f>IFERROR(VLOOKUP($B$453,$130:$216,MATCH($S461&amp;"/"&amp;E$341,$128:$128,0),FALSE),"")</f>
        <v/>
      </c>
      <c r="F454" s="7" t="str">
        <f>IFERROR(VLOOKUP($B$453,$130:$216,MATCH($S461&amp;"/"&amp;F$341,$128:$128,0),FALSE),"")</f>
        <v/>
      </c>
      <c r="G454" s="7" t="str">
        <f>IFERROR(VLOOKUP($B$453,$130:$216,MATCH($S461&amp;"/"&amp;G$341,$128:$128,0),FALSE),"")</f>
        <v/>
      </c>
      <c r="H454" s="7" t="str">
        <f>IFERROR(VLOOKUP($B$453,$130:$216,MATCH($S461&amp;"/"&amp;H$341,$128:$128,0),FALSE),"")</f>
        <v/>
      </c>
      <c r="I454" s="7" t="str">
        <f>IFERROR(VLOOKUP($B$453,$130:$216,MATCH($S461&amp;"/"&amp;I$341,$128:$128,0),FALSE),"")</f>
        <v/>
      </c>
      <c r="J454" s="7" t="str">
        <f>IFERROR(VLOOKUP($B$453,$130:$216,MATCH($S461&amp;"/"&amp;J$341,$128:$128,0),FALSE),"")</f>
        <v/>
      </c>
      <c r="K454" s="7" t="str">
        <f>IFERROR(VLOOKUP($B$453,$130:$216,MATCH($S461&amp;"/"&amp;K$341,$128:$128,0),FALSE),"")</f>
        <v/>
      </c>
      <c r="L454" s="7" t="str">
        <f>IFERROR(VLOOKUP($B$453,$130:$216,MATCH($S461&amp;"/"&amp;L$341,$128:$128,0),FALSE),"")</f>
        <v/>
      </c>
      <c r="M454" s="7" t="str">
        <f>IFERROR(VLOOKUP($B$453,$130:$216,MATCH($S461&amp;"/"&amp;M$341,$128:$128,0),FALSE),"")</f>
        <v/>
      </c>
      <c r="N454" s="7" t="str">
        <f>IFERROR(VLOOKUP($B$453,$130:$216,MATCH($S461&amp;"/"&amp;N$341,$128:$128,0),FALSE),"")</f>
        <v/>
      </c>
      <c r="O454" s="7" t="str">
        <f>IFERROR(VLOOKUP($B$453,$130:$216,MATCH($S461&amp;"/"&amp;O$341,$128:$128,0),FALSE),"")</f>
        <v/>
      </c>
      <c r="P454" s="7" t="str">
        <f>IFERROR(VLOOKUP($B$453,$130:$216,MATCH($S461&amp;"/"&amp;P$341,$128:$128,0),FALSE),"")</f>
        <v/>
      </c>
      <c r="Q454" s="8">
        <f>IFERROR(VLOOKUP($B$446,$4:$126,MATCH($S454&amp;"/"&amp;Q$348,$2:$2,0),FALSE),"")</f>
        <v>1989135</v>
      </c>
      <c r="R454" s="6"/>
      <c r="S454" s="9" t="s">
        <v>12</v>
      </c>
    </row>
    <row r="455" spans="1:20" ht="14">
      <c r="B455" s="7" t="str">
        <f>IFERROR(VLOOKUP($B$453,$130:$216,MATCH($S462&amp;"/"&amp;B$341,$128:$128,0),FALSE),"")</f>
        <v/>
      </c>
      <c r="C455" s="7" t="str">
        <f>IFERROR(VLOOKUP($B$453,$130:$216,MATCH($S462&amp;"/"&amp;C$341,$128:$128,0),FALSE),"")</f>
        <v/>
      </c>
      <c r="D455" s="7" t="str">
        <f>IFERROR(VLOOKUP($B$453,$130:$216,MATCH($S462&amp;"/"&amp;D$341,$128:$128,0),FALSE),"")</f>
        <v/>
      </c>
      <c r="E455" s="7" t="str">
        <f>IFERROR(VLOOKUP($B$453,$130:$216,MATCH($S462&amp;"/"&amp;E$341,$128:$128,0),FALSE),"")</f>
        <v/>
      </c>
      <c r="F455" s="7" t="str">
        <f>IFERROR(VLOOKUP($B$453,$130:$216,MATCH($S462&amp;"/"&amp;F$341,$128:$128,0),FALSE),"")</f>
        <v/>
      </c>
      <c r="G455" s="7" t="str">
        <f>IFERROR(VLOOKUP($B$453,$130:$216,MATCH($S462&amp;"/"&amp;G$341,$128:$128,0),FALSE),"")</f>
        <v/>
      </c>
      <c r="H455" s="7" t="str">
        <f>IFERROR(VLOOKUP($B$453,$130:$216,MATCH($S462&amp;"/"&amp;H$341,$128:$128,0),FALSE),"")</f>
        <v/>
      </c>
      <c r="I455" s="7" t="str">
        <f>IFERROR(VLOOKUP($B$453,$130:$216,MATCH($S462&amp;"/"&amp;I$341,$128:$128,0),FALSE),"")</f>
        <v/>
      </c>
      <c r="J455" s="7" t="str">
        <f>IFERROR(VLOOKUP($B$453,$130:$216,MATCH($S462&amp;"/"&amp;J$341,$128:$128,0),FALSE),"")</f>
        <v/>
      </c>
      <c r="K455" s="7" t="str">
        <f>IFERROR(VLOOKUP($B$453,$130:$216,MATCH($S462&amp;"/"&amp;K$341,$128:$128,0),FALSE),"")</f>
        <v/>
      </c>
      <c r="L455" s="7" t="str">
        <f>IFERROR(VLOOKUP($B$453,$130:$216,MATCH($S462&amp;"/"&amp;L$341,$128:$128,0),FALSE),"")</f>
        <v/>
      </c>
      <c r="M455" s="7" t="str">
        <f>IFERROR(VLOOKUP($B$453,$130:$216,MATCH($S462&amp;"/"&amp;M$341,$128:$128,0),FALSE),"")</f>
        <v/>
      </c>
      <c r="N455" s="7" t="str">
        <f>IFERROR(VLOOKUP($B$453,$130:$216,MATCH($S462&amp;"/"&amp;N$341,$128:$128,0),FALSE),"")</f>
        <v/>
      </c>
      <c r="O455" s="7" t="str">
        <f>IFERROR(VLOOKUP($B$453,$130:$216,MATCH($S462&amp;"/"&amp;O$341,$128:$128,0),FALSE),"")</f>
        <v/>
      </c>
      <c r="P455" s="7" t="str">
        <f>IFERROR(VLOOKUP($B$453,$130:$216,MATCH($S462&amp;"/"&amp;P$341,$128:$128,0),FALSE),"")</f>
        <v/>
      </c>
      <c r="Q455" s="8">
        <f>IFERROR(VLOOKUP($B$446,$4:$126,MATCH($S455&amp;"/"&amp;Q$348,$2:$2,0),FALSE),"")</f>
        <v>1845024</v>
      </c>
      <c r="R455" s="6"/>
      <c r="S455" s="9" t="s">
        <v>13</v>
      </c>
    </row>
    <row r="456" spans="1:20" ht="14">
      <c r="B456" s="7" t="str">
        <f>IFERROR(VLOOKUP($B$453,$130:$216,MATCH($S463&amp;"/"&amp;B$341,$128:$128,0),FALSE),"")</f>
        <v/>
      </c>
      <c r="C456" s="7" t="str">
        <f>IFERROR(VLOOKUP($B$453,$130:$216,MATCH($S463&amp;"/"&amp;C$341,$128:$128,0),FALSE),"")</f>
        <v/>
      </c>
      <c r="D456" s="7" t="str">
        <f>IFERROR(VLOOKUP($B$453,$130:$216,MATCH($S463&amp;"/"&amp;D$341,$128:$128,0),FALSE),"")</f>
        <v/>
      </c>
      <c r="E456" s="7" t="str">
        <f>IFERROR(VLOOKUP($B$453,$130:$216,MATCH($S463&amp;"/"&amp;E$341,$128:$128,0),FALSE),"")</f>
        <v/>
      </c>
      <c r="F456" s="7" t="str">
        <f>IFERROR(VLOOKUP($B$453,$130:$216,MATCH($S463&amp;"/"&amp;F$341,$128:$128,0),FALSE),"")</f>
        <v/>
      </c>
      <c r="G456" s="7" t="str">
        <f>IFERROR(VLOOKUP($B$453,$130:$216,MATCH($S463&amp;"/"&amp;G$341,$128:$128,0),FALSE),"")</f>
        <v/>
      </c>
      <c r="H456" s="7" t="str">
        <f>IFERROR(VLOOKUP($B$453,$130:$216,MATCH($S463&amp;"/"&amp;H$341,$128:$128,0),FALSE),"")</f>
        <v/>
      </c>
      <c r="I456" s="7" t="str">
        <f>IFERROR(VLOOKUP($B$453,$130:$216,MATCH($S463&amp;"/"&amp;I$341,$128:$128,0),FALSE),"")</f>
        <v/>
      </c>
      <c r="J456" s="7" t="str">
        <f>IFERROR(VLOOKUP($B$453,$130:$216,MATCH($S463&amp;"/"&amp;J$341,$128:$128,0),FALSE),"")</f>
        <v/>
      </c>
      <c r="K456" s="7" t="str">
        <f>IFERROR(VLOOKUP($B$453,$130:$216,MATCH($S463&amp;"/"&amp;K$341,$128:$128,0),FALSE),"")</f>
        <v/>
      </c>
      <c r="L456" s="7" t="str">
        <f>IFERROR(VLOOKUP($B$453,$130:$216,MATCH($S463&amp;"/"&amp;L$341,$128:$128,0),FALSE),"")</f>
        <v/>
      </c>
      <c r="M456" s="7" t="str">
        <f>IFERROR(VLOOKUP($B$453,$130:$216,MATCH($S463&amp;"/"&amp;M$341,$128:$128,0),FALSE),"")</f>
        <v/>
      </c>
      <c r="N456" s="7" t="str">
        <f>IFERROR(VLOOKUP($B$453,$130:$216,MATCH($S463&amp;"/"&amp;N$341,$128:$128,0),FALSE),"")</f>
        <v/>
      </c>
      <c r="O456" s="7" t="str">
        <f>IFERROR(VLOOKUP($B$453,$130:$216,MATCH($S463&amp;"/"&amp;O$341,$128:$128,0),FALSE),"")</f>
        <v/>
      </c>
      <c r="P456" s="7" t="str">
        <f>IFERROR(VLOOKUP($B$453,$130:$216,MATCH($S463&amp;"/"&amp;P$341,$128:$128,0),FALSE),"")</f>
        <v/>
      </c>
      <c r="Q456" s="8">
        <f>IFERROR(VLOOKUP($B$446,$4:$126,MATCH($S456&amp;"/"&amp;Q$348,$2:$2,0),FALSE),"")</f>
        <v>1938184</v>
      </c>
      <c r="R456" s="6"/>
      <c r="S456" s="9" t="s">
        <v>14</v>
      </c>
    </row>
    <row r="457" spans="1:20" ht="14">
      <c r="B457" s="18" t="str">
        <f>IFERROR(VLOOKUP($B$453,$130:$216,MATCH($S464&amp;"/"&amp;B$341,$128:$128,0),FALSE),"")</f>
        <v/>
      </c>
      <c r="C457" s="18" t="str">
        <f>IFERROR(VLOOKUP($B$453,$130:$216,MATCH($S464&amp;"/"&amp;C$341,$128:$128,0),FALSE),"")</f>
        <v/>
      </c>
      <c r="D457" s="18" t="str">
        <f>IFERROR(VLOOKUP($B$453,$130:$216,MATCH($S464&amp;"/"&amp;D$341,$128:$128,0),FALSE),"")</f>
        <v/>
      </c>
      <c r="E457" s="18" t="str">
        <f>IFERROR(VLOOKUP($B$453,$130:$216,MATCH($S464&amp;"/"&amp;E$341,$128:$128,0),FALSE),"")</f>
        <v/>
      </c>
      <c r="F457" s="18" t="str">
        <f>IFERROR(VLOOKUP($B$453,$130:$216,MATCH($S464&amp;"/"&amp;F$341,$128:$128,0),FALSE),"")</f>
        <v/>
      </c>
      <c r="G457" s="18" t="str">
        <f>IFERROR(VLOOKUP($B$453,$130:$216,MATCH($S464&amp;"/"&amp;G$341,$128:$128,0),FALSE),"")</f>
        <v/>
      </c>
      <c r="H457" s="18" t="str">
        <f>IFERROR(VLOOKUP($B$453,$130:$216,MATCH($S464&amp;"/"&amp;H$341,$128:$128,0),FALSE),"")</f>
        <v/>
      </c>
      <c r="I457" s="18" t="str">
        <f>IFERROR(VLOOKUP($B$453,$130:$216,MATCH($S464&amp;"/"&amp;I$341,$128:$128,0),FALSE),"")</f>
        <v/>
      </c>
      <c r="J457" s="18" t="str">
        <f>IFERROR(VLOOKUP($B$453,$130:$216,MATCH($S464&amp;"/"&amp;J$341,$128:$128,0),FALSE),"")</f>
        <v/>
      </c>
      <c r="K457" s="18" t="str">
        <f>IFERROR(VLOOKUP($B$453,$130:$216,MATCH($S464&amp;"/"&amp;K$341,$128:$128,0),FALSE),"")</f>
        <v/>
      </c>
      <c r="L457" s="18" t="str">
        <f>IFERROR(VLOOKUP($B$453,$130:$216,MATCH($S464&amp;"/"&amp;L$341,$128:$128,0),FALSE),"")</f>
        <v/>
      </c>
      <c r="M457" s="18" t="str">
        <f>IFERROR(VLOOKUP($B$453,$130:$216,MATCH($S464&amp;"/"&amp;M$341,$128:$128,0),FALSE),"")</f>
        <v/>
      </c>
      <c r="N457" s="18" t="str">
        <f>IFERROR(VLOOKUP($B$453,$130:$216,MATCH($S464&amp;"/"&amp;N$341,$128:$128,0),FALSE),"")</f>
        <v/>
      </c>
      <c r="O457" s="18" t="str">
        <f>IFERROR(VLOOKUP($B$453,$130:$216,MATCH($S464&amp;"/"&amp;O$341,$128:$128,0),FALSE),"")</f>
        <v/>
      </c>
      <c r="P457" s="18" t="str">
        <f>IFERROR(VLOOKUP($B$453,$130:$216,MATCH($S464&amp;"/"&amp;P$341,$128:$128,0),FALSE),"")</f>
        <v/>
      </c>
      <c r="Q457" s="8">
        <f>IFERROR(VLOOKUP($B$446,$4:$126,MATCH($S457&amp;"/"&amp;Q$348,$2:$2,0),FALSE),IFERROR(VLOOKUP($B$446,$4:$126,MATCH($S456&amp;"/"&amp;Q$348,$2:$2,0),FALSE),IFERROR(VLOOKUP($B$446,$4:$126,MATCH($S455&amp;"/"&amp;Q$348,$2:$2,0),FALSE),IFERROR(VLOOKUP($B$446,$4:$126,MATCH($S454&amp;"/"&amp;Q$348,$2:$2,0),FALSE),""))))</f>
        <v>2100986.81</v>
      </c>
      <c r="R457" s="6"/>
      <c r="S457" s="9" t="s">
        <v>15</v>
      </c>
    </row>
    <row r="458" spans="1:20" ht="14">
      <c r="B458" s="16">
        <f>SUM(B454:B457)</f>
        <v>0</v>
      </c>
      <c r="C458" s="16">
        <f t="shared" ref="C458:M458" si="14">SUM(C454:C457)</f>
        <v>0</v>
      </c>
      <c r="D458" s="16">
        <f t="shared" si="14"/>
        <v>0</v>
      </c>
      <c r="E458" s="16">
        <f t="shared" si="14"/>
        <v>0</v>
      </c>
      <c r="F458" s="16">
        <f t="shared" si="14"/>
        <v>0</v>
      </c>
      <c r="G458" s="16">
        <f t="shared" si="14"/>
        <v>0</v>
      </c>
      <c r="H458" s="16">
        <f t="shared" si="14"/>
        <v>0</v>
      </c>
      <c r="I458" s="16">
        <f t="shared" si="14"/>
        <v>0</v>
      </c>
      <c r="J458" s="16">
        <f t="shared" si="14"/>
        <v>0</v>
      </c>
      <c r="K458" s="16">
        <f t="shared" si="14"/>
        <v>0</v>
      </c>
      <c r="L458" s="16">
        <f t="shared" si="14"/>
        <v>0</v>
      </c>
      <c r="M458" s="16">
        <f t="shared" si="14"/>
        <v>0</v>
      </c>
      <c r="N458" s="16" t="e">
        <f>IF(N455="",N454*4,IF(N456="",(N455+N454)*2,IF(N457="",((N456+N455+N454)/3)*4,SUM(N454:N457))))</f>
        <v>#VALUE!</v>
      </c>
      <c r="O458" s="16" t="e">
        <f>IF(O455="",O454*4,IF(O456="",(O455+O454)*2,IF(O457="",((O456+O455+O454)/3)*4,SUM(O454:O457))))</f>
        <v>#VALUE!</v>
      </c>
      <c r="P458" s="16" t="e">
        <f>IF(P455="",P454*4,IF(P456="",(P455+P454)*2,IF(P457="",((P456+P455+P454)/3)*4,SUM(P454:P457))))</f>
        <v>#VALUE!</v>
      </c>
      <c r="Q458" s="12">
        <f>+Q457/Q$402</f>
        <v>0.85446550482189798</v>
      </c>
      <c r="R458" s="6"/>
      <c r="S458" s="11" t="s">
        <v>377</v>
      </c>
    </row>
    <row r="459" spans="1:20" ht="14">
      <c r="A459" s="86"/>
      <c r="B459" s="19"/>
      <c r="C459" s="20" t="e">
        <f t="shared" ref="C459:M459" si="15">C458/B458-1</f>
        <v>#DIV/0!</v>
      </c>
      <c r="D459" s="20" t="e">
        <f t="shared" si="15"/>
        <v>#DIV/0!</v>
      </c>
      <c r="E459" s="20" t="e">
        <f t="shared" si="15"/>
        <v>#DIV/0!</v>
      </c>
      <c r="F459" s="20" t="e">
        <f t="shared" si="15"/>
        <v>#DIV/0!</v>
      </c>
      <c r="G459" s="20" t="e">
        <f t="shared" si="15"/>
        <v>#DIV/0!</v>
      </c>
      <c r="H459" s="20" t="e">
        <f t="shared" si="15"/>
        <v>#DIV/0!</v>
      </c>
      <c r="I459" s="20" t="e">
        <f t="shared" si="15"/>
        <v>#DIV/0!</v>
      </c>
      <c r="J459" s="20" t="e">
        <f t="shared" si="15"/>
        <v>#DIV/0!</v>
      </c>
      <c r="K459" s="20" t="e">
        <f t="shared" si="15"/>
        <v>#DIV/0!</v>
      </c>
      <c r="L459" s="20" t="e">
        <f t="shared" si="15"/>
        <v>#DIV/0!</v>
      </c>
      <c r="M459" s="20" t="e">
        <f t="shared" si="15"/>
        <v>#DIV/0!</v>
      </c>
      <c r="N459" s="12" t="e">
        <f>N458/M458-1</f>
        <v>#VALUE!</v>
      </c>
      <c r="O459" s="12" t="e">
        <f>O458/N458-1</f>
        <v>#VALUE!</v>
      </c>
      <c r="P459" s="12" t="e">
        <f>P458/O458-1</f>
        <v>#VALUE!</v>
      </c>
      <c r="Q459" s="115"/>
      <c r="R459" s="6"/>
      <c r="S459" s="15"/>
    </row>
    <row r="460" spans="1:20" ht="14">
      <c r="B460" s="352" t="s">
        <v>307</v>
      </c>
      <c r="C460" s="352"/>
      <c r="D460" s="352"/>
      <c r="E460" s="352"/>
      <c r="F460" s="352"/>
      <c r="G460" s="352"/>
      <c r="H460" s="352"/>
      <c r="I460" s="352"/>
      <c r="J460" s="352"/>
      <c r="K460" s="352"/>
      <c r="L460" s="352"/>
      <c r="M460" s="352"/>
      <c r="N460" s="352"/>
      <c r="O460" s="115"/>
      <c r="P460" s="115"/>
      <c r="Q460" s="115"/>
      <c r="R460" s="6"/>
      <c r="S460" s="9"/>
    </row>
    <row r="461" spans="1:20" ht="14">
      <c r="B461" s="7" t="str">
        <f>IFERROR(VLOOKUP($B$460,$130:$216,MATCH($S468&amp;"/"&amp;B$341,$128:$128,0),FALSE),"")</f>
        <v/>
      </c>
      <c r="C461" s="7" t="str">
        <f>IFERROR(VLOOKUP($B$460,$130:$216,MATCH($S468&amp;"/"&amp;C$341,$128:$128,0),FALSE),"")</f>
        <v/>
      </c>
      <c r="D461" s="7" t="str">
        <f>IFERROR(VLOOKUP($B$460,$130:$216,MATCH($S468&amp;"/"&amp;D$341,$128:$128,0),FALSE),"")</f>
        <v/>
      </c>
      <c r="E461" s="7" t="str">
        <f>IFERROR(VLOOKUP($B$460,$130:$216,MATCH($S468&amp;"/"&amp;E$341,$128:$128,0),FALSE),"")</f>
        <v/>
      </c>
      <c r="F461" s="7" t="str">
        <f>IFERROR(VLOOKUP($B$460,$130:$216,MATCH($S468&amp;"/"&amp;F$341,$128:$128,0),FALSE),"")</f>
        <v/>
      </c>
      <c r="G461" s="7" t="str">
        <f>IFERROR(VLOOKUP($B$460,$130:$216,MATCH($S468&amp;"/"&amp;G$341,$128:$128,0),FALSE),"")</f>
        <v/>
      </c>
      <c r="H461" s="7" t="str">
        <f>IFERROR(VLOOKUP($B$460,$130:$216,MATCH($S468&amp;"/"&amp;H$341,$128:$128,0),FALSE),"")</f>
        <v/>
      </c>
      <c r="I461" s="7" t="str">
        <f>IFERROR(VLOOKUP($B$460,$130:$216,MATCH($S468&amp;"/"&amp;I$341,$128:$128,0),FALSE),"")</f>
        <v/>
      </c>
      <c r="J461" s="7" t="str">
        <f>IFERROR(VLOOKUP($B$460,$130:$216,MATCH($S468&amp;"/"&amp;J$341,$128:$128,0),FALSE),"")</f>
        <v/>
      </c>
      <c r="K461" s="7" t="str">
        <f>IFERROR(VLOOKUP($B$460,$130:$216,MATCH($S468&amp;"/"&amp;K$341,$128:$128,0),FALSE),"")</f>
        <v/>
      </c>
      <c r="L461" s="7" t="str">
        <f>IFERROR(VLOOKUP($B$460,$130:$216,MATCH($S468&amp;"/"&amp;L$341,$128:$128,0),FALSE),"")</f>
        <v/>
      </c>
      <c r="M461" s="7" t="str">
        <f>IFERROR(VLOOKUP($B$460,$130:$216,MATCH($S468&amp;"/"&amp;M$341,$128:$128,0),FALSE),"")</f>
        <v/>
      </c>
      <c r="N461" s="7" t="str">
        <f>IFERROR(VLOOKUP($B$460,$130:$216,MATCH($S468&amp;"/"&amp;N$341,$128:$128,0),FALSE),"")</f>
        <v/>
      </c>
      <c r="O461" s="7" t="str">
        <f>IFERROR(VLOOKUP($B$460,$130:$216,MATCH($S468&amp;"/"&amp;O$341,$128:$128,0),FALSE),"")</f>
        <v/>
      </c>
      <c r="P461" s="7" t="str">
        <f>IFERROR(VLOOKUP($B$460,$130:$216,MATCH($S468&amp;"/"&amp;P$341,$128:$128,0),FALSE),"")</f>
        <v/>
      </c>
      <c r="Q461" s="7" t="str">
        <f>IFERROR(VLOOKUP($B$453,$130:$216,MATCH($S461&amp;"/"&amp;Q$348,$128:$128,0),FALSE),"")</f>
        <v/>
      </c>
      <c r="R461" s="17"/>
      <c r="S461" s="9" t="s">
        <v>12</v>
      </c>
      <c r="T461" s="88"/>
    </row>
    <row r="462" spans="1:20" ht="14">
      <c r="B462" s="7" t="str">
        <f>IFERROR(VLOOKUP($B$460,$130:$216,MATCH($S469&amp;"/"&amp;B$341,$128:$128,0),FALSE),"")</f>
        <v/>
      </c>
      <c r="C462" s="7" t="str">
        <f>IFERROR(VLOOKUP($B$460,$130:$216,MATCH($S469&amp;"/"&amp;C$341,$128:$128,0),FALSE),"")</f>
        <v/>
      </c>
      <c r="D462" s="7" t="str">
        <f>IFERROR(VLOOKUP($B$460,$130:$216,MATCH($S469&amp;"/"&amp;D$341,$128:$128,0),FALSE),"")</f>
        <v/>
      </c>
      <c r="E462" s="7" t="str">
        <f>IFERROR(VLOOKUP($B$460,$130:$216,MATCH($S469&amp;"/"&amp;E$341,$128:$128,0),FALSE),"")</f>
        <v/>
      </c>
      <c r="F462" s="7" t="str">
        <f>IFERROR(VLOOKUP($B$460,$130:$216,MATCH($S469&amp;"/"&amp;F$341,$128:$128,0),FALSE),"")</f>
        <v/>
      </c>
      <c r="G462" s="7" t="str">
        <f>IFERROR(VLOOKUP($B$460,$130:$216,MATCH($S469&amp;"/"&amp;G$341,$128:$128,0),FALSE),"")</f>
        <v/>
      </c>
      <c r="H462" s="7" t="str">
        <f>IFERROR(VLOOKUP($B$460,$130:$216,MATCH($S469&amp;"/"&amp;H$341,$128:$128,0),FALSE),"")</f>
        <v/>
      </c>
      <c r="I462" s="7" t="str">
        <f>IFERROR(VLOOKUP($B$460,$130:$216,MATCH($S469&amp;"/"&amp;I$341,$128:$128,0),FALSE),"")</f>
        <v/>
      </c>
      <c r="J462" s="7" t="str">
        <f>IFERROR(VLOOKUP($B$460,$130:$216,MATCH($S469&amp;"/"&amp;J$341,$128:$128,0),FALSE),"")</f>
        <v/>
      </c>
      <c r="K462" s="7" t="str">
        <f>IFERROR(VLOOKUP($B$460,$130:$216,MATCH($S469&amp;"/"&amp;K$341,$128:$128,0),FALSE),"")</f>
        <v/>
      </c>
      <c r="L462" s="7" t="str">
        <f>IFERROR(VLOOKUP($B$460,$130:$216,MATCH($S469&amp;"/"&amp;L$341,$128:$128,0),FALSE),"")</f>
        <v/>
      </c>
      <c r="M462" s="7" t="str">
        <f>IFERROR(VLOOKUP($B$460,$130:$216,MATCH($S469&amp;"/"&amp;M$341,$128:$128,0),FALSE),"")</f>
        <v/>
      </c>
      <c r="N462" s="7" t="str">
        <f>IFERROR(VLOOKUP($B$460,$130:$216,MATCH($S469&amp;"/"&amp;N$341,$128:$128,0),FALSE),"")</f>
        <v/>
      </c>
      <c r="O462" s="7" t="str">
        <f>IFERROR(VLOOKUP($B$460,$130:$216,MATCH($S469&amp;"/"&amp;O$341,$128:$128,0),FALSE),"")</f>
        <v/>
      </c>
      <c r="P462" s="7" t="str">
        <f>IFERROR(VLOOKUP($B$460,$130:$216,MATCH($S469&amp;"/"&amp;P$341,$128:$128,0),FALSE),"")</f>
        <v/>
      </c>
      <c r="Q462" s="7" t="str">
        <f>IFERROR(VLOOKUP($B$453,$130:$216,MATCH($S462&amp;"/"&amp;Q$348,$128:$128,0),FALSE),"")</f>
        <v/>
      </c>
      <c r="R462" s="17"/>
      <c r="S462" s="9" t="s">
        <v>13</v>
      </c>
    </row>
    <row r="463" spans="1:20" ht="14">
      <c r="B463" s="7" t="str">
        <f>IFERROR(VLOOKUP($B$460,$130:$216,MATCH($S470&amp;"/"&amp;B$341,$128:$128,0),FALSE),"")</f>
        <v/>
      </c>
      <c r="C463" s="7" t="str">
        <f>IFERROR(VLOOKUP($B$460,$130:$216,MATCH($S470&amp;"/"&amp;C$341,$128:$128,0),FALSE),"")</f>
        <v/>
      </c>
      <c r="D463" s="7" t="str">
        <f>IFERROR(VLOOKUP($B$460,$130:$216,MATCH($S470&amp;"/"&amp;D$341,$128:$128,0),FALSE),"")</f>
        <v/>
      </c>
      <c r="E463" s="7" t="str">
        <f>IFERROR(VLOOKUP($B$460,$130:$216,MATCH($S470&amp;"/"&amp;E$341,$128:$128,0),FALSE),"")</f>
        <v/>
      </c>
      <c r="F463" s="7" t="str">
        <f>IFERROR(VLOOKUP($B$460,$130:$216,MATCH($S470&amp;"/"&amp;F$341,$128:$128,0),FALSE),"")</f>
        <v/>
      </c>
      <c r="G463" s="7" t="str">
        <f>IFERROR(VLOOKUP($B$460,$130:$216,MATCH($S470&amp;"/"&amp;G$341,$128:$128,0),FALSE),"")</f>
        <v/>
      </c>
      <c r="H463" s="7" t="str">
        <f>IFERROR(VLOOKUP($B$460,$130:$216,MATCH($S470&amp;"/"&amp;H$341,$128:$128,0),FALSE),"")</f>
        <v/>
      </c>
      <c r="I463" s="7" t="str">
        <f>IFERROR(VLOOKUP($B$460,$130:$216,MATCH($S470&amp;"/"&amp;I$341,$128:$128,0),FALSE),"")</f>
        <v/>
      </c>
      <c r="J463" s="7" t="str">
        <f>IFERROR(VLOOKUP($B$460,$130:$216,MATCH($S470&amp;"/"&amp;J$341,$128:$128,0),FALSE),"")</f>
        <v/>
      </c>
      <c r="K463" s="7" t="str">
        <f>IFERROR(VLOOKUP($B$460,$130:$216,MATCH($S470&amp;"/"&amp;K$341,$128:$128,0),FALSE),"")</f>
        <v/>
      </c>
      <c r="L463" s="7" t="str">
        <f>IFERROR(VLOOKUP($B$460,$130:$216,MATCH($S470&amp;"/"&amp;L$341,$128:$128,0),FALSE),"")</f>
        <v/>
      </c>
      <c r="M463" s="7" t="str">
        <f>IFERROR(VLOOKUP($B$460,$130:$216,MATCH($S470&amp;"/"&amp;M$341,$128:$128,0),FALSE),"")</f>
        <v/>
      </c>
      <c r="N463" s="7" t="str">
        <f>IFERROR(VLOOKUP($B$460,$130:$216,MATCH($S470&amp;"/"&amp;N$341,$128:$128,0),FALSE),"")</f>
        <v/>
      </c>
      <c r="O463" s="7" t="str">
        <f>IFERROR(VLOOKUP($B$460,$130:$216,MATCH($S470&amp;"/"&amp;O$341,$128:$128,0),FALSE),"")</f>
        <v/>
      </c>
      <c r="P463" s="7" t="str">
        <f>IFERROR(VLOOKUP($B$460,$130:$216,MATCH($S470&amp;"/"&amp;P$341,$128:$128,0),FALSE),"")</f>
        <v/>
      </c>
      <c r="Q463" s="7" t="str">
        <f>IFERROR(VLOOKUP($B$453,$130:$216,MATCH($S463&amp;"/"&amp;Q$348,$128:$128,0),FALSE),"")</f>
        <v/>
      </c>
      <c r="R463" s="17"/>
      <c r="S463" s="9" t="s">
        <v>14</v>
      </c>
    </row>
    <row r="464" spans="1:20" ht="14">
      <c r="B464" s="18" t="str">
        <f>IFERROR(VLOOKUP($B$460,$130:$216,MATCH($S471&amp;"/"&amp;B$341,$128:$128,0),FALSE),"")</f>
        <v/>
      </c>
      <c r="C464" s="18" t="str">
        <f>IFERROR(VLOOKUP($B$460,$130:$216,MATCH($S471&amp;"/"&amp;C$341,$128:$128,0),FALSE),"")</f>
        <v/>
      </c>
      <c r="D464" s="18" t="str">
        <f>IFERROR(VLOOKUP($B$460,$130:$216,MATCH($S471&amp;"/"&amp;D$341,$128:$128,0),FALSE),"")</f>
        <v/>
      </c>
      <c r="E464" s="18" t="str">
        <f>IFERROR(VLOOKUP($B$460,$130:$216,MATCH($S471&amp;"/"&amp;E$341,$128:$128,0),FALSE),"")</f>
        <v/>
      </c>
      <c r="F464" s="18" t="str">
        <f>IFERROR(VLOOKUP($B$460,$130:$216,MATCH($S471&amp;"/"&amp;F$341,$128:$128,0),FALSE),"")</f>
        <v/>
      </c>
      <c r="G464" s="18" t="str">
        <f>IFERROR(VLOOKUP($B$460,$130:$216,MATCH($S471&amp;"/"&amp;G$341,$128:$128,0),FALSE),"")</f>
        <v/>
      </c>
      <c r="H464" s="18" t="str">
        <f>IFERROR(VLOOKUP($B$460,$130:$216,MATCH($S471&amp;"/"&amp;H$341,$128:$128,0),FALSE),"")</f>
        <v/>
      </c>
      <c r="I464" s="18" t="str">
        <f>IFERROR(VLOOKUP($B$460,$130:$216,MATCH($S471&amp;"/"&amp;I$341,$128:$128,0),FALSE),"")</f>
        <v/>
      </c>
      <c r="J464" s="18" t="str">
        <f>IFERROR(VLOOKUP($B$460,$130:$216,MATCH($S471&amp;"/"&amp;J$341,$128:$128,0),FALSE),"")</f>
        <v/>
      </c>
      <c r="K464" s="18" t="str">
        <f>IFERROR(VLOOKUP($B$460,$130:$216,MATCH($S471&amp;"/"&amp;K$341,$128:$128,0),FALSE),"")</f>
        <v/>
      </c>
      <c r="L464" s="18" t="str">
        <f>IFERROR(VLOOKUP($B$460,$130:$216,MATCH($S471&amp;"/"&amp;L$341,$128:$128,0),FALSE),"")</f>
        <v/>
      </c>
      <c r="M464" s="18" t="str">
        <f>IFERROR(VLOOKUP($B$460,$130:$216,MATCH($S471&amp;"/"&amp;M$341,$128:$128,0),FALSE),"")</f>
        <v/>
      </c>
      <c r="N464" s="18" t="str">
        <f>IFERROR(VLOOKUP($B$460,$130:$216,MATCH($S471&amp;"/"&amp;N$341,$128:$128,0),FALSE),"")</f>
        <v/>
      </c>
      <c r="O464" s="18" t="str">
        <f>IFERROR(VLOOKUP($B$460,$130:$216,MATCH($S471&amp;"/"&amp;O$341,$128:$128,0),FALSE),"")</f>
        <v/>
      </c>
      <c r="P464" s="18" t="str">
        <f>IFERROR(VLOOKUP($B$460,$130:$216,MATCH($S471&amp;"/"&amp;P$341,$128:$128,0),FALSE),"")</f>
        <v/>
      </c>
      <c r="Q464" s="18" t="str">
        <f>IFERROR(VLOOKUP($B$453,$130:$216,MATCH($S464&amp;"/"&amp;Q$348,$128:$128,0),FALSE),"")</f>
        <v/>
      </c>
      <c r="R464" s="17"/>
      <c r="S464" s="9" t="s">
        <v>19</v>
      </c>
    </row>
    <row r="465" spans="1:19" ht="14">
      <c r="B465" s="7">
        <f>SUM(B461:B464)</f>
        <v>0</v>
      </c>
      <c r="C465" s="112">
        <f t="shared" ref="C465:M465" si="16">SUM(C461:C464)</f>
        <v>0</v>
      </c>
      <c r="D465" s="112">
        <f t="shared" si="16"/>
        <v>0</v>
      </c>
      <c r="E465" s="112">
        <f t="shared" si="16"/>
        <v>0</v>
      </c>
      <c r="F465" s="112">
        <f t="shared" si="16"/>
        <v>0</v>
      </c>
      <c r="G465" s="112">
        <f t="shared" si="16"/>
        <v>0</v>
      </c>
      <c r="H465" s="112">
        <f t="shared" si="16"/>
        <v>0</v>
      </c>
      <c r="I465" s="112">
        <f t="shared" si="16"/>
        <v>0</v>
      </c>
      <c r="J465" s="112">
        <f t="shared" si="16"/>
        <v>0</v>
      </c>
      <c r="K465" s="112">
        <f t="shared" si="16"/>
        <v>0</v>
      </c>
      <c r="L465" s="112">
        <f t="shared" si="16"/>
        <v>0</v>
      </c>
      <c r="M465" s="112">
        <f t="shared" si="16"/>
        <v>0</v>
      </c>
      <c r="N465" s="112" t="e">
        <f>IF(N462="",N461*4,IF(N463="",(N462+N461)*2,IF(N464="",((N463+N462+N461)/3)*4,SUM(N461:N464))))</f>
        <v>#VALUE!</v>
      </c>
      <c r="O465" s="112" t="e">
        <f>IF(O462="",O461*4,IF(O463="",(O462+O461)*2,IF(O464="",((O463+O462+O461)/3)*4,SUM(O461:O464))))</f>
        <v>#VALUE!</v>
      </c>
      <c r="P465" s="112" t="e">
        <f>IF(P462="",P461*4,IF(P463="",(P462+P461)*2,IF(P464="",((P463+P462+P461)/3)*4,SUM(P461:P464))))</f>
        <v>#VALUE!</v>
      </c>
      <c r="Q465" s="16" t="e">
        <f>IF(Q462="",Q461*4,IF(Q463="",(Q462+Q461)*2,IF(Q464="",((Q463+Q462+Q461)/3)*4,SUM(Q461:Q464))))</f>
        <v>#VALUE!</v>
      </c>
      <c r="R465" s="6"/>
      <c r="S465" s="9" t="s">
        <v>15</v>
      </c>
    </row>
    <row r="466" spans="1:19" s="87" customFormat="1" ht="14">
      <c r="A466" s="79"/>
      <c r="B466" s="352" t="s">
        <v>345</v>
      </c>
      <c r="C466" s="352"/>
      <c r="D466" s="352"/>
      <c r="E466" s="352"/>
      <c r="F466" s="352"/>
      <c r="G466" s="352"/>
      <c r="H466" s="352"/>
      <c r="I466" s="352"/>
      <c r="J466" s="352"/>
      <c r="K466" s="352"/>
      <c r="L466" s="352"/>
      <c r="M466" s="352"/>
      <c r="N466" s="352"/>
      <c r="O466" s="115"/>
      <c r="P466" s="115"/>
      <c r="Q466" s="12" t="e">
        <f>Q465/P458-1</f>
        <v>#VALUE!</v>
      </c>
      <c r="R466" s="17"/>
      <c r="S466" s="14" t="s">
        <v>20</v>
      </c>
    </row>
    <row r="467" spans="1:19" ht="14">
      <c r="B467" s="7" t="str">
        <f>IFERROR(VLOOKUP($B$466,$130:$216,MATCH($S474&amp;"/"&amp;B$341,$128:$128,0),FALSE),"")</f>
        <v/>
      </c>
      <c r="C467" s="7" t="str">
        <f>IFERROR(VLOOKUP($B$466,$130:$216,MATCH($S474&amp;"/"&amp;C$341,$128:$128,0),FALSE),"")</f>
        <v/>
      </c>
      <c r="D467" s="7" t="str">
        <f>IFERROR(VLOOKUP($B$466,$130:$216,MATCH($S474&amp;"/"&amp;D$341,$128:$128,0),FALSE),"")</f>
        <v/>
      </c>
      <c r="E467" s="7" t="str">
        <f>IFERROR(VLOOKUP($B$466,$130:$216,MATCH($S474&amp;"/"&amp;E$341,$128:$128,0),FALSE),"")</f>
        <v/>
      </c>
      <c r="F467" s="7" t="str">
        <f>IFERROR(VLOOKUP($B$466,$130:$216,MATCH($S474&amp;"/"&amp;F$341,$128:$128,0),FALSE),"")</f>
        <v/>
      </c>
      <c r="G467" s="7" t="str">
        <f>IFERROR(VLOOKUP($B$466,$130:$216,MATCH($S474&amp;"/"&amp;G$341,$128:$128,0),FALSE),"")</f>
        <v/>
      </c>
      <c r="H467" s="7" t="str">
        <f>IFERROR(VLOOKUP($B$466,$130:$216,MATCH($S474&amp;"/"&amp;H$341,$128:$128,0),FALSE),"")</f>
        <v/>
      </c>
      <c r="I467" s="7" t="str">
        <f>IFERROR(VLOOKUP($B$466,$130:$216,MATCH($S474&amp;"/"&amp;I$341,$128:$128,0),FALSE),"")</f>
        <v/>
      </c>
      <c r="J467" s="7" t="str">
        <f>IFERROR(VLOOKUP($B$466,$130:$216,MATCH($S474&amp;"/"&amp;J$341,$128:$128,0),FALSE),"")</f>
        <v/>
      </c>
      <c r="K467" s="7" t="str">
        <f>IFERROR(VLOOKUP($B$466,$130:$216,MATCH($S474&amp;"/"&amp;K$341,$128:$128,0),FALSE),"")</f>
        <v/>
      </c>
      <c r="L467" s="7" t="str">
        <f>IFERROR(VLOOKUP($B$466,$130:$216,MATCH($S474&amp;"/"&amp;L$341,$128:$128,0),FALSE),"")</f>
        <v/>
      </c>
      <c r="M467" s="7" t="str">
        <f>IFERROR(VLOOKUP($B$466,$130:$216,MATCH($S474&amp;"/"&amp;M$341,$128:$128,0),FALSE),"")</f>
        <v/>
      </c>
      <c r="N467" s="7" t="str">
        <f>IFERROR(VLOOKUP($B$466,$130:$216,MATCH($S474&amp;"/"&amp;N$341,$128:$128,0),FALSE),"")</f>
        <v/>
      </c>
      <c r="O467" s="7" t="str">
        <f>IFERROR(VLOOKUP($B$466,$130:$216,MATCH($S474&amp;"/"&amp;O$341,$128:$128,0),FALSE),"")</f>
        <v/>
      </c>
      <c r="P467" s="7" t="str">
        <f>IFERROR(VLOOKUP($B$466,$130:$216,MATCH($S474&amp;"/"&amp;P$341,$128:$128,0),FALSE),"")</f>
        <v/>
      </c>
      <c r="Q467" s="115"/>
      <c r="R467" s="6"/>
      <c r="S467" s="9"/>
    </row>
    <row r="468" spans="1:19" ht="14">
      <c r="B468" s="7" t="str">
        <f>IFERROR(VLOOKUP($B$466,$130:$216,MATCH($S475&amp;"/"&amp;B$341,$128:$128,0),FALSE),"")</f>
        <v/>
      </c>
      <c r="C468" s="7" t="str">
        <f>IFERROR(VLOOKUP($B$466,$130:$216,MATCH($S475&amp;"/"&amp;C$341,$128:$128,0),FALSE),"")</f>
        <v/>
      </c>
      <c r="D468" s="7" t="str">
        <f>IFERROR(VLOOKUP($B$466,$130:$216,MATCH($S475&amp;"/"&amp;D$341,$128:$128,0),FALSE),"")</f>
        <v/>
      </c>
      <c r="E468" s="7" t="str">
        <f>IFERROR(VLOOKUP($B$466,$130:$216,MATCH($S475&amp;"/"&amp;E$341,$128:$128,0),FALSE),"")</f>
        <v/>
      </c>
      <c r="F468" s="7" t="str">
        <f>IFERROR(VLOOKUP($B$466,$130:$216,MATCH($S475&amp;"/"&amp;F$341,$128:$128,0),FALSE),"")</f>
        <v/>
      </c>
      <c r="G468" s="7" t="str">
        <f>IFERROR(VLOOKUP($B$466,$130:$216,MATCH($S475&amp;"/"&amp;G$341,$128:$128,0),FALSE),"")</f>
        <v/>
      </c>
      <c r="H468" s="7" t="str">
        <f>IFERROR(VLOOKUP($B$466,$130:$216,MATCH($S475&amp;"/"&amp;H$341,$128:$128,0),FALSE),"")</f>
        <v/>
      </c>
      <c r="I468" s="7" t="str">
        <f>IFERROR(VLOOKUP($B$466,$130:$216,MATCH($S475&amp;"/"&amp;I$341,$128:$128,0),FALSE),"")</f>
        <v/>
      </c>
      <c r="J468" s="7" t="str">
        <f>IFERROR(VLOOKUP($B$466,$130:$216,MATCH($S475&amp;"/"&amp;J$341,$128:$128,0),FALSE),"")</f>
        <v/>
      </c>
      <c r="K468" s="7" t="str">
        <f>IFERROR(VLOOKUP($B$466,$130:$216,MATCH($S475&amp;"/"&amp;K$341,$128:$128,0),FALSE),"")</f>
        <v/>
      </c>
      <c r="L468" s="7" t="str">
        <f>IFERROR(VLOOKUP($B$466,$130:$216,MATCH($S475&amp;"/"&amp;L$341,$128:$128,0),FALSE),"")</f>
        <v/>
      </c>
      <c r="M468" s="7" t="str">
        <f>IFERROR(VLOOKUP($B$466,$130:$216,MATCH($S475&amp;"/"&amp;M$341,$128:$128,0),FALSE),"")</f>
        <v/>
      </c>
      <c r="N468" s="7" t="str">
        <f>IFERROR(VLOOKUP($B$466,$130:$216,MATCH($S475&amp;"/"&amp;N$341,$128:$128,0),FALSE),"")</f>
        <v/>
      </c>
      <c r="O468" s="7" t="str">
        <f>IFERROR(VLOOKUP($B$466,$130:$216,MATCH($S475&amp;"/"&amp;O$341,$128:$128,0),FALSE),"")</f>
        <v/>
      </c>
      <c r="P468" s="7" t="str">
        <f>IFERROR(VLOOKUP($B$466,$130:$216,MATCH($S475&amp;"/"&amp;P$341,$128:$128,0),FALSE),"")</f>
        <v/>
      </c>
      <c r="Q468" s="7" t="str">
        <f>IFERROR(VLOOKUP($B$460,$130:$216,MATCH($S468&amp;"/"&amp;Q$348,$128:$128,0),FALSE),"")</f>
        <v/>
      </c>
      <c r="R468" s="6"/>
      <c r="S468" s="9" t="s">
        <v>12</v>
      </c>
    </row>
    <row r="469" spans="1:19" ht="14">
      <c r="B469" s="7" t="str">
        <f>IFERROR(VLOOKUP($B$466,$130:$216,MATCH($S476&amp;"/"&amp;B$341,$128:$128,0),FALSE),"")</f>
        <v/>
      </c>
      <c r="C469" s="7" t="str">
        <f>IFERROR(VLOOKUP($B$466,$130:$216,MATCH($S476&amp;"/"&amp;C$341,$128:$128,0),FALSE),"")</f>
        <v/>
      </c>
      <c r="D469" s="7" t="str">
        <f>IFERROR(VLOOKUP($B$466,$130:$216,MATCH($S476&amp;"/"&amp;D$341,$128:$128,0),FALSE),"")</f>
        <v/>
      </c>
      <c r="E469" s="7" t="str">
        <f>IFERROR(VLOOKUP($B$466,$130:$216,MATCH($S476&amp;"/"&amp;E$341,$128:$128,0),FALSE),"")</f>
        <v/>
      </c>
      <c r="F469" s="7" t="str">
        <f>IFERROR(VLOOKUP($B$466,$130:$216,MATCH($S476&amp;"/"&amp;F$341,$128:$128,0),FALSE),"")</f>
        <v/>
      </c>
      <c r="G469" s="7" t="str">
        <f>IFERROR(VLOOKUP($B$466,$130:$216,MATCH($S476&amp;"/"&amp;G$341,$128:$128,0),FALSE),"")</f>
        <v/>
      </c>
      <c r="H469" s="7" t="str">
        <f>IFERROR(VLOOKUP($B$466,$130:$216,MATCH($S476&amp;"/"&amp;H$341,$128:$128,0),FALSE),"")</f>
        <v/>
      </c>
      <c r="I469" s="7" t="str">
        <f>IFERROR(VLOOKUP($B$466,$130:$216,MATCH($S476&amp;"/"&amp;I$341,$128:$128,0),FALSE),"")</f>
        <v/>
      </c>
      <c r="J469" s="7" t="str">
        <f>IFERROR(VLOOKUP($B$466,$130:$216,MATCH($S476&amp;"/"&amp;J$341,$128:$128,0),FALSE),"")</f>
        <v/>
      </c>
      <c r="K469" s="7" t="str">
        <f>IFERROR(VLOOKUP($B$466,$130:$216,MATCH($S476&amp;"/"&amp;K$341,$128:$128,0),FALSE),"")</f>
        <v/>
      </c>
      <c r="L469" s="7" t="str">
        <f>IFERROR(VLOOKUP($B$466,$130:$216,MATCH($S476&amp;"/"&amp;L$341,$128:$128,0),FALSE),"")</f>
        <v/>
      </c>
      <c r="M469" s="7" t="str">
        <f>IFERROR(VLOOKUP($B$466,$130:$216,MATCH($S476&amp;"/"&amp;M$341,$128:$128,0),FALSE),"")</f>
        <v/>
      </c>
      <c r="N469" s="7" t="str">
        <f>IFERROR(VLOOKUP($B$466,$130:$216,MATCH($S476&amp;"/"&amp;N$341,$128:$128,0),FALSE),"")</f>
        <v/>
      </c>
      <c r="O469" s="7" t="str">
        <f>IFERROR(VLOOKUP($B$466,$130:$216,MATCH($S476&amp;"/"&amp;O$341,$128:$128,0),FALSE),"")</f>
        <v/>
      </c>
      <c r="P469" s="7" t="str">
        <f>IFERROR(VLOOKUP($B$466,$130:$216,MATCH($S476&amp;"/"&amp;P$341,$128:$128,0),FALSE),"")</f>
        <v/>
      </c>
      <c r="Q469" s="7" t="str">
        <f>IFERROR(VLOOKUP($B$460,$130:$216,MATCH($S469&amp;"/"&amp;Q$348,$128:$128,0),FALSE),"")</f>
        <v/>
      </c>
      <c r="R469" s="6"/>
      <c r="S469" s="9" t="s">
        <v>13</v>
      </c>
    </row>
    <row r="470" spans="1:19" ht="14">
      <c r="B470" s="18" t="str">
        <f>IFERROR(VLOOKUP($B$466,$130:$216,MATCH($S477&amp;"/"&amp;B$341,$128:$128,0),FALSE),"")</f>
        <v/>
      </c>
      <c r="C470" s="18" t="str">
        <f>IFERROR(VLOOKUP($B$466,$130:$216,MATCH($S477&amp;"/"&amp;C$341,$128:$128,0),FALSE),"")</f>
        <v/>
      </c>
      <c r="D470" s="18" t="str">
        <f>IFERROR(VLOOKUP($B$466,$130:$216,MATCH($S477&amp;"/"&amp;D$341,$128:$128,0),FALSE),"")</f>
        <v/>
      </c>
      <c r="E470" s="18" t="str">
        <f>IFERROR(VLOOKUP($B$466,$130:$216,MATCH($S477&amp;"/"&amp;E$341,$128:$128,0),FALSE),"")</f>
        <v/>
      </c>
      <c r="F470" s="18" t="str">
        <f>IFERROR(VLOOKUP($B$466,$130:$216,MATCH($S477&amp;"/"&amp;F$341,$128:$128,0),FALSE),"")</f>
        <v/>
      </c>
      <c r="G470" s="18" t="str">
        <f>IFERROR(VLOOKUP($B$466,$130:$216,MATCH($S477&amp;"/"&amp;G$341,$128:$128,0),FALSE),"")</f>
        <v/>
      </c>
      <c r="H470" s="18" t="str">
        <f>IFERROR(VLOOKUP($B$466,$130:$216,MATCH($S477&amp;"/"&amp;H$341,$128:$128,0),FALSE),"")</f>
        <v/>
      </c>
      <c r="I470" s="18" t="str">
        <f>IFERROR(VLOOKUP($B$466,$130:$216,MATCH($S477&amp;"/"&amp;I$341,$128:$128,0),FALSE),"")</f>
        <v/>
      </c>
      <c r="J470" s="18" t="str">
        <f>IFERROR(VLOOKUP($B$466,$130:$216,MATCH($S477&amp;"/"&amp;J$341,$128:$128,0),FALSE),"")</f>
        <v/>
      </c>
      <c r="K470" s="18" t="str">
        <f>IFERROR(VLOOKUP($B$466,$130:$216,MATCH($S477&amp;"/"&amp;K$341,$128:$128,0),FALSE),"")</f>
        <v/>
      </c>
      <c r="L470" s="18" t="str">
        <f>IFERROR(VLOOKUP($B$466,$130:$216,MATCH($S477&amp;"/"&amp;L$341,$128:$128,0),FALSE),"")</f>
        <v/>
      </c>
      <c r="M470" s="18" t="str">
        <f>IFERROR(VLOOKUP($B$466,$130:$216,MATCH($S477&amp;"/"&amp;M$341,$128:$128,0),FALSE),"")</f>
        <v/>
      </c>
      <c r="N470" s="18" t="str">
        <f>IFERROR(VLOOKUP($B$466,$130:$216,MATCH($S477&amp;"/"&amp;N$341,$128:$128,0),FALSE),"")</f>
        <v/>
      </c>
      <c r="O470" s="18" t="str">
        <f>IFERROR(VLOOKUP($B$466,$130:$216,MATCH($S477&amp;"/"&amp;O$341,$128:$128,0),FALSE),"")</f>
        <v/>
      </c>
      <c r="P470" s="18" t="str">
        <f>IFERROR(VLOOKUP($B$466,$130:$216,MATCH($S477&amp;"/"&amp;P$341,$128:$128,0),FALSE),"")</f>
        <v/>
      </c>
      <c r="Q470" s="7" t="str">
        <f>IFERROR(VLOOKUP($B$460,$130:$216,MATCH($S470&amp;"/"&amp;Q$348,$128:$128,0),FALSE),"")</f>
        <v/>
      </c>
      <c r="R470" s="6"/>
      <c r="S470" s="9" t="s">
        <v>14</v>
      </c>
    </row>
    <row r="471" spans="1:19" ht="14">
      <c r="B471" s="7">
        <f>SUM(B467:B470)</f>
        <v>0</v>
      </c>
      <c r="C471" s="112">
        <f t="shared" ref="C471:M471" si="17">SUM(C467:C470)</f>
        <v>0</v>
      </c>
      <c r="D471" s="112">
        <f t="shared" si="17"/>
        <v>0</v>
      </c>
      <c r="E471" s="112">
        <f t="shared" si="17"/>
        <v>0</v>
      </c>
      <c r="F471" s="112">
        <f t="shared" si="17"/>
        <v>0</v>
      </c>
      <c r="G471" s="112">
        <f t="shared" si="17"/>
        <v>0</v>
      </c>
      <c r="H471" s="112">
        <f t="shared" si="17"/>
        <v>0</v>
      </c>
      <c r="I471" s="112">
        <f t="shared" si="17"/>
        <v>0</v>
      </c>
      <c r="J471" s="112">
        <f t="shared" si="17"/>
        <v>0</v>
      </c>
      <c r="K471" s="112">
        <f t="shared" si="17"/>
        <v>0</v>
      </c>
      <c r="L471" s="112">
        <f t="shared" si="17"/>
        <v>0</v>
      </c>
      <c r="M471" s="112">
        <f t="shared" si="17"/>
        <v>0</v>
      </c>
      <c r="N471" s="112" t="e">
        <f>IF(N468="",N467*4,IF(N469="",(N468+N467)*2,IF(N470="",((N469+N468+N467)/3)*4,SUM(N467:N470))))</f>
        <v>#VALUE!</v>
      </c>
      <c r="O471" s="112" t="e">
        <f>IF(O468="",O467*4,IF(O469="",(O468+O467)*2,IF(O470="",((O469+O468+O467)/3)*4,SUM(O467:O470))))</f>
        <v>#VALUE!</v>
      </c>
      <c r="P471" s="112" t="e">
        <f>IF(P468="",P467*4,IF(P469="",(P468+P467)*2,IF(P470="",((P469+P468+P467)/3)*4,SUM(P467:P470))))</f>
        <v>#VALUE!</v>
      </c>
      <c r="Q471" s="18" t="str">
        <f>IFERROR(VLOOKUP($B$460,$130:$216,MATCH($S471&amp;"/"&amp;Q$348,$128:$128,0),FALSE),"")</f>
        <v/>
      </c>
      <c r="R471" s="6"/>
      <c r="S471" s="9" t="s">
        <v>19</v>
      </c>
    </row>
    <row r="472" spans="1:19" ht="14">
      <c r="B472" s="352" t="s">
        <v>353</v>
      </c>
      <c r="C472" s="352"/>
      <c r="D472" s="352"/>
      <c r="E472" s="352"/>
      <c r="F472" s="352"/>
      <c r="G472" s="352"/>
      <c r="H472" s="352"/>
      <c r="I472" s="352"/>
      <c r="J472" s="352"/>
      <c r="K472" s="352"/>
      <c r="L472" s="352"/>
      <c r="M472" s="352"/>
      <c r="N472" s="352"/>
      <c r="O472" s="115"/>
      <c r="P472" s="115"/>
      <c r="Q472" s="112" t="e">
        <f>IF(Q469="",Q468*4,IF(Q470="",(Q469+Q468)*2,IF(Q471="",((Q470+Q469+Q468)/3)*4,SUM(Q468:Q471))))</f>
        <v>#VALUE!</v>
      </c>
      <c r="R472" s="6"/>
      <c r="S472" s="9" t="s">
        <v>15</v>
      </c>
    </row>
    <row r="473" spans="1:19" ht="14">
      <c r="B473" s="7" t="str">
        <f>IFERROR(VLOOKUP($B$472,$130:$216,MATCH($S480&amp;"/"&amp;B$341,$128:$128,0),FALSE),"")</f>
        <v/>
      </c>
      <c r="C473" s="7" t="str">
        <f>IFERROR(VLOOKUP($B$472,$130:$216,MATCH($S480&amp;"/"&amp;C$341,$128:$128,0),FALSE),"")</f>
        <v/>
      </c>
      <c r="D473" s="7" t="str">
        <f>IFERROR(VLOOKUP($B$472,$130:$216,MATCH($S480&amp;"/"&amp;D$341,$128:$128,0),FALSE),"")</f>
        <v/>
      </c>
      <c r="E473" s="7" t="str">
        <f>IFERROR(VLOOKUP($B$472,$130:$216,MATCH($S480&amp;"/"&amp;E$341,$128:$128,0),FALSE),"")</f>
        <v/>
      </c>
      <c r="F473" s="7" t="str">
        <f>IFERROR(VLOOKUP($B$472,$130:$216,MATCH($S480&amp;"/"&amp;F$341,$128:$128,0),FALSE),"")</f>
        <v/>
      </c>
      <c r="G473" s="7" t="str">
        <f>IFERROR(VLOOKUP($B$472,$130:$216,MATCH($S480&amp;"/"&amp;G$341,$128:$128,0),FALSE),"")</f>
        <v/>
      </c>
      <c r="H473" s="7" t="str">
        <f>IFERROR(VLOOKUP($B$472,$130:$216,MATCH($S480&amp;"/"&amp;H$341,$128:$128,0),FALSE),"")</f>
        <v/>
      </c>
      <c r="I473" s="7" t="str">
        <f>IFERROR(VLOOKUP($B$472,$130:$216,MATCH($S480&amp;"/"&amp;I$341,$128:$128,0),FALSE),"")</f>
        <v/>
      </c>
      <c r="J473" s="7" t="str">
        <f>IFERROR(VLOOKUP($B$472,$130:$216,MATCH($S480&amp;"/"&amp;J$341,$128:$128,0),FALSE),"")</f>
        <v/>
      </c>
      <c r="K473" s="7" t="str">
        <f>IFERROR(VLOOKUP($B$472,$130:$216,MATCH($S480&amp;"/"&amp;K$341,$128:$128,0),FALSE),"")</f>
        <v/>
      </c>
      <c r="L473" s="7" t="str">
        <f>IFERROR(VLOOKUP($B$472,$130:$216,MATCH($S480&amp;"/"&amp;L$341,$128:$128,0),FALSE),"")</f>
        <v/>
      </c>
      <c r="M473" s="7">
        <f>IFERROR(VLOOKUP($B$472,$130:$216,MATCH($S480&amp;"/"&amp;M$341,$128:$128,0),FALSE),"")</f>
        <v>0</v>
      </c>
      <c r="N473" s="7">
        <f>IFERROR(VLOOKUP($B$472,$130:$216,MATCH($S480&amp;"/"&amp;N$341,$128:$128,0),FALSE),"")</f>
        <v>0</v>
      </c>
      <c r="O473" s="7" t="str">
        <f>IFERROR(VLOOKUP($B$472,$130:$216,MATCH($S480&amp;"/"&amp;O$341,$128:$128,0),FALSE),"")</f>
        <v/>
      </c>
      <c r="P473" s="7" t="str">
        <f>IFERROR(VLOOKUP($B$472,$130:$216,MATCH($S480&amp;"/"&amp;P$341,$128:$128,0),FALSE),"")</f>
        <v/>
      </c>
      <c r="Q473" s="115"/>
      <c r="R473" s="6"/>
      <c r="S473" s="9"/>
    </row>
    <row r="474" spans="1:19" ht="14">
      <c r="B474" s="7" t="str">
        <f>IFERROR(VLOOKUP($B$472,$130:$216,MATCH($S481&amp;"/"&amp;B$341,$128:$128,0),FALSE),"")</f>
        <v/>
      </c>
      <c r="C474" s="7" t="str">
        <f>IFERROR(VLOOKUP($B$472,$130:$216,MATCH($S481&amp;"/"&amp;C$341,$128:$128,0),FALSE),"")</f>
        <v/>
      </c>
      <c r="D474" s="7" t="str">
        <f>IFERROR(VLOOKUP($B$472,$130:$216,MATCH($S481&amp;"/"&amp;D$341,$128:$128,0),FALSE),"")</f>
        <v/>
      </c>
      <c r="E474" s="7" t="str">
        <f>IFERROR(VLOOKUP($B$472,$130:$216,MATCH($S481&amp;"/"&amp;E$341,$128:$128,0),FALSE),"")</f>
        <v/>
      </c>
      <c r="F474" s="7" t="str">
        <f>IFERROR(VLOOKUP($B$472,$130:$216,MATCH($S481&amp;"/"&amp;F$341,$128:$128,0),FALSE),"")</f>
        <v/>
      </c>
      <c r="G474" s="7" t="str">
        <f>IFERROR(VLOOKUP($B$472,$130:$216,MATCH($S481&amp;"/"&amp;G$341,$128:$128,0),FALSE),"")</f>
        <v/>
      </c>
      <c r="H474" s="7" t="str">
        <f>IFERROR(VLOOKUP($B$472,$130:$216,MATCH($S481&amp;"/"&amp;H$341,$128:$128,0),FALSE),"")</f>
        <v/>
      </c>
      <c r="I474" s="7" t="str">
        <f>IFERROR(VLOOKUP($B$472,$130:$216,MATCH($S481&amp;"/"&amp;I$341,$128:$128,0),FALSE),"")</f>
        <v/>
      </c>
      <c r="J474" s="7" t="str">
        <f>IFERROR(VLOOKUP($B$472,$130:$216,MATCH($S481&amp;"/"&amp;J$341,$128:$128,0),FALSE),"")</f>
        <v/>
      </c>
      <c r="K474" s="7" t="str">
        <f>IFERROR(VLOOKUP($B$472,$130:$216,MATCH($S481&amp;"/"&amp;K$341,$128:$128,0),FALSE),"")</f>
        <v/>
      </c>
      <c r="L474" s="7" t="str">
        <f>IFERROR(VLOOKUP($B$472,$130:$216,MATCH($S481&amp;"/"&amp;L$341,$128:$128,0),FALSE),"")</f>
        <v/>
      </c>
      <c r="M474" s="7">
        <f>IFERROR(VLOOKUP($B$472,$130:$216,MATCH($S481&amp;"/"&amp;M$341,$128:$128,0),FALSE),"")</f>
        <v>0</v>
      </c>
      <c r="N474" s="7">
        <f>IFERROR(VLOOKUP($B$472,$130:$216,MATCH($S481&amp;"/"&amp;N$341,$128:$128,0),FALSE),"")</f>
        <v>0</v>
      </c>
      <c r="O474" s="7" t="str">
        <f>IFERROR(VLOOKUP($B$472,$130:$216,MATCH($S481&amp;"/"&amp;O$341,$128:$128,0),FALSE),"")</f>
        <v/>
      </c>
      <c r="P474" s="7" t="str">
        <f>IFERROR(VLOOKUP($B$472,$130:$216,MATCH($S481&amp;"/"&amp;P$341,$128:$128,0),FALSE),"")</f>
        <v/>
      </c>
      <c r="Q474" s="7" t="str">
        <f>IFERROR(VLOOKUP($B$466,$130:$216,MATCH($S474&amp;"/"&amp;Q$348,$128:$128,0),FALSE),"")</f>
        <v/>
      </c>
      <c r="R474" s="6"/>
      <c r="S474" s="9" t="s">
        <v>12</v>
      </c>
    </row>
    <row r="475" spans="1:19" ht="14">
      <c r="B475" s="7" t="str">
        <f>IFERROR(VLOOKUP($B$472,$130:$216,MATCH($S482&amp;"/"&amp;B$341,$128:$128,0),FALSE),"")</f>
        <v/>
      </c>
      <c r="C475" s="7" t="str">
        <f>IFERROR(VLOOKUP($B$472,$130:$216,MATCH($S482&amp;"/"&amp;C$341,$128:$128,0),FALSE),"")</f>
        <v/>
      </c>
      <c r="D475" s="7" t="str">
        <f>IFERROR(VLOOKUP($B$472,$130:$216,MATCH($S482&amp;"/"&amp;D$341,$128:$128,0),FALSE),"")</f>
        <v/>
      </c>
      <c r="E475" s="7" t="str">
        <f>IFERROR(VLOOKUP($B$472,$130:$216,MATCH($S482&amp;"/"&amp;E$341,$128:$128,0),FALSE),"")</f>
        <v/>
      </c>
      <c r="F475" s="7" t="str">
        <f>IFERROR(VLOOKUP($B$472,$130:$216,MATCH($S482&amp;"/"&amp;F$341,$128:$128,0),FALSE),"")</f>
        <v/>
      </c>
      <c r="G475" s="7" t="str">
        <f>IFERROR(VLOOKUP($B$472,$130:$216,MATCH($S482&amp;"/"&amp;G$341,$128:$128,0),FALSE),"")</f>
        <v/>
      </c>
      <c r="H475" s="7" t="str">
        <f>IFERROR(VLOOKUP($B$472,$130:$216,MATCH($S482&amp;"/"&amp;H$341,$128:$128,0),FALSE),"")</f>
        <v/>
      </c>
      <c r="I475" s="7" t="str">
        <f>IFERROR(VLOOKUP($B$472,$130:$216,MATCH($S482&amp;"/"&amp;I$341,$128:$128,0),FALSE),"")</f>
        <v/>
      </c>
      <c r="J475" s="7" t="str">
        <f>IFERROR(VLOOKUP($B$472,$130:$216,MATCH($S482&amp;"/"&amp;J$341,$128:$128,0),FALSE),"")</f>
        <v/>
      </c>
      <c r="K475" s="7" t="str">
        <f>IFERROR(VLOOKUP($B$472,$130:$216,MATCH($S482&amp;"/"&amp;K$341,$128:$128,0),FALSE),"")</f>
        <v/>
      </c>
      <c r="L475" s="7" t="str">
        <f>IFERROR(VLOOKUP($B$472,$130:$216,MATCH($S482&amp;"/"&amp;L$341,$128:$128,0),FALSE),"")</f>
        <v/>
      </c>
      <c r="M475" s="7">
        <f>IFERROR(VLOOKUP($B$472,$130:$216,MATCH($S482&amp;"/"&amp;M$341,$128:$128,0),FALSE),"")</f>
        <v>0</v>
      </c>
      <c r="N475" s="7" t="str">
        <f>IFERROR(VLOOKUP($B$472,$130:$216,MATCH($S482&amp;"/"&amp;N$341,$128:$128,0),FALSE),"")</f>
        <v/>
      </c>
      <c r="O475" s="7" t="str">
        <f>IFERROR(VLOOKUP($B$472,$130:$216,MATCH($S482&amp;"/"&amp;O$341,$128:$128,0),FALSE),"")</f>
        <v/>
      </c>
      <c r="P475" s="7" t="str">
        <f>IFERROR(VLOOKUP($B$472,$130:$216,MATCH($S482&amp;"/"&amp;P$341,$128:$128,0),FALSE),"")</f>
        <v/>
      </c>
      <c r="Q475" s="7" t="str">
        <f>IFERROR(VLOOKUP($B$466,$130:$216,MATCH($S475&amp;"/"&amp;Q$348,$128:$128,0),FALSE),"")</f>
        <v/>
      </c>
      <c r="R475" s="6"/>
      <c r="S475" s="9" t="s">
        <v>13</v>
      </c>
    </row>
    <row r="476" spans="1:19" ht="14">
      <c r="B476" s="18" t="str">
        <f>IFERROR(VLOOKUP($B$472,$130:$216,MATCH($S483&amp;"/"&amp;B$341,$128:$128,0),FALSE),"")</f>
        <v/>
      </c>
      <c r="C476" s="18" t="str">
        <f>IFERROR(VLOOKUP($B$472,$130:$216,MATCH($S483&amp;"/"&amp;C$341,$128:$128,0),FALSE),"")</f>
        <v/>
      </c>
      <c r="D476" s="18" t="str">
        <f>IFERROR(VLOOKUP($B$472,$130:$216,MATCH($S483&amp;"/"&amp;D$341,$128:$128,0),FALSE),"")</f>
        <v/>
      </c>
      <c r="E476" s="18" t="str">
        <f>IFERROR(VLOOKUP($B$472,$130:$216,MATCH($S483&amp;"/"&amp;E$341,$128:$128,0),FALSE),"")</f>
        <v/>
      </c>
      <c r="F476" s="18" t="str">
        <f>IFERROR(VLOOKUP($B$472,$130:$216,MATCH($S483&amp;"/"&amp;F$341,$128:$128,0),FALSE),"")</f>
        <v/>
      </c>
      <c r="G476" s="18" t="str">
        <f>IFERROR(VLOOKUP($B$472,$130:$216,MATCH($S483&amp;"/"&amp;G$341,$128:$128,0),FALSE),"")</f>
        <v/>
      </c>
      <c r="H476" s="18" t="str">
        <f>IFERROR(VLOOKUP($B$472,$130:$216,MATCH($S483&amp;"/"&amp;H$341,$128:$128,0),FALSE),"")</f>
        <v/>
      </c>
      <c r="I476" s="18" t="str">
        <f>IFERROR(VLOOKUP($B$472,$130:$216,MATCH($S483&amp;"/"&amp;I$341,$128:$128,0),FALSE),"")</f>
        <v/>
      </c>
      <c r="J476" s="18" t="str">
        <f>IFERROR(VLOOKUP($B$472,$130:$216,MATCH($S483&amp;"/"&amp;J$341,$128:$128,0),FALSE),"")</f>
        <v/>
      </c>
      <c r="K476" s="18" t="str">
        <f>IFERROR(VLOOKUP($B$472,$130:$216,MATCH($S483&amp;"/"&amp;K$341,$128:$128,0),FALSE),"")</f>
        <v/>
      </c>
      <c r="L476" s="18" t="str">
        <f>IFERROR(VLOOKUP($B$472,$130:$216,MATCH($S483&amp;"/"&amp;L$341,$128:$128,0),FALSE),"")</f>
        <v/>
      </c>
      <c r="M476" s="18">
        <f>IFERROR(VLOOKUP($B$472,$130:$216,MATCH($S483&amp;"/"&amp;M$341,$128:$128,0),FALSE),"")</f>
        <v>0</v>
      </c>
      <c r="N476" s="18" t="str">
        <f>IFERROR(VLOOKUP($B$472,$130:$216,MATCH($S483&amp;"/"&amp;N$341,$128:$128,0),FALSE),"")</f>
        <v/>
      </c>
      <c r="O476" s="18" t="str">
        <f>IFERROR(VLOOKUP($B$472,$130:$216,MATCH($S483&amp;"/"&amp;O$341,$128:$128,0),FALSE),"")</f>
        <v/>
      </c>
      <c r="P476" s="18" t="str">
        <f>IFERROR(VLOOKUP($B$472,$130:$216,MATCH($S483&amp;"/"&amp;P$341,$128:$128,0),FALSE),"")</f>
        <v/>
      </c>
      <c r="Q476" s="7" t="str">
        <f>IFERROR(VLOOKUP($B$466,$130:$216,MATCH($S476&amp;"/"&amp;Q$348,$128:$128,0),FALSE),"")</f>
        <v/>
      </c>
      <c r="R476" s="6"/>
      <c r="S476" s="9" t="s">
        <v>14</v>
      </c>
    </row>
    <row r="477" spans="1:19" ht="14">
      <c r="B477" s="7">
        <f>SUM(B473:B476)</f>
        <v>0</v>
      </c>
      <c r="C477" s="112">
        <f t="shared" ref="C477:M477" si="18">SUM(C473:C476)</f>
        <v>0</v>
      </c>
      <c r="D477" s="112">
        <f t="shared" si="18"/>
        <v>0</v>
      </c>
      <c r="E477" s="112">
        <f t="shared" si="18"/>
        <v>0</v>
      </c>
      <c r="F477" s="112">
        <f t="shared" si="18"/>
        <v>0</v>
      </c>
      <c r="G477" s="112">
        <f t="shared" si="18"/>
        <v>0</v>
      </c>
      <c r="H477" s="112">
        <f t="shared" si="18"/>
        <v>0</v>
      </c>
      <c r="I477" s="112">
        <f t="shared" si="18"/>
        <v>0</v>
      </c>
      <c r="J477" s="112">
        <f t="shared" si="18"/>
        <v>0</v>
      </c>
      <c r="K477" s="112">
        <f t="shared" si="18"/>
        <v>0</v>
      </c>
      <c r="L477" s="112">
        <f t="shared" si="18"/>
        <v>0</v>
      </c>
      <c r="M477" s="112">
        <f t="shared" si="18"/>
        <v>0</v>
      </c>
      <c r="N477" s="112">
        <f>IF(N474="",N473*4,IF(N475="",(N474+N473)*2,IF(N476="",((N475+N474+N473)/3)*4,SUM(N473:N476))))</f>
        <v>0</v>
      </c>
      <c r="O477" s="112" t="e">
        <f>IF(O474="",O473*4,IF(O475="",(O474+O473)*2,IF(O476="",((O475+O474+O473)/3)*4,SUM(O473:O476))))</f>
        <v>#VALUE!</v>
      </c>
      <c r="P477" s="112" t="e">
        <f>IF(P474="",P473*4,IF(P475="",(P474+P473)*2,IF(P476="",((P475+P474+P473)/3)*4,SUM(P473:P476))))</f>
        <v>#VALUE!</v>
      </c>
      <c r="Q477" s="18" t="str">
        <f>IFERROR(VLOOKUP($B$466,$130:$216,MATCH($S477&amp;"/"&amp;Q$348,$128:$128,0),FALSE),"")</f>
        <v/>
      </c>
      <c r="R477" s="6"/>
      <c r="S477" s="9" t="s">
        <v>19</v>
      </c>
    </row>
    <row r="478" spans="1:19" ht="14">
      <c r="B478" s="352" t="s">
        <v>354</v>
      </c>
      <c r="C478" s="352"/>
      <c r="D478" s="352"/>
      <c r="E478" s="352"/>
      <c r="F478" s="352"/>
      <c r="G478" s="352"/>
      <c r="H478" s="352"/>
      <c r="I478" s="352"/>
      <c r="J478" s="352"/>
      <c r="K478" s="352"/>
      <c r="L478" s="352"/>
      <c r="M478" s="352"/>
      <c r="N478" s="352"/>
      <c r="O478" s="115"/>
      <c r="P478" s="115"/>
      <c r="Q478" s="112" t="e">
        <f>IF(Q475="",Q474*4,IF(Q476="",(Q475+Q474)*2,IF(Q477="",((Q476+Q475+Q474)/3)*4,SUM(Q474:Q477))))</f>
        <v>#VALUE!</v>
      </c>
      <c r="R478" s="6"/>
      <c r="S478" s="9" t="s">
        <v>15</v>
      </c>
    </row>
    <row r="479" spans="1:19" ht="14">
      <c r="B479" s="7" t="str">
        <f>IFERROR(VLOOKUP($B$478,$130:$216,MATCH($S486&amp;"/"&amp;B$341,$128:$128,0),FALSE),"")</f>
        <v/>
      </c>
      <c r="C479" s="7" t="str">
        <f>IFERROR(VLOOKUP($B$478,$130:$216,MATCH($S486&amp;"/"&amp;C$341,$128:$128,0),FALSE),"")</f>
        <v/>
      </c>
      <c r="D479" s="7" t="str">
        <f>IFERROR(VLOOKUP($B$478,$130:$216,MATCH($S486&amp;"/"&amp;D$341,$128:$128,0),FALSE),"")</f>
        <v/>
      </c>
      <c r="E479" s="7" t="str">
        <f>IFERROR(VLOOKUP($B$478,$130:$216,MATCH($S486&amp;"/"&amp;E$341,$128:$128,0),FALSE),"")</f>
        <v/>
      </c>
      <c r="F479" s="7" t="str">
        <f>IFERROR(VLOOKUP($B$478,$130:$216,MATCH($S486&amp;"/"&amp;F$341,$128:$128,0),FALSE),"")</f>
        <v/>
      </c>
      <c r="G479" s="7" t="str">
        <f>IFERROR(VLOOKUP($B$478,$130:$216,MATCH($S486&amp;"/"&amp;G$341,$128:$128,0),FALSE),"")</f>
        <v/>
      </c>
      <c r="H479" s="7" t="str">
        <f>IFERROR(VLOOKUP($B$478,$130:$216,MATCH($S486&amp;"/"&amp;H$341,$128:$128,0),FALSE),"")</f>
        <v/>
      </c>
      <c r="I479" s="7" t="str">
        <f>IFERROR(VLOOKUP($B$478,$130:$216,MATCH($S486&amp;"/"&amp;I$341,$128:$128,0),FALSE),"")</f>
        <v/>
      </c>
      <c r="J479" s="7" t="str">
        <f>IFERROR(VLOOKUP($B$478,$130:$216,MATCH($S486&amp;"/"&amp;J$341,$128:$128,0),FALSE),"")</f>
        <v/>
      </c>
      <c r="K479" s="7" t="str">
        <f>IFERROR(VLOOKUP($B$478,$130:$216,MATCH($S486&amp;"/"&amp;K$341,$128:$128,0),FALSE),"")</f>
        <v/>
      </c>
      <c r="L479" s="7" t="str">
        <f>IFERROR(VLOOKUP($B$478,$130:$216,MATCH($S486&amp;"/"&amp;L$341,$128:$128,0),FALSE),"")</f>
        <v/>
      </c>
      <c r="M479" s="7">
        <f>IFERROR(VLOOKUP($B$478,$130:$216,MATCH($S486&amp;"/"&amp;M$341,$128:$128,0),FALSE),"")</f>
        <v>109589</v>
      </c>
      <c r="N479" s="7">
        <f>IFERROR(VLOOKUP($B$478,$130:$216,MATCH($S486&amp;"/"&amp;N$341,$128:$128,0),FALSE),"")</f>
        <v>127575</v>
      </c>
      <c r="O479" s="7" t="str">
        <f>IFERROR(VLOOKUP($B$478,$130:$216,MATCH($S486&amp;"/"&amp;O$341,$128:$128,0),FALSE),"")</f>
        <v/>
      </c>
      <c r="P479" s="7" t="str">
        <f>IFERROR(VLOOKUP($B$478,$130:$216,MATCH($S486&amp;"/"&amp;P$341,$128:$128,0),FALSE),"")</f>
        <v/>
      </c>
      <c r="Q479" s="115"/>
      <c r="R479" s="6"/>
      <c r="S479" s="9"/>
    </row>
    <row r="480" spans="1:19" ht="14">
      <c r="B480" s="7" t="str">
        <f>IFERROR(VLOOKUP($B$478,$130:$216,MATCH($S487&amp;"/"&amp;B$341,$128:$128,0),FALSE),"")</f>
        <v/>
      </c>
      <c r="C480" s="7" t="str">
        <f>IFERROR(VLOOKUP($B$478,$130:$216,MATCH($S487&amp;"/"&amp;C$341,$128:$128,0),FALSE),"")</f>
        <v/>
      </c>
      <c r="D480" s="7" t="str">
        <f>IFERROR(VLOOKUP($B$478,$130:$216,MATCH($S487&amp;"/"&amp;D$341,$128:$128,0),FALSE),"")</f>
        <v/>
      </c>
      <c r="E480" s="7" t="str">
        <f>IFERROR(VLOOKUP($B$478,$130:$216,MATCH($S487&amp;"/"&amp;E$341,$128:$128,0),FALSE),"")</f>
        <v/>
      </c>
      <c r="F480" s="7" t="str">
        <f>IFERROR(VLOOKUP($B$478,$130:$216,MATCH($S487&amp;"/"&amp;F$341,$128:$128,0),FALSE),"")</f>
        <v/>
      </c>
      <c r="G480" s="7" t="str">
        <f>IFERROR(VLOOKUP($B$478,$130:$216,MATCH($S487&amp;"/"&amp;G$341,$128:$128,0),FALSE),"")</f>
        <v/>
      </c>
      <c r="H480" s="7" t="str">
        <f>IFERROR(VLOOKUP($B$478,$130:$216,MATCH($S487&amp;"/"&amp;H$341,$128:$128,0),FALSE),"")</f>
        <v/>
      </c>
      <c r="I480" s="7" t="str">
        <f>IFERROR(VLOOKUP($B$478,$130:$216,MATCH($S487&amp;"/"&amp;I$341,$128:$128,0),FALSE),"")</f>
        <v/>
      </c>
      <c r="J480" s="7" t="str">
        <f>IFERROR(VLOOKUP($B$478,$130:$216,MATCH($S487&amp;"/"&amp;J$341,$128:$128,0),FALSE),"")</f>
        <v/>
      </c>
      <c r="K480" s="7" t="str">
        <f>IFERROR(VLOOKUP($B$478,$130:$216,MATCH($S487&amp;"/"&amp;K$341,$128:$128,0),FALSE),"")</f>
        <v/>
      </c>
      <c r="L480" s="7" t="str">
        <f>IFERROR(VLOOKUP($B$478,$130:$216,MATCH($S487&amp;"/"&amp;L$341,$128:$128,0),FALSE),"")</f>
        <v/>
      </c>
      <c r="M480" s="7">
        <f>IFERROR(VLOOKUP($B$478,$130:$216,MATCH($S487&amp;"/"&amp;M$341,$128:$128,0),FALSE),"")</f>
        <v>120119</v>
      </c>
      <c r="N480" s="7">
        <f>IFERROR(VLOOKUP($B$478,$130:$216,MATCH($S487&amp;"/"&amp;N$341,$128:$128,0),FALSE),"")</f>
        <v>96621</v>
      </c>
      <c r="O480" s="7" t="str">
        <f>IFERROR(VLOOKUP($B$478,$130:$216,MATCH($S487&amp;"/"&amp;O$341,$128:$128,0),FALSE),"")</f>
        <v/>
      </c>
      <c r="P480" s="7" t="str">
        <f>IFERROR(VLOOKUP($B$478,$130:$216,MATCH($S487&amp;"/"&amp;P$341,$128:$128,0),FALSE),"")</f>
        <v/>
      </c>
      <c r="Q480" s="7" t="str">
        <f>IFERROR(VLOOKUP($B$472,$130:$216,MATCH($S480&amp;"/"&amp;Q$348,$128:$128,0),FALSE),"")</f>
        <v/>
      </c>
      <c r="R480" s="6"/>
      <c r="S480" s="9" t="s">
        <v>12</v>
      </c>
    </row>
    <row r="481" spans="1:19" ht="14">
      <c r="B481" s="7" t="str">
        <f>IFERROR(VLOOKUP($B$478,$130:$216,MATCH($S488&amp;"/"&amp;B$341,$128:$128,0),FALSE),"")</f>
        <v/>
      </c>
      <c r="C481" s="7" t="str">
        <f>IFERROR(VLOOKUP($B$478,$130:$216,MATCH($S488&amp;"/"&amp;C$341,$128:$128,0),FALSE),"")</f>
        <v/>
      </c>
      <c r="D481" s="7" t="str">
        <f>IFERROR(VLOOKUP($B$478,$130:$216,MATCH($S488&amp;"/"&amp;D$341,$128:$128,0),FALSE),"")</f>
        <v/>
      </c>
      <c r="E481" s="7" t="str">
        <f>IFERROR(VLOOKUP($B$478,$130:$216,MATCH($S488&amp;"/"&amp;E$341,$128:$128,0),FALSE),"")</f>
        <v/>
      </c>
      <c r="F481" s="7" t="str">
        <f>IFERROR(VLOOKUP($B$478,$130:$216,MATCH($S488&amp;"/"&amp;F$341,$128:$128,0),FALSE),"")</f>
        <v/>
      </c>
      <c r="G481" s="7" t="str">
        <f>IFERROR(VLOOKUP($B$478,$130:$216,MATCH($S488&amp;"/"&amp;G$341,$128:$128,0),FALSE),"")</f>
        <v/>
      </c>
      <c r="H481" s="7" t="str">
        <f>IFERROR(VLOOKUP($B$478,$130:$216,MATCH($S488&amp;"/"&amp;H$341,$128:$128,0),FALSE),"")</f>
        <v/>
      </c>
      <c r="I481" s="7" t="str">
        <f>IFERROR(VLOOKUP($B$478,$130:$216,MATCH($S488&amp;"/"&amp;I$341,$128:$128,0),FALSE),"")</f>
        <v/>
      </c>
      <c r="J481" s="7" t="str">
        <f>IFERROR(VLOOKUP($B$478,$130:$216,MATCH($S488&amp;"/"&amp;J$341,$128:$128,0),FALSE),"")</f>
        <v/>
      </c>
      <c r="K481" s="7" t="str">
        <f>IFERROR(VLOOKUP($B$478,$130:$216,MATCH($S488&amp;"/"&amp;K$341,$128:$128,0),FALSE),"")</f>
        <v/>
      </c>
      <c r="L481" s="7" t="str">
        <f>IFERROR(VLOOKUP($B$478,$130:$216,MATCH($S488&amp;"/"&amp;L$341,$128:$128,0),FALSE),"")</f>
        <v/>
      </c>
      <c r="M481" s="7">
        <f>IFERROR(VLOOKUP($B$478,$130:$216,MATCH($S488&amp;"/"&amp;M$341,$128:$128,0),FALSE),"")</f>
        <v>137736</v>
      </c>
      <c r="N481" s="7" t="str">
        <f>IFERROR(VLOOKUP($B$478,$130:$216,MATCH($S488&amp;"/"&amp;N$341,$128:$128,0),FALSE),"")</f>
        <v/>
      </c>
      <c r="O481" s="7" t="str">
        <f>IFERROR(VLOOKUP($B$478,$130:$216,MATCH($S488&amp;"/"&amp;O$341,$128:$128,0),FALSE),"")</f>
        <v/>
      </c>
      <c r="P481" s="7" t="str">
        <f>IFERROR(VLOOKUP($B$478,$130:$216,MATCH($S488&amp;"/"&amp;P$341,$128:$128,0),FALSE),"")</f>
        <v/>
      </c>
      <c r="Q481" s="7" t="str">
        <f>IFERROR(VLOOKUP($B$472,$130:$216,MATCH($S481&amp;"/"&amp;Q$348,$128:$128,0),FALSE),"")</f>
        <v/>
      </c>
      <c r="R481" s="6"/>
      <c r="S481" s="9" t="s">
        <v>13</v>
      </c>
    </row>
    <row r="482" spans="1:19" ht="14">
      <c r="B482" s="18" t="str">
        <f>IFERROR(VLOOKUP($B$478,$130:$216,MATCH($S489&amp;"/"&amp;B$341,$128:$128,0),FALSE),"")</f>
        <v/>
      </c>
      <c r="C482" s="18" t="str">
        <f>IFERROR(VLOOKUP($B$478,$130:$216,MATCH($S489&amp;"/"&amp;C$341,$128:$128,0),FALSE),"")</f>
        <v/>
      </c>
      <c r="D482" s="18" t="str">
        <f>IFERROR(VLOOKUP($B$478,$130:$216,MATCH($S489&amp;"/"&amp;D$341,$128:$128,0),FALSE),"")</f>
        <v/>
      </c>
      <c r="E482" s="18" t="str">
        <f>IFERROR(VLOOKUP($B$478,$130:$216,MATCH($S489&amp;"/"&amp;E$341,$128:$128,0),FALSE),"")</f>
        <v/>
      </c>
      <c r="F482" s="18" t="str">
        <f>IFERROR(VLOOKUP($B$478,$130:$216,MATCH($S489&amp;"/"&amp;F$341,$128:$128,0),FALSE),"")</f>
        <v/>
      </c>
      <c r="G482" s="18" t="str">
        <f>IFERROR(VLOOKUP($B$478,$130:$216,MATCH($S489&amp;"/"&amp;G$341,$128:$128,0),FALSE),"")</f>
        <v/>
      </c>
      <c r="H482" s="18" t="str">
        <f>IFERROR(VLOOKUP($B$478,$130:$216,MATCH($S489&amp;"/"&amp;H$341,$128:$128,0),FALSE),"")</f>
        <v/>
      </c>
      <c r="I482" s="18" t="str">
        <f>IFERROR(VLOOKUP($B$478,$130:$216,MATCH($S489&amp;"/"&amp;I$341,$128:$128,0),FALSE),"")</f>
        <v/>
      </c>
      <c r="J482" s="18" t="str">
        <f>IFERROR(VLOOKUP($B$478,$130:$216,MATCH($S489&amp;"/"&amp;J$341,$128:$128,0),FALSE),"")</f>
        <v/>
      </c>
      <c r="K482" s="18" t="str">
        <f>IFERROR(VLOOKUP($B$478,$130:$216,MATCH($S489&amp;"/"&amp;K$341,$128:$128,0),FALSE),"")</f>
        <v/>
      </c>
      <c r="L482" s="18" t="str">
        <f>IFERROR(VLOOKUP($B$478,$130:$216,MATCH($S489&amp;"/"&amp;L$341,$128:$128,0),FALSE),"")</f>
        <v/>
      </c>
      <c r="M482" s="18">
        <f>IFERROR(VLOOKUP($B$478,$130:$216,MATCH($S489&amp;"/"&amp;M$341,$128:$128,0),FALSE),"")</f>
        <v>141889.60999999999</v>
      </c>
      <c r="N482" s="18" t="str">
        <f>IFERROR(VLOOKUP($B$478,$130:$216,MATCH($S489&amp;"/"&amp;N$341,$128:$128,0),FALSE),"")</f>
        <v/>
      </c>
      <c r="O482" s="18" t="str">
        <f>IFERROR(VLOOKUP($B$478,$130:$216,MATCH($S489&amp;"/"&amp;O$341,$128:$128,0),FALSE),"")</f>
        <v/>
      </c>
      <c r="P482" s="18" t="str">
        <f>IFERROR(VLOOKUP($B$478,$130:$216,MATCH($S489&amp;"/"&amp;P$341,$128:$128,0),FALSE),"")</f>
        <v/>
      </c>
      <c r="Q482" s="7" t="str">
        <f>IFERROR(VLOOKUP($B$472,$130:$216,MATCH($S482&amp;"/"&amp;Q$348,$128:$128,0),FALSE),"")</f>
        <v/>
      </c>
      <c r="R482" s="6"/>
      <c r="S482" s="9" t="s">
        <v>14</v>
      </c>
    </row>
    <row r="483" spans="1:19" ht="14">
      <c r="B483" s="7">
        <f>SUM(B479:B482)</f>
        <v>0</v>
      </c>
      <c r="C483" s="112">
        <f t="shared" ref="C483:M483" si="19">SUM(C479:C482)</f>
        <v>0</v>
      </c>
      <c r="D483" s="112">
        <f t="shared" si="19"/>
        <v>0</v>
      </c>
      <c r="E483" s="112">
        <f t="shared" si="19"/>
        <v>0</v>
      </c>
      <c r="F483" s="112">
        <f t="shared" si="19"/>
        <v>0</v>
      </c>
      <c r="G483" s="112">
        <f t="shared" si="19"/>
        <v>0</v>
      </c>
      <c r="H483" s="112">
        <f t="shared" si="19"/>
        <v>0</v>
      </c>
      <c r="I483" s="112">
        <f t="shared" si="19"/>
        <v>0</v>
      </c>
      <c r="J483" s="112">
        <f t="shared" si="19"/>
        <v>0</v>
      </c>
      <c r="K483" s="112">
        <f t="shared" si="19"/>
        <v>0</v>
      </c>
      <c r="L483" s="112">
        <f t="shared" si="19"/>
        <v>0</v>
      </c>
      <c r="M483" s="112">
        <f t="shared" si="19"/>
        <v>509333.61</v>
      </c>
      <c r="N483" s="112">
        <f>IF(N480="",N479*4,IF(N481="",(N480+N479)*2,IF(N482="",((N481+N480+N479)/3)*4,SUM(N479:N482))))</f>
        <v>448392</v>
      </c>
      <c r="O483" s="112" t="e">
        <f>IF(O480="",O479*4,IF(O481="",(O480+O479)*2,IF(O482="",((O481+O480+O479)/3)*4,SUM(O479:O482))))</f>
        <v>#VALUE!</v>
      </c>
      <c r="P483" s="112" t="e">
        <f>IF(P480="",P479*4,IF(P481="",(P480+P479)*2,IF(P482="",((P481+P480+P479)/3)*4,SUM(P479:P482))))</f>
        <v>#VALUE!</v>
      </c>
      <c r="Q483" s="18" t="str">
        <f>IFERROR(VLOOKUP($B$472,$130:$216,MATCH($S483&amp;"/"&amp;Q$348,$128:$128,0),FALSE),"")</f>
        <v/>
      </c>
      <c r="R483" s="6"/>
      <c r="S483" s="9" t="s">
        <v>19</v>
      </c>
    </row>
    <row r="484" spans="1:19" ht="14">
      <c r="A484" s="2"/>
      <c r="B484" s="352" t="s">
        <v>347</v>
      </c>
      <c r="C484" s="352"/>
      <c r="D484" s="352"/>
      <c r="E484" s="352"/>
      <c r="F484" s="352"/>
      <c r="G484" s="352"/>
      <c r="H484" s="352"/>
      <c r="I484" s="352"/>
      <c r="J484" s="352"/>
      <c r="K484" s="352"/>
      <c r="L484" s="352"/>
      <c r="M484" s="352"/>
      <c r="N484" s="352"/>
      <c r="O484" s="115"/>
      <c r="P484" s="115"/>
      <c r="Q484" s="112" t="e">
        <f>IF(Q481="",Q480*4,IF(Q482="",(Q481+Q480)*2,IF(Q483="",((Q482+Q481+Q480)/3)*4,SUM(Q480:Q483))))</f>
        <v>#VALUE!</v>
      </c>
      <c r="R484" s="6"/>
      <c r="S484" s="9" t="s">
        <v>15</v>
      </c>
    </row>
    <row r="485" spans="1:19" ht="14">
      <c r="A485" s="2"/>
      <c r="B485" s="7" t="str">
        <f>IFERROR(VLOOKUP($B$484,$130:$216,MATCH($S492&amp;"/"&amp;B$341,$128:$128,0),FALSE),"")</f>
        <v/>
      </c>
      <c r="C485" s="7" t="str">
        <f>IFERROR(VLOOKUP($B$484,$130:$216,MATCH($S492&amp;"/"&amp;C$341,$128:$128,0),FALSE),"")</f>
        <v/>
      </c>
      <c r="D485" s="7" t="str">
        <f>IFERROR(VLOOKUP($B$484,$130:$216,MATCH($S492&amp;"/"&amp;D$341,$128:$128,0),FALSE),"")</f>
        <v/>
      </c>
      <c r="E485" s="7" t="str">
        <f>IFERROR(VLOOKUP($B$484,$130:$216,MATCH($S492&amp;"/"&amp;E$341,$128:$128,0),FALSE),"")</f>
        <v/>
      </c>
      <c r="F485" s="7" t="str">
        <f>IFERROR(VLOOKUP($B$484,$130:$216,MATCH($S492&amp;"/"&amp;F$341,$128:$128,0),FALSE),"")</f>
        <v/>
      </c>
      <c r="G485" s="7" t="str">
        <f>IFERROR(VLOOKUP($B$484,$130:$216,MATCH($S492&amp;"/"&amp;G$341,$128:$128,0),FALSE),"")</f>
        <v/>
      </c>
      <c r="H485" s="7" t="str">
        <f>IFERROR(VLOOKUP($B$484,$130:$216,MATCH($S492&amp;"/"&amp;H$341,$128:$128,0),FALSE),"")</f>
        <v/>
      </c>
      <c r="I485" s="7" t="str">
        <f>IFERROR(VLOOKUP($B$484,$130:$216,MATCH($S492&amp;"/"&amp;I$341,$128:$128,0),FALSE),"")</f>
        <v/>
      </c>
      <c r="J485" s="7" t="str">
        <f>IFERROR(VLOOKUP($B$484,$130:$216,MATCH($S492&amp;"/"&amp;J$341,$128:$128,0),FALSE),"")</f>
        <v/>
      </c>
      <c r="K485" s="7" t="str">
        <f>IFERROR(VLOOKUP($B$484,$130:$216,MATCH($S492&amp;"/"&amp;K$341,$128:$128,0),FALSE),"")</f>
        <v/>
      </c>
      <c r="L485" s="7" t="str">
        <f>IFERROR(VLOOKUP($B$484,$130:$216,MATCH($S492&amp;"/"&amp;L$341,$128:$128,0),FALSE),"")</f>
        <v/>
      </c>
      <c r="M485" s="7">
        <f>IFERROR(VLOOKUP($B$484,$130:$216,MATCH($S492&amp;"/"&amp;M$341,$128:$128,0),FALSE),"")</f>
        <v>0</v>
      </c>
      <c r="N485" s="7">
        <f>IFERROR(VLOOKUP($B$484,$130:$216,MATCH($S492&amp;"/"&amp;N$341,$128:$128,0),FALSE),"")</f>
        <v>0</v>
      </c>
      <c r="O485" s="7" t="str">
        <f>IFERROR(VLOOKUP($B$484,$130:$216,MATCH($S492&amp;"/"&amp;O$341,$128:$128,0),FALSE),"")</f>
        <v/>
      </c>
      <c r="P485" s="7" t="str">
        <f>IFERROR(VLOOKUP($B$484,$130:$216,MATCH($S492&amp;"/"&amp;P$341,$128:$128,0),FALSE),"")</f>
        <v/>
      </c>
      <c r="Q485" s="115"/>
      <c r="R485" s="6"/>
      <c r="S485" s="9"/>
    </row>
    <row r="486" spans="1:19" ht="14">
      <c r="A486" s="2"/>
      <c r="B486" s="7" t="str">
        <f>IFERROR(VLOOKUP($B$484,$130:$216,MATCH($S493&amp;"/"&amp;B$341,$128:$128,0),FALSE),"")</f>
        <v/>
      </c>
      <c r="C486" s="7" t="str">
        <f>IFERROR(VLOOKUP($B$484,$130:$216,MATCH($S493&amp;"/"&amp;C$341,$128:$128,0),FALSE),"")</f>
        <v/>
      </c>
      <c r="D486" s="7" t="str">
        <f>IFERROR(VLOOKUP($B$484,$130:$216,MATCH($S493&amp;"/"&amp;D$341,$128:$128,0),FALSE),"")</f>
        <v/>
      </c>
      <c r="E486" s="7" t="str">
        <f>IFERROR(VLOOKUP($B$484,$130:$216,MATCH($S493&amp;"/"&amp;E$341,$128:$128,0),FALSE),"")</f>
        <v/>
      </c>
      <c r="F486" s="7" t="str">
        <f>IFERROR(VLOOKUP($B$484,$130:$216,MATCH($S493&amp;"/"&amp;F$341,$128:$128,0),FALSE),"")</f>
        <v/>
      </c>
      <c r="G486" s="7" t="str">
        <f>IFERROR(VLOOKUP($B$484,$130:$216,MATCH($S493&amp;"/"&amp;G$341,$128:$128,0),FALSE),"")</f>
        <v/>
      </c>
      <c r="H486" s="7" t="str">
        <f>IFERROR(VLOOKUP($B$484,$130:$216,MATCH($S493&amp;"/"&amp;H$341,$128:$128,0),FALSE),"")</f>
        <v/>
      </c>
      <c r="I486" s="7" t="str">
        <f>IFERROR(VLOOKUP($B$484,$130:$216,MATCH($S493&amp;"/"&amp;I$341,$128:$128,0),FALSE),"")</f>
        <v/>
      </c>
      <c r="J486" s="7" t="str">
        <f>IFERROR(VLOOKUP($B$484,$130:$216,MATCH($S493&amp;"/"&amp;J$341,$128:$128,0),FALSE),"")</f>
        <v/>
      </c>
      <c r="K486" s="7" t="str">
        <f>IFERROR(VLOOKUP($B$484,$130:$216,MATCH($S493&amp;"/"&amp;K$341,$128:$128,0),FALSE),"")</f>
        <v/>
      </c>
      <c r="L486" s="7" t="str">
        <f>IFERROR(VLOOKUP($B$484,$130:$216,MATCH($S493&amp;"/"&amp;L$341,$128:$128,0),FALSE),"")</f>
        <v/>
      </c>
      <c r="M486" s="7">
        <f>IFERROR(VLOOKUP($B$484,$130:$216,MATCH($S493&amp;"/"&amp;M$341,$128:$128,0),FALSE),"")</f>
        <v>0</v>
      </c>
      <c r="N486" s="7">
        <f>IFERROR(VLOOKUP($B$484,$130:$216,MATCH($S493&amp;"/"&amp;N$341,$128:$128,0),FALSE),"")</f>
        <v>0</v>
      </c>
      <c r="O486" s="7" t="str">
        <f>IFERROR(VLOOKUP($B$484,$130:$216,MATCH($S493&amp;"/"&amp;O$341,$128:$128,0),FALSE),"")</f>
        <v/>
      </c>
      <c r="P486" s="7" t="str">
        <f>IFERROR(VLOOKUP($B$484,$130:$216,MATCH($S493&amp;"/"&amp;P$341,$128:$128,0),FALSE),"")</f>
        <v/>
      </c>
      <c r="Q486" s="7" t="str">
        <f>IFERROR(VLOOKUP($B$478,$130:$216,MATCH($S486&amp;"/"&amp;Q$348,$128:$128,0),FALSE),"")</f>
        <v/>
      </c>
      <c r="R486" s="6"/>
      <c r="S486" s="9" t="s">
        <v>12</v>
      </c>
    </row>
    <row r="487" spans="1:19" ht="14">
      <c r="A487" s="2"/>
      <c r="B487" s="7" t="str">
        <f>IFERROR(VLOOKUP($B$484,$130:$216,MATCH($S494&amp;"/"&amp;B$341,$128:$128,0),FALSE),"")</f>
        <v/>
      </c>
      <c r="C487" s="7" t="str">
        <f>IFERROR(VLOOKUP($B$484,$130:$216,MATCH($S494&amp;"/"&amp;C$341,$128:$128,0),FALSE),"")</f>
        <v/>
      </c>
      <c r="D487" s="7" t="str">
        <f>IFERROR(VLOOKUP($B$484,$130:$216,MATCH($S494&amp;"/"&amp;D$341,$128:$128,0),FALSE),"")</f>
        <v/>
      </c>
      <c r="E487" s="7" t="str">
        <f>IFERROR(VLOOKUP($B$484,$130:$216,MATCH($S494&amp;"/"&amp;E$341,$128:$128,0),FALSE),"")</f>
        <v/>
      </c>
      <c r="F487" s="7" t="str">
        <f>IFERROR(VLOOKUP($B$484,$130:$216,MATCH($S494&amp;"/"&amp;F$341,$128:$128,0),FALSE),"")</f>
        <v/>
      </c>
      <c r="G487" s="7" t="str">
        <f>IFERROR(VLOOKUP($B$484,$130:$216,MATCH($S494&amp;"/"&amp;G$341,$128:$128,0),FALSE),"")</f>
        <v/>
      </c>
      <c r="H487" s="7" t="str">
        <f>IFERROR(VLOOKUP($B$484,$130:$216,MATCH($S494&amp;"/"&amp;H$341,$128:$128,0),FALSE),"")</f>
        <v/>
      </c>
      <c r="I487" s="7" t="str">
        <f>IFERROR(VLOOKUP($B$484,$130:$216,MATCH($S494&amp;"/"&amp;I$341,$128:$128,0),FALSE),"")</f>
        <v/>
      </c>
      <c r="J487" s="7" t="str">
        <f>IFERROR(VLOOKUP($B$484,$130:$216,MATCH($S494&amp;"/"&amp;J$341,$128:$128,0),FALSE),"")</f>
        <v/>
      </c>
      <c r="K487" s="7" t="str">
        <f>IFERROR(VLOOKUP($B$484,$130:$216,MATCH($S494&amp;"/"&amp;K$341,$128:$128,0),FALSE),"")</f>
        <v/>
      </c>
      <c r="L487" s="7" t="str">
        <f>IFERROR(VLOOKUP($B$484,$130:$216,MATCH($S494&amp;"/"&amp;L$341,$128:$128,0),FALSE),"")</f>
        <v/>
      </c>
      <c r="M487" s="7">
        <f>IFERROR(VLOOKUP($B$484,$130:$216,MATCH($S494&amp;"/"&amp;M$341,$128:$128,0),FALSE),"")</f>
        <v>0</v>
      </c>
      <c r="N487" s="7" t="str">
        <f>IFERROR(VLOOKUP($B$484,$130:$216,MATCH($S494&amp;"/"&amp;N$341,$128:$128,0),FALSE),"")</f>
        <v/>
      </c>
      <c r="O487" s="7" t="str">
        <f>IFERROR(VLOOKUP($B$484,$130:$216,MATCH($S494&amp;"/"&amp;O$341,$128:$128,0),FALSE),"")</f>
        <v/>
      </c>
      <c r="P487" s="7" t="str">
        <f>IFERROR(VLOOKUP($B$484,$130:$216,MATCH($S494&amp;"/"&amp;P$341,$128:$128,0),FALSE),"")</f>
        <v/>
      </c>
      <c r="Q487" s="7" t="str">
        <f>IFERROR(VLOOKUP($B$478,$130:$216,MATCH($S487&amp;"/"&amp;Q$348,$128:$128,0),FALSE),"")</f>
        <v/>
      </c>
      <c r="R487" s="6"/>
      <c r="S487" s="9" t="s">
        <v>13</v>
      </c>
    </row>
    <row r="488" spans="1:19" ht="14">
      <c r="A488" s="2"/>
      <c r="B488" s="7" t="str">
        <f>IFERROR(VLOOKUP($B$484,$130:$216,MATCH($S495&amp;"/"&amp;B$341,$128:$128,0),FALSE),"")</f>
        <v/>
      </c>
      <c r="C488" s="7" t="str">
        <f>IFERROR(VLOOKUP($B$484,$130:$216,MATCH($S495&amp;"/"&amp;C$341,$128:$128,0),FALSE),"")</f>
        <v/>
      </c>
      <c r="D488" s="7" t="str">
        <f>IFERROR(VLOOKUP($B$484,$130:$216,MATCH($S495&amp;"/"&amp;D$341,$128:$128,0),FALSE),"")</f>
        <v/>
      </c>
      <c r="E488" s="7" t="str">
        <f>IFERROR(VLOOKUP($B$484,$130:$216,MATCH($S495&amp;"/"&amp;E$341,$128:$128,0),FALSE),"")</f>
        <v/>
      </c>
      <c r="F488" s="7" t="str">
        <f>IFERROR(VLOOKUP($B$484,$130:$216,MATCH($S495&amp;"/"&amp;F$341,$128:$128,0),FALSE),"")</f>
        <v/>
      </c>
      <c r="G488" s="7" t="str">
        <f>IFERROR(VLOOKUP($B$484,$130:$216,MATCH($S495&amp;"/"&amp;G$341,$128:$128,0),FALSE),"")</f>
        <v/>
      </c>
      <c r="H488" s="7" t="str">
        <f>IFERROR(VLOOKUP($B$484,$130:$216,MATCH($S495&amp;"/"&amp;H$341,$128:$128,0),FALSE),"")</f>
        <v/>
      </c>
      <c r="I488" s="7" t="str">
        <f>IFERROR(VLOOKUP($B$484,$130:$216,MATCH($S495&amp;"/"&amp;I$341,$128:$128,0),FALSE),"")</f>
        <v/>
      </c>
      <c r="J488" s="7" t="str">
        <f>IFERROR(VLOOKUP($B$484,$130:$216,MATCH($S495&amp;"/"&amp;J$341,$128:$128,0),FALSE),"")</f>
        <v/>
      </c>
      <c r="K488" s="7" t="str">
        <f>IFERROR(VLOOKUP($B$484,$130:$216,MATCH($S495&amp;"/"&amp;K$341,$128:$128,0),FALSE),"")</f>
        <v/>
      </c>
      <c r="L488" s="7" t="str">
        <f>IFERROR(VLOOKUP($B$484,$130:$216,MATCH($S495&amp;"/"&amp;L$341,$128:$128,0),FALSE),"")</f>
        <v/>
      </c>
      <c r="M488" s="7">
        <f>IFERROR(VLOOKUP($B$484,$130:$216,MATCH($S495&amp;"/"&amp;M$341,$128:$128,0),FALSE),"")</f>
        <v>0</v>
      </c>
      <c r="N488" s="7" t="str">
        <f>IFERROR(VLOOKUP($B$484,$130:$216,MATCH($S495&amp;"/"&amp;N$341,$128:$128,0),FALSE),"")</f>
        <v/>
      </c>
      <c r="O488" s="7" t="str">
        <f>IFERROR(VLOOKUP($B$484,$130:$216,MATCH($S495&amp;"/"&amp;O$341,$128:$128,0),FALSE),"")</f>
        <v/>
      </c>
      <c r="P488" s="7" t="str">
        <f>IFERROR(VLOOKUP($B$484,$130:$216,MATCH($S495&amp;"/"&amp;P$341,$128:$128,0),FALSE),"")</f>
        <v/>
      </c>
      <c r="Q488" s="7" t="str">
        <f>IFERROR(VLOOKUP($B$478,$130:$216,MATCH($S488&amp;"/"&amp;Q$348,$128:$128,0),FALSE),"")</f>
        <v/>
      </c>
      <c r="R488" s="6"/>
      <c r="S488" s="9" t="s">
        <v>14</v>
      </c>
    </row>
    <row r="489" spans="1:19" ht="14">
      <c r="A489" s="2"/>
      <c r="B489" s="16">
        <f>SUM(B485:B488)</f>
        <v>0</v>
      </c>
      <c r="C489" s="16">
        <f t="shared" ref="C489:M489" si="20">SUM(C485:C488)</f>
        <v>0</v>
      </c>
      <c r="D489" s="16">
        <f t="shared" si="20"/>
        <v>0</v>
      </c>
      <c r="E489" s="16">
        <f t="shared" si="20"/>
        <v>0</v>
      </c>
      <c r="F489" s="16">
        <f t="shared" si="20"/>
        <v>0</v>
      </c>
      <c r="G489" s="16">
        <f t="shared" si="20"/>
        <v>0</v>
      </c>
      <c r="H489" s="16">
        <f t="shared" si="20"/>
        <v>0</v>
      </c>
      <c r="I489" s="16">
        <f t="shared" si="20"/>
        <v>0</v>
      </c>
      <c r="J489" s="16">
        <f t="shared" si="20"/>
        <v>0</v>
      </c>
      <c r="K489" s="16">
        <f t="shared" si="20"/>
        <v>0</v>
      </c>
      <c r="L489" s="16">
        <f t="shared" si="20"/>
        <v>0</v>
      </c>
      <c r="M489" s="16">
        <f t="shared" si="20"/>
        <v>0</v>
      </c>
      <c r="N489" s="16">
        <f>IF(N486="",N485*4,IF(N487="",(N486+N485)*2,IF(N488="",((N487+N486+N485)/3)*4,SUM(N485:N488))))</f>
        <v>0</v>
      </c>
      <c r="O489" s="16" t="e">
        <f>IF(O486="",O485*4,IF(O487="",(O486+O485)*2,IF(O488="",((O487+O486+O485)/3)*4,SUM(O485:O488))))</f>
        <v>#VALUE!</v>
      </c>
      <c r="P489" s="16" t="e">
        <f>IF(P486="",P485*4,IF(P487="",(P486+P485)*2,IF(P488="",((P487+P486+P485)/3)*4,SUM(P485:P488))))</f>
        <v>#VALUE!</v>
      </c>
      <c r="Q489" s="18" t="str">
        <f>IFERROR(VLOOKUP($B$478,$130:$216,MATCH($S489&amp;"/"&amp;Q$348,$128:$128,0),FALSE),"")</f>
        <v/>
      </c>
      <c r="R489" s="6"/>
      <c r="S489" s="9" t="s">
        <v>19</v>
      </c>
    </row>
    <row r="490" spans="1:19" ht="14">
      <c r="B490" s="354" t="s">
        <v>21</v>
      </c>
      <c r="C490" s="354"/>
      <c r="D490" s="354"/>
      <c r="E490" s="354"/>
      <c r="F490" s="354"/>
      <c r="G490" s="354"/>
      <c r="H490" s="354"/>
      <c r="I490" s="354"/>
      <c r="J490" s="354"/>
      <c r="K490" s="354"/>
      <c r="L490" s="354"/>
      <c r="M490" s="354"/>
      <c r="N490" s="354"/>
      <c r="O490" s="117"/>
      <c r="P490" s="117"/>
      <c r="Q490" s="112" t="e">
        <f>IF(Q487="",Q486*4,IF(Q488="",(Q487+Q486)*2,IF(Q489="",((Q488+Q487+Q486)/3)*4,SUM(Q486:Q489))))</f>
        <v>#VALUE!</v>
      </c>
      <c r="R490" s="6"/>
      <c r="S490" s="9" t="s">
        <v>15</v>
      </c>
    </row>
    <row r="491" spans="1:19" s="2" customFormat="1" ht="14">
      <c r="A491" s="79"/>
      <c r="B491" s="355" t="s">
        <v>348</v>
      </c>
      <c r="C491" s="355"/>
      <c r="D491" s="355"/>
      <c r="E491" s="355"/>
      <c r="F491" s="355"/>
      <c r="G491" s="355"/>
      <c r="H491" s="355"/>
      <c r="I491" s="355"/>
      <c r="J491" s="355"/>
      <c r="K491" s="355"/>
      <c r="L491" s="355"/>
      <c r="M491" s="355"/>
      <c r="N491" s="355"/>
      <c r="O491" s="118"/>
      <c r="P491" s="118"/>
      <c r="Q491" s="115"/>
      <c r="R491" s="6"/>
      <c r="S491" s="9"/>
    </row>
    <row r="492" spans="1:19" s="2" customFormat="1" ht="14">
      <c r="A492" s="79"/>
      <c r="B492" s="7" t="str">
        <f>IFERROR(VLOOKUP($B$491,$130:$216,MATCH($S499&amp;"/"&amp;B$341,$128:$128,0),FALSE),"")</f>
        <v/>
      </c>
      <c r="C492" s="7" t="str">
        <f>IFERROR(VLOOKUP($B$491,$130:$216,MATCH($S499&amp;"/"&amp;C$341,$128:$128,0),FALSE),"")</f>
        <v/>
      </c>
      <c r="D492" s="7" t="str">
        <f>IFERROR(VLOOKUP($B$491,$130:$216,MATCH($S499&amp;"/"&amp;D$341,$128:$128,0),FALSE),"")</f>
        <v/>
      </c>
      <c r="E492" s="7" t="str">
        <f>IFERROR(VLOOKUP($B$491,$130:$216,MATCH($S499&amp;"/"&amp;E$341,$128:$128,0),FALSE),"")</f>
        <v/>
      </c>
      <c r="F492" s="7" t="str">
        <f>IFERROR(VLOOKUP($B$491,$130:$216,MATCH($S499&amp;"/"&amp;F$341,$128:$128,0),FALSE),"")</f>
        <v/>
      </c>
      <c r="G492" s="7" t="str">
        <f>IFERROR(VLOOKUP($B$491,$130:$216,MATCH($S499&amp;"/"&amp;G$341,$128:$128,0),FALSE),"")</f>
        <v/>
      </c>
      <c r="H492" s="7" t="str">
        <f>IFERROR(VLOOKUP($B$491,$130:$216,MATCH($S499&amp;"/"&amp;H$341,$128:$128,0),FALSE),"")</f>
        <v/>
      </c>
      <c r="I492" s="7" t="str">
        <f>IFERROR(VLOOKUP($B$491,$130:$216,MATCH($S499&amp;"/"&amp;I$341,$128:$128,0),FALSE),"")</f>
        <v/>
      </c>
      <c r="J492" s="7" t="str">
        <f>IFERROR(VLOOKUP($B$491,$130:$216,MATCH($S499&amp;"/"&amp;J$341,$128:$128,0),FALSE),"")</f>
        <v/>
      </c>
      <c r="K492" s="7" t="str">
        <f>IFERROR(VLOOKUP($B$491,$130:$216,MATCH($S499&amp;"/"&amp;K$341,$128:$128,0),FALSE),"")</f>
        <v/>
      </c>
      <c r="L492" s="7" t="str">
        <f>IFERROR(VLOOKUP($B$491,$130:$216,MATCH($S499&amp;"/"&amp;L$341,$128:$128,0),FALSE),"")</f>
        <v/>
      </c>
      <c r="M492" s="7">
        <f>IFERROR(VLOOKUP($B$491,$130:$216,MATCH($S499&amp;"/"&amp;M$341,$128:$128,0),FALSE),"")</f>
        <v>0</v>
      </c>
      <c r="N492" s="7">
        <f>IFERROR(VLOOKUP($B$491,$130:$216,MATCH($S499&amp;"/"&amp;N$341,$128:$128,0),FALSE),"")</f>
        <v>0</v>
      </c>
      <c r="O492" s="7" t="str">
        <f>IFERROR(VLOOKUP($B$491,$130:$216,MATCH($S499&amp;"/"&amp;O$341,$128:$128,0),FALSE),"")</f>
        <v/>
      </c>
      <c r="P492" s="7" t="str">
        <f>IFERROR(VLOOKUP($B$491,$130:$216,MATCH($S499&amp;"/"&amp;P$341,$128:$128,0),FALSE),"")</f>
        <v/>
      </c>
      <c r="Q492" s="7" t="str">
        <f>IFERROR(VLOOKUP($B$484,$130:$216,MATCH($S492&amp;"/"&amp;Q$348,$128:$128,0),FALSE),"")</f>
        <v/>
      </c>
      <c r="R492" s="6"/>
      <c r="S492" s="9" t="s">
        <v>12</v>
      </c>
    </row>
    <row r="493" spans="1:19" s="2" customFormat="1" ht="14">
      <c r="A493" s="79"/>
      <c r="B493" s="7" t="str">
        <f>IFERROR(VLOOKUP($B$491,$130:$216,MATCH($S500&amp;"/"&amp;B$341,$128:$128,0),FALSE),"")</f>
        <v/>
      </c>
      <c r="C493" s="7" t="str">
        <f>IFERROR(VLOOKUP($B$491,$130:$216,MATCH($S500&amp;"/"&amp;C$341,$128:$128,0),FALSE),"")</f>
        <v/>
      </c>
      <c r="D493" s="7" t="str">
        <f>IFERROR(VLOOKUP($B$491,$130:$216,MATCH($S500&amp;"/"&amp;D$341,$128:$128,0),FALSE),"")</f>
        <v/>
      </c>
      <c r="E493" s="7" t="str">
        <f>IFERROR(VLOOKUP($B$491,$130:$216,MATCH($S500&amp;"/"&amp;E$341,$128:$128,0),FALSE),"")</f>
        <v/>
      </c>
      <c r="F493" s="7" t="str">
        <f>IFERROR(VLOOKUP($B$491,$130:$216,MATCH($S500&amp;"/"&amp;F$341,$128:$128,0),FALSE),"")</f>
        <v/>
      </c>
      <c r="G493" s="7" t="str">
        <f>IFERROR(VLOOKUP($B$491,$130:$216,MATCH($S500&amp;"/"&amp;G$341,$128:$128,0),FALSE),"")</f>
        <v/>
      </c>
      <c r="H493" s="7" t="str">
        <f>IFERROR(VLOOKUP($B$491,$130:$216,MATCH($S500&amp;"/"&amp;H$341,$128:$128,0),FALSE),"")</f>
        <v/>
      </c>
      <c r="I493" s="7" t="str">
        <f>IFERROR(VLOOKUP($B$491,$130:$216,MATCH($S500&amp;"/"&amp;I$341,$128:$128,0),FALSE),"")</f>
        <v/>
      </c>
      <c r="J493" s="7" t="str">
        <f>IFERROR(VLOOKUP($B$491,$130:$216,MATCH($S500&amp;"/"&amp;J$341,$128:$128,0),FALSE),"")</f>
        <v/>
      </c>
      <c r="K493" s="7" t="str">
        <f>IFERROR(VLOOKUP($B$491,$130:$216,MATCH($S500&amp;"/"&amp;K$341,$128:$128,0),FALSE),"")</f>
        <v/>
      </c>
      <c r="L493" s="7" t="str">
        <f>IFERROR(VLOOKUP($B$491,$130:$216,MATCH($S500&amp;"/"&amp;L$341,$128:$128,0),FALSE),"")</f>
        <v/>
      </c>
      <c r="M493" s="7">
        <f>IFERROR(VLOOKUP($B$491,$130:$216,MATCH($S500&amp;"/"&amp;M$341,$128:$128,0),FALSE),"")</f>
        <v>0</v>
      </c>
      <c r="N493" s="7">
        <f>IFERROR(VLOOKUP($B$491,$130:$216,MATCH($S500&amp;"/"&amp;N$341,$128:$128,0),FALSE),"")</f>
        <v>0</v>
      </c>
      <c r="O493" s="7" t="str">
        <f>IFERROR(VLOOKUP($B$491,$130:$216,MATCH($S500&amp;"/"&amp;O$341,$128:$128,0),FALSE),"")</f>
        <v/>
      </c>
      <c r="P493" s="7" t="str">
        <f>IFERROR(VLOOKUP($B$491,$130:$216,MATCH($S500&amp;"/"&amp;P$341,$128:$128,0),FALSE),"")</f>
        <v/>
      </c>
      <c r="Q493" s="7" t="str">
        <f>IFERROR(VLOOKUP($B$484,$130:$216,MATCH($S493&amp;"/"&amp;Q$348,$128:$128,0),FALSE),"")</f>
        <v/>
      </c>
      <c r="R493" s="6"/>
      <c r="S493" s="9" t="s">
        <v>13</v>
      </c>
    </row>
    <row r="494" spans="1:19" s="2" customFormat="1" ht="14">
      <c r="A494" s="79"/>
      <c r="B494" s="7" t="str">
        <f>IFERROR(VLOOKUP($B$491,$130:$216,MATCH($S501&amp;"/"&amp;B$341,$128:$128,0),FALSE),"")</f>
        <v/>
      </c>
      <c r="C494" s="7" t="str">
        <f>IFERROR(VLOOKUP($B$491,$130:$216,MATCH($S501&amp;"/"&amp;C$341,$128:$128,0),FALSE),"")</f>
        <v/>
      </c>
      <c r="D494" s="7" t="str">
        <f>IFERROR(VLOOKUP($B$491,$130:$216,MATCH($S501&amp;"/"&amp;D$341,$128:$128,0),FALSE),"")</f>
        <v/>
      </c>
      <c r="E494" s="7" t="str">
        <f>IFERROR(VLOOKUP($B$491,$130:$216,MATCH($S501&amp;"/"&amp;E$341,$128:$128,0),FALSE),"")</f>
        <v/>
      </c>
      <c r="F494" s="7" t="str">
        <f>IFERROR(VLOOKUP($B$491,$130:$216,MATCH($S501&amp;"/"&amp;F$341,$128:$128,0),FALSE),"")</f>
        <v/>
      </c>
      <c r="G494" s="7" t="str">
        <f>IFERROR(VLOOKUP($B$491,$130:$216,MATCH($S501&amp;"/"&amp;G$341,$128:$128,0),FALSE),"")</f>
        <v/>
      </c>
      <c r="H494" s="7" t="str">
        <f>IFERROR(VLOOKUP($B$491,$130:$216,MATCH($S501&amp;"/"&amp;H$341,$128:$128,0),FALSE),"")</f>
        <v/>
      </c>
      <c r="I494" s="7" t="str">
        <f>IFERROR(VLOOKUP($B$491,$130:$216,MATCH($S501&amp;"/"&amp;I$341,$128:$128,0),FALSE),"")</f>
        <v/>
      </c>
      <c r="J494" s="7" t="str">
        <f>IFERROR(VLOOKUP($B$491,$130:$216,MATCH($S501&amp;"/"&amp;J$341,$128:$128,0),FALSE),"")</f>
        <v/>
      </c>
      <c r="K494" s="7" t="str">
        <f>IFERROR(VLOOKUP($B$491,$130:$216,MATCH($S501&amp;"/"&amp;K$341,$128:$128,0),FALSE),"")</f>
        <v/>
      </c>
      <c r="L494" s="7" t="str">
        <f>IFERROR(VLOOKUP($B$491,$130:$216,MATCH($S501&amp;"/"&amp;L$341,$128:$128,0),FALSE),"")</f>
        <v/>
      </c>
      <c r="M494" s="7">
        <f>IFERROR(VLOOKUP($B$491,$130:$216,MATCH($S501&amp;"/"&amp;M$341,$128:$128,0),FALSE),"")</f>
        <v>0</v>
      </c>
      <c r="N494" s="7" t="str">
        <f>IFERROR(VLOOKUP($B$491,$130:$216,MATCH($S501&amp;"/"&amp;N$341,$128:$128,0),FALSE),"")</f>
        <v/>
      </c>
      <c r="O494" s="7" t="str">
        <f>IFERROR(VLOOKUP($B$491,$130:$216,MATCH($S501&amp;"/"&amp;O$341,$128:$128,0),FALSE),"")</f>
        <v/>
      </c>
      <c r="P494" s="7" t="str">
        <f>IFERROR(VLOOKUP($B$491,$130:$216,MATCH($S501&amp;"/"&amp;P$341,$128:$128,0),FALSE),"")</f>
        <v/>
      </c>
      <c r="Q494" s="7" t="str">
        <f>IFERROR(VLOOKUP($B$484,$130:$216,MATCH($S494&amp;"/"&amp;Q$348,$128:$128,0),FALSE),"")</f>
        <v/>
      </c>
      <c r="R494" s="6"/>
      <c r="S494" s="9" t="s">
        <v>14</v>
      </c>
    </row>
    <row r="495" spans="1:19" s="2" customFormat="1" ht="14">
      <c r="A495" s="79"/>
      <c r="B495" s="18" t="str">
        <f>IFERROR(VLOOKUP($B$491,$130:$216,MATCH($S502&amp;"/"&amp;B$341,$128:$128,0),FALSE),"")</f>
        <v/>
      </c>
      <c r="C495" s="18" t="str">
        <f>IFERROR(VLOOKUP($B$491,$130:$216,MATCH($S502&amp;"/"&amp;C$341,$128:$128,0),FALSE),"")</f>
        <v/>
      </c>
      <c r="D495" s="18" t="str">
        <f>IFERROR(VLOOKUP($B$491,$130:$216,MATCH($S502&amp;"/"&amp;D$341,$128:$128,0),FALSE),"")</f>
        <v/>
      </c>
      <c r="E495" s="18" t="str">
        <f>IFERROR(VLOOKUP($B$491,$130:$216,MATCH($S502&amp;"/"&amp;E$341,$128:$128,0),FALSE),"")</f>
        <v/>
      </c>
      <c r="F495" s="18" t="str">
        <f>IFERROR(VLOOKUP($B$491,$130:$216,MATCH($S502&amp;"/"&amp;F$341,$128:$128,0),FALSE),"")</f>
        <v/>
      </c>
      <c r="G495" s="18" t="str">
        <f>IFERROR(VLOOKUP($B$491,$130:$216,MATCH($S502&amp;"/"&amp;G$341,$128:$128,0),FALSE),"")</f>
        <v/>
      </c>
      <c r="H495" s="18" t="str">
        <f>IFERROR(VLOOKUP($B$491,$130:$216,MATCH($S502&amp;"/"&amp;H$341,$128:$128,0),FALSE),"")</f>
        <v/>
      </c>
      <c r="I495" s="18" t="str">
        <f>IFERROR(VLOOKUP($B$491,$130:$216,MATCH($S502&amp;"/"&amp;I$341,$128:$128,0),FALSE),"")</f>
        <v/>
      </c>
      <c r="J495" s="18" t="str">
        <f>IFERROR(VLOOKUP($B$491,$130:$216,MATCH($S502&amp;"/"&amp;J$341,$128:$128,0),FALSE),"")</f>
        <v/>
      </c>
      <c r="K495" s="18" t="str">
        <f>IFERROR(VLOOKUP($B$491,$130:$216,MATCH($S502&amp;"/"&amp;K$341,$128:$128,0),FALSE),"")</f>
        <v/>
      </c>
      <c r="L495" s="18" t="str">
        <f>IFERROR(VLOOKUP($B$491,$130:$216,MATCH($S502&amp;"/"&amp;L$341,$128:$128,0),FALSE),"")</f>
        <v/>
      </c>
      <c r="M495" s="18">
        <f>IFERROR(VLOOKUP($B$491,$130:$216,MATCH($S502&amp;"/"&amp;M$341,$128:$128,0),FALSE),"")</f>
        <v>0</v>
      </c>
      <c r="N495" s="18" t="str">
        <f>IFERROR(VLOOKUP($B$491,$130:$216,MATCH($S502&amp;"/"&amp;N$341,$128:$128,0),FALSE),"")</f>
        <v/>
      </c>
      <c r="O495" s="18" t="str">
        <f>IFERROR(VLOOKUP($B$491,$130:$216,MATCH($S502&amp;"/"&amp;O$341,$128:$128,0),FALSE),"")</f>
        <v/>
      </c>
      <c r="P495" s="18" t="str">
        <f>IFERROR(VLOOKUP($B$491,$130:$216,MATCH($S502&amp;"/"&amp;P$341,$128:$128,0),FALSE),"")</f>
        <v/>
      </c>
      <c r="Q495" s="7" t="str">
        <f>IFERROR(VLOOKUP($B$484,$130:$216,MATCH($S495&amp;"/"&amp;Q$348,$128:$128,0),FALSE),"")</f>
        <v/>
      </c>
      <c r="R495" s="6"/>
      <c r="S495" s="9" t="s">
        <v>19</v>
      </c>
    </row>
    <row r="496" spans="1:19" s="2" customFormat="1" ht="14">
      <c r="A496" s="79"/>
      <c r="B496" s="18">
        <f>SUM(B492:B495)</f>
        <v>0</v>
      </c>
      <c r="C496" s="18">
        <f t="shared" ref="C496:M496" si="21">SUM(C492:C495)</f>
        <v>0</v>
      </c>
      <c r="D496" s="18">
        <f t="shared" si="21"/>
        <v>0</v>
      </c>
      <c r="E496" s="18">
        <f t="shared" si="21"/>
        <v>0</v>
      </c>
      <c r="F496" s="18">
        <f t="shared" si="21"/>
        <v>0</v>
      </c>
      <c r="G496" s="18">
        <f t="shared" si="21"/>
        <v>0</v>
      </c>
      <c r="H496" s="18">
        <f t="shared" si="21"/>
        <v>0</v>
      </c>
      <c r="I496" s="18">
        <f t="shared" si="21"/>
        <v>0</v>
      </c>
      <c r="J496" s="18">
        <f t="shared" si="21"/>
        <v>0</v>
      </c>
      <c r="K496" s="18">
        <f t="shared" si="21"/>
        <v>0</v>
      </c>
      <c r="L496" s="18">
        <f t="shared" si="21"/>
        <v>0</v>
      </c>
      <c r="M496" s="18">
        <f t="shared" si="21"/>
        <v>0</v>
      </c>
      <c r="N496" s="18">
        <f>IF(N493="",N492*4,IF(N494="",(N493+N492)*2,IF(N495="",((N494+N493+N492)/3)*4,SUM(N492:N495))))</f>
        <v>0</v>
      </c>
      <c r="O496" s="18" t="e">
        <f>IF(O493="",O492*4,IF(O494="",(O493+O492)*2,IF(O495="",((O494+O493+O492)/3)*4,SUM(O492:O495))))</f>
        <v>#VALUE!</v>
      </c>
      <c r="P496" s="18" t="e">
        <f>IF(P493="",P492*4,IF(P494="",(P493+P492)*2,IF(P495="",((P494+P493+P492)/3)*4,SUM(P492:P495))))</f>
        <v>#VALUE!</v>
      </c>
      <c r="Q496" s="16" t="e">
        <f>IF(Q493="",Q492*4,IF(Q494="",(Q493+Q492)*2,IF(Q495="",((Q494+Q493+Q492)/3)*4,SUM(Q492:Q495))))</f>
        <v>#VALUE!</v>
      </c>
      <c r="R496" s="6"/>
      <c r="S496" s="9" t="s">
        <v>15</v>
      </c>
    </row>
    <row r="497" spans="1:19" ht="14">
      <c r="B497" s="21" t="e">
        <f>B496/B$458</f>
        <v>#DIV/0!</v>
      </c>
      <c r="C497" s="22" t="e">
        <f>C496/C$458</f>
        <v>#DIV/0!</v>
      </c>
      <c r="D497" s="22" t="e">
        <f>D496/D$458</f>
        <v>#DIV/0!</v>
      </c>
      <c r="E497" s="22" t="e">
        <f>E496/E$458</f>
        <v>#DIV/0!</v>
      </c>
      <c r="F497" s="22" t="e">
        <f>F496/F$458</f>
        <v>#DIV/0!</v>
      </c>
      <c r="G497" s="22" t="e">
        <f>G496/G$458</f>
        <v>#DIV/0!</v>
      </c>
      <c r="H497" s="22" t="e">
        <f>H496/H$458</f>
        <v>#DIV/0!</v>
      </c>
      <c r="I497" s="22" t="e">
        <f>I496/I$458</f>
        <v>#DIV/0!</v>
      </c>
      <c r="J497" s="22" t="e">
        <f>J496/J$458</f>
        <v>#DIV/0!</v>
      </c>
      <c r="K497" s="22" t="e">
        <f>K496/K$458</f>
        <v>#DIV/0!</v>
      </c>
      <c r="L497" s="22" t="e">
        <f>L496/L$458</f>
        <v>#DIV/0!</v>
      </c>
      <c r="M497" s="22" t="e">
        <f>M496/M$458</f>
        <v>#DIV/0!</v>
      </c>
      <c r="N497" s="23" t="e">
        <f>N496/N$458</f>
        <v>#VALUE!</v>
      </c>
      <c r="O497" s="23" t="e">
        <f>O496/O$458</f>
        <v>#VALUE!</v>
      </c>
      <c r="P497" s="23" t="e">
        <f>P496/P$458</f>
        <v>#VALUE!</v>
      </c>
      <c r="Q497" s="117"/>
      <c r="R497" s="6"/>
      <c r="S497" s="9"/>
    </row>
    <row r="498" spans="1:19" ht="14">
      <c r="A498" s="86"/>
      <c r="B498" s="19"/>
      <c r="C498" s="10" t="e">
        <f t="shared" ref="C498:M498" si="22">C496/B496-1</f>
        <v>#DIV/0!</v>
      </c>
      <c r="D498" s="10" t="e">
        <f t="shared" si="22"/>
        <v>#DIV/0!</v>
      </c>
      <c r="E498" s="10" t="e">
        <f t="shared" si="22"/>
        <v>#DIV/0!</v>
      </c>
      <c r="F498" s="10" t="e">
        <f t="shared" si="22"/>
        <v>#DIV/0!</v>
      </c>
      <c r="G498" s="10" t="e">
        <f t="shared" si="22"/>
        <v>#DIV/0!</v>
      </c>
      <c r="H498" s="10" t="e">
        <f t="shared" si="22"/>
        <v>#DIV/0!</v>
      </c>
      <c r="I498" s="10" t="e">
        <f t="shared" si="22"/>
        <v>#DIV/0!</v>
      </c>
      <c r="J498" s="10" t="e">
        <f t="shared" si="22"/>
        <v>#DIV/0!</v>
      </c>
      <c r="K498" s="10" t="e">
        <f t="shared" si="22"/>
        <v>#DIV/0!</v>
      </c>
      <c r="L498" s="10" t="e">
        <f t="shared" si="22"/>
        <v>#DIV/0!</v>
      </c>
      <c r="M498" s="10" t="e">
        <f t="shared" si="22"/>
        <v>#DIV/0!</v>
      </c>
      <c r="N498" s="10" t="e">
        <f>N496/M496-1</f>
        <v>#DIV/0!</v>
      </c>
      <c r="O498" s="10" t="e">
        <f>O496/N496-1</f>
        <v>#VALUE!</v>
      </c>
      <c r="P498" s="10" t="e">
        <f>P496/O496-1</f>
        <v>#VALUE!</v>
      </c>
      <c r="Q498" s="118"/>
      <c r="R498" s="6"/>
      <c r="S498" s="9"/>
    </row>
    <row r="499" spans="1:19" ht="14">
      <c r="B499" s="357" t="s">
        <v>22</v>
      </c>
      <c r="C499" s="357"/>
      <c r="D499" s="357"/>
      <c r="E499" s="357"/>
      <c r="F499" s="357"/>
      <c r="G499" s="357"/>
      <c r="H499" s="357"/>
      <c r="I499" s="357"/>
      <c r="J499" s="357"/>
      <c r="K499" s="357"/>
      <c r="L499" s="357"/>
      <c r="M499" s="357"/>
      <c r="N499" s="357"/>
      <c r="O499" s="120"/>
      <c r="P499" s="120"/>
      <c r="Q499" s="7" t="str">
        <f>IFERROR(VLOOKUP($B$491,$130:$216,MATCH($S499&amp;"/"&amp;Q$348,$128:$128,0),FALSE),"")</f>
        <v/>
      </c>
      <c r="R499" s="6"/>
      <c r="S499" s="9" t="s">
        <v>12</v>
      </c>
    </row>
    <row r="500" spans="1:19" ht="14">
      <c r="B500" s="16" t="str">
        <f t="shared" ref="B500:Q511" si="23">IFERROR(B454-B492,"")</f>
        <v/>
      </c>
      <c r="C500" s="16" t="str">
        <f t="shared" si="23"/>
        <v/>
      </c>
      <c r="D500" s="16" t="str">
        <f t="shared" si="23"/>
        <v/>
      </c>
      <c r="E500" s="16" t="str">
        <f t="shared" si="23"/>
        <v/>
      </c>
      <c r="F500" s="16" t="str">
        <f t="shared" si="23"/>
        <v/>
      </c>
      <c r="G500" s="16" t="str">
        <f t="shared" si="23"/>
        <v/>
      </c>
      <c r="H500" s="16" t="str">
        <f t="shared" si="23"/>
        <v/>
      </c>
      <c r="I500" s="16" t="str">
        <f t="shared" si="23"/>
        <v/>
      </c>
      <c r="J500" s="16" t="str">
        <f t="shared" si="23"/>
        <v/>
      </c>
      <c r="K500" s="16" t="str">
        <f t="shared" si="23"/>
        <v/>
      </c>
      <c r="L500" s="16" t="str">
        <f t="shared" si="23"/>
        <v/>
      </c>
      <c r="M500" s="16" t="str">
        <f t="shared" si="23"/>
        <v/>
      </c>
      <c r="N500" s="16" t="str">
        <f t="shared" si="23"/>
        <v/>
      </c>
      <c r="O500" s="16" t="str">
        <f t="shared" si="23"/>
        <v/>
      </c>
      <c r="P500" s="16" t="str">
        <f t="shared" si="23"/>
        <v/>
      </c>
      <c r="Q500" s="7" t="str">
        <f>IFERROR(VLOOKUP($B$491,$130:$216,MATCH($S500&amp;"/"&amp;Q$348,$128:$128,0),FALSE),"")</f>
        <v/>
      </c>
      <c r="R500" s="6"/>
      <c r="S500" s="9" t="s">
        <v>13</v>
      </c>
    </row>
    <row r="501" spans="1:19" ht="14">
      <c r="B501" s="7" t="str">
        <f t="shared" si="23"/>
        <v/>
      </c>
      <c r="C501" s="7" t="str">
        <f t="shared" si="23"/>
        <v/>
      </c>
      <c r="D501" s="7" t="str">
        <f t="shared" si="23"/>
        <v/>
      </c>
      <c r="E501" s="7" t="str">
        <f t="shared" si="23"/>
        <v/>
      </c>
      <c r="F501" s="7" t="str">
        <f t="shared" si="23"/>
        <v/>
      </c>
      <c r="G501" s="7" t="str">
        <f t="shared" si="23"/>
        <v/>
      </c>
      <c r="H501" s="7" t="str">
        <f t="shared" si="23"/>
        <v/>
      </c>
      <c r="I501" s="7" t="str">
        <f t="shared" si="23"/>
        <v/>
      </c>
      <c r="J501" s="7" t="str">
        <f t="shared" si="23"/>
        <v/>
      </c>
      <c r="K501" s="7" t="str">
        <f t="shared" si="23"/>
        <v/>
      </c>
      <c r="L501" s="7" t="str">
        <f t="shared" si="23"/>
        <v/>
      </c>
      <c r="M501" s="7" t="str">
        <f t="shared" si="23"/>
        <v/>
      </c>
      <c r="N501" s="7" t="str">
        <f t="shared" si="23"/>
        <v/>
      </c>
      <c r="O501" s="7" t="str">
        <f t="shared" si="23"/>
        <v/>
      </c>
      <c r="P501" s="7" t="str">
        <f t="shared" si="23"/>
        <v/>
      </c>
      <c r="Q501" s="7" t="str">
        <f>IFERROR(VLOOKUP($B$491,$130:$216,MATCH($S501&amp;"/"&amp;Q$348,$128:$128,0),FALSE),"")</f>
        <v/>
      </c>
      <c r="R501" s="6"/>
      <c r="S501" s="9" t="s">
        <v>14</v>
      </c>
    </row>
    <row r="502" spans="1:19" ht="14">
      <c r="B502" s="7" t="str">
        <f t="shared" si="23"/>
        <v/>
      </c>
      <c r="C502" s="7" t="str">
        <f t="shared" si="23"/>
        <v/>
      </c>
      <c r="D502" s="7" t="str">
        <f t="shared" si="23"/>
        <v/>
      </c>
      <c r="E502" s="7" t="str">
        <f t="shared" si="23"/>
        <v/>
      </c>
      <c r="F502" s="7" t="str">
        <f t="shared" si="23"/>
        <v/>
      </c>
      <c r="G502" s="7" t="str">
        <f t="shared" si="23"/>
        <v/>
      </c>
      <c r="H502" s="7" t="str">
        <f t="shared" si="23"/>
        <v/>
      </c>
      <c r="I502" s="7" t="str">
        <f t="shared" si="23"/>
        <v/>
      </c>
      <c r="J502" s="7" t="str">
        <f t="shared" si="23"/>
        <v/>
      </c>
      <c r="K502" s="7" t="str">
        <f t="shared" si="23"/>
        <v/>
      </c>
      <c r="L502" s="7" t="str">
        <f t="shared" si="23"/>
        <v/>
      </c>
      <c r="M502" s="7" t="str">
        <f t="shared" si="23"/>
        <v/>
      </c>
      <c r="N502" s="7" t="str">
        <f t="shared" si="23"/>
        <v/>
      </c>
      <c r="O502" s="7" t="str">
        <f t="shared" si="23"/>
        <v/>
      </c>
      <c r="P502" s="7" t="str">
        <f t="shared" si="23"/>
        <v/>
      </c>
      <c r="Q502" s="18" t="str">
        <f>IFERROR(VLOOKUP($B$491,$130:$216,MATCH($S502&amp;"/"&amp;Q$348,$128:$128,0),FALSE),"")</f>
        <v/>
      </c>
      <c r="R502" s="6"/>
      <c r="S502" s="9" t="s">
        <v>19</v>
      </c>
    </row>
    <row r="503" spans="1:19" ht="14">
      <c r="B503" s="18" t="str">
        <f t="shared" si="23"/>
        <v/>
      </c>
      <c r="C503" s="18" t="str">
        <f t="shared" si="23"/>
        <v/>
      </c>
      <c r="D503" s="18" t="str">
        <f t="shared" si="23"/>
        <v/>
      </c>
      <c r="E503" s="18" t="str">
        <f t="shared" si="23"/>
        <v/>
      </c>
      <c r="F503" s="18" t="str">
        <f t="shared" si="23"/>
        <v/>
      </c>
      <c r="G503" s="18" t="str">
        <f t="shared" si="23"/>
        <v/>
      </c>
      <c r="H503" s="18" t="str">
        <f t="shared" si="23"/>
        <v/>
      </c>
      <c r="I503" s="18" t="str">
        <f t="shared" si="23"/>
        <v/>
      </c>
      <c r="J503" s="18" t="str">
        <f t="shared" si="23"/>
        <v/>
      </c>
      <c r="K503" s="18" t="str">
        <f t="shared" si="23"/>
        <v/>
      </c>
      <c r="L503" s="18" t="str">
        <f t="shared" si="23"/>
        <v/>
      </c>
      <c r="M503" s="18" t="str">
        <f t="shared" si="23"/>
        <v/>
      </c>
      <c r="N503" s="18" t="str">
        <f t="shared" si="23"/>
        <v/>
      </c>
      <c r="O503" s="18" t="str">
        <f t="shared" si="23"/>
        <v/>
      </c>
      <c r="P503" s="18" t="str">
        <f t="shared" si="23"/>
        <v/>
      </c>
      <c r="Q503" s="18" t="e">
        <f>IF(Q500="",Q499*4,IF(Q501="",(Q500+Q499)*2,IF(Q502="",((Q501+Q500+Q499)/3)*4,SUM(Q499:Q502))))</f>
        <v>#VALUE!</v>
      </c>
      <c r="R503" s="6"/>
      <c r="S503" s="9" t="s">
        <v>15</v>
      </c>
    </row>
    <row r="504" spans="1:19" ht="14">
      <c r="B504" s="16">
        <f t="shared" si="23"/>
        <v>0</v>
      </c>
      <c r="C504" s="16">
        <f t="shared" si="23"/>
        <v>0</v>
      </c>
      <c r="D504" s="16">
        <f t="shared" si="23"/>
        <v>0</v>
      </c>
      <c r="E504" s="16">
        <f t="shared" si="23"/>
        <v>0</v>
      </c>
      <c r="F504" s="16">
        <f t="shared" si="23"/>
        <v>0</v>
      </c>
      <c r="G504" s="16">
        <f t="shared" si="23"/>
        <v>0</v>
      </c>
      <c r="H504" s="16">
        <f t="shared" si="23"/>
        <v>0</v>
      </c>
      <c r="I504" s="16">
        <f t="shared" si="23"/>
        <v>0</v>
      </c>
      <c r="J504" s="16">
        <f t="shared" si="23"/>
        <v>0</v>
      </c>
      <c r="K504" s="16">
        <f t="shared" si="23"/>
        <v>0</v>
      </c>
      <c r="L504" s="16">
        <f t="shared" si="23"/>
        <v>0</v>
      </c>
      <c r="M504" s="16">
        <f t="shared" si="23"/>
        <v>0</v>
      </c>
      <c r="N504" s="16" t="str">
        <f t="shared" si="23"/>
        <v/>
      </c>
      <c r="O504" s="16" t="str">
        <f t="shared" si="23"/>
        <v/>
      </c>
      <c r="P504" s="16" t="str">
        <f t="shared" si="23"/>
        <v/>
      </c>
      <c r="Q504" s="23" t="e">
        <f t="shared" ref="Q504" si="24">Q503/Q$465</f>
        <v>#VALUE!</v>
      </c>
      <c r="R504" s="6"/>
      <c r="S504" s="11" t="s">
        <v>377</v>
      </c>
    </row>
    <row r="505" spans="1:19" s="87" customFormat="1" ht="14">
      <c r="A505" s="79"/>
      <c r="B505" s="10" t="e">
        <f>B504/B$458</f>
        <v>#DIV/0!</v>
      </c>
      <c r="C505" s="10" t="e">
        <f>C504/C$458</f>
        <v>#DIV/0!</v>
      </c>
      <c r="D505" s="10" t="e">
        <f>D504/D$458</f>
        <v>#DIV/0!</v>
      </c>
      <c r="E505" s="10" t="e">
        <f>E504/E$458</f>
        <v>#DIV/0!</v>
      </c>
      <c r="F505" s="10" t="e">
        <f>F504/F$458</f>
        <v>#DIV/0!</v>
      </c>
      <c r="G505" s="10" t="e">
        <f>G504/G$458</f>
        <v>#DIV/0!</v>
      </c>
      <c r="H505" s="10" t="e">
        <f>H504/H$458</f>
        <v>#DIV/0!</v>
      </c>
      <c r="I505" s="10" t="e">
        <f>I504/I$458</f>
        <v>#DIV/0!</v>
      </c>
      <c r="J505" s="10" t="e">
        <f>J504/J$458</f>
        <v>#DIV/0!</v>
      </c>
      <c r="K505" s="10" t="e">
        <f>K504/K$458</f>
        <v>#DIV/0!</v>
      </c>
      <c r="L505" s="10" t="e">
        <f>L504/L$458</f>
        <v>#DIV/0!</v>
      </c>
      <c r="M505" s="10" t="e">
        <f>M504/M$458</f>
        <v>#DIV/0!</v>
      </c>
      <c r="N505" s="10" t="e">
        <f>N504/N$458</f>
        <v>#VALUE!</v>
      </c>
      <c r="O505" s="10" t="e">
        <f>O504/O$458</f>
        <v>#VALUE!</v>
      </c>
      <c r="P505" s="10" t="e">
        <f>P504/P$458</f>
        <v>#VALUE!</v>
      </c>
      <c r="Q505" s="10" t="e">
        <f>Q503/P496-1</f>
        <v>#VALUE!</v>
      </c>
      <c r="R505" s="17"/>
      <c r="S505" s="14" t="s">
        <v>20</v>
      </c>
    </row>
    <row r="506" spans="1:19" ht="14">
      <c r="A506" s="86"/>
      <c r="B506" s="19"/>
      <c r="C506" s="10" t="e">
        <f t="shared" ref="C506:M506" si="25">C504/B504-1</f>
        <v>#DIV/0!</v>
      </c>
      <c r="D506" s="10" t="e">
        <f t="shared" si="25"/>
        <v>#DIV/0!</v>
      </c>
      <c r="E506" s="10" t="e">
        <f t="shared" si="25"/>
        <v>#DIV/0!</v>
      </c>
      <c r="F506" s="10" t="e">
        <f t="shared" si="25"/>
        <v>#DIV/0!</v>
      </c>
      <c r="G506" s="10" t="e">
        <f t="shared" si="25"/>
        <v>#DIV/0!</v>
      </c>
      <c r="H506" s="10" t="e">
        <f t="shared" si="25"/>
        <v>#DIV/0!</v>
      </c>
      <c r="I506" s="10" t="e">
        <f t="shared" si="25"/>
        <v>#DIV/0!</v>
      </c>
      <c r="J506" s="10" t="e">
        <f t="shared" si="25"/>
        <v>#DIV/0!</v>
      </c>
      <c r="K506" s="10" t="e">
        <f t="shared" si="25"/>
        <v>#DIV/0!</v>
      </c>
      <c r="L506" s="10" t="e">
        <f t="shared" si="25"/>
        <v>#DIV/0!</v>
      </c>
      <c r="M506" s="10" t="e">
        <f t="shared" si="25"/>
        <v>#DIV/0!</v>
      </c>
      <c r="N506" s="10" t="e">
        <f>N504/M504-1</f>
        <v>#VALUE!</v>
      </c>
      <c r="O506" s="10" t="e">
        <f>O504/N504-1</f>
        <v>#VALUE!</v>
      </c>
      <c r="P506" s="10" t="e">
        <f>P504/O504-1</f>
        <v>#VALUE!</v>
      </c>
      <c r="Q506" s="120"/>
      <c r="R506" s="6"/>
      <c r="S506" s="9"/>
    </row>
    <row r="507" spans="1:19" ht="14">
      <c r="B507" s="354" t="s">
        <v>24</v>
      </c>
      <c r="C507" s="354"/>
      <c r="D507" s="354"/>
      <c r="E507" s="354"/>
      <c r="F507" s="354"/>
      <c r="G507" s="354"/>
      <c r="H507" s="354"/>
      <c r="I507" s="354"/>
      <c r="J507" s="354"/>
      <c r="K507" s="354"/>
      <c r="L507" s="354"/>
      <c r="M507" s="354"/>
      <c r="N507" s="354"/>
      <c r="O507" s="117"/>
      <c r="P507" s="117"/>
      <c r="Q507" s="16" t="str">
        <f t="shared" si="23"/>
        <v/>
      </c>
      <c r="R507" s="6"/>
      <c r="S507" s="9" t="s">
        <v>12</v>
      </c>
    </row>
    <row r="508" spans="1:19" ht="14">
      <c r="B508" s="355" t="s">
        <v>350</v>
      </c>
      <c r="C508" s="355"/>
      <c r="D508" s="355"/>
      <c r="E508" s="355"/>
      <c r="F508" s="355"/>
      <c r="G508" s="355"/>
      <c r="H508" s="355"/>
      <c r="I508" s="355"/>
      <c r="J508" s="355"/>
      <c r="K508" s="355"/>
      <c r="L508" s="355"/>
      <c r="M508" s="355"/>
      <c r="N508" s="355"/>
      <c r="O508" s="118"/>
      <c r="P508" s="118"/>
      <c r="Q508" s="7" t="str">
        <f t="shared" si="23"/>
        <v/>
      </c>
      <c r="R508" s="6"/>
      <c r="S508" s="9" t="s">
        <v>13</v>
      </c>
    </row>
    <row r="509" spans="1:19" ht="14">
      <c r="B509" s="16" t="str">
        <f>IFERROR(VLOOKUP($B$508,$130:$216,MATCH($S516&amp;"/"&amp;B$341,$128:$128,0),FALSE),"")</f>
        <v/>
      </c>
      <c r="C509" s="16" t="str">
        <f>IFERROR(VLOOKUP($B$508,$130:$216,MATCH($S516&amp;"/"&amp;C$341,$128:$128,0),FALSE),"")</f>
        <v/>
      </c>
      <c r="D509" s="16" t="str">
        <f>IFERROR(VLOOKUP($B$508,$130:$216,MATCH($S516&amp;"/"&amp;D$341,$128:$128,0),FALSE),"")</f>
        <v/>
      </c>
      <c r="E509" s="16" t="str">
        <f>IFERROR(VLOOKUP($B$508,$130:$216,MATCH($S516&amp;"/"&amp;E$341,$128:$128,0),FALSE),"")</f>
        <v/>
      </c>
      <c r="F509" s="16" t="str">
        <f>IFERROR(VLOOKUP($B$508,$130:$216,MATCH($S516&amp;"/"&amp;F$341,$128:$128,0),FALSE),"")</f>
        <v/>
      </c>
      <c r="G509" s="16" t="str">
        <f>IFERROR(VLOOKUP($B$508,$130:$216,MATCH($S516&amp;"/"&amp;G$341,$128:$128,0),FALSE),"")</f>
        <v/>
      </c>
      <c r="H509" s="16" t="str">
        <f>IFERROR(VLOOKUP($B$508,$130:$216,MATCH($S516&amp;"/"&amp;H$341,$128:$128,0),FALSE),"")</f>
        <v/>
      </c>
      <c r="I509" s="16" t="str">
        <f>IFERROR(VLOOKUP($B$508,$130:$216,MATCH($S516&amp;"/"&amp;I$341,$128:$128,0),FALSE),"")</f>
        <v/>
      </c>
      <c r="J509" s="16" t="str">
        <f>IFERROR(VLOOKUP($B$508,$130:$216,MATCH($S516&amp;"/"&amp;J$341,$128:$128,0),FALSE),"")</f>
        <v/>
      </c>
      <c r="K509" s="16" t="str">
        <f>IFERROR(VLOOKUP($B$508,$130:$216,MATCH($S516&amp;"/"&amp;K$341,$128:$128,0),FALSE),"")</f>
        <v/>
      </c>
      <c r="L509" s="16" t="str">
        <f>IFERROR(VLOOKUP($B$508,$130:$216,MATCH($S516&amp;"/"&amp;L$341,$128:$128,0),FALSE),"")</f>
        <v/>
      </c>
      <c r="M509" s="16">
        <f>IFERROR(VLOOKUP($B$508,$130:$216,MATCH($S516&amp;"/"&amp;M$341,$128:$128,0),FALSE),"")</f>
        <v>1742</v>
      </c>
      <c r="N509" s="16">
        <f>IFERROR(VLOOKUP($B$508,$130:$216,MATCH($S516&amp;"/"&amp;N$341,$128:$128,0),FALSE),"")</f>
        <v>1030</v>
      </c>
      <c r="O509" s="16" t="str">
        <f>IFERROR(VLOOKUP($B$508,$130:$216,MATCH($S516&amp;"/"&amp;O$341,$128:$128,0),FALSE),"")</f>
        <v/>
      </c>
      <c r="P509" s="16" t="str">
        <f>IFERROR(VLOOKUP($B$508,$130:$216,MATCH($S516&amp;"/"&amp;P$341,$128:$128,0),FALSE),"")</f>
        <v/>
      </c>
      <c r="Q509" s="7" t="str">
        <f t="shared" si="23"/>
        <v/>
      </c>
      <c r="R509" s="6"/>
      <c r="S509" s="9" t="s">
        <v>14</v>
      </c>
    </row>
    <row r="510" spans="1:19" ht="14">
      <c r="B510" s="7" t="str">
        <f>IFERROR(VLOOKUP($B$508,$130:$216,MATCH($S517&amp;"/"&amp;B$341,$128:$128,0),FALSE),"")</f>
        <v/>
      </c>
      <c r="C510" s="7" t="str">
        <f>IFERROR(VLOOKUP($B$508,$130:$216,MATCH($S517&amp;"/"&amp;C$341,$128:$128,0),FALSE),"")</f>
        <v/>
      </c>
      <c r="D510" s="7" t="str">
        <f>IFERROR(VLOOKUP($B$508,$130:$216,MATCH($S517&amp;"/"&amp;D$341,$128:$128,0),FALSE),"")</f>
        <v/>
      </c>
      <c r="E510" s="7" t="str">
        <f>IFERROR(VLOOKUP($B$508,$130:$216,MATCH($S517&amp;"/"&amp;E$341,$128:$128,0),FALSE),"")</f>
        <v/>
      </c>
      <c r="F510" s="7" t="str">
        <f>IFERROR(VLOOKUP($B$508,$130:$216,MATCH($S517&amp;"/"&amp;F$341,$128:$128,0),FALSE),"")</f>
        <v/>
      </c>
      <c r="G510" s="7" t="str">
        <f>IFERROR(VLOOKUP($B$508,$130:$216,MATCH($S517&amp;"/"&amp;G$341,$128:$128,0),FALSE),"")</f>
        <v/>
      </c>
      <c r="H510" s="7" t="str">
        <f>IFERROR(VLOOKUP($B$508,$130:$216,MATCH($S517&amp;"/"&amp;H$341,$128:$128,0),FALSE),"")</f>
        <v/>
      </c>
      <c r="I510" s="7" t="str">
        <f>IFERROR(VLOOKUP($B$508,$130:$216,MATCH($S517&amp;"/"&amp;I$341,$128:$128,0),FALSE),"")</f>
        <v/>
      </c>
      <c r="J510" s="7" t="str">
        <f>IFERROR(VLOOKUP($B$508,$130:$216,MATCH($S517&amp;"/"&amp;J$341,$128:$128,0),FALSE),"")</f>
        <v/>
      </c>
      <c r="K510" s="7" t="str">
        <f>IFERROR(VLOOKUP($B$508,$130:$216,MATCH($S517&amp;"/"&amp;K$341,$128:$128,0),FALSE),"")</f>
        <v/>
      </c>
      <c r="L510" s="7" t="str">
        <f>IFERROR(VLOOKUP($B$508,$130:$216,MATCH($S517&amp;"/"&amp;L$341,$128:$128,0),FALSE),"")</f>
        <v/>
      </c>
      <c r="M510" s="7">
        <f>IFERROR(VLOOKUP($B$508,$130:$216,MATCH($S517&amp;"/"&amp;M$341,$128:$128,0),FALSE),"")</f>
        <v>2162</v>
      </c>
      <c r="N510" s="7">
        <f>IFERROR(VLOOKUP($B$508,$130:$216,MATCH($S517&amp;"/"&amp;N$341,$128:$128,0),FALSE),"")</f>
        <v>804</v>
      </c>
      <c r="O510" s="7" t="str">
        <f>IFERROR(VLOOKUP($B$508,$130:$216,MATCH($S517&amp;"/"&amp;O$341,$128:$128,0),FALSE),"")</f>
        <v/>
      </c>
      <c r="P510" s="7" t="str">
        <f>IFERROR(VLOOKUP($B$508,$130:$216,MATCH($S517&amp;"/"&amp;P$341,$128:$128,0),FALSE),"")</f>
        <v/>
      </c>
      <c r="Q510" s="18" t="str">
        <f t="shared" si="23"/>
        <v/>
      </c>
      <c r="R510" s="6"/>
      <c r="S510" s="9" t="s">
        <v>19</v>
      </c>
    </row>
    <row r="511" spans="1:19" ht="14">
      <c r="B511" s="7" t="str">
        <f>IFERROR(VLOOKUP($B$508,$130:$216,MATCH($S518&amp;"/"&amp;B$341,$128:$128,0),FALSE),"")</f>
        <v/>
      </c>
      <c r="C511" s="7" t="str">
        <f>IFERROR(VLOOKUP($B$508,$130:$216,MATCH($S518&amp;"/"&amp;C$341,$128:$128,0),FALSE),"")</f>
        <v/>
      </c>
      <c r="D511" s="7" t="str">
        <f>IFERROR(VLOOKUP($B$508,$130:$216,MATCH($S518&amp;"/"&amp;D$341,$128:$128,0),FALSE),"")</f>
        <v/>
      </c>
      <c r="E511" s="7" t="str">
        <f>IFERROR(VLOOKUP($B$508,$130:$216,MATCH($S518&amp;"/"&amp;E$341,$128:$128,0),FALSE),"")</f>
        <v/>
      </c>
      <c r="F511" s="7" t="str">
        <f>IFERROR(VLOOKUP($B$508,$130:$216,MATCH($S518&amp;"/"&amp;F$341,$128:$128,0),FALSE),"")</f>
        <v/>
      </c>
      <c r="G511" s="7" t="str">
        <f>IFERROR(VLOOKUP($B$508,$130:$216,MATCH($S518&amp;"/"&amp;G$341,$128:$128,0),FALSE),"")</f>
        <v/>
      </c>
      <c r="H511" s="7" t="str">
        <f>IFERROR(VLOOKUP($B$508,$130:$216,MATCH($S518&amp;"/"&amp;H$341,$128:$128,0),FALSE),"")</f>
        <v/>
      </c>
      <c r="I511" s="7" t="str">
        <f>IFERROR(VLOOKUP($B$508,$130:$216,MATCH($S518&amp;"/"&amp;I$341,$128:$128,0),FALSE),"")</f>
        <v/>
      </c>
      <c r="J511" s="7" t="str">
        <f>IFERROR(VLOOKUP($B$508,$130:$216,MATCH($S518&amp;"/"&amp;J$341,$128:$128,0),FALSE),"")</f>
        <v/>
      </c>
      <c r="K511" s="7" t="str">
        <f>IFERROR(VLOOKUP($B$508,$130:$216,MATCH($S518&amp;"/"&amp;K$341,$128:$128,0),FALSE),"")</f>
        <v/>
      </c>
      <c r="L511" s="7" t="str">
        <f>IFERROR(VLOOKUP($B$508,$130:$216,MATCH($S518&amp;"/"&amp;L$341,$128:$128,0),FALSE),"")</f>
        <v/>
      </c>
      <c r="M511" s="7">
        <f>IFERROR(VLOOKUP($B$508,$130:$216,MATCH($S518&amp;"/"&amp;M$341,$128:$128,0),FALSE),"")</f>
        <v>0</v>
      </c>
      <c r="N511" s="7" t="str">
        <f>IFERROR(VLOOKUP($B$508,$130:$216,MATCH($S518&amp;"/"&amp;N$341,$128:$128,0),FALSE),"")</f>
        <v/>
      </c>
      <c r="O511" s="7" t="str">
        <f>IFERROR(VLOOKUP($B$508,$130:$216,MATCH($S518&amp;"/"&amp;O$341,$128:$128,0),FALSE),"")</f>
        <v/>
      </c>
      <c r="P511" s="7" t="str">
        <f>IFERROR(VLOOKUP($B$508,$130:$216,MATCH($S518&amp;"/"&amp;P$341,$128:$128,0),FALSE),"")</f>
        <v/>
      </c>
      <c r="Q511" s="16" t="str">
        <f t="shared" si="23"/>
        <v/>
      </c>
      <c r="R511" s="6"/>
      <c r="S511" s="9" t="s">
        <v>15</v>
      </c>
    </row>
    <row r="512" spans="1:19" ht="14">
      <c r="B512" s="18" t="str">
        <f>IFERROR(VLOOKUP($B$508,$130:$216,MATCH($S519&amp;"/"&amp;B$341,$128:$128,0),FALSE),"")</f>
        <v/>
      </c>
      <c r="C512" s="18" t="str">
        <f>IFERROR(VLOOKUP($B$508,$130:$216,MATCH($S519&amp;"/"&amp;C$341,$128:$128,0),FALSE),"")</f>
        <v/>
      </c>
      <c r="D512" s="18" t="str">
        <f>IFERROR(VLOOKUP($B$508,$130:$216,MATCH($S519&amp;"/"&amp;D$341,$128:$128,0),FALSE),"")</f>
        <v/>
      </c>
      <c r="E512" s="18" t="str">
        <f>IFERROR(VLOOKUP($B$508,$130:$216,MATCH($S519&amp;"/"&amp;E$341,$128:$128,0),FALSE),"")</f>
        <v/>
      </c>
      <c r="F512" s="18" t="str">
        <f>IFERROR(VLOOKUP($B$508,$130:$216,MATCH($S519&amp;"/"&amp;F$341,$128:$128,0),FALSE),"")</f>
        <v/>
      </c>
      <c r="G512" s="18" t="str">
        <f>IFERROR(VLOOKUP($B$508,$130:$216,MATCH($S519&amp;"/"&amp;G$341,$128:$128,0),FALSE),"")</f>
        <v/>
      </c>
      <c r="H512" s="18" t="str">
        <f>IFERROR(VLOOKUP($B$508,$130:$216,MATCH($S519&amp;"/"&amp;H$341,$128:$128,0),FALSE),"")</f>
        <v/>
      </c>
      <c r="I512" s="18" t="str">
        <f>IFERROR(VLOOKUP($B$508,$130:$216,MATCH($S519&amp;"/"&amp;I$341,$128:$128,0),FALSE),"")</f>
        <v/>
      </c>
      <c r="J512" s="18" t="str">
        <f>IFERROR(VLOOKUP($B$508,$130:$216,MATCH($S519&amp;"/"&amp;J$341,$128:$128,0),FALSE),"")</f>
        <v/>
      </c>
      <c r="K512" s="18" t="str">
        <f>IFERROR(VLOOKUP($B$508,$130:$216,MATCH($S519&amp;"/"&amp;K$341,$128:$128,0),FALSE),"")</f>
        <v/>
      </c>
      <c r="L512" s="18" t="str">
        <f>IFERROR(VLOOKUP($B$508,$130:$216,MATCH($S519&amp;"/"&amp;L$341,$128:$128,0),FALSE),"")</f>
        <v/>
      </c>
      <c r="M512" s="18">
        <f>IFERROR(VLOOKUP($B$508,$130:$216,MATCH($S519&amp;"/"&amp;M$341,$128:$128,0),FALSE),"")</f>
        <v>0</v>
      </c>
      <c r="N512" s="18" t="str">
        <f>IFERROR(VLOOKUP($B$508,$130:$216,MATCH($S519&amp;"/"&amp;N$341,$128:$128,0),FALSE),"")</f>
        <v/>
      </c>
      <c r="O512" s="18" t="str">
        <f>IFERROR(VLOOKUP($B$508,$130:$216,MATCH($S519&amp;"/"&amp;O$341,$128:$128,0),FALSE),"")</f>
        <v/>
      </c>
      <c r="P512" s="18" t="str">
        <f>IFERROR(VLOOKUP($B$508,$130:$216,MATCH($S519&amp;"/"&amp;P$341,$128:$128,0),FALSE),"")</f>
        <v/>
      </c>
      <c r="Q512" s="10" t="e">
        <f t="shared" ref="Q512" si="26">Q511/Q$465</f>
        <v>#VALUE!</v>
      </c>
      <c r="R512" s="6"/>
      <c r="S512" s="24" t="s">
        <v>23</v>
      </c>
    </row>
    <row r="513" spans="1:19" s="87" customFormat="1" ht="14">
      <c r="A513" s="79"/>
      <c r="B513" s="18">
        <f>SUM(B509:B512)</f>
        <v>0</v>
      </c>
      <c r="C513" s="18">
        <f t="shared" ref="C513:M513" si="27">SUM(C509:C512)</f>
        <v>0</v>
      </c>
      <c r="D513" s="18">
        <f t="shared" si="27"/>
        <v>0</v>
      </c>
      <c r="E513" s="18">
        <f t="shared" si="27"/>
        <v>0</v>
      </c>
      <c r="F513" s="18">
        <f t="shared" si="27"/>
        <v>0</v>
      </c>
      <c r="G513" s="18">
        <f t="shared" si="27"/>
        <v>0</v>
      </c>
      <c r="H513" s="18">
        <f t="shared" si="27"/>
        <v>0</v>
      </c>
      <c r="I513" s="18">
        <f t="shared" si="27"/>
        <v>0</v>
      </c>
      <c r="J513" s="18">
        <f t="shared" si="27"/>
        <v>0</v>
      </c>
      <c r="K513" s="18">
        <f t="shared" si="27"/>
        <v>0</v>
      </c>
      <c r="L513" s="18">
        <f t="shared" si="27"/>
        <v>0</v>
      </c>
      <c r="M513" s="18">
        <f t="shared" si="27"/>
        <v>3904</v>
      </c>
      <c r="N513" s="18">
        <f>IF(N510="",N509*4,IF(N511="",(N510+N509)*2,IF(N512="",((N511+N510+N509)/3)*4,SUM(N509:N512))))</f>
        <v>3668</v>
      </c>
      <c r="O513" s="18" t="e">
        <f>IF(O510="",O509*4,IF(O511="",(O510+O509)*2,IF(O512="",((O511+O510+O509)/3)*4,SUM(O509:O512))))</f>
        <v>#VALUE!</v>
      </c>
      <c r="P513" s="18" t="e">
        <f>IF(P510="",P509*4,IF(P511="",(P510+P509)*2,IF(P512="",((P511+P510+P509)/3)*4,SUM(P509:P512))))</f>
        <v>#VALUE!</v>
      </c>
      <c r="Q513" s="10" t="e">
        <f>Q511/P504-1</f>
        <v>#VALUE!</v>
      </c>
      <c r="R513" s="17"/>
      <c r="S513" s="14" t="s">
        <v>20</v>
      </c>
    </row>
    <row r="514" spans="1:19" ht="14">
      <c r="B514" s="10" t="e">
        <f>+B513/(B$458+B$465)</f>
        <v>#DIV/0!</v>
      </c>
      <c r="C514" s="10" t="e">
        <f>+C513/(C$458+C$465)</f>
        <v>#DIV/0!</v>
      </c>
      <c r="D514" s="10" t="e">
        <f>+D513/(D$458+D$465)</f>
        <v>#DIV/0!</v>
      </c>
      <c r="E514" s="10" t="e">
        <f>+E513/(E$458+E$465)</f>
        <v>#DIV/0!</v>
      </c>
      <c r="F514" s="10" t="e">
        <f>+F513/(F$458+F$465)</f>
        <v>#DIV/0!</v>
      </c>
      <c r="G514" s="10" t="e">
        <f>+G513/(G$458+G$465)</f>
        <v>#DIV/0!</v>
      </c>
      <c r="H514" s="10" t="e">
        <f>+H513/(H$458+H$465)</f>
        <v>#DIV/0!</v>
      </c>
      <c r="I514" s="10" t="e">
        <f>+I513/(I$458+I$465)</f>
        <v>#DIV/0!</v>
      </c>
      <c r="J514" s="10" t="e">
        <f>+J513/(J$458+J$465)</f>
        <v>#DIV/0!</v>
      </c>
      <c r="K514" s="10" t="e">
        <f>+K513/(K$458+K$465)</f>
        <v>#DIV/0!</v>
      </c>
      <c r="L514" s="10" t="e">
        <f>+L513/(L$458+L$465)</f>
        <v>#DIV/0!</v>
      </c>
      <c r="M514" s="10" t="e">
        <f>+M513/(M$458+M$465)</f>
        <v>#DIV/0!</v>
      </c>
      <c r="N514" s="10" t="e">
        <f>+N513/(N$458+N$465)</f>
        <v>#VALUE!</v>
      </c>
      <c r="O514" s="10" t="e">
        <f>+O513/(O$458+O$465)</f>
        <v>#VALUE!</v>
      </c>
      <c r="P514" s="10" t="e">
        <f>+P513/(P$458+P$465)</f>
        <v>#VALUE!</v>
      </c>
      <c r="Q514" s="117"/>
      <c r="R514" s="6"/>
      <c r="S514" s="3"/>
    </row>
    <row r="515" spans="1:19" ht="14">
      <c r="A515" s="86"/>
      <c r="B515" s="19"/>
      <c r="C515" s="10" t="e">
        <f t="shared" ref="C515:M515" si="28">C513/B513-1</f>
        <v>#DIV/0!</v>
      </c>
      <c r="D515" s="10" t="e">
        <f t="shared" si="28"/>
        <v>#DIV/0!</v>
      </c>
      <c r="E515" s="10" t="e">
        <f t="shared" si="28"/>
        <v>#DIV/0!</v>
      </c>
      <c r="F515" s="10" t="e">
        <f t="shared" si="28"/>
        <v>#DIV/0!</v>
      </c>
      <c r="G515" s="10" t="e">
        <f t="shared" si="28"/>
        <v>#DIV/0!</v>
      </c>
      <c r="H515" s="10" t="e">
        <f t="shared" si="28"/>
        <v>#DIV/0!</v>
      </c>
      <c r="I515" s="10" t="e">
        <f t="shared" si="28"/>
        <v>#DIV/0!</v>
      </c>
      <c r="J515" s="10" t="e">
        <f t="shared" si="28"/>
        <v>#DIV/0!</v>
      </c>
      <c r="K515" s="10" t="e">
        <f t="shared" si="28"/>
        <v>#DIV/0!</v>
      </c>
      <c r="L515" s="10" t="e">
        <f t="shared" si="28"/>
        <v>#DIV/0!</v>
      </c>
      <c r="M515" s="10" t="e">
        <f t="shared" si="28"/>
        <v>#DIV/0!</v>
      </c>
      <c r="N515" s="10">
        <f>N513/M513-1</f>
        <v>-6.0450819672131173E-2</v>
      </c>
      <c r="O515" s="10" t="e">
        <f>O513/N513-1</f>
        <v>#VALUE!</v>
      </c>
      <c r="P515" s="10" t="e">
        <f>P513/O513-1</f>
        <v>#VALUE!</v>
      </c>
      <c r="Q515" s="118"/>
      <c r="R515" s="6"/>
      <c r="S515" s="3"/>
    </row>
    <row r="516" spans="1:19" ht="14">
      <c r="B516" s="355" t="s">
        <v>351</v>
      </c>
      <c r="C516" s="355"/>
      <c r="D516" s="355"/>
      <c r="E516" s="355"/>
      <c r="F516" s="355"/>
      <c r="G516" s="355"/>
      <c r="H516" s="355"/>
      <c r="I516" s="355"/>
      <c r="J516" s="355"/>
      <c r="K516" s="355"/>
      <c r="L516" s="355"/>
      <c r="M516" s="355"/>
      <c r="N516" s="355"/>
      <c r="O516" s="118"/>
      <c r="P516" s="118"/>
      <c r="Q516" s="16" t="str">
        <f>IFERROR(VLOOKUP($B$508,$130:$216,MATCH($S516&amp;"/"&amp;Q$348,$128:$128,0),FALSE),"")</f>
        <v/>
      </c>
      <c r="R516" s="6"/>
      <c r="S516" s="9" t="s">
        <v>12</v>
      </c>
    </row>
    <row r="517" spans="1:19" ht="14">
      <c r="B517" s="16" t="str">
        <f>IFERROR(VLOOKUP($B$516,$130:$216,MATCH($S524&amp;"/"&amp;B$341,$128:$128,0),FALSE),"")</f>
        <v/>
      </c>
      <c r="C517" s="16" t="str">
        <f>IFERROR(VLOOKUP($B$516,$130:$216,MATCH($S524&amp;"/"&amp;C$341,$128:$128,0),FALSE),"")</f>
        <v/>
      </c>
      <c r="D517" s="16" t="str">
        <f>IFERROR(VLOOKUP($B$516,$130:$216,MATCH($S524&amp;"/"&amp;D$341,$128:$128,0),FALSE),"")</f>
        <v/>
      </c>
      <c r="E517" s="16" t="str">
        <f>IFERROR(VLOOKUP($B$516,$130:$216,MATCH($S524&amp;"/"&amp;E$341,$128:$128,0),FALSE),"")</f>
        <v/>
      </c>
      <c r="F517" s="16" t="str">
        <f>IFERROR(VLOOKUP($B$516,$130:$216,MATCH($S524&amp;"/"&amp;F$341,$128:$128,0),FALSE),"")</f>
        <v/>
      </c>
      <c r="G517" s="16" t="str">
        <f>IFERROR(VLOOKUP($B$516,$130:$216,MATCH($S524&amp;"/"&amp;G$341,$128:$128,0),FALSE),"")</f>
        <v/>
      </c>
      <c r="H517" s="16" t="str">
        <f>IFERROR(VLOOKUP($B$516,$130:$216,MATCH($S524&amp;"/"&amp;H$341,$128:$128,0),FALSE),"")</f>
        <v/>
      </c>
      <c r="I517" s="16" t="str">
        <f>IFERROR(VLOOKUP($B$516,$130:$216,MATCH($S524&amp;"/"&amp;I$341,$128:$128,0),FALSE),"")</f>
        <v/>
      </c>
      <c r="J517" s="16" t="str">
        <f>IFERROR(VLOOKUP($B$516,$130:$216,MATCH($S524&amp;"/"&amp;J$341,$128:$128,0),FALSE),"")</f>
        <v/>
      </c>
      <c r="K517" s="16" t="str">
        <f>IFERROR(VLOOKUP($B$516,$130:$216,MATCH($S524&amp;"/"&amp;K$341,$128:$128,0),FALSE),"")</f>
        <v/>
      </c>
      <c r="L517" s="16" t="str">
        <f>IFERROR(VLOOKUP($B$516,$130:$216,MATCH($S524&amp;"/"&amp;L$341,$128:$128,0),FALSE),"")</f>
        <v/>
      </c>
      <c r="M517" s="16">
        <f>IFERROR(VLOOKUP($B$516,$130:$216,MATCH($S524&amp;"/"&amp;M$341,$128:$128,0),FALSE),"")</f>
        <v>4603</v>
      </c>
      <c r="N517" s="16">
        <f>IFERROR(VLOOKUP($B$516,$130:$216,MATCH($S524&amp;"/"&amp;N$341,$128:$128,0),FALSE),"")</f>
        <v>3838</v>
      </c>
      <c r="O517" s="16" t="str">
        <f>IFERROR(VLOOKUP($B$516,$130:$216,MATCH($S524&amp;"/"&amp;O$341,$128:$128,0),FALSE),"")</f>
        <v/>
      </c>
      <c r="P517" s="16" t="str">
        <f>IFERROR(VLOOKUP($B$516,$130:$216,MATCH($S524&amp;"/"&amp;P$341,$128:$128,0),FALSE),"")</f>
        <v/>
      </c>
      <c r="Q517" s="7" t="str">
        <f>IFERROR(VLOOKUP($B$508,$130:$216,MATCH($S517&amp;"/"&amp;Q$348,$128:$128,0),FALSE),"")</f>
        <v/>
      </c>
      <c r="R517" s="6"/>
      <c r="S517" s="9" t="s">
        <v>13</v>
      </c>
    </row>
    <row r="518" spans="1:19" ht="14">
      <c r="B518" s="7" t="str">
        <f>IFERROR(VLOOKUP($B$516,$130:$216,MATCH($S525&amp;"/"&amp;B$341,$128:$128,0),FALSE),"")</f>
        <v/>
      </c>
      <c r="C518" s="7" t="str">
        <f>IFERROR(VLOOKUP($B$516,$130:$216,MATCH($S525&amp;"/"&amp;C$341,$128:$128,0),FALSE),"")</f>
        <v/>
      </c>
      <c r="D518" s="7" t="str">
        <f>IFERROR(VLOOKUP($B$516,$130:$216,MATCH($S525&amp;"/"&amp;D$341,$128:$128,0),FALSE),"")</f>
        <v/>
      </c>
      <c r="E518" s="7" t="str">
        <f>IFERROR(VLOOKUP($B$516,$130:$216,MATCH($S525&amp;"/"&amp;E$341,$128:$128,0),FALSE),"")</f>
        <v/>
      </c>
      <c r="F518" s="7" t="str">
        <f>IFERROR(VLOOKUP($B$516,$130:$216,MATCH($S525&amp;"/"&amp;F$341,$128:$128,0),FALSE),"")</f>
        <v/>
      </c>
      <c r="G518" s="7" t="str">
        <f>IFERROR(VLOOKUP($B$516,$130:$216,MATCH($S525&amp;"/"&amp;G$341,$128:$128,0),FALSE),"")</f>
        <v/>
      </c>
      <c r="H518" s="7" t="str">
        <f>IFERROR(VLOOKUP($B$516,$130:$216,MATCH($S525&amp;"/"&amp;H$341,$128:$128,0),FALSE),"")</f>
        <v/>
      </c>
      <c r="I518" s="7" t="str">
        <f>IFERROR(VLOOKUP($B$516,$130:$216,MATCH($S525&amp;"/"&amp;I$341,$128:$128,0),FALSE),"")</f>
        <v/>
      </c>
      <c r="J518" s="7" t="str">
        <f>IFERROR(VLOOKUP($B$516,$130:$216,MATCH($S525&amp;"/"&amp;J$341,$128:$128,0),FALSE),"")</f>
        <v/>
      </c>
      <c r="K518" s="7" t="str">
        <f>IFERROR(VLOOKUP($B$516,$130:$216,MATCH($S525&amp;"/"&amp;K$341,$128:$128,0),FALSE),"")</f>
        <v/>
      </c>
      <c r="L518" s="7" t="str">
        <f>IFERROR(VLOOKUP($B$516,$130:$216,MATCH($S525&amp;"/"&amp;L$341,$128:$128,0),FALSE),"")</f>
        <v/>
      </c>
      <c r="M518" s="7">
        <f>IFERROR(VLOOKUP($B$516,$130:$216,MATCH($S525&amp;"/"&amp;M$341,$128:$128,0),FALSE),"")</f>
        <v>3121</v>
      </c>
      <c r="N518" s="7">
        <f>IFERROR(VLOOKUP($B$516,$130:$216,MATCH($S525&amp;"/"&amp;N$341,$128:$128,0),FALSE),"")</f>
        <v>2137</v>
      </c>
      <c r="O518" s="7" t="str">
        <f>IFERROR(VLOOKUP($B$516,$130:$216,MATCH($S525&amp;"/"&amp;O$341,$128:$128,0),FALSE),"")</f>
        <v/>
      </c>
      <c r="P518" s="7" t="str">
        <f>IFERROR(VLOOKUP($B$516,$130:$216,MATCH($S525&amp;"/"&amp;P$341,$128:$128,0),FALSE),"")</f>
        <v/>
      </c>
      <c r="Q518" s="7" t="str">
        <f>IFERROR(VLOOKUP($B$508,$130:$216,MATCH($S518&amp;"/"&amp;Q$348,$128:$128,0),FALSE),"")</f>
        <v/>
      </c>
      <c r="R518" s="6"/>
      <c r="S518" s="9" t="s">
        <v>14</v>
      </c>
    </row>
    <row r="519" spans="1:19" ht="14">
      <c r="B519" s="7" t="str">
        <f>IFERROR(VLOOKUP($B$516,$130:$216,MATCH($S526&amp;"/"&amp;B$341,$128:$128,0),FALSE),"")</f>
        <v/>
      </c>
      <c r="C519" s="7" t="str">
        <f>IFERROR(VLOOKUP($B$516,$130:$216,MATCH($S526&amp;"/"&amp;C$341,$128:$128,0),FALSE),"")</f>
        <v/>
      </c>
      <c r="D519" s="7" t="str">
        <f>IFERROR(VLOOKUP($B$516,$130:$216,MATCH($S526&amp;"/"&amp;D$341,$128:$128,0),FALSE),"")</f>
        <v/>
      </c>
      <c r="E519" s="7" t="str">
        <f>IFERROR(VLOOKUP($B$516,$130:$216,MATCH($S526&amp;"/"&amp;E$341,$128:$128,0),FALSE),"")</f>
        <v/>
      </c>
      <c r="F519" s="7" t="str">
        <f>IFERROR(VLOOKUP($B$516,$130:$216,MATCH($S526&amp;"/"&amp;F$341,$128:$128,0),FALSE),"")</f>
        <v/>
      </c>
      <c r="G519" s="7" t="str">
        <f>IFERROR(VLOOKUP($B$516,$130:$216,MATCH($S526&amp;"/"&amp;G$341,$128:$128,0),FALSE),"")</f>
        <v/>
      </c>
      <c r="H519" s="7" t="str">
        <f>IFERROR(VLOOKUP($B$516,$130:$216,MATCH($S526&amp;"/"&amp;H$341,$128:$128,0),FALSE),"")</f>
        <v/>
      </c>
      <c r="I519" s="7" t="str">
        <f>IFERROR(VLOOKUP($B$516,$130:$216,MATCH($S526&amp;"/"&amp;I$341,$128:$128,0),FALSE),"")</f>
        <v/>
      </c>
      <c r="J519" s="7" t="str">
        <f>IFERROR(VLOOKUP($B$516,$130:$216,MATCH($S526&amp;"/"&amp;J$341,$128:$128,0),FALSE),"")</f>
        <v/>
      </c>
      <c r="K519" s="7" t="str">
        <f>IFERROR(VLOOKUP($B$516,$130:$216,MATCH($S526&amp;"/"&amp;K$341,$128:$128,0),FALSE),"")</f>
        <v/>
      </c>
      <c r="L519" s="7" t="str">
        <f>IFERROR(VLOOKUP($B$516,$130:$216,MATCH($S526&amp;"/"&amp;L$341,$128:$128,0),FALSE),"")</f>
        <v/>
      </c>
      <c r="M519" s="7">
        <f>IFERROR(VLOOKUP($B$516,$130:$216,MATCH($S526&amp;"/"&amp;M$341,$128:$128,0),FALSE),"")</f>
        <v>3989</v>
      </c>
      <c r="N519" s="7" t="str">
        <f>IFERROR(VLOOKUP($B$516,$130:$216,MATCH($S526&amp;"/"&amp;N$341,$128:$128,0),FALSE),"")</f>
        <v/>
      </c>
      <c r="O519" s="7" t="str">
        <f>IFERROR(VLOOKUP($B$516,$130:$216,MATCH($S526&amp;"/"&amp;O$341,$128:$128,0),FALSE),"")</f>
        <v/>
      </c>
      <c r="P519" s="7" t="str">
        <f>IFERROR(VLOOKUP($B$516,$130:$216,MATCH($S526&amp;"/"&amp;P$341,$128:$128,0),FALSE),"")</f>
        <v/>
      </c>
      <c r="Q519" s="18" t="str">
        <f>IFERROR(VLOOKUP($B$508,$130:$216,MATCH($S519&amp;"/"&amp;Q$348,$128:$128,0),FALSE),"")</f>
        <v/>
      </c>
      <c r="R519" s="6"/>
      <c r="S519" s="9" t="s">
        <v>19</v>
      </c>
    </row>
    <row r="520" spans="1:19" ht="14">
      <c r="B520" s="18" t="str">
        <f>IFERROR(VLOOKUP($B$516,$130:$216,MATCH($S527&amp;"/"&amp;B$341,$128:$128,0),FALSE),"")</f>
        <v/>
      </c>
      <c r="C520" s="18" t="str">
        <f>IFERROR(VLOOKUP($B$516,$130:$216,MATCH($S527&amp;"/"&amp;C$341,$128:$128,0),FALSE),"")</f>
        <v/>
      </c>
      <c r="D520" s="18" t="str">
        <f>IFERROR(VLOOKUP($B$516,$130:$216,MATCH($S527&amp;"/"&amp;D$341,$128:$128,0),FALSE),"")</f>
        <v/>
      </c>
      <c r="E520" s="18" t="str">
        <f>IFERROR(VLOOKUP($B$516,$130:$216,MATCH($S527&amp;"/"&amp;E$341,$128:$128,0),FALSE),"")</f>
        <v/>
      </c>
      <c r="F520" s="18" t="str">
        <f>IFERROR(VLOOKUP($B$516,$130:$216,MATCH($S527&amp;"/"&amp;F$341,$128:$128,0),FALSE),"")</f>
        <v/>
      </c>
      <c r="G520" s="18" t="str">
        <f>IFERROR(VLOOKUP($B$516,$130:$216,MATCH($S527&amp;"/"&amp;G$341,$128:$128,0),FALSE),"")</f>
        <v/>
      </c>
      <c r="H520" s="18" t="str">
        <f>IFERROR(VLOOKUP($B$516,$130:$216,MATCH($S527&amp;"/"&amp;H$341,$128:$128,0),FALSE),"")</f>
        <v/>
      </c>
      <c r="I520" s="18" t="str">
        <f>IFERROR(VLOOKUP($B$516,$130:$216,MATCH($S527&amp;"/"&amp;I$341,$128:$128,0),FALSE),"")</f>
        <v/>
      </c>
      <c r="J520" s="18" t="str">
        <f>IFERROR(VLOOKUP($B$516,$130:$216,MATCH($S527&amp;"/"&amp;J$341,$128:$128,0),FALSE),"")</f>
        <v/>
      </c>
      <c r="K520" s="18" t="str">
        <f>IFERROR(VLOOKUP($B$516,$130:$216,MATCH($S527&amp;"/"&amp;K$341,$128:$128,0),FALSE),"")</f>
        <v/>
      </c>
      <c r="L520" s="18" t="str">
        <f>IFERROR(VLOOKUP($B$516,$130:$216,MATCH($S527&amp;"/"&amp;L$341,$128:$128,0),FALSE),"")</f>
        <v/>
      </c>
      <c r="M520" s="18">
        <f>IFERROR(VLOOKUP($B$516,$130:$216,MATCH($S527&amp;"/"&amp;M$341,$128:$128,0),FALSE),"")</f>
        <v>9306.7999999999993</v>
      </c>
      <c r="N520" s="18" t="str">
        <f>IFERROR(VLOOKUP($B$516,$130:$216,MATCH($S527&amp;"/"&amp;N$341,$128:$128,0),FALSE),"")</f>
        <v/>
      </c>
      <c r="O520" s="18" t="str">
        <f>IFERROR(VLOOKUP($B$516,$130:$216,MATCH($S527&amp;"/"&amp;O$341,$128:$128,0),FALSE),"")</f>
        <v/>
      </c>
      <c r="P520" s="18" t="str">
        <f>IFERROR(VLOOKUP($B$516,$130:$216,MATCH($S527&amp;"/"&amp;P$341,$128:$128,0),FALSE),"")</f>
        <v/>
      </c>
      <c r="Q520" s="18" t="e">
        <f>IF(Q517="",Q516*4,IF(Q518="",(Q517+Q516)*2,IF(Q519="",((Q518+Q517+Q516)/3)*4,SUM(Q516:Q519))))</f>
        <v>#VALUE!</v>
      </c>
      <c r="R520" s="6"/>
      <c r="S520" s="9" t="s">
        <v>15</v>
      </c>
    </row>
    <row r="521" spans="1:19" ht="14">
      <c r="B521" s="18">
        <f>SUM(B517:B520)</f>
        <v>0</v>
      </c>
      <c r="C521" s="18">
        <f t="shared" ref="C521:M521" si="29">SUM(C517:C520)</f>
        <v>0</v>
      </c>
      <c r="D521" s="18">
        <f t="shared" si="29"/>
        <v>0</v>
      </c>
      <c r="E521" s="18">
        <f t="shared" si="29"/>
        <v>0</v>
      </c>
      <c r="F521" s="18">
        <f t="shared" si="29"/>
        <v>0</v>
      </c>
      <c r="G521" s="18">
        <f t="shared" si="29"/>
        <v>0</v>
      </c>
      <c r="H521" s="18">
        <f t="shared" si="29"/>
        <v>0</v>
      </c>
      <c r="I521" s="18">
        <f t="shared" si="29"/>
        <v>0</v>
      </c>
      <c r="J521" s="18">
        <f t="shared" si="29"/>
        <v>0</v>
      </c>
      <c r="K521" s="18">
        <f t="shared" si="29"/>
        <v>0</v>
      </c>
      <c r="L521" s="18">
        <f t="shared" si="29"/>
        <v>0</v>
      </c>
      <c r="M521" s="18">
        <f t="shared" si="29"/>
        <v>21019.8</v>
      </c>
      <c r="N521" s="18">
        <f>IF(N518="",N517*4,IF(N519="",(N518+N517)*2,IF(N520="",((N519+N518+N517)/3)*4,SUM(N517:N520))))</f>
        <v>11950</v>
      </c>
      <c r="O521" s="18" t="e">
        <f>IF(O518="",O517*4,IF(O519="",(O518+O517)*2,IF(O520="",((O519+O518+O517)/3)*4,SUM(O517:O520))))</f>
        <v>#VALUE!</v>
      </c>
      <c r="P521" s="18" t="e">
        <f>IF(P518="",P517*4,IF(P519="",(P518+P517)*2,IF(P520="",((P519+P518+P517)/3)*4,SUM(P517:P520))))</f>
        <v>#VALUE!</v>
      </c>
      <c r="Q521" s="10" t="e">
        <f>+Q520/(Q$465+Q$472)</f>
        <v>#VALUE!</v>
      </c>
      <c r="R521" s="6"/>
      <c r="S521" s="11" t="s">
        <v>377</v>
      </c>
    </row>
    <row r="522" spans="1:19" s="87" customFormat="1" ht="14">
      <c r="A522" s="79"/>
      <c r="B522" s="10" t="e">
        <f>+B521/(B$458+B$465)</f>
        <v>#DIV/0!</v>
      </c>
      <c r="C522" s="10" t="e">
        <f>+C521/(C$458+C$465)</f>
        <v>#DIV/0!</v>
      </c>
      <c r="D522" s="10" t="e">
        <f>+D521/(D$458+D$465)</f>
        <v>#DIV/0!</v>
      </c>
      <c r="E522" s="10" t="e">
        <f>+E521/(E$458+E$465)</f>
        <v>#DIV/0!</v>
      </c>
      <c r="F522" s="10" t="e">
        <f>+F521/(F$458+F$465)</f>
        <v>#DIV/0!</v>
      </c>
      <c r="G522" s="10" t="e">
        <f>+G521/(G$458+G$465)</f>
        <v>#DIV/0!</v>
      </c>
      <c r="H522" s="10" t="e">
        <f>+H521/(H$458+H$465)</f>
        <v>#DIV/0!</v>
      </c>
      <c r="I522" s="10" t="e">
        <f>+I521/(I$458+I$465)</f>
        <v>#DIV/0!</v>
      </c>
      <c r="J522" s="10" t="e">
        <f>+J521/(J$458+J$465)</f>
        <v>#DIV/0!</v>
      </c>
      <c r="K522" s="10" t="e">
        <f>+K521/(K$458+K$465)</f>
        <v>#DIV/0!</v>
      </c>
      <c r="L522" s="10" t="e">
        <f>+L521/(L$458+L$465)</f>
        <v>#DIV/0!</v>
      </c>
      <c r="M522" s="10" t="e">
        <f>+M521/(M$458+M$465)</f>
        <v>#DIV/0!</v>
      </c>
      <c r="N522" s="10" t="e">
        <f>+N521/(N$458+N$465)</f>
        <v>#VALUE!</v>
      </c>
      <c r="O522" s="10" t="e">
        <f>+O521/(O$458+O$465)</f>
        <v>#VALUE!</v>
      </c>
      <c r="P522" s="10" t="e">
        <f>+P521/(P$458+P$465)</f>
        <v>#VALUE!</v>
      </c>
      <c r="Q522" s="10" t="e">
        <f>Q520/P513-1</f>
        <v>#VALUE!</v>
      </c>
      <c r="R522" s="17"/>
      <c r="S522" s="14" t="s">
        <v>20</v>
      </c>
    </row>
    <row r="523" spans="1:19" ht="14">
      <c r="A523" s="86"/>
      <c r="B523" s="19"/>
      <c r="C523" s="10" t="e">
        <f t="shared" ref="C523:M523" si="30">C521/B521-1</f>
        <v>#DIV/0!</v>
      </c>
      <c r="D523" s="10" t="e">
        <f t="shared" si="30"/>
        <v>#DIV/0!</v>
      </c>
      <c r="E523" s="10" t="e">
        <f t="shared" si="30"/>
        <v>#DIV/0!</v>
      </c>
      <c r="F523" s="10" t="e">
        <f t="shared" si="30"/>
        <v>#DIV/0!</v>
      </c>
      <c r="G523" s="10" t="e">
        <f t="shared" si="30"/>
        <v>#DIV/0!</v>
      </c>
      <c r="H523" s="10" t="e">
        <f t="shared" si="30"/>
        <v>#DIV/0!</v>
      </c>
      <c r="I523" s="10" t="e">
        <f t="shared" si="30"/>
        <v>#DIV/0!</v>
      </c>
      <c r="J523" s="10" t="e">
        <f t="shared" si="30"/>
        <v>#DIV/0!</v>
      </c>
      <c r="K523" s="10" t="e">
        <f t="shared" si="30"/>
        <v>#DIV/0!</v>
      </c>
      <c r="L523" s="10" t="e">
        <f t="shared" si="30"/>
        <v>#DIV/0!</v>
      </c>
      <c r="M523" s="10" t="e">
        <f t="shared" si="30"/>
        <v>#DIV/0!</v>
      </c>
      <c r="N523" s="10">
        <f>N521/M521-1</f>
        <v>-0.43148840616942119</v>
      </c>
      <c r="O523" s="10" t="e">
        <f>O521/N521-1</f>
        <v>#VALUE!</v>
      </c>
      <c r="P523" s="10" t="e">
        <f>P521/O521-1</f>
        <v>#VALUE!</v>
      </c>
      <c r="Q523" s="118"/>
      <c r="R523" s="6"/>
      <c r="S523" s="3"/>
    </row>
    <row r="524" spans="1:19" ht="14">
      <c r="B524" s="354" t="s">
        <v>349</v>
      </c>
      <c r="C524" s="354"/>
      <c r="D524" s="354"/>
      <c r="E524" s="354"/>
      <c r="F524" s="354"/>
      <c r="G524" s="354"/>
      <c r="H524" s="354"/>
      <c r="I524" s="354"/>
      <c r="J524" s="354"/>
      <c r="K524" s="354"/>
      <c r="L524" s="354"/>
      <c r="M524" s="354"/>
      <c r="N524" s="354"/>
      <c r="O524" s="117"/>
      <c r="P524" s="117"/>
      <c r="Q524" s="16" t="str">
        <f>IFERROR(VLOOKUP($B$516,$130:$216,MATCH($S524&amp;"/"&amp;Q$348,$128:$128,0),FALSE),"")</f>
        <v/>
      </c>
      <c r="R524" s="6"/>
      <c r="S524" s="9" t="s">
        <v>12</v>
      </c>
    </row>
    <row r="525" spans="1:19" ht="14">
      <c r="B525" s="16" t="str">
        <f>IFERROR(VLOOKUP($B$524,$130:$216,MATCH($S532&amp;"/"&amp;B$341,$128:$128,0),FALSE),"")</f>
        <v/>
      </c>
      <c r="C525" s="16" t="str">
        <f>IFERROR(VLOOKUP($B$524,$130:$216,MATCH($S532&amp;"/"&amp;C$341,$128:$128,0),FALSE),"")</f>
        <v/>
      </c>
      <c r="D525" s="16" t="str">
        <f>IFERROR(VLOOKUP($B$524,$130:$216,MATCH($S532&amp;"/"&amp;D$341,$128:$128,0),FALSE),"")</f>
        <v/>
      </c>
      <c r="E525" s="16" t="str">
        <f>IFERROR(VLOOKUP($B$524,$130:$216,MATCH($S532&amp;"/"&amp;E$341,$128:$128,0),FALSE),"")</f>
        <v/>
      </c>
      <c r="F525" s="16" t="str">
        <f>IFERROR(VLOOKUP($B$524,$130:$216,MATCH($S532&amp;"/"&amp;F$341,$128:$128,0),FALSE),"")</f>
        <v/>
      </c>
      <c r="G525" s="16" t="str">
        <f>IFERROR(VLOOKUP($B$524,$130:$216,MATCH($S532&amp;"/"&amp;G$341,$128:$128,0),FALSE),"")</f>
        <v/>
      </c>
      <c r="H525" s="16" t="str">
        <f>IFERROR(VLOOKUP($B$524,$130:$216,MATCH($S532&amp;"/"&amp;H$341,$128:$128,0),FALSE),"")</f>
        <v/>
      </c>
      <c r="I525" s="16" t="str">
        <f>IFERROR(VLOOKUP($B$524,$130:$216,MATCH($S532&amp;"/"&amp;I$341,$128:$128,0),FALSE),"")</f>
        <v/>
      </c>
      <c r="J525" s="16" t="str">
        <f>IFERROR(VLOOKUP($B$524,$130:$216,MATCH($S532&amp;"/"&amp;J$341,$128:$128,0),FALSE),"")</f>
        <v/>
      </c>
      <c r="K525" s="16" t="str">
        <f>IFERROR(VLOOKUP($B$524,$130:$216,MATCH($S532&amp;"/"&amp;K$341,$128:$128,0),FALSE),"")</f>
        <v/>
      </c>
      <c r="L525" s="16" t="str">
        <f>IFERROR(VLOOKUP($B$524,$130:$216,MATCH($S532&amp;"/"&amp;L$341,$128:$128,0),FALSE),"")</f>
        <v/>
      </c>
      <c r="M525" s="16">
        <f>IFERROR(VLOOKUP($B$524,$130:$216,MATCH($S532&amp;"/"&amp;M$341,$128:$128,0),FALSE),"")</f>
        <v>1742</v>
      </c>
      <c r="N525" s="16">
        <f>IFERROR(VLOOKUP($B$524,$130:$216,MATCH($S532&amp;"/"&amp;N$341,$128:$128,0),FALSE),"")</f>
        <v>1030</v>
      </c>
      <c r="O525" s="16" t="str">
        <f>IFERROR(VLOOKUP($B$524,$130:$216,MATCH($S532&amp;"/"&amp;O$341,$128:$128,0),FALSE),"")</f>
        <v/>
      </c>
      <c r="P525" s="16" t="str">
        <f>IFERROR(VLOOKUP($B$524,$130:$216,MATCH($S532&amp;"/"&amp;P$341,$128:$128,0),FALSE),"")</f>
        <v/>
      </c>
      <c r="Q525" s="7" t="str">
        <f>IFERROR(VLOOKUP($B$516,$130:$216,MATCH($S525&amp;"/"&amp;Q$348,$128:$128,0),FALSE),"")</f>
        <v/>
      </c>
      <c r="R525" s="6"/>
      <c r="S525" s="9" t="s">
        <v>13</v>
      </c>
    </row>
    <row r="526" spans="1:19" ht="14">
      <c r="B526" s="7" t="str">
        <f>IFERROR(VLOOKUP($B$524,$130:$216,MATCH($S533&amp;"/"&amp;B$341,$128:$128,0),FALSE),"")</f>
        <v/>
      </c>
      <c r="C526" s="7" t="str">
        <f>IFERROR(VLOOKUP($B$524,$130:$216,MATCH($S533&amp;"/"&amp;C$341,$128:$128,0),FALSE),"")</f>
        <v/>
      </c>
      <c r="D526" s="7" t="str">
        <f>IFERROR(VLOOKUP($B$524,$130:$216,MATCH($S533&amp;"/"&amp;D$341,$128:$128,0),FALSE),"")</f>
        <v/>
      </c>
      <c r="E526" s="7" t="str">
        <f>IFERROR(VLOOKUP($B$524,$130:$216,MATCH($S533&amp;"/"&amp;E$341,$128:$128,0),FALSE),"")</f>
        <v/>
      </c>
      <c r="F526" s="7" t="str">
        <f>IFERROR(VLOOKUP($B$524,$130:$216,MATCH($S533&amp;"/"&amp;F$341,$128:$128,0),FALSE),"")</f>
        <v/>
      </c>
      <c r="G526" s="7" t="str">
        <f>IFERROR(VLOOKUP($B$524,$130:$216,MATCH($S533&amp;"/"&amp;G$341,$128:$128,0),FALSE),"")</f>
        <v/>
      </c>
      <c r="H526" s="7" t="str">
        <f>IFERROR(VLOOKUP($B$524,$130:$216,MATCH($S533&amp;"/"&amp;H$341,$128:$128,0),FALSE),"")</f>
        <v/>
      </c>
      <c r="I526" s="7" t="str">
        <f>IFERROR(VLOOKUP($B$524,$130:$216,MATCH($S533&amp;"/"&amp;I$341,$128:$128,0),FALSE),"")</f>
        <v/>
      </c>
      <c r="J526" s="7" t="str">
        <f>IFERROR(VLOOKUP($B$524,$130:$216,MATCH($S533&amp;"/"&amp;J$341,$128:$128,0),FALSE),"")</f>
        <v/>
      </c>
      <c r="K526" s="7" t="str">
        <f>IFERROR(VLOOKUP($B$524,$130:$216,MATCH($S533&amp;"/"&amp;K$341,$128:$128,0),FALSE),"")</f>
        <v/>
      </c>
      <c r="L526" s="7" t="str">
        <f>IFERROR(VLOOKUP($B$524,$130:$216,MATCH($S533&amp;"/"&amp;L$341,$128:$128,0),FALSE),"")</f>
        <v/>
      </c>
      <c r="M526" s="7">
        <f>IFERROR(VLOOKUP($B$524,$130:$216,MATCH($S533&amp;"/"&amp;M$341,$128:$128,0),FALSE),"")</f>
        <v>2162</v>
      </c>
      <c r="N526" s="7">
        <f>IFERROR(VLOOKUP($B$524,$130:$216,MATCH($S533&amp;"/"&amp;N$341,$128:$128,0),FALSE),"")</f>
        <v>804</v>
      </c>
      <c r="O526" s="7" t="str">
        <f>IFERROR(VLOOKUP($B$524,$130:$216,MATCH($S533&amp;"/"&amp;O$341,$128:$128,0),FALSE),"")</f>
        <v/>
      </c>
      <c r="P526" s="7" t="str">
        <f>IFERROR(VLOOKUP($B$524,$130:$216,MATCH($S533&amp;"/"&amp;P$341,$128:$128,0),FALSE),"")</f>
        <v/>
      </c>
      <c r="Q526" s="7" t="str">
        <f>IFERROR(VLOOKUP($B$516,$130:$216,MATCH($S526&amp;"/"&amp;Q$348,$128:$128,0),FALSE),"")</f>
        <v/>
      </c>
      <c r="R526" s="6"/>
      <c r="S526" s="9" t="s">
        <v>14</v>
      </c>
    </row>
    <row r="527" spans="1:19" ht="14">
      <c r="B527" s="7" t="str">
        <f>IFERROR(VLOOKUP($B$524,$130:$216,MATCH($S534&amp;"/"&amp;B$341,$128:$128,0),FALSE),"")</f>
        <v/>
      </c>
      <c r="C527" s="7" t="str">
        <f>IFERROR(VLOOKUP($B$524,$130:$216,MATCH($S534&amp;"/"&amp;C$341,$128:$128,0),FALSE),"")</f>
        <v/>
      </c>
      <c r="D527" s="7" t="str">
        <f>IFERROR(VLOOKUP($B$524,$130:$216,MATCH($S534&amp;"/"&amp;D$341,$128:$128,0),FALSE),"")</f>
        <v/>
      </c>
      <c r="E527" s="7" t="str">
        <f>IFERROR(VLOOKUP($B$524,$130:$216,MATCH($S534&amp;"/"&amp;E$341,$128:$128,0),FALSE),"")</f>
        <v/>
      </c>
      <c r="F527" s="7" t="str">
        <f>IFERROR(VLOOKUP($B$524,$130:$216,MATCH($S534&amp;"/"&amp;F$341,$128:$128,0),FALSE),"")</f>
        <v/>
      </c>
      <c r="G527" s="7" t="str">
        <f>IFERROR(VLOOKUP($B$524,$130:$216,MATCH($S534&amp;"/"&amp;G$341,$128:$128,0),FALSE),"")</f>
        <v/>
      </c>
      <c r="H527" s="7" t="str">
        <f>IFERROR(VLOOKUP($B$524,$130:$216,MATCH($S534&amp;"/"&amp;H$341,$128:$128,0),FALSE),"")</f>
        <v/>
      </c>
      <c r="I527" s="7" t="str">
        <f>IFERROR(VLOOKUP($B$524,$130:$216,MATCH($S534&amp;"/"&amp;I$341,$128:$128,0),FALSE),"")</f>
        <v/>
      </c>
      <c r="J527" s="7" t="str">
        <f>IFERROR(VLOOKUP($B$524,$130:$216,MATCH($S534&amp;"/"&amp;J$341,$128:$128,0),FALSE),"")</f>
        <v/>
      </c>
      <c r="K527" s="7" t="str">
        <f>IFERROR(VLOOKUP($B$524,$130:$216,MATCH($S534&amp;"/"&amp;K$341,$128:$128,0),FALSE),"")</f>
        <v/>
      </c>
      <c r="L527" s="7" t="str">
        <f>IFERROR(VLOOKUP($B$524,$130:$216,MATCH($S534&amp;"/"&amp;L$341,$128:$128,0),FALSE),"")</f>
        <v/>
      </c>
      <c r="M527" s="7">
        <f>IFERROR(VLOOKUP($B$524,$130:$216,MATCH($S534&amp;"/"&amp;M$341,$128:$128,0),FALSE),"")</f>
        <v>0</v>
      </c>
      <c r="N527" s="7" t="str">
        <f>IFERROR(VLOOKUP($B$524,$130:$216,MATCH($S534&amp;"/"&amp;N$341,$128:$128,0),FALSE),"")</f>
        <v/>
      </c>
      <c r="O527" s="7" t="str">
        <f>IFERROR(VLOOKUP($B$524,$130:$216,MATCH($S534&amp;"/"&amp;O$341,$128:$128,0),FALSE),"")</f>
        <v/>
      </c>
      <c r="P527" s="7" t="str">
        <f>IFERROR(VLOOKUP($B$524,$130:$216,MATCH($S534&amp;"/"&amp;P$341,$128:$128,0),FALSE),"")</f>
        <v/>
      </c>
      <c r="Q527" s="18" t="str">
        <f>IFERROR(VLOOKUP($B$516,$130:$216,MATCH($S527&amp;"/"&amp;Q$348,$128:$128,0),FALSE),"")</f>
        <v/>
      </c>
      <c r="R527" s="6"/>
      <c r="S527" s="9" t="s">
        <v>19</v>
      </c>
    </row>
    <row r="528" spans="1:19" ht="14">
      <c r="B528" s="18" t="str">
        <f>IFERROR(VLOOKUP($B$524,$130:$216,MATCH($S535&amp;"/"&amp;B$341,$128:$128,0),FALSE),"")</f>
        <v/>
      </c>
      <c r="C528" s="18" t="str">
        <f>IFERROR(VLOOKUP($B$524,$130:$216,MATCH($S535&amp;"/"&amp;C$341,$128:$128,0),FALSE),"")</f>
        <v/>
      </c>
      <c r="D528" s="18" t="str">
        <f>IFERROR(VLOOKUP($B$524,$130:$216,MATCH($S535&amp;"/"&amp;D$341,$128:$128,0),FALSE),"")</f>
        <v/>
      </c>
      <c r="E528" s="18" t="str">
        <f>IFERROR(VLOOKUP($B$524,$130:$216,MATCH($S535&amp;"/"&amp;E$341,$128:$128,0),FALSE),"")</f>
        <v/>
      </c>
      <c r="F528" s="18" t="str">
        <f>IFERROR(VLOOKUP($B$524,$130:$216,MATCH($S535&amp;"/"&amp;F$341,$128:$128,0),FALSE),"")</f>
        <v/>
      </c>
      <c r="G528" s="18" t="str">
        <f>IFERROR(VLOOKUP($B$524,$130:$216,MATCH($S535&amp;"/"&amp;G$341,$128:$128,0),FALSE),"")</f>
        <v/>
      </c>
      <c r="H528" s="18" t="str">
        <f>IFERROR(VLOOKUP($B$524,$130:$216,MATCH($S535&amp;"/"&amp;H$341,$128:$128,0),FALSE),"")</f>
        <v/>
      </c>
      <c r="I528" s="18" t="str">
        <f>IFERROR(VLOOKUP($B$524,$130:$216,MATCH($S535&amp;"/"&amp;I$341,$128:$128,0),FALSE),"")</f>
        <v/>
      </c>
      <c r="J528" s="18" t="str">
        <f>IFERROR(VLOOKUP($B$524,$130:$216,MATCH($S535&amp;"/"&amp;J$341,$128:$128,0),FALSE),"")</f>
        <v/>
      </c>
      <c r="K528" s="18" t="str">
        <f>IFERROR(VLOOKUP($B$524,$130:$216,MATCH($S535&amp;"/"&amp;K$341,$128:$128,0),FALSE),"")</f>
        <v/>
      </c>
      <c r="L528" s="18" t="str">
        <f>IFERROR(VLOOKUP($B$524,$130:$216,MATCH($S535&amp;"/"&amp;L$341,$128:$128,0),FALSE),"")</f>
        <v/>
      </c>
      <c r="M528" s="18">
        <f>IFERROR(VLOOKUP($B$524,$130:$216,MATCH($S535&amp;"/"&amp;M$341,$128:$128,0),FALSE),"")</f>
        <v>0</v>
      </c>
      <c r="N528" s="18" t="str">
        <f>IFERROR(VLOOKUP($B$524,$130:$216,MATCH($S535&amp;"/"&amp;N$341,$128:$128,0),FALSE),"")</f>
        <v/>
      </c>
      <c r="O528" s="18" t="str">
        <f>IFERROR(VLOOKUP($B$524,$130:$216,MATCH($S535&amp;"/"&amp;O$341,$128:$128,0),FALSE),"")</f>
        <v/>
      </c>
      <c r="P528" s="18" t="str">
        <f>IFERROR(VLOOKUP($B$524,$130:$216,MATCH($S535&amp;"/"&amp;P$341,$128:$128,0),FALSE),"")</f>
        <v/>
      </c>
      <c r="Q528" s="18" t="e">
        <f>IF(Q525="",Q524*4,IF(Q526="",(Q525+Q524)*2,IF(Q527="",((Q526+Q525+Q524)/3)*4,SUM(Q524:Q527))))</f>
        <v>#VALUE!</v>
      </c>
      <c r="R528" s="6"/>
      <c r="S528" s="9" t="s">
        <v>15</v>
      </c>
    </row>
    <row r="529" spans="1:19" ht="14">
      <c r="B529" s="25">
        <f t="shared" ref="B529:M529" si="31">SUM(B525:B528)</f>
        <v>0</v>
      </c>
      <c r="C529" s="25">
        <f t="shared" si="31"/>
        <v>0</v>
      </c>
      <c r="D529" s="25">
        <f t="shared" si="31"/>
        <v>0</v>
      </c>
      <c r="E529" s="25">
        <f t="shared" si="31"/>
        <v>0</v>
      </c>
      <c r="F529" s="25">
        <f t="shared" si="31"/>
        <v>0</v>
      </c>
      <c r="G529" s="25">
        <f t="shared" si="31"/>
        <v>0</v>
      </c>
      <c r="H529" s="25">
        <f t="shared" si="31"/>
        <v>0</v>
      </c>
      <c r="I529" s="25">
        <f t="shared" si="31"/>
        <v>0</v>
      </c>
      <c r="J529" s="25">
        <f t="shared" si="31"/>
        <v>0</v>
      </c>
      <c r="K529" s="25">
        <f t="shared" si="31"/>
        <v>0</v>
      </c>
      <c r="L529" s="25">
        <f t="shared" si="31"/>
        <v>0</v>
      </c>
      <c r="M529" s="25">
        <f t="shared" si="31"/>
        <v>3904</v>
      </c>
      <c r="N529" s="25">
        <f>IF(N526="",N525*4,IF(N527="",(N526+N525)*2,IF(N528="",((N527+N526+N525)/3)*4,SUM(N525:N528))))</f>
        <v>3668</v>
      </c>
      <c r="O529" s="25" t="e">
        <f>IF(O526="",O525*4,IF(O527="",(O526+O525)*2,IF(O528="",((O527+O526+O525)/3)*4,SUM(O525:O528))))</f>
        <v>#VALUE!</v>
      </c>
      <c r="P529" s="25" t="e">
        <f>IF(P526="",P525*4,IF(P527="",(P526+P525)*2,IF(P528="",((P527+P526+P525)/3)*4,SUM(P525:P528))))</f>
        <v>#VALUE!</v>
      </c>
      <c r="Q529" s="10" t="e">
        <f t="shared" ref="Q529" si="32">+Q528/(Q$465+Q$472)</f>
        <v>#VALUE!</v>
      </c>
      <c r="R529" s="6"/>
      <c r="S529" s="11" t="s">
        <v>377</v>
      </c>
    </row>
    <row r="530" spans="1:19" s="87" customFormat="1" ht="14">
      <c r="A530" s="79"/>
      <c r="B530" s="21" t="e">
        <f>+B529/(B$458+B$465)</f>
        <v>#DIV/0!</v>
      </c>
      <c r="C530" s="10" t="e">
        <f>+C529/(C$458+C$465)</f>
        <v>#DIV/0!</v>
      </c>
      <c r="D530" s="10" t="e">
        <f>+D529/(D$458+D$465)</f>
        <v>#DIV/0!</v>
      </c>
      <c r="E530" s="10" t="e">
        <f>+E529/(E$458+E$465)</f>
        <v>#DIV/0!</v>
      </c>
      <c r="F530" s="10" t="e">
        <f>+F529/(F$458+F$465)</f>
        <v>#DIV/0!</v>
      </c>
      <c r="G530" s="10" t="e">
        <f>+G529/(G$458+G$465)</f>
        <v>#DIV/0!</v>
      </c>
      <c r="H530" s="10" t="e">
        <f>+H529/(H$458+H$465)</f>
        <v>#DIV/0!</v>
      </c>
      <c r="I530" s="10" t="e">
        <f>+I529/(I$458+I$465)</f>
        <v>#DIV/0!</v>
      </c>
      <c r="J530" s="10" t="e">
        <f>+J529/(J$458+J$465)</f>
        <v>#DIV/0!</v>
      </c>
      <c r="K530" s="10" t="e">
        <f>+K529/(K$458+K$465)</f>
        <v>#DIV/0!</v>
      </c>
      <c r="L530" s="10" t="e">
        <f>+L529/(L$458+L$465)</f>
        <v>#DIV/0!</v>
      </c>
      <c r="M530" s="10" t="e">
        <f>+M529/(M$458+M$465)</f>
        <v>#DIV/0!</v>
      </c>
      <c r="N530" s="10" t="e">
        <f>+N529/(N$458+N$465)</f>
        <v>#VALUE!</v>
      </c>
      <c r="O530" s="10" t="e">
        <f>+O529/(O$458+O$465)</f>
        <v>#VALUE!</v>
      </c>
      <c r="P530" s="10" t="e">
        <f>+P529/(P$458+P$465)</f>
        <v>#VALUE!</v>
      </c>
      <c r="Q530" s="10" t="e">
        <f>Q528/P521-1</f>
        <v>#VALUE!</v>
      </c>
      <c r="R530" s="17"/>
      <c r="S530" s="14" t="s">
        <v>20</v>
      </c>
    </row>
    <row r="531" spans="1:19" ht="14">
      <c r="A531" s="86"/>
      <c r="B531" s="19"/>
      <c r="C531" s="10" t="e">
        <f t="shared" ref="C531:M531" si="33">C529/B529-1</f>
        <v>#DIV/0!</v>
      </c>
      <c r="D531" s="10" t="e">
        <f t="shared" si="33"/>
        <v>#DIV/0!</v>
      </c>
      <c r="E531" s="10" t="e">
        <f t="shared" si="33"/>
        <v>#DIV/0!</v>
      </c>
      <c r="F531" s="10" t="e">
        <f t="shared" si="33"/>
        <v>#DIV/0!</v>
      </c>
      <c r="G531" s="10" t="e">
        <f t="shared" si="33"/>
        <v>#DIV/0!</v>
      </c>
      <c r="H531" s="10" t="e">
        <f t="shared" si="33"/>
        <v>#DIV/0!</v>
      </c>
      <c r="I531" s="10" t="e">
        <f t="shared" si="33"/>
        <v>#DIV/0!</v>
      </c>
      <c r="J531" s="10" t="e">
        <f t="shared" si="33"/>
        <v>#DIV/0!</v>
      </c>
      <c r="K531" s="10" t="e">
        <f t="shared" si="33"/>
        <v>#DIV/0!</v>
      </c>
      <c r="L531" s="10" t="e">
        <f t="shared" si="33"/>
        <v>#DIV/0!</v>
      </c>
      <c r="M531" s="10" t="e">
        <f t="shared" si="33"/>
        <v>#DIV/0!</v>
      </c>
      <c r="N531" s="10">
        <f>N529/M529-1</f>
        <v>-6.0450819672131173E-2</v>
      </c>
      <c r="O531" s="10" t="e">
        <f>O529/N529-1</f>
        <v>#VALUE!</v>
      </c>
      <c r="P531" s="10" t="e">
        <f>P529/O529-1</f>
        <v>#VALUE!</v>
      </c>
      <c r="Q531" s="117"/>
      <c r="R531" s="6"/>
      <c r="S531" s="3"/>
    </row>
    <row r="532" spans="1:19" ht="14">
      <c r="B532" s="355" t="s">
        <v>7</v>
      </c>
      <c r="C532" s="355"/>
      <c r="D532" s="355"/>
      <c r="E532" s="355"/>
      <c r="F532" s="355"/>
      <c r="G532" s="355"/>
      <c r="H532" s="355"/>
      <c r="I532" s="355"/>
      <c r="J532" s="355"/>
      <c r="K532" s="355"/>
      <c r="L532" s="355"/>
      <c r="M532" s="355"/>
      <c r="N532" s="355"/>
      <c r="O532" s="118"/>
      <c r="P532" s="118"/>
      <c r="Q532" s="16" t="str">
        <f>IFERROR(VLOOKUP($B$524,$130:$216,MATCH($S532&amp;"/"&amp;Q$348,$128:$128,0),FALSE),"")</f>
        <v/>
      </c>
      <c r="R532" s="6"/>
      <c r="S532" s="9" t="s">
        <v>12</v>
      </c>
    </row>
    <row r="533" spans="1:19" ht="14">
      <c r="B533" s="16" t="str">
        <f>IFERROR(VLOOKUP($B$532,$130:$216,MATCH($S540&amp;"/"&amp;B$341,$128:$128,0),FALSE),"")</f>
        <v/>
      </c>
      <c r="C533" s="16" t="str">
        <f>IFERROR(VLOOKUP($B$532,$130:$216,MATCH($S540&amp;"/"&amp;C$341,$128:$128,0),FALSE),"")</f>
        <v/>
      </c>
      <c r="D533" s="16" t="str">
        <f>IFERROR(VLOOKUP($B$532,$130:$216,MATCH($S540&amp;"/"&amp;D$341,$128:$128,0),FALSE),"")</f>
        <v/>
      </c>
      <c r="E533" s="16" t="str">
        <f>IFERROR(VLOOKUP($B$532,$130:$216,MATCH($S540&amp;"/"&amp;E$341,$128:$128,0),FALSE),"")</f>
        <v/>
      </c>
      <c r="F533" s="16" t="str">
        <f>IFERROR(VLOOKUP($B$532,$130:$216,MATCH($S540&amp;"/"&amp;F$341,$128:$128,0),FALSE),"")</f>
        <v/>
      </c>
      <c r="G533" s="16" t="str">
        <f>IFERROR(VLOOKUP($B$532,$130:$216,MATCH($S540&amp;"/"&amp;G$341,$128:$128,0),FALSE),"")</f>
        <v/>
      </c>
      <c r="H533" s="16" t="str">
        <f>IFERROR(VLOOKUP($B$532,$130:$216,MATCH($S540&amp;"/"&amp;H$341,$128:$128,0),FALSE),"")</f>
        <v/>
      </c>
      <c r="I533" s="16" t="str">
        <f>IFERROR(VLOOKUP($B$532,$130:$216,MATCH($S540&amp;"/"&amp;I$341,$128:$128,0),FALSE),"")</f>
        <v/>
      </c>
      <c r="J533" s="16" t="str">
        <f>IFERROR(VLOOKUP($B$532,$130:$216,MATCH($S540&amp;"/"&amp;J$341,$128:$128,0),FALSE),"")</f>
        <v/>
      </c>
      <c r="K533" s="16" t="str">
        <f>IFERROR(VLOOKUP($B$532,$130:$216,MATCH($S540&amp;"/"&amp;K$341,$128:$128,0),FALSE),"")</f>
        <v/>
      </c>
      <c r="L533" s="16" t="str">
        <f>IFERROR(VLOOKUP($B$532,$130:$216,MATCH($S540&amp;"/"&amp;L$341,$128:$128,0),FALSE),"")</f>
        <v/>
      </c>
      <c r="M533" s="16">
        <f>IFERROR(VLOOKUP($B$532,$130:$216,MATCH($S540&amp;"/"&amp;M$341,$128:$128,0),FALSE),"")</f>
        <v>0</v>
      </c>
      <c r="N533" s="16">
        <f>IFERROR(VLOOKUP($B$532,$130:$216,MATCH($S540&amp;"/"&amp;N$341,$128:$128,0),FALSE),"")</f>
        <v>0</v>
      </c>
      <c r="O533" s="16" t="str">
        <f>IFERROR(VLOOKUP($B$532,$130:$216,MATCH($S540&amp;"/"&amp;O$341,$128:$128,0),FALSE),"")</f>
        <v/>
      </c>
      <c r="P533" s="16" t="str">
        <f>IFERROR(VLOOKUP($B$532,$130:$216,MATCH($S540&amp;"/"&amp;P$341,$128:$128,0),FALSE),"")</f>
        <v/>
      </c>
      <c r="Q533" s="7" t="str">
        <f>IFERROR(VLOOKUP($B$524,$130:$216,MATCH($S533&amp;"/"&amp;Q$348,$128:$128,0),FALSE),"")</f>
        <v/>
      </c>
      <c r="R533" s="6"/>
      <c r="S533" s="9" t="s">
        <v>13</v>
      </c>
    </row>
    <row r="534" spans="1:19" ht="14">
      <c r="B534" s="7" t="str">
        <f>IFERROR(VLOOKUP($B$532,$130:$216,MATCH($S541&amp;"/"&amp;B$341,$128:$128,0),FALSE),"")</f>
        <v/>
      </c>
      <c r="C534" s="7" t="str">
        <f>IFERROR(VLOOKUP($B$532,$130:$216,MATCH($S541&amp;"/"&amp;C$341,$128:$128,0),FALSE),"")</f>
        <v/>
      </c>
      <c r="D534" s="7" t="str">
        <f>IFERROR(VLOOKUP($B$532,$130:$216,MATCH($S541&amp;"/"&amp;D$341,$128:$128,0),FALSE),"")</f>
        <v/>
      </c>
      <c r="E534" s="7" t="str">
        <f>IFERROR(VLOOKUP($B$532,$130:$216,MATCH($S541&amp;"/"&amp;E$341,$128:$128,0),FALSE),"")</f>
        <v/>
      </c>
      <c r="F534" s="7" t="str">
        <f>IFERROR(VLOOKUP($B$532,$130:$216,MATCH($S541&amp;"/"&amp;F$341,$128:$128,0),FALSE),"")</f>
        <v/>
      </c>
      <c r="G534" s="7" t="str">
        <f>IFERROR(VLOOKUP($B$532,$130:$216,MATCH($S541&amp;"/"&amp;G$341,$128:$128,0),FALSE),"")</f>
        <v/>
      </c>
      <c r="H534" s="7" t="str">
        <f>IFERROR(VLOOKUP($B$532,$130:$216,MATCH($S541&amp;"/"&amp;H$341,$128:$128,0),FALSE),"")</f>
        <v/>
      </c>
      <c r="I534" s="7" t="str">
        <f>IFERROR(VLOOKUP($B$532,$130:$216,MATCH($S541&amp;"/"&amp;I$341,$128:$128,0),FALSE),"")</f>
        <v/>
      </c>
      <c r="J534" s="7" t="str">
        <f>IFERROR(VLOOKUP($B$532,$130:$216,MATCH($S541&amp;"/"&amp;J$341,$128:$128,0),FALSE),"")</f>
        <v/>
      </c>
      <c r="K534" s="7" t="str">
        <f>IFERROR(VLOOKUP($B$532,$130:$216,MATCH($S541&amp;"/"&amp;K$341,$128:$128,0),FALSE),"")</f>
        <v/>
      </c>
      <c r="L534" s="7" t="str">
        <f>IFERROR(VLOOKUP($B$532,$130:$216,MATCH($S541&amp;"/"&amp;L$341,$128:$128,0),FALSE),"")</f>
        <v/>
      </c>
      <c r="M534" s="7">
        <f>IFERROR(VLOOKUP($B$532,$130:$216,MATCH($S541&amp;"/"&amp;M$341,$128:$128,0),FALSE),"")</f>
        <v>0</v>
      </c>
      <c r="N534" s="7">
        <f>IFERROR(VLOOKUP($B$532,$130:$216,MATCH($S541&amp;"/"&amp;N$341,$128:$128,0),FALSE),"")</f>
        <v>0</v>
      </c>
      <c r="O534" s="7" t="str">
        <f>IFERROR(VLOOKUP($B$532,$130:$216,MATCH($S541&amp;"/"&amp;O$341,$128:$128,0),FALSE),"")</f>
        <v/>
      </c>
      <c r="P534" s="7" t="str">
        <f>IFERROR(VLOOKUP($B$532,$130:$216,MATCH($S541&amp;"/"&amp;P$341,$128:$128,0),FALSE),"")</f>
        <v/>
      </c>
      <c r="Q534" s="7" t="str">
        <f>IFERROR(VLOOKUP($B$524,$130:$216,MATCH($S534&amp;"/"&amp;Q$348,$128:$128,0),FALSE),"")</f>
        <v/>
      </c>
      <c r="R534" s="6"/>
      <c r="S534" s="9" t="s">
        <v>14</v>
      </c>
    </row>
    <row r="535" spans="1:19" ht="14">
      <c r="B535" s="7" t="str">
        <f>IFERROR(VLOOKUP($B$532,$130:$216,MATCH($S542&amp;"/"&amp;B$341,$128:$128,0),FALSE),"")</f>
        <v/>
      </c>
      <c r="C535" s="7" t="str">
        <f>IFERROR(VLOOKUP($B$532,$130:$216,MATCH($S542&amp;"/"&amp;C$341,$128:$128,0),FALSE),"")</f>
        <v/>
      </c>
      <c r="D535" s="7" t="str">
        <f>IFERROR(VLOOKUP($B$532,$130:$216,MATCH($S542&amp;"/"&amp;D$341,$128:$128,0),FALSE),"")</f>
        <v/>
      </c>
      <c r="E535" s="7" t="str">
        <f>IFERROR(VLOOKUP($B$532,$130:$216,MATCH($S542&amp;"/"&amp;E$341,$128:$128,0),FALSE),"")</f>
        <v/>
      </c>
      <c r="F535" s="7" t="str">
        <f>IFERROR(VLOOKUP($B$532,$130:$216,MATCH($S542&amp;"/"&amp;F$341,$128:$128,0),FALSE),"")</f>
        <v/>
      </c>
      <c r="G535" s="7" t="str">
        <f>IFERROR(VLOOKUP($B$532,$130:$216,MATCH($S542&amp;"/"&amp;G$341,$128:$128,0),FALSE),"")</f>
        <v/>
      </c>
      <c r="H535" s="7" t="str">
        <f>IFERROR(VLOOKUP($B$532,$130:$216,MATCH($S542&amp;"/"&amp;H$341,$128:$128,0),FALSE),"")</f>
        <v/>
      </c>
      <c r="I535" s="7" t="str">
        <f>IFERROR(VLOOKUP($B$532,$130:$216,MATCH($S542&amp;"/"&amp;I$341,$128:$128,0),FALSE),"")</f>
        <v/>
      </c>
      <c r="J535" s="7" t="str">
        <f>IFERROR(VLOOKUP($B$532,$130:$216,MATCH($S542&amp;"/"&amp;J$341,$128:$128,0),FALSE),"")</f>
        <v/>
      </c>
      <c r="K535" s="7" t="str">
        <f>IFERROR(VLOOKUP($B$532,$130:$216,MATCH($S542&amp;"/"&amp;K$341,$128:$128,0),FALSE),"")</f>
        <v/>
      </c>
      <c r="L535" s="7" t="str">
        <f>IFERROR(VLOOKUP($B$532,$130:$216,MATCH($S542&amp;"/"&amp;L$341,$128:$128,0),FALSE),"")</f>
        <v/>
      </c>
      <c r="M535" s="7">
        <f>IFERROR(VLOOKUP($B$532,$130:$216,MATCH($S542&amp;"/"&amp;M$341,$128:$128,0),FALSE),"")</f>
        <v>0</v>
      </c>
      <c r="N535" s="7" t="str">
        <f>IFERROR(VLOOKUP($B$532,$130:$216,MATCH($S542&amp;"/"&amp;N$341,$128:$128,0),FALSE),"")</f>
        <v/>
      </c>
      <c r="O535" s="7" t="str">
        <f>IFERROR(VLOOKUP($B$532,$130:$216,MATCH($S542&amp;"/"&amp;O$341,$128:$128,0),FALSE),"")</f>
        <v/>
      </c>
      <c r="P535" s="7" t="str">
        <f>IFERROR(VLOOKUP($B$532,$130:$216,MATCH($S542&amp;"/"&amp;P$341,$128:$128,0),FALSE),"")</f>
        <v/>
      </c>
      <c r="Q535" s="18" t="str">
        <f>IFERROR(VLOOKUP($B$524,$130:$216,MATCH($S535&amp;"/"&amp;Q$348,$128:$128,0),FALSE),"")</f>
        <v/>
      </c>
      <c r="R535" s="6"/>
      <c r="S535" s="9" t="s">
        <v>19</v>
      </c>
    </row>
    <row r="536" spans="1:19" ht="14">
      <c r="B536" s="18" t="str">
        <f>IFERROR(VLOOKUP($B$532,$130:$216,MATCH($S543&amp;"/"&amp;B$341,$128:$128,0),FALSE),"")</f>
        <v/>
      </c>
      <c r="C536" s="18" t="str">
        <f>IFERROR(VLOOKUP($B$532,$130:$216,MATCH($S543&amp;"/"&amp;C$341,$128:$128,0),FALSE),"")</f>
        <v/>
      </c>
      <c r="D536" s="18" t="str">
        <f>IFERROR(VLOOKUP($B$532,$130:$216,MATCH($S543&amp;"/"&amp;D$341,$128:$128,0),FALSE),"")</f>
        <v/>
      </c>
      <c r="E536" s="18" t="str">
        <f>IFERROR(VLOOKUP($B$532,$130:$216,MATCH($S543&amp;"/"&amp;E$341,$128:$128,0),FALSE),"")</f>
        <v/>
      </c>
      <c r="F536" s="18" t="str">
        <f>IFERROR(VLOOKUP($B$532,$130:$216,MATCH($S543&amp;"/"&amp;F$341,$128:$128,0),FALSE),"")</f>
        <v/>
      </c>
      <c r="G536" s="18" t="str">
        <f>IFERROR(VLOOKUP($B$532,$130:$216,MATCH($S543&amp;"/"&amp;G$341,$128:$128,0),FALSE),"")</f>
        <v/>
      </c>
      <c r="H536" s="18" t="str">
        <f>IFERROR(VLOOKUP($B$532,$130:$216,MATCH($S543&amp;"/"&amp;H$341,$128:$128,0),FALSE),"")</f>
        <v/>
      </c>
      <c r="I536" s="18" t="str">
        <f>IFERROR(VLOOKUP($B$532,$130:$216,MATCH($S543&amp;"/"&amp;I$341,$128:$128,0),FALSE),"")</f>
        <v/>
      </c>
      <c r="J536" s="18" t="str">
        <f>IFERROR(VLOOKUP($B$532,$130:$216,MATCH($S543&amp;"/"&amp;J$341,$128:$128,0),FALSE),"")</f>
        <v/>
      </c>
      <c r="K536" s="18" t="str">
        <f>IFERROR(VLOOKUP($B$532,$130:$216,MATCH($S543&amp;"/"&amp;K$341,$128:$128,0),FALSE),"")</f>
        <v/>
      </c>
      <c r="L536" s="18" t="str">
        <f>IFERROR(VLOOKUP($B$532,$130:$216,MATCH($S543&amp;"/"&amp;L$341,$128:$128,0),FALSE),"")</f>
        <v/>
      </c>
      <c r="M536" s="18">
        <f>IFERROR(VLOOKUP($B$532,$130:$216,MATCH($S543&amp;"/"&amp;M$341,$128:$128,0),FALSE),"")</f>
        <v>0</v>
      </c>
      <c r="N536" s="18" t="str">
        <f>IFERROR(VLOOKUP($B$532,$130:$216,MATCH($S543&amp;"/"&amp;N$341,$128:$128,0),FALSE),"")</f>
        <v/>
      </c>
      <c r="O536" s="18" t="str">
        <f>IFERROR(VLOOKUP($B$532,$130:$216,MATCH($S543&amp;"/"&amp;O$341,$128:$128,0),FALSE),"")</f>
        <v/>
      </c>
      <c r="P536" s="18" t="str">
        <f>IFERROR(VLOOKUP($B$532,$130:$216,MATCH($S543&amp;"/"&amp;P$341,$128:$128,0),FALSE),"")</f>
        <v/>
      </c>
      <c r="Q536" s="25" t="e">
        <f>IF(Q533="",Q532*4,IF(Q534="",(Q533+Q532)*2,IF(Q535="",((Q534+Q533+Q532)/3)*4,SUM(Q532:Q535))))</f>
        <v>#VALUE!</v>
      </c>
      <c r="R536" s="6"/>
      <c r="S536" s="9" t="s">
        <v>15</v>
      </c>
    </row>
    <row r="537" spans="1:19" ht="14">
      <c r="B537" s="18">
        <f>SUM(B533:B536)</f>
        <v>0</v>
      </c>
      <c r="C537" s="18">
        <f t="shared" ref="C537:M537" si="34">SUM(C533:C536)</f>
        <v>0</v>
      </c>
      <c r="D537" s="18">
        <f t="shared" si="34"/>
        <v>0</v>
      </c>
      <c r="E537" s="18">
        <f t="shared" si="34"/>
        <v>0</v>
      </c>
      <c r="F537" s="18">
        <f t="shared" si="34"/>
        <v>0</v>
      </c>
      <c r="G537" s="18">
        <f t="shared" si="34"/>
        <v>0</v>
      </c>
      <c r="H537" s="18">
        <f t="shared" si="34"/>
        <v>0</v>
      </c>
      <c r="I537" s="18">
        <f t="shared" si="34"/>
        <v>0</v>
      </c>
      <c r="J537" s="18">
        <f t="shared" si="34"/>
        <v>0</v>
      </c>
      <c r="K537" s="18">
        <f t="shared" si="34"/>
        <v>0</v>
      </c>
      <c r="L537" s="18">
        <f t="shared" si="34"/>
        <v>0</v>
      </c>
      <c r="M537" s="18">
        <f t="shared" si="34"/>
        <v>0</v>
      </c>
      <c r="N537" s="18">
        <f>IF(N534="",N533*4,IF(N535="",(N534+N533)*2,IF(N536="",((N535+N534+N533)/3)*4,SUM(N533:N536))))</f>
        <v>0</v>
      </c>
      <c r="O537" s="18" t="e">
        <f>IF(O534="",O533*4,IF(O535="",(O534+O533)*2,IF(O536="",((O535+O534+O533)/3)*4,SUM(O533:O536))))</f>
        <v>#VALUE!</v>
      </c>
      <c r="P537" s="18" t="e">
        <f>IF(P534="",P533*4,IF(P535="",(P534+P533)*2,IF(P536="",((P535+P534+P533)/3)*4,SUM(P533:P536))))</f>
        <v>#VALUE!</v>
      </c>
      <c r="Q537" s="10" t="e">
        <f t="shared" ref="Q537" si="35">+Q536/(Q$465+Q$472)</f>
        <v>#VALUE!</v>
      </c>
      <c r="R537" s="6"/>
      <c r="S537" s="11" t="s">
        <v>377</v>
      </c>
    </row>
    <row r="538" spans="1:19" s="87" customFormat="1" ht="14">
      <c r="A538" s="79"/>
      <c r="B538" s="21" t="e">
        <f>+B537/(B$458+B$465)</f>
        <v>#DIV/0!</v>
      </c>
      <c r="C538" s="22" t="e">
        <f>+C537/(C$458+C$465)</f>
        <v>#DIV/0!</v>
      </c>
      <c r="D538" s="22" t="e">
        <f>+D537/(D$458+D$465)</f>
        <v>#DIV/0!</v>
      </c>
      <c r="E538" s="22" t="e">
        <f>+E537/(E$458+E$465)</f>
        <v>#DIV/0!</v>
      </c>
      <c r="F538" s="22" t="e">
        <f>+F537/(F$458+F$465)</f>
        <v>#DIV/0!</v>
      </c>
      <c r="G538" s="22" t="e">
        <f>+G537/(G$458+G$465)</f>
        <v>#DIV/0!</v>
      </c>
      <c r="H538" s="22" t="e">
        <f>+H537/(H$458+H$465)</f>
        <v>#DIV/0!</v>
      </c>
      <c r="I538" s="22" t="e">
        <f>+I537/(I$458+I$465)</f>
        <v>#DIV/0!</v>
      </c>
      <c r="J538" s="22" t="e">
        <f>+J537/(J$458+J$465)</f>
        <v>#DIV/0!</v>
      </c>
      <c r="K538" s="22" t="e">
        <f>+K537/(K$458+K$465)</f>
        <v>#DIV/0!</v>
      </c>
      <c r="L538" s="22" t="e">
        <f>+L537/(L$458+L$465)</f>
        <v>#DIV/0!</v>
      </c>
      <c r="M538" s="22" t="e">
        <f>+M537/(M$458+M$465)</f>
        <v>#DIV/0!</v>
      </c>
      <c r="N538" s="23" t="e">
        <f>+N537/(N$458+N$465)</f>
        <v>#VALUE!</v>
      </c>
      <c r="O538" s="23" t="e">
        <f>+O537/(O$458+O$465)</f>
        <v>#VALUE!</v>
      </c>
      <c r="P538" s="23" t="e">
        <f>+P537/(P$458+P$465)</f>
        <v>#VALUE!</v>
      </c>
      <c r="Q538" s="10" t="e">
        <f>Q536/P529-1</f>
        <v>#VALUE!</v>
      </c>
      <c r="R538" s="17"/>
      <c r="S538" s="14" t="s">
        <v>20</v>
      </c>
    </row>
    <row r="539" spans="1:19" ht="14">
      <c r="B539" s="357" t="s">
        <v>25</v>
      </c>
      <c r="C539" s="357"/>
      <c r="D539" s="357"/>
      <c r="E539" s="357"/>
      <c r="F539" s="357"/>
      <c r="G539" s="357"/>
      <c r="H539" s="357"/>
      <c r="I539" s="357"/>
      <c r="J539" s="357"/>
      <c r="K539" s="357"/>
      <c r="L539" s="357"/>
      <c r="M539" s="357"/>
      <c r="N539" s="357"/>
      <c r="O539" s="120"/>
      <c r="P539" s="120"/>
      <c r="Q539" s="118"/>
      <c r="R539" s="6"/>
      <c r="S539" s="3"/>
    </row>
    <row r="540" spans="1:19" ht="14">
      <c r="B540" s="16" t="str">
        <f t="shared" ref="B540:Q551" si="36">IFERROR(B500+B461-B525-B533,"")</f>
        <v/>
      </c>
      <c r="C540" s="16" t="str">
        <f t="shared" si="36"/>
        <v/>
      </c>
      <c r="D540" s="16" t="str">
        <f t="shared" si="36"/>
        <v/>
      </c>
      <c r="E540" s="16" t="str">
        <f t="shared" si="36"/>
        <v/>
      </c>
      <c r="F540" s="16" t="str">
        <f t="shared" si="36"/>
        <v/>
      </c>
      <c r="G540" s="16" t="str">
        <f t="shared" si="36"/>
        <v/>
      </c>
      <c r="H540" s="16" t="str">
        <f t="shared" si="36"/>
        <v/>
      </c>
      <c r="I540" s="16" t="str">
        <f t="shared" si="36"/>
        <v/>
      </c>
      <c r="J540" s="16" t="str">
        <f t="shared" si="36"/>
        <v/>
      </c>
      <c r="K540" s="16" t="str">
        <f t="shared" si="36"/>
        <v/>
      </c>
      <c r="L540" s="16" t="str">
        <f t="shared" si="36"/>
        <v/>
      </c>
      <c r="M540" s="16" t="str">
        <f t="shared" si="36"/>
        <v/>
      </c>
      <c r="N540" s="16" t="str">
        <f t="shared" si="36"/>
        <v/>
      </c>
      <c r="O540" s="16" t="str">
        <f t="shared" si="36"/>
        <v/>
      </c>
      <c r="P540" s="16" t="str">
        <f t="shared" si="36"/>
        <v/>
      </c>
      <c r="Q540" s="16" t="str">
        <f>IFERROR(VLOOKUP($B$532,$130:$216,MATCH($S540&amp;"/"&amp;Q$348,$128:$128,0),FALSE),"")</f>
        <v/>
      </c>
      <c r="R540" s="6"/>
      <c r="S540" s="9" t="s">
        <v>12</v>
      </c>
    </row>
    <row r="541" spans="1:19" ht="14">
      <c r="B541" s="7" t="str">
        <f t="shared" si="36"/>
        <v/>
      </c>
      <c r="C541" s="7" t="str">
        <f t="shared" si="36"/>
        <v/>
      </c>
      <c r="D541" s="7" t="str">
        <f t="shared" si="36"/>
        <v/>
      </c>
      <c r="E541" s="7" t="str">
        <f t="shared" si="36"/>
        <v/>
      </c>
      <c r="F541" s="7" t="str">
        <f t="shared" si="36"/>
        <v/>
      </c>
      <c r="G541" s="7" t="str">
        <f t="shared" si="36"/>
        <v/>
      </c>
      <c r="H541" s="7" t="str">
        <f t="shared" si="36"/>
        <v/>
      </c>
      <c r="I541" s="7" t="str">
        <f t="shared" si="36"/>
        <v/>
      </c>
      <c r="J541" s="7" t="str">
        <f t="shared" si="36"/>
        <v/>
      </c>
      <c r="K541" s="7" t="str">
        <f t="shared" si="36"/>
        <v/>
      </c>
      <c r="L541" s="7" t="str">
        <f t="shared" si="36"/>
        <v/>
      </c>
      <c r="M541" s="7" t="str">
        <f t="shared" si="36"/>
        <v/>
      </c>
      <c r="N541" s="7" t="str">
        <f t="shared" si="36"/>
        <v/>
      </c>
      <c r="O541" s="7" t="str">
        <f t="shared" si="36"/>
        <v/>
      </c>
      <c r="P541" s="7" t="str">
        <f t="shared" si="36"/>
        <v/>
      </c>
      <c r="Q541" s="7" t="str">
        <f>IFERROR(VLOOKUP($B$532,$130:$216,MATCH($S541&amp;"/"&amp;Q$348,$128:$128,0),FALSE),"")</f>
        <v/>
      </c>
      <c r="R541" s="6"/>
      <c r="S541" s="9" t="s">
        <v>13</v>
      </c>
    </row>
    <row r="542" spans="1:19" ht="14">
      <c r="B542" s="7" t="str">
        <f t="shared" si="36"/>
        <v/>
      </c>
      <c r="C542" s="7" t="str">
        <f t="shared" si="36"/>
        <v/>
      </c>
      <c r="D542" s="7" t="str">
        <f t="shared" si="36"/>
        <v/>
      </c>
      <c r="E542" s="7" t="str">
        <f t="shared" si="36"/>
        <v/>
      </c>
      <c r="F542" s="7" t="str">
        <f t="shared" si="36"/>
        <v/>
      </c>
      <c r="G542" s="7" t="str">
        <f t="shared" si="36"/>
        <v/>
      </c>
      <c r="H542" s="7" t="str">
        <f t="shared" si="36"/>
        <v/>
      </c>
      <c r="I542" s="7" t="str">
        <f t="shared" si="36"/>
        <v/>
      </c>
      <c r="J542" s="7" t="str">
        <f t="shared" si="36"/>
        <v/>
      </c>
      <c r="K542" s="7" t="str">
        <f t="shared" si="36"/>
        <v/>
      </c>
      <c r="L542" s="7" t="str">
        <f t="shared" si="36"/>
        <v/>
      </c>
      <c r="M542" s="7" t="str">
        <f t="shared" si="36"/>
        <v/>
      </c>
      <c r="N542" s="7" t="str">
        <f t="shared" si="36"/>
        <v/>
      </c>
      <c r="O542" s="7" t="str">
        <f t="shared" si="36"/>
        <v/>
      </c>
      <c r="P542" s="7" t="str">
        <f t="shared" si="36"/>
        <v/>
      </c>
      <c r="Q542" s="7" t="str">
        <f>IFERROR(VLOOKUP($B$532,$130:$216,MATCH($S542&amp;"/"&amp;Q$348,$128:$128,0),FALSE),"")</f>
        <v/>
      </c>
      <c r="R542" s="6"/>
      <c r="S542" s="9" t="s">
        <v>14</v>
      </c>
    </row>
    <row r="543" spans="1:19" ht="14">
      <c r="B543" s="18" t="str">
        <f t="shared" si="36"/>
        <v/>
      </c>
      <c r="C543" s="18" t="str">
        <f t="shared" si="36"/>
        <v/>
      </c>
      <c r="D543" s="18" t="str">
        <f t="shared" si="36"/>
        <v/>
      </c>
      <c r="E543" s="18" t="str">
        <f t="shared" si="36"/>
        <v/>
      </c>
      <c r="F543" s="18" t="str">
        <f t="shared" si="36"/>
        <v/>
      </c>
      <c r="G543" s="18" t="str">
        <f t="shared" si="36"/>
        <v/>
      </c>
      <c r="H543" s="18" t="str">
        <f t="shared" si="36"/>
        <v/>
      </c>
      <c r="I543" s="18" t="str">
        <f t="shared" si="36"/>
        <v/>
      </c>
      <c r="J543" s="18" t="str">
        <f t="shared" si="36"/>
        <v/>
      </c>
      <c r="K543" s="18" t="str">
        <f t="shared" si="36"/>
        <v/>
      </c>
      <c r="L543" s="18" t="str">
        <f t="shared" si="36"/>
        <v/>
      </c>
      <c r="M543" s="18" t="str">
        <f t="shared" si="36"/>
        <v/>
      </c>
      <c r="N543" s="18" t="str">
        <f t="shared" si="36"/>
        <v/>
      </c>
      <c r="O543" s="18" t="str">
        <f t="shared" si="36"/>
        <v/>
      </c>
      <c r="P543" s="18" t="str">
        <f t="shared" si="36"/>
        <v/>
      </c>
      <c r="Q543" s="18" t="str">
        <f>IFERROR(VLOOKUP($B$532,$130:$216,MATCH($S543&amp;"/"&amp;Q$348,$128:$128,0),FALSE),"")</f>
        <v/>
      </c>
      <c r="R543" s="6"/>
      <c r="S543" s="9" t="s">
        <v>19</v>
      </c>
    </row>
    <row r="544" spans="1:19" ht="14">
      <c r="B544" s="25">
        <f t="shared" si="36"/>
        <v>0</v>
      </c>
      <c r="C544" s="18">
        <f t="shared" si="36"/>
        <v>0</v>
      </c>
      <c r="D544" s="18">
        <f t="shared" si="36"/>
        <v>0</v>
      </c>
      <c r="E544" s="18">
        <f t="shared" si="36"/>
        <v>0</v>
      </c>
      <c r="F544" s="18">
        <f t="shared" si="36"/>
        <v>0</v>
      </c>
      <c r="G544" s="18">
        <f t="shared" si="36"/>
        <v>0</v>
      </c>
      <c r="H544" s="18">
        <f t="shared" si="36"/>
        <v>0</v>
      </c>
      <c r="I544" s="18">
        <f t="shared" si="36"/>
        <v>0</v>
      </c>
      <c r="J544" s="18">
        <f t="shared" si="36"/>
        <v>0</v>
      </c>
      <c r="K544" s="18">
        <f t="shared" si="36"/>
        <v>0</v>
      </c>
      <c r="L544" s="18">
        <f t="shared" si="36"/>
        <v>0</v>
      </c>
      <c r="M544" s="18">
        <f t="shared" si="36"/>
        <v>-3904</v>
      </c>
      <c r="N544" s="18" t="str">
        <f t="shared" si="36"/>
        <v/>
      </c>
      <c r="O544" s="18" t="str">
        <f t="shared" si="36"/>
        <v/>
      </c>
      <c r="P544" s="18" t="str">
        <f t="shared" si="36"/>
        <v/>
      </c>
      <c r="Q544" s="18" t="e">
        <f>IF(Q541="",Q540*4,IF(Q542="",(Q541+Q540)*2,IF(Q543="",((Q542+Q541+Q540)/3)*4,SUM(Q540:Q543))))</f>
        <v>#VALUE!</v>
      </c>
      <c r="R544" s="6"/>
      <c r="S544" s="9" t="s">
        <v>15</v>
      </c>
    </row>
    <row r="545" spans="1:19" ht="14">
      <c r="B545" s="10" t="e">
        <f>+B544/(B$458+B$465)</f>
        <v>#DIV/0!</v>
      </c>
      <c r="C545" s="10" t="e">
        <f>+C544/(C$458+C$465)</f>
        <v>#DIV/0!</v>
      </c>
      <c r="D545" s="10" t="e">
        <f>+D544/(D$458+D$465)</f>
        <v>#DIV/0!</v>
      </c>
      <c r="E545" s="10" t="e">
        <f>+E544/(E$458+E$465)</f>
        <v>#DIV/0!</v>
      </c>
      <c r="F545" s="10" t="e">
        <f>+F544/(F$458+F$465)</f>
        <v>#DIV/0!</v>
      </c>
      <c r="G545" s="10" t="e">
        <f>+G544/(G$458+G$465)</f>
        <v>#DIV/0!</v>
      </c>
      <c r="H545" s="10" t="e">
        <f>+H544/(H$458+H$465)</f>
        <v>#DIV/0!</v>
      </c>
      <c r="I545" s="10" t="e">
        <f>+I544/(I$458+I$465)</f>
        <v>#DIV/0!</v>
      </c>
      <c r="J545" s="10" t="e">
        <f>+J544/(J$458+J$465)</f>
        <v>#DIV/0!</v>
      </c>
      <c r="K545" s="10" t="e">
        <f>+K544/(K$458+K$465)</f>
        <v>#DIV/0!</v>
      </c>
      <c r="L545" s="10" t="e">
        <f>+L544/(L$458+L$465)</f>
        <v>#DIV/0!</v>
      </c>
      <c r="M545" s="10" t="e">
        <f>+M544/(M$458+M$465)</f>
        <v>#DIV/0!</v>
      </c>
      <c r="N545" s="10" t="e">
        <f>+N544/(N$458+N$465)</f>
        <v>#VALUE!</v>
      </c>
      <c r="O545" s="10" t="e">
        <f>+O544/(O$458+O$465)</f>
        <v>#VALUE!</v>
      </c>
      <c r="P545" s="10" t="e">
        <f>+P544/(P$458+P$465)</f>
        <v>#VALUE!</v>
      </c>
      <c r="Q545" s="23" t="e">
        <f t="shared" ref="Q545" si="37">+Q544/(Q$465+Q$472)</f>
        <v>#VALUE!</v>
      </c>
      <c r="R545" s="6"/>
      <c r="S545" s="11" t="s">
        <v>377</v>
      </c>
    </row>
    <row r="546" spans="1:19" ht="14">
      <c r="A546" s="86"/>
      <c r="B546" s="19"/>
      <c r="C546" s="10" t="e">
        <f t="shared" ref="C546:M546" si="38">C544/B544-1</f>
        <v>#DIV/0!</v>
      </c>
      <c r="D546" s="10" t="e">
        <f t="shared" si="38"/>
        <v>#DIV/0!</v>
      </c>
      <c r="E546" s="10" t="e">
        <f t="shared" si="38"/>
        <v>#DIV/0!</v>
      </c>
      <c r="F546" s="10" t="e">
        <f t="shared" si="38"/>
        <v>#DIV/0!</v>
      </c>
      <c r="G546" s="10" t="e">
        <f t="shared" si="38"/>
        <v>#DIV/0!</v>
      </c>
      <c r="H546" s="10" t="e">
        <f t="shared" si="38"/>
        <v>#DIV/0!</v>
      </c>
      <c r="I546" s="10" t="e">
        <f t="shared" si="38"/>
        <v>#DIV/0!</v>
      </c>
      <c r="J546" s="10" t="e">
        <f t="shared" si="38"/>
        <v>#DIV/0!</v>
      </c>
      <c r="K546" s="10" t="e">
        <f t="shared" si="38"/>
        <v>#DIV/0!</v>
      </c>
      <c r="L546" s="10" t="e">
        <f t="shared" si="38"/>
        <v>#DIV/0!</v>
      </c>
      <c r="M546" s="10" t="e">
        <f t="shared" si="38"/>
        <v>#DIV/0!</v>
      </c>
      <c r="N546" s="10" t="e">
        <f>N544/M544-1</f>
        <v>#VALUE!</v>
      </c>
      <c r="O546" s="10" t="e">
        <f>O544/N544-1</f>
        <v>#VALUE!</v>
      </c>
      <c r="P546" s="10" t="e">
        <f>P544/O544-1</f>
        <v>#VALUE!</v>
      </c>
      <c r="Q546" s="120"/>
      <c r="R546" s="6"/>
      <c r="S546" s="3"/>
    </row>
    <row r="547" spans="1:19" ht="14">
      <c r="B547" s="357" t="s">
        <v>27</v>
      </c>
      <c r="C547" s="357"/>
      <c r="D547" s="357"/>
      <c r="E547" s="357"/>
      <c r="F547" s="357"/>
      <c r="G547" s="357"/>
      <c r="H547" s="357"/>
      <c r="I547" s="357"/>
      <c r="J547" s="357"/>
      <c r="K547" s="357"/>
      <c r="L547" s="357"/>
      <c r="M547" s="357"/>
      <c r="N547" s="357"/>
      <c r="O547" s="120"/>
      <c r="P547" s="120"/>
      <c r="Q547" s="16" t="str">
        <f t="shared" si="36"/>
        <v/>
      </c>
      <c r="R547" s="6"/>
      <c r="S547" s="9" t="s">
        <v>12</v>
      </c>
    </row>
    <row r="548" spans="1:19" ht="14">
      <c r="B548" s="16" t="str">
        <f t="shared" ref="B548:Q555" si="39">IFERROR(B540+B586,"")</f>
        <v/>
      </c>
      <c r="C548" s="16" t="str">
        <f t="shared" si="39"/>
        <v/>
      </c>
      <c r="D548" s="16" t="str">
        <f t="shared" si="39"/>
        <v/>
      </c>
      <c r="E548" s="16" t="str">
        <f t="shared" si="39"/>
        <v/>
      </c>
      <c r="F548" s="16" t="str">
        <f t="shared" si="39"/>
        <v/>
      </c>
      <c r="G548" s="16" t="str">
        <f t="shared" si="39"/>
        <v/>
      </c>
      <c r="H548" s="16" t="str">
        <f t="shared" si="39"/>
        <v/>
      </c>
      <c r="I548" s="16" t="str">
        <f t="shared" si="39"/>
        <v/>
      </c>
      <c r="J548" s="16" t="str">
        <f t="shared" si="39"/>
        <v/>
      </c>
      <c r="K548" s="16" t="str">
        <f t="shared" si="39"/>
        <v/>
      </c>
      <c r="L548" s="16" t="str">
        <f t="shared" si="39"/>
        <v/>
      </c>
      <c r="M548" s="16" t="str">
        <f t="shared" si="39"/>
        <v/>
      </c>
      <c r="N548" s="16" t="str">
        <f t="shared" si="39"/>
        <v/>
      </c>
      <c r="O548" s="16" t="str">
        <f t="shared" si="39"/>
        <v/>
      </c>
      <c r="P548" s="16" t="str">
        <f t="shared" si="39"/>
        <v/>
      </c>
      <c r="Q548" s="7" t="str">
        <f t="shared" si="36"/>
        <v/>
      </c>
      <c r="R548" s="6"/>
      <c r="S548" s="9" t="s">
        <v>13</v>
      </c>
    </row>
    <row r="549" spans="1:19" ht="14">
      <c r="B549" s="7" t="str">
        <f t="shared" ref="B549:Q558" si="40">IFERROR(B541+B587-B586,"")</f>
        <v/>
      </c>
      <c r="C549" s="7" t="str">
        <f t="shared" si="40"/>
        <v/>
      </c>
      <c r="D549" s="7" t="str">
        <f t="shared" si="40"/>
        <v/>
      </c>
      <c r="E549" s="7" t="str">
        <f t="shared" si="40"/>
        <v/>
      </c>
      <c r="F549" s="7" t="str">
        <f t="shared" si="40"/>
        <v/>
      </c>
      <c r="G549" s="7" t="str">
        <f t="shared" si="40"/>
        <v/>
      </c>
      <c r="H549" s="7" t="str">
        <f t="shared" si="40"/>
        <v/>
      </c>
      <c r="I549" s="7" t="str">
        <f t="shared" si="40"/>
        <v/>
      </c>
      <c r="J549" s="7" t="str">
        <f t="shared" si="40"/>
        <v/>
      </c>
      <c r="K549" s="7" t="str">
        <f t="shared" si="40"/>
        <v/>
      </c>
      <c r="L549" s="7" t="str">
        <f t="shared" si="40"/>
        <v/>
      </c>
      <c r="M549" s="7" t="str">
        <f t="shared" si="40"/>
        <v/>
      </c>
      <c r="N549" s="7" t="str">
        <f t="shared" si="40"/>
        <v/>
      </c>
      <c r="O549" s="7" t="str">
        <f t="shared" si="40"/>
        <v/>
      </c>
      <c r="P549" s="7" t="str">
        <f t="shared" si="40"/>
        <v/>
      </c>
      <c r="Q549" s="7" t="str">
        <f t="shared" si="36"/>
        <v/>
      </c>
      <c r="R549" s="6"/>
      <c r="S549" s="9" t="s">
        <v>14</v>
      </c>
    </row>
    <row r="550" spans="1:19" ht="14">
      <c r="B550" s="7" t="str">
        <f t="shared" si="40"/>
        <v/>
      </c>
      <c r="C550" s="7" t="str">
        <f t="shared" si="40"/>
        <v/>
      </c>
      <c r="D550" s="7" t="str">
        <f t="shared" si="40"/>
        <v/>
      </c>
      <c r="E550" s="7" t="str">
        <f t="shared" si="40"/>
        <v/>
      </c>
      <c r="F550" s="7" t="str">
        <f t="shared" si="40"/>
        <v/>
      </c>
      <c r="G550" s="7" t="str">
        <f t="shared" si="40"/>
        <v/>
      </c>
      <c r="H550" s="7" t="str">
        <f t="shared" si="40"/>
        <v/>
      </c>
      <c r="I550" s="7" t="str">
        <f t="shared" si="40"/>
        <v/>
      </c>
      <c r="J550" s="7" t="str">
        <f t="shared" si="40"/>
        <v/>
      </c>
      <c r="K550" s="7" t="str">
        <f t="shared" si="40"/>
        <v/>
      </c>
      <c r="L550" s="7" t="str">
        <f t="shared" si="40"/>
        <v/>
      </c>
      <c r="M550" s="7" t="str">
        <f t="shared" si="40"/>
        <v/>
      </c>
      <c r="N550" s="7" t="str">
        <f t="shared" si="40"/>
        <v/>
      </c>
      <c r="O550" s="7" t="str">
        <f t="shared" si="40"/>
        <v/>
      </c>
      <c r="P550" s="7" t="str">
        <f t="shared" si="40"/>
        <v/>
      </c>
      <c r="Q550" s="18" t="str">
        <f t="shared" si="36"/>
        <v/>
      </c>
      <c r="R550" s="6"/>
      <c r="S550" s="9" t="s">
        <v>19</v>
      </c>
    </row>
    <row r="551" spans="1:19" ht="14">
      <c r="B551" s="18" t="str">
        <f t="shared" si="40"/>
        <v/>
      </c>
      <c r="C551" s="18" t="str">
        <f t="shared" si="40"/>
        <v/>
      </c>
      <c r="D551" s="18" t="str">
        <f t="shared" si="40"/>
        <v/>
      </c>
      <c r="E551" s="18" t="str">
        <f t="shared" si="40"/>
        <v/>
      </c>
      <c r="F551" s="18" t="str">
        <f t="shared" si="40"/>
        <v/>
      </c>
      <c r="G551" s="18" t="str">
        <f t="shared" si="40"/>
        <v/>
      </c>
      <c r="H551" s="18" t="str">
        <f t="shared" si="40"/>
        <v/>
      </c>
      <c r="I551" s="18" t="str">
        <f t="shared" si="40"/>
        <v/>
      </c>
      <c r="J551" s="18" t="str">
        <f t="shared" si="40"/>
        <v/>
      </c>
      <c r="K551" s="18" t="str">
        <f t="shared" si="40"/>
        <v/>
      </c>
      <c r="L551" s="18" t="str">
        <f t="shared" si="40"/>
        <v/>
      </c>
      <c r="M551" s="18" t="str">
        <f t="shared" si="40"/>
        <v/>
      </c>
      <c r="N551" s="18" t="str">
        <f t="shared" si="40"/>
        <v/>
      </c>
      <c r="O551" s="18" t="str">
        <f t="shared" si="40"/>
        <v/>
      </c>
      <c r="P551" s="18" t="str">
        <f t="shared" si="40"/>
        <v/>
      </c>
      <c r="Q551" s="18" t="str">
        <f t="shared" si="36"/>
        <v/>
      </c>
      <c r="R551" s="6"/>
      <c r="S551" s="9" t="s">
        <v>15</v>
      </c>
    </row>
    <row r="552" spans="1:19" ht="14">
      <c r="B552" s="25" t="str">
        <f t="shared" ref="B552:Q559" si="41">IFERROR(B544+B589,"")</f>
        <v/>
      </c>
      <c r="C552" s="18" t="str">
        <f t="shared" si="41"/>
        <v/>
      </c>
      <c r="D552" s="18" t="str">
        <f t="shared" si="41"/>
        <v/>
      </c>
      <c r="E552" s="18" t="str">
        <f t="shared" si="41"/>
        <v/>
      </c>
      <c r="F552" s="18" t="str">
        <f t="shared" si="41"/>
        <v/>
      </c>
      <c r="G552" s="18" t="str">
        <f t="shared" si="41"/>
        <v/>
      </c>
      <c r="H552" s="18" t="str">
        <f t="shared" si="41"/>
        <v/>
      </c>
      <c r="I552" s="18" t="str">
        <f t="shared" si="41"/>
        <v/>
      </c>
      <c r="J552" s="18" t="str">
        <f t="shared" si="41"/>
        <v/>
      </c>
      <c r="K552" s="18" t="str">
        <f t="shared" si="41"/>
        <v/>
      </c>
      <c r="L552" s="18" t="str">
        <f t="shared" si="41"/>
        <v/>
      </c>
      <c r="M552" s="18" t="str">
        <f t="shared" si="41"/>
        <v/>
      </c>
      <c r="N552" s="18" t="str">
        <f t="shared" si="41"/>
        <v/>
      </c>
      <c r="O552" s="18" t="str">
        <f t="shared" si="41"/>
        <v/>
      </c>
      <c r="P552" s="18" t="str">
        <f t="shared" si="41"/>
        <v/>
      </c>
      <c r="Q552" s="10" t="e">
        <f t="shared" ref="Q552" si="42">+Q551/(Q$465+Q$472)</f>
        <v>#VALUE!</v>
      </c>
      <c r="R552" s="6"/>
      <c r="S552" s="11" t="s">
        <v>26</v>
      </c>
    </row>
    <row r="553" spans="1:19" s="87" customFormat="1" ht="14">
      <c r="A553" s="79"/>
      <c r="B553" s="10" t="e">
        <f>+B552/(B$458+B$465)</f>
        <v>#VALUE!</v>
      </c>
      <c r="C553" s="10" t="e">
        <f>+C552/(C$458+C$465)</f>
        <v>#VALUE!</v>
      </c>
      <c r="D553" s="10" t="e">
        <f>+D552/(D$458+D$465)</f>
        <v>#VALUE!</v>
      </c>
      <c r="E553" s="10" t="e">
        <f>+E552/(E$458+E$465)</f>
        <v>#VALUE!</v>
      </c>
      <c r="F553" s="10" t="e">
        <f>+F552/(F$458+F$465)</f>
        <v>#VALUE!</v>
      </c>
      <c r="G553" s="10" t="e">
        <f>+G552/(G$458+G$465)</f>
        <v>#VALUE!</v>
      </c>
      <c r="H553" s="10" t="e">
        <f>+H552/(H$458+H$465)</f>
        <v>#VALUE!</v>
      </c>
      <c r="I553" s="10" t="e">
        <f>+I552/(I$458+I$465)</f>
        <v>#VALUE!</v>
      </c>
      <c r="J553" s="10" t="e">
        <f>+J552/(J$458+J$465)</f>
        <v>#VALUE!</v>
      </c>
      <c r="K553" s="10" t="e">
        <f>+K552/(K$458+K$465)</f>
        <v>#VALUE!</v>
      </c>
      <c r="L553" s="10" t="e">
        <f>+L552/(L$458+L$465)</f>
        <v>#VALUE!</v>
      </c>
      <c r="M553" s="10" t="e">
        <f>+M552/(M$458+M$465)</f>
        <v>#VALUE!</v>
      </c>
      <c r="N553" s="10" t="e">
        <f>+N552/(N$458+N$465)</f>
        <v>#VALUE!</v>
      </c>
      <c r="O553" s="10" t="e">
        <f>+O552/(O$458+O$465)</f>
        <v>#VALUE!</v>
      </c>
      <c r="P553" s="10" t="e">
        <f>+P552/(P$458+P$465)</f>
        <v>#VALUE!</v>
      </c>
      <c r="Q553" s="10" t="e">
        <f>Q551/P544-1</f>
        <v>#VALUE!</v>
      </c>
      <c r="R553" s="17"/>
      <c r="S553" s="14" t="s">
        <v>20</v>
      </c>
    </row>
    <row r="554" spans="1:19" ht="14">
      <c r="A554" s="86"/>
      <c r="B554" s="19"/>
      <c r="C554" s="10" t="e">
        <f t="shared" ref="C554:M554" si="43">C552/B552-1</f>
        <v>#VALUE!</v>
      </c>
      <c r="D554" s="10" t="e">
        <f t="shared" si="43"/>
        <v>#VALUE!</v>
      </c>
      <c r="E554" s="10" t="e">
        <f t="shared" si="43"/>
        <v>#VALUE!</v>
      </c>
      <c r="F554" s="10" t="e">
        <f t="shared" si="43"/>
        <v>#VALUE!</v>
      </c>
      <c r="G554" s="10" t="e">
        <f t="shared" si="43"/>
        <v>#VALUE!</v>
      </c>
      <c r="H554" s="10" t="e">
        <f t="shared" si="43"/>
        <v>#VALUE!</v>
      </c>
      <c r="I554" s="10" t="e">
        <f t="shared" si="43"/>
        <v>#VALUE!</v>
      </c>
      <c r="J554" s="10" t="e">
        <f t="shared" si="43"/>
        <v>#VALUE!</v>
      </c>
      <c r="K554" s="10" t="e">
        <f t="shared" si="43"/>
        <v>#VALUE!</v>
      </c>
      <c r="L554" s="10" t="e">
        <f t="shared" si="43"/>
        <v>#VALUE!</v>
      </c>
      <c r="M554" s="10" t="e">
        <f t="shared" si="43"/>
        <v>#VALUE!</v>
      </c>
      <c r="N554" s="10" t="e">
        <f>N552/M552-1</f>
        <v>#VALUE!</v>
      </c>
      <c r="O554" s="10" t="e">
        <f>O552/N552-1</f>
        <v>#VALUE!</v>
      </c>
      <c r="P554" s="10" t="e">
        <f>P552/O552-1</f>
        <v>#VALUE!</v>
      </c>
      <c r="Q554" s="120"/>
      <c r="R554" s="6"/>
      <c r="S554" s="11"/>
    </row>
    <row r="555" spans="1:19" ht="14">
      <c r="B555" s="355" t="s">
        <v>355</v>
      </c>
      <c r="C555" s="355"/>
      <c r="D555" s="355"/>
      <c r="E555" s="355"/>
      <c r="F555" s="355"/>
      <c r="G555" s="355"/>
      <c r="H555" s="355"/>
      <c r="I555" s="355"/>
      <c r="J555" s="355"/>
      <c r="K555" s="355"/>
      <c r="L555" s="355"/>
      <c r="M555" s="355"/>
      <c r="N555" s="355"/>
      <c r="O555" s="118"/>
      <c r="P555" s="118"/>
      <c r="Q555" s="16" t="str">
        <f t="shared" si="39"/>
        <v/>
      </c>
      <c r="R555" s="6"/>
      <c r="S555" s="9" t="s">
        <v>12</v>
      </c>
    </row>
    <row r="556" spans="1:19" ht="14">
      <c r="B556" s="16" t="str">
        <f>IFERROR(VLOOKUP($B$555,$130:$216,MATCH($S563&amp;"/"&amp;B$341,$128:$128,0),FALSE),"")</f>
        <v/>
      </c>
      <c r="C556" s="16" t="str">
        <f>IFERROR(VLOOKUP($B$555,$130:$216,MATCH($S563&amp;"/"&amp;C$341,$128:$128,0),FALSE),"")</f>
        <v/>
      </c>
      <c r="D556" s="16" t="str">
        <f>IFERROR(VLOOKUP($B$555,$130:$216,MATCH($S563&amp;"/"&amp;D$341,$128:$128,0),FALSE),"")</f>
        <v/>
      </c>
      <c r="E556" s="16" t="str">
        <f>IFERROR(VLOOKUP($B$555,$130:$216,MATCH($S563&amp;"/"&amp;E$341,$128:$128,0),FALSE),"")</f>
        <v/>
      </c>
      <c r="F556" s="16" t="str">
        <f>IFERROR(VLOOKUP($B$555,$130:$216,MATCH($S563&amp;"/"&amp;F$341,$128:$128,0),FALSE),"")</f>
        <v/>
      </c>
      <c r="G556" s="16" t="str">
        <f>IFERROR(VLOOKUP($B$555,$130:$216,MATCH($S563&amp;"/"&amp;G$341,$128:$128,0),FALSE),"")</f>
        <v/>
      </c>
      <c r="H556" s="16" t="str">
        <f>IFERROR(VLOOKUP($B$555,$130:$216,MATCH($S563&amp;"/"&amp;H$341,$128:$128,0),FALSE),"")</f>
        <v/>
      </c>
      <c r="I556" s="16" t="str">
        <f>IFERROR(VLOOKUP($B$555,$130:$216,MATCH($S563&amp;"/"&amp;I$341,$128:$128,0),FALSE),"")</f>
        <v/>
      </c>
      <c r="J556" s="16" t="str">
        <f>IFERROR(VLOOKUP($B$555,$130:$216,MATCH($S563&amp;"/"&amp;J$341,$128:$128,0),FALSE),"")</f>
        <v/>
      </c>
      <c r="K556" s="16" t="str">
        <f>IFERROR(VLOOKUP($B$555,$130:$216,MATCH($S563&amp;"/"&amp;K$341,$128:$128,0),FALSE),"")</f>
        <v/>
      </c>
      <c r="L556" s="16" t="str">
        <f>IFERROR(VLOOKUP($B$555,$130:$216,MATCH($S563&amp;"/"&amp;L$341,$128:$128,0),FALSE),"")</f>
        <v/>
      </c>
      <c r="M556" s="16">
        <f>IFERROR(VLOOKUP($B$555,$130:$216,MATCH($S563&amp;"/"&amp;M$341,$128:$128,0),FALSE),"")</f>
        <v>8896</v>
      </c>
      <c r="N556" s="16">
        <f>IFERROR(VLOOKUP($B$555,$130:$216,MATCH($S563&amp;"/"&amp;N$341,$128:$128,0),FALSE),"")</f>
        <v>9695</v>
      </c>
      <c r="O556" s="16" t="str">
        <f>IFERROR(VLOOKUP($B$555,$130:$216,MATCH($S563&amp;"/"&amp;O$341,$128:$128,0),FALSE),"")</f>
        <v/>
      </c>
      <c r="P556" s="16" t="str">
        <f>IFERROR(VLOOKUP($B$555,$130:$216,MATCH($S563&amp;"/"&amp;P$341,$128:$128,0),FALSE),"")</f>
        <v/>
      </c>
      <c r="Q556" s="7" t="str">
        <f t="shared" si="40"/>
        <v/>
      </c>
      <c r="R556" s="6"/>
      <c r="S556" s="9" t="s">
        <v>13</v>
      </c>
    </row>
    <row r="557" spans="1:19" ht="14">
      <c r="B557" s="7" t="str">
        <f>IFERROR(VLOOKUP($B$555,$130:$216,MATCH($S564&amp;"/"&amp;B$341,$128:$128,0),FALSE),"")</f>
        <v/>
      </c>
      <c r="C557" s="7" t="str">
        <f>IFERROR(VLOOKUP($B$555,$130:$216,MATCH($S564&amp;"/"&amp;C$341,$128:$128,0),FALSE),"")</f>
        <v/>
      </c>
      <c r="D557" s="7" t="str">
        <f>IFERROR(VLOOKUP($B$555,$130:$216,MATCH($S564&amp;"/"&amp;D$341,$128:$128,0),FALSE),"")</f>
        <v/>
      </c>
      <c r="E557" s="7" t="str">
        <f>IFERROR(VLOOKUP($B$555,$130:$216,MATCH($S564&amp;"/"&amp;E$341,$128:$128,0),FALSE),"")</f>
        <v/>
      </c>
      <c r="F557" s="7" t="str">
        <f>IFERROR(VLOOKUP($B$555,$130:$216,MATCH($S564&amp;"/"&amp;F$341,$128:$128,0),FALSE),"")</f>
        <v/>
      </c>
      <c r="G557" s="7" t="str">
        <f>IFERROR(VLOOKUP($B$555,$130:$216,MATCH($S564&amp;"/"&amp;G$341,$128:$128,0),FALSE),"")</f>
        <v/>
      </c>
      <c r="H557" s="7" t="str">
        <f>IFERROR(VLOOKUP($B$555,$130:$216,MATCH($S564&amp;"/"&amp;H$341,$128:$128,0),FALSE),"")</f>
        <v/>
      </c>
      <c r="I557" s="7" t="str">
        <f>IFERROR(VLOOKUP($B$555,$130:$216,MATCH($S564&amp;"/"&amp;I$341,$128:$128,0),FALSE),"")</f>
        <v/>
      </c>
      <c r="J557" s="7" t="str">
        <f>IFERROR(VLOOKUP($B$555,$130:$216,MATCH($S564&amp;"/"&amp;J$341,$128:$128,0),FALSE),"")</f>
        <v/>
      </c>
      <c r="K557" s="7" t="str">
        <f>IFERROR(VLOOKUP($B$555,$130:$216,MATCH($S564&amp;"/"&amp;K$341,$128:$128,0),FALSE),"")</f>
        <v/>
      </c>
      <c r="L557" s="7" t="str">
        <f>IFERROR(VLOOKUP($B$555,$130:$216,MATCH($S564&amp;"/"&amp;L$341,$128:$128,0),FALSE),"")</f>
        <v/>
      </c>
      <c r="M557" s="7">
        <f>IFERROR(VLOOKUP($B$555,$130:$216,MATCH($S564&amp;"/"&amp;M$341,$128:$128,0),FALSE),"")</f>
        <v>13082</v>
      </c>
      <c r="N557" s="7">
        <f>IFERROR(VLOOKUP($B$555,$130:$216,MATCH($S564&amp;"/"&amp;N$341,$128:$128,0),FALSE),"")</f>
        <v>1667</v>
      </c>
      <c r="O557" s="7" t="str">
        <f>IFERROR(VLOOKUP($B$555,$130:$216,MATCH($S564&amp;"/"&amp;O$341,$128:$128,0),FALSE),"")</f>
        <v/>
      </c>
      <c r="P557" s="7" t="str">
        <f>IFERROR(VLOOKUP($B$555,$130:$216,MATCH($S564&amp;"/"&amp;P$341,$128:$128,0),FALSE),"")</f>
        <v/>
      </c>
      <c r="Q557" s="7" t="str">
        <f t="shared" si="40"/>
        <v/>
      </c>
      <c r="R557" s="6"/>
      <c r="S557" s="9" t="s">
        <v>14</v>
      </c>
    </row>
    <row r="558" spans="1:19" ht="14">
      <c r="B558" s="7" t="str">
        <f>IFERROR(VLOOKUP($B$555,$130:$216,MATCH($S565&amp;"/"&amp;B$341,$128:$128,0),FALSE),"")</f>
        <v/>
      </c>
      <c r="C558" s="7" t="str">
        <f>IFERROR(VLOOKUP($B$555,$130:$216,MATCH($S565&amp;"/"&amp;C$341,$128:$128,0),FALSE),"")</f>
        <v/>
      </c>
      <c r="D558" s="7" t="str">
        <f>IFERROR(VLOOKUP($B$555,$130:$216,MATCH($S565&amp;"/"&amp;D$341,$128:$128,0),FALSE),"")</f>
        <v/>
      </c>
      <c r="E558" s="7" t="str">
        <f>IFERROR(VLOOKUP($B$555,$130:$216,MATCH($S565&amp;"/"&amp;E$341,$128:$128,0),FALSE),"")</f>
        <v/>
      </c>
      <c r="F558" s="7" t="str">
        <f>IFERROR(VLOOKUP($B$555,$130:$216,MATCH($S565&amp;"/"&amp;F$341,$128:$128,0),FALSE),"")</f>
        <v/>
      </c>
      <c r="G558" s="7" t="str">
        <f>IFERROR(VLOOKUP($B$555,$130:$216,MATCH($S565&amp;"/"&amp;G$341,$128:$128,0),FALSE),"")</f>
        <v/>
      </c>
      <c r="H558" s="7" t="str">
        <f>IFERROR(VLOOKUP($B$555,$130:$216,MATCH($S565&amp;"/"&amp;H$341,$128:$128,0),FALSE),"")</f>
        <v/>
      </c>
      <c r="I558" s="7" t="str">
        <f>IFERROR(VLOOKUP($B$555,$130:$216,MATCH($S565&amp;"/"&amp;I$341,$128:$128,0),FALSE),"")</f>
        <v/>
      </c>
      <c r="J558" s="7" t="str">
        <f>IFERROR(VLOOKUP($B$555,$130:$216,MATCH($S565&amp;"/"&amp;J$341,$128:$128,0),FALSE),"")</f>
        <v/>
      </c>
      <c r="K558" s="7" t="str">
        <f>IFERROR(VLOOKUP($B$555,$130:$216,MATCH($S565&amp;"/"&amp;K$341,$128:$128,0),FALSE),"")</f>
        <v/>
      </c>
      <c r="L558" s="7" t="str">
        <f>IFERROR(VLOOKUP($B$555,$130:$216,MATCH($S565&amp;"/"&amp;L$341,$128:$128,0),FALSE),"")</f>
        <v/>
      </c>
      <c r="M558" s="7">
        <f>IFERROR(VLOOKUP($B$555,$130:$216,MATCH($S565&amp;"/"&amp;M$341,$128:$128,0),FALSE),"")</f>
        <v>0</v>
      </c>
      <c r="N558" s="7" t="str">
        <f>IFERROR(VLOOKUP($B$555,$130:$216,MATCH($S565&amp;"/"&amp;N$341,$128:$128,0),FALSE),"")</f>
        <v/>
      </c>
      <c r="O558" s="7" t="str">
        <f>IFERROR(VLOOKUP($B$555,$130:$216,MATCH($S565&amp;"/"&amp;O$341,$128:$128,0),FALSE),"")</f>
        <v/>
      </c>
      <c r="P558" s="7" t="str">
        <f>IFERROR(VLOOKUP($B$555,$130:$216,MATCH($S565&amp;"/"&amp;P$341,$128:$128,0),FALSE),"")</f>
        <v/>
      </c>
      <c r="Q558" s="18" t="str">
        <f t="shared" si="40"/>
        <v/>
      </c>
      <c r="R558" s="6"/>
      <c r="S558" s="9" t="s">
        <v>19</v>
      </c>
    </row>
    <row r="559" spans="1:19" ht="14">
      <c r="B559" s="18" t="str">
        <f>IFERROR(VLOOKUP($B$555,$130:$216,MATCH($S566&amp;"/"&amp;B$341,$128:$128,0),FALSE),"")</f>
        <v/>
      </c>
      <c r="C559" s="18" t="str">
        <f>IFERROR(VLOOKUP($B$555,$130:$216,MATCH($S566&amp;"/"&amp;C$341,$128:$128,0),FALSE),"")</f>
        <v/>
      </c>
      <c r="D559" s="18" t="str">
        <f>IFERROR(VLOOKUP($B$555,$130:$216,MATCH($S566&amp;"/"&amp;D$341,$128:$128,0),FALSE),"")</f>
        <v/>
      </c>
      <c r="E559" s="18" t="str">
        <f>IFERROR(VLOOKUP($B$555,$130:$216,MATCH($S566&amp;"/"&amp;E$341,$128:$128,0),FALSE),"")</f>
        <v/>
      </c>
      <c r="F559" s="18" t="str">
        <f>IFERROR(VLOOKUP($B$555,$130:$216,MATCH($S566&amp;"/"&amp;F$341,$128:$128,0),FALSE),"")</f>
        <v/>
      </c>
      <c r="G559" s="18" t="str">
        <f>IFERROR(VLOOKUP($B$555,$130:$216,MATCH($S566&amp;"/"&amp;G$341,$128:$128,0),FALSE),"")</f>
        <v/>
      </c>
      <c r="H559" s="18" t="str">
        <f>IFERROR(VLOOKUP($B$555,$130:$216,MATCH($S566&amp;"/"&amp;H$341,$128:$128,0),FALSE),"")</f>
        <v/>
      </c>
      <c r="I559" s="18" t="str">
        <f>IFERROR(VLOOKUP($B$555,$130:$216,MATCH($S566&amp;"/"&amp;I$341,$128:$128,0),FALSE),"")</f>
        <v/>
      </c>
      <c r="J559" s="18" t="str">
        <f>IFERROR(VLOOKUP($B$555,$130:$216,MATCH($S566&amp;"/"&amp;J$341,$128:$128,0),FALSE),"")</f>
        <v/>
      </c>
      <c r="K559" s="18" t="str">
        <f>IFERROR(VLOOKUP($B$555,$130:$216,MATCH($S566&amp;"/"&amp;K$341,$128:$128,0),FALSE),"")</f>
        <v/>
      </c>
      <c r="L559" s="18" t="str">
        <f>IFERROR(VLOOKUP($B$555,$130:$216,MATCH($S566&amp;"/"&amp;L$341,$128:$128,0),FALSE),"")</f>
        <v/>
      </c>
      <c r="M559" s="18">
        <f>IFERROR(VLOOKUP($B$555,$130:$216,MATCH($S566&amp;"/"&amp;M$341,$128:$128,0),FALSE),"")</f>
        <v>0</v>
      </c>
      <c r="N559" s="18" t="str">
        <f>IFERROR(VLOOKUP($B$555,$130:$216,MATCH($S566&amp;"/"&amp;N$341,$128:$128,0),FALSE),"")</f>
        <v/>
      </c>
      <c r="O559" s="18" t="str">
        <f>IFERROR(VLOOKUP($B$555,$130:$216,MATCH($S566&amp;"/"&amp;O$341,$128:$128,0),FALSE),"")</f>
        <v/>
      </c>
      <c r="P559" s="18" t="str">
        <f>IFERROR(VLOOKUP($B$555,$130:$216,MATCH($S566&amp;"/"&amp;P$341,$128:$128,0),FALSE),"")</f>
        <v/>
      </c>
      <c r="Q559" s="18" t="str">
        <f t="shared" si="41"/>
        <v/>
      </c>
      <c r="R559" s="6"/>
      <c r="S559" s="9" t="s">
        <v>15</v>
      </c>
    </row>
    <row r="560" spans="1:19" ht="14">
      <c r="B560" s="18">
        <f>SUM(B556:B559)</f>
        <v>0</v>
      </c>
      <c r="C560" s="18">
        <f t="shared" ref="C560:M560" si="44">SUM(C556:C559)</f>
        <v>0</v>
      </c>
      <c r="D560" s="18">
        <f t="shared" si="44"/>
        <v>0</v>
      </c>
      <c r="E560" s="18">
        <f t="shared" si="44"/>
        <v>0</v>
      </c>
      <c r="F560" s="18">
        <f t="shared" si="44"/>
        <v>0</v>
      </c>
      <c r="G560" s="18">
        <f t="shared" si="44"/>
        <v>0</v>
      </c>
      <c r="H560" s="18">
        <f t="shared" si="44"/>
        <v>0</v>
      </c>
      <c r="I560" s="18">
        <f t="shared" si="44"/>
        <v>0</v>
      </c>
      <c r="J560" s="18">
        <f t="shared" si="44"/>
        <v>0</v>
      </c>
      <c r="K560" s="18">
        <f t="shared" si="44"/>
        <v>0</v>
      </c>
      <c r="L560" s="18">
        <f t="shared" si="44"/>
        <v>0</v>
      </c>
      <c r="M560" s="18">
        <f t="shared" si="44"/>
        <v>21978</v>
      </c>
      <c r="N560" s="18">
        <f>IF(N557="",N556*4,IF(N558="",(N557+N556)*2,IF(N559="",((N558+N557+N556)/3)*4,SUM(N556:N559))))</f>
        <v>22724</v>
      </c>
      <c r="O560" s="18" t="e">
        <f>IF(O557="",O556*4,IF(O558="",(O557+O556)*2,IF(O559="",((O558+O557+O556)/3)*4,SUM(O556:O559))))</f>
        <v>#VALUE!</v>
      </c>
      <c r="P560" s="18" t="e">
        <f>IF(P557="",P556*4,IF(P558="",(P557+P556)*2,IF(P559="",((P558+P557+P556)/3)*4,SUM(P556:P559))))</f>
        <v>#VALUE!</v>
      </c>
      <c r="Q560" s="10" t="e">
        <f t="shared" ref="Q560" si="45">+Q559/(Q$465+Q$472)</f>
        <v>#VALUE!</v>
      </c>
      <c r="R560" s="6"/>
      <c r="S560" s="11" t="s">
        <v>28</v>
      </c>
    </row>
    <row r="561" spans="1:19" s="87" customFormat="1" ht="14">
      <c r="A561" s="79"/>
      <c r="B561" s="10" t="e">
        <f>+B560/(B$458+B$465)</f>
        <v>#DIV/0!</v>
      </c>
      <c r="C561" s="10" t="e">
        <f>+C560/(C$458+C$465)</f>
        <v>#DIV/0!</v>
      </c>
      <c r="D561" s="10" t="e">
        <f>+D560/(D$458+D$465)</f>
        <v>#DIV/0!</v>
      </c>
      <c r="E561" s="10" t="e">
        <f>+E560/(E$458+E$465)</f>
        <v>#DIV/0!</v>
      </c>
      <c r="F561" s="10" t="e">
        <f>+F560/(F$458+F$465)</f>
        <v>#DIV/0!</v>
      </c>
      <c r="G561" s="10" t="e">
        <f>+G560/(G$458+G$465)</f>
        <v>#DIV/0!</v>
      </c>
      <c r="H561" s="10" t="e">
        <f>+H560/(H$458+H$465)</f>
        <v>#DIV/0!</v>
      </c>
      <c r="I561" s="10" t="e">
        <f>+I560/(I$458+I$465)</f>
        <v>#DIV/0!</v>
      </c>
      <c r="J561" s="10" t="e">
        <f>+J560/(J$458+J$465)</f>
        <v>#DIV/0!</v>
      </c>
      <c r="K561" s="10" t="e">
        <f>+K560/(K$458+K$465)</f>
        <v>#DIV/0!</v>
      </c>
      <c r="L561" s="10" t="e">
        <f>+L560/(L$458+L$465)</f>
        <v>#DIV/0!</v>
      </c>
      <c r="M561" s="10" t="e">
        <f>+M560/(M$458+M$465)</f>
        <v>#DIV/0!</v>
      </c>
      <c r="N561" s="10" t="e">
        <f>+N560/(N$458+N$465)</f>
        <v>#VALUE!</v>
      </c>
      <c r="O561" s="10" t="e">
        <f>+O560/(O$458+O$465)</f>
        <v>#VALUE!</v>
      </c>
      <c r="P561" s="10" t="e">
        <f>+P560/(P$458+P$465)</f>
        <v>#VALUE!</v>
      </c>
      <c r="Q561" s="10" t="e">
        <f>Q559/P552-1</f>
        <v>#VALUE!</v>
      </c>
      <c r="R561" s="17"/>
      <c r="S561" s="14" t="s">
        <v>20</v>
      </c>
    </row>
    <row r="562" spans="1:19" ht="14">
      <c r="B562" s="357" t="s">
        <v>29</v>
      </c>
      <c r="C562" s="357"/>
      <c r="D562" s="357"/>
      <c r="E562" s="357"/>
      <c r="F562" s="357"/>
      <c r="G562" s="357"/>
      <c r="H562" s="357"/>
      <c r="I562" s="357"/>
      <c r="J562" s="357"/>
      <c r="K562" s="357"/>
      <c r="L562" s="357"/>
      <c r="M562" s="357"/>
      <c r="N562" s="357"/>
      <c r="O562" s="120"/>
      <c r="P562" s="120"/>
      <c r="Q562" s="118"/>
      <c r="R562" s="6"/>
      <c r="S562" s="3"/>
    </row>
    <row r="563" spans="1:19" ht="14">
      <c r="B563" s="16" t="str">
        <f t="shared" ref="B563:Q573" si="46">IFERROR(B540-B556,"")</f>
        <v/>
      </c>
      <c r="C563" s="16" t="str">
        <f t="shared" si="46"/>
        <v/>
      </c>
      <c r="D563" s="16" t="str">
        <f t="shared" si="46"/>
        <v/>
      </c>
      <c r="E563" s="16" t="str">
        <f t="shared" si="46"/>
        <v/>
      </c>
      <c r="F563" s="16" t="str">
        <f t="shared" si="46"/>
        <v/>
      </c>
      <c r="G563" s="16" t="str">
        <f t="shared" si="46"/>
        <v/>
      </c>
      <c r="H563" s="16" t="str">
        <f t="shared" si="46"/>
        <v/>
      </c>
      <c r="I563" s="16" t="str">
        <f t="shared" si="46"/>
        <v/>
      </c>
      <c r="J563" s="16" t="str">
        <f t="shared" si="46"/>
        <v/>
      </c>
      <c r="K563" s="16" t="str">
        <f t="shared" si="46"/>
        <v/>
      </c>
      <c r="L563" s="16" t="str">
        <f t="shared" si="46"/>
        <v/>
      </c>
      <c r="M563" s="16" t="str">
        <f t="shared" si="46"/>
        <v/>
      </c>
      <c r="N563" s="16" t="str">
        <f t="shared" si="46"/>
        <v/>
      </c>
      <c r="O563" s="16" t="str">
        <f t="shared" si="46"/>
        <v/>
      </c>
      <c r="P563" s="16" t="str">
        <f t="shared" si="46"/>
        <v/>
      </c>
      <c r="Q563" s="16" t="str">
        <f>IFERROR(VLOOKUP($B$555,$130:$216,MATCH($S563&amp;"/"&amp;Q$348,$128:$128,0),FALSE),"")</f>
        <v/>
      </c>
      <c r="R563" s="6"/>
      <c r="S563" s="9" t="s">
        <v>12</v>
      </c>
    </row>
    <row r="564" spans="1:19" ht="14">
      <c r="B564" s="7" t="str">
        <f t="shared" si="46"/>
        <v/>
      </c>
      <c r="C564" s="7" t="str">
        <f t="shared" si="46"/>
        <v/>
      </c>
      <c r="D564" s="7" t="str">
        <f t="shared" si="46"/>
        <v/>
      </c>
      <c r="E564" s="7" t="str">
        <f t="shared" si="46"/>
        <v/>
      </c>
      <c r="F564" s="7" t="str">
        <f t="shared" si="46"/>
        <v/>
      </c>
      <c r="G564" s="7" t="str">
        <f t="shared" si="46"/>
        <v/>
      </c>
      <c r="H564" s="7" t="str">
        <f t="shared" si="46"/>
        <v/>
      </c>
      <c r="I564" s="7" t="str">
        <f t="shared" si="46"/>
        <v/>
      </c>
      <c r="J564" s="7" t="str">
        <f t="shared" si="46"/>
        <v/>
      </c>
      <c r="K564" s="7" t="str">
        <f t="shared" si="46"/>
        <v/>
      </c>
      <c r="L564" s="7" t="str">
        <f t="shared" si="46"/>
        <v/>
      </c>
      <c r="M564" s="7" t="str">
        <f t="shared" si="46"/>
        <v/>
      </c>
      <c r="N564" s="7" t="str">
        <f t="shared" si="46"/>
        <v/>
      </c>
      <c r="O564" s="7" t="str">
        <f t="shared" si="46"/>
        <v/>
      </c>
      <c r="P564" s="7" t="str">
        <f t="shared" si="46"/>
        <v/>
      </c>
      <c r="Q564" s="7" t="str">
        <f>IFERROR(VLOOKUP($B$555,$130:$216,MATCH($S564&amp;"/"&amp;Q$348,$128:$128,0),FALSE),"")</f>
        <v/>
      </c>
      <c r="R564" s="6"/>
      <c r="S564" s="9" t="s">
        <v>13</v>
      </c>
    </row>
    <row r="565" spans="1:19" ht="14">
      <c r="B565" s="7" t="str">
        <f t="shared" si="46"/>
        <v/>
      </c>
      <c r="C565" s="7" t="str">
        <f t="shared" si="46"/>
        <v/>
      </c>
      <c r="D565" s="7" t="str">
        <f t="shared" si="46"/>
        <v/>
      </c>
      <c r="E565" s="7" t="str">
        <f t="shared" si="46"/>
        <v/>
      </c>
      <c r="F565" s="7" t="str">
        <f t="shared" si="46"/>
        <v/>
      </c>
      <c r="G565" s="7" t="str">
        <f t="shared" si="46"/>
        <v/>
      </c>
      <c r="H565" s="7" t="str">
        <f t="shared" si="46"/>
        <v/>
      </c>
      <c r="I565" s="7" t="str">
        <f t="shared" si="46"/>
        <v/>
      </c>
      <c r="J565" s="7" t="str">
        <f t="shared" si="46"/>
        <v/>
      </c>
      <c r="K565" s="7" t="str">
        <f t="shared" si="46"/>
        <v/>
      </c>
      <c r="L565" s="7" t="str">
        <f t="shared" si="46"/>
        <v/>
      </c>
      <c r="M565" s="7" t="str">
        <f t="shared" si="46"/>
        <v/>
      </c>
      <c r="N565" s="7" t="str">
        <f t="shared" si="46"/>
        <v/>
      </c>
      <c r="O565" s="7" t="str">
        <f t="shared" si="46"/>
        <v/>
      </c>
      <c r="P565" s="7" t="str">
        <f t="shared" si="46"/>
        <v/>
      </c>
      <c r="Q565" s="7" t="str">
        <f>IFERROR(VLOOKUP($B$555,$130:$216,MATCH($S565&amp;"/"&amp;Q$348,$128:$128,0),FALSE),"")</f>
        <v/>
      </c>
      <c r="R565" s="6"/>
      <c r="S565" s="9" t="s">
        <v>14</v>
      </c>
    </row>
    <row r="566" spans="1:19" ht="14">
      <c r="B566" s="7" t="str">
        <f t="shared" si="46"/>
        <v/>
      </c>
      <c r="C566" s="18" t="str">
        <f t="shared" si="46"/>
        <v/>
      </c>
      <c r="D566" s="18" t="str">
        <f t="shared" si="46"/>
        <v/>
      </c>
      <c r="E566" s="18" t="str">
        <f t="shared" si="46"/>
        <v/>
      </c>
      <c r="F566" s="18" t="str">
        <f t="shared" si="46"/>
        <v/>
      </c>
      <c r="G566" s="18" t="str">
        <f t="shared" si="46"/>
        <v/>
      </c>
      <c r="H566" s="18" t="str">
        <f t="shared" si="46"/>
        <v/>
      </c>
      <c r="I566" s="18" t="str">
        <f t="shared" si="46"/>
        <v/>
      </c>
      <c r="J566" s="18" t="str">
        <f t="shared" si="46"/>
        <v/>
      </c>
      <c r="K566" s="18" t="str">
        <f t="shared" si="46"/>
        <v/>
      </c>
      <c r="L566" s="18" t="str">
        <f t="shared" si="46"/>
        <v/>
      </c>
      <c r="M566" s="18" t="str">
        <f t="shared" si="46"/>
        <v/>
      </c>
      <c r="N566" s="18" t="str">
        <f t="shared" si="46"/>
        <v/>
      </c>
      <c r="O566" s="18" t="str">
        <f t="shared" si="46"/>
        <v/>
      </c>
      <c r="P566" s="18" t="str">
        <f t="shared" si="46"/>
        <v/>
      </c>
      <c r="Q566" s="18" t="str">
        <f>IFERROR(VLOOKUP($B$555,$130:$216,MATCH($S566&amp;"/"&amp;Q$348,$128:$128,0),FALSE),"")</f>
        <v/>
      </c>
      <c r="R566" s="6"/>
      <c r="S566" s="9" t="s">
        <v>19</v>
      </c>
    </row>
    <row r="567" spans="1:19" ht="14">
      <c r="B567" s="25">
        <f t="shared" ref="B567:M567" si="47">B544-B560</f>
        <v>0</v>
      </c>
      <c r="C567" s="18">
        <f t="shared" si="47"/>
        <v>0</v>
      </c>
      <c r="D567" s="18">
        <f t="shared" si="47"/>
        <v>0</v>
      </c>
      <c r="E567" s="18">
        <f t="shared" si="47"/>
        <v>0</v>
      </c>
      <c r="F567" s="18">
        <f t="shared" si="47"/>
        <v>0</v>
      </c>
      <c r="G567" s="18">
        <f t="shared" si="47"/>
        <v>0</v>
      </c>
      <c r="H567" s="18">
        <f t="shared" si="47"/>
        <v>0</v>
      </c>
      <c r="I567" s="18">
        <f t="shared" si="47"/>
        <v>0</v>
      </c>
      <c r="J567" s="18">
        <f t="shared" si="47"/>
        <v>0</v>
      </c>
      <c r="K567" s="18">
        <f t="shared" si="47"/>
        <v>0</v>
      </c>
      <c r="L567" s="18">
        <f t="shared" si="47"/>
        <v>0</v>
      </c>
      <c r="M567" s="18">
        <f t="shared" si="47"/>
        <v>-25882</v>
      </c>
      <c r="N567" s="18" t="str">
        <f>IFERROR(N544-N560,"")</f>
        <v/>
      </c>
      <c r="O567" s="18" t="str">
        <f>IFERROR(O544-O560,"")</f>
        <v/>
      </c>
      <c r="P567" s="18" t="str">
        <f>IFERROR(P544-P560,"")</f>
        <v/>
      </c>
      <c r="Q567" s="18" t="e">
        <f>IF(Q564="",Q563*4,IF(Q565="",(Q564+Q563)*2,IF(Q566="",((Q565+Q564+Q563)/3)*4,SUM(Q563:Q566))))</f>
        <v>#VALUE!</v>
      </c>
      <c r="R567" s="6"/>
      <c r="S567" s="9" t="s">
        <v>15</v>
      </c>
    </row>
    <row r="568" spans="1:19" ht="14">
      <c r="B568" s="10" t="e">
        <f>+B567/(B$458+B$465)</f>
        <v>#DIV/0!</v>
      </c>
      <c r="C568" s="10" t="e">
        <f>+C567/(C$458+C$465)</f>
        <v>#DIV/0!</v>
      </c>
      <c r="D568" s="10" t="e">
        <f>+D567/(D$458+D$465)</f>
        <v>#DIV/0!</v>
      </c>
      <c r="E568" s="10" t="e">
        <f>+E567/(E$458+E$465)</f>
        <v>#DIV/0!</v>
      </c>
      <c r="F568" s="10" t="e">
        <f>+F567/(F$458+F$465)</f>
        <v>#DIV/0!</v>
      </c>
      <c r="G568" s="10" t="e">
        <f>+G567/(G$458+G$465)</f>
        <v>#DIV/0!</v>
      </c>
      <c r="H568" s="10" t="e">
        <f>+H567/(H$458+H$465)</f>
        <v>#DIV/0!</v>
      </c>
      <c r="I568" s="10" t="e">
        <f>+I567/(I$458+I$465)</f>
        <v>#DIV/0!</v>
      </c>
      <c r="J568" s="10" t="e">
        <f>+J567/(J$458+J$465)</f>
        <v>#DIV/0!</v>
      </c>
      <c r="K568" s="10" t="e">
        <f>+K567/(K$458+K$465)</f>
        <v>#DIV/0!</v>
      </c>
      <c r="L568" s="10" t="e">
        <f>+L567/(L$458+L$465)</f>
        <v>#DIV/0!</v>
      </c>
      <c r="M568" s="10" t="e">
        <f>+M567/(M$458+M$465)</f>
        <v>#DIV/0!</v>
      </c>
      <c r="N568" s="10" t="e">
        <f>+N567/(N$458+N$465)</f>
        <v>#VALUE!</v>
      </c>
      <c r="O568" s="10" t="e">
        <f>+O567/(O$458+O$465)</f>
        <v>#VALUE!</v>
      </c>
      <c r="P568" s="10" t="e">
        <f>+P567/(P$458+P$465)</f>
        <v>#VALUE!</v>
      </c>
      <c r="Q568" s="10" t="e">
        <f t="shared" ref="Q568" si="48">+Q567/(Q$465+Q$472)</f>
        <v>#VALUE!</v>
      </c>
      <c r="R568" s="6"/>
      <c r="S568" s="11" t="s">
        <v>377</v>
      </c>
    </row>
    <row r="569" spans="1:19" ht="14">
      <c r="B569" s="359" t="s">
        <v>356</v>
      </c>
      <c r="C569" s="359"/>
      <c r="D569" s="359"/>
      <c r="E569" s="359"/>
      <c r="F569" s="359"/>
      <c r="G569" s="359"/>
      <c r="H569" s="359"/>
      <c r="I569" s="359"/>
      <c r="J569" s="359"/>
      <c r="K569" s="359"/>
      <c r="L569" s="359"/>
      <c r="M569" s="359"/>
      <c r="N569" s="359"/>
      <c r="O569" s="122"/>
      <c r="P569" s="122"/>
      <c r="Q569" s="120"/>
      <c r="R569" s="6"/>
      <c r="S569" s="3"/>
    </row>
    <row r="570" spans="1:19" ht="14">
      <c r="B570" s="16" t="str">
        <f>IFERROR(VLOOKUP($B$569,$130:$216,MATCH($S577&amp;"/"&amp;B$341,$128:$128,0),FALSE),"")</f>
        <v/>
      </c>
      <c r="C570" s="16" t="str">
        <f>IFERROR(VLOOKUP($B$569,$130:$216,MATCH($S577&amp;"/"&amp;C$341,$128:$128,0),FALSE),"")</f>
        <v/>
      </c>
      <c r="D570" s="16" t="str">
        <f>IFERROR(VLOOKUP($B$569,$130:$216,MATCH($S577&amp;"/"&amp;D$341,$128:$128,0),FALSE),"")</f>
        <v/>
      </c>
      <c r="E570" s="16" t="str">
        <f>IFERROR(VLOOKUP($B$569,$130:$216,MATCH($S577&amp;"/"&amp;E$341,$128:$128,0),FALSE),"")</f>
        <v/>
      </c>
      <c r="F570" s="16" t="str">
        <f>IFERROR(VLOOKUP($B$569,$130:$216,MATCH($S577&amp;"/"&amp;F$341,$128:$128,0),FALSE),"")</f>
        <v/>
      </c>
      <c r="G570" s="16" t="str">
        <f>IFERROR(VLOOKUP($B$569,$130:$216,MATCH($S577&amp;"/"&amp;G$341,$128:$128,0),FALSE),"")</f>
        <v/>
      </c>
      <c r="H570" s="16" t="str">
        <f>IFERROR(VLOOKUP($B$569,$130:$216,MATCH($S577&amp;"/"&amp;H$341,$128:$128,0),FALSE),"")</f>
        <v/>
      </c>
      <c r="I570" s="16" t="str">
        <f>IFERROR(VLOOKUP($B$569,$130:$216,MATCH($S577&amp;"/"&amp;I$341,$128:$128,0),FALSE),"")</f>
        <v/>
      </c>
      <c r="J570" s="16" t="str">
        <f>IFERROR(VLOOKUP($B$569,$130:$216,MATCH($S577&amp;"/"&amp;J$341,$128:$128,0),FALSE),"")</f>
        <v/>
      </c>
      <c r="K570" s="16" t="str">
        <f>IFERROR(VLOOKUP($B$569,$130:$216,MATCH($S577&amp;"/"&amp;K$341,$128:$128,0),FALSE),"")</f>
        <v/>
      </c>
      <c r="L570" s="16" t="str">
        <f>IFERROR(VLOOKUP($B$569,$130:$216,MATCH($S577&amp;"/"&amp;L$341,$128:$128,0),FALSE),"")</f>
        <v/>
      </c>
      <c r="M570" s="16">
        <f>IFERROR(VLOOKUP($B$569,$130:$216,MATCH($S577&amp;"/"&amp;M$341,$128:$128,0),FALSE),"")</f>
        <v>32131</v>
      </c>
      <c r="N570" s="16">
        <f>IFERROR(VLOOKUP($B$569,$130:$216,MATCH($S577&amp;"/"&amp;N$341,$128:$128,0),FALSE),"")</f>
        <v>37107</v>
      </c>
      <c r="O570" s="16" t="str">
        <f>IFERROR(VLOOKUP($B$569,$130:$216,MATCH($S577&amp;"/"&amp;O$341,$128:$128,0),FALSE),"")</f>
        <v/>
      </c>
      <c r="P570" s="16" t="str">
        <f>IFERROR(VLOOKUP($B$569,$130:$216,MATCH($S577&amp;"/"&amp;P$341,$128:$128,0),FALSE),"")</f>
        <v/>
      </c>
      <c r="Q570" s="16" t="str">
        <f t="shared" si="46"/>
        <v/>
      </c>
      <c r="R570" s="6"/>
      <c r="S570" s="9" t="s">
        <v>12</v>
      </c>
    </row>
    <row r="571" spans="1:19" ht="14">
      <c r="B571" s="7" t="str">
        <f>IFERROR(VLOOKUP($B$569,$130:$216,MATCH($S578&amp;"/"&amp;B$341,$128:$128,0),FALSE),"")</f>
        <v/>
      </c>
      <c r="C571" s="7" t="str">
        <f>IFERROR(VLOOKUP($B$569,$130:$216,MATCH($S578&amp;"/"&amp;C$341,$128:$128,0),FALSE),"")</f>
        <v/>
      </c>
      <c r="D571" s="7" t="str">
        <f>IFERROR(VLOOKUP($B$569,$130:$216,MATCH($S578&amp;"/"&amp;D$341,$128:$128,0),FALSE),"")</f>
        <v/>
      </c>
      <c r="E571" s="7" t="str">
        <f>IFERROR(VLOOKUP($B$569,$130:$216,MATCH($S578&amp;"/"&amp;E$341,$128:$128,0),FALSE),"")</f>
        <v/>
      </c>
      <c r="F571" s="7" t="str">
        <f>IFERROR(VLOOKUP($B$569,$130:$216,MATCH($S578&amp;"/"&amp;F$341,$128:$128,0),FALSE),"")</f>
        <v/>
      </c>
      <c r="G571" s="7" t="str">
        <f>IFERROR(VLOOKUP($B$569,$130:$216,MATCH($S578&amp;"/"&amp;G$341,$128:$128,0),FALSE),"")</f>
        <v/>
      </c>
      <c r="H571" s="7" t="str">
        <f>IFERROR(VLOOKUP($B$569,$130:$216,MATCH($S578&amp;"/"&amp;H$341,$128:$128,0),FALSE),"")</f>
        <v/>
      </c>
      <c r="I571" s="7" t="str">
        <f>IFERROR(VLOOKUP($B$569,$130:$216,MATCH($S578&amp;"/"&amp;I$341,$128:$128,0),FALSE),"")</f>
        <v/>
      </c>
      <c r="J571" s="7" t="str">
        <f>IFERROR(VLOOKUP($B$569,$130:$216,MATCH($S578&amp;"/"&amp;J$341,$128:$128,0),FALSE),"")</f>
        <v/>
      </c>
      <c r="K571" s="7" t="str">
        <f>IFERROR(VLOOKUP($B$569,$130:$216,MATCH($S578&amp;"/"&amp;K$341,$128:$128,0),FALSE),"")</f>
        <v/>
      </c>
      <c r="L571" s="7" t="str">
        <f>IFERROR(VLOOKUP($B$569,$130:$216,MATCH($S578&amp;"/"&amp;L$341,$128:$128,0),FALSE),"")</f>
        <v/>
      </c>
      <c r="M571" s="7">
        <f>IFERROR(VLOOKUP($B$569,$130:$216,MATCH($S578&amp;"/"&amp;M$341,$128:$128,0),FALSE),"")</f>
        <v>34246</v>
      </c>
      <c r="N571" s="7">
        <f>IFERROR(VLOOKUP($B$569,$130:$216,MATCH($S578&amp;"/"&amp;N$341,$128:$128,0),FALSE),"")</f>
        <v>23156</v>
      </c>
      <c r="O571" s="7" t="str">
        <f>IFERROR(VLOOKUP($B$569,$130:$216,MATCH($S578&amp;"/"&amp;O$341,$128:$128,0),FALSE),"")</f>
        <v/>
      </c>
      <c r="P571" s="7" t="str">
        <f>IFERROR(VLOOKUP($B$569,$130:$216,MATCH($S578&amp;"/"&amp;P$341,$128:$128,0),FALSE),"")</f>
        <v/>
      </c>
      <c r="Q571" s="7" t="str">
        <f t="shared" si="46"/>
        <v/>
      </c>
      <c r="R571" s="6"/>
      <c r="S571" s="9" t="s">
        <v>13</v>
      </c>
    </row>
    <row r="572" spans="1:19" ht="14">
      <c r="B572" s="7" t="str">
        <f>IFERROR(VLOOKUP($B$569,$130:$216,MATCH($S579&amp;"/"&amp;B$341,$128:$128,0),FALSE),"")</f>
        <v/>
      </c>
      <c r="C572" s="7" t="str">
        <f>IFERROR(VLOOKUP($B$569,$130:$216,MATCH($S579&amp;"/"&amp;C$341,$128:$128,0),FALSE),"")</f>
        <v/>
      </c>
      <c r="D572" s="7" t="str">
        <f>IFERROR(VLOOKUP($B$569,$130:$216,MATCH($S579&amp;"/"&amp;D$341,$128:$128,0),FALSE),"")</f>
        <v/>
      </c>
      <c r="E572" s="7" t="str">
        <f>IFERROR(VLOOKUP($B$569,$130:$216,MATCH($S579&amp;"/"&amp;E$341,$128:$128,0),FALSE),"")</f>
        <v/>
      </c>
      <c r="F572" s="7" t="str">
        <f>IFERROR(VLOOKUP($B$569,$130:$216,MATCH($S579&amp;"/"&amp;F$341,$128:$128,0),FALSE),"")</f>
        <v/>
      </c>
      <c r="G572" s="7" t="str">
        <f>IFERROR(VLOOKUP($B$569,$130:$216,MATCH($S579&amp;"/"&amp;G$341,$128:$128,0),FALSE),"")</f>
        <v/>
      </c>
      <c r="H572" s="7" t="str">
        <f>IFERROR(VLOOKUP($B$569,$130:$216,MATCH($S579&amp;"/"&amp;H$341,$128:$128,0),FALSE),"")</f>
        <v/>
      </c>
      <c r="I572" s="7" t="str">
        <f>IFERROR(VLOOKUP($B$569,$130:$216,MATCH($S579&amp;"/"&amp;I$341,$128:$128,0),FALSE),"")</f>
        <v/>
      </c>
      <c r="J572" s="7" t="str">
        <f>IFERROR(VLOOKUP($B$569,$130:$216,MATCH($S579&amp;"/"&amp;J$341,$128:$128,0),FALSE),"")</f>
        <v/>
      </c>
      <c r="K572" s="7" t="str">
        <f>IFERROR(VLOOKUP($B$569,$130:$216,MATCH($S579&amp;"/"&amp;K$341,$128:$128,0),FALSE),"")</f>
        <v/>
      </c>
      <c r="L572" s="7" t="str">
        <f>IFERROR(VLOOKUP($B$569,$130:$216,MATCH($S579&amp;"/"&amp;L$341,$128:$128,0),FALSE),"")</f>
        <v/>
      </c>
      <c r="M572" s="7">
        <f>IFERROR(VLOOKUP($B$569,$130:$216,MATCH($S579&amp;"/"&amp;M$341,$128:$128,0),FALSE),"")</f>
        <v>52741</v>
      </c>
      <c r="N572" s="7" t="str">
        <f>IFERROR(VLOOKUP($B$569,$130:$216,MATCH($S579&amp;"/"&amp;N$341,$128:$128,0),FALSE),"")</f>
        <v/>
      </c>
      <c r="O572" s="7" t="str">
        <f>IFERROR(VLOOKUP($B$569,$130:$216,MATCH($S579&amp;"/"&amp;O$341,$128:$128,0),FALSE),"")</f>
        <v/>
      </c>
      <c r="P572" s="7" t="str">
        <f>IFERROR(VLOOKUP($B$569,$130:$216,MATCH($S579&amp;"/"&amp;P$341,$128:$128,0),FALSE),"")</f>
        <v/>
      </c>
      <c r="Q572" s="7" t="str">
        <f t="shared" si="46"/>
        <v/>
      </c>
      <c r="R572" s="6"/>
      <c r="S572" s="9" t="s">
        <v>14</v>
      </c>
    </row>
    <row r="573" spans="1:19" ht="14">
      <c r="B573" s="18" t="str">
        <f>IFERROR(VLOOKUP($B$569,$130:$216,MATCH($S580&amp;"/"&amp;B$341,$128:$128,0),FALSE),"")</f>
        <v/>
      </c>
      <c r="C573" s="18" t="str">
        <f>IFERROR(VLOOKUP($B$569,$130:$216,MATCH($S580&amp;"/"&amp;C$341,$128:$128,0),FALSE),"")</f>
        <v/>
      </c>
      <c r="D573" s="18" t="str">
        <f>IFERROR(VLOOKUP($B$569,$130:$216,MATCH($S580&amp;"/"&amp;D$341,$128:$128,0),FALSE),"")</f>
        <v/>
      </c>
      <c r="E573" s="18" t="str">
        <f>IFERROR(VLOOKUP($B$569,$130:$216,MATCH($S580&amp;"/"&amp;E$341,$128:$128,0),FALSE),"")</f>
        <v/>
      </c>
      <c r="F573" s="18" t="str">
        <f>IFERROR(VLOOKUP($B$569,$130:$216,MATCH($S580&amp;"/"&amp;F$341,$128:$128,0),FALSE),"")</f>
        <v/>
      </c>
      <c r="G573" s="18" t="str">
        <f>IFERROR(VLOOKUP($B$569,$130:$216,MATCH($S580&amp;"/"&amp;G$341,$128:$128,0),FALSE),"")</f>
        <v/>
      </c>
      <c r="H573" s="18" t="str">
        <f>IFERROR(VLOOKUP($B$569,$130:$216,MATCH($S580&amp;"/"&amp;H$341,$128:$128,0),FALSE),"")</f>
        <v/>
      </c>
      <c r="I573" s="18" t="str">
        <f>IFERROR(VLOOKUP($B$569,$130:$216,MATCH($S580&amp;"/"&amp;I$341,$128:$128,0),FALSE),"")</f>
        <v/>
      </c>
      <c r="J573" s="18" t="str">
        <f>IFERROR(VLOOKUP($B$569,$130:$216,MATCH($S580&amp;"/"&amp;J$341,$128:$128,0),FALSE),"")</f>
        <v/>
      </c>
      <c r="K573" s="18" t="str">
        <f>IFERROR(VLOOKUP($B$569,$130:$216,MATCH($S580&amp;"/"&amp;K$341,$128:$128,0),FALSE),"")</f>
        <v/>
      </c>
      <c r="L573" s="18" t="str">
        <f>IFERROR(VLOOKUP($B$569,$130:$216,MATCH($S580&amp;"/"&amp;L$341,$128:$128,0),FALSE),"")</f>
        <v/>
      </c>
      <c r="M573" s="18">
        <f>IFERROR(VLOOKUP($B$569,$130:$216,MATCH($S580&amp;"/"&amp;M$341,$128:$128,0),FALSE),"")</f>
        <v>53947.06</v>
      </c>
      <c r="N573" s="18" t="str">
        <f>IFERROR(VLOOKUP($B$569,$130:$216,MATCH($S580&amp;"/"&amp;N$341,$128:$128,0),FALSE),"")</f>
        <v/>
      </c>
      <c r="O573" s="18" t="str">
        <f>IFERROR(VLOOKUP($B$569,$130:$216,MATCH($S580&amp;"/"&amp;O$341,$128:$128,0),FALSE),"")</f>
        <v/>
      </c>
      <c r="P573" s="18" t="str">
        <f>IFERROR(VLOOKUP($B$569,$130:$216,MATCH($S580&amp;"/"&amp;P$341,$128:$128,0),FALSE),"")</f>
        <v/>
      </c>
      <c r="Q573" s="18" t="str">
        <f t="shared" si="46"/>
        <v/>
      </c>
      <c r="R573" s="6"/>
      <c r="S573" s="9" t="s">
        <v>19</v>
      </c>
    </row>
    <row r="574" spans="1:19" ht="14">
      <c r="B574" s="18">
        <f>SUM(B570:B573)</f>
        <v>0</v>
      </c>
      <c r="C574" s="18">
        <f t="shared" ref="C574:M574" si="49">SUM(C570:C573)</f>
        <v>0</v>
      </c>
      <c r="D574" s="18">
        <f t="shared" si="49"/>
        <v>0</v>
      </c>
      <c r="E574" s="18">
        <f t="shared" si="49"/>
        <v>0</v>
      </c>
      <c r="F574" s="18">
        <f t="shared" si="49"/>
        <v>0</v>
      </c>
      <c r="G574" s="18">
        <f t="shared" si="49"/>
        <v>0</v>
      </c>
      <c r="H574" s="18">
        <f t="shared" si="49"/>
        <v>0</v>
      </c>
      <c r="I574" s="18">
        <f t="shared" si="49"/>
        <v>0</v>
      </c>
      <c r="J574" s="18">
        <f t="shared" si="49"/>
        <v>0</v>
      </c>
      <c r="K574" s="18">
        <f t="shared" si="49"/>
        <v>0</v>
      </c>
      <c r="L574" s="18">
        <f t="shared" si="49"/>
        <v>0</v>
      </c>
      <c r="M574" s="18">
        <f t="shared" si="49"/>
        <v>173065.06</v>
      </c>
      <c r="N574" s="18">
        <f>IF(N571="",N570*4,IF(N572="",(N571+N570)*2,IF(N573="",((N572+N571+N570)/3)*4,SUM(N570:N573))))</f>
        <v>120526</v>
      </c>
      <c r="O574" s="18" t="e">
        <f>IF(O571="",O570*4,IF(O572="",(O571+O570)*2,IF(O573="",((O572+O571+O570)/3)*4,SUM(O570:O573))))</f>
        <v>#VALUE!</v>
      </c>
      <c r="P574" s="18" t="e">
        <f>IF(P571="",P570*4,IF(P572="",(P571+P570)*2,IF(P573="",((P572+P571+P570)/3)*4,SUM(P570:P573))))</f>
        <v>#VALUE!</v>
      </c>
      <c r="Q574" s="18" t="str">
        <f>IFERROR(Q551-Q567,"")</f>
        <v/>
      </c>
      <c r="R574" s="6"/>
      <c r="S574" s="9" t="s">
        <v>15</v>
      </c>
    </row>
    <row r="575" spans="1:19" ht="14">
      <c r="B575" s="10" t="e">
        <f>+B574/B$567</f>
        <v>#DIV/0!</v>
      </c>
      <c r="C575" s="10" t="e">
        <f>+C574/C$567</f>
        <v>#DIV/0!</v>
      </c>
      <c r="D575" s="10" t="e">
        <f>+D574/D$567</f>
        <v>#DIV/0!</v>
      </c>
      <c r="E575" s="10" t="e">
        <f>+E574/E$567</f>
        <v>#DIV/0!</v>
      </c>
      <c r="F575" s="10" t="e">
        <f>+F574/F$567</f>
        <v>#DIV/0!</v>
      </c>
      <c r="G575" s="10" t="e">
        <f>+G574/G$567</f>
        <v>#DIV/0!</v>
      </c>
      <c r="H575" s="10" t="e">
        <f>+H574/H$567</f>
        <v>#DIV/0!</v>
      </c>
      <c r="I575" s="10" t="e">
        <f>+I574/I$567</f>
        <v>#DIV/0!</v>
      </c>
      <c r="J575" s="10" t="e">
        <f>+J574/J$567</f>
        <v>#DIV/0!</v>
      </c>
      <c r="K575" s="10" t="e">
        <f>+K574/K$567</f>
        <v>#DIV/0!</v>
      </c>
      <c r="L575" s="10" t="e">
        <f>+L574/L$567</f>
        <v>#DIV/0!</v>
      </c>
      <c r="M575" s="10">
        <f>+M574/M$567</f>
        <v>-6.6866957731241792</v>
      </c>
      <c r="N575" s="10" t="e">
        <f>+N574/N$567</f>
        <v>#VALUE!</v>
      </c>
      <c r="O575" s="10" t="e">
        <f>+O574/O$567</f>
        <v>#VALUE!</v>
      </c>
      <c r="P575" s="10" t="e">
        <f>+P574/P$567</f>
        <v>#VALUE!</v>
      </c>
      <c r="Q575" s="10" t="e">
        <f t="shared" ref="Q575" si="50">+Q574/(Q$465+Q$472)</f>
        <v>#VALUE!</v>
      </c>
      <c r="R575" s="6"/>
      <c r="S575" s="11" t="s">
        <v>30</v>
      </c>
    </row>
    <row r="576" spans="1:19" ht="14">
      <c r="B576" s="357" t="s">
        <v>693</v>
      </c>
      <c r="C576" s="357"/>
      <c r="D576" s="357"/>
      <c r="E576" s="357"/>
      <c r="F576" s="357"/>
      <c r="G576" s="357"/>
      <c r="H576" s="357"/>
      <c r="I576" s="357"/>
      <c r="J576" s="357"/>
      <c r="K576" s="357"/>
      <c r="L576" s="357"/>
      <c r="M576" s="357"/>
      <c r="N576" s="357"/>
      <c r="O576" s="120"/>
      <c r="P576" s="120"/>
      <c r="Q576" s="122"/>
      <c r="R576" s="6"/>
      <c r="S576" s="3"/>
    </row>
    <row r="577" spans="1:19" ht="14">
      <c r="B577" s="16" t="str">
        <f>IFERROR(VLOOKUP($B$576,$130:$216,MATCH($S584&amp;"/"&amp;B$341,$128:$128,0),FALSE),"")</f>
        <v/>
      </c>
      <c r="C577" s="16" t="str">
        <f>IFERROR(VLOOKUP($B$576,$130:$216,MATCH($S584&amp;"/"&amp;C$341,$128:$128,0),FALSE),"")</f>
        <v/>
      </c>
      <c r="D577" s="16" t="str">
        <f>IFERROR(VLOOKUP($B$576,$130:$216,MATCH($S584&amp;"/"&amp;D$341,$128:$128,0),FALSE),"")</f>
        <v/>
      </c>
      <c r="E577" s="16" t="str">
        <f>IFERROR(VLOOKUP($B$576,$130:$216,MATCH($S584&amp;"/"&amp;E$341,$128:$128,0),FALSE),"")</f>
        <v/>
      </c>
      <c r="F577" s="16" t="str">
        <f>IFERROR(VLOOKUP($B$576,$130:$216,MATCH($S584&amp;"/"&amp;F$341,$128:$128,0),FALSE),"")</f>
        <v/>
      </c>
      <c r="G577" s="16" t="str">
        <f>IFERROR(VLOOKUP($B$576,$130:$216,MATCH($S584&amp;"/"&amp;G$341,$128:$128,0),FALSE),"")</f>
        <v/>
      </c>
      <c r="H577" s="16" t="str">
        <f>IFERROR(VLOOKUP($B$576,$130:$216,MATCH($S584&amp;"/"&amp;H$341,$128:$128,0),FALSE),"")</f>
        <v/>
      </c>
      <c r="I577" s="16" t="str">
        <f>IFERROR(VLOOKUP($B$576,$130:$216,MATCH($S584&amp;"/"&amp;I$341,$128:$128,0),FALSE),"")</f>
        <v/>
      </c>
      <c r="J577" s="16" t="str">
        <f>IFERROR(VLOOKUP($B$576,$130:$216,MATCH($S584&amp;"/"&amp;J$341,$128:$128,0),FALSE),"")</f>
        <v/>
      </c>
      <c r="K577" s="16" t="str">
        <f>IFERROR(VLOOKUP($B$576,$130:$216,MATCH($S584&amp;"/"&amp;K$341,$128:$128,0),FALSE),"")</f>
        <v/>
      </c>
      <c r="L577" s="16" t="str">
        <f>IFERROR(VLOOKUP($B$576,$130:$216,MATCH($S584&amp;"/"&amp;L$341,$128:$128,0),FALSE),"")</f>
        <v/>
      </c>
      <c r="M577" s="16">
        <f>IFERROR(VLOOKUP($B$576,$130:$216,MATCH($S584&amp;"/"&amp;M$341,$128:$128,0),FALSE),"")</f>
        <v>93</v>
      </c>
      <c r="N577" s="16">
        <f>IFERROR(VLOOKUP($B$576,$130:$216,MATCH($S584&amp;"/"&amp;N$341,$128:$128,0),FALSE),"")</f>
        <v>0</v>
      </c>
      <c r="O577" s="16" t="str">
        <f>IFERROR(VLOOKUP($B$576,$130:$216,MATCH($S584&amp;"/"&amp;O$341,$128:$128,0),FALSE),"")</f>
        <v/>
      </c>
      <c r="P577" s="16" t="str">
        <f>IFERROR(VLOOKUP($B$576,$130:$216,MATCH($S584&amp;"/"&amp;P$341,$128:$128,0),FALSE),"")</f>
        <v/>
      </c>
      <c r="Q577" s="16" t="str">
        <f>IFERROR(VLOOKUP($B$569,$130:$216,MATCH($S577&amp;"/"&amp;Q$348,$128:$128,0),FALSE),"")</f>
        <v/>
      </c>
      <c r="R577" s="6"/>
      <c r="S577" s="9" t="s">
        <v>12</v>
      </c>
    </row>
    <row r="578" spans="1:19" ht="14">
      <c r="B578" s="7" t="str">
        <f>IFERROR(VLOOKUP($B$576,$130:$216,MATCH($S585&amp;"/"&amp;B$341,$128:$128,0),FALSE),"")</f>
        <v/>
      </c>
      <c r="C578" s="7" t="str">
        <f>IFERROR(VLOOKUP($B$576,$130:$216,MATCH($S585&amp;"/"&amp;C$341,$128:$128,0),FALSE),"")</f>
        <v/>
      </c>
      <c r="D578" s="7" t="str">
        <f>IFERROR(VLOOKUP($B$576,$130:$216,MATCH($S585&amp;"/"&amp;D$341,$128:$128,0),FALSE),"")</f>
        <v/>
      </c>
      <c r="E578" s="7" t="str">
        <f>IFERROR(VLOOKUP($B$576,$130:$216,MATCH($S585&amp;"/"&amp;E$341,$128:$128,0),FALSE),"")</f>
        <v/>
      </c>
      <c r="F578" s="7" t="str">
        <f>IFERROR(VLOOKUP($B$576,$130:$216,MATCH($S585&amp;"/"&amp;F$341,$128:$128,0),FALSE),"")</f>
        <v/>
      </c>
      <c r="G578" s="7" t="str">
        <f>IFERROR(VLOOKUP($B$576,$130:$216,MATCH($S585&amp;"/"&amp;G$341,$128:$128,0),FALSE),"")</f>
        <v/>
      </c>
      <c r="H578" s="7" t="str">
        <f>IFERROR(VLOOKUP($B$576,$130:$216,MATCH($S585&amp;"/"&amp;H$341,$128:$128,0),FALSE),"")</f>
        <v/>
      </c>
      <c r="I578" s="7" t="str">
        <f>IFERROR(VLOOKUP($B$576,$130:$216,MATCH($S585&amp;"/"&amp;I$341,$128:$128,0),FALSE),"")</f>
        <v/>
      </c>
      <c r="J578" s="7" t="str">
        <f>IFERROR(VLOOKUP($B$576,$130:$216,MATCH($S585&amp;"/"&amp;J$341,$128:$128,0),FALSE),"")</f>
        <v/>
      </c>
      <c r="K578" s="7" t="str">
        <f>IFERROR(VLOOKUP($B$576,$130:$216,MATCH($S585&amp;"/"&amp;K$341,$128:$128,0),FALSE),"")</f>
        <v/>
      </c>
      <c r="L578" s="7" t="str">
        <f>IFERROR(VLOOKUP($B$576,$130:$216,MATCH($S585&amp;"/"&amp;L$341,$128:$128,0),FALSE),"")</f>
        <v/>
      </c>
      <c r="M578" s="7">
        <f>IFERROR(VLOOKUP($B$576,$130:$216,MATCH($S585&amp;"/"&amp;M$341,$128:$128,0),FALSE),"")</f>
        <v>0</v>
      </c>
      <c r="N578" s="7">
        <f>IFERROR(VLOOKUP($B$576,$130:$216,MATCH($S585&amp;"/"&amp;N$341,$128:$128,0),FALSE),"")</f>
        <v>0</v>
      </c>
      <c r="O578" s="7" t="str">
        <f>IFERROR(VLOOKUP($B$576,$130:$216,MATCH($S585&amp;"/"&amp;O$341,$128:$128,0),FALSE),"")</f>
        <v/>
      </c>
      <c r="P578" s="7" t="str">
        <f>IFERROR(VLOOKUP($B$576,$130:$216,MATCH($S585&amp;"/"&amp;P$341,$128:$128,0),FALSE),"")</f>
        <v/>
      </c>
      <c r="Q578" s="7" t="str">
        <f>IFERROR(VLOOKUP($B$569,$130:$216,MATCH($S578&amp;"/"&amp;Q$348,$128:$128,0),FALSE),"")</f>
        <v/>
      </c>
      <c r="R578" s="6"/>
      <c r="S578" s="9" t="s">
        <v>13</v>
      </c>
    </row>
    <row r="579" spans="1:19" ht="14">
      <c r="B579" s="7" t="str">
        <f>IFERROR(VLOOKUP($B$576,$130:$216,MATCH($S586&amp;"/"&amp;B$341,$128:$128,0),FALSE),"")</f>
        <v/>
      </c>
      <c r="C579" s="7" t="str">
        <f>IFERROR(VLOOKUP($B$576,$130:$216,MATCH($S586&amp;"/"&amp;C$341,$128:$128,0),FALSE),"")</f>
        <v/>
      </c>
      <c r="D579" s="7" t="str">
        <f>IFERROR(VLOOKUP($B$576,$130:$216,MATCH($S586&amp;"/"&amp;D$341,$128:$128,0),FALSE),"")</f>
        <v/>
      </c>
      <c r="E579" s="7" t="str">
        <f>IFERROR(VLOOKUP($B$576,$130:$216,MATCH($S586&amp;"/"&amp;E$341,$128:$128,0),FALSE),"")</f>
        <v/>
      </c>
      <c r="F579" s="7" t="str">
        <f>IFERROR(VLOOKUP($B$576,$130:$216,MATCH($S586&amp;"/"&amp;F$341,$128:$128,0),FALSE),"")</f>
        <v/>
      </c>
      <c r="G579" s="7" t="str">
        <f>IFERROR(VLOOKUP($B$576,$130:$216,MATCH($S586&amp;"/"&amp;G$341,$128:$128,0),FALSE),"")</f>
        <v/>
      </c>
      <c r="H579" s="7" t="str">
        <f>IFERROR(VLOOKUP($B$576,$130:$216,MATCH($S586&amp;"/"&amp;H$341,$128:$128,0),FALSE),"")</f>
        <v/>
      </c>
      <c r="I579" s="7" t="str">
        <f>IFERROR(VLOOKUP($B$576,$130:$216,MATCH($S586&amp;"/"&amp;I$341,$128:$128,0),FALSE),"")</f>
        <v/>
      </c>
      <c r="J579" s="7" t="str">
        <f>IFERROR(VLOOKUP($B$576,$130:$216,MATCH($S586&amp;"/"&amp;J$341,$128:$128,0),FALSE),"")</f>
        <v/>
      </c>
      <c r="K579" s="7" t="str">
        <f>IFERROR(VLOOKUP($B$576,$130:$216,MATCH($S586&amp;"/"&amp;K$341,$128:$128,0),FALSE),"")</f>
        <v/>
      </c>
      <c r="L579" s="7" t="str">
        <f>IFERROR(VLOOKUP($B$576,$130:$216,MATCH($S586&amp;"/"&amp;L$341,$128:$128,0),FALSE),"")</f>
        <v/>
      </c>
      <c r="M579" s="7">
        <f>IFERROR(VLOOKUP($B$576,$130:$216,MATCH($S586&amp;"/"&amp;M$341,$128:$128,0),FALSE),"")</f>
        <v>75</v>
      </c>
      <c r="N579" s="7" t="str">
        <f>IFERROR(VLOOKUP($B$576,$130:$216,MATCH($S586&amp;"/"&amp;N$341,$128:$128,0),FALSE),"")</f>
        <v/>
      </c>
      <c r="O579" s="7" t="str">
        <f>IFERROR(VLOOKUP($B$576,$130:$216,MATCH($S586&amp;"/"&amp;O$341,$128:$128,0),FALSE),"")</f>
        <v/>
      </c>
      <c r="P579" s="7" t="str">
        <f>IFERROR(VLOOKUP($B$576,$130:$216,MATCH($S586&amp;"/"&amp;P$341,$128:$128,0),FALSE),"")</f>
        <v/>
      </c>
      <c r="Q579" s="7" t="str">
        <f>IFERROR(VLOOKUP($B$569,$130:$216,MATCH($S579&amp;"/"&amp;Q$348,$128:$128,0),FALSE),"")</f>
        <v/>
      </c>
      <c r="R579" s="6"/>
      <c r="S579" s="9" t="s">
        <v>14</v>
      </c>
    </row>
    <row r="580" spans="1:19" ht="14">
      <c r="B580" s="7" t="str">
        <f>IFERROR(VLOOKUP($B$576,$130:$216,MATCH($S587&amp;"/"&amp;B$341,$128:$128,0),FALSE),"")</f>
        <v/>
      </c>
      <c r="C580" s="18" t="str">
        <f>IFERROR(VLOOKUP($B$576,$130:$216,MATCH($S587&amp;"/"&amp;C$341,$128:$128,0),FALSE),"")</f>
        <v/>
      </c>
      <c r="D580" s="18" t="str">
        <f>IFERROR(VLOOKUP($B$576,$130:$216,MATCH($S587&amp;"/"&amp;D$341,$128:$128,0),FALSE),"")</f>
        <v/>
      </c>
      <c r="E580" s="18" t="str">
        <f>IFERROR(VLOOKUP($B$576,$130:$216,MATCH($S587&amp;"/"&amp;E$341,$128:$128,0),FALSE),"")</f>
        <v/>
      </c>
      <c r="F580" s="18" t="str">
        <f>IFERROR(VLOOKUP($B$576,$130:$216,MATCH($S587&amp;"/"&amp;F$341,$128:$128,0),FALSE),"")</f>
        <v/>
      </c>
      <c r="G580" s="18" t="str">
        <f>IFERROR(VLOOKUP($B$576,$130:$216,MATCH($S587&amp;"/"&amp;G$341,$128:$128,0),FALSE),"")</f>
        <v/>
      </c>
      <c r="H580" s="18" t="str">
        <f>IFERROR(VLOOKUP($B$576,$130:$216,MATCH($S587&amp;"/"&amp;H$341,$128:$128,0),FALSE),"")</f>
        <v/>
      </c>
      <c r="I580" s="18" t="str">
        <f>IFERROR(VLOOKUP($B$576,$130:$216,MATCH($S587&amp;"/"&amp;I$341,$128:$128,0),FALSE),"")</f>
        <v/>
      </c>
      <c r="J580" s="18" t="str">
        <f>IFERROR(VLOOKUP($B$576,$130:$216,MATCH($S587&amp;"/"&amp;J$341,$128:$128,0),FALSE),"")</f>
        <v/>
      </c>
      <c r="K580" s="18" t="str">
        <f>IFERROR(VLOOKUP($B$576,$130:$216,MATCH($S587&amp;"/"&amp;K$341,$128:$128,0),FALSE),"")</f>
        <v/>
      </c>
      <c r="L580" s="18" t="str">
        <f>IFERROR(VLOOKUP($B$576,$130:$216,MATCH($S587&amp;"/"&amp;L$341,$128:$128,0),FALSE),"")</f>
        <v/>
      </c>
      <c r="M580" s="18">
        <f>IFERROR(VLOOKUP($B$576,$130:$216,MATCH($S587&amp;"/"&amp;M$341,$128:$128,0),FALSE),"")</f>
        <v>39.89</v>
      </c>
      <c r="N580" s="18" t="str">
        <f>IFERROR(VLOOKUP($B$576,$130:$216,MATCH($S587&amp;"/"&amp;N$341,$128:$128,0),FALSE),"")</f>
        <v/>
      </c>
      <c r="O580" s="18" t="str">
        <f>IFERROR(VLOOKUP($B$576,$130:$216,MATCH($S587&amp;"/"&amp;O$341,$128:$128,0),FALSE),"")</f>
        <v/>
      </c>
      <c r="P580" s="18" t="str">
        <f>IFERROR(VLOOKUP($B$576,$130:$216,MATCH($S587&amp;"/"&amp;P$341,$128:$128,0),FALSE),"")</f>
        <v/>
      </c>
      <c r="Q580" s="18" t="str">
        <f>IFERROR(VLOOKUP($B$569,$130:$216,MATCH($S580&amp;"/"&amp;Q$348,$128:$128,0),FALSE),"")</f>
        <v/>
      </c>
      <c r="R580" s="6"/>
      <c r="S580" s="9" t="s">
        <v>19</v>
      </c>
    </row>
    <row r="581" spans="1:19" ht="14">
      <c r="B581" s="26">
        <f>SUM(B577:B580)</f>
        <v>0</v>
      </c>
      <c r="C581" s="18">
        <f t="shared" ref="C581:M581" si="51">SUM(C577:C580)</f>
        <v>0</v>
      </c>
      <c r="D581" s="18">
        <f t="shared" si="51"/>
        <v>0</v>
      </c>
      <c r="E581" s="18">
        <f t="shared" si="51"/>
        <v>0</v>
      </c>
      <c r="F581" s="18">
        <f t="shared" si="51"/>
        <v>0</v>
      </c>
      <c r="G581" s="18">
        <f t="shared" si="51"/>
        <v>0</v>
      </c>
      <c r="H581" s="18">
        <f t="shared" si="51"/>
        <v>0</v>
      </c>
      <c r="I581" s="18">
        <f t="shared" si="51"/>
        <v>0</v>
      </c>
      <c r="J581" s="18">
        <f t="shared" si="51"/>
        <v>0</v>
      </c>
      <c r="K581" s="18">
        <f t="shared" si="51"/>
        <v>0</v>
      </c>
      <c r="L581" s="18">
        <f t="shared" si="51"/>
        <v>0</v>
      </c>
      <c r="M581" s="18">
        <f t="shared" si="51"/>
        <v>207.89</v>
      </c>
      <c r="N581" s="18">
        <f>IF(N578="",N577*4,IF(N579="",(N578+N577)*2,IF(N580="",((N579+N578+N577)/3)*4,SUM(N577:N580))))</f>
        <v>0</v>
      </c>
      <c r="O581" s="18" t="e">
        <f>IF(O578="",O577*4,IF(O579="",(O578+O577)*2,IF(O580="",((O579+O578+O577)/3)*4,SUM(O577:O580))))</f>
        <v>#VALUE!</v>
      </c>
      <c r="P581" s="18" t="e">
        <f>IF(P578="",P577*4,IF(P579="",(P578+P577)*2,IF(P580="",((P579+P578+P577)/3)*4,SUM(P577:P580))))</f>
        <v>#VALUE!</v>
      </c>
      <c r="Q581" s="18" t="e">
        <f>IF(Q578="",Q577*4,IF(Q579="",(Q578+Q577)*2,IF(Q580="",((Q579+Q578+Q577)/3)*4,SUM(Q577:Q580))))</f>
        <v>#VALUE!</v>
      </c>
      <c r="R581" s="6"/>
      <c r="S581" s="9" t="s">
        <v>15</v>
      </c>
    </row>
    <row r="582" spans="1:19" ht="14">
      <c r="B582" s="10" t="e">
        <f>+B581/(B$458+B$465)</f>
        <v>#DIV/0!</v>
      </c>
      <c r="C582" s="10" t="e">
        <f>+C581/(C$458+C$465)</f>
        <v>#DIV/0!</v>
      </c>
      <c r="D582" s="10" t="e">
        <f>+D581/(D$458+D$465)</f>
        <v>#DIV/0!</v>
      </c>
      <c r="E582" s="10" t="e">
        <f>+E581/(E$458+E$465)</f>
        <v>#DIV/0!</v>
      </c>
      <c r="F582" s="10" t="e">
        <f>+F581/(F$458+F$465)</f>
        <v>#DIV/0!</v>
      </c>
      <c r="G582" s="10" t="e">
        <f>+G581/(G$458+G$465)</f>
        <v>#DIV/0!</v>
      </c>
      <c r="H582" s="10" t="e">
        <f>+H581/(H$458+H$465)</f>
        <v>#DIV/0!</v>
      </c>
      <c r="I582" s="10" t="e">
        <f>+I581/(I$458+I$465)</f>
        <v>#DIV/0!</v>
      </c>
      <c r="J582" s="10" t="e">
        <f>+J581/(J$458+J$465)</f>
        <v>#DIV/0!</v>
      </c>
      <c r="K582" s="10" t="e">
        <f>+K581/(K$458+K$465)</f>
        <v>#DIV/0!</v>
      </c>
      <c r="L582" s="10" t="e">
        <f>+L581/(L$458+L$465)</f>
        <v>#DIV/0!</v>
      </c>
      <c r="M582" s="10" t="e">
        <f>+M581/(M$458+M$465)</f>
        <v>#DIV/0!</v>
      </c>
      <c r="N582" s="10" t="e">
        <f>+N581/(N$458+N$465)</f>
        <v>#VALUE!</v>
      </c>
      <c r="O582" s="10" t="e">
        <f>+O581/(O$458+O$465)</f>
        <v>#VALUE!</v>
      </c>
      <c r="P582" s="10" t="e">
        <f>+P581/(P$458+P$465)</f>
        <v>#VALUE!</v>
      </c>
      <c r="Q582" s="10" t="e">
        <f>+Q581/Q$574</f>
        <v>#VALUE!</v>
      </c>
      <c r="R582" s="6"/>
      <c r="S582" s="11" t="s">
        <v>31</v>
      </c>
    </row>
    <row r="583" spans="1:19" ht="14">
      <c r="A583" s="86"/>
      <c r="B583" s="19"/>
      <c r="C583" s="10" t="e">
        <f t="shared" ref="C583:M583" si="52">C581/B581-1</f>
        <v>#DIV/0!</v>
      </c>
      <c r="D583" s="10" t="e">
        <f t="shared" si="52"/>
        <v>#DIV/0!</v>
      </c>
      <c r="E583" s="10" t="e">
        <f t="shared" si="52"/>
        <v>#DIV/0!</v>
      </c>
      <c r="F583" s="10" t="e">
        <f t="shared" si="52"/>
        <v>#DIV/0!</v>
      </c>
      <c r="G583" s="10" t="e">
        <f t="shared" si="52"/>
        <v>#DIV/0!</v>
      </c>
      <c r="H583" s="10" t="e">
        <f t="shared" si="52"/>
        <v>#DIV/0!</v>
      </c>
      <c r="I583" s="10" t="e">
        <f t="shared" si="52"/>
        <v>#DIV/0!</v>
      </c>
      <c r="J583" s="10" t="e">
        <f t="shared" si="52"/>
        <v>#DIV/0!</v>
      </c>
      <c r="K583" s="10" t="e">
        <f t="shared" si="52"/>
        <v>#DIV/0!</v>
      </c>
      <c r="L583" s="10" t="e">
        <f t="shared" si="52"/>
        <v>#DIV/0!</v>
      </c>
      <c r="M583" s="10" t="e">
        <f t="shared" si="52"/>
        <v>#DIV/0!</v>
      </c>
      <c r="N583" s="10">
        <f>N581/M581-1</f>
        <v>-1</v>
      </c>
      <c r="O583" s="10" t="e">
        <f>O581/N581-1</f>
        <v>#VALUE!</v>
      </c>
      <c r="P583" s="10" t="e">
        <f>P581/O581-1</f>
        <v>#VALUE!</v>
      </c>
      <c r="Q583" s="120"/>
      <c r="R583" s="6"/>
      <c r="S583" s="3"/>
    </row>
    <row r="584" spans="1:19" ht="14">
      <c r="B584" s="352" t="s">
        <v>9</v>
      </c>
      <c r="C584" s="352"/>
      <c r="D584" s="352"/>
      <c r="E584" s="352"/>
      <c r="F584" s="352"/>
      <c r="G584" s="352"/>
      <c r="H584" s="352"/>
      <c r="I584" s="352"/>
      <c r="J584" s="352"/>
      <c r="K584" s="352"/>
      <c r="L584" s="352"/>
      <c r="M584" s="352"/>
      <c r="N584" s="352"/>
      <c r="O584" s="115"/>
      <c r="P584" s="115"/>
      <c r="Q584" s="16" t="str">
        <f>IFERROR(VLOOKUP($B$576,$130:$216,MATCH($S584&amp;"/"&amp;Q$348,$128:$128,0),FALSE),"")</f>
        <v/>
      </c>
      <c r="R584" s="6"/>
      <c r="S584" s="9" t="s">
        <v>12</v>
      </c>
    </row>
    <row r="585" spans="1:19" ht="14">
      <c r="B585" s="362" t="s">
        <v>357</v>
      </c>
      <c r="C585" s="362"/>
      <c r="D585" s="362"/>
      <c r="E585" s="362"/>
      <c r="F585" s="362"/>
      <c r="G585" s="362"/>
      <c r="H585" s="362"/>
      <c r="I585" s="362"/>
      <c r="J585" s="362"/>
      <c r="K585" s="362"/>
      <c r="L585" s="362"/>
      <c r="M585" s="362"/>
      <c r="N585" s="362"/>
      <c r="O585" s="123"/>
      <c r="P585" s="123"/>
      <c r="Q585" s="7" t="str">
        <f>IFERROR(VLOOKUP($B$576,$130:$216,MATCH($S585&amp;"/"&amp;Q$348,$128:$128,0),FALSE),"")</f>
        <v/>
      </c>
      <c r="R585" s="6"/>
      <c r="S585" s="9" t="s">
        <v>13</v>
      </c>
    </row>
    <row r="586" spans="1:19" ht="14">
      <c r="B586" s="7" t="str">
        <f>IFERROR(VLOOKUP($B$585,$221:$343,MATCH($S593&amp;"/"&amp;B$341,$219:$219,0),FALSE),"")</f>
        <v/>
      </c>
      <c r="C586" s="7" t="str">
        <f>IFERROR(VLOOKUP($B$585,$221:$343,MATCH($S593&amp;"/"&amp;C$341,$219:$219,0),FALSE),"")</f>
        <v/>
      </c>
      <c r="D586" s="7" t="str">
        <f>IFERROR(VLOOKUP($B$585,$221:$343,MATCH($S593&amp;"/"&amp;D$341,$219:$219,0),FALSE),"")</f>
        <v/>
      </c>
      <c r="E586" s="7" t="str">
        <f>IFERROR(VLOOKUP($B$585,$221:$343,MATCH($S593&amp;"/"&amp;E$341,$219:$219,0),FALSE),"")</f>
        <v/>
      </c>
      <c r="F586" s="7" t="str">
        <f>IFERROR(VLOOKUP($B$585,$221:$343,MATCH($S593&amp;"/"&amp;F$341,$219:$219,0),FALSE),"")</f>
        <v/>
      </c>
      <c r="G586" s="7" t="str">
        <f>IFERROR(VLOOKUP($B$585,$221:$343,MATCH($S593&amp;"/"&amp;G$341,$219:$219,0),FALSE),"")</f>
        <v/>
      </c>
      <c r="H586" s="7" t="str">
        <f>IFERROR(VLOOKUP($B$585,$221:$343,MATCH($S593&amp;"/"&amp;H$341,$219:$219,0),FALSE),"")</f>
        <v/>
      </c>
      <c r="I586" s="7" t="str">
        <f>IFERROR(VLOOKUP($B$585,$221:$343,MATCH($S593&amp;"/"&amp;I$341,$219:$219,0),FALSE),"")</f>
        <v/>
      </c>
      <c r="J586" s="7" t="str">
        <f>IFERROR(VLOOKUP($B$585,$221:$343,MATCH($S593&amp;"/"&amp;J$341,$219:$219,0),FALSE),"")</f>
        <v/>
      </c>
      <c r="K586" s="7" t="str">
        <f>IFERROR(VLOOKUP($B$585,$221:$343,MATCH($S593&amp;"/"&amp;K$341,$219:$219,0),FALSE),"")</f>
        <v/>
      </c>
      <c r="L586" s="7" t="str">
        <f>IFERROR(VLOOKUP($B$585,$221:$343,MATCH($S593&amp;"/"&amp;L$341,$219:$219,0),FALSE),"")</f>
        <v/>
      </c>
      <c r="M586" s="7" t="str">
        <f>IFERROR(VLOOKUP($B$585,$221:$343,MATCH($S593&amp;"/"&amp;M$341,$219:$219,0),FALSE),"")</f>
        <v/>
      </c>
      <c r="N586" s="8" t="str">
        <f>IFERROR(VLOOKUP($B$585,$221:$343,MATCH($S593&amp;"/"&amp;N$341,$219:$219,0),FALSE),"")</f>
        <v/>
      </c>
      <c r="O586" s="8" t="str">
        <f>IFERROR(VLOOKUP($B$585,$221:$343,MATCH($S593&amp;"/"&amp;O$341,$219:$219,0),FALSE),"")</f>
        <v/>
      </c>
      <c r="P586" s="8" t="str">
        <f>IFERROR(VLOOKUP($B$585,$221:$343,MATCH($S593&amp;"/"&amp;P$341,$219:$219,0),FALSE),"")</f>
        <v/>
      </c>
      <c r="Q586" s="7" t="str">
        <f>IFERROR(VLOOKUP($B$576,$130:$216,MATCH($S586&amp;"/"&amp;Q$348,$128:$128,0),FALSE),"")</f>
        <v/>
      </c>
      <c r="R586" s="6"/>
      <c r="S586" s="9" t="s">
        <v>14</v>
      </c>
    </row>
    <row r="587" spans="1:19" ht="14">
      <c r="B587" s="7" t="str">
        <f>IFERROR(VLOOKUP($B$585,$221:$343,MATCH($S594&amp;"/"&amp;B$341,$219:$219,0),FALSE),"")</f>
        <v/>
      </c>
      <c r="C587" s="7" t="str">
        <f>IFERROR(VLOOKUP($B$585,$221:$343,MATCH($S594&amp;"/"&amp;C$341,$219:$219,0),FALSE),"")</f>
        <v/>
      </c>
      <c r="D587" s="7" t="str">
        <f>IFERROR(VLOOKUP($B$585,$221:$343,MATCH($S594&amp;"/"&amp;D$341,$219:$219,0),FALSE),"")</f>
        <v/>
      </c>
      <c r="E587" s="7" t="str">
        <f>IFERROR(VLOOKUP($B$585,$221:$343,MATCH($S594&amp;"/"&amp;E$341,$219:$219,0),FALSE),"")</f>
        <v/>
      </c>
      <c r="F587" s="7" t="str">
        <f>IFERROR(VLOOKUP($B$585,$221:$343,MATCH($S594&amp;"/"&amp;F$341,$219:$219,0),FALSE),"")</f>
        <v/>
      </c>
      <c r="G587" s="7" t="str">
        <f>IFERROR(VLOOKUP($B$585,$221:$343,MATCH($S594&amp;"/"&amp;G$341,$219:$219,0),FALSE),"")</f>
        <v/>
      </c>
      <c r="H587" s="7" t="str">
        <f>IFERROR(VLOOKUP($B$585,$221:$343,MATCH($S594&amp;"/"&amp;H$341,$219:$219,0),FALSE),"")</f>
        <v/>
      </c>
      <c r="I587" s="7" t="str">
        <f>IFERROR(VLOOKUP($B$585,$221:$343,MATCH($S594&amp;"/"&amp;I$341,$219:$219,0),FALSE),"")</f>
        <v/>
      </c>
      <c r="J587" s="7" t="str">
        <f>IFERROR(VLOOKUP($B$585,$221:$343,MATCH($S594&amp;"/"&amp;J$341,$219:$219,0),FALSE),"")</f>
        <v/>
      </c>
      <c r="K587" s="7" t="str">
        <f>IFERROR(VLOOKUP($B$585,$221:$343,MATCH($S594&amp;"/"&amp;K$341,$219:$219,0),FALSE),"")</f>
        <v/>
      </c>
      <c r="L587" s="7" t="str">
        <f>IFERROR(VLOOKUP($B$585,$221:$343,MATCH($S594&amp;"/"&amp;L$341,$219:$219,0),FALSE),"")</f>
        <v/>
      </c>
      <c r="M587" s="7" t="str">
        <f>IFERROR(VLOOKUP($B$585,$221:$343,MATCH($S594&amp;"/"&amp;M$341,$219:$219,0),FALSE),"")</f>
        <v/>
      </c>
      <c r="N587" s="8" t="str">
        <f>IFERROR(VLOOKUP($B$585,$221:$343,MATCH($S594&amp;"/"&amp;N$341,$219:$219,0),FALSE),"")</f>
        <v/>
      </c>
      <c r="O587" s="8" t="str">
        <f>IFERROR(VLOOKUP($B$585,$221:$343,MATCH($S594&amp;"/"&amp;O$341,$219:$219,0),FALSE),"")</f>
        <v/>
      </c>
      <c r="P587" s="8" t="str">
        <f>IFERROR(VLOOKUP($B$585,$221:$343,MATCH($S594&amp;"/"&amp;P$341,$219:$219,0),FALSE),"")</f>
        <v/>
      </c>
      <c r="Q587" s="18" t="str">
        <f>IFERROR(VLOOKUP($B$576,$130:$216,MATCH($S587&amp;"/"&amp;Q$348,$128:$128,0),FALSE),"")</f>
        <v/>
      </c>
      <c r="R587" s="6"/>
      <c r="S587" s="9" t="s">
        <v>19</v>
      </c>
    </row>
    <row r="588" spans="1:19" ht="14">
      <c r="B588" s="7" t="str">
        <f>IFERROR(VLOOKUP($B$585,$221:$343,MATCH($S595&amp;"/"&amp;B$341,$219:$219,0),FALSE),"")</f>
        <v/>
      </c>
      <c r="C588" s="7" t="str">
        <f>IFERROR(VLOOKUP($B$585,$221:$343,MATCH($S595&amp;"/"&amp;C$341,$219:$219,0),FALSE),"")</f>
        <v/>
      </c>
      <c r="D588" s="7" t="str">
        <f>IFERROR(VLOOKUP($B$585,$221:$343,MATCH($S595&amp;"/"&amp;D$341,$219:$219,0),FALSE),"")</f>
        <v/>
      </c>
      <c r="E588" s="7" t="str">
        <f>IFERROR(VLOOKUP($B$585,$221:$343,MATCH($S595&amp;"/"&amp;E$341,$219:$219,0),FALSE),"")</f>
        <v/>
      </c>
      <c r="F588" s="7" t="str">
        <f>IFERROR(VLOOKUP($B$585,$221:$343,MATCH($S595&amp;"/"&amp;F$341,$219:$219,0),FALSE),"")</f>
        <v/>
      </c>
      <c r="G588" s="7" t="str">
        <f>IFERROR(VLOOKUP($B$585,$221:$343,MATCH($S595&amp;"/"&amp;G$341,$219:$219,0),FALSE),"")</f>
        <v/>
      </c>
      <c r="H588" s="7" t="str">
        <f>IFERROR(VLOOKUP($B$585,$221:$343,MATCH($S595&amp;"/"&amp;H$341,$219:$219,0),FALSE),"")</f>
        <v/>
      </c>
      <c r="I588" s="7" t="str">
        <f>IFERROR(VLOOKUP($B$585,$221:$343,MATCH($S595&amp;"/"&amp;I$341,$219:$219,0),FALSE),"")</f>
        <v/>
      </c>
      <c r="J588" s="7" t="str">
        <f>IFERROR(VLOOKUP($B$585,$221:$343,MATCH($S595&amp;"/"&amp;J$341,$219:$219,0),FALSE),"")</f>
        <v/>
      </c>
      <c r="K588" s="7" t="str">
        <f>IFERROR(VLOOKUP($B$585,$221:$343,MATCH($S595&amp;"/"&amp;K$341,$219:$219,0),FALSE),"")</f>
        <v/>
      </c>
      <c r="L588" s="7" t="str">
        <f>IFERROR(VLOOKUP($B$585,$221:$343,MATCH($S595&amp;"/"&amp;L$341,$219:$219,0),FALSE),"")</f>
        <v/>
      </c>
      <c r="M588" s="7" t="str">
        <f>IFERROR(VLOOKUP($B$585,$221:$343,MATCH($S595&amp;"/"&amp;M$341,$219:$219,0),FALSE),"")</f>
        <v/>
      </c>
      <c r="N588" s="8" t="str">
        <f>IFERROR(VLOOKUP($B$585,$221:$343,MATCH($S595&amp;"/"&amp;N$341,$219:$219,0),FALSE),"")</f>
        <v/>
      </c>
      <c r="O588" s="8" t="str">
        <f>IFERROR(VLOOKUP($B$585,$221:$343,MATCH($S595&amp;"/"&amp;O$341,$219:$219,0),FALSE),"")</f>
        <v/>
      </c>
      <c r="P588" s="8" t="str">
        <f>IFERROR(VLOOKUP($B$585,$221:$343,MATCH($S595&amp;"/"&amp;P$341,$219:$219,0),FALSE),"")</f>
        <v/>
      </c>
      <c r="Q588" s="18" t="e">
        <f>IF(Q585="",Q584*4,IF(Q586="",(Q585+Q584)*2,IF(Q587="",((Q586+Q585+Q584)/3)*4,SUM(Q584:Q587))))</f>
        <v>#VALUE!</v>
      </c>
      <c r="R588" s="6"/>
      <c r="S588" s="9" t="s">
        <v>15</v>
      </c>
    </row>
    <row r="589" spans="1:19" ht="14">
      <c r="B589" s="7" t="str">
        <f>IFERROR(VLOOKUP($B$585,$221:$343,MATCH($S596&amp;"/"&amp;B$341,$219:$219,0),FALSE),"")</f>
        <v/>
      </c>
      <c r="C589" s="7" t="str">
        <f>IFERROR(VLOOKUP($B$585,$221:$343,MATCH($S596&amp;"/"&amp;C$341,$219:$219,0),FALSE),"")</f>
        <v/>
      </c>
      <c r="D589" s="7" t="str">
        <f>IFERROR(VLOOKUP($B$585,$221:$343,MATCH($S596&amp;"/"&amp;D$341,$219:$219,0),FALSE),"")</f>
        <v/>
      </c>
      <c r="E589" s="7" t="str">
        <f>IFERROR(VLOOKUP($B$585,$221:$343,MATCH($S596&amp;"/"&amp;E$341,$219:$219,0),FALSE),"")</f>
        <v/>
      </c>
      <c r="F589" s="7" t="str">
        <f>IFERROR(VLOOKUP($B$585,$221:$343,MATCH($S596&amp;"/"&amp;F$341,$219:$219,0),FALSE),"")</f>
        <v/>
      </c>
      <c r="G589" s="7" t="str">
        <f>IFERROR(VLOOKUP($B$585,$221:$343,MATCH($S596&amp;"/"&amp;G$341,$219:$219,0),FALSE),"")</f>
        <v/>
      </c>
      <c r="H589" s="7" t="str">
        <f>IFERROR(VLOOKUP($B$585,$221:$343,MATCH($S596&amp;"/"&amp;H$341,$219:$219,0),FALSE),"")</f>
        <v/>
      </c>
      <c r="I589" s="7" t="str">
        <f>IFERROR(VLOOKUP($B$585,$221:$343,MATCH($S596&amp;"/"&amp;I$341,$219:$219,0),FALSE),"")</f>
        <v/>
      </c>
      <c r="J589" s="7" t="str">
        <f>IFERROR(VLOOKUP($B$585,$221:$343,MATCH($S596&amp;"/"&amp;J$341,$219:$219,0),FALSE),"")</f>
        <v/>
      </c>
      <c r="K589" s="7" t="str">
        <f>IFERROR(VLOOKUP($B$585,$221:$343,MATCH($S596&amp;"/"&amp;K$341,$219:$219,0),FALSE),"")</f>
        <v/>
      </c>
      <c r="L589" s="7" t="str">
        <f>IFERROR(VLOOKUP($B$585,$221:$343,MATCH($S596&amp;"/"&amp;L$341,$219:$219,0),FALSE),"")</f>
        <v/>
      </c>
      <c r="M589" s="7" t="str">
        <f>IFERROR(VLOOKUP($B$585,$221:$343,MATCH($S596&amp;"/"&amp;M$341,$219:$219,0),FALSE),"")</f>
        <v/>
      </c>
      <c r="N589" s="8" t="str">
        <f>IFERROR(VLOOKUP($B$585,$221:$343,MATCH($S596&amp;"/"&amp;N$341,$219:$219,0),FALSE),IFERROR((VLOOKUP($B$585,$221:$343,MATCH($S595&amp;"/"&amp;N$341,$219:$219,0),FALSE)/3)*4,IFERROR(VLOOKUP($B$585,$221:$343,MATCH($S594&amp;"/"&amp;N$341,$219:$219,0),FALSE)*2,IFERROR(VLOOKUP($B$585,$221:$343,MATCH($S593&amp;"/"&amp;N$341,$219:$219,0),FALSE)*4,""))))</f>
        <v/>
      </c>
      <c r="O589" s="8" t="str">
        <f>IFERROR(VLOOKUP($B$585,$221:$343,MATCH($S596&amp;"/"&amp;O$341,$219:$219,0),FALSE),IFERROR((VLOOKUP($B$585,$221:$343,MATCH($S595&amp;"/"&amp;O$341,$219:$219,0),FALSE)/3)*4,IFERROR(VLOOKUP($B$585,$221:$343,MATCH($S594&amp;"/"&amp;O$341,$219:$219,0),FALSE)*2,IFERROR(VLOOKUP($B$585,$221:$343,MATCH($S593&amp;"/"&amp;O$341,$219:$219,0),FALSE)*4,""))))</f>
        <v/>
      </c>
      <c r="P589" s="8" t="str">
        <f>IFERROR(VLOOKUP($B$585,$221:$343,MATCH($S596&amp;"/"&amp;P$341,$219:$219,0),FALSE),IFERROR((VLOOKUP($B$585,$221:$343,MATCH($S595&amp;"/"&amp;P$341,$219:$219,0),FALSE)/3)*4,IFERROR(VLOOKUP($B$585,$221:$343,MATCH($S594&amp;"/"&amp;P$341,$219:$219,0),FALSE)*2,IFERROR(VLOOKUP($B$585,$221:$343,MATCH($S593&amp;"/"&amp;P$341,$219:$219,0),FALSE)*4,""))))</f>
        <v/>
      </c>
      <c r="Q589" s="10" t="e">
        <f t="shared" ref="Q589" si="53">+Q588/(Q$465+Q$472)</f>
        <v>#VALUE!</v>
      </c>
      <c r="R589" s="6"/>
      <c r="S589" s="11" t="s">
        <v>32</v>
      </c>
    </row>
    <row r="590" spans="1:19" s="87" customFormat="1" ht="14">
      <c r="A590" s="79"/>
      <c r="B590" s="10" t="e">
        <f>B589/(B$458+B465)</f>
        <v>#VALUE!</v>
      </c>
      <c r="C590" s="10" t="e">
        <f>C589/(C$458+C465)</f>
        <v>#VALUE!</v>
      </c>
      <c r="D590" s="10" t="e">
        <f>D589/(D$458+D465)</f>
        <v>#VALUE!</v>
      </c>
      <c r="E590" s="10" t="e">
        <f>E589/(E$458+E465)</f>
        <v>#VALUE!</v>
      </c>
      <c r="F590" s="10" t="e">
        <f>F589/(F$458+F465)</f>
        <v>#VALUE!</v>
      </c>
      <c r="G590" s="10" t="e">
        <f>G589/(G$458+G465)</f>
        <v>#VALUE!</v>
      </c>
      <c r="H590" s="10" t="e">
        <f>H589/(H$458+H465)</f>
        <v>#VALUE!</v>
      </c>
      <c r="I590" s="10" t="e">
        <f>I589/(I$458+I465)</f>
        <v>#VALUE!</v>
      </c>
      <c r="J590" s="10" t="e">
        <f>J589/(J$458+J465)</f>
        <v>#VALUE!</v>
      </c>
      <c r="K590" s="10" t="e">
        <f>K589/(K$458+K465)</f>
        <v>#VALUE!</v>
      </c>
      <c r="L590" s="10" t="e">
        <f>L589/(L$458+L465)</f>
        <v>#VALUE!</v>
      </c>
      <c r="M590" s="10" t="e">
        <f>M589/(M$458+M465)</f>
        <v>#VALUE!</v>
      </c>
      <c r="N590" s="10" t="e">
        <f>N589/(N$458+N465)</f>
        <v>#VALUE!</v>
      </c>
      <c r="O590" s="10" t="e">
        <f>O589/(O$458+O465)</f>
        <v>#VALUE!</v>
      </c>
      <c r="P590" s="10" t="e">
        <f>P589/(P$458+P465)</f>
        <v>#VALUE!</v>
      </c>
      <c r="Q590" s="10" t="e">
        <f>Q588/P581-1</f>
        <v>#VALUE!</v>
      </c>
      <c r="R590" s="17"/>
      <c r="S590" s="14" t="s">
        <v>20</v>
      </c>
    </row>
    <row r="591" spans="1:19" ht="14">
      <c r="B591" s="363" t="s">
        <v>359</v>
      </c>
      <c r="C591" s="364"/>
      <c r="D591" s="364"/>
      <c r="E591" s="364"/>
      <c r="F591" s="364"/>
      <c r="G591" s="364"/>
      <c r="H591" s="364"/>
      <c r="I591" s="364"/>
      <c r="J591" s="364"/>
      <c r="K591" s="364"/>
      <c r="L591" s="364"/>
      <c r="M591" s="364"/>
      <c r="N591" s="364"/>
      <c r="O591" s="115"/>
      <c r="P591" s="115"/>
      <c r="Q591" s="115"/>
    </row>
    <row r="592" spans="1:19" ht="14">
      <c r="B592" s="7" t="str">
        <f>IFERROR(VLOOKUP($B$591,$221:$343,MATCH($S599&amp;"/"&amp;B$341,$219:$219,0),FALSE),"")</f>
        <v/>
      </c>
      <c r="C592" s="7" t="str">
        <f>IFERROR(VLOOKUP($B$591,$221:$343,MATCH($S599&amp;"/"&amp;C$341,$219:$219,0),FALSE),"")</f>
        <v/>
      </c>
      <c r="D592" s="7" t="str">
        <f>IFERROR(VLOOKUP($B$591,$221:$343,MATCH($S599&amp;"/"&amp;D$341,$219:$219,0),FALSE),"")</f>
        <v/>
      </c>
      <c r="E592" s="7" t="str">
        <f>IFERROR(VLOOKUP($B$591,$221:$343,MATCH($S599&amp;"/"&amp;E$341,$219:$219,0),FALSE),"")</f>
        <v/>
      </c>
      <c r="F592" s="7" t="str">
        <f>IFERROR(VLOOKUP($B$591,$221:$343,MATCH($S599&amp;"/"&amp;F$341,$219:$219,0),FALSE),"")</f>
        <v/>
      </c>
      <c r="G592" s="7" t="str">
        <f>IFERROR(VLOOKUP($B$591,$221:$343,MATCH($S599&amp;"/"&amp;G$341,$219:$219,0),FALSE),"")</f>
        <v/>
      </c>
      <c r="H592" s="7" t="str">
        <f>IFERROR(VLOOKUP($B$591,$221:$343,MATCH($S599&amp;"/"&amp;H$341,$219:$219,0),FALSE),"")</f>
        <v/>
      </c>
      <c r="I592" s="7" t="str">
        <f>IFERROR(VLOOKUP($B$591,$221:$343,MATCH($S599&amp;"/"&amp;I$341,$219:$219,0),FALSE),"")</f>
        <v/>
      </c>
      <c r="J592" s="7" t="str">
        <f>IFERROR(VLOOKUP($B$591,$221:$343,MATCH($S599&amp;"/"&amp;J$341,$219:$219,0),FALSE),"")</f>
        <v/>
      </c>
      <c r="K592" s="7" t="str">
        <f>IFERROR(VLOOKUP($B$591,$221:$343,MATCH($S599&amp;"/"&amp;K$341,$219:$219,0),FALSE),"")</f>
        <v/>
      </c>
      <c r="L592" s="7" t="str">
        <f>IFERROR(VLOOKUP($B$591,$221:$343,MATCH($S599&amp;"/"&amp;L$341,$219:$219,0),FALSE),"")</f>
        <v/>
      </c>
      <c r="M592" s="7" t="str">
        <f>IFERROR(VLOOKUP($B$591,$221:$343,MATCH($S599&amp;"/"&amp;M$341,$219:$219,0),FALSE),"")</f>
        <v/>
      </c>
      <c r="N592" s="8" t="str">
        <f>IFERROR(VLOOKUP($B$591,$221:$343,MATCH($S599&amp;"/"&amp;N$341,$219:$219,0),FALSE),"")</f>
        <v/>
      </c>
      <c r="O592" s="8" t="str">
        <f>IFERROR(VLOOKUP($B$591,$221:$343,MATCH($S599&amp;"/"&amp;O$341,$219:$219,0),FALSE),"")</f>
        <v/>
      </c>
      <c r="P592" s="8" t="str">
        <f>IFERROR(VLOOKUP($B$591,$221:$343,MATCH($S599&amp;"/"&amp;P$341,$219:$219,0),FALSE),"")</f>
        <v/>
      </c>
      <c r="Q592" s="123"/>
    </row>
    <row r="593" spans="2:19" ht="14">
      <c r="B593" s="7" t="str">
        <f>IFERROR(VLOOKUP($B$591,$221:$343,MATCH($S600&amp;"/"&amp;B$341,$219:$219,0),FALSE),"")</f>
        <v/>
      </c>
      <c r="C593" s="7" t="str">
        <f>IFERROR(VLOOKUP($B$591,$221:$343,MATCH($S600&amp;"/"&amp;C$341,$219:$219,0),FALSE),"")</f>
        <v/>
      </c>
      <c r="D593" s="7" t="str">
        <f>IFERROR(VLOOKUP($B$591,$221:$343,MATCH($S600&amp;"/"&amp;D$341,$219:$219,0),FALSE),"")</f>
        <v/>
      </c>
      <c r="E593" s="7" t="str">
        <f>IFERROR(VLOOKUP($B$591,$221:$343,MATCH($S600&amp;"/"&amp;E$341,$219:$219,0),FALSE),"")</f>
        <v/>
      </c>
      <c r="F593" s="7" t="str">
        <f>IFERROR(VLOOKUP($B$591,$221:$343,MATCH($S600&amp;"/"&amp;F$341,$219:$219,0),FALSE),"")</f>
        <v/>
      </c>
      <c r="G593" s="7" t="str">
        <f>IFERROR(VLOOKUP($B$591,$221:$343,MATCH($S600&amp;"/"&amp;G$341,$219:$219,0),FALSE),"")</f>
        <v/>
      </c>
      <c r="H593" s="7" t="str">
        <f>IFERROR(VLOOKUP($B$591,$221:$343,MATCH($S600&amp;"/"&amp;H$341,$219:$219,0),FALSE),"")</f>
        <v/>
      </c>
      <c r="I593" s="7" t="str">
        <f>IFERROR(VLOOKUP($B$591,$221:$343,MATCH($S600&amp;"/"&amp;I$341,$219:$219,0),FALSE),"")</f>
        <v/>
      </c>
      <c r="J593" s="7" t="str">
        <f>IFERROR(VLOOKUP($B$591,$221:$343,MATCH($S600&amp;"/"&amp;J$341,$219:$219,0),FALSE),"")</f>
        <v/>
      </c>
      <c r="K593" s="7" t="str">
        <f>IFERROR(VLOOKUP($B$591,$221:$343,MATCH($S600&amp;"/"&amp;K$341,$219:$219,0),FALSE),"")</f>
        <v/>
      </c>
      <c r="L593" s="7" t="str">
        <f>IFERROR(VLOOKUP($B$591,$221:$343,MATCH($S600&amp;"/"&amp;L$341,$219:$219,0),FALSE),"")</f>
        <v/>
      </c>
      <c r="M593" s="7" t="str">
        <f>IFERROR(VLOOKUP($B$591,$221:$343,MATCH($S600&amp;"/"&amp;M$341,$219:$219,0),FALSE),"")</f>
        <v/>
      </c>
      <c r="N593" s="8" t="str">
        <f>IFERROR(VLOOKUP($B$591,$221:$343,MATCH($S600&amp;"/"&amp;N$341,$219:$219,0),FALSE),"")</f>
        <v/>
      </c>
      <c r="O593" s="8" t="str">
        <f>IFERROR(VLOOKUP($B$591,$221:$343,MATCH($S600&amp;"/"&amp;O$341,$219:$219,0),FALSE),"")</f>
        <v/>
      </c>
      <c r="P593" s="8" t="str">
        <f>IFERROR(VLOOKUP($B$591,$221:$343,MATCH($S600&amp;"/"&amp;P$341,$219:$219,0),FALSE),"")</f>
        <v/>
      </c>
      <c r="Q593" s="8" t="str">
        <f>IFERROR(VLOOKUP($B$585,$221:$343,MATCH($S593&amp;"/"&amp;Q$348,$219:$219,0),FALSE),"")</f>
        <v/>
      </c>
      <c r="R593" s="6"/>
      <c r="S593" s="9" t="s">
        <v>12</v>
      </c>
    </row>
    <row r="594" spans="2:19" ht="14">
      <c r="B594" s="7" t="str">
        <f>IFERROR(VLOOKUP($B$591,$221:$343,MATCH($S601&amp;"/"&amp;B$341,$219:$219,0),FALSE),"")</f>
        <v/>
      </c>
      <c r="C594" s="7" t="str">
        <f>IFERROR(VLOOKUP($B$591,$221:$343,MATCH($S601&amp;"/"&amp;C$341,$219:$219,0),FALSE),"")</f>
        <v/>
      </c>
      <c r="D594" s="7" t="str">
        <f>IFERROR(VLOOKUP($B$591,$221:$343,MATCH($S601&amp;"/"&amp;D$341,$219:$219,0),FALSE),"")</f>
        <v/>
      </c>
      <c r="E594" s="7" t="str">
        <f>IFERROR(VLOOKUP($B$591,$221:$343,MATCH($S601&amp;"/"&amp;E$341,$219:$219,0),FALSE),"")</f>
        <v/>
      </c>
      <c r="F594" s="7" t="str">
        <f>IFERROR(VLOOKUP($B$591,$221:$343,MATCH($S601&amp;"/"&amp;F$341,$219:$219,0),FALSE),"")</f>
        <v/>
      </c>
      <c r="G594" s="7" t="str">
        <f>IFERROR(VLOOKUP($B$591,$221:$343,MATCH($S601&amp;"/"&amp;G$341,$219:$219,0),FALSE),"")</f>
        <v/>
      </c>
      <c r="H594" s="7" t="str">
        <f>IFERROR(VLOOKUP($B$591,$221:$343,MATCH($S601&amp;"/"&amp;H$341,$219:$219,0),FALSE),"")</f>
        <v/>
      </c>
      <c r="I594" s="7" t="str">
        <f>IFERROR(VLOOKUP($B$591,$221:$343,MATCH($S601&amp;"/"&amp;I$341,$219:$219,0),FALSE),"")</f>
        <v/>
      </c>
      <c r="J594" s="7" t="str">
        <f>IFERROR(VLOOKUP($B$591,$221:$343,MATCH($S601&amp;"/"&amp;J$341,$219:$219,0),FALSE),"")</f>
        <v/>
      </c>
      <c r="K594" s="7" t="str">
        <f>IFERROR(VLOOKUP($B$591,$221:$343,MATCH($S601&amp;"/"&amp;K$341,$219:$219,0),FALSE),"")</f>
        <v/>
      </c>
      <c r="L594" s="7" t="str">
        <f>IFERROR(VLOOKUP($B$591,$221:$343,MATCH($S601&amp;"/"&amp;L$341,$219:$219,0),FALSE),"")</f>
        <v/>
      </c>
      <c r="M594" s="7" t="str">
        <f>IFERROR(VLOOKUP($B$591,$221:$343,MATCH($S601&amp;"/"&amp;M$341,$219:$219,0),FALSE),"")</f>
        <v/>
      </c>
      <c r="N594" s="8" t="str">
        <f>IFERROR(VLOOKUP($B$591,$221:$343,MATCH($S601&amp;"/"&amp;N$341,$219:$219,0),FALSE),"")</f>
        <v/>
      </c>
      <c r="O594" s="8" t="str">
        <f>IFERROR(VLOOKUP($B$591,$221:$343,MATCH($S601&amp;"/"&amp;O$341,$219:$219,0),FALSE),"")</f>
        <v/>
      </c>
      <c r="P594" s="8" t="str">
        <f>IFERROR(VLOOKUP($B$591,$221:$343,MATCH($S601&amp;"/"&amp;P$341,$219:$219,0),FALSE),"")</f>
        <v/>
      </c>
      <c r="Q594" s="8" t="str">
        <f>IFERROR(VLOOKUP($B$585,$221:$343,MATCH($S594&amp;"/"&amp;Q$348,$219:$219,0),FALSE),"")</f>
        <v/>
      </c>
      <c r="R594" s="6"/>
      <c r="S594" s="9" t="s">
        <v>13</v>
      </c>
    </row>
    <row r="595" spans="2:19" ht="14">
      <c r="B595" s="7" t="str">
        <f>IFERROR(VLOOKUP($B$591,$221:$343,MATCH($S602&amp;"/"&amp;B$341,$219:$219,0),FALSE),"")</f>
        <v/>
      </c>
      <c r="C595" s="7" t="str">
        <f>IFERROR(VLOOKUP($B$591,$221:$343,MATCH($S602&amp;"/"&amp;C$341,$219:$219,0),FALSE),"")</f>
        <v/>
      </c>
      <c r="D595" s="7" t="str">
        <f>IFERROR(VLOOKUP($B$591,$221:$343,MATCH($S602&amp;"/"&amp;D$341,$219:$219,0),FALSE),"")</f>
        <v/>
      </c>
      <c r="E595" s="7" t="str">
        <f>IFERROR(VLOOKUP($B$591,$221:$343,MATCH($S602&amp;"/"&amp;E$341,$219:$219,0),FALSE),"")</f>
        <v/>
      </c>
      <c r="F595" s="7" t="str">
        <f>IFERROR(VLOOKUP($B$591,$221:$343,MATCH($S602&amp;"/"&amp;F$341,$219:$219,0),FALSE),"")</f>
        <v/>
      </c>
      <c r="G595" s="7" t="str">
        <f>IFERROR(VLOOKUP($B$591,$221:$343,MATCH($S602&amp;"/"&amp;G$341,$219:$219,0),FALSE),"")</f>
        <v/>
      </c>
      <c r="H595" s="7" t="str">
        <f>IFERROR(VLOOKUP($B$591,$221:$343,MATCH($S602&amp;"/"&amp;H$341,$219:$219,0),FALSE),"")</f>
        <v/>
      </c>
      <c r="I595" s="7" t="str">
        <f>IFERROR(VLOOKUP($B$591,$221:$343,MATCH($S602&amp;"/"&amp;I$341,$219:$219,0),FALSE),"")</f>
        <v/>
      </c>
      <c r="J595" s="7" t="str">
        <f>IFERROR(VLOOKUP($B$591,$221:$343,MATCH($S602&amp;"/"&amp;J$341,$219:$219,0),FALSE),"")</f>
        <v/>
      </c>
      <c r="K595" s="7" t="str">
        <f>IFERROR(VLOOKUP($B$591,$221:$343,MATCH($S602&amp;"/"&amp;K$341,$219:$219,0),FALSE),"")</f>
        <v/>
      </c>
      <c r="L595" s="7" t="str">
        <f>IFERROR(VLOOKUP($B$591,$221:$343,MATCH($S602&amp;"/"&amp;L$341,$219:$219,0),FALSE),"")</f>
        <v/>
      </c>
      <c r="M595" s="7" t="str">
        <f>IFERROR(VLOOKUP($B$591,$221:$343,MATCH($S602&amp;"/"&amp;M$341,$219:$219,0),FALSE),"")</f>
        <v/>
      </c>
      <c r="N595" s="8" t="str">
        <f>IFERROR(VLOOKUP($B$591,$221:$343,MATCH($S602&amp;"/"&amp;N$341,$219:$219,0),FALSE),"")</f>
        <v/>
      </c>
      <c r="O595" s="8" t="str">
        <f>IFERROR(VLOOKUP($B$591,$221:$343,MATCH($S602&amp;"/"&amp;O$341,$219:$219,0),FALSE),"")</f>
        <v/>
      </c>
      <c r="P595" s="8" t="str">
        <f>IFERROR(VLOOKUP($B$591,$221:$343,MATCH($S602&amp;"/"&amp;P$341,$219:$219,0),FALSE),"")</f>
        <v/>
      </c>
      <c r="Q595" s="8" t="str">
        <f>IFERROR(VLOOKUP($B$585,$221:$343,MATCH($S595&amp;"/"&amp;Q$348,$219:$219,0),FALSE),"")</f>
        <v/>
      </c>
      <c r="R595" s="6"/>
      <c r="S595" s="9" t="s">
        <v>14</v>
      </c>
    </row>
    <row r="596" spans="2:19" ht="14">
      <c r="B596" s="111" t="e">
        <f>B595/B$581</f>
        <v>#VALUE!</v>
      </c>
      <c r="C596" s="111" t="e">
        <f>C595/C$581</f>
        <v>#VALUE!</v>
      </c>
      <c r="D596" s="111" t="e">
        <f>D595/D$581</f>
        <v>#VALUE!</v>
      </c>
      <c r="E596" s="111" t="e">
        <f>E595/E$581</f>
        <v>#VALUE!</v>
      </c>
      <c r="F596" s="111" t="e">
        <f>F595/F$581</f>
        <v>#VALUE!</v>
      </c>
      <c r="G596" s="111" t="e">
        <f>G595/G$581</f>
        <v>#VALUE!</v>
      </c>
      <c r="H596" s="111" t="e">
        <f>H595/H$581</f>
        <v>#VALUE!</v>
      </c>
      <c r="I596" s="111" t="e">
        <f>I595/I$581</f>
        <v>#VALUE!</v>
      </c>
      <c r="J596" s="111" t="e">
        <f>J595/J$581</f>
        <v>#VALUE!</v>
      </c>
      <c r="K596" s="111" t="e">
        <f>K595/K$581</f>
        <v>#VALUE!</v>
      </c>
      <c r="L596" s="111" t="e">
        <f>L595/L$581</f>
        <v>#VALUE!</v>
      </c>
      <c r="M596" s="111" t="e">
        <f>M595/M$581</f>
        <v>#VALUE!</v>
      </c>
      <c r="N596" s="111" t="e">
        <f>IFERROR(N595/N$581,IFERROR(N594/N$581,IFERROR(N593/N$581,N592/N$581)))</f>
        <v>#VALUE!</v>
      </c>
      <c r="O596" s="111" t="e">
        <f>IFERROR(O595/O$581,IFERROR(O594/O$581,IFERROR(O593/O$581,O592/O$581)))</f>
        <v>#VALUE!</v>
      </c>
      <c r="P596" s="111" t="e">
        <f>IFERROR(P595/P$581,IFERROR(P594/P$581,IFERROR(P593/P$581,P592/P$581)))</f>
        <v>#VALUE!</v>
      </c>
      <c r="Q596" s="8" t="str">
        <f>IFERROR(VLOOKUP($B$585,$221:$343,MATCH($S596&amp;"/"&amp;Q$348,$219:$219,0),FALSE),IFERROR((VLOOKUP($B$585,$221:$343,MATCH($S595&amp;"/"&amp;Q$348,$219:$219,0),FALSE)/3)*4,IFERROR(VLOOKUP($B$585,$221:$343,MATCH($S594&amp;"/"&amp;Q$348,$219:$219,0),FALSE)*2,IFERROR(VLOOKUP($B$585,$221:$343,MATCH($S593&amp;"/"&amp;Q$348,$219:$219,0),FALSE)*4,""))))</f>
        <v/>
      </c>
      <c r="R596" s="6"/>
      <c r="S596" s="9" t="s">
        <v>15</v>
      </c>
    </row>
    <row r="597" spans="2:19" ht="14">
      <c r="B597" s="365" t="s">
        <v>34</v>
      </c>
      <c r="C597" s="366"/>
      <c r="D597" s="366"/>
      <c r="E597" s="366"/>
      <c r="F597" s="366"/>
      <c r="G597" s="366"/>
      <c r="H597" s="366"/>
      <c r="I597" s="366"/>
      <c r="J597" s="366"/>
      <c r="K597" s="366"/>
      <c r="L597" s="366"/>
      <c r="M597" s="366"/>
      <c r="N597" s="366"/>
      <c r="O597" s="120"/>
      <c r="P597" s="120"/>
      <c r="Q597" s="10" t="e">
        <f t="shared" ref="Q597" si="54">Q596/(Q$465+Q472)</f>
        <v>#VALUE!</v>
      </c>
      <c r="R597" s="6"/>
      <c r="S597" s="11" t="s">
        <v>377</v>
      </c>
    </row>
    <row r="598" spans="2:19" ht="14">
      <c r="B598" s="7" t="str">
        <f>IFERROR(B592+B604,"")</f>
        <v/>
      </c>
      <c r="C598" s="7" t="str">
        <f t="shared" ref="C598:Q608" si="55">IFERROR(C592+C604,"")</f>
        <v/>
      </c>
      <c r="D598" s="7" t="str">
        <f t="shared" si="55"/>
        <v/>
      </c>
      <c r="E598" s="7" t="str">
        <f t="shared" si="55"/>
        <v/>
      </c>
      <c r="F598" s="7" t="str">
        <f t="shared" si="55"/>
        <v/>
      </c>
      <c r="G598" s="7" t="str">
        <f t="shared" si="55"/>
        <v/>
      </c>
      <c r="H598" s="7" t="str">
        <f t="shared" si="55"/>
        <v/>
      </c>
      <c r="I598" s="7" t="str">
        <f t="shared" si="55"/>
        <v/>
      </c>
      <c r="J598" s="7" t="str">
        <f t="shared" si="55"/>
        <v/>
      </c>
      <c r="K598" s="7" t="str">
        <f t="shared" si="55"/>
        <v/>
      </c>
      <c r="L598" s="7" t="str">
        <f t="shared" si="55"/>
        <v/>
      </c>
      <c r="M598" s="7" t="str">
        <f t="shared" si="55"/>
        <v/>
      </c>
      <c r="N598" s="8" t="str">
        <f t="shared" si="55"/>
        <v/>
      </c>
      <c r="O598" s="8" t="str">
        <f t="shared" si="55"/>
        <v/>
      </c>
      <c r="P598" s="8" t="str">
        <f t="shared" si="55"/>
        <v/>
      </c>
      <c r="Q598" s="115"/>
    </row>
    <row r="599" spans="2:19" ht="14">
      <c r="B599" s="7" t="str">
        <f t="shared" ref="B599:N601" si="56">IFERROR(B593+B605,"")</f>
        <v/>
      </c>
      <c r="C599" s="7" t="str">
        <f t="shared" si="56"/>
        <v/>
      </c>
      <c r="D599" s="7" t="str">
        <f t="shared" si="56"/>
        <v/>
      </c>
      <c r="E599" s="7" t="str">
        <f t="shared" si="56"/>
        <v/>
      </c>
      <c r="F599" s="7" t="str">
        <f t="shared" si="56"/>
        <v/>
      </c>
      <c r="G599" s="7" t="str">
        <f t="shared" si="56"/>
        <v/>
      </c>
      <c r="H599" s="7" t="str">
        <f t="shared" si="56"/>
        <v/>
      </c>
      <c r="I599" s="7" t="str">
        <f t="shared" si="56"/>
        <v/>
      </c>
      <c r="J599" s="7" t="str">
        <f t="shared" si="56"/>
        <v/>
      </c>
      <c r="K599" s="7" t="str">
        <f t="shared" si="56"/>
        <v/>
      </c>
      <c r="L599" s="7" t="str">
        <f t="shared" si="56"/>
        <v/>
      </c>
      <c r="M599" s="7" t="str">
        <f t="shared" si="56"/>
        <v/>
      </c>
      <c r="N599" s="8" t="str">
        <f t="shared" si="56"/>
        <v/>
      </c>
      <c r="O599" s="8" t="str">
        <f t="shared" si="55"/>
        <v/>
      </c>
      <c r="P599" s="8" t="str">
        <f t="shared" si="55"/>
        <v/>
      </c>
      <c r="Q599" s="8" t="str">
        <f>IFERROR(VLOOKUP($B$591,$221:$343,MATCH($S599&amp;"/"&amp;Q$348,$219:$219,0),FALSE),"")</f>
        <v/>
      </c>
      <c r="R599" s="6"/>
      <c r="S599" s="9" t="s">
        <v>12</v>
      </c>
    </row>
    <row r="600" spans="2:19" ht="14">
      <c r="B600" s="7" t="str">
        <f t="shared" si="56"/>
        <v/>
      </c>
      <c r="C600" s="7" t="str">
        <f t="shared" si="56"/>
        <v/>
      </c>
      <c r="D600" s="7" t="str">
        <f t="shared" si="56"/>
        <v/>
      </c>
      <c r="E600" s="7" t="str">
        <f t="shared" si="56"/>
        <v/>
      </c>
      <c r="F600" s="7" t="str">
        <f t="shared" si="56"/>
        <v/>
      </c>
      <c r="G600" s="7" t="str">
        <f t="shared" si="56"/>
        <v/>
      </c>
      <c r="H600" s="7" t="str">
        <f t="shared" si="56"/>
        <v/>
      </c>
      <c r="I600" s="7" t="str">
        <f t="shared" si="56"/>
        <v/>
      </c>
      <c r="J600" s="7" t="str">
        <f t="shared" si="56"/>
        <v/>
      </c>
      <c r="K600" s="7" t="str">
        <f t="shared" si="56"/>
        <v/>
      </c>
      <c r="L600" s="7" t="str">
        <f t="shared" si="56"/>
        <v/>
      </c>
      <c r="M600" s="7" t="str">
        <f t="shared" si="56"/>
        <v/>
      </c>
      <c r="N600" s="8" t="str">
        <f t="shared" si="56"/>
        <v/>
      </c>
      <c r="O600" s="8" t="str">
        <f t="shared" si="55"/>
        <v/>
      </c>
      <c r="P600" s="8" t="str">
        <f t="shared" si="55"/>
        <v/>
      </c>
      <c r="Q600" s="8" t="str">
        <f>IFERROR(VLOOKUP($B$591,$221:$343,MATCH($S600&amp;"/"&amp;Q$348,$219:$219,0),FALSE),"")</f>
        <v/>
      </c>
      <c r="R600" s="6"/>
      <c r="S600" s="9" t="s">
        <v>13</v>
      </c>
    </row>
    <row r="601" spans="2:19" ht="14">
      <c r="B601" s="7" t="str">
        <f t="shared" si="56"/>
        <v/>
      </c>
      <c r="C601" s="18" t="str">
        <f t="shared" si="56"/>
        <v/>
      </c>
      <c r="D601" s="18" t="str">
        <f t="shared" si="56"/>
        <v/>
      </c>
      <c r="E601" s="18" t="str">
        <f t="shared" si="56"/>
        <v/>
      </c>
      <c r="F601" s="18" t="str">
        <f t="shared" si="56"/>
        <v/>
      </c>
      <c r="G601" s="18" t="str">
        <f t="shared" si="56"/>
        <v/>
      </c>
      <c r="H601" s="18" t="str">
        <f t="shared" si="56"/>
        <v/>
      </c>
      <c r="I601" s="18" t="str">
        <f t="shared" si="56"/>
        <v/>
      </c>
      <c r="J601" s="18" t="str">
        <f t="shared" si="56"/>
        <v/>
      </c>
      <c r="K601" s="18" t="str">
        <f t="shared" si="56"/>
        <v/>
      </c>
      <c r="L601" s="18" t="str">
        <f t="shared" si="56"/>
        <v/>
      </c>
      <c r="M601" s="18" t="str">
        <f t="shared" si="56"/>
        <v/>
      </c>
      <c r="N601" s="18" t="str">
        <f t="shared" si="56"/>
        <v/>
      </c>
      <c r="O601" s="18" t="str">
        <f t="shared" si="55"/>
        <v/>
      </c>
      <c r="P601" s="18" t="str">
        <f t="shared" si="55"/>
        <v/>
      </c>
      <c r="Q601" s="8" t="str">
        <f>IFERROR(VLOOKUP($B$591,$221:$343,MATCH($S601&amp;"/"&amp;Q$348,$219:$219,0),FALSE),"")</f>
        <v/>
      </c>
      <c r="R601" s="6"/>
      <c r="S601" s="9" t="s">
        <v>14</v>
      </c>
    </row>
    <row r="602" spans="2:19" ht="14">
      <c r="B602" s="367" t="s">
        <v>10</v>
      </c>
      <c r="C602" s="368"/>
      <c r="D602" s="368"/>
      <c r="E602" s="368"/>
      <c r="F602" s="368"/>
      <c r="G602" s="368"/>
      <c r="H602" s="368"/>
      <c r="I602" s="368"/>
      <c r="J602" s="368"/>
      <c r="K602" s="368"/>
      <c r="L602" s="368"/>
      <c r="M602" s="368"/>
      <c r="N602" s="368"/>
      <c r="O602" s="124"/>
      <c r="P602" s="124"/>
      <c r="Q602" s="8" t="str">
        <f>IFERROR(VLOOKUP($B$591,$221:$343,MATCH($S602&amp;"/"&amp;Q$348,$219:$219,0),FALSE),"")</f>
        <v/>
      </c>
      <c r="R602" s="6"/>
      <c r="S602" s="9" t="s">
        <v>15</v>
      </c>
    </row>
    <row r="603" spans="2:19" ht="14">
      <c r="B603" s="369" t="s">
        <v>360</v>
      </c>
      <c r="C603" s="370"/>
      <c r="D603" s="370"/>
      <c r="E603" s="370"/>
      <c r="F603" s="370"/>
      <c r="G603" s="370"/>
      <c r="H603" s="370"/>
      <c r="I603" s="370"/>
      <c r="J603" s="370"/>
      <c r="K603" s="370"/>
      <c r="L603" s="370"/>
      <c r="M603" s="370"/>
      <c r="N603" s="370"/>
      <c r="O603" s="118"/>
      <c r="P603" s="118"/>
      <c r="Q603" s="111" t="e">
        <f>IFERROR(Q602/Q$588,IFERROR(Q601/Q$588,IFERROR(Q600/Q$588,Q599/Q$588)))</f>
        <v>#VALUE!</v>
      </c>
      <c r="R603" s="6"/>
      <c r="S603" s="11" t="s">
        <v>33</v>
      </c>
    </row>
    <row r="604" spans="2:19" ht="14">
      <c r="B604" s="7" t="str">
        <f>IFERROR(VLOOKUP($B$603,$221:$343,MATCH($S611&amp;"/"&amp;B$341,$219:$219,0),FALSE),"")</f>
        <v/>
      </c>
      <c r="C604" s="7" t="str">
        <f>IFERROR(VLOOKUP($B$603,$221:$343,MATCH($S611&amp;"/"&amp;C$341,$219:$219,0),FALSE),"")</f>
        <v/>
      </c>
      <c r="D604" s="7" t="str">
        <f>IFERROR(VLOOKUP($B$603,$221:$343,MATCH($S611&amp;"/"&amp;D$341,$219:$219,0),FALSE),"")</f>
        <v/>
      </c>
      <c r="E604" s="7" t="str">
        <f>IFERROR(VLOOKUP($B$603,$221:$343,MATCH($S611&amp;"/"&amp;E$341,$219:$219,0),FALSE),"")</f>
        <v/>
      </c>
      <c r="F604" s="7" t="str">
        <f>IFERROR(VLOOKUP($B$603,$221:$343,MATCH($S611&amp;"/"&amp;F$341,$219:$219,0),FALSE),"")</f>
        <v/>
      </c>
      <c r="G604" s="7" t="str">
        <f>IFERROR(VLOOKUP($B$603,$221:$343,MATCH($S611&amp;"/"&amp;G$341,$219:$219,0),FALSE),"")</f>
        <v/>
      </c>
      <c r="H604" s="7" t="str">
        <f>IFERROR(VLOOKUP($B$603,$221:$343,MATCH($S611&amp;"/"&amp;H$341,$219:$219,0),FALSE),"")</f>
        <v/>
      </c>
      <c r="I604" s="7" t="str">
        <f>IFERROR(VLOOKUP($B$603,$221:$343,MATCH($S611&amp;"/"&amp;I$341,$219:$219,0),FALSE),"")</f>
        <v/>
      </c>
      <c r="J604" s="7" t="str">
        <f>IFERROR(VLOOKUP($B$603,$221:$343,MATCH($S611&amp;"/"&amp;J$341,$219:$219,0),FALSE),"")</f>
        <v/>
      </c>
      <c r="K604" s="7" t="str">
        <f>IFERROR(VLOOKUP($B$603,$221:$343,MATCH($S611&amp;"/"&amp;K$341,$219:$219,0),FALSE),"")</f>
        <v/>
      </c>
      <c r="L604" s="7" t="str">
        <f>IFERROR(VLOOKUP($B$603,$221:$343,MATCH($S611&amp;"/"&amp;L$341,$219:$219,0),FALSE),"")</f>
        <v/>
      </c>
      <c r="M604" s="7" t="str">
        <f>IFERROR(VLOOKUP($B$603,$221:$343,MATCH($S611&amp;"/"&amp;M$341,$219:$219,0),FALSE),"")</f>
        <v/>
      </c>
      <c r="N604" s="8" t="str">
        <f>IFERROR(VLOOKUP($B$603,$221:$343,MATCH($S611&amp;"/"&amp;N$341,$219:$219,0),FALSE),"")</f>
        <v/>
      </c>
      <c r="O604" s="8" t="str">
        <f>IFERROR(VLOOKUP($B$603,$221:$343,MATCH($S611&amp;"/"&amp;O$341,$219:$219,0),FALSE),"")</f>
        <v/>
      </c>
      <c r="P604" s="8" t="str">
        <f>IFERROR(VLOOKUP($B$603,$221:$343,MATCH($S611&amp;"/"&amp;P$341,$219:$219,0),FALSE),"")</f>
        <v/>
      </c>
      <c r="Q604" s="120"/>
    </row>
    <row r="605" spans="2:19" ht="14">
      <c r="B605" s="7" t="str">
        <f>IFERROR(VLOOKUP($B$603,$221:$343,MATCH($S612&amp;"/"&amp;B$341,$219:$219,0),FALSE),"")</f>
        <v/>
      </c>
      <c r="C605" s="7" t="str">
        <f>IFERROR(VLOOKUP($B$603,$221:$343,MATCH($S612&amp;"/"&amp;C$341,$219:$219,0),FALSE),"")</f>
        <v/>
      </c>
      <c r="D605" s="7" t="str">
        <f>IFERROR(VLOOKUP($B$603,$221:$343,MATCH($S612&amp;"/"&amp;D$341,$219:$219,0),FALSE),"")</f>
        <v/>
      </c>
      <c r="E605" s="7" t="str">
        <f>IFERROR(VLOOKUP($B$603,$221:$343,MATCH($S612&amp;"/"&amp;E$341,$219:$219,0),FALSE),"")</f>
        <v/>
      </c>
      <c r="F605" s="7" t="str">
        <f>IFERROR(VLOOKUP($B$603,$221:$343,MATCH($S612&amp;"/"&amp;F$341,$219:$219,0),FALSE),"")</f>
        <v/>
      </c>
      <c r="G605" s="7" t="str">
        <f>IFERROR(VLOOKUP($B$603,$221:$343,MATCH($S612&amp;"/"&amp;G$341,$219:$219,0),FALSE),"")</f>
        <v/>
      </c>
      <c r="H605" s="7" t="str">
        <f>IFERROR(VLOOKUP($B$603,$221:$343,MATCH($S612&amp;"/"&amp;H$341,$219:$219,0),FALSE),"")</f>
        <v/>
      </c>
      <c r="I605" s="7" t="str">
        <f>IFERROR(VLOOKUP($B$603,$221:$343,MATCH($S612&amp;"/"&amp;I$341,$219:$219,0),FALSE),"")</f>
        <v/>
      </c>
      <c r="J605" s="7" t="str">
        <f>IFERROR(VLOOKUP($B$603,$221:$343,MATCH($S612&amp;"/"&amp;J$341,$219:$219,0),FALSE),"")</f>
        <v/>
      </c>
      <c r="K605" s="7" t="str">
        <f>IFERROR(VLOOKUP($B$603,$221:$343,MATCH($S612&amp;"/"&amp;K$341,$219:$219,0),FALSE),"")</f>
        <v/>
      </c>
      <c r="L605" s="7" t="str">
        <f>IFERROR(VLOOKUP($B$603,$221:$343,MATCH($S612&amp;"/"&amp;L$341,$219:$219,0),FALSE),"")</f>
        <v/>
      </c>
      <c r="M605" s="7" t="str">
        <f>IFERROR(VLOOKUP($B$603,$221:$343,MATCH($S612&amp;"/"&amp;M$341,$219:$219,0),FALSE),"")</f>
        <v/>
      </c>
      <c r="N605" s="8" t="str">
        <f>IFERROR(VLOOKUP($B$603,$221:$343,MATCH($S612&amp;"/"&amp;N$341,$219:$219,0),FALSE),"")</f>
        <v/>
      </c>
      <c r="O605" s="8" t="str">
        <f>IFERROR(VLOOKUP($B$603,$221:$343,MATCH($S612&amp;"/"&amp;O$341,$219:$219,0),FALSE),"")</f>
        <v/>
      </c>
      <c r="P605" s="8" t="str">
        <f>IFERROR(VLOOKUP($B$603,$221:$343,MATCH($S612&amp;"/"&amp;P$341,$219:$219,0),FALSE),"")</f>
        <v/>
      </c>
      <c r="Q605" s="8" t="str">
        <f t="shared" si="55"/>
        <v/>
      </c>
      <c r="R605" s="6"/>
      <c r="S605" s="9" t="s">
        <v>12</v>
      </c>
    </row>
    <row r="606" spans="2:19" ht="14">
      <c r="B606" s="7" t="str">
        <f>IFERROR(VLOOKUP($B$603,$221:$343,MATCH($S613&amp;"/"&amp;B$341,$219:$219,0),FALSE),"")</f>
        <v/>
      </c>
      <c r="C606" s="7" t="str">
        <f>IFERROR(VLOOKUP($B$603,$221:$343,MATCH($S613&amp;"/"&amp;C$341,$219:$219,0),FALSE),"")</f>
        <v/>
      </c>
      <c r="D606" s="7" t="str">
        <f>IFERROR(VLOOKUP($B$603,$221:$343,MATCH($S613&amp;"/"&amp;D$341,$219:$219,0),FALSE),"")</f>
        <v/>
      </c>
      <c r="E606" s="7" t="str">
        <f>IFERROR(VLOOKUP($B$603,$221:$343,MATCH($S613&amp;"/"&amp;E$341,$219:$219,0),FALSE),"")</f>
        <v/>
      </c>
      <c r="F606" s="7" t="str">
        <f>IFERROR(VLOOKUP($B$603,$221:$343,MATCH($S613&amp;"/"&amp;F$341,$219:$219,0),FALSE),"")</f>
        <v/>
      </c>
      <c r="G606" s="7" t="str">
        <f>IFERROR(VLOOKUP($B$603,$221:$343,MATCH($S613&amp;"/"&amp;G$341,$219:$219,0),FALSE),"")</f>
        <v/>
      </c>
      <c r="H606" s="7" t="str">
        <f>IFERROR(VLOOKUP($B$603,$221:$343,MATCH($S613&amp;"/"&amp;H$341,$219:$219,0),FALSE),"")</f>
        <v/>
      </c>
      <c r="I606" s="7" t="str">
        <f>IFERROR(VLOOKUP($B$603,$221:$343,MATCH($S613&amp;"/"&amp;I$341,$219:$219,0),FALSE),"")</f>
        <v/>
      </c>
      <c r="J606" s="7" t="str">
        <f>IFERROR(VLOOKUP($B$603,$221:$343,MATCH($S613&amp;"/"&amp;J$341,$219:$219,0),FALSE),"")</f>
        <v/>
      </c>
      <c r="K606" s="7" t="str">
        <f>IFERROR(VLOOKUP($B$603,$221:$343,MATCH($S613&amp;"/"&amp;K$341,$219:$219,0),FALSE),"")</f>
        <v/>
      </c>
      <c r="L606" s="7" t="str">
        <f>IFERROR(VLOOKUP($B$603,$221:$343,MATCH($S613&amp;"/"&amp;L$341,$219:$219,0),FALSE),"")</f>
        <v/>
      </c>
      <c r="M606" s="7" t="str">
        <f>IFERROR(VLOOKUP($B$603,$221:$343,MATCH($S613&amp;"/"&amp;M$341,$219:$219,0),FALSE),"")</f>
        <v/>
      </c>
      <c r="N606" s="8" t="str">
        <f>IFERROR(VLOOKUP($B$603,$221:$343,MATCH($S613&amp;"/"&amp;N$341,$219:$219,0),FALSE),"")</f>
        <v/>
      </c>
      <c r="O606" s="8" t="str">
        <f>IFERROR(VLOOKUP($B$603,$221:$343,MATCH($S613&amp;"/"&amp;O$341,$219:$219,0),FALSE),"")</f>
        <v/>
      </c>
      <c r="P606" s="8" t="str">
        <f>IFERROR(VLOOKUP($B$603,$221:$343,MATCH($S613&amp;"/"&amp;P$341,$219:$219,0),FALSE),"")</f>
        <v/>
      </c>
      <c r="Q606" s="8" t="str">
        <f t="shared" si="55"/>
        <v/>
      </c>
      <c r="R606" s="6"/>
      <c r="S606" s="9" t="s">
        <v>13</v>
      </c>
    </row>
    <row r="607" spans="2:19" ht="14">
      <c r="B607" s="7" t="str">
        <f>IFERROR(VLOOKUP($B$603,$221:$343,MATCH($S614&amp;"/"&amp;B$341,$219:$219,0),FALSE),"")</f>
        <v/>
      </c>
      <c r="C607" s="7" t="str">
        <f>IFERROR(VLOOKUP($B$603,$221:$343,MATCH($S614&amp;"/"&amp;C$341,$219:$219,0),FALSE),"")</f>
        <v/>
      </c>
      <c r="D607" s="7" t="str">
        <f>IFERROR(VLOOKUP($B$603,$221:$343,MATCH($S614&amp;"/"&amp;D$341,$219:$219,0),FALSE),"")</f>
        <v/>
      </c>
      <c r="E607" s="7" t="str">
        <f>IFERROR(VLOOKUP($B$603,$221:$343,MATCH($S614&amp;"/"&amp;E$341,$219:$219,0),FALSE),"")</f>
        <v/>
      </c>
      <c r="F607" s="7" t="str">
        <f>IFERROR(VLOOKUP($B$603,$221:$343,MATCH($S614&amp;"/"&amp;F$341,$219:$219,0),FALSE),"")</f>
        <v/>
      </c>
      <c r="G607" s="7" t="str">
        <f>IFERROR(VLOOKUP($B$603,$221:$343,MATCH($S614&amp;"/"&amp;G$341,$219:$219,0),FALSE),"")</f>
        <v/>
      </c>
      <c r="H607" s="7" t="str">
        <f>IFERROR(VLOOKUP($B$603,$221:$343,MATCH($S614&amp;"/"&amp;H$341,$219:$219,0),FALSE),"")</f>
        <v/>
      </c>
      <c r="I607" s="7" t="str">
        <f>IFERROR(VLOOKUP($B$603,$221:$343,MATCH($S614&amp;"/"&amp;I$341,$219:$219,0),FALSE),"")</f>
        <v/>
      </c>
      <c r="J607" s="7" t="str">
        <f>IFERROR(VLOOKUP($B$603,$221:$343,MATCH($S614&amp;"/"&amp;J$341,$219:$219,0),FALSE),"")</f>
        <v/>
      </c>
      <c r="K607" s="7" t="str">
        <f>IFERROR(VLOOKUP($B$603,$221:$343,MATCH($S614&amp;"/"&amp;K$341,$219:$219,0),FALSE),"")</f>
        <v/>
      </c>
      <c r="L607" s="7" t="str">
        <f>IFERROR(VLOOKUP($B$603,$221:$343,MATCH($S614&amp;"/"&amp;L$341,$219:$219,0),FALSE),"")</f>
        <v/>
      </c>
      <c r="M607" s="7" t="str">
        <f>IFERROR(VLOOKUP($B$603,$221:$343,MATCH($S614&amp;"/"&amp;M$341,$219:$219,0),FALSE),"")</f>
        <v/>
      </c>
      <c r="N607" s="8" t="str">
        <f>IFERROR(VLOOKUP($B$603,$221:$343,MATCH($S614&amp;"/"&amp;N$341,$219:$219,0),FALSE),"")</f>
        <v/>
      </c>
      <c r="O607" s="8" t="str">
        <f>IFERROR(VLOOKUP($B$603,$221:$343,MATCH($S614&amp;"/"&amp;O$341,$219:$219,0),FALSE),"")</f>
        <v/>
      </c>
      <c r="P607" s="8" t="str">
        <f>IFERROR(VLOOKUP($B$603,$221:$343,MATCH($S614&amp;"/"&amp;P$341,$219:$219,0),FALSE),"")</f>
        <v/>
      </c>
      <c r="Q607" s="8" t="str">
        <f t="shared" si="55"/>
        <v/>
      </c>
      <c r="R607" s="6"/>
      <c r="S607" s="9" t="s">
        <v>14</v>
      </c>
    </row>
    <row r="608" spans="2:19" ht="14">
      <c r="B608" s="371" t="s">
        <v>361</v>
      </c>
      <c r="C608" s="372"/>
      <c r="D608" s="372"/>
      <c r="E608" s="372"/>
      <c r="F608" s="372"/>
      <c r="G608" s="372"/>
      <c r="H608" s="372"/>
      <c r="I608" s="372"/>
      <c r="J608" s="372"/>
      <c r="K608" s="372"/>
      <c r="L608" s="372"/>
      <c r="M608" s="372"/>
      <c r="N608" s="372"/>
      <c r="O608" s="122"/>
      <c r="P608" s="122"/>
      <c r="Q608" s="18" t="str">
        <f t="shared" si="55"/>
        <v/>
      </c>
      <c r="R608" s="6"/>
      <c r="S608" s="9" t="s">
        <v>15</v>
      </c>
    </row>
    <row r="609" spans="2:19" ht="14">
      <c r="B609" s="7" t="str">
        <f>IFERROR(VLOOKUP($B$608,$221:$343,MATCH($S616&amp;"/"&amp;B$341,$219:$219,0),FALSE),"")</f>
        <v/>
      </c>
      <c r="C609" s="7" t="str">
        <f>IFERROR(VLOOKUP($B$608,$221:$343,MATCH($S616&amp;"/"&amp;C$341,$219:$219,0),FALSE),"")</f>
        <v/>
      </c>
      <c r="D609" s="7" t="str">
        <f>IFERROR(VLOOKUP($B$608,$221:$343,MATCH($S616&amp;"/"&amp;D$341,$219:$219,0),FALSE),"")</f>
        <v/>
      </c>
      <c r="E609" s="7" t="str">
        <f>IFERROR(VLOOKUP($B$608,$221:$343,MATCH($S616&amp;"/"&amp;E$341,$219:$219,0),FALSE),"")</f>
        <v/>
      </c>
      <c r="F609" s="7" t="str">
        <f>IFERROR(VLOOKUP($B$608,$221:$343,MATCH($S616&amp;"/"&amp;F$341,$219:$219,0),FALSE),"")</f>
        <v/>
      </c>
      <c r="G609" s="7" t="str">
        <f>IFERROR(VLOOKUP($B$608,$221:$343,MATCH($S616&amp;"/"&amp;G$341,$219:$219,0),FALSE),"")</f>
        <v/>
      </c>
      <c r="H609" s="7" t="str">
        <f>IFERROR(VLOOKUP($B$608,$221:$343,MATCH($S616&amp;"/"&amp;H$341,$219:$219,0),FALSE),"")</f>
        <v/>
      </c>
      <c r="I609" s="7" t="str">
        <f>IFERROR(VLOOKUP($B$608,$221:$343,MATCH($S616&amp;"/"&amp;I$341,$219:$219,0),FALSE),"")</f>
        <v/>
      </c>
      <c r="J609" s="7" t="str">
        <f>IFERROR(VLOOKUP($B$608,$221:$343,MATCH($S616&amp;"/"&amp;J$341,$219:$219,0),FALSE),"")</f>
        <v/>
      </c>
      <c r="K609" s="7" t="str">
        <f>IFERROR(VLOOKUP($B$608,$221:$343,MATCH($S616&amp;"/"&amp;K$341,$219:$219,0),FALSE),"")</f>
        <v/>
      </c>
      <c r="L609" s="7" t="str">
        <f>IFERROR(VLOOKUP($B$608,$221:$343,MATCH($S616&amp;"/"&amp;L$341,$219:$219,0),FALSE),"")</f>
        <v/>
      </c>
      <c r="M609" s="7" t="str">
        <f>IFERROR(VLOOKUP($B$608,$221:$343,MATCH($S616&amp;"/"&amp;M$341,$219:$219,0),FALSE),"")</f>
        <v/>
      </c>
      <c r="N609" s="8" t="str">
        <f>IFERROR(VLOOKUP($B$608,$221:$343,MATCH($S616&amp;"/"&amp;N$341,$219:$219,0),FALSE),"")</f>
        <v/>
      </c>
      <c r="O609" s="8" t="str">
        <f>IFERROR(VLOOKUP($B$608,$221:$343,MATCH($S616&amp;"/"&amp;O$341,$219:$219,0),FALSE),"")</f>
        <v/>
      </c>
      <c r="P609" s="8" t="str">
        <f>IFERROR(VLOOKUP($B$608,$221:$343,MATCH($S616&amp;"/"&amp;P$341,$219:$219,0),FALSE),"")</f>
        <v/>
      </c>
      <c r="Q609" s="124"/>
      <c r="R609" s="6"/>
      <c r="S609" s="9"/>
    </row>
    <row r="610" spans="2:19" ht="14">
      <c r="B610" s="7" t="str">
        <f>IFERROR(VLOOKUP($B$608,$221:$343,MATCH($S617&amp;"/"&amp;B$341,$219:$219,0),FALSE),"")</f>
        <v/>
      </c>
      <c r="C610" s="7" t="str">
        <f>IFERROR(VLOOKUP($B$608,$221:$343,MATCH($S617&amp;"/"&amp;C$341,$219:$219,0),FALSE),"")</f>
        <v/>
      </c>
      <c r="D610" s="7" t="str">
        <f>IFERROR(VLOOKUP($B$608,$221:$343,MATCH($S617&amp;"/"&amp;D$341,$219:$219,0),FALSE),"")</f>
        <v/>
      </c>
      <c r="E610" s="7" t="str">
        <f>IFERROR(VLOOKUP($B$608,$221:$343,MATCH($S617&amp;"/"&amp;E$341,$219:$219,0),FALSE),"")</f>
        <v/>
      </c>
      <c r="F610" s="7" t="str">
        <f>IFERROR(VLOOKUP($B$608,$221:$343,MATCH($S617&amp;"/"&amp;F$341,$219:$219,0),FALSE),"")</f>
        <v/>
      </c>
      <c r="G610" s="7" t="str">
        <f>IFERROR(VLOOKUP($B$608,$221:$343,MATCH($S617&amp;"/"&amp;G$341,$219:$219,0),FALSE),"")</f>
        <v/>
      </c>
      <c r="H610" s="7" t="str">
        <f>IFERROR(VLOOKUP($B$608,$221:$343,MATCH($S617&amp;"/"&amp;H$341,$219:$219,0),FALSE),"")</f>
        <v/>
      </c>
      <c r="I610" s="7" t="str">
        <f>IFERROR(VLOOKUP($B$608,$221:$343,MATCH($S617&amp;"/"&amp;I$341,$219:$219,0),FALSE),"")</f>
        <v/>
      </c>
      <c r="J610" s="7" t="str">
        <f>IFERROR(VLOOKUP($B$608,$221:$343,MATCH($S617&amp;"/"&amp;J$341,$219:$219,0),FALSE),"")</f>
        <v/>
      </c>
      <c r="K610" s="7" t="str">
        <f>IFERROR(VLOOKUP($B$608,$221:$343,MATCH($S617&amp;"/"&amp;K$341,$219:$219,0),FALSE),"")</f>
        <v/>
      </c>
      <c r="L610" s="7" t="str">
        <f>IFERROR(VLOOKUP($B$608,$221:$343,MATCH($S617&amp;"/"&amp;L$341,$219:$219,0),FALSE),"")</f>
        <v/>
      </c>
      <c r="M610" s="7" t="str">
        <f>IFERROR(VLOOKUP($B$608,$221:$343,MATCH($S617&amp;"/"&amp;M$341,$219:$219,0),FALSE),"")</f>
        <v/>
      </c>
      <c r="N610" s="8" t="str">
        <f>IFERROR(VLOOKUP($B$608,$221:$343,MATCH($S617&amp;"/"&amp;N$341,$219:$219,0),FALSE),"")</f>
        <v/>
      </c>
      <c r="O610" s="8" t="str">
        <f>IFERROR(VLOOKUP($B$608,$221:$343,MATCH($S617&amp;"/"&amp;O$341,$219:$219,0),FALSE),"")</f>
        <v/>
      </c>
      <c r="P610" s="8" t="str">
        <f>IFERROR(VLOOKUP($B$608,$221:$343,MATCH($S617&amp;"/"&amp;P$341,$219:$219,0),FALSE),"")</f>
        <v/>
      </c>
      <c r="Q610" s="118"/>
    </row>
    <row r="611" spans="2:19" ht="14">
      <c r="B611" s="7" t="str">
        <f>IFERROR(VLOOKUP($B$608,$221:$343,MATCH($S618&amp;"/"&amp;B$341,$219:$219,0),FALSE),"")</f>
        <v/>
      </c>
      <c r="C611" s="7" t="str">
        <f>IFERROR(VLOOKUP($B$608,$221:$343,MATCH($S618&amp;"/"&amp;C$341,$219:$219,0),FALSE),"")</f>
        <v/>
      </c>
      <c r="D611" s="7" t="str">
        <f>IFERROR(VLOOKUP($B$608,$221:$343,MATCH($S618&amp;"/"&amp;D$341,$219:$219,0),FALSE),"")</f>
        <v/>
      </c>
      <c r="E611" s="7" t="str">
        <f>IFERROR(VLOOKUP($B$608,$221:$343,MATCH($S618&amp;"/"&amp;E$341,$219:$219,0),FALSE),"")</f>
        <v/>
      </c>
      <c r="F611" s="7" t="str">
        <f>IFERROR(VLOOKUP($B$608,$221:$343,MATCH($S618&amp;"/"&amp;F$341,$219:$219,0),FALSE),"")</f>
        <v/>
      </c>
      <c r="G611" s="7" t="str">
        <f>IFERROR(VLOOKUP($B$608,$221:$343,MATCH($S618&amp;"/"&amp;G$341,$219:$219,0),FALSE),"")</f>
        <v/>
      </c>
      <c r="H611" s="7" t="str">
        <f>IFERROR(VLOOKUP($B$608,$221:$343,MATCH($S618&amp;"/"&amp;H$341,$219:$219,0),FALSE),"")</f>
        <v/>
      </c>
      <c r="I611" s="7" t="str">
        <f>IFERROR(VLOOKUP($B$608,$221:$343,MATCH($S618&amp;"/"&amp;I$341,$219:$219,0),FALSE),"")</f>
        <v/>
      </c>
      <c r="J611" s="7" t="str">
        <f>IFERROR(VLOOKUP($B$608,$221:$343,MATCH($S618&amp;"/"&amp;J$341,$219:$219,0),FALSE),"")</f>
        <v/>
      </c>
      <c r="K611" s="7" t="str">
        <f>IFERROR(VLOOKUP($B$608,$221:$343,MATCH($S618&amp;"/"&amp;K$341,$219:$219,0),FALSE),"")</f>
        <v/>
      </c>
      <c r="L611" s="7" t="str">
        <f>IFERROR(VLOOKUP($B$608,$221:$343,MATCH($S618&amp;"/"&amp;L$341,$219:$219,0),FALSE),"")</f>
        <v/>
      </c>
      <c r="M611" s="7" t="str">
        <f>IFERROR(VLOOKUP($B$608,$221:$343,MATCH($S618&amp;"/"&amp;M$341,$219:$219,0),FALSE),"")</f>
        <v/>
      </c>
      <c r="N611" s="8" t="str">
        <f>IFERROR(VLOOKUP($B$608,$221:$343,MATCH($S618&amp;"/"&amp;N$341,$219:$219,0),FALSE),"")</f>
        <v/>
      </c>
      <c r="O611" s="8" t="str">
        <f>IFERROR(VLOOKUP($B$608,$221:$343,MATCH($S618&amp;"/"&amp;O$341,$219:$219,0),FALSE),"")</f>
        <v/>
      </c>
      <c r="P611" s="8" t="str">
        <f>IFERROR(VLOOKUP($B$608,$221:$343,MATCH($S618&amp;"/"&amp;P$341,$219:$219,0),FALSE),"")</f>
        <v/>
      </c>
      <c r="Q611" s="8" t="str">
        <f>IFERROR(VLOOKUP($B$603,$221:$343,MATCH($S611&amp;"/"&amp;Q$348,$219:$219,0),FALSE),"")</f>
        <v/>
      </c>
      <c r="R611" s="6"/>
      <c r="S611" s="9" t="s">
        <v>12</v>
      </c>
    </row>
    <row r="612" spans="2:19" ht="14">
      <c r="B612" s="7" t="str">
        <f>IFERROR(VLOOKUP($B$608,$221:$343,MATCH($S619&amp;"/"&amp;B$341,$219:$219,0),FALSE),"")</f>
        <v/>
      </c>
      <c r="C612" s="7" t="str">
        <f>IFERROR(VLOOKUP($B$608,$221:$343,MATCH($S619&amp;"/"&amp;C$341,$219:$219,0),FALSE),"")</f>
        <v/>
      </c>
      <c r="D612" s="7" t="str">
        <f>IFERROR(VLOOKUP($B$608,$221:$343,MATCH($S619&amp;"/"&amp;D$341,$219:$219,0),FALSE),"")</f>
        <v/>
      </c>
      <c r="E612" s="7" t="str">
        <f>IFERROR(VLOOKUP($B$608,$221:$343,MATCH($S619&amp;"/"&amp;E$341,$219:$219,0),FALSE),"")</f>
        <v/>
      </c>
      <c r="F612" s="7" t="str">
        <f>IFERROR(VLOOKUP($B$608,$221:$343,MATCH($S619&amp;"/"&amp;F$341,$219:$219,0),FALSE),"")</f>
        <v/>
      </c>
      <c r="G612" s="7" t="str">
        <f>IFERROR(VLOOKUP($B$608,$221:$343,MATCH($S619&amp;"/"&amp;G$341,$219:$219,0),FALSE),"")</f>
        <v/>
      </c>
      <c r="H612" s="7" t="str">
        <f>IFERROR(VLOOKUP($B$608,$221:$343,MATCH($S619&amp;"/"&amp;H$341,$219:$219,0),FALSE),"")</f>
        <v/>
      </c>
      <c r="I612" s="7" t="str">
        <f>IFERROR(VLOOKUP($B$608,$221:$343,MATCH($S619&amp;"/"&amp;I$341,$219:$219,0),FALSE),"")</f>
        <v/>
      </c>
      <c r="J612" s="7" t="str">
        <f>IFERROR(VLOOKUP($B$608,$221:$343,MATCH($S619&amp;"/"&amp;J$341,$219:$219,0),FALSE),"")</f>
        <v/>
      </c>
      <c r="K612" s="7" t="str">
        <f>IFERROR(VLOOKUP($B$608,$221:$343,MATCH($S619&amp;"/"&amp;K$341,$219:$219,0),FALSE),"")</f>
        <v/>
      </c>
      <c r="L612" s="7" t="str">
        <f>IFERROR(VLOOKUP($B$608,$221:$343,MATCH($S619&amp;"/"&amp;L$341,$219:$219,0),FALSE),"")</f>
        <v/>
      </c>
      <c r="M612" s="7" t="str">
        <f>IFERROR(VLOOKUP($B$608,$221:$343,MATCH($S619&amp;"/"&amp;M$341,$219:$219,0),FALSE),"")</f>
        <v/>
      </c>
      <c r="N612" s="8" t="str">
        <f>IFERROR(VLOOKUP($B$608,$221:$343,MATCH($S619&amp;"/"&amp;N$341,$219:$219,0),FALSE),"")</f>
        <v/>
      </c>
      <c r="O612" s="8" t="str">
        <f>IFERROR(VLOOKUP($B$608,$221:$343,MATCH($S619&amp;"/"&amp;O$341,$219:$219,0),FALSE),"")</f>
        <v/>
      </c>
      <c r="P612" s="8" t="str">
        <f>IFERROR(VLOOKUP($B$608,$221:$343,MATCH($S619&amp;"/"&amp;P$341,$219:$219,0),FALSE),"")</f>
        <v/>
      </c>
      <c r="Q612" s="8" t="str">
        <f>IFERROR(VLOOKUP($B$603,$221:$343,MATCH($S612&amp;"/"&amp;Q$348,$219:$219,0),FALSE),"")</f>
        <v/>
      </c>
      <c r="R612" s="6"/>
      <c r="S612" s="9" t="s">
        <v>13</v>
      </c>
    </row>
    <row r="613" spans="2:19" ht="14">
      <c r="B613" s="365" t="s">
        <v>362</v>
      </c>
      <c r="C613" s="366"/>
      <c r="D613" s="366"/>
      <c r="E613" s="366"/>
      <c r="F613" s="366"/>
      <c r="G613" s="366"/>
      <c r="H613" s="366"/>
      <c r="I613" s="366"/>
      <c r="J613" s="366"/>
      <c r="K613" s="366"/>
      <c r="L613" s="366"/>
      <c r="M613" s="366"/>
      <c r="N613" s="366"/>
      <c r="O613" s="120"/>
      <c r="P613" s="120"/>
      <c r="Q613" s="8" t="str">
        <f>IFERROR(VLOOKUP($B$603,$221:$343,MATCH($S613&amp;"/"&amp;Q$348,$219:$219,0),FALSE),"")</f>
        <v/>
      </c>
      <c r="R613" s="6"/>
      <c r="S613" s="9" t="s">
        <v>14</v>
      </c>
    </row>
    <row r="614" spans="2:19" ht="14">
      <c r="B614" s="7" t="str">
        <f>IFERROR(VLOOKUP($B$613,$221:$343,MATCH($S621&amp;"/"&amp;B$341,$219:$219,0),FALSE),"")</f>
        <v/>
      </c>
      <c r="C614" s="7" t="str">
        <f>IFERROR(VLOOKUP($B$613,$221:$343,MATCH($S621&amp;"/"&amp;C$341,$219:$219,0),FALSE),"")</f>
        <v/>
      </c>
      <c r="D614" s="7" t="str">
        <f>IFERROR(VLOOKUP($B$613,$221:$343,MATCH($S621&amp;"/"&amp;D$341,$219:$219,0),FALSE),"")</f>
        <v/>
      </c>
      <c r="E614" s="7" t="str">
        <f>IFERROR(VLOOKUP($B$613,$221:$343,MATCH($S621&amp;"/"&amp;E$341,$219:$219,0),FALSE),"")</f>
        <v/>
      </c>
      <c r="F614" s="7" t="str">
        <f>IFERROR(VLOOKUP($B$613,$221:$343,MATCH($S621&amp;"/"&amp;F$341,$219:$219,0),FALSE),"")</f>
        <v/>
      </c>
      <c r="G614" s="7" t="str">
        <f>IFERROR(VLOOKUP($B$613,$221:$343,MATCH($S621&amp;"/"&amp;G$341,$219:$219,0),FALSE),"")</f>
        <v/>
      </c>
      <c r="H614" s="7" t="str">
        <f>IFERROR(VLOOKUP($B$613,$221:$343,MATCH($S621&amp;"/"&amp;H$341,$219:$219,0),FALSE),"")</f>
        <v/>
      </c>
      <c r="I614" s="7" t="str">
        <f>IFERROR(VLOOKUP($B$613,$221:$343,MATCH($S621&amp;"/"&amp;I$341,$219:$219,0),FALSE),"")</f>
        <v/>
      </c>
      <c r="J614" s="7" t="str">
        <f>IFERROR(VLOOKUP($B$613,$221:$343,MATCH($S621&amp;"/"&amp;J$341,$219:$219,0),FALSE),"")</f>
        <v/>
      </c>
      <c r="K614" s="7" t="str">
        <f>IFERROR(VLOOKUP($B$613,$221:$343,MATCH($S621&amp;"/"&amp;K$341,$219:$219,0),FALSE),"")</f>
        <v/>
      </c>
      <c r="L614" s="7" t="str">
        <f>IFERROR(VLOOKUP($B$613,$221:$343,MATCH($S621&amp;"/"&amp;L$341,$219:$219,0),FALSE),"")</f>
        <v/>
      </c>
      <c r="M614" s="7" t="str">
        <f>IFERROR(VLOOKUP($B$613,$221:$343,MATCH($S621&amp;"/"&amp;M$341,$219:$219,0),FALSE),"")</f>
        <v/>
      </c>
      <c r="N614" s="7" t="str">
        <f>IFERROR(VLOOKUP($B$613,$221:$343,MATCH($S621&amp;"/"&amp;N$341,$219:$219,0),FALSE),"")</f>
        <v/>
      </c>
      <c r="O614" s="7" t="str">
        <f>IFERROR(VLOOKUP($B$613,$221:$343,MATCH($S621&amp;"/"&amp;O$341,$219:$219,0),FALSE),"")</f>
        <v/>
      </c>
      <c r="P614" s="7" t="str">
        <f>IFERROR(VLOOKUP($B$613,$221:$343,MATCH($S621&amp;"/"&amp;P$341,$219:$219,0),FALSE),"")</f>
        <v/>
      </c>
      <c r="Q614" s="8" t="str">
        <f>IFERROR(VLOOKUP($B$603,$221:$343,MATCH($S614&amp;"/"&amp;Q$348,$219:$219,0),FALSE),"")</f>
        <v/>
      </c>
      <c r="R614" s="6"/>
      <c r="S614" s="9" t="s">
        <v>15</v>
      </c>
    </row>
    <row r="615" spans="2:19" ht="14">
      <c r="B615" s="7" t="str">
        <f>IFERROR(VLOOKUP($B$613,$221:$343,MATCH($S622&amp;"/"&amp;B$341,$219:$219,0),FALSE),"")</f>
        <v/>
      </c>
      <c r="C615" s="7" t="str">
        <f>IFERROR(VLOOKUP($B$613,$221:$343,MATCH($S622&amp;"/"&amp;C$341,$219:$219,0),FALSE),"")</f>
        <v/>
      </c>
      <c r="D615" s="7" t="str">
        <f>IFERROR(VLOOKUP($B$613,$221:$343,MATCH($S622&amp;"/"&amp;D$341,$219:$219,0),FALSE),"")</f>
        <v/>
      </c>
      <c r="E615" s="7" t="str">
        <f>IFERROR(VLOOKUP($B$613,$221:$343,MATCH($S622&amp;"/"&amp;E$341,$219:$219,0),FALSE),"")</f>
        <v/>
      </c>
      <c r="F615" s="7" t="str">
        <f>IFERROR(VLOOKUP($B$613,$221:$343,MATCH($S622&amp;"/"&amp;F$341,$219:$219,0),FALSE),"")</f>
        <v/>
      </c>
      <c r="G615" s="7" t="str">
        <f>IFERROR(VLOOKUP($B$613,$221:$343,MATCH($S622&amp;"/"&amp;G$341,$219:$219,0),FALSE),"")</f>
        <v/>
      </c>
      <c r="H615" s="7" t="str">
        <f>IFERROR(VLOOKUP($B$613,$221:$343,MATCH($S622&amp;"/"&amp;H$341,$219:$219,0),FALSE),"")</f>
        <v/>
      </c>
      <c r="I615" s="7" t="str">
        <f>IFERROR(VLOOKUP($B$613,$221:$343,MATCH($S622&amp;"/"&amp;I$341,$219:$219,0),FALSE),"")</f>
        <v/>
      </c>
      <c r="J615" s="7" t="str">
        <f>IFERROR(VLOOKUP($B$613,$221:$343,MATCH($S622&amp;"/"&amp;J$341,$219:$219,0),FALSE),"")</f>
        <v/>
      </c>
      <c r="K615" s="7" t="str">
        <f>IFERROR(VLOOKUP($B$613,$221:$343,MATCH($S622&amp;"/"&amp;K$341,$219:$219,0),FALSE),"")</f>
        <v/>
      </c>
      <c r="L615" s="7" t="str">
        <f>IFERROR(VLOOKUP($B$613,$221:$343,MATCH($S622&amp;"/"&amp;L$341,$219:$219,0),FALSE),"")</f>
        <v/>
      </c>
      <c r="M615" s="7" t="str">
        <f>IFERROR(VLOOKUP($B$613,$221:$343,MATCH($S622&amp;"/"&amp;M$341,$219:$219,0),FALSE),"")</f>
        <v/>
      </c>
      <c r="N615" s="7" t="str">
        <f>IFERROR(VLOOKUP($B$613,$221:$343,MATCH($S622&amp;"/"&amp;N$341,$219:$219,0),FALSE),"")</f>
        <v/>
      </c>
      <c r="O615" s="7" t="str">
        <f>IFERROR(VLOOKUP($B$613,$221:$343,MATCH($S622&amp;"/"&amp;O$341,$219:$219,0),FALSE),"")</f>
        <v/>
      </c>
      <c r="P615" s="7" t="str">
        <f>IFERROR(VLOOKUP($B$613,$221:$343,MATCH($S622&amp;"/"&amp;P$341,$219:$219,0),FALSE),"")</f>
        <v/>
      </c>
      <c r="Q615" s="122"/>
    </row>
    <row r="616" spans="2:19" ht="14">
      <c r="B616" s="7" t="str">
        <f>IFERROR(VLOOKUP($B$613,$221:$343,MATCH($S623&amp;"/"&amp;B$341,$219:$219,0),FALSE),"")</f>
        <v/>
      </c>
      <c r="C616" s="7" t="str">
        <f>IFERROR(VLOOKUP($B$613,$221:$343,MATCH($S623&amp;"/"&amp;C$341,$219:$219,0),FALSE),"")</f>
        <v/>
      </c>
      <c r="D616" s="7" t="str">
        <f>IFERROR(VLOOKUP($B$613,$221:$343,MATCH($S623&amp;"/"&amp;D$341,$219:$219,0),FALSE),"")</f>
        <v/>
      </c>
      <c r="E616" s="7" t="str">
        <f>IFERROR(VLOOKUP($B$613,$221:$343,MATCH($S623&amp;"/"&amp;E$341,$219:$219,0),FALSE),"")</f>
        <v/>
      </c>
      <c r="F616" s="7" t="str">
        <f>IFERROR(VLOOKUP($B$613,$221:$343,MATCH($S623&amp;"/"&amp;F$341,$219:$219,0),FALSE),"")</f>
        <v/>
      </c>
      <c r="G616" s="7" t="str">
        <f>IFERROR(VLOOKUP($B$613,$221:$343,MATCH($S623&amp;"/"&amp;G$341,$219:$219,0),FALSE),"")</f>
        <v/>
      </c>
      <c r="H616" s="7" t="str">
        <f>IFERROR(VLOOKUP($B$613,$221:$343,MATCH($S623&amp;"/"&amp;H$341,$219:$219,0),FALSE),"")</f>
        <v/>
      </c>
      <c r="I616" s="7" t="str">
        <f>IFERROR(VLOOKUP($B$613,$221:$343,MATCH($S623&amp;"/"&amp;I$341,$219:$219,0),FALSE),"")</f>
        <v/>
      </c>
      <c r="J616" s="7" t="str">
        <f>IFERROR(VLOOKUP($B$613,$221:$343,MATCH($S623&amp;"/"&amp;J$341,$219:$219,0),FALSE),"")</f>
        <v/>
      </c>
      <c r="K616" s="7" t="str">
        <f>IFERROR(VLOOKUP($B$613,$221:$343,MATCH($S623&amp;"/"&amp;K$341,$219:$219,0),FALSE),"")</f>
        <v/>
      </c>
      <c r="L616" s="7" t="str">
        <f>IFERROR(VLOOKUP($B$613,$221:$343,MATCH($S623&amp;"/"&amp;L$341,$219:$219,0),FALSE),"")</f>
        <v/>
      </c>
      <c r="M616" s="7" t="str">
        <f>IFERROR(VLOOKUP($B$613,$221:$343,MATCH($S623&amp;"/"&amp;M$341,$219:$219,0),FALSE),"")</f>
        <v/>
      </c>
      <c r="N616" s="7" t="str">
        <f>IFERROR(VLOOKUP($B$613,$221:$343,MATCH($S623&amp;"/"&amp;N$341,$219:$219,0),FALSE),"")</f>
        <v/>
      </c>
      <c r="O616" s="7" t="str">
        <f>IFERROR(VLOOKUP($B$613,$221:$343,MATCH($S623&amp;"/"&amp;O$341,$219:$219,0),FALSE),"")</f>
        <v/>
      </c>
      <c r="P616" s="7" t="str">
        <f>IFERROR(VLOOKUP($B$613,$221:$343,MATCH($S623&amp;"/"&amp;P$341,$219:$219,0),FALSE),"")</f>
        <v/>
      </c>
      <c r="Q616" s="8" t="str">
        <f>IFERROR(VLOOKUP($B$608,$221:$343,MATCH($S616&amp;"/"&amp;Q$348,$219:$219,0),FALSE),"")</f>
        <v/>
      </c>
      <c r="R616" s="6"/>
      <c r="S616" s="9" t="s">
        <v>12</v>
      </c>
    </row>
    <row r="617" spans="2:19" ht="14">
      <c r="B617" s="7" t="str">
        <f>IFERROR(VLOOKUP($B$613,$221:$343,MATCH($S624&amp;"/"&amp;B$341,$219:$219,0),FALSE),"")</f>
        <v/>
      </c>
      <c r="C617" s="7" t="str">
        <f>IFERROR(VLOOKUP($B$613,$221:$343,MATCH($S624&amp;"/"&amp;C$341,$219:$219,0),FALSE),"")</f>
        <v/>
      </c>
      <c r="D617" s="7" t="str">
        <f>IFERROR(VLOOKUP($B$613,$221:$343,MATCH($S624&amp;"/"&amp;D$341,$219:$219,0),FALSE),"")</f>
        <v/>
      </c>
      <c r="E617" s="7" t="str">
        <f>IFERROR(VLOOKUP($B$613,$221:$343,MATCH($S624&amp;"/"&amp;E$341,$219:$219,0),FALSE),"")</f>
        <v/>
      </c>
      <c r="F617" s="7" t="str">
        <f>IFERROR(VLOOKUP($B$613,$221:$343,MATCH($S624&amp;"/"&amp;F$341,$219:$219,0),FALSE),"")</f>
        <v/>
      </c>
      <c r="G617" s="7" t="str">
        <f>IFERROR(VLOOKUP($B$613,$221:$343,MATCH($S624&amp;"/"&amp;G$341,$219:$219,0),FALSE),"")</f>
        <v/>
      </c>
      <c r="H617" s="7" t="str">
        <f>IFERROR(VLOOKUP($B$613,$221:$343,MATCH($S624&amp;"/"&amp;H$341,$219:$219,0),FALSE),"")</f>
        <v/>
      </c>
      <c r="I617" s="7" t="str">
        <f>IFERROR(VLOOKUP($B$613,$221:$343,MATCH($S624&amp;"/"&amp;I$341,$219:$219,0),FALSE),"")</f>
        <v/>
      </c>
      <c r="J617" s="7" t="str">
        <f>IFERROR(VLOOKUP($B$613,$221:$343,MATCH($S624&amp;"/"&amp;J$341,$219:$219,0),FALSE),"")</f>
        <v/>
      </c>
      <c r="K617" s="7" t="str">
        <f>IFERROR(VLOOKUP($B$613,$221:$343,MATCH($S624&amp;"/"&amp;K$341,$219:$219,0),FALSE),"")</f>
        <v/>
      </c>
      <c r="L617" s="7" t="str">
        <f>IFERROR(VLOOKUP($B$613,$221:$343,MATCH($S624&amp;"/"&amp;L$341,$219:$219,0),FALSE),"")</f>
        <v/>
      </c>
      <c r="M617" s="7" t="str">
        <f>IFERROR(VLOOKUP($B$613,$221:$343,MATCH($S624&amp;"/"&amp;M$341,$219:$219,0),FALSE),"")</f>
        <v/>
      </c>
      <c r="N617" s="7" t="str">
        <f>IFERROR(VLOOKUP($B$613,$221:$343,MATCH($S624&amp;"/"&amp;N$341,$219:$219,0),FALSE),"")</f>
        <v/>
      </c>
      <c r="O617" s="7" t="str">
        <f>IFERROR(VLOOKUP($B$613,$221:$343,MATCH($S624&amp;"/"&amp;O$341,$219:$219,0),FALSE),"")</f>
        <v/>
      </c>
      <c r="P617" s="7" t="str">
        <f>IFERROR(VLOOKUP($B$613,$221:$343,MATCH($S624&amp;"/"&amp;P$341,$219:$219,0),FALSE),"")</f>
        <v/>
      </c>
      <c r="Q617" s="8" t="str">
        <f>IFERROR(VLOOKUP($B$608,$221:$343,MATCH($S617&amp;"/"&amp;Q$348,$219:$219,0),FALSE),"")</f>
        <v/>
      </c>
      <c r="R617" s="6"/>
      <c r="S617" s="9" t="s">
        <v>13</v>
      </c>
    </row>
    <row r="618" spans="2:19" ht="14">
      <c r="B618" s="373" t="s">
        <v>363</v>
      </c>
      <c r="C618" s="374"/>
      <c r="D618" s="374"/>
      <c r="E618" s="374"/>
      <c r="F618" s="374"/>
      <c r="G618" s="374"/>
      <c r="H618" s="374"/>
      <c r="I618" s="374"/>
      <c r="J618" s="374"/>
      <c r="K618" s="374"/>
      <c r="L618" s="374"/>
      <c r="M618" s="374"/>
      <c r="N618" s="374"/>
      <c r="O618" s="136"/>
      <c r="P618" s="136"/>
      <c r="Q618" s="8" t="str">
        <f>IFERROR(VLOOKUP($B$608,$221:$343,MATCH($S618&amp;"/"&amp;Q$348,$219:$219,0),FALSE),"")</f>
        <v/>
      </c>
      <c r="R618" s="6"/>
      <c r="S618" s="9" t="s">
        <v>14</v>
      </c>
    </row>
    <row r="619" spans="2:19" ht="14">
      <c r="B619" s="7" t="str">
        <f>IFERROR(VLOOKUP($B$618,$221:$343,MATCH($S626&amp;"/"&amp;B$341,$219:$219,0),FALSE),"")</f>
        <v/>
      </c>
      <c r="C619" s="7" t="str">
        <f>IFERROR(VLOOKUP($B$618,$221:$343,MATCH($S626&amp;"/"&amp;C$341,$219:$219,0),FALSE),"")</f>
        <v/>
      </c>
      <c r="D619" s="7" t="str">
        <f>IFERROR(VLOOKUP($B$618,$221:$343,MATCH($S626&amp;"/"&amp;D$341,$219:$219,0),FALSE),"")</f>
        <v/>
      </c>
      <c r="E619" s="7" t="str">
        <f>IFERROR(VLOOKUP($B$618,$221:$343,MATCH($S626&amp;"/"&amp;E$341,$219:$219,0),FALSE),"")</f>
        <v/>
      </c>
      <c r="F619" s="7" t="str">
        <f>IFERROR(VLOOKUP($B$618,$221:$343,MATCH($S626&amp;"/"&amp;F$341,$219:$219,0),FALSE),"")</f>
        <v/>
      </c>
      <c r="G619" s="7" t="str">
        <f>IFERROR(VLOOKUP($B$618,$221:$343,MATCH($S626&amp;"/"&amp;G$341,$219:$219,0),FALSE),"")</f>
        <v/>
      </c>
      <c r="H619" s="7" t="str">
        <f>IFERROR(VLOOKUP($B$618,$221:$343,MATCH($S626&amp;"/"&amp;H$341,$219:$219,0),FALSE),"")</f>
        <v/>
      </c>
      <c r="I619" s="7" t="str">
        <f>IFERROR(VLOOKUP($B$618,$221:$343,MATCH($S626&amp;"/"&amp;I$341,$219:$219,0),FALSE),"")</f>
        <v/>
      </c>
      <c r="J619" s="7" t="str">
        <f>IFERROR(VLOOKUP($B$618,$221:$343,MATCH($S626&amp;"/"&amp;J$341,$219:$219,0),FALSE),"")</f>
        <v/>
      </c>
      <c r="K619" s="7" t="str">
        <f>IFERROR(VLOOKUP($B$618,$221:$343,MATCH($S626&amp;"/"&amp;K$341,$219:$219,0),FALSE),"")</f>
        <v/>
      </c>
      <c r="L619" s="7" t="str">
        <f>IFERROR(VLOOKUP($B$618,$221:$343,MATCH($S626&amp;"/"&amp;L$341,$219:$219,0),FALSE),"")</f>
        <v/>
      </c>
      <c r="M619" s="7" t="str">
        <f>IFERROR(VLOOKUP($B$618,$221:$343,MATCH($S626&amp;"/"&amp;M$341,$219:$219,0),FALSE),"")</f>
        <v/>
      </c>
      <c r="N619" s="8" t="str">
        <f>IFERROR(VLOOKUP($B$618,$221:$343,MATCH($S626&amp;"/"&amp;N$341,$219:$219,0),FALSE),"")</f>
        <v/>
      </c>
      <c r="O619" s="8" t="str">
        <f>IFERROR(VLOOKUP($B$618,$221:$343,MATCH($S626&amp;"/"&amp;O$341,$219:$219,0),FALSE),"")</f>
        <v/>
      </c>
      <c r="P619" s="8" t="str">
        <f>IFERROR(VLOOKUP($B$618,$221:$343,MATCH($S626&amp;"/"&amp;P$341,$219:$219,0),FALSE),"")</f>
        <v/>
      </c>
      <c r="Q619" s="8" t="str">
        <f>IFERROR(VLOOKUP($B$608,$221:$343,MATCH($S619&amp;"/"&amp;Q$348,$219:$219,0),FALSE),"")</f>
        <v/>
      </c>
      <c r="R619" s="6"/>
      <c r="S619" s="9" t="s">
        <v>15</v>
      </c>
    </row>
    <row r="620" spans="2:19" ht="14">
      <c r="B620" s="7" t="str">
        <f>IFERROR(VLOOKUP($B$618,$221:$343,MATCH($S627&amp;"/"&amp;B$341,$219:$219,0),FALSE),"")</f>
        <v/>
      </c>
      <c r="C620" s="7" t="str">
        <f>IFERROR(VLOOKUP($B$618,$221:$343,MATCH($S627&amp;"/"&amp;C$341,$219:$219,0),FALSE),"")</f>
        <v/>
      </c>
      <c r="D620" s="7" t="str">
        <f>IFERROR(VLOOKUP($B$618,$221:$343,MATCH($S627&amp;"/"&amp;D$341,$219:$219,0),FALSE),"")</f>
        <v/>
      </c>
      <c r="E620" s="7" t="str">
        <f>IFERROR(VLOOKUP($B$618,$221:$343,MATCH($S627&amp;"/"&amp;E$341,$219:$219,0),FALSE),"")</f>
        <v/>
      </c>
      <c r="F620" s="7" t="str">
        <f>IFERROR(VLOOKUP($B$618,$221:$343,MATCH($S627&amp;"/"&amp;F$341,$219:$219,0),FALSE),"")</f>
        <v/>
      </c>
      <c r="G620" s="7" t="str">
        <f>IFERROR(VLOOKUP($B$618,$221:$343,MATCH($S627&amp;"/"&amp;G$341,$219:$219,0),FALSE),"")</f>
        <v/>
      </c>
      <c r="H620" s="7" t="str">
        <f>IFERROR(VLOOKUP($B$618,$221:$343,MATCH($S627&amp;"/"&amp;H$341,$219:$219,0),FALSE),"")</f>
        <v/>
      </c>
      <c r="I620" s="7" t="str">
        <f>IFERROR(VLOOKUP($B$618,$221:$343,MATCH($S627&amp;"/"&amp;I$341,$219:$219,0),FALSE),"")</f>
        <v/>
      </c>
      <c r="J620" s="7" t="str">
        <f>IFERROR(VLOOKUP($B$618,$221:$343,MATCH($S627&amp;"/"&amp;J$341,$219:$219,0),FALSE),"")</f>
        <v/>
      </c>
      <c r="K620" s="7" t="str">
        <f>IFERROR(VLOOKUP($B$618,$221:$343,MATCH($S627&amp;"/"&amp;K$341,$219:$219,0),FALSE),"")</f>
        <v/>
      </c>
      <c r="L620" s="7" t="str">
        <f>IFERROR(VLOOKUP($B$618,$221:$343,MATCH($S627&amp;"/"&amp;L$341,$219:$219,0),FALSE),"")</f>
        <v/>
      </c>
      <c r="M620" s="7" t="str">
        <f>IFERROR(VLOOKUP($B$618,$221:$343,MATCH($S627&amp;"/"&amp;M$341,$219:$219,0),FALSE),"")</f>
        <v/>
      </c>
      <c r="N620" s="8" t="str">
        <f>IFERROR(VLOOKUP($B$618,$221:$343,MATCH($S627&amp;"/"&amp;N$341,$219:$219,0),FALSE),"")</f>
        <v/>
      </c>
      <c r="O620" s="8" t="str">
        <f>IFERROR(VLOOKUP($B$618,$221:$343,MATCH($S627&amp;"/"&amp;O$341,$219:$219,0),FALSE),"")</f>
        <v/>
      </c>
      <c r="P620" s="8" t="str">
        <f>IFERROR(VLOOKUP($B$618,$221:$343,MATCH($S627&amp;"/"&amp;P$341,$219:$219,0),FALSE),"")</f>
        <v/>
      </c>
      <c r="Q620" s="120"/>
    </row>
    <row r="621" spans="2:19" ht="14">
      <c r="B621" s="7" t="str">
        <f>IFERROR(VLOOKUP($B$618,$221:$343,MATCH($S628&amp;"/"&amp;B$341,$219:$219,0),FALSE),"")</f>
        <v/>
      </c>
      <c r="C621" s="7" t="str">
        <f>IFERROR(VLOOKUP($B$618,$221:$343,MATCH($S628&amp;"/"&amp;C$341,$219:$219,0),FALSE),"")</f>
        <v/>
      </c>
      <c r="D621" s="7" t="str">
        <f>IFERROR(VLOOKUP($B$618,$221:$343,MATCH($S628&amp;"/"&amp;D$341,$219:$219,0),FALSE),"")</f>
        <v/>
      </c>
      <c r="E621" s="7" t="str">
        <f>IFERROR(VLOOKUP($B$618,$221:$343,MATCH($S628&amp;"/"&amp;E$341,$219:$219,0),FALSE),"")</f>
        <v/>
      </c>
      <c r="F621" s="7" t="str">
        <f>IFERROR(VLOOKUP($B$618,$221:$343,MATCH($S628&amp;"/"&amp;F$341,$219:$219,0),FALSE),"")</f>
        <v/>
      </c>
      <c r="G621" s="7" t="str">
        <f>IFERROR(VLOOKUP($B$618,$221:$343,MATCH($S628&amp;"/"&amp;G$341,$219:$219,0),FALSE),"")</f>
        <v/>
      </c>
      <c r="H621" s="7" t="str">
        <f>IFERROR(VLOOKUP($B$618,$221:$343,MATCH($S628&amp;"/"&amp;H$341,$219:$219,0),FALSE),"")</f>
        <v/>
      </c>
      <c r="I621" s="7" t="str">
        <f>IFERROR(VLOOKUP($B$618,$221:$343,MATCH($S628&amp;"/"&amp;I$341,$219:$219,0),FALSE),"")</f>
        <v/>
      </c>
      <c r="J621" s="7" t="str">
        <f>IFERROR(VLOOKUP($B$618,$221:$343,MATCH($S628&amp;"/"&amp;J$341,$219:$219,0),FALSE),"")</f>
        <v/>
      </c>
      <c r="K621" s="7" t="str">
        <f>IFERROR(VLOOKUP($B$618,$221:$343,MATCH($S628&amp;"/"&amp;K$341,$219:$219,0),FALSE),"")</f>
        <v/>
      </c>
      <c r="L621" s="7" t="str">
        <f>IFERROR(VLOOKUP($B$618,$221:$343,MATCH($S628&amp;"/"&amp;L$341,$219:$219,0),FALSE),"")</f>
        <v/>
      </c>
      <c r="M621" s="7" t="str">
        <f>IFERROR(VLOOKUP($B$618,$221:$343,MATCH($S628&amp;"/"&amp;M$341,$219:$219,0),FALSE),"")</f>
        <v/>
      </c>
      <c r="N621" s="8" t="str">
        <f>IFERROR(VLOOKUP($B$618,$221:$343,MATCH($S628&amp;"/"&amp;N$341,$219:$219,0),FALSE),"")</f>
        <v/>
      </c>
      <c r="O621" s="8" t="str">
        <f>IFERROR(VLOOKUP($B$618,$221:$343,MATCH($S628&amp;"/"&amp;O$341,$219:$219,0),FALSE),"")</f>
        <v/>
      </c>
      <c r="P621" s="8" t="str">
        <f>IFERROR(VLOOKUP($B$618,$221:$343,MATCH($S628&amp;"/"&amp;P$341,$219:$219,0),FALSE),"")</f>
        <v/>
      </c>
      <c r="Q621" s="7" t="str">
        <f>IFERROR(VLOOKUP($B$613,$221:$343,MATCH($S621&amp;"/"&amp;Q$348,$219:$219,0),FALSE),"")</f>
        <v/>
      </c>
      <c r="R621" s="6"/>
      <c r="S621" s="9" t="s">
        <v>12</v>
      </c>
    </row>
    <row r="622" spans="2:19" ht="14">
      <c r="B622" s="7" t="str">
        <f>IFERROR(VLOOKUP($B$618,$221:$343,MATCH($S629&amp;"/"&amp;B$341,$219:$219,0),FALSE),"")</f>
        <v/>
      </c>
      <c r="C622" s="7" t="str">
        <f>IFERROR(VLOOKUP($B$618,$221:$343,MATCH($S629&amp;"/"&amp;C$341,$219:$219,0),FALSE),"")</f>
        <v/>
      </c>
      <c r="D622" s="7" t="str">
        <f>IFERROR(VLOOKUP($B$618,$221:$343,MATCH($S629&amp;"/"&amp;D$341,$219:$219,0),FALSE),"")</f>
        <v/>
      </c>
      <c r="E622" s="7" t="str">
        <f>IFERROR(VLOOKUP($B$618,$221:$343,MATCH($S629&amp;"/"&amp;E$341,$219:$219,0),FALSE),"")</f>
        <v/>
      </c>
      <c r="F622" s="7" t="str">
        <f>IFERROR(VLOOKUP($B$618,$221:$343,MATCH($S629&amp;"/"&amp;F$341,$219:$219,0),FALSE),"")</f>
        <v/>
      </c>
      <c r="G622" s="7" t="str">
        <f>IFERROR(VLOOKUP($B$618,$221:$343,MATCH($S629&amp;"/"&amp;G$341,$219:$219,0),FALSE),"")</f>
        <v/>
      </c>
      <c r="H622" s="7" t="str">
        <f>IFERROR(VLOOKUP($B$618,$221:$343,MATCH($S629&amp;"/"&amp;H$341,$219:$219,0),FALSE),"")</f>
        <v/>
      </c>
      <c r="I622" s="7" t="str">
        <f>IFERROR(VLOOKUP($B$618,$221:$343,MATCH($S629&amp;"/"&amp;I$341,$219:$219,0),FALSE),"")</f>
        <v/>
      </c>
      <c r="J622" s="7" t="str">
        <f>IFERROR(VLOOKUP($B$618,$221:$343,MATCH($S629&amp;"/"&amp;J$341,$219:$219,0),FALSE),"")</f>
        <v/>
      </c>
      <c r="K622" s="7" t="str">
        <f>IFERROR(VLOOKUP($B$618,$221:$343,MATCH($S629&amp;"/"&amp;K$341,$219:$219,0),FALSE),"")</f>
        <v/>
      </c>
      <c r="L622" s="7" t="str">
        <f>IFERROR(VLOOKUP($B$618,$221:$343,MATCH($S629&amp;"/"&amp;L$341,$219:$219,0),FALSE),"")</f>
        <v/>
      </c>
      <c r="M622" s="7" t="str">
        <f>IFERROR(VLOOKUP($B$618,$221:$343,MATCH($S629&amp;"/"&amp;M$341,$219:$219,0),FALSE),"")</f>
        <v/>
      </c>
      <c r="N622" s="8" t="str">
        <f>IFERROR(VLOOKUP($B$618,$221:$343,MATCH($S629&amp;"/"&amp;N$341,$219:$219,0),FALSE),"")</f>
        <v/>
      </c>
      <c r="O622" s="8" t="str">
        <f>IFERROR(VLOOKUP($B$618,$221:$343,MATCH($S629&amp;"/"&amp;O$341,$219:$219,0),FALSE),"")</f>
        <v/>
      </c>
      <c r="P622" s="8" t="str">
        <f>IFERROR(VLOOKUP($B$618,$221:$343,MATCH($S629&amp;"/"&amp;P$341,$219:$219,0),FALSE),"")</f>
        <v/>
      </c>
      <c r="Q622" s="7" t="str">
        <f>IFERROR(VLOOKUP($B$613,$221:$343,MATCH($S622&amp;"/"&amp;Q$348,$219:$219,0),FALSE),"")</f>
        <v/>
      </c>
      <c r="R622" s="6"/>
      <c r="S622" s="9" t="s">
        <v>13</v>
      </c>
    </row>
    <row r="623" spans="2:19" ht="14">
      <c r="B623" s="375" t="s">
        <v>35</v>
      </c>
      <c r="C623" s="376"/>
      <c r="D623" s="376"/>
      <c r="E623" s="376"/>
      <c r="F623" s="376"/>
      <c r="G623" s="376"/>
      <c r="H623" s="376"/>
      <c r="I623" s="376"/>
      <c r="J623" s="376"/>
      <c r="K623" s="376"/>
      <c r="L623" s="376"/>
      <c r="M623" s="376"/>
      <c r="N623" s="376"/>
      <c r="O623" s="125"/>
      <c r="P623" s="125"/>
      <c r="Q623" s="7" t="str">
        <f>IFERROR(VLOOKUP($B$613,$221:$343,MATCH($S623&amp;"/"&amp;Q$348,$219:$219,0),FALSE),"")</f>
        <v/>
      </c>
      <c r="R623" s="6"/>
      <c r="S623" s="9" t="s">
        <v>14</v>
      </c>
    </row>
    <row r="624" spans="2:19" ht="14">
      <c r="B624" s="360" t="s">
        <v>36</v>
      </c>
      <c r="C624" s="361"/>
      <c r="D624" s="361"/>
      <c r="E624" s="361"/>
      <c r="F624" s="361"/>
      <c r="G624" s="361"/>
      <c r="H624" s="361"/>
      <c r="I624" s="361"/>
      <c r="J624" s="361"/>
      <c r="K624" s="361"/>
      <c r="L624" s="361"/>
      <c r="M624" s="361"/>
      <c r="N624" s="361"/>
      <c r="O624" s="126"/>
      <c r="P624" s="126"/>
      <c r="Q624" s="7" t="str">
        <f>IFERROR(VLOOKUP($B$613,$221:$343,MATCH($S624&amp;"/"&amp;Q$348,$219:$219,0),FALSE),"")</f>
        <v/>
      </c>
      <c r="R624" s="6"/>
      <c r="S624" s="9" t="s">
        <v>15</v>
      </c>
    </row>
    <row r="625" spans="1:23" ht="15">
      <c r="B625" s="336" t="str">
        <f t="shared" ref="B625:Q636" si="57">IFERROR(B500/B454,"")</f>
        <v/>
      </c>
      <c r="C625" s="336" t="str">
        <f t="shared" si="57"/>
        <v/>
      </c>
      <c r="D625" s="336" t="str">
        <f t="shared" si="57"/>
        <v/>
      </c>
      <c r="E625" s="336" t="str">
        <f t="shared" si="57"/>
        <v/>
      </c>
      <c r="F625" s="336" t="str">
        <f t="shared" si="57"/>
        <v/>
      </c>
      <c r="G625" s="336" t="str">
        <f t="shared" si="57"/>
        <v/>
      </c>
      <c r="H625" s="336" t="str">
        <f t="shared" si="57"/>
        <v/>
      </c>
      <c r="I625" s="336" t="str">
        <f t="shared" si="57"/>
        <v/>
      </c>
      <c r="J625" s="336" t="str">
        <f t="shared" si="57"/>
        <v/>
      </c>
      <c r="K625" s="336" t="str">
        <f t="shared" si="57"/>
        <v/>
      </c>
      <c r="L625" s="336" t="str">
        <f t="shared" si="57"/>
        <v/>
      </c>
      <c r="M625" s="336" t="str">
        <f t="shared" si="57"/>
        <v/>
      </c>
      <c r="N625" s="336" t="str">
        <f t="shared" si="57"/>
        <v/>
      </c>
      <c r="O625" s="336" t="str">
        <f t="shared" si="57"/>
        <v/>
      </c>
      <c r="P625" s="336" t="str">
        <f t="shared" si="57"/>
        <v/>
      </c>
      <c r="Q625" s="136"/>
    </row>
    <row r="626" spans="1:23" ht="15">
      <c r="B626" s="336" t="str">
        <f t="shared" si="57"/>
        <v/>
      </c>
      <c r="C626" s="336" t="str">
        <f t="shared" si="57"/>
        <v/>
      </c>
      <c r="D626" s="336" t="str">
        <f t="shared" si="57"/>
        <v/>
      </c>
      <c r="E626" s="336" t="str">
        <f t="shared" si="57"/>
        <v/>
      </c>
      <c r="F626" s="336" t="str">
        <f t="shared" si="57"/>
        <v/>
      </c>
      <c r="G626" s="336" t="str">
        <f t="shared" si="57"/>
        <v/>
      </c>
      <c r="H626" s="336" t="str">
        <f t="shared" si="57"/>
        <v/>
      </c>
      <c r="I626" s="336" t="str">
        <f t="shared" si="57"/>
        <v/>
      </c>
      <c r="J626" s="336" t="str">
        <f t="shared" si="57"/>
        <v/>
      </c>
      <c r="K626" s="336" t="str">
        <f t="shared" si="57"/>
        <v/>
      </c>
      <c r="L626" s="336" t="str">
        <f t="shared" si="57"/>
        <v/>
      </c>
      <c r="M626" s="336" t="str">
        <f t="shared" si="57"/>
        <v/>
      </c>
      <c r="N626" s="336" t="str">
        <f t="shared" si="57"/>
        <v/>
      </c>
      <c r="O626" s="336" t="str">
        <f t="shared" si="57"/>
        <v/>
      </c>
      <c r="P626" s="336" t="str">
        <f t="shared" si="57"/>
        <v/>
      </c>
      <c r="Q626" s="8" t="str">
        <f>IFERROR(VLOOKUP($B$618,$221:$343,MATCH($S626&amp;"/"&amp;Q$348,$219:$219,0),FALSE),"")</f>
        <v/>
      </c>
      <c r="R626" s="6"/>
      <c r="S626" s="9" t="s">
        <v>12</v>
      </c>
    </row>
    <row r="627" spans="1:23" ht="15">
      <c r="B627" s="336" t="str">
        <f t="shared" si="57"/>
        <v/>
      </c>
      <c r="C627" s="336" t="str">
        <f t="shared" si="57"/>
        <v/>
      </c>
      <c r="D627" s="336" t="str">
        <f t="shared" si="57"/>
        <v/>
      </c>
      <c r="E627" s="336" t="str">
        <f t="shared" si="57"/>
        <v/>
      </c>
      <c r="F627" s="336" t="str">
        <f t="shared" si="57"/>
        <v/>
      </c>
      <c r="G627" s="336" t="str">
        <f t="shared" si="57"/>
        <v/>
      </c>
      <c r="H627" s="336" t="str">
        <f t="shared" si="57"/>
        <v/>
      </c>
      <c r="I627" s="336" t="str">
        <f t="shared" si="57"/>
        <v/>
      </c>
      <c r="J627" s="336" t="str">
        <f t="shared" si="57"/>
        <v/>
      </c>
      <c r="K627" s="336" t="str">
        <f t="shared" si="57"/>
        <v/>
      </c>
      <c r="L627" s="336" t="str">
        <f t="shared" si="57"/>
        <v/>
      </c>
      <c r="M627" s="336" t="str">
        <f t="shared" si="57"/>
        <v/>
      </c>
      <c r="N627" s="336" t="str">
        <f t="shared" si="57"/>
        <v/>
      </c>
      <c r="O627" s="336" t="str">
        <f t="shared" si="57"/>
        <v/>
      </c>
      <c r="P627" s="336" t="str">
        <f t="shared" si="57"/>
        <v/>
      </c>
      <c r="Q627" s="8" t="str">
        <f>IFERROR(VLOOKUP($B$618,$221:$343,MATCH($S627&amp;"/"&amp;Q$348,$219:$219,0),FALSE),"")</f>
        <v/>
      </c>
      <c r="R627" s="6"/>
      <c r="S627" s="9" t="s">
        <v>13</v>
      </c>
    </row>
    <row r="628" spans="1:23" ht="15">
      <c r="B628" s="336" t="str">
        <f t="shared" si="57"/>
        <v/>
      </c>
      <c r="C628" s="336" t="str">
        <f t="shared" si="57"/>
        <v/>
      </c>
      <c r="D628" s="336" t="str">
        <f t="shared" si="57"/>
        <v/>
      </c>
      <c r="E628" s="336" t="str">
        <f t="shared" si="57"/>
        <v/>
      </c>
      <c r="F628" s="336" t="str">
        <f t="shared" si="57"/>
        <v/>
      </c>
      <c r="G628" s="336" t="str">
        <f t="shared" si="57"/>
        <v/>
      </c>
      <c r="H628" s="336" t="str">
        <f t="shared" si="57"/>
        <v/>
      </c>
      <c r="I628" s="336" t="str">
        <f t="shared" si="57"/>
        <v/>
      </c>
      <c r="J628" s="336" t="str">
        <f t="shared" si="57"/>
        <v/>
      </c>
      <c r="K628" s="336" t="str">
        <f t="shared" si="57"/>
        <v/>
      </c>
      <c r="L628" s="336" t="str">
        <f t="shared" si="57"/>
        <v/>
      </c>
      <c r="M628" s="336" t="str">
        <f t="shared" si="57"/>
        <v/>
      </c>
      <c r="N628" s="336" t="str">
        <f t="shared" si="57"/>
        <v/>
      </c>
      <c r="O628" s="336" t="str">
        <f t="shared" si="57"/>
        <v/>
      </c>
      <c r="P628" s="336" t="str">
        <f t="shared" si="57"/>
        <v/>
      </c>
      <c r="Q628" s="8" t="str">
        <f>IFERROR(VLOOKUP($B$618,$221:$343,MATCH($S628&amp;"/"&amp;Q$348,$219:$219,0),FALSE),"")</f>
        <v/>
      </c>
      <c r="R628" s="6"/>
      <c r="S628" s="9" t="s">
        <v>14</v>
      </c>
    </row>
    <row r="629" spans="1:23" ht="15">
      <c r="B629" s="336" t="str">
        <f t="shared" si="57"/>
        <v/>
      </c>
      <c r="C629" s="336" t="str">
        <f t="shared" si="57"/>
        <v/>
      </c>
      <c r="D629" s="336" t="str">
        <f t="shared" si="57"/>
        <v/>
      </c>
      <c r="E629" s="336" t="str">
        <f t="shared" si="57"/>
        <v/>
      </c>
      <c r="F629" s="336" t="str">
        <f t="shared" si="57"/>
        <v/>
      </c>
      <c r="G629" s="336" t="str">
        <f t="shared" si="57"/>
        <v/>
      </c>
      <c r="H629" s="336" t="str">
        <f t="shared" si="57"/>
        <v/>
      </c>
      <c r="I629" s="336" t="str">
        <f t="shared" si="57"/>
        <v/>
      </c>
      <c r="J629" s="336" t="str">
        <f t="shared" si="57"/>
        <v/>
      </c>
      <c r="K629" s="336" t="str">
        <f t="shared" si="57"/>
        <v/>
      </c>
      <c r="L629" s="336" t="str">
        <f t="shared" si="57"/>
        <v/>
      </c>
      <c r="M629" s="336" t="str">
        <f t="shared" si="57"/>
        <v/>
      </c>
      <c r="N629" s="336" t="str">
        <f t="shared" si="57"/>
        <v/>
      </c>
      <c r="O629" s="336" t="str">
        <f t="shared" si="57"/>
        <v/>
      </c>
      <c r="P629" s="336" t="str">
        <f t="shared" si="57"/>
        <v/>
      </c>
      <c r="Q629" s="8" t="str">
        <f>IFERROR(VLOOKUP($B$618,$221:$343,MATCH($S629&amp;"/"&amp;Q$348,$219:$219,0),FALSE),"")</f>
        <v/>
      </c>
      <c r="R629" s="6"/>
      <c r="S629" s="9" t="s">
        <v>15</v>
      </c>
    </row>
    <row r="630" spans="1:23" ht="14">
      <c r="B630" s="347" t="str">
        <f t="shared" ref="B630:Q641" si="58">IFERROR(B509/B454,"")</f>
        <v/>
      </c>
      <c r="C630" s="347" t="str">
        <f t="shared" si="58"/>
        <v/>
      </c>
      <c r="D630" s="347" t="str">
        <f t="shared" si="58"/>
        <v/>
      </c>
      <c r="E630" s="347" t="str">
        <f t="shared" si="58"/>
        <v/>
      </c>
      <c r="F630" s="347" t="str">
        <f t="shared" si="58"/>
        <v/>
      </c>
      <c r="G630" s="347" t="str">
        <f t="shared" si="58"/>
        <v/>
      </c>
      <c r="H630" s="347" t="str">
        <f t="shared" si="58"/>
        <v/>
      </c>
      <c r="I630" s="347" t="str">
        <f t="shared" si="58"/>
        <v/>
      </c>
      <c r="J630" s="347" t="str">
        <f t="shared" si="58"/>
        <v/>
      </c>
      <c r="K630" s="347" t="str">
        <f t="shared" si="58"/>
        <v/>
      </c>
      <c r="L630" s="347" t="str">
        <f t="shared" si="58"/>
        <v/>
      </c>
      <c r="M630" s="347" t="str">
        <f t="shared" si="58"/>
        <v/>
      </c>
      <c r="N630" s="347" t="str">
        <f t="shared" si="58"/>
        <v/>
      </c>
      <c r="O630" s="347" t="str">
        <f t="shared" si="58"/>
        <v/>
      </c>
      <c r="P630" s="347" t="str">
        <f t="shared" si="58"/>
        <v/>
      </c>
      <c r="Q630" s="125"/>
      <c r="R630" s="28"/>
      <c r="S630" s="89"/>
    </row>
    <row r="631" spans="1:23" ht="14">
      <c r="B631" s="347" t="str">
        <f t="shared" si="58"/>
        <v/>
      </c>
      <c r="C631" s="347" t="str">
        <f t="shared" si="58"/>
        <v/>
      </c>
      <c r="D631" s="347" t="str">
        <f t="shared" si="58"/>
        <v/>
      </c>
      <c r="E631" s="347" t="str">
        <f t="shared" si="58"/>
        <v/>
      </c>
      <c r="F631" s="347" t="str">
        <f t="shared" si="58"/>
        <v/>
      </c>
      <c r="G631" s="347" t="str">
        <f t="shared" si="58"/>
        <v/>
      </c>
      <c r="H631" s="347" t="str">
        <f t="shared" si="58"/>
        <v/>
      </c>
      <c r="I631" s="347" t="str">
        <f t="shared" si="58"/>
        <v/>
      </c>
      <c r="J631" s="347" t="str">
        <f t="shared" si="58"/>
        <v/>
      </c>
      <c r="K631" s="347" t="str">
        <f t="shared" si="58"/>
        <v/>
      </c>
      <c r="L631" s="347" t="str">
        <f t="shared" si="58"/>
        <v/>
      </c>
      <c r="M631" s="347" t="str">
        <f t="shared" si="58"/>
        <v/>
      </c>
      <c r="N631" s="347" t="str">
        <f t="shared" si="58"/>
        <v/>
      </c>
      <c r="O631" s="347" t="str">
        <f t="shared" si="58"/>
        <v/>
      </c>
      <c r="P631" s="347" t="str">
        <f t="shared" si="58"/>
        <v/>
      </c>
      <c r="Q631" s="126"/>
      <c r="R631" s="28"/>
      <c r="S631" s="89"/>
    </row>
    <row r="632" spans="1:23" s="339" customFormat="1" ht="15">
      <c r="A632" s="79"/>
      <c r="B632" s="347" t="str">
        <f t="shared" si="58"/>
        <v/>
      </c>
      <c r="C632" s="347" t="str">
        <f t="shared" si="58"/>
        <v/>
      </c>
      <c r="D632" s="347" t="str">
        <f t="shared" si="58"/>
        <v/>
      </c>
      <c r="E632" s="347" t="str">
        <f t="shared" si="58"/>
        <v/>
      </c>
      <c r="F632" s="347" t="str">
        <f t="shared" si="58"/>
        <v/>
      </c>
      <c r="G632" s="347" t="str">
        <f t="shared" si="58"/>
        <v/>
      </c>
      <c r="H632" s="347" t="str">
        <f t="shared" si="58"/>
        <v/>
      </c>
      <c r="I632" s="347" t="str">
        <f t="shared" si="58"/>
        <v/>
      </c>
      <c r="J632" s="347" t="str">
        <f t="shared" si="58"/>
        <v/>
      </c>
      <c r="K632" s="347" t="str">
        <f t="shared" si="58"/>
        <v/>
      </c>
      <c r="L632" s="347" t="str">
        <f t="shared" si="58"/>
        <v/>
      </c>
      <c r="M632" s="347" t="str">
        <f t="shared" si="58"/>
        <v/>
      </c>
      <c r="N632" s="347" t="str">
        <f t="shared" si="58"/>
        <v/>
      </c>
      <c r="O632" s="347" t="str">
        <f t="shared" si="58"/>
        <v/>
      </c>
      <c r="P632" s="347" t="str">
        <f t="shared" si="58"/>
        <v/>
      </c>
      <c r="Q632" s="336" t="str">
        <f>IFERROR(Q507/Q461,"")</f>
        <v/>
      </c>
      <c r="R632" s="337"/>
      <c r="S632" s="338" t="s">
        <v>1870</v>
      </c>
      <c r="V632" s="340"/>
      <c r="W632" s="340"/>
    </row>
    <row r="633" spans="1:23" s="339" customFormat="1" ht="15">
      <c r="A633" s="79"/>
      <c r="B633" s="347" t="str">
        <f t="shared" si="58"/>
        <v/>
      </c>
      <c r="C633" s="347" t="str">
        <f t="shared" si="58"/>
        <v/>
      </c>
      <c r="D633" s="347" t="str">
        <f t="shared" si="58"/>
        <v/>
      </c>
      <c r="E633" s="347" t="str">
        <f t="shared" si="58"/>
        <v/>
      </c>
      <c r="F633" s="347" t="str">
        <f t="shared" si="58"/>
        <v/>
      </c>
      <c r="G633" s="347" t="str">
        <f t="shared" si="58"/>
        <v/>
      </c>
      <c r="H633" s="347" t="str">
        <f t="shared" si="58"/>
        <v/>
      </c>
      <c r="I633" s="347" t="str">
        <f t="shared" si="58"/>
        <v/>
      </c>
      <c r="J633" s="347" t="str">
        <f t="shared" si="58"/>
        <v/>
      </c>
      <c r="K633" s="347" t="str">
        <f t="shared" si="58"/>
        <v/>
      </c>
      <c r="L633" s="347" t="str">
        <f t="shared" si="58"/>
        <v/>
      </c>
      <c r="M633" s="347" t="str">
        <f t="shared" si="58"/>
        <v/>
      </c>
      <c r="N633" s="347" t="str">
        <f t="shared" si="58"/>
        <v/>
      </c>
      <c r="O633" s="347" t="str">
        <f t="shared" si="58"/>
        <v/>
      </c>
      <c r="P633" s="347" t="str">
        <f t="shared" si="58"/>
        <v/>
      </c>
      <c r="Q633" s="336" t="str">
        <f t="shared" si="57"/>
        <v/>
      </c>
      <c r="R633" s="337"/>
      <c r="S633" s="338" t="s">
        <v>1871</v>
      </c>
      <c r="V633" s="340"/>
      <c r="W633" s="340"/>
    </row>
    <row r="634" spans="1:23" s="339" customFormat="1" ht="15">
      <c r="A634" s="79"/>
      <c r="B634" s="347" t="str">
        <f t="shared" si="58"/>
        <v/>
      </c>
      <c r="C634" s="347" t="str">
        <f t="shared" si="58"/>
        <v/>
      </c>
      <c r="D634" s="347" t="str">
        <f t="shared" si="58"/>
        <v/>
      </c>
      <c r="E634" s="347" t="str">
        <f t="shared" si="58"/>
        <v/>
      </c>
      <c r="F634" s="347" t="str">
        <f t="shared" si="58"/>
        <v/>
      </c>
      <c r="G634" s="347" t="str">
        <f t="shared" si="58"/>
        <v/>
      </c>
      <c r="H634" s="347" t="str">
        <f t="shared" si="58"/>
        <v/>
      </c>
      <c r="I634" s="347" t="str">
        <f t="shared" si="58"/>
        <v/>
      </c>
      <c r="J634" s="347" t="str">
        <f t="shared" si="58"/>
        <v/>
      </c>
      <c r="K634" s="347" t="str">
        <f t="shared" si="58"/>
        <v/>
      </c>
      <c r="L634" s="347" t="str">
        <f t="shared" si="58"/>
        <v/>
      </c>
      <c r="M634" s="347" t="str">
        <f t="shared" si="58"/>
        <v/>
      </c>
      <c r="N634" s="347" t="str">
        <f t="shared" si="58"/>
        <v/>
      </c>
      <c r="O634" s="347" t="str">
        <f t="shared" si="58"/>
        <v/>
      </c>
      <c r="P634" s="347" t="str">
        <f t="shared" si="58"/>
        <v/>
      </c>
      <c r="Q634" s="336" t="str">
        <f t="shared" si="57"/>
        <v/>
      </c>
      <c r="R634" s="337"/>
      <c r="S634" s="338" t="s">
        <v>1872</v>
      </c>
      <c r="V634" s="340"/>
      <c r="W634" s="340"/>
    </row>
    <row r="635" spans="1:23" s="339" customFormat="1" ht="15">
      <c r="A635" s="79"/>
      <c r="B635" s="347" t="str">
        <f t="shared" ref="B635:Q646" si="59">IFERROR(B517/B454,"")</f>
        <v/>
      </c>
      <c r="C635" s="347" t="str">
        <f t="shared" si="59"/>
        <v/>
      </c>
      <c r="D635" s="347" t="str">
        <f t="shared" si="59"/>
        <v/>
      </c>
      <c r="E635" s="347" t="str">
        <f t="shared" si="59"/>
        <v/>
      </c>
      <c r="F635" s="347" t="str">
        <f t="shared" si="59"/>
        <v/>
      </c>
      <c r="G635" s="347" t="str">
        <f t="shared" si="59"/>
        <v/>
      </c>
      <c r="H635" s="347" t="str">
        <f t="shared" si="59"/>
        <v/>
      </c>
      <c r="I635" s="347" t="str">
        <f t="shared" si="59"/>
        <v/>
      </c>
      <c r="J635" s="347" t="str">
        <f t="shared" si="59"/>
        <v/>
      </c>
      <c r="K635" s="347" t="str">
        <f t="shared" si="59"/>
        <v/>
      </c>
      <c r="L635" s="347" t="str">
        <f t="shared" si="59"/>
        <v/>
      </c>
      <c r="M635" s="347" t="str">
        <f t="shared" si="59"/>
        <v/>
      </c>
      <c r="N635" s="347" t="str">
        <f t="shared" si="59"/>
        <v/>
      </c>
      <c r="O635" s="347" t="str">
        <f t="shared" si="59"/>
        <v/>
      </c>
      <c r="P635" s="347" t="str">
        <f t="shared" si="59"/>
        <v/>
      </c>
      <c r="Q635" s="336" t="str">
        <f t="shared" si="57"/>
        <v/>
      </c>
      <c r="R635" s="337"/>
      <c r="S635" s="338" t="s">
        <v>1873</v>
      </c>
      <c r="V635" s="340"/>
      <c r="W635" s="340"/>
    </row>
    <row r="636" spans="1:23" s="339" customFormat="1" ht="15">
      <c r="A636" s="79"/>
      <c r="B636" s="347" t="str">
        <f t="shared" si="59"/>
        <v/>
      </c>
      <c r="C636" s="347" t="str">
        <f t="shared" si="59"/>
        <v/>
      </c>
      <c r="D636" s="347" t="str">
        <f t="shared" si="59"/>
        <v/>
      </c>
      <c r="E636" s="347" t="str">
        <f t="shared" si="59"/>
        <v/>
      </c>
      <c r="F636" s="347" t="str">
        <f t="shared" si="59"/>
        <v/>
      </c>
      <c r="G636" s="347" t="str">
        <f t="shared" si="59"/>
        <v/>
      </c>
      <c r="H636" s="347" t="str">
        <f t="shared" si="59"/>
        <v/>
      </c>
      <c r="I636" s="347" t="str">
        <f t="shared" si="59"/>
        <v/>
      </c>
      <c r="J636" s="347" t="str">
        <f t="shared" si="59"/>
        <v/>
      </c>
      <c r="K636" s="347" t="str">
        <f t="shared" si="59"/>
        <v/>
      </c>
      <c r="L636" s="347" t="str">
        <f t="shared" si="59"/>
        <v/>
      </c>
      <c r="M636" s="347" t="str">
        <f t="shared" si="59"/>
        <v/>
      </c>
      <c r="N636" s="347" t="str">
        <f t="shared" si="59"/>
        <v/>
      </c>
      <c r="O636" s="347" t="str">
        <f t="shared" si="59"/>
        <v/>
      </c>
      <c r="P636" s="347" t="str">
        <f t="shared" si="59"/>
        <v/>
      </c>
      <c r="Q636" s="336" t="str">
        <f t="shared" si="57"/>
        <v/>
      </c>
      <c r="R636" s="337"/>
      <c r="S636" s="338" t="s">
        <v>1874</v>
      </c>
      <c r="V636" s="340"/>
      <c r="W636" s="340"/>
    </row>
    <row r="637" spans="1:23" s="339" customFormat="1" ht="15">
      <c r="A637" s="79"/>
      <c r="B637" s="347" t="str">
        <f t="shared" si="59"/>
        <v/>
      </c>
      <c r="C637" s="347" t="str">
        <f t="shared" si="59"/>
        <v/>
      </c>
      <c r="D637" s="347" t="str">
        <f t="shared" si="59"/>
        <v/>
      </c>
      <c r="E637" s="347" t="str">
        <f t="shared" si="59"/>
        <v/>
      </c>
      <c r="F637" s="347" t="str">
        <f t="shared" si="59"/>
        <v/>
      </c>
      <c r="G637" s="347" t="str">
        <f t="shared" si="59"/>
        <v/>
      </c>
      <c r="H637" s="347" t="str">
        <f t="shared" si="59"/>
        <v/>
      </c>
      <c r="I637" s="347" t="str">
        <f t="shared" si="59"/>
        <v/>
      </c>
      <c r="J637" s="347" t="str">
        <f t="shared" si="59"/>
        <v/>
      </c>
      <c r="K637" s="347" t="str">
        <f t="shared" si="59"/>
        <v/>
      </c>
      <c r="L637" s="347" t="str">
        <f t="shared" si="59"/>
        <v/>
      </c>
      <c r="M637" s="347" t="str">
        <f t="shared" si="59"/>
        <v/>
      </c>
      <c r="N637" s="347" t="str">
        <f t="shared" si="59"/>
        <v/>
      </c>
      <c r="O637" s="347" t="str">
        <f t="shared" si="59"/>
        <v/>
      </c>
      <c r="P637" s="347" t="str">
        <f t="shared" si="59"/>
        <v/>
      </c>
      <c r="Q637" s="347" t="str">
        <f>IFERROR(Q516/Q461,"")</f>
        <v/>
      </c>
      <c r="R637" s="337"/>
      <c r="S637" s="338" t="s">
        <v>1875</v>
      </c>
      <c r="V637" s="340"/>
      <c r="W637" s="340"/>
    </row>
    <row r="638" spans="1:23" s="339" customFormat="1" ht="15">
      <c r="A638" s="79"/>
      <c r="B638" s="347" t="str">
        <f t="shared" si="59"/>
        <v/>
      </c>
      <c r="C638" s="347" t="str">
        <f t="shared" si="59"/>
        <v/>
      </c>
      <c r="D638" s="347" t="str">
        <f t="shared" si="59"/>
        <v/>
      </c>
      <c r="E638" s="347" t="str">
        <f t="shared" si="59"/>
        <v/>
      </c>
      <c r="F638" s="347" t="str">
        <f t="shared" si="59"/>
        <v/>
      </c>
      <c r="G638" s="347" t="str">
        <f t="shared" si="59"/>
        <v/>
      </c>
      <c r="H638" s="347" t="str">
        <f t="shared" si="59"/>
        <v/>
      </c>
      <c r="I638" s="347" t="str">
        <f t="shared" si="59"/>
        <v/>
      </c>
      <c r="J638" s="347" t="str">
        <f t="shared" si="59"/>
        <v/>
      </c>
      <c r="K638" s="347" t="str">
        <f t="shared" si="59"/>
        <v/>
      </c>
      <c r="L638" s="347" t="str">
        <f t="shared" si="59"/>
        <v/>
      </c>
      <c r="M638" s="347" t="str">
        <f t="shared" si="59"/>
        <v/>
      </c>
      <c r="N638" s="347" t="str">
        <f t="shared" si="59"/>
        <v/>
      </c>
      <c r="O638" s="347" t="str">
        <f t="shared" si="59"/>
        <v/>
      </c>
      <c r="P638" s="347" t="str">
        <f t="shared" si="59"/>
        <v/>
      </c>
      <c r="Q638" s="347" t="str">
        <f t="shared" si="58"/>
        <v/>
      </c>
      <c r="R638" s="337"/>
      <c r="S638" s="338" t="s">
        <v>1876</v>
      </c>
      <c r="V638" s="340"/>
      <c r="W638" s="340"/>
    </row>
    <row r="639" spans="1:23" s="339" customFormat="1" ht="15">
      <c r="A639" s="79"/>
      <c r="B639" s="347" t="str">
        <f t="shared" si="59"/>
        <v/>
      </c>
      <c r="C639" s="347" t="str">
        <f t="shared" si="59"/>
        <v/>
      </c>
      <c r="D639" s="347" t="str">
        <f t="shared" si="59"/>
        <v/>
      </c>
      <c r="E639" s="347" t="str">
        <f t="shared" si="59"/>
        <v/>
      </c>
      <c r="F639" s="347" t="str">
        <f t="shared" si="59"/>
        <v/>
      </c>
      <c r="G639" s="347" t="str">
        <f t="shared" si="59"/>
        <v/>
      </c>
      <c r="H639" s="347" t="str">
        <f t="shared" si="59"/>
        <v/>
      </c>
      <c r="I639" s="347" t="str">
        <f t="shared" si="59"/>
        <v/>
      </c>
      <c r="J639" s="347" t="str">
        <f t="shared" si="59"/>
        <v/>
      </c>
      <c r="K639" s="347" t="str">
        <f t="shared" si="59"/>
        <v/>
      </c>
      <c r="L639" s="347" t="str">
        <f t="shared" si="59"/>
        <v/>
      </c>
      <c r="M639" s="347" t="str">
        <f t="shared" si="59"/>
        <v/>
      </c>
      <c r="N639" s="347" t="str">
        <f t="shared" si="59"/>
        <v/>
      </c>
      <c r="O639" s="347" t="str">
        <f t="shared" si="59"/>
        <v/>
      </c>
      <c r="P639" s="347" t="str">
        <f t="shared" si="59"/>
        <v/>
      </c>
      <c r="Q639" s="347" t="str">
        <f t="shared" si="58"/>
        <v/>
      </c>
      <c r="R639" s="337"/>
      <c r="S639" s="338" t="s">
        <v>1877</v>
      </c>
      <c r="V639" s="340"/>
      <c r="W639" s="340"/>
    </row>
    <row r="640" spans="1:23" s="339" customFormat="1" ht="15">
      <c r="A640" s="79"/>
      <c r="B640" s="347" t="str">
        <f t="shared" ref="B640:Q651" si="60">IFERROR(B525/B454,"")</f>
        <v/>
      </c>
      <c r="C640" s="347" t="str">
        <f t="shared" si="60"/>
        <v/>
      </c>
      <c r="D640" s="347" t="str">
        <f t="shared" si="60"/>
        <v/>
      </c>
      <c r="E640" s="347" t="str">
        <f t="shared" si="60"/>
        <v/>
      </c>
      <c r="F640" s="347" t="str">
        <f t="shared" si="60"/>
        <v/>
      </c>
      <c r="G640" s="347" t="str">
        <f t="shared" si="60"/>
        <v/>
      </c>
      <c r="H640" s="347" t="str">
        <f t="shared" si="60"/>
        <v/>
      </c>
      <c r="I640" s="347" t="str">
        <f t="shared" si="60"/>
        <v/>
      </c>
      <c r="J640" s="347" t="str">
        <f t="shared" si="60"/>
        <v/>
      </c>
      <c r="K640" s="347" t="str">
        <f t="shared" si="60"/>
        <v/>
      </c>
      <c r="L640" s="347" t="str">
        <f t="shared" si="60"/>
        <v/>
      </c>
      <c r="M640" s="347" t="str">
        <f t="shared" si="60"/>
        <v/>
      </c>
      <c r="N640" s="347" t="str">
        <f t="shared" si="60"/>
        <v/>
      </c>
      <c r="O640" s="347" t="str">
        <f t="shared" si="60"/>
        <v/>
      </c>
      <c r="P640" s="347" t="str">
        <f t="shared" si="60"/>
        <v/>
      </c>
      <c r="Q640" s="347" t="str">
        <f t="shared" si="58"/>
        <v/>
      </c>
      <c r="R640" s="337"/>
      <c r="S640" s="338" t="s">
        <v>1878</v>
      </c>
      <c r="V640" s="340"/>
      <c r="W640" s="340"/>
    </row>
    <row r="641" spans="1:23" s="339" customFormat="1" ht="15">
      <c r="A641" s="79"/>
      <c r="B641" s="347" t="str">
        <f t="shared" si="60"/>
        <v/>
      </c>
      <c r="C641" s="347" t="str">
        <f t="shared" si="60"/>
        <v/>
      </c>
      <c r="D641" s="347" t="str">
        <f t="shared" si="60"/>
        <v/>
      </c>
      <c r="E641" s="347" t="str">
        <f t="shared" si="60"/>
        <v/>
      </c>
      <c r="F641" s="347" t="str">
        <f t="shared" si="60"/>
        <v/>
      </c>
      <c r="G641" s="347" t="str">
        <f t="shared" si="60"/>
        <v/>
      </c>
      <c r="H641" s="347" t="str">
        <f t="shared" si="60"/>
        <v/>
      </c>
      <c r="I641" s="347" t="str">
        <f t="shared" si="60"/>
        <v/>
      </c>
      <c r="J641" s="347" t="str">
        <f t="shared" si="60"/>
        <v/>
      </c>
      <c r="K641" s="347" t="str">
        <f t="shared" si="60"/>
        <v/>
      </c>
      <c r="L641" s="347" t="str">
        <f t="shared" si="60"/>
        <v/>
      </c>
      <c r="M641" s="347" t="str">
        <f t="shared" si="60"/>
        <v/>
      </c>
      <c r="N641" s="347" t="str">
        <f t="shared" si="60"/>
        <v/>
      </c>
      <c r="O641" s="347" t="str">
        <f t="shared" si="60"/>
        <v/>
      </c>
      <c r="P641" s="347" t="str">
        <f t="shared" si="60"/>
        <v/>
      </c>
      <c r="Q641" s="347" t="str">
        <f t="shared" si="58"/>
        <v/>
      </c>
      <c r="R641" s="337"/>
      <c r="S641" s="338" t="s">
        <v>1879</v>
      </c>
      <c r="V641" s="340"/>
      <c r="W641" s="340"/>
    </row>
    <row r="642" spans="1:23" s="339" customFormat="1" ht="15">
      <c r="A642" s="79"/>
      <c r="B642" s="347" t="str">
        <f t="shared" si="60"/>
        <v/>
      </c>
      <c r="C642" s="347" t="str">
        <f t="shared" si="60"/>
        <v/>
      </c>
      <c r="D642" s="347" t="str">
        <f t="shared" si="60"/>
        <v/>
      </c>
      <c r="E642" s="347" t="str">
        <f t="shared" si="60"/>
        <v/>
      </c>
      <c r="F642" s="347" t="str">
        <f t="shared" si="60"/>
        <v/>
      </c>
      <c r="G642" s="347" t="str">
        <f t="shared" si="60"/>
        <v/>
      </c>
      <c r="H642" s="347" t="str">
        <f t="shared" si="60"/>
        <v/>
      </c>
      <c r="I642" s="347" t="str">
        <f t="shared" si="60"/>
        <v/>
      </c>
      <c r="J642" s="347" t="str">
        <f t="shared" si="60"/>
        <v/>
      </c>
      <c r="K642" s="347" t="str">
        <f t="shared" si="60"/>
        <v/>
      </c>
      <c r="L642" s="347" t="str">
        <f t="shared" si="60"/>
        <v/>
      </c>
      <c r="M642" s="347" t="str">
        <f t="shared" si="60"/>
        <v/>
      </c>
      <c r="N642" s="347" t="str">
        <f t="shared" si="60"/>
        <v/>
      </c>
      <c r="O642" s="347" t="str">
        <f t="shared" si="60"/>
        <v/>
      </c>
      <c r="P642" s="347" t="str">
        <f t="shared" si="60"/>
        <v/>
      </c>
      <c r="Q642" s="347" t="str">
        <f>IFERROR(Q524/Q461,"")</f>
        <v/>
      </c>
      <c r="R642" s="337"/>
      <c r="S642" s="338" t="s">
        <v>1880</v>
      </c>
      <c r="V642" s="340"/>
      <c r="W642" s="340"/>
    </row>
    <row r="643" spans="1:23" s="339" customFormat="1" ht="15">
      <c r="A643" s="79"/>
      <c r="B643" s="347" t="str">
        <f t="shared" si="60"/>
        <v/>
      </c>
      <c r="C643" s="347" t="str">
        <f t="shared" si="60"/>
        <v/>
      </c>
      <c r="D643" s="347" t="str">
        <f t="shared" si="60"/>
        <v/>
      </c>
      <c r="E643" s="347" t="str">
        <f t="shared" si="60"/>
        <v/>
      </c>
      <c r="F643" s="347" t="str">
        <f t="shared" si="60"/>
        <v/>
      </c>
      <c r="G643" s="347" t="str">
        <f t="shared" si="60"/>
        <v/>
      </c>
      <c r="H643" s="347" t="str">
        <f t="shared" si="60"/>
        <v/>
      </c>
      <c r="I643" s="347" t="str">
        <f t="shared" si="60"/>
        <v/>
      </c>
      <c r="J643" s="347" t="str">
        <f t="shared" si="60"/>
        <v/>
      </c>
      <c r="K643" s="347" t="str">
        <f t="shared" si="60"/>
        <v/>
      </c>
      <c r="L643" s="347" t="str">
        <f t="shared" si="60"/>
        <v/>
      </c>
      <c r="M643" s="347" t="str">
        <f t="shared" si="60"/>
        <v/>
      </c>
      <c r="N643" s="347" t="str">
        <f t="shared" si="60"/>
        <v/>
      </c>
      <c r="O643" s="347" t="str">
        <f t="shared" si="60"/>
        <v/>
      </c>
      <c r="P643" s="347" t="str">
        <f t="shared" si="60"/>
        <v/>
      </c>
      <c r="Q643" s="347" t="str">
        <f t="shared" si="59"/>
        <v/>
      </c>
      <c r="R643" s="337"/>
      <c r="S643" s="338" t="s">
        <v>1881</v>
      </c>
      <c r="V643" s="340"/>
      <c r="W643" s="340"/>
    </row>
    <row r="644" spans="1:23" s="339" customFormat="1" ht="15">
      <c r="A644" s="99"/>
      <c r="B644" s="347" t="str">
        <f t="shared" si="60"/>
        <v/>
      </c>
      <c r="C644" s="347" t="str">
        <f t="shared" si="60"/>
        <v/>
      </c>
      <c r="D644" s="347" t="str">
        <f t="shared" si="60"/>
        <v/>
      </c>
      <c r="E644" s="347" t="str">
        <f t="shared" si="60"/>
        <v/>
      </c>
      <c r="F644" s="347" t="str">
        <f t="shared" si="60"/>
        <v/>
      </c>
      <c r="G644" s="347" t="str">
        <f t="shared" si="60"/>
        <v/>
      </c>
      <c r="H644" s="347" t="str">
        <f t="shared" si="60"/>
        <v/>
      </c>
      <c r="I644" s="347" t="str">
        <f t="shared" si="60"/>
        <v/>
      </c>
      <c r="J644" s="347" t="str">
        <f t="shared" si="60"/>
        <v/>
      </c>
      <c r="K644" s="347" t="str">
        <f t="shared" si="60"/>
        <v/>
      </c>
      <c r="L644" s="347" t="str">
        <f t="shared" si="60"/>
        <v/>
      </c>
      <c r="M644" s="347" t="str">
        <f t="shared" si="60"/>
        <v/>
      </c>
      <c r="N644" s="347" t="str">
        <f t="shared" si="60"/>
        <v/>
      </c>
      <c r="O644" s="347" t="str">
        <f t="shared" si="60"/>
        <v/>
      </c>
      <c r="P644" s="347" t="str">
        <f t="shared" si="60"/>
        <v/>
      </c>
      <c r="Q644" s="347" t="str">
        <f t="shared" si="59"/>
        <v/>
      </c>
      <c r="R644" s="337"/>
      <c r="S644" s="338" t="s">
        <v>1882</v>
      </c>
      <c r="V644" s="340"/>
      <c r="W644" s="340"/>
    </row>
    <row r="645" spans="1:23" s="339" customFormat="1" ht="15">
      <c r="A645" s="100"/>
      <c r="B645" s="336" t="str">
        <f t="shared" ref="B645:P649" si="61">IFERROR(B577/B485,"")</f>
        <v/>
      </c>
      <c r="C645" s="336" t="str">
        <f t="shared" si="61"/>
        <v/>
      </c>
      <c r="D645" s="336" t="str">
        <f t="shared" si="61"/>
        <v/>
      </c>
      <c r="E645" s="336" t="str">
        <f t="shared" si="61"/>
        <v/>
      </c>
      <c r="F645" s="336" t="str">
        <f t="shared" si="61"/>
        <v/>
      </c>
      <c r="G645" s="336" t="str">
        <f t="shared" si="61"/>
        <v/>
      </c>
      <c r="H645" s="336" t="str">
        <f t="shared" si="61"/>
        <v/>
      </c>
      <c r="I645" s="336" t="str">
        <f t="shared" si="61"/>
        <v/>
      </c>
      <c r="J645" s="336" t="str">
        <f t="shared" si="61"/>
        <v/>
      </c>
      <c r="K645" s="336" t="str">
        <f t="shared" si="61"/>
        <v/>
      </c>
      <c r="L645" s="336" t="str">
        <f t="shared" si="61"/>
        <v/>
      </c>
      <c r="M645" s="336" t="str">
        <f t="shared" si="61"/>
        <v/>
      </c>
      <c r="N645" s="336" t="str">
        <f t="shared" si="61"/>
        <v/>
      </c>
      <c r="O645" s="336" t="str">
        <f t="shared" si="61"/>
        <v/>
      </c>
      <c r="P645" s="336" t="str">
        <f t="shared" si="61"/>
        <v/>
      </c>
      <c r="Q645" s="347" t="str">
        <f t="shared" si="59"/>
        <v/>
      </c>
      <c r="R645" s="337"/>
      <c r="S645" s="338" t="s">
        <v>1883</v>
      </c>
      <c r="V645" s="340"/>
      <c r="W645" s="340"/>
    </row>
    <row r="646" spans="1:23" s="339" customFormat="1" ht="15">
      <c r="A646" s="101"/>
      <c r="B646" s="336" t="str">
        <f t="shared" si="61"/>
        <v/>
      </c>
      <c r="C646" s="336" t="str">
        <f t="shared" si="61"/>
        <v/>
      </c>
      <c r="D646" s="336" t="str">
        <f t="shared" si="61"/>
        <v/>
      </c>
      <c r="E646" s="336" t="str">
        <f t="shared" si="61"/>
        <v/>
      </c>
      <c r="F646" s="336" t="str">
        <f t="shared" si="61"/>
        <v/>
      </c>
      <c r="G646" s="336" t="str">
        <f t="shared" si="61"/>
        <v/>
      </c>
      <c r="H646" s="336" t="str">
        <f t="shared" si="61"/>
        <v/>
      </c>
      <c r="I646" s="336" t="str">
        <f t="shared" si="61"/>
        <v/>
      </c>
      <c r="J646" s="336" t="str">
        <f t="shared" si="61"/>
        <v/>
      </c>
      <c r="K646" s="336" t="str">
        <f t="shared" si="61"/>
        <v/>
      </c>
      <c r="L646" s="336" t="str">
        <f t="shared" si="61"/>
        <v/>
      </c>
      <c r="M646" s="336" t="str">
        <f t="shared" si="61"/>
        <v/>
      </c>
      <c r="N646" s="336" t="str">
        <f t="shared" si="61"/>
        <v/>
      </c>
      <c r="O646" s="336" t="str">
        <f t="shared" si="61"/>
        <v/>
      </c>
      <c r="P646" s="336" t="str">
        <f t="shared" si="61"/>
        <v/>
      </c>
      <c r="Q646" s="347" t="str">
        <f t="shared" si="59"/>
        <v/>
      </c>
      <c r="R646" s="337"/>
      <c r="S646" s="338" t="s">
        <v>1884</v>
      </c>
      <c r="V646" s="340"/>
      <c r="W646" s="340"/>
    </row>
    <row r="647" spans="1:23" s="339" customFormat="1" ht="15">
      <c r="A647" s="79"/>
      <c r="B647" s="336" t="str">
        <f t="shared" si="61"/>
        <v/>
      </c>
      <c r="C647" s="336" t="str">
        <f t="shared" si="61"/>
        <v/>
      </c>
      <c r="D647" s="336" t="str">
        <f t="shared" si="61"/>
        <v/>
      </c>
      <c r="E647" s="336" t="str">
        <f t="shared" si="61"/>
        <v/>
      </c>
      <c r="F647" s="336" t="str">
        <f t="shared" si="61"/>
        <v/>
      </c>
      <c r="G647" s="336" t="str">
        <f t="shared" si="61"/>
        <v/>
      </c>
      <c r="H647" s="336" t="str">
        <f t="shared" si="61"/>
        <v/>
      </c>
      <c r="I647" s="336" t="str">
        <f t="shared" si="61"/>
        <v/>
      </c>
      <c r="J647" s="336" t="str">
        <f t="shared" si="61"/>
        <v/>
      </c>
      <c r="K647" s="336" t="str">
        <f t="shared" si="61"/>
        <v/>
      </c>
      <c r="L647" s="336" t="str">
        <f t="shared" si="61"/>
        <v/>
      </c>
      <c r="M647" s="336" t="str">
        <f t="shared" si="61"/>
        <v/>
      </c>
      <c r="N647" s="336" t="str">
        <f t="shared" si="61"/>
        <v/>
      </c>
      <c r="O647" s="336" t="str">
        <f t="shared" si="61"/>
        <v/>
      </c>
      <c r="P647" s="336" t="str">
        <f t="shared" si="61"/>
        <v/>
      </c>
      <c r="Q647" s="347" t="str">
        <f>IFERROR(Q532/Q461,"")</f>
        <v/>
      </c>
      <c r="R647" s="337"/>
      <c r="S647" s="338" t="s">
        <v>1885</v>
      </c>
      <c r="V647" s="340"/>
      <c r="W647" s="340"/>
    </row>
    <row r="648" spans="1:23" s="339" customFormat="1" ht="15">
      <c r="A648" s="79"/>
      <c r="B648" s="336" t="str">
        <f t="shared" si="61"/>
        <v/>
      </c>
      <c r="C648" s="336" t="str">
        <f t="shared" si="61"/>
        <v/>
      </c>
      <c r="D648" s="336" t="str">
        <f t="shared" si="61"/>
        <v/>
      </c>
      <c r="E648" s="336" t="str">
        <f t="shared" si="61"/>
        <v/>
      </c>
      <c r="F648" s="336" t="str">
        <f t="shared" si="61"/>
        <v/>
      </c>
      <c r="G648" s="336" t="str">
        <f t="shared" si="61"/>
        <v/>
      </c>
      <c r="H648" s="336" t="str">
        <f t="shared" si="61"/>
        <v/>
      </c>
      <c r="I648" s="336" t="str">
        <f t="shared" si="61"/>
        <v/>
      </c>
      <c r="J648" s="336" t="str">
        <f t="shared" si="61"/>
        <v/>
      </c>
      <c r="K648" s="336" t="str">
        <f t="shared" si="61"/>
        <v/>
      </c>
      <c r="L648" s="336" t="str">
        <f t="shared" si="61"/>
        <v/>
      </c>
      <c r="M648" s="336" t="str">
        <f t="shared" si="61"/>
        <v/>
      </c>
      <c r="N648" s="336" t="str">
        <f t="shared" si="61"/>
        <v/>
      </c>
      <c r="O648" s="336" t="str">
        <f t="shared" si="61"/>
        <v/>
      </c>
      <c r="P648" s="336" t="str">
        <f t="shared" si="61"/>
        <v/>
      </c>
      <c r="Q648" s="347" t="str">
        <f t="shared" si="60"/>
        <v/>
      </c>
      <c r="R648" s="337"/>
      <c r="S648" s="338" t="s">
        <v>1886</v>
      </c>
      <c r="V648" s="340"/>
      <c r="W648" s="340"/>
    </row>
    <row r="649" spans="1:23" s="339" customFormat="1" ht="15">
      <c r="A649" s="79"/>
      <c r="B649" s="336" t="str">
        <f t="shared" si="61"/>
        <v/>
      </c>
      <c r="C649" s="336" t="str">
        <f t="shared" si="61"/>
        <v/>
      </c>
      <c r="D649" s="336" t="str">
        <f t="shared" si="61"/>
        <v/>
      </c>
      <c r="E649" s="336" t="str">
        <f t="shared" si="61"/>
        <v/>
      </c>
      <c r="F649" s="336" t="str">
        <f t="shared" si="61"/>
        <v/>
      </c>
      <c r="G649" s="336" t="str">
        <f t="shared" si="61"/>
        <v/>
      </c>
      <c r="H649" s="336" t="str">
        <f t="shared" si="61"/>
        <v/>
      </c>
      <c r="I649" s="336" t="str">
        <f t="shared" si="61"/>
        <v/>
      </c>
      <c r="J649" s="336" t="str">
        <f t="shared" si="61"/>
        <v/>
      </c>
      <c r="K649" s="336" t="str">
        <f t="shared" si="61"/>
        <v/>
      </c>
      <c r="L649" s="336" t="str">
        <f t="shared" si="61"/>
        <v/>
      </c>
      <c r="M649" s="336" t="str">
        <f t="shared" si="61"/>
        <v/>
      </c>
      <c r="N649" s="336" t="str">
        <f t="shared" si="61"/>
        <v/>
      </c>
      <c r="O649" s="336" t="str">
        <f t="shared" si="61"/>
        <v/>
      </c>
      <c r="P649" s="336" t="str">
        <f t="shared" si="61"/>
        <v/>
      </c>
      <c r="Q649" s="347" t="str">
        <f t="shared" si="60"/>
        <v/>
      </c>
      <c r="R649" s="337"/>
      <c r="S649" s="338" t="s">
        <v>1887</v>
      </c>
      <c r="V649" s="340"/>
      <c r="W649" s="340"/>
    </row>
    <row r="650" spans="1:23" s="339" customFormat="1" ht="15">
      <c r="A650" s="79"/>
      <c r="B650" s="29" t="e">
        <f t="shared" ref="B650:Q657" si="62">B581/B395</f>
        <v>#VALUE!</v>
      </c>
      <c r="C650" s="29" t="e">
        <f t="shared" si="62"/>
        <v>#VALUE!</v>
      </c>
      <c r="D650" s="29" t="e">
        <f t="shared" si="62"/>
        <v>#VALUE!</v>
      </c>
      <c r="E650" s="29" t="e">
        <f t="shared" si="62"/>
        <v>#VALUE!</v>
      </c>
      <c r="F650" s="29" t="e">
        <f t="shared" si="62"/>
        <v>#VALUE!</v>
      </c>
      <c r="G650" s="29" t="e">
        <f t="shared" si="62"/>
        <v>#VALUE!</v>
      </c>
      <c r="H650" s="29" t="e">
        <f t="shared" si="62"/>
        <v>#VALUE!</v>
      </c>
      <c r="I650" s="29" t="e">
        <f t="shared" si="62"/>
        <v>#VALUE!</v>
      </c>
      <c r="J650" s="29" t="e">
        <f t="shared" si="62"/>
        <v>#VALUE!</v>
      </c>
      <c r="K650" s="29" t="e">
        <f t="shared" si="62"/>
        <v>#VALUE!</v>
      </c>
      <c r="L650" s="29" t="e">
        <f t="shared" si="62"/>
        <v>#VALUE!</v>
      </c>
      <c r="M650" s="29">
        <f t="shared" si="62"/>
        <v>1.9012196888112438E-4</v>
      </c>
      <c r="N650" s="29">
        <f t="shared" si="62"/>
        <v>0</v>
      </c>
      <c r="O650" s="29" t="e">
        <f t="shared" si="62"/>
        <v>#VALUE!</v>
      </c>
      <c r="P650" s="29" t="e">
        <f t="shared" si="62"/>
        <v>#VALUE!</v>
      </c>
      <c r="Q650" s="347" t="str">
        <f t="shared" si="60"/>
        <v/>
      </c>
      <c r="R650" s="337"/>
      <c r="S650" s="338" t="s">
        <v>1888</v>
      </c>
      <c r="V650" s="340"/>
      <c r="W650" s="340"/>
    </row>
    <row r="651" spans="1:23" s="339" customFormat="1" ht="15">
      <c r="A651" s="79"/>
      <c r="B651" s="29" t="e">
        <f t="shared" ref="B651:Q658" si="63">((B544*(1-B575))/(B450+B425))</f>
        <v>#DIV/0!</v>
      </c>
      <c r="C651" s="29" t="e">
        <f t="shared" si="63"/>
        <v>#DIV/0!</v>
      </c>
      <c r="D651" s="29" t="e">
        <f t="shared" si="63"/>
        <v>#DIV/0!</v>
      </c>
      <c r="E651" s="29" t="e">
        <f t="shared" si="63"/>
        <v>#DIV/0!</v>
      </c>
      <c r="F651" s="29" t="e">
        <f t="shared" si="63"/>
        <v>#DIV/0!</v>
      </c>
      <c r="G651" s="29" t="e">
        <f t="shared" si="63"/>
        <v>#DIV/0!</v>
      </c>
      <c r="H651" s="29" t="e">
        <f t="shared" si="63"/>
        <v>#DIV/0!</v>
      </c>
      <c r="I651" s="29" t="e">
        <f t="shared" si="63"/>
        <v>#DIV/0!</v>
      </c>
      <c r="J651" s="29" t="e">
        <f t="shared" si="63"/>
        <v>#DIV/0!</v>
      </c>
      <c r="K651" s="29" t="e">
        <f t="shared" si="63"/>
        <v>#DIV/0!</v>
      </c>
      <c r="L651" s="29" t="e">
        <f t="shared" si="63"/>
        <v>#DIV/0!</v>
      </c>
      <c r="M651" s="29">
        <f t="shared" si="63"/>
        <v>-3.293836704217553E-2</v>
      </c>
      <c r="N651" s="29" t="e">
        <f t="shared" si="63"/>
        <v>#VALUE!</v>
      </c>
      <c r="O651" s="29" t="e">
        <f t="shared" si="63"/>
        <v>#VALUE!</v>
      </c>
      <c r="P651" s="29" t="e">
        <f t="shared" si="63"/>
        <v>#VALUE!</v>
      </c>
      <c r="Q651" s="347" t="str">
        <f t="shared" si="60"/>
        <v/>
      </c>
      <c r="R651" s="337"/>
      <c r="S651" s="338" t="s">
        <v>24</v>
      </c>
      <c r="V651" s="340"/>
      <c r="W651" s="340"/>
    </row>
    <row r="652" spans="1:23" s="339" customFormat="1" ht="15">
      <c r="A652" s="79"/>
      <c r="B652" s="29" t="e">
        <f t="shared" ref="B652:Q659" si="64">B581/B450</f>
        <v>#VALUE!</v>
      </c>
      <c r="C652" s="29" t="e">
        <f t="shared" si="64"/>
        <v>#VALUE!</v>
      </c>
      <c r="D652" s="29" t="e">
        <f t="shared" si="64"/>
        <v>#VALUE!</v>
      </c>
      <c r="E652" s="29" t="e">
        <f t="shared" si="64"/>
        <v>#VALUE!</v>
      </c>
      <c r="F652" s="29" t="e">
        <f t="shared" si="64"/>
        <v>#VALUE!</v>
      </c>
      <c r="G652" s="29" t="e">
        <f t="shared" si="64"/>
        <v>#VALUE!</v>
      </c>
      <c r="H652" s="29" t="e">
        <f t="shared" si="64"/>
        <v>#VALUE!</v>
      </c>
      <c r="I652" s="29" t="e">
        <f t="shared" si="64"/>
        <v>#VALUE!</v>
      </c>
      <c r="J652" s="29" t="e">
        <f t="shared" si="64"/>
        <v>#VALUE!</v>
      </c>
      <c r="K652" s="29" t="e">
        <f t="shared" si="64"/>
        <v>#VALUE!</v>
      </c>
      <c r="L652" s="29" t="e">
        <f t="shared" si="64"/>
        <v>#VALUE!</v>
      </c>
      <c r="M652" s="29">
        <f t="shared" si="64"/>
        <v>2.2818451138549499E-4</v>
      </c>
      <c r="N652" s="29">
        <f t="shared" si="64"/>
        <v>0</v>
      </c>
      <c r="O652" s="29" t="e">
        <f t="shared" si="64"/>
        <v>#VALUE!</v>
      </c>
      <c r="P652" s="29" t="e">
        <f t="shared" si="64"/>
        <v>#VALUE!</v>
      </c>
      <c r="Q652" s="336" t="str">
        <f>IFERROR(Q584/Q492,"")</f>
        <v/>
      </c>
      <c r="R652" s="337"/>
      <c r="S652" s="338" t="s">
        <v>1889</v>
      </c>
      <c r="V652" s="340"/>
      <c r="W652" s="340"/>
    </row>
    <row r="653" spans="1:23" s="339" customFormat="1" ht="15">
      <c r="A653" s="79"/>
      <c r="B653" s="360" t="s">
        <v>59</v>
      </c>
      <c r="C653" s="361"/>
      <c r="D653" s="361"/>
      <c r="E653" s="361"/>
      <c r="F653" s="361"/>
      <c r="G653" s="361"/>
      <c r="H653" s="361"/>
      <c r="I653" s="361"/>
      <c r="J653" s="361"/>
      <c r="K653" s="361"/>
      <c r="L653" s="361"/>
      <c r="M653" s="361"/>
      <c r="N653" s="361"/>
      <c r="O653" s="126"/>
      <c r="P653" s="126"/>
      <c r="Q653" s="336" t="str">
        <f t="shared" ref="Q653:Q656" si="65">IFERROR(Q585/Q493,"")</f>
        <v/>
      </c>
      <c r="R653" s="337"/>
      <c r="S653" s="338" t="s">
        <v>1890</v>
      </c>
      <c r="V653" s="340"/>
      <c r="W653" s="340"/>
    </row>
    <row r="654" spans="1:23" s="339" customFormat="1" ht="15">
      <c r="A654" s="79"/>
      <c r="B654" s="27" t="e">
        <f t="shared" ref="B654:N654" si="66">B371/B407</f>
        <v>#VALUE!</v>
      </c>
      <c r="C654" s="27" t="e">
        <f t="shared" si="66"/>
        <v>#VALUE!</v>
      </c>
      <c r="D654" s="27" t="e">
        <f t="shared" si="66"/>
        <v>#VALUE!</v>
      </c>
      <c r="E654" s="27" t="e">
        <f t="shared" si="66"/>
        <v>#VALUE!</v>
      </c>
      <c r="F654" s="27" t="e">
        <f t="shared" si="66"/>
        <v>#VALUE!</v>
      </c>
      <c r="G654" s="27" t="e">
        <f t="shared" si="66"/>
        <v>#VALUE!</v>
      </c>
      <c r="H654" s="27" t="e">
        <f t="shared" si="66"/>
        <v>#VALUE!</v>
      </c>
      <c r="I654" s="27" t="e">
        <f t="shared" si="66"/>
        <v>#VALUE!</v>
      </c>
      <c r="J654" s="27" t="e">
        <f t="shared" si="66"/>
        <v>#VALUE!</v>
      </c>
      <c r="K654" s="27" t="e">
        <f t="shared" si="66"/>
        <v>#VALUE!</v>
      </c>
      <c r="L654" s="27" t="e">
        <f t="shared" si="66"/>
        <v>#VALUE!</v>
      </c>
      <c r="M654" s="27">
        <f t="shared" si="66"/>
        <v>3.1419328291078035</v>
      </c>
      <c r="N654" s="27">
        <f t="shared" si="66"/>
        <v>2.6484297655734479</v>
      </c>
      <c r="O654" s="27">
        <f>O371/O407</f>
        <v>2.4367578074141223</v>
      </c>
      <c r="P654" s="27">
        <f>P371/P407</f>
        <v>4.6324840921073136</v>
      </c>
      <c r="Q654" s="336" t="str">
        <f t="shared" si="65"/>
        <v/>
      </c>
      <c r="R654" s="337"/>
      <c r="S654" s="338" t="s">
        <v>1891</v>
      </c>
      <c r="V654" s="340"/>
      <c r="W654" s="340"/>
    </row>
    <row r="655" spans="1:23" s="339" customFormat="1" ht="15">
      <c r="A655" s="79"/>
      <c r="B655" s="27" t="e">
        <f t="shared" ref="B655:N655" si="67">(B371-B365)/B407</f>
        <v>#VALUE!</v>
      </c>
      <c r="C655" s="27" t="e">
        <f t="shared" si="67"/>
        <v>#VALUE!</v>
      </c>
      <c r="D655" s="27" t="e">
        <f t="shared" si="67"/>
        <v>#VALUE!</v>
      </c>
      <c r="E655" s="27" t="e">
        <f t="shared" si="67"/>
        <v>#VALUE!</v>
      </c>
      <c r="F655" s="27" t="e">
        <f t="shared" si="67"/>
        <v>#VALUE!</v>
      </c>
      <c r="G655" s="27" t="e">
        <f t="shared" si="67"/>
        <v>#VALUE!</v>
      </c>
      <c r="H655" s="27" t="e">
        <f t="shared" si="67"/>
        <v>#VALUE!</v>
      </c>
      <c r="I655" s="27" t="e">
        <f t="shared" si="67"/>
        <v>#VALUE!</v>
      </c>
      <c r="J655" s="27" t="e">
        <f t="shared" si="67"/>
        <v>#VALUE!</v>
      </c>
      <c r="K655" s="27" t="e">
        <f t="shared" si="67"/>
        <v>#VALUE!</v>
      </c>
      <c r="L655" s="27" t="e">
        <f t="shared" si="67"/>
        <v>#VALUE!</v>
      </c>
      <c r="M655" s="27">
        <f t="shared" si="67"/>
        <v>2.9545006160603271</v>
      </c>
      <c r="N655" s="27">
        <f t="shared" si="67"/>
        <v>2.370475325440724</v>
      </c>
      <c r="O655" s="27">
        <f>(O371-O365)/O407</f>
        <v>2.2610205926046181</v>
      </c>
      <c r="P655" s="27">
        <f>(P371-P365)/P407</f>
        <v>4.4731914940157891</v>
      </c>
      <c r="Q655" s="336" t="str">
        <f t="shared" si="65"/>
        <v/>
      </c>
      <c r="R655" s="337"/>
      <c r="S655" s="338" t="s">
        <v>1892</v>
      </c>
      <c r="V655" s="340"/>
      <c r="W655" s="340"/>
    </row>
    <row r="656" spans="1:23" s="339" customFormat="1" ht="15">
      <c r="A656" s="79"/>
      <c r="B656" s="360" t="s">
        <v>364</v>
      </c>
      <c r="C656" s="361"/>
      <c r="D656" s="361"/>
      <c r="E656" s="361"/>
      <c r="F656" s="361"/>
      <c r="G656" s="361"/>
      <c r="H656" s="361"/>
      <c r="I656" s="361"/>
      <c r="J656" s="361"/>
      <c r="K656" s="361"/>
      <c r="L656" s="361"/>
      <c r="M656" s="361"/>
      <c r="N656" s="361"/>
      <c r="O656" s="126"/>
      <c r="P656" s="126"/>
      <c r="Q656" s="336" t="str">
        <f t="shared" si="65"/>
        <v/>
      </c>
      <c r="R656" s="337"/>
      <c r="S656" s="338" t="s">
        <v>1893</v>
      </c>
      <c r="V656" s="340"/>
      <c r="W656" s="340"/>
    </row>
    <row r="657" spans="2:19" ht="14">
      <c r="B657" s="27" t="e">
        <f t="shared" ref="B657:N657" si="68">B425/B450</f>
        <v>#VALUE!</v>
      </c>
      <c r="C657" s="27" t="e">
        <f t="shared" si="68"/>
        <v>#VALUE!</v>
      </c>
      <c r="D657" s="27" t="e">
        <f t="shared" si="68"/>
        <v>#VALUE!</v>
      </c>
      <c r="E657" s="27" t="e">
        <f t="shared" si="68"/>
        <v>#VALUE!</v>
      </c>
      <c r="F657" s="27" t="e">
        <f t="shared" si="68"/>
        <v>#VALUE!</v>
      </c>
      <c r="G657" s="27" t="e">
        <f t="shared" si="68"/>
        <v>#VALUE!</v>
      </c>
      <c r="H657" s="27" t="e">
        <f t="shared" si="68"/>
        <v>#VALUE!</v>
      </c>
      <c r="I657" s="27" t="e">
        <f t="shared" si="68"/>
        <v>#VALUE!</v>
      </c>
      <c r="J657" s="27" t="e">
        <f t="shared" si="68"/>
        <v>#VALUE!</v>
      </c>
      <c r="K657" s="27" t="e">
        <f t="shared" si="68"/>
        <v>#VALUE!</v>
      </c>
      <c r="L657" s="27" t="e">
        <f t="shared" si="68"/>
        <v>#VALUE!</v>
      </c>
      <c r="M657" s="27">
        <f t="shared" si="68"/>
        <v>0</v>
      </c>
      <c r="N657" s="27">
        <f t="shared" si="68"/>
        <v>0</v>
      </c>
      <c r="O657" s="27">
        <f>O425/O450</f>
        <v>0</v>
      </c>
      <c r="P657" s="27">
        <f>P425/P450</f>
        <v>0</v>
      </c>
      <c r="Q657" s="29" t="e">
        <f t="shared" si="62"/>
        <v>#VALUE!</v>
      </c>
      <c r="R657" s="6"/>
      <c r="S657" s="89" t="s">
        <v>37</v>
      </c>
    </row>
    <row r="658" spans="2:19" ht="14">
      <c r="B658" s="27" t="e">
        <f t="shared" ref="B658:N658" si="69">B425/B581</f>
        <v>#VALUE!</v>
      </c>
      <c r="C658" s="27" t="e">
        <f t="shared" si="69"/>
        <v>#VALUE!</v>
      </c>
      <c r="D658" s="27" t="e">
        <f t="shared" si="69"/>
        <v>#VALUE!</v>
      </c>
      <c r="E658" s="27" t="e">
        <f t="shared" si="69"/>
        <v>#VALUE!</v>
      </c>
      <c r="F658" s="27" t="e">
        <f t="shared" si="69"/>
        <v>#VALUE!</v>
      </c>
      <c r="G658" s="27" t="e">
        <f t="shared" si="69"/>
        <v>#VALUE!</v>
      </c>
      <c r="H658" s="27" t="e">
        <f t="shared" si="69"/>
        <v>#VALUE!</v>
      </c>
      <c r="I658" s="27" t="e">
        <f t="shared" si="69"/>
        <v>#VALUE!</v>
      </c>
      <c r="J658" s="27" t="e">
        <f t="shared" si="69"/>
        <v>#VALUE!</v>
      </c>
      <c r="K658" s="27" t="e">
        <f t="shared" si="69"/>
        <v>#VALUE!</v>
      </c>
      <c r="L658" s="27" t="e">
        <f t="shared" si="69"/>
        <v>#VALUE!</v>
      </c>
      <c r="M658" s="27">
        <f t="shared" si="69"/>
        <v>0</v>
      </c>
      <c r="N658" s="27" t="e">
        <f t="shared" si="69"/>
        <v>#DIV/0!</v>
      </c>
      <c r="O658" s="27" t="e">
        <f>O425/O581</f>
        <v>#VALUE!</v>
      </c>
      <c r="P658" s="27" t="e">
        <f>P425/P581</f>
        <v>#VALUE!</v>
      </c>
      <c r="Q658" s="29" t="e">
        <f t="shared" si="63"/>
        <v>#VALUE!</v>
      </c>
      <c r="R658" s="6"/>
      <c r="S658" s="89" t="s">
        <v>38</v>
      </c>
    </row>
    <row r="659" spans="2:19" ht="14">
      <c r="B659" s="379" t="s">
        <v>378</v>
      </c>
      <c r="C659" s="380"/>
      <c r="D659" s="380"/>
      <c r="E659" s="380"/>
      <c r="F659" s="380"/>
      <c r="G659" s="380"/>
      <c r="H659" s="380"/>
      <c r="I659" s="380"/>
      <c r="J659" s="380"/>
      <c r="K659" s="380"/>
      <c r="L659" s="380"/>
      <c r="M659" s="380"/>
      <c r="N659" s="380"/>
      <c r="O659" s="127"/>
      <c r="P659" s="127"/>
      <c r="Q659" s="29" t="e">
        <f t="shared" si="64"/>
        <v>#VALUE!</v>
      </c>
      <c r="R659" s="6"/>
      <c r="S659" s="89" t="s">
        <v>39</v>
      </c>
    </row>
    <row r="660" spans="2:19" ht="14">
      <c r="B660" s="42"/>
      <c r="C660" s="43" t="e">
        <f t="shared" ref="C660:P660" si="70">365/(C458/((C359+B359)/2))</f>
        <v>#VALUE!</v>
      </c>
      <c r="D660" s="43" t="e">
        <f t="shared" si="70"/>
        <v>#VALUE!</v>
      </c>
      <c r="E660" s="43" t="e">
        <f t="shared" si="70"/>
        <v>#VALUE!</v>
      </c>
      <c r="F660" s="43" t="e">
        <f t="shared" si="70"/>
        <v>#VALUE!</v>
      </c>
      <c r="G660" s="43" t="e">
        <f t="shared" si="70"/>
        <v>#VALUE!</v>
      </c>
      <c r="H660" s="43" t="e">
        <f t="shared" si="70"/>
        <v>#VALUE!</v>
      </c>
      <c r="I660" s="43" t="e">
        <f t="shared" si="70"/>
        <v>#VALUE!</v>
      </c>
      <c r="J660" s="43" t="e">
        <f t="shared" si="70"/>
        <v>#VALUE!</v>
      </c>
      <c r="K660" s="43" t="e">
        <f t="shared" si="70"/>
        <v>#VALUE!</v>
      </c>
      <c r="L660" s="43" t="e">
        <f t="shared" si="70"/>
        <v>#VALUE!</v>
      </c>
      <c r="M660" s="43" t="e">
        <f t="shared" si="70"/>
        <v>#VALUE!</v>
      </c>
      <c r="N660" s="44" t="e">
        <f t="shared" si="70"/>
        <v>#VALUE!</v>
      </c>
      <c r="O660" s="44" t="e">
        <f t="shared" si="70"/>
        <v>#VALUE!</v>
      </c>
      <c r="P660" s="44" t="e">
        <f t="shared" si="70"/>
        <v>#VALUE!</v>
      </c>
      <c r="Q660" s="126"/>
      <c r="R660" s="28"/>
      <c r="S660" s="89"/>
    </row>
    <row r="661" spans="2:19" ht="14">
      <c r="B661" s="42"/>
      <c r="C661" s="43" t="e">
        <f t="shared" ref="C661:P661" si="71">365/(C496/((C365+B365)/2))</f>
        <v>#VALUE!</v>
      </c>
      <c r="D661" s="43" t="e">
        <f t="shared" si="71"/>
        <v>#VALUE!</v>
      </c>
      <c r="E661" s="43" t="e">
        <f t="shared" si="71"/>
        <v>#VALUE!</v>
      </c>
      <c r="F661" s="43" t="e">
        <f t="shared" si="71"/>
        <v>#VALUE!</v>
      </c>
      <c r="G661" s="43" t="e">
        <f t="shared" si="71"/>
        <v>#VALUE!</v>
      </c>
      <c r="H661" s="43" t="e">
        <f t="shared" si="71"/>
        <v>#VALUE!</v>
      </c>
      <c r="I661" s="43" t="e">
        <f t="shared" si="71"/>
        <v>#VALUE!</v>
      </c>
      <c r="J661" s="43" t="e">
        <f t="shared" si="71"/>
        <v>#VALUE!</v>
      </c>
      <c r="K661" s="43" t="e">
        <f t="shared" si="71"/>
        <v>#VALUE!</v>
      </c>
      <c r="L661" s="43" t="e">
        <f t="shared" si="71"/>
        <v>#VALUE!</v>
      </c>
      <c r="M661" s="43" t="e">
        <f t="shared" si="71"/>
        <v>#VALUE!</v>
      </c>
      <c r="N661" s="44" t="e">
        <f t="shared" si="71"/>
        <v>#DIV/0!</v>
      </c>
      <c r="O661" s="44" t="e">
        <f t="shared" si="71"/>
        <v>#VALUE!</v>
      </c>
      <c r="P661" s="44" t="e">
        <f t="shared" si="71"/>
        <v>#VALUE!</v>
      </c>
      <c r="Q661" s="27">
        <f>Q378/Q414</f>
        <v>5.5003017028762571</v>
      </c>
      <c r="R661" s="6"/>
      <c r="S661" s="89" t="s">
        <v>379</v>
      </c>
    </row>
    <row r="662" spans="2:19" ht="14">
      <c r="B662" s="42"/>
      <c r="C662" s="43" t="e">
        <f t="shared" ref="C662:P662" si="72">365/(C496/((C401+B401)/2))</f>
        <v>#VALUE!</v>
      </c>
      <c r="D662" s="43" t="e">
        <f t="shared" si="72"/>
        <v>#VALUE!</v>
      </c>
      <c r="E662" s="43" t="e">
        <f t="shared" si="72"/>
        <v>#VALUE!</v>
      </c>
      <c r="F662" s="43" t="e">
        <f t="shared" si="72"/>
        <v>#VALUE!</v>
      </c>
      <c r="G662" s="43" t="e">
        <f t="shared" si="72"/>
        <v>#VALUE!</v>
      </c>
      <c r="H662" s="43" t="e">
        <f t="shared" si="72"/>
        <v>#VALUE!</v>
      </c>
      <c r="I662" s="43" t="e">
        <f t="shared" si="72"/>
        <v>#VALUE!</v>
      </c>
      <c r="J662" s="43" t="e">
        <f t="shared" si="72"/>
        <v>#VALUE!</v>
      </c>
      <c r="K662" s="43" t="e">
        <f t="shared" si="72"/>
        <v>#VALUE!</v>
      </c>
      <c r="L662" s="43" t="e">
        <f t="shared" si="72"/>
        <v>#VALUE!</v>
      </c>
      <c r="M662" s="43" t="e">
        <f t="shared" si="72"/>
        <v>#VALUE!</v>
      </c>
      <c r="N662" s="44" t="e">
        <f t="shared" si="72"/>
        <v>#DIV/0!</v>
      </c>
      <c r="O662" s="44" t="e">
        <f t="shared" si="72"/>
        <v>#VALUE!</v>
      </c>
      <c r="P662" s="44" t="e">
        <f t="shared" si="72"/>
        <v>#VALUE!</v>
      </c>
      <c r="Q662" s="27">
        <f>(Q378-Q372)/Q414</f>
        <v>5.3420209267751675</v>
      </c>
      <c r="R662" s="6"/>
      <c r="S662" s="89" t="s">
        <v>380</v>
      </c>
    </row>
    <row r="663" spans="2:19" ht="14">
      <c r="B663" s="45"/>
      <c r="C663" s="46" t="e">
        <f t="shared" ref="C663:M663" si="73">C661+C660-C662</f>
        <v>#VALUE!</v>
      </c>
      <c r="D663" s="46" t="e">
        <f t="shared" si="73"/>
        <v>#VALUE!</v>
      </c>
      <c r="E663" s="46" t="e">
        <f t="shared" si="73"/>
        <v>#VALUE!</v>
      </c>
      <c r="F663" s="46" t="e">
        <f t="shared" si="73"/>
        <v>#VALUE!</v>
      </c>
      <c r="G663" s="46" t="e">
        <f t="shared" si="73"/>
        <v>#VALUE!</v>
      </c>
      <c r="H663" s="46" t="e">
        <f t="shared" si="73"/>
        <v>#VALUE!</v>
      </c>
      <c r="I663" s="46" t="e">
        <f t="shared" si="73"/>
        <v>#VALUE!</v>
      </c>
      <c r="J663" s="46" t="e">
        <f t="shared" si="73"/>
        <v>#VALUE!</v>
      </c>
      <c r="K663" s="46" t="e">
        <f t="shared" si="73"/>
        <v>#VALUE!</v>
      </c>
      <c r="L663" s="46" t="e">
        <f t="shared" si="73"/>
        <v>#VALUE!</v>
      </c>
      <c r="M663" s="46" t="e">
        <f t="shared" si="73"/>
        <v>#VALUE!</v>
      </c>
      <c r="N663" s="47" t="e">
        <f>N661+N660-N662</f>
        <v>#DIV/0!</v>
      </c>
      <c r="O663" s="47" t="e">
        <f>O661+O660-O662</f>
        <v>#VALUE!</v>
      </c>
      <c r="P663" s="47" t="e">
        <f>P661+P660-P662</f>
        <v>#VALUE!</v>
      </c>
      <c r="Q663" s="126"/>
      <c r="R663" s="28"/>
      <c r="S663" s="89"/>
    </row>
    <row r="664" spans="2:19" ht="14">
      <c r="B664" s="377" t="s">
        <v>42</v>
      </c>
      <c r="C664" s="378"/>
      <c r="D664" s="378"/>
      <c r="E664" s="378"/>
      <c r="F664" s="378"/>
      <c r="G664" s="378"/>
      <c r="H664" s="378"/>
      <c r="I664" s="378"/>
      <c r="J664" s="378"/>
      <c r="K664" s="378"/>
      <c r="L664" s="378"/>
      <c r="M664" s="378"/>
      <c r="N664" s="378"/>
      <c r="O664" s="126"/>
      <c r="P664" s="126"/>
      <c r="Q664" s="27">
        <f>Q432/Q457</f>
        <v>0</v>
      </c>
      <c r="R664" s="6"/>
      <c r="S664" s="89" t="s">
        <v>40</v>
      </c>
    </row>
    <row r="665" spans="2:19" ht="14">
      <c r="B665" s="139"/>
      <c r="C665" s="139"/>
      <c r="D665" s="139"/>
      <c r="E665" s="139"/>
      <c r="F665" s="139"/>
      <c r="G665" s="139"/>
      <c r="H665" s="139"/>
      <c r="I665" s="139"/>
      <c r="J665" s="139"/>
      <c r="K665" s="139"/>
      <c r="L665" s="139"/>
      <c r="M665" s="139"/>
      <c r="N665" s="140"/>
      <c r="O665" s="140"/>
      <c r="P665" s="140"/>
      <c r="Q665" s="27" t="e">
        <f>Q432/Q588</f>
        <v>#VALUE!</v>
      </c>
      <c r="R665" s="6"/>
      <c r="S665" s="89" t="s">
        <v>41</v>
      </c>
    </row>
    <row r="666" spans="2:19" ht="14">
      <c r="B666" s="13" t="e">
        <f t="shared" ref="B666:Q673" si="74">B450/B665</f>
        <v>#VALUE!</v>
      </c>
      <c r="C666" s="13" t="e">
        <f t="shared" si="74"/>
        <v>#VALUE!</v>
      </c>
      <c r="D666" s="13" t="e">
        <f t="shared" si="74"/>
        <v>#VALUE!</v>
      </c>
      <c r="E666" s="13" t="e">
        <f t="shared" si="74"/>
        <v>#VALUE!</v>
      </c>
      <c r="F666" s="13" t="e">
        <f t="shared" si="74"/>
        <v>#VALUE!</v>
      </c>
      <c r="G666" s="13" t="e">
        <f t="shared" si="74"/>
        <v>#VALUE!</v>
      </c>
      <c r="H666" s="13" t="e">
        <f t="shared" si="74"/>
        <v>#VALUE!</v>
      </c>
      <c r="I666" s="13" t="e">
        <f t="shared" si="74"/>
        <v>#VALUE!</v>
      </c>
      <c r="J666" s="13" t="e">
        <f t="shared" si="74"/>
        <v>#VALUE!</v>
      </c>
      <c r="K666" s="13" t="e">
        <f t="shared" si="74"/>
        <v>#VALUE!</v>
      </c>
      <c r="L666" s="13" t="e">
        <f t="shared" si="74"/>
        <v>#VALUE!</v>
      </c>
      <c r="M666" s="13" t="e">
        <f t="shared" si="74"/>
        <v>#DIV/0!</v>
      </c>
      <c r="N666" s="13" t="e">
        <f t="shared" si="74"/>
        <v>#DIV/0!</v>
      </c>
      <c r="O666" s="13" t="e">
        <f t="shared" si="74"/>
        <v>#DIV/0!</v>
      </c>
      <c r="P666" s="13" t="e">
        <f t="shared" si="74"/>
        <v>#DIV/0!</v>
      </c>
      <c r="Q666" s="127"/>
      <c r="R666" s="40"/>
      <c r="S666" s="41"/>
    </row>
    <row r="667" spans="2:19" ht="14">
      <c r="B667" s="13" t="e">
        <f t="shared" ref="B667:Q674" si="75">B581/B665</f>
        <v>#DIV/0!</v>
      </c>
      <c r="C667" s="13" t="e">
        <f t="shared" si="75"/>
        <v>#DIV/0!</v>
      </c>
      <c r="D667" s="13" t="e">
        <f t="shared" si="75"/>
        <v>#DIV/0!</v>
      </c>
      <c r="E667" s="13" t="e">
        <f t="shared" si="75"/>
        <v>#DIV/0!</v>
      </c>
      <c r="F667" s="13" t="e">
        <f t="shared" si="75"/>
        <v>#DIV/0!</v>
      </c>
      <c r="G667" s="13" t="e">
        <f t="shared" si="75"/>
        <v>#DIV/0!</v>
      </c>
      <c r="H667" s="13" t="e">
        <f t="shared" si="75"/>
        <v>#DIV/0!</v>
      </c>
      <c r="I667" s="13" t="e">
        <f t="shared" si="75"/>
        <v>#DIV/0!</v>
      </c>
      <c r="J667" s="13" t="e">
        <f t="shared" si="75"/>
        <v>#DIV/0!</v>
      </c>
      <c r="K667" s="13" t="e">
        <f t="shared" si="75"/>
        <v>#DIV/0!</v>
      </c>
      <c r="L667" s="13" t="e">
        <f t="shared" si="75"/>
        <v>#DIV/0!</v>
      </c>
      <c r="M667" s="13" t="e">
        <f t="shared" si="75"/>
        <v>#DIV/0!</v>
      </c>
      <c r="N667" s="13" t="e">
        <f t="shared" si="75"/>
        <v>#DIV/0!</v>
      </c>
      <c r="O667" s="13" t="e">
        <f t="shared" si="75"/>
        <v>#VALUE!</v>
      </c>
      <c r="P667" s="13" t="e">
        <f t="shared" si="75"/>
        <v>#VALUE!</v>
      </c>
      <c r="Q667" s="44" t="e">
        <f>365/(Q465/((Q366+P359)/2))</f>
        <v>#VALUE!</v>
      </c>
      <c r="R667" s="40"/>
      <c r="S667" s="41" t="s">
        <v>60</v>
      </c>
    </row>
    <row r="668" spans="2:19" ht="14">
      <c r="B668" s="91"/>
      <c r="C668" s="91" t="e">
        <f t="shared" ref="C668:M668" si="76">+C667/B667-1</f>
        <v>#DIV/0!</v>
      </c>
      <c r="D668" s="92" t="e">
        <f t="shared" si="76"/>
        <v>#DIV/0!</v>
      </c>
      <c r="E668" s="91" t="e">
        <f t="shared" si="76"/>
        <v>#DIV/0!</v>
      </c>
      <c r="F668" s="92" t="e">
        <f t="shared" si="76"/>
        <v>#DIV/0!</v>
      </c>
      <c r="G668" s="91" t="e">
        <f t="shared" si="76"/>
        <v>#DIV/0!</v>
      </c>
      <c r="H668" s="92" t="e">
        <f t="shared" si="76"/>
        <v>#DIV/0!</v>
      </c>
      <c r="I668" s="91" t="e">
        <f t="shared" si="76"/>
        <v>#DIV/0!</v>
      </c>
      <c r="J668" s="92" t="e">
        <f t="shared" si="76"/>
        <v>#DIV/0!</v>
      </c>
      <c r="K668" s="91" t="e">
        <f t="shared" si="76"/>
        <v>#DIV/0!</v>
      </c>
      <c r="L668" s="92" t="e">
        <f t="shared" si="76"/>
        <v>#DIV/0!</v>
      </c>
      <c r="M668" s="91" t="e">
        <f t="shared" si="76"/>
        <v>#DIV/0!</v>
      </c>
      <c r="N668" s="93" t="e">
        <f>+N667/M667-1</f>
        <v>#DIV/0!</v>
      </c>
      <c r="O668" s="93" t="e">
        <f>+O667/N667-1</f>
        <v>#VALUE!</v>
      </c>
      <c r="P668" s="93" t="e">
        <f>+P667/O667-1</f>
        <v>#VALUE!</v>
      </c>
      <c r="Q668" s="44" t="e">
        <f>365/(Q503/((Q372+P365)/2))</f>
        <v>#VALUE!</v>
      </c>
      <c r="R668" s="40"/>
      <c r="S668" s="41" t="s">
        <v>61</v>
      </c>
    </row>
    <row r="669" spans="2:19" ht="14">
      <c r="B669" s="138"/>
      <c r="C669" s="138"/>
      <c r="D669" s="138"/>
      <c r="E669" s="138"/>
      <c r="F669" s="138"/>
      <c r="G669" s="138"/>
      <c r="H669" s="138"/>
      <c r="I669" s="138"/>
      <c r="J669" s="138"/>
      <c r="K669" s="138"/>
      <c r="L669" s="138"/>
      <c r="M669" s="138"/>
      <c r="N669" s="138"/>
      <c r="O669" s="138"/>
      <c r="P669" s="138"/>
      <c r="Q669" s="44" t="e">
        <f>365/(Q503/((Q408+P401)/2))</f>
        <v>#VALUE!</v>
      </c>
      <c r="R669" s="40"/>
      <c r="S669" s="41" t="s">
        <v>62</v>
      </c>
    </row>
    <row r="670" spans="2:19" ht="14">
      <c r="B670" s="91" t="e">
        <f t="shared" ref="B670:Q677" si="77">+B669/B679</f>
        <v>#DIV/0!</v>
      </c>
      <c r="C670" s="91" t="e">
        <f t="shared" si="77"/>
        <v>#DIV/0!</v>
      </c>
      <c r="D670" s="92" t="e">
        <f t="shared" si="77"/>
        <v>#DIV/0!</v>
      </c>
      <c r="E670" s="91" t="e">
        <f t="shared" si="77"/>
        <v>#DIV/0!</v>
      </c>
      <c r="F670" s="92" t="e">
        <f t="shared" si="77"/>
        <v>#DIV/0!</v>
      </c>
      <c r="G670" s="91" t="e">
        <f t="shared" si="77"/>
        <v>#DIV/0!</v>
      </c>
      <c r="H670" s="92" t="e">
        <f t="shared" si="77"/>
        <v>#DIV/0!</v>
      </c>
      <c r="I670" s="91" t="e">
        <f t="shared" si="77"/>
        <v>#DIV/0!</v>
      </c>
      <c r="J670" s="92" t="e">
        <f t="shared" si="77"/>
        <v>#DIV/0!</v>
      </c>
      <c r="K670" s="91" t="e">
        <f t="shared" si="77"/>
        <v>#DIV/0!</v>
      </c>
      <c r="L670" s="92" t="e">
        <f t="shared" si="77"/>
        <v>#DIV/0!</v>
      </c>
      <c r="M670" s="91" t="e">
        <f t="shared" si="77"/>
        <v>#DIV/0!</v>
      </c>
      <c r="N670" s="93" t="e">
        <f t="shared" si="77"/>
        <v>#DIV/0!</v>
      </c>
      <c r="O670" s="93" t="e">
        <f t="shared" si="77"/>
        <v>#DIV/0!</v>
      </c>
      <c r="P670" s="93" t="e">
        <f t="shared" si="77"/>
        <v>#DIV/0!</v>
      </c>
      <c r="Q670" s="47" t="e">
        <f>Q668+Q667-Q669</f>
        <v>#VALUE!</v>
      </c>
      <c r="R670" s="40"/>
      <c r="S670" s="41" t="s">
        <v>63</v>
      </c>
    </row>
    <row r="671" spans="2:19" ht="14">
      <c r="B671" s="95" t="e">
        <f t="shared" ref="B671:M671" si="78">+B669/B667</f>
        <v>#DIV/0!</v>
      </c>
      <c r="C671" s="95" t="e">
        <f t="shared" si="78"/>
        <v>#DIV/0!</v>
      </c>
      <c r="D671" s="96" t="e">
        <f t="shared" si="78"/>
        <v>#DIV/0!</v>
      </c>
      <c r="E671" s="95" t="e">
        <f t="shared" si="78"/>
        <v>#DIV/0!</v>
      </c>
      <c r="F671" s="96" t="e">
        <f t="shared" si="78"/>
        <v>#DIV/0!</v>
      </c>
      <c r="G671" s="95" t="e">
        <f t="shared" si="78"/>
        <v>#DIV/0!</v>
      </c>
      <c r="H671" s="96" t="e">
        <f t="shared" si="78"/>
        <v>#DIV/0!</v>
      </c>
      <c r="I671" s="95" t="e">
        <f t="shared" si="78"/>
        <v>#DIV/0!</v>
      </c>
      <c r="J671" s="96" t="e">
        <f t="shared" si="78"/>
        <v>#DIV/0!</v>
      </c>
      <c r="K671" s="95" t="e">
        <f t="shared" si="78"/>
        <v>#DIV/0!</v>
      </c>
      <c r="L671" s="96" t="e">
        <f t="shared" si="78"/>
        <v>#DIV/0!</v>
      </c>
      <c r="M671" s="95" t="e">
        <f t="shared" si="78"/>
        <v>#DIV/0!</v>
      </c>
      <c r="N671" s="97" t="e">
        <f>+N669/N667</f>
        <v>#DIV/0!</v>
      </c>
      <c r="O671" s="97" t="e">
        <f>+O669/O667</f>
        <v>#VALUE!</v>
      </c>
      <c r="P671" s="97" t="e">
        <f>+P669/P667</f>
        <v>#VALUE!</v>
      </c>
      <c r="Q671" s="126"/>
      <c r="R671" s="28"/>
      <c r="S671" s="89"/>
    </row>
    <row r="672" spans="2:19" ht="14">
      <c r="B672" s="16">
        <f t="shared" ref="B672:L672" si="79">+B679*B665</f>
        <v>0</v>
      </c>
      <c r="C672" s="16">
        <f t="shared" si="79"/>
        <v>0</v>
      </c>
      <c r="D672" s="16">
        <f t="shared" si="79"/>
        <v>0</v>
      </c>
      <c r="E672" s="16">
        <f t="shared" si="79"/>
        <v>0</v>
      </c>
      <c r="F672" s="16">
        <f t="shared" si="79"/>
        <v>0</v>
      </c>
      <c r="G672" s="16">
        <f t="shared" si="79"/>
        <v>0</v>
      </c>
      <c r="H672" s="16">
        <f t="shared" si="79"/>
        <v>0</v>
      </c>
      <c r="I672" s="16">
        <f t="shared" si="79"/>
        <v>0</v>
      </c>
      <c r="J672" s="16">
        <f t="shared" si="79"/>
        <v>0</v>
      </c>
      <c r="K672" s="16">
        <f t="shared" si="79"/>
        <v>0</v>
      </c>
      <c r="L672" s="16">
        <f t="shared" si="79"/>
        <v>0</v>
      </c>
      <c r="M672">
        <v>600000</v>
      </c>
      <c r="N672">
        <v>600000</v>
      </c>
      <c r="O672">
        <v>600000</v>
      </c>
      <c r="P672">
        <v>674894.93500000006</v>
      </c>
      <c r="Q672">
        <v>710189.85499999998</v>
      </c>
      <c r="R672">
        <v>710189.85499999998</v>
      </c>
      <c r="S672" s="90" t="s">
        <v>43</v>
      </c>
    </row>
    <row r="673" spans="1:19" ht="14">
      <c r="B673" s="32" t="e">
        <f>+B679/B$666</f>
        <v>#VALUE!</v>
      </c>
      <c r="C673" s="32" t="e">
        <f>+C679/C$666</f>
        <v>#VALUE!</v>
      </c>
      <c r="D673" s="33" t="e">
        <f>+D679/D$666</f>
        <v>#VALUE!</v>
      </c>
      <c r="E673" s="32" t="e">
        <f>+E679/E$666</f>
        <v>#VALUE!</v>
      </c>
      <c r="F673" s="33" t="e">
        <f>+F679/F$666</f>
        <v>#VALUE!</v>
      </c>
      <c r="G673" s="32" t="e">
        <f>+G679/G$666</f>
        <v>#VALUE!</v>
      </c>
      <c r="H673" s="33" t="e">
        <f>+H679/H$666</f>
        <v>#VALUE!</v>
      </c>
      <c r="I673" s="32" t="e">
        <f>+I679/I$666</f>
        <v>#VALUE!</v>
      </c>
      <c r="J673" s="33" t="e">
        <f>+J679/J$666</f>
        <v>#VALUE!</v>
      </c>
      <c r="K673" s="32" t="e">
        <f>+K679/K$666</f>
        <v>#VALUE!</v>
      </c>
      <c r="L673" s="33" t="e">
        <f>+L679/L$666</f>
        <v>#VALUE!</v>
      </c>
      <c r="M673" s="32" t="e">
        <f>+M679/M$666</f>
        <v>#DIV/0!</v>
      </c>
      <c r="N673" s="34" t="e">
        <f>+N679/N$666</f>
        <v>#DIV/0!</v>
      </c>
      <c r="O673" s="34" t="e">
        <f>+O679/O$666</f>
        <v>#DIV/0!</v>
      </c>
      <c r="P673" s="34" t="e">
        <f>+P679/P$666</f>
        <v>#DIV/0!</v>
      </c>
      <c r="Q673" s="13">
        <f t="shared" si="74"/>
        <v>2.9583452864164048</v>
      </c>
      <c r="R673" s="6"/>
      <c r="S673" s="90" t="s">
        <v>44</v>
      </c>
    </row>
    <row r="674" spans="1:19" ht="14">
      <c r="B674" s="32" t="e">
        <f>+B679/B$667</f>
        <v>#DIV/0!</v>
      </c>
      <c r="C674" s="32" t="e">
        <f>+C679/C$667</f>
        <v>#DIV/0!</v>
      </c>
      <c r="D674" s="33" t="e">
        <f>+D679/D$667</f>
        <v>#DIV/0!</v>
      </c>
      <c r="E674" s="32" t="e">
        <f>+E679/E$667</f>
        <v>#DIV/0!</v>
      </c>
      <c r="F674" s="33" t="e">
        <f>+F679/F$667</f>
        <v>#DIV/0!</v>
      </c>
      <c r="G674" s="32" t="e">
        <f>+G679/G$667</f>
        <v>#DIV/0!</v>
      </c>
      <c r="H674" s="33" t="e">
        <f>+H679/H$667</f>
        <v>#DIV/0!</v>
      </c>
      <c r="I674" s="32" t="e">
        <f>+I679/I$667</f>
        <v>#DIV/0!</v>
      </c>
      <c r="J674" s="33" t="e">
        <f>+J679/J$667</f>
        <v>#DIV/0!</v>
      </c>
      <c r="K674" s="32" t="e">
        <f>+K679/K$667</f>
        <v>#DIV/0!</v>
      </c>
      <c r="L674" s="33" t="e">
        <f>+L679/L$667</f>
        <v>#DIV/0!</v>
      </c>
      <c r="M674" s="32" t="e">
        <f>+M679/M$667</f>
        <v>#DIV/0!</v>
      </c>
      <c r="N674" s="34" t="e">
        <f>+N679/N$667</f>
        <v>#DIV/0!</v>
      </c>
      <c r="O674" s="34" t="e">
        <f>+O679/O$667</f>
        <v>#VALUE!</v>
      </c>
      <c r="P674" s="34" t="e">
        <f>+P679/P$667</f>
        <v>#VALUE!</v>
      </c>
      <c r="Q674" s="13" t="e">
        <f t="shared" si="75"/>
        <v>#VALUE!</v>
      </c>
      <c r="R674" s="6"/>
      <c r="S674" s="89" t="s">
        <v>45</v>
      </c>
    </row>
    <row r="675" spans="1:19" ht="14">
      <c r="B675" s="32" t="e">
        <f t="shared" ref="B675:Q682" si="80">+(B672+B425-B347-B353)/B552</f>
        <v>#VALUE!</v>
      </c>
      <c r="C675" s="32" t="e">
        <f t="shared" si="80"/>
        <v>#VALUE!</v>
      </c>
      <c r="D675" s="33" t="e">
        <f t="shared" si="80"/>
        <v>#VALUE!</v>
      </c>
      <c r="E675" s="32" t="e">
        <f t="shared" si="80"/>
        <v>#VALUE!</v>
      </c>
      <c r="F675" s="33" t="e">
        <f t="shared" si="80"/>
        <v>#VALUE!</v>
      </c>
      <c r="G675" s="32" t="e">
        <f t="shared" si="80"/>
        <v>#VALUE!</v>
      </c>
      <c r="H675" s="33" t="e">
        <f t="shared" si="80"/>
        <v>#VALUE!</v>
      </c>
      <c r="I675" s="32" t="e">
        <f t="shared" si="80"/>
        <v>#VALUE!</v>
      </c>
      <c r="J675" s="33" t="e">
        <f t="shared" si="80"/>
        <v>#VALUE!</v>
      </c>
      <c r="K675" s="32" t="e">
        <f t="shared" si="80"/>
        <v>#VALUE!</v>
      </c>
      <c r="L675" s="33" t="e">
        <f t="shared" si="80"/>
        <v>#VALUE!</v>
      </c>
      <c r="M675" s="32" t="e">
        <f t="shared" si="80"/>
        <v>#VALUE!</v>
      </c>
      <c r="N675" s="34" t="e">
        <f t="shared" si="80"/>
        <v>#VALUE!</v>
      </c>
      <c r="O675" s="34" t="e">
        <f t="shared" si="80"/>
        <v>#VALUE!</v>
      </c>
      <c r="P675" s="34" t="e">
        <f t="shared" si="80"/>
        <v>#VALUE!</v>
      </c>
      <c r="Q675" s="93" t="e">
        <f>+Q674/P667-1</f>
        <v>#VALUE!</v>
      </c>
      <c r="R675" s="31"/>
      <c r="S675" s="94" t="s">
        <v>46</v>
      </c>
    </row>
    <row r="676" spans="1:19" ht="14">
      <c r="B676" s="32" t="e">
        <f t="shared" ref="B676:K676" si="81">B672/B458</f>
        <v>#DIV/0!</v>
      </c>
      <c r="C676" s="32" t="e">
        <f t="shared" si="81"/>
        <v>#DIV/0!</v>
      </c>
      <c r="D676" s="33" t="e">
        <f t="shared" si="81"/>
        <v>#DIV/0!</v>
      </c>
      <c r="E676" s="32" t="e">
        <f t="shared" si="81"/>
        <v>#DIV/0!</v>
      </c>
      <c r="F676" s="33" t="e">
        <f t="shared" si="81"/>
        <v>#DIV/0!</v>
      </c>
      <c r="G676" s="32" t="e">
        <f t="shared" si="81"/>
        <v>#DIV/0!</v>
      </c>
      <c r="H676" s="33" t="e">
        <f t="shared" si="81"/>
        <v>#DIV/0!</v>
      </c>
      <c r="I676" s="32" t="e">
        <f t="shared" si="81"/>
        <v>#DIV/0!</v>
      </c>
      <c r="J676" s="33" t="e">
        <f t="shared" si="81"/>
        <v>#DIV/0!</v>
      </c>
      <c r="K676" s="32" t="e">
        <f t="shared" si="81"/>
        <v>#DIV/0!</v>
      </c>
      <c r="L676">
        <v>0.15099995437560004</v>
      </c>
      <c r="M676">
        <v>0.19218176011440002</v>
      </c>
      <c r="N676">
        <v>0.10066663625040001</v>
      </c>
      <c r="O676">
        <v>0.23355154543680004</v>
      </c>
      <c r="P676">
        <v>0.31219200000000003</v>
      </c>
      <c r="Q676">
        <v>0.3</v>
      </c>
      <c r="R676" s="6"/>
      <c r="S676" s="90" t="s">
        <v>47</v>
      </c>
    </row>
    <row r="677" spans="1:19" ht="14">
      <c r="A677" s="99"/>
      <c r="B677" s="138"/>
      <c r="C677" s="138"/>
      <c r="D677" s="138"/>
      <c r="E677" s="138"/>
      <c r="F677" s="138"/>
      <c r="G677" s="138"/>
      <c r="H677" s="138"/>
      <c r="I677" s="138"/>
      <c r="J677" s="138"/>
      <c r="K677" s="138"/>
      <c r="L677" s="138"/>
      <c r="M677" s="138"/>
      <c r="N677" s="145"/>
      <c r="O677" s="145"/>
      <c r="P677" s="145"/>
      <c r="Q677" s="93" t="e">
        <f t="shared" si="77"/>
        <v>#DIV/0!</v>
      </c>
      <c r="R677" s="6"/>
      <c r="S677" s="94" t="s">
        <v>48</v>
      </c>
    </row>
    <row r="678" spans="1:19" ht="14">
      <c r="A678" s="100"/>
      <c r="B678" s="138"/>
      <c r="C678" s="138"/>
      <c r="D678" s="138"/>
      <c r="E678" s="138"/>
      <c r="F678" s="138"/>
      <c r="G678" s="138"/>
      <c r="H678" s="138"/>
      <c r="I678" s="138"/>
      <c r="J678" s="138"/>
      <c r="K678" s="138"/>
      <c r="L678" s="138"/>
      <c r="M678" s="138"/>
      <c r="N678" s="145"/>
      <c r="O678" s="145"/>
      <c r="P678" s="145"/>
      <c r="Q678" s="97" t="e">
        <f>+Q676/Q674</f>
        <v>#VALUE!</v>
      </c>
      <c r="R678" s="28"/>
      <c r="S678" s="98" t="s">
        <v>49</v>
      </c>
    </row>
    <row r="679" spans="1:19" ht="14">
      <c r="A679" s="101"/>
      <c r="B679" s="146"/>
      <c r="C679" s="146"/>
      <c r="D679" s="146"/>
      <c r="E679" s="146"/>
      <c r="F679" s="146"/>
      <c r="G679" s="146"/>
      <c r="H679" s="146"/>
      <c r="I679" s="146"/>
      <c r="J679" s="146"/>
      <c r="K679" s="146"/>
      <c r="L679" s="146"/>
      <c r="M679" s="146"/>
      <c r="N679" s="147"/>
      <c r="O679" s="147"/>
      <c r="P679" s="147"/>
      <c r="Q679" s="16">
        <f>+Q686*Q672</f>
        <v>0</v>
      </c>
      <c r="R679" s="6"/>
      <c r="S679" s="89" t="s">
        <v>50</v>
      </c>
    </row>
    <row r="680" spans="1:19" ht="14">
      <c r="B680" s="381" t="s">
        <v>64</v>
      </c>
      <c r="C680" s="382"/>
      <c r="D680" s="382"/>
      <c r="E680" s="382"/>
      <c r="F680" s="382"/>
      <c r="G680" s="382"/>
      <c r="H680" s="382"/>
      <c r="I680" s="382"/>
      <c r="J680" s="382"/>
      <c r="K680" s="382"/>
      <c r="L680" s="382"/>
      <c r="M680" s="382"/>
      <c r="N680" s="382"/>
      <c r="O680" s="128"/>
      <c r="P680" s="128"/>
      <c r="Q680" s="34">
        <f>+Q686/Q$673</f>
        <v>0</v>
      </c>
      <c r="R680" s="35">
        <f>(SUM(INDEX($B680:$Q680,,$S$348-$B$341-$R$348+1):INDEX($B680:$Q680,$S$348-$B$341+1))-MAX(INDEX($B680:$Q680,,$S$348-$B$341-$R$348+1):INDEX($B680:$Q680,$S$348-$B$341+1))-MIN(INDEX($B680:$Q680,,$S$348-$B$341-$R$348+1):INDEX($B680:$Q680,$S$348-$B$341+1)))/(COUNT(INDEX($B680:$Q680,,$S$348-$B$341-$R$348+1):INDEX($B680:$Q680,$S$348-$B$341+1))-2)</f>
        <v>0</v>
      </c>
      <c r="S680" s="36" t="s">
        <v>51</v>
      </c>
    </row>
    <row r="681" spans="1:19" ht="14">
      <c r="B681" s="102"/>
      <c r="C681" s="103" t="e">
        <f t="shared" ref="C681:Q688" si="82">+C674/C668/100</f>
        <v>#DIV/0!</v>
      </c>
      <c r="D681" s="102" t="e">
        <f t="shared" si="82"/>
        <v>#DIV/0!</v>
      </c>
      <c r="E681" s="103" t="e">
        <f t="shared" si="82"/>
        <v>#DIV/0!</v>
      </c>
      <c r="F681" s="102" t="e">
        <f t="shared" si="82"/>
        <v>#DIV/0!</v>
      </c>
      <c r="G681" s="103" t="e">
        <f t="shared" si="82"/>
        <v>#DIV/0!</v>
      </c>
      <c r="H681" s="102" t="e">
        <f t="shared" si="82"/>
        <v>#DIV/0!</v>
      </c>
      <c r="I681" s="103" t="e">
        <f t="shared" si="82"/>
        <v>#DIV/0!</v>
      </c>
      <c r="J681" s="102" t="e">
        <f t="shared" si="82"/>
        <v>#DIV/0!</v>
      </c>
      <c r="K681" s="103" t="e">
        <f t="shared" si="82"/>
        <v>#DIV/0!</v>
      </c>
      <c r="L681" s="102" t="e">
        <f t="shared" si="82"/>
        <v>#DIV/0!</v>
      </c>
      <c r="M681" s="103" t="e">
        <f t="shared" si="82"/>
        <v>#DIV/0!</v>
      </c>
      <c r="N681" s="104" t="e">
        <f t="shared" si="82"/>
        <v>#DIV/0!</v>
      </c>
      <c r="O681" s="104" t="e">
        <f t="shared" si="82"/>
        <v>#VALUE!</v>
      </c>
      <c r="P681" s="104" t="e">
        <f t="shared" si="82"/>
        <v>#VALUE!</v>
      </c>
      <c r="Q681" s="34" t="e">
        <f>+Q686/Q$674</f>
        <v>#VALUE!</v>
      </c>
      <c r="R681" s="35" t="e">
        <f>(SUM(INDEX($B681:$Q681,,$S$348-$B$341-$R$348+1):INDEX($B681:$Q681,$S$348-$B$341+1))-MAX(INDEX($B681:$Q681,,$S$348-$B$341-$R$348+1):INDEX($B681:$Q681,$S$348-$B$341+1))-MIN(INDEX($B681:$Q681,,$S$348-$B$341-$R$348+1):INDEX($B681:$Q681,$S$348-$B$341+1)))/(COUNT(INDEX($B681:$Q681,,$S$348-$B$341-$R$348+1):INDEX($B681:$Q681,$S$348-$B$341+1))-2)</f>
        <v>#DIV/0!</v>
      </c>
      <c r="S681" s="36" t="s">
        <v>52</v>
      </c>
    </row>
    <row r="682" spans="1:19" ht="14">
      <c r="B682" s="105"/>
      <c r="D682" s="105"/>
      <c r="F682" s="105"/>
      <c r="H682" s="105"/>
      <c r="I682" s="106"/>
      <c r="J682" s="107"/>
      <c r="K682" s="106"/>
      <c r="L682" s="107"/>
      <c r="M682" s="106"/>
      <c r="N682" s="108"/>
      <c r="O682" s="135"/>
      <c r="P682" s="135"/>
      <c r="Q682" s="34" t="e">
        <f t="shared" si="80"/>
        <v>#VALUE!</v>
      </c>
      <c r="R682" s="35" t="e">
        <f>(SUM(INDEX($B682:$Q682,,$S$348-$B$341-$R$348+1):INDEX($B682:$Q682,$S$348-$B$341+1))-MAX(INDEX($B682:$Q682,,$S$348-$B$341-$R$348+1):INDEX($B682:$Q682,$S$348-$B$341+1))-MIN(INDEX($B682:$Q682,,$S$348-$B$341-$R$348+1):INDEX($B682:$Q682,$S$348-$B$341+1)))/(COUNT(INDEX($B682:$Q682,,$S$348-$B$341-$R$348+1):INDEX($B682:$Q682,$S$348-$B$341+1))-2)</f>
        <v>#VALUE!</v>
      </c>
      <c r="S682" s="36" t="s">
        <v>53</v>
      </c>
    </row>
    <row r="683" spans="1:19" ht="14">
      <c r="B683" s="48" t="e">
        <f>($R680-B673)/$R680</f>
        <v>#VALUE!</v>
      </c>
      <c r="C683" s="49" t="e">
        <f>($R680-C673)/$R680</f>
        <v>#VALUE!</v>
      </c>
      <c r="D683" s="48" t="e">
        <f>($R680-D673)/$R680</f>
        <v>#VALUE!</v>
      </c>
      <c r="E683" s="49" t="e">
        <f>($R680-E673)/$R680</f>
        <v>#VALUE!</v>
      </c>
      <c r="F683" s="48" t="e">
        <f>($R680-F673)/$R680</f>
        <v>#VALUE!</v>
      </c>
      <c r="G683" s="49" t="e">
        <f>($R680-G673)/$R680</f>
        <v>#VALUE!</v>
      </c>
      <c r="H683" s="48" t="e">
        <f>($R680-H673)/$R680</f>
        <v>#VALUE!</v>
      </c>
      <c r="I683" s="49" t="e">
        <f>($R680-I673)/$R680</f>
        <v>#VALUE!</v>
      </c>
      <c r="J683" s="48" t="e">
        <f>($R680-J673)/$R680</f>
        <v>#VALUE!</v>
      </c>
      <c r="K683" s="49" t="e">
        <f>($R680-K673)/$R680</f>
        <v>#VALUE!</v>
      </c>
      <c r="L683" s="48" t="e">
        <f>($R680-L673)/$R680</f>
        <v>#VALUE!</v>
      </c>
      <c r="M683" s="49" t="e">
        <f>($R680-M673)/$R680</f>
        <v>#DIV/0!</v>
      </c>
      <c r="N683" s="50" t="e">
        <f>($R680-N673)/$R680</f>
        <v>#DIV/0!</v>
      </c>
      <c r="O683" s="50" t="e">
        <f>($R680-O673)/$R680</f>
        <v>#DIV/0!</v>
      </c>
      <c r="P683" s="50" t="e">
        <f>($R680-P673)/$R680</f>
        <v>#DIV/0!</v>
      </c>
      <c r="Q683" s="34" t="e">
        <f t="shared" ref="Q683" si="83">Q679/Q465</f>
        <v>#VALUE!</v>
      </c>
      <c r="R683" s="35" t="e">
        <f>(SUM(INDEX($B683:$Q683,,$S$348-$B$341-$R$348+1):INDEX($B683:$Q683,$S$348-$B$341+1))-MAX(INDEX($B683:$Q683,,$S$348-$B$341-$R$348+1):INDEX($B683:$Q683,$S$348-$B$341+1))-MIN(INDEX($B683:$Q683,,$S$348-$B$341-$R$348+1):INDEX($B683:$Q683,$S$348-$B$341+1)))/(COUNT(INDEX($B683:$Q683,,$S$348-$B$341-$R$348+1):INDEX($B683:$Q683,$S$348-$B$341+1))-2)</f>
        <v>#VALUE!</v>
      </c>
      <c r="S683" s="36" t="s">
        <v>54</v>
      </c>
    </row>
    <row r="684" spans="1:19" s="15" customFormat="1" ht="14">
      <c r="A684" s="79"/>
      <c r="B684" s="48" t="e">
        <f>($R681-B674)/$R681</f>
        <v>#DIV/0!</v>
      </c>
      <c r="C684" s="49" t="e">
        <f>($R681-C674)/$R681</f>
        <v>#DIV/0!</v>
      </c>
      <c r="D684" s="48" t="e">
        <f>($R681-D674)/$R681</f>
        <v>#DIV/0!</v>
      </c>
      <c r="E684" s="49" t="e">
        <f>($R681-E674)/$R681</f>
        <v>#DIV/0!</v>
      </c>
      <c r="F684" s="48" t="e">
        <f>($R681-F674)/$R681</f>
        <v>#DIV/0!</v>
      </c>
      <c r="G684" s="49" t="e">
        <f>($R681-G674)/$R681</f>
        <v>#DIV/0!</v>
      </c>
      <c r="H684" s="48" t="e">
        <f>($R681-H674)/$R681</f>
        <v>#DIV/0!</v>
      </c>
      <c r="I684" s="49" t="e">
        <f>($R681-I674)/$R681</f>
        <v>#DIV/0!</v>
      </c>
      <c r="J684" s="48" t="e">
        <f>($R681-J674)/$R681</f>
        <v>#DIV/0!</v>
      </c>
      <c r="K684" s="49" t="e">
        <f>($R681-K674)/$R681</f>
        <v>#DIV/0!</v>
      </c>
      <c r="L684" s="48" t="e">
        <f>($R681-L674)/$R681</f>
        <v>#DIV/0!</v>
      </c>
      <c r="M684">
        <v>7.6415128426440004</v>
      </c>
      <c r="N684">
        <v>6.2230284227520007</v>
      </c>
      <c r="O684">
        <v>7.8703006523040013</v>
      </c>
      <c r="P684">
        <v>8.5109065193520017</v>
      </c>
      <c r="Q684">
        <v>8.9468763840000012</v>
      </c>
      <c r="R684"/>
      <c r="S684" s="37" t="s">
        <v>55</v>
      </c>
    </row>
    <row r="685" spans="1:19" s="71" customFormat="1" ht="14">
      <c r="A685" s="79"/>
      <c r="B685" s="48" t="e">
        <f>($R682-B675)/$R682</f>
        <v>#VALUE!</v>
      </c>
      <c r="C685" s="49" t="e">
        <f>($R682-C675)/$R682</f>
        <v>#VALUE!</v>
      </c>
      <c r="D685" s="48" t="e">
        <f>($R682-D675)/$R682</f>
        <v>#VALUE!</v>
      </c>
      <c r="E685" s="49" t="e">
        <f>($R682-E675)/$R682</f>
        <v>#VALUE!</v>
      </c>
      <c r="F685" s="48" t="e">
        <f>($R682-F675)/$R682</f>
        <v>#VALUE!</v>
      </c>
      <c r="G685" s="49" t="e">
        <f>($R682-G675)/$R682</f>
        <v>#VALUE!</v>
      </c>
      <c r="H685" s="48" t="e">
        <f>($R682-H675)/$R682</f>
        <v>#VALUE!</v>
      </c>
      <c r="I685" s="49" t="e">
        <f>($R682-I675)/$R682</f>
        <v>#VALUE!</v>
      </c>
      <c r="J685" s="48" t="e">
        <f>($R682-J675)/$R682</f>
        <v>#VALUE!</v>
      </c>
      <c r="K685" s="49" t="e">
        <f>($R682-K675)/$R682</f>
        <v>#VALUE!</v>
      </c>
      <c r="L685" s="48" t="e">
        <f>($R682-L675)/$R682</f>
        <v>#VALUE!</v>
      </c>
      <c r="M685">
        <v>4.6672713170640003</v>
      </c>
      <c r="N685">
        <v>2.8186658150112005</v>
      </c>
      <c r="O685">
        <v>4.5025440941088011</v>
      </c>
      <c r="P685">
        <v>6.5890889182080015</v>
      </c>
      <c r="Q685">
        <v>6.9267599999999998</v>
      </c>
      <c r="R685"/>
      <c r="S685" s="39" t="s">
        <v>56</v>
      </c>
    </row>
    <row r="686" spans="1:19" s="3" customFormat="1" ht="14">
      <c r="A686" s="79"/>
      <c r="B686" s="48" t="e">
        <f>($R683-B676)/$R683</f>
        <v>#VALUE!</v>
      </c>
      <c r="C686" s="49" t="e">
        <f>($R683-C676)/$R683</f>
        <v>#VALUE!</v>
      </c>
      <c r="D686" s="48" t="e">
        <f>($R683-D676)/$R683</f>
        <v>#VALUE!</v>
      </c>
      <c r="E686" s="49" t="e">
        <f>($R683-E676)/$R683</f>
        <v>#VALUE!</v>
      </c>
      <c r="F686" s="48" t="e">
        <f>($R683-F676)/$R683</f>
        <v>#VALUE!</v>
      </c>
      <c r="G686" s="49" t="e">
        <f>($R683-G676)/$R683</f>
        <v>#VALUE!</v>
      </c>
      <c r="H686" s="48" t="e">
        <f>($R683-H676)/$R683</f>
        <v>#VALUE!</v>
      </c>
      <c r="I686" s="49" t="e">
        <f>($R683-I676)/$R683</f>
        <v>#VALUE!</v>
      </c>
      <c r="J686" s="48" t="e">
        <f>($R683-J676)/$R683</f>
        <v>#VALUE!</v>
      </c>
      <c r="K686" s="49" t="e">
        <f>($R683-K676)/$R683</f>
        <v>#VALUE!</v>
      </c>
      <c r="L686" s="48" t="e">
        <f>($R683-L676)/$R683</f>
        <v>#VALUE!</v>
      </c>
      <c r="M686">
        <v>6.4773872075867756</v>
      </c>
      <c r="N686">
        <v>4.2727949011392186</v>
      </c>
      <c r="O686">
        <v>6.4813417871934282</v>
      </c>
      <c r="P686">
        <v>7.545445768085675</v>
      </c>
      <c r="Q686"/>
      <c r="R686" s="148" t="s">
        <v>2103</v>
      </c>
      <c r="S686" s="36" t="s">
        <v>57</v>
      </c>
    </row>
    <row r="687" spans="1:19" ht="14">
      <c r="B687" s="105"/>
      <c r="D687" s="105"/>
      <c r="F687" s="105"/>
      <c r="H687" s="105"/>
      <c r="I687" s="96"/>
      <c r="J687" s="95"/>
      <c r="K687" s="96"/>
      <c r="L687" s="95"/>
      <c r="M687" s="96"/>
      <c r="N687" s="97" t="e">
        <f>N682/N679-1</f>
        <v>#DIV/0!</v>
      </c>
      <c r="O687" s="97" t="e">
        <f>O682/O679-1</f>
        <v>#DIV/0!</v>
      </c>
      <c r="P687" s="97" t="e">
        <f>P682/P679-1</f>
        <v>#DIV/0!</v>
      </c>
      <c r="Q687" s="128"/>
      <c r="R687" s="28"/>
      <c r="S687" s="89"/>
    </row>
    <row r="688" spans="1:19" ht="14">
      <c r="B688" s="109" t="e">
        <f t="shared" ref="B688:M688" si="84">AVERAGE(B683:B687)</f>
        <v>#VALUE!</v>
      </c>
      <c r="C688" s="110" t="e">
        <f t="shared" si="84"/>
        <v>#VALUE!</v>
      </c>
      <c r="D688" s="109" t="e">
        <f t="shared" si="84"/>
        <v>#VALUE!</v>
      </c>
      <c r="E688" s="110" t="e">
        <f t="shared" si="84"/>
        <v>#VALUE!</v>
      </c>
      <c r="F688" s="109" t="e">
        <f t="shared" si="84"/>
        <v>#VALUE!</v>
      </c>
      <c r="G688" s="110" t="e">
        <f t="shared" si="84"/>
        <v>#VALUE!</v>
      </c>
      <c r="H688" s="109" t="e">
        <f t="shared" si="84"/>
        <v>#VALUE!</v>
      </c>
      <c r="I688" s="110" t="e">
        <f t="shared" si="84"/>
        <v>#VALUE!</v>
      </c>
      <c r="J688" s="52" t="e">
        <f t="shared" si="84"/>
        <v>#VALUE!</v>
      </c>
      <c r="K688" s="53" t="e">
        <f t="shared" si="84"/>
        <v>#VALUE!</v>
      </c>
      <c r="L688" s="52" t="e">
        <f t="shared" si="84"/>
        <v>#VALUE!</v>
      </c>
      <c r="M688" s="53" t="e">
        <f t="shared" si="84"/>
        <v>#DIV/0!</v>
      </c>
      <c r="N688" s="54" t="e">
        <f>AVERAGE(N683:N687)</f>
        <v>#DIV/0!</v>
      </c>
      <c r="O688" s="54" t="e">
        <f>AVERAGE(O683:O687)</f>
        <v>#DIV/0!</v>
      </c>
      <c r="P688" s="54" t="e">
        <f>AVERAGE(P683:P687)</f>
        <v>#DIV/0!</v>
      </c>
      <c r="Q688" s="104" t="e">
        <f t="shared" si="82"/>
        <v>#VALUE!</v>
      </c>
      <c r="R688" s="28"/>
      <c r="S688" s="89" t="s">
        <v>65</v>
      </c>
    </row>
    <row r="689" spans="1:19" ht="14">
      <c r="B689" s="383" t="s">
        <v>73</v>
      </c>
      <c r="C689" s="384"/>
      <c r="D689" s="384"/>
      <c r="E689" s="384"/>
      <c r="F689" s="384"/>
      <c r="G689" s="384"/>
      <c r="H689" s="384"/>
      <c r="I689" s="384"/>
      <c r="J689" s="384"/>
      <c r="K689" s="384"/>
      <c r="L689" s="384"/>
      <c r="M689" s="384"/>
      <c r="N689" s="384"/>
      <c r="O689" s="129"/>
      <c r="P689" s="129"/>
      <c r="Q689" s="135"/>
      <c r="R689" s="30"/>
      <c r="S689" s="90" t="s">
        <v>66</v>
      </c>
    </row>
    <row r="690" spans="1:19" ht="14">
      <c r="A690" s="3"/>
      <c r="B690" s="55"/>
      <c r="C690" s="56">
        <f>+B$669+B690</f>
        <v>0</v>
      </c>
      <c r="D690" s="56">
        <f>+C$669+C690</f>
        <v>0</v>
      </c>
      <c r="E690" s="56">
        <f>+D$669+D690</f>
        <v>0</v>
      </c>
      <c r="F690" s="56">
        <f>+E$669+E690</f>
        <v>0</v>
      </c>
      <c r="G690" s="56">
        <f>+F$669+F690</f>
        <v>0</v>
      </c>
      <c r="H690" s="56">
        <f>+G$669+G690</f>
        <v>0</v>
      </c>
      <c r="I690" s="56">
        <f>+H$669+H690</f>
        <v>0</v>
      </c>
      <c r="J690" s="56">
        <f>+I$669+I690</f>
        <v>0</v>
      </c>
      <c r="K690" s="56">
        <f>+J$669+J690</f>
        <v>0</v>
      </c>
      <c r="L690" s="56">
        <f>+K$669+K690</f>
        <v>0</v>
      </c>
      <c r="M690" s="56">
        <f>+L$669+L690</f>
        <v>0</v>
      </c>
      <c r="N690" s="57">
        <f>+M$669+M690</f>
        <v>0</v>
      </c>
      <c r="O690" s="57">
        <f>+N$669+N690</f>
        <v>0</v>
      </c>
      <c r="P690" s="57">
        <f>+O$669+O690</f>
        <v>0</v>
      </c>
      <c r="Q690" s="50" t="e">
        <f t="shared" ref="Q690:Q693" si="85">($R680-Q680)/$R680</f>
        <v>#DIV/0!</v>
      </c>
      <c r="R690" s="31"/>
      <c r="S690" s="51" t="s">
        <v>67</v>
      </c>
    </row>
    <row r="691" spans="1:19" ht="14">
      <c r="A691" s="3"/>
      <c r="B691" s="58">
        <f>+B$679+B690</f>
        <v>0</v>
      </c>
      <c r="C691" s="59">
        <f>+C$679+C690</f>
        <v>0</v>
      </c>
      <c r="D691" s="59">
        <f>+D$679+D690</f>
        <v>0</v>
      </c>
      <c r="E691" s="59">
        <f>+E$679+E690</f>
        <v>0</v>
      </c>
      <c r="F691" s="59">
        <f>+F$679+F690</f>
        <v>0</v>
      </c>
      <c r="G691" s="59">
        <f>+G$679+G690</f>
        <v>0</v>
      </c>
      <c r="H691" s="59">
        <f>+H$679+H690</f>
        <v>0</v>
      </c>
      <c r="I691" s="59">
        <f>+I$679+I690</f>
        <v>0</v>
      </c>
      <c r="J691" s="59">
        <f>+J$679+J690</f>
        <v>0</v>
      </c>
      <c r="K691" s="59">
        <f>+K$679+K690</f>
        <v>0</v>
      </c>
      <c r="L691" s="59">
        <f>+L$679+L690</f>
        <v>0</v>
      </c>
      <c r="M691" s="59">
        <f>+M$679+M690</f>
        <v>0</v>
      </c>
      <c r="N691" s="60">
        <f>+N$679+N690</f>
        <v>0</v>
      </c>
      <c r="O691" s="60">
        <f>+O$679+O690</f>
        <v>0</v>
      </c>
      <c r="P691" s="60">
        <f>+P$679+P690</f>
        <v>0</v>
      </c>
      <c r="Q691" s="50" t="e">
        <f t="shared" si="85"/>
        <v>#DIV/0!</v>
      </c>
      <c r="R691" s="31"/>
      <c r="S691" s="51" t="s">
        <v>68</v>
      </c>
    </row>
    <row r="692" spans="1:19" ht="14">
      <c r="A692" s="3"/>
      <c r="B692" s="72"/>
      <c r="C692" s="3"/>
      <c r="D692" s="3"/>
      <c r="E692" s="3"/>
      <c r="F692" s="3"/>
      <c r="G692" s="3"/>
      <c r="H692" s="3"/>
      <c r="I692" s="61"/>
      <c r="J692" s="61"/>
      <c r="K692" s="61"/>
      <c r="L692" s="61"/>
      <c r="M692" s="61"/>
      <c r="N692" s="62"/>
      <c r="O692" s="62" t="e">
        <f>+O691/B691-1</f>
        <v>#DIV/0!</v>
      </c>
      <c r="P692" s="62" t="e">
        <f>+P691/C691-1</f>
        <v>#DIV/0!</v>
      </c>
      <c r="Q692" s="50" t="e">
        <f t="shared" si="85"/>
        <v>#VALUE!</v>
      </c>
      <c r="R692" s="31"/>
      <c r="S692" s="51" t="s">
        <v>69</v>
      </c>
    </row>
    <row r="693" spans="1:19" ht="14">
      <c r="A693" s="64"/>
      <c r="B693" s="65"/>
      <c r="C693" s="66" t="e">
        <f>RATE(C$341-$B$341,,-$B691,C691)</f>
        <v>#NUM!</v>
      </c>
      <c r="D693" s="66" t="e">
        <f>RATE(D$341-$B$341,,-$B691,D691)</f>
        <v>#NUM!</v>
      </c>
      <c r="E693" s="66" t="e">
        <f>RATE(E$341-$B$341,,-$B691,E691)</f>
        <v>#NUM!</v>
      </c>
      <c r="F693" s="66" t="e">
        <f>RATE(F$341-$B$341,,-$B691,F691)</f>
        <v>#NUM!</v>
      </c>
      <c r="G693" s="66" t="e">
        <f>RATE(G$341-$B$341,,-$B691,G691)</f>
        <v>#NUM!</v>
      </c>
      <c r="H693" s="66" t="e">
        <f>RATE(H$341-$B$341,,-$B691,H691)</f>
        <v>#NUM!</v>
      </c>
      <c r="I693" s="66" t="e">
        <f>RATE(I$341-$B$341,,-$B691,I691)</f>
        <v>#NUM!</v>
      </c>
      <c r="J693" s="66" t="e">
        <f>RATE(J$341-$B$341,,-$B691,J691)</f>
        <v>#NUM!</v>
      </c>
      <c r="K693" s="66" t="e">
        <f>RATE(K$341-$B$341,,-$B691,K691)</f>
        <v>#NUM!</v>
      </c>
      <c r="L693" s="66" t="e">
        <f>RATE(L$341-$B$341,,-$B691,L691)</f>
        <v>#NUM!</v>
      </c>
      <c r="M693" s="66" t="e">
        <f>RATE(M$341-$B$341,,-$B691,M691)</f>
        <v>#NUM!</v>
      </c>
      <c r="N693" s="67" t="e">
        <f>RATE(N$341-$B$341,,-$B691,N691)</f>
        <v>#NUM!</v>
      </c>
      <c r="O693" s="67" t="e">
        <f>RATE(O$341-$B$341,,-$B691,O691)</f>
        <v>#NUM!</v>
      </c>
      <c r="P693" s="67" t="e">
        <f>RATE(P$341-$B$341,,-$B691,P691)</f>
        <v>#NUM!</v>
      </c>
      <c r="Q693" s="50" t="e">
        <f t="shared" si="85"/>
        <v>#VALUE!</v>
      </c>
      <c r="R693" s="31"/>
      <c r="S693" s="51" t="s">
        <v>70</v>
      </c>
    </row>
    <row r="694" spans="1:19" ht="14">
      <c r="A694" s="3"/>
      <c r="B694" s="55"/>
      <c r="C694" s="56"/>
      <c r="D694" s="56">
        <f>+C$669+C694</f>
        <v>0</v>
      </c>
      <c r="E694" s="56">
        <f>+D$669+D694</f>
        <v>0</v>
      </c>
      <c r="F694" s="56">
        <f>+E$669+E694</f>
        <v>0</v>
      </c>
      <c r="G694" s="56">
        <f>+F$669+F694</f>
        <v>0</v>
      </c>
      <c r="H694" s="56">
        <f>+G$669+G694</f>
        <v>0</v>
      </c>
      <c r="I694" s="56">
        <f>+H$669+H694</f>
        <v>0</v>
      </c>
      <c r="J694" s="56">
        <f>+I$669+I694</f>
        <v>0</v>
      </c>
      <c r="K694" s="56">
        <f>+J$669+J694</f>
        <v>0</v>
      </c>
      <c r="L694" s="56">
        <f>+K$669+K694</f>
        <v>0</v>
      </c>
      <c r="M694" s="56">
        <f>+L$669+L694</f>
        <v>0</v>
      </c>
      <c r="N694" s="57">
        <f>+M$669+M694</f>
        <v>0</v>
      </c>
      <c r="O694" s="57">
        <f>+N$669+N694</f>
        <v>0</v>
      </c>
      <c r="P694" s="57">
        <f>+O$669+O694</f>
        <v>0</v>
      </c>
      <c r="Q694" s="97" t="e">
        <f>Q689/Q686-1</f>
        <v>#DIV/0!</v>
      </c>
      <c r="R694" s="28"/>
      <c r="S694" s="98" t="s">
        <v>71</v>
      </c>
    </row>
    <row r="695" spans="1:19" ht="14">
      <c r="A695" s="3"/>
      <c r="B695" s="58"/>
      <c r="C695" s="59">
        <f>+C$679+C694</f>
        <v>0</v>
      </c>
      <c r="D695" s="59">
        <f>+D$679+D694</f>
        <v>0</v>
      </c>
      <c r="E695" s="59">
        <f>+E$679+E694</f>
        <v>0</v>
      </c>
      <c r="F695" s="59">
        <f>+F$679+F694</f>
        <v>0</v>
      </c>
      <c r="G695" s="59">
        <f>+G$679+G694</f>
        <v>0</v>
      </c>
      <c r="H695" s="59">
        <f>+H$679+H694</f>
        <v>0</v>
      </c>
      <c r="I695" s="59">
        <f>+I$679+I694</f>
        <v>0</v>
      </c>
      <c r="J695" s="59">
        <f>+J$679+J694</f>
        <v>0</v>
      </c>
      <c r="K695" s="59">
        <f>+K$679+K694</f>
        <v>0</v>
      </c>
      <c r="L695" s="59">
        <f>+L$679+L694</f>
        <v>0</v>
      </c>
      <c r="M695" s="59">
        <f>+M$679+M694</f>
        <v>0</v>
      </c>
      <c r="N695" s="60">
        <f>+N$679+N694</f>
        <v>0</v>
      </c>
      <c r="O695" s="60">
        <f>+O$679+O694</f>
        <v>0</v>
      </c>
      <c r="P695" s="60">
        <f>+P$679+P694</f>
        <v>0</v>
      </c>
      <c r="Q695" s="54" t="e">
        <f>AVERAGE(Q690:Q694)</f>
        <v>#DIV/0!</v>
      </c>
      <c r="R695" s="31"/>
      <c r="S695" s="51" t="s">
        <v>72</v>
      </c>
    </row>
    <row r="696" spans="1:19" ht="14">
      <c r="A696" s="3"/>
      <c r="B696" s="72"/>
      <c r="C696" s="3"/>
      <c r="D696" s="3"/>
      <c r="E696" s="3"/>
      <c r="F696" s="3"/>
      <c r="G696" s="3"/>
      <c r="H696" s="3"/>
      <c r="I696" s="61"/>
      <c r="J696" s="61"/>
      <c r="K696" s="61"/>
      <c r="L696" s="61"/>
      <c r="M696" s="61"/>
      <c r="N696" s="62"/>
      <c r="O696" s="62" t="e">
        <f>+O695/C695-1</f>
        <v>#DIV/0!</v>
      </c>
      <c r="P696" s="62" t="e">
        <f>+P695/D695-1</f>
        <v>#DIV/0!</v>
      </c>
      <c r="Q696" s="129"/>
      <c r="R696" s="28"/>
      <c r="S696" s="89"/>
    </row>
    <row r="697" spans="1:19" s="3" customFormat="1" ht="14">
      <c r="A697" s="64"/>
      <c r="B697" s="65"/>
      <c r="C697" s="66"/>
      <c r="D697" s="66" t="e">
        <f>RATE(D$341-$C$341,,-$C695,D695)</f>
        <v>#NUM!</v>
      </c>
      <c r="E697" s="66" t="e">
        <f>RATE(E$341-$C$341,,-$C695,E695)</f>
        <v>#NUM!</v>
      </c>
      <c r="F697" s="66" t="e">
        <f>RATE(F$341-$C$341,,-$C695,F695)</f>
        <v>#NUM!</v>
      </c>
      <c r="G697" s="66" t="e">
        <f>RATE(G$341-$C$341,,-$C695,G695)</f>
        <v>#NUM!</v>
      </c>
      <c r="H697" s="66" t="e">
        <f>RATE(H$341-$C$341,,-$C695,H695)</f>
        <v>#NUM!</v>
      </c>
      <c r="I697" s="66" t="e">
        <f>RATE(I$341-$C$341,,-$C695,I695)</f>
        <v>#NUM!</v>
      </c>
      <c r="J697" s="66" t="e">
        <f>RATE(J$341-$C$341,,-$C695,J695)</f>
        <v>#NUM!</v>
      </c>
      <c r="K697" s="66" t="e">
        <f>RATE(K$341-$C$341,,-$C695,K695)</f>
        <v>#NUM!</v>
      </c>
      <c r="L697" s="66" t="e">
        <f>RATE(L$341-$C$341,,-$C695,L695)</f>
        <v>#NUM!</v>
      </c>
      <c r="M697" s="66" t="e">
        <f>RATE(M$341-$C$341,,-$C695,M695)</f>
        <v>#NUM!</v>
      </c>
      <c r="N697" s="67" t="e">
        <f>RATE(N$341-$C$341,,-$C695,N695)</f>
        <v>#NUM!</v>
      </c>
      <c r="O697" s="67" t="e">
        <f>RATE(O$341-$C$341,,-$C695,O695)</f>
        <v>#NUM!</v>
      </c>
      <c r="P697" s="67" t="e">
        <f>RATE(P$341-$C$341,,-$C695,P695)</f>
        <v>#NUM!</v>
      </c>
      <c r="Q697" s="57">
        <f>+P$669+P690</f>
        <v>0</v>
      </c>
      <c r="R697" s="31"/>
      <c r="S697" s="36" t="s">
        <v>74</v>
      </c>
    </row>
    <row r="698" spans="1:19" s="3" customFormat="1" ht="14">
      <c r="B698" s="55"/>
      <c r="C698" s="56"/>
      <c r="D698" s="56"/>
      <c r="E698" s="56">
        <f>+D$669+D698</f>
        <v>0</v>
      </c>
      <c r="F698" s="56">
        <f>+E$669+E698</f>
        <v>0</v>
      </c>
      <c r="G698" s="56">
        <f>+F$669+F698</f>
        <v>0</v>
      </c>
      <c r="H698" s="56">
        <f>+G$669+G698</f>
        <v>0</v>
      </c>
      <c r="I698" s="56">
        <f>+H$669+H698</f>
        <v>0</v>
      </c>
      <c r="J698" s="56">
        <f>+I$669+I698</f>
        <v>0</v>
      </c>
      <c r="K698" s="56">
        <f>+J$669+J698</f>
        <v>0</v>
      </c>
      <c r="L698" s="56">
        <f>+K$669+K698</f>
        <v>0</v>
      </c>
      <c r="M698" s="56">
        <f>+L$669+L698</f>
        <v>0</v>
      </c>
      <c r="N698" s="57">
        <f>+M$669+M698</f>
        <v>0</v>
      </c>
      <c r="O698" s="57">
        <f>+N$669+N698</f>
        <v>0</v>
      </c>
      <c r="P698" s="57">
        <f>+O$669+O698</f>
        <v>0</v>
      </c>
      <c r="Q698" s="60">
        <f t="shared" ref="Q698" si="86">+Q$686+Q697</f>
        <v>0</v>
      </c>
      <c r="R698" s="31"/>
      <c r="S698" s="36" t="s">
        <v>75</v>
      </c>
    </row>
    <row r="699" spans="1:19" s="3" customFormat="1" ht="14">
      <c r="B699" s="58"/>
      <c r="C699" s="59"/>
      <c r="D699" s="59">
        <f>+D$679+D698</f>
        <v>0</v>
      </c>
      <c r="E699" s="59">
        <f>+E$679+E698</f>
        <v>0</v>
      </c>
      <c r="F699" s="59">
        <f>+F$679+F698</f>
        <v>0</v>
      </c>
      <c r="G699" s="59">
        <f>+G$679+G698</f>
        <v>0</v>
      </c>
      <c r="H699" s="59">
        <f>+H$679+H698</f>
        <v>0</v>
      </c>
      <c r="I699" s="59">
        <f>+I$679+I698</f>
        <v>0</v>
      </c>
      <c r="J699" s="59">
        <f>+J$679+J698</f>
        <v>0</v>
      </c>
      <c r="K699" s="59">
        <f>+K$679+K698</f>
        <v>0</v>
      </c>
      <c r="L699" s="59">
        <f>+L$679+L698</f>
        <v>0</v>
      </c>
      <c r="M699" s="59">
        <f>+M$679+M698</f>
        <v>0</v>
      </c>
      <c r="N699" s="60">
        <f>+N$679+N698</f>
        <v>0</v>
      </c>
      <c r="O699" s="60">
        <f>+O$679+O698</f>
        <v>0</v>
      </c>
      <c r="P699" s="60">
        <f>+P$679+P698</f>
        <v>0</v>
      </c>
      <c r="Q699" s="62" t="e">
        <f>+Q698/D691-1</f>
        <v>#DIV/0!</v>
      </c>
      <c r="R699" s="31"/>
      <c r="S699" s="63" t="s">
        <v>76</v>
      </c>
    </row>
    <row r="700" spans="1:19" s="70" customFormat="1" ht="14">
      <c r="A700" s="3"/>
      <c r="B700" s="72"/>
      <c r="C700" s="3"/>
      <c r="D700" s="3"/>
      <c r="E700" s="3"/>
      <c r="F700" s="3"/>
      <c r="G700" s="3"/>
      <c r="H700" s="3"/>
      <c r="I700" s="61"/>
      <c r="J700" s="61"/>
      <c r="K700" s="61"/>
      <c r="L700" s="61"/>
      <c r="M700" s="61"/>
      <c r="N700" s="62"/>
      <c r="O700" s="62" t="e">
        <f>+O699/D699-1</f>
        <v>#DIV/0!</v>
      </c>
      <c r="P700" s="62" t="e">
        <f>+P699/E699-1</f>
        <v>#DIV/0!</v>
      </c>
      <c r="Q700" s="67" t="e">
        <f>RATE(Q$348-$B$341,,-$B691,Q698)</f>
        <v>#NUM!</v>
      </c>
      <c r="R700" s="68"/>
      <c r="S700" s="69" t="s">
        <v>77</v>
      </c>
    </row>
    <row r="701" spans="1:19" s="3" customFormat="1" ht="14">
      <c r="A701" s="64"/>
      <c r="B701" s="65"/>
      <c r="C701" s="66"/>
      <c r="D701" s="66"/>
      <c r="E701" s="66" t="e">
        <f>RATE(E$341-$D$341,,-$D699,E699)</f>
        <v>#NUM!</v>
      </c>
      <c r="F701" s="66" t="e">
        <f>RATE(F$341-$D$341,,-$D699,F699)</f>
        <v>#NUM!</v>
      </c>
      <c r="G701" s="66" t="e">
        <f>RATE(G$341-$D$341,,-$D699,G699)</f>
        <v>#NUM!</v>
      </c>
      <c r="H701" s="66" t="e">
        <f>RATE(H$341-$D$341,,-$D699,H699)</f>
        <v>#NUM!</v>
      </c>
      <c r="I701" s="66" t="e">
        <f>RATE(I$341-$D$341,,-$D699,I699)</f>
        <v>#NUM!</v>
      </c>
      <c r="J701" s="66" t="e">
        <f>RATE(J$341-$D$341,,-$D699,J699)</f>
        <v>#NUM!</v>
      </c>
      <c r="K701" s="66" t="e">
        <f>RATE(K$341-$D$341,,-$D699,K699)</f>
        <v>#NUM!</v>
      </c>
      <c r="L701" s="66" t="e">
        <f>RATE(L$341-$D$341,,-$D699,L699)</f>
        <v>#NUM!</v>
      </c>
      <c r="M701" s="66" t="e">
        <f>RATE(M$341-$D$341,,-$D699,M699)</f>
        <v>#NUM!</v>
      </c>
      <c r="N701" s="67" t="e">
        <f>RATE(N$341-$D$341,,-$D699,N699)</f>
        <v>#NUM!</v>
      </c>
      <c r="O701" s="67" t="e">
        <f>RATE(O$341-$D$341,,-$D699,O699)</f>
        <v>#NUM!</v>
      </c>
      <c r="P701" s="67" t="e">
        <f>RATE(P$341-$D$341,,-$D699,P699)</f>
        <v>#NUM!</v>
      </c>
      <c r="Q701" s="57">
        <f>+P$669+P694</f>
        <v>0</v>
      </c>
      <c r="R701" s="31"/>
      <c r="S701" s="36" t="s">
        <v>74</v>
      </c>
    </row>
    <row r="702" spans="1:19" s="3" customFormat="1" ht="14">
      <c r="B702" s="55"/>
      <c r="C702" s="56"/>
      <c r="D702" s="56"/>
      <c r="E702" s="56"/>
      <c r="F702" s="56">
        <f>+E$669+E702</f>
        <v>0</v>
      </c>
      <c r="G702" s="56">
        <f>+F$669+F702</f>
        <v>0</v>
      </c>
      <c r="H702" s="56">
        <f>+G$669+G702</f>
        <v>0</v>
      </c>
      <c r="I702" s="56">
        <f>+H$669+H702</f>
        <v>0</v>
      </c>
      <c r="J702" s="56">
        <f>+I$669+I702</f>
        <v>0</v>
      </c>
      <c r="K702" s="56">
        <f>+J$669+J702</f>
        <v>0</v>
      </c>
      <c r="L702" s="56">
        <f>+K$669+K702</f>
        <v>0</v>
      </c>
      <c r="M702" s="56">
        <f>+L$669+L702</f>
        <v>0</v>
      </c>
      <c r="N702" s="57">
        <f>+M$669+M702</f>
        <v>0</v>
      </c>
      <c r="O702" s="57">
        <f>+N$669+N702</f>
        <v>0</v>
      </c>
      <c r="P702" s="57">
        <f>+O$669+O702</f>
        <v>0</v>
      </c>
      <c r="Q702" s="60">
        <f t="shared" ref="Q702" si="87">+Q$686+Q701</f>
        <v>0</v>
      </c>
      <c r="R702" s="31"/>
      <c r="S702" s="36" t="s">
        <v>75</v>
      </c>
    </row>
    <row r="703" spans="1:19" s="3" customFormat="1" ht="14">
      <c r="B703" s="58"/>
      <c r="C703" s="59"/>
      <c r="D703" s="59"/>
      <c r="E703" s="59">
        <f>+E$679+E702</f>
        <v>0</v>
      </c>
      <c r="F703" s="59">
        <f>+F$679+F702</f>
        <v>0</v>
      </c>
      <c r="G703" s="59">
        <f>+G$679+G702</f>
        <v>0</v>
      </c>
      <c r="H703" s="59">
        <f>+H$679+H702</f>
        <v>0</v>
      </c>
      <c r="I703" s="59">
        <f>+I$679+I702</f>
        <v>0</v>
      </c>
      <c r="J703" s="59">
        <f>+J$679+J702</f>
        <v>0</v>
      </c>
      <c r="K703" s="59">
        <f>+K$679+K702</f>
        <v>0</v>
      </c>
      <c r="L703" s="59">
        <f>+L$679+L702</f>
        <v>0</v>
      </c>
      <c r="M703" s="59">
        <f>+M$679+M702</f>
        <v>0</v>
      </c>
      <c r="N703" s="60">
        <f>+N$679+N702</f>
        <v>0</v>
      </c>
      <c r="O703" s="60">
        <f>+O$679+O702</f>
        <v>0</v>
      </c>
      <c r="P703" s="60">
        <f>+P$679+P702</f>
        <v>0</v>
      </c>
      <c r="Q703" s="62" t="e">
        <f>+Q702/E695-1</f>
        <v>#DIV/0!</v>
      </c>
      <c r="R703" s="31"/>
      <c r="S703" s="63" t="s">
        <v>76</v>
      </c>
    </row>
    <row r="704" spans="1:19" s="70" customFormat="1" ht="14">
      <c r="A704" s="3"/>
      <c r="B704" s="72"/>
      <c r="C704" s="3"/>
      <c r="D704" s="3"/>
      <c r="E704" s="3"/>
      <c r="F704" s="3"/>
      <c r="G704" s="3"/>
      <c r="H704" s="3"/>
      <c r="I704" s="61"/>
      <c r="J704" s="61"/>
      <c r="K704" s="61"/>
      <c r="L704" s="61"/>
      <c r="M704" s="61"/>
      <c r="N704" s="62"/>
      <c r="O704" s="62" t="e">
        <f>+O703/E703-1</f>
        <v>#DIV/0!</v>
      </c>
      <c r="P704" s="62" t="e">
        <f>+P703/F703-1</f>
        <v>#DIV/0!</v>
      </c>
      <c r="Q704" s="67" t="e">
        <f>RATE(Q$348-$C$341,,-$C695,Q702)</f>
        <v>#NUM!</v>
      </c>
      <c r="R704" s="68"/>
      <c r="S704" s="69" t="s">
        <v>77</v>
      </c>
    </row>
    <row r="705" spans="1:19" s="3" customFormat="1" ht="14">
      <c r="A705" s="64"/>
      <c r="B705" s="65"/>
      <c r="C705" s="66"/>
      <c r="D705" s="66"/>
      <c r="E705" s="66"/>
      <c r="F705" s="66" t="e">
        <f>RATE(F$341-$E$341,,-$E703,F703)</f>
        <v>#NUM!</v>
      </c>
      <c r="G705" s="66" t="e">
        <f>RATE(G$341-$E$341,,-$E703,G703)</f>
        <v>#NUM!</v>
      </c>
      <c r="H705" s="66" t="e">
        <f>RATE(H$341-$E$341,,-$E703,H703)</f>
        <v>#NUM!</v>
      </c>
      <c r="I705" s="66" t="e">
        <f>RATE(I$341-$E$341,,-$E703,I703)</f>
        <v>#NUM!</v>
      </c>
      <c r="J705" s="66" t="e">
        <f>RATE(J$341-$E$341,,-$E703,J703)</f>
        <v>#NUM!</v>
      </c>
      <c r="K705" s="66" t="e">
        <f>RATE(K$341-$E$341,,-$E703,K703)</f>
        <v>#NUM!</v>
      </c>
      <c r="L705" s="66" t="e">
        <f>RATE(L$341-$E$341,,-$E703,L703)</f>
        <v>#NUM!</v>
      </c>
      <c r="M705" s="66" t="e">
        <f>RATE(M$341-$E$341,,-$E703,M703)</f>
        <v>#NUM!</v>
      </c>
      <c r="N705" s="67" t="e">
        <f>RATE(N$341-$E$341,,-$E703,N703)</f>
        <v>#NUM!</v>
      </c>
      <c r="O705" s="67" t="e">
        <f>RATE(O$341-$E$341,,-$E703,O703)</f>
        <v>#NUM!</v>
      </c>
      <c r="P705" s="67" t="e">
        <f>RATE(P$341-$E$341,,-$E703,P703)</f>
        <v>#NUM!</v>
      </c>
      <c r="Q705" s="57">
        <f>+P$669+P698</f>
        <v>0</v>
      </c>
      <c r="R705" s="31"/>
      <c r="S705" s="36" t="s">
        <v>74</v>
      </c>
    </row>
    <row r="706" spans="1:19" s="3" customFormat="1" ht="14">
      <c r="B706" s="55"/>
      <c r="C706" s="56"/>
      <c r="D706" s="56"/>
      <c r="E706" s="56"/>
      <c r="F706" s="56"/>
      <c r="G706" s="56">
        <f>+F$669+F706</f>
        <v>0</v>
      </c>
      <c r="H706" s="56">
        <f>+G$669+G706</f>
        <v>0</v>
      </c>
      <c r="I706" s="56">
        <f>+H$669+H706</f>
        <v>0</v>
      </c>
      <c r="J706" s="56">
        <f>+I$669+I706</f>
        <v>0</v>
      </c>
      <c r="K706" s="56">
        <f>+J$669+J706</f>
        <v>0</v>
      </c>
      <c r="L706" s="56">
        <f>+K$669+K706</f>
        <v>0</v>
      </c>
      <c r="M706" s="56">
        <f>+L$669+L706</f>
        <v>0</v>
      </c>
      <c r="N706" s="57">
        <f>+M$669+M706</f>
        <v>0</v>
      </c>
      <c r="O706" s="57">
        <f>+N$669+N706</f>
        <v>0</v>
      </c>
      <c r="P706" s="57">
        <f>+O$669+O706</f>
        <v>0</v>
      </c>
      <c r="Q706" s="60">
        <f t="shared" ref="Q706" si="88">+Q$686+Q705</f>
        <v>0</v>
      </c>
      <c r="R706" s="31"/>
      <c r="S706" s="36" t="s">
        <v>75</v>
      </c>
    </row>
    <row r="707" spans="1:19" s="3" customFormat="1" ht="14">
      <c r="B707" s="58"/>
      <c r="C707" s="59"/>
      <c r="D707" s="59"/>
      <c r="E707" s="59"/>
      <c r="F707" s="59">
        <f>+F$679+F706</f>
        <v>0</v>
      </c>
      <c r="G707" s="59">
        <f>+G$679+G706</f>
        <v>0</v>
      </c>
      <c r="H707" s="59">
        <f>+H$679+H706</f>
        <v>0</v>
      </c>
      <c r="I707" s="59">
        <f>+I$679+I706</f>
        <v>0</v>
      </c>
      <c r="J707" s="59">
        <f>+J$679+J706</f>
        <v>0</v>
      </c>
      <c r="K707" s="59">
        <f>+K$679+K706</f>
        <v>0</v>
      </c>
      <c r="L707" s="59">
        <f>+L$679+L706</f>
        <v>0</v>
      </c>
      <c r="M707" s="59">
        <f>+M$679+M706</f>
        <v>0</v>
      </c>
      <c r="N707" s="60">
        <f>+N$679+N706</f>
        <v>0</v>
      </c>
      <c r="O707" s="60">
        <f>+O$679+O706</f>
        <v>0</v>
      </c>
      <c r="P707" s="60">
        <f>+P$679+P706</f>
        <v>0</v>
      </c>
      <c r="Q707" s="62" t="e">
        <f>+Q706/F699-1</f>
        <v>#DIV/0!</v>
      </c>
      <c r="R707" s="31"/>
      <c r="S707" s="63" t="s">
        <v>76</v>
      </c>
    </row>
    <row r="708" spans="1:19" s="70" customFormat="1" ht="14">
      <c r="A708" s="3"/>
      <c r="B708" s="72"/>
      <c r="C708" s="3"/>
      <c r="D708" s="3"/>
      <c r="E708" s="3"/>
      <c r="F708" s="3"/>
      <c r="G708" s="3"/>
      <c r="H708" s="3"/>
      <c r="I708" s="61"/>
      <c r="J708" s="61"/>
      <c r="K708" s="61"/>
      <c r="L708" s="61"/>
      <c r="M708" s="61"/>
      <c r="N708" s="62"/>
      <c r="O708" s="62" t="e">
        <f>+O707/F707-1</f>
        <v>#DIV/0!</v>
      </c>
      <c r="P708" s="62" t="e">
        <f>+P707/G707-1</f>
        <v>#DIV/0!</v>
      </c>
      <c r="Q708" s="67" t="e">
        <f>RATE(Q$348-$D$341,,-$D699,Q706)</f>
        <v>#NUM!</v>
      </c>
      <c r="R708" s="68"/>
      <c r="S708" s="69" t="s">
        <v>77</v>
      </c>
    </row>
    <row r="709" spans="1:19" s="3" customFormat="1" ht="14">
      <c r="A709" s="64"/>
      <c r="B709" s="65"/>
      <c r="C709" s="66"/>
      <c r="D709" s="66"/>
      <c r="E709" s="66"/>
      <c r="F709" s="66"/>
      <c r="G709" s="66" t="e">
        <f>RATE(G$341-$F$341,,-$F707,G707)</f>
        <v>#NUM!</v>
      </c>
      <c r="H709" s="66" t="e">
        <f>RATE(H$341-$F$341,,-$F707,H707)</f>
        <v>#NUM!</v>
      </c>
      <c r="I709" s="66" t="e">
        <f>RATE(I$341-$F$341,,-$F707,I707)</f>
        <v>#NUM!</v>
      </c>
      <c r="J709" s="66" t="e">
        <f>RATE(J$341-$F$341,,-$F707,J707)</f>
        <v>#NUM!</v>
      </c>
      <c r="K709" s="66" t="e">
        <f>RATE(K$341-$F$341,,-$F707,K707)</f>
        <v>#NUM!</v>
      </c>
      <c r="L709" s="66" t="e">
        <f>RATE(L$341-$F$341,,-$F707,L707)</f>
        <v>#NUM!</v>
      </c>
      <c r="M709" s="66" t="e">
        <f>RATE(M$341-$F$341,,-$F707,M707)</f>
        <v>#NUM!</v>
      </c>
      <c r="N709" s="67" t="e">
        <f>RATE(N$341-$F$341,,-$F707,N707)</f>
        <v>#NUM!</v>
      </c>
      <c r="O709" s="67" t="e">
        <f>RATE(O$341-$F$341,,-$F707,O707)</f>
        <v>#NUM!</v>
      </c>
      <c r="P709" s="67" t="e">
        <f>RATE(P$341-$F$341,,-$F707,P707)</f>
        <v>#NUM!</v>
      </c>
      <c r="Q709" s="57">
        <f>+P$669+P702</f>
        <v>0</v>
      </c>
      <c r="R709" s="31"/>
      <c r="S709" s="36" t="s">
        <v>74</v>
      </c>
    </row>
    <row r="710" spans="1:19" s="3" customFormat="1" ht="14">
      <c r="B710" s="55"/>
      <c r="C710" s="56"/>
      <c r="D710" s="56"/>
      <c r="E710" s="56"/>
      <c r="F710" s="56"/>
      <c r="G710" s="56"/>
      <c r="H710" s="56">
        <f>+G$669+G710</f>
        <v>0</v>
      </c>
      <c r="I710" s="56">
        <f>+H$669+H710</f>
        <v>0</v>
      </c>
      <c r="J710" s="56">
        <f>+I$669+I710</f>
        <v>0</v>
      </c>
      <c r="K710" s="56">
        <f>+J$669+J710</f>
        <v>0</v>
      </c>
      <c r="L710" s="56">
        <f>+K$669+K710</f>
        <v>0</v>
      </c>
      <c r="M710" s="56">
        <f>+L$669+L710</f>
        <v>0</v>
      </c>
      <c r="N710" s="57">
        <f>+M$669+M710</f>
        <v>0</v>
      </c>
      <c r="O710" s="57">
        <f>+N$669+N710</f>
        <v>0</v>
      </c>
      <c r="P710" s="57">
        <f>+O$669+O710</f>
        <v>0</v>
      </c>
      <c r="Q710" s="60">
        <f t="shared" ref="Q710" si="89">+Q$686+Q709</f>
        <v>0</v>
      </c>
      <c r="R710" s="31"/>
      <c r="S710" s="36" t="s">
        <v>75</v>
      </c>
    </row>
    <row r="711" spans="1:19" s="3" customFormat="1" ht="14">
      <c r="B711" s="58"/>
      <c r="C711" s="59"/>
      <c r="D711" s="59"/>
      <c r="E711" s="59"/>
      <c r="F711" s="59"/>
      <c r="G711" s="59">
        <f>+G$679+G710</f>
        <v>0</v>
      </c>
      <c r="H711" s="59">
        <f>+H$679+H710</f>
        <v>0</v>
      </c>
      <c r="I711" s="59">
        <f>+I$679+I710</f>
        <v>0</v>
      </c>
      <c r="J711" s="59">
        <f>+J$679+J710</f>
        <v>0</v>
      </c>
      <c r="K711" s="59">
        <f>+K$679+K710</f>
        <v>0</v>
      </c>
      <c r="L711" s="59">
        <f>+L$679+L710</f>
        <v>0</v>
      </c>
      <c r="M711" s="59">
        <f>+M$679+M710</f>
        <v>0</v>
      </c>
      <c r="N711" s="60">
        <f>+N$679+N710</f>
        <v>0</v>
      </c>
      <c r="O711" s="60">
        <f>+O$679+O710</f>
        <v>0</v>
      </c>
      <c r="P711" s="60">
        <f>+P$679+P710</f>
        <v>0</v>
      </c>
      <c r="Q711" s="62" t="e">
        <f>+Q710/G703-1</f>
        <v>#DIV/0!</v>
      </c>
      <c r="R711" s="31"/>
      <c r="S711" s="63" t="s">
        <v>76</v>
      </c>
    </row>
    <row r="712" spans="1:19" s="70" customFormat="1" ht="14">
      <c r="A712" s="3"/>
      <c r="B712" s="72"/>
      <c r="C712" s="3"/>
      <c r="D712" s="3"/>
      <c r="E712" s="3"/>
      <c r="F712" s="3"/>
      <c r="G712" s="3"/>
      <c r="H712" s="3"/>
      <c r="I712" s="61"/>
      <c r="J712" s="61"/>
      <c r="K712" s="61"/>
      <c r="L712" s="61"/>
      <c r="M712" s="61"/>
      <c r="N712" s="62"/>
      <c r="O712" s="62" t="e">
        <f>+O711/G711-1</f>
        <v>#DIV/0!</v>
      </c>
      <c r="P712" s="62" t="e">
        <f>+P711/H711-1</f>
        <v>#DIV/0!</v>
      </c>
      <c r="Q712" s="67" t="e">
        <f>RATE(Q$348-$E$341,,-$E703,Q710)</f>
        <v>#NUM!</v>
      </c>
      <c r="R712" s="68"/>
      <c r="S712" s="69" t="s">
        <v>77</v>
      </c>
    </row>
    <row r="713" spans="1:19" s="3" customFormat="1" ht="14">
      <c r="A713" s="64"/>
      <c r="B713" s="65"/>
      <c r="C713" s="66"/>
      <c r="D713" s="66"/>
      <c r="E713" s="66"/>
      <c r="F713" s="66"/>
      <c r="G713" s="66"/>
      <c r="H713" s="66" t="e">
        <f>RATE(H$341-$G$341,,-$G711,H711)</f>
        <v>#NUM!</v>
      </c>
      <c r="I713" s="66" t="e">
        <f>RATE(I$341-$G$341,,-$G711,I711)</f>
        <v>#NUM!</v>
      </c>
      <c r="J713" s="66" t="e">
        <f>RATE(J$341-$G$341,,-$G711,J711)</f>
        <v>#NUM!</v>
      </c>
      <c r="K713" s="66" t="e">
        <f>RATE(K$341-$G$341,,-$G711,K711)</f>
        <v>#NUM!</v>
      </c>
      <c r="L713" s="66" t="e">
        <f>RATE(L$341-$G$341,,-$G711,L711)</f>
        <v>#NUM!</v>
      </c>
      <c r="M713" s="66" t="e">
        <f>RATE(M$341-$G$341,,-$G711,M711)</f>
        <v>#NUM!</v>
      </c>
      <c r="N713" s="67" t="e">
        <f>RATE(N$341-$G$341,,-$G711,N711)</f>
        <v>#NUM!</v>
      </c>
      <c r="O713" s="67" t="e">
        <f>RATE(O$341-$G$341,,-$G711,O711)</f>
        <v>#NUM!</v>
      </c>
      <c r="P713" s="67" t="e">
        <f>RATE(P$341-$G$341,,-$G711,P711)</f>
        <v>#NUM!</v>
      </c>
      <c r="Q713" s="57">
        <f>+P$669+P706</f>
        <v>0</v>
      </c>
      <c r="R713" s="31"/>
      <c r="S713" s="36" t="s">
        <v>74</v>
      </c>
    </row>
    <row r="714" spans="1:19" s="3" customFormat="1" ht="14">
      <c r="B714" s="55"/>
      <c r="C714" s="56"/>
      <c r="D714" s="56"/>
      <c r="E714" s="56"/>
      <c r="F714" s="56"/>
      <c r="G714" s="56"/>
      <c r="H714" s="56"/>
      <c r="I714" s="56">
        <f>+H$669+H714</f>
        <v>0</v>
      </c>
      <c r="J714" s="56">
        <f>+I$669+I714</f>
        <v>0</v>
      </c>
      <c r="K714" s="56">
        <f>+J$669+J714</f>
        <v>0</v>
      </c>
      <c r="L714" s="56">
        <f>+K$669+K714</f>
        <v>0</v>
      </c>
      <c r="M714" s="56">
        <f>+L$669+L714</f>
        <v>0</v>
      </c>
      <c r="N714" s="57">
        <f>+M$669+M714</f>
        <v>0</v>
      </c>
      <c r="O714" s="57">
        <f>+N$669+N714</f>
        <v>0</v>
      </c>
      <c r="P714" s="57">
        <f>+O$669+O714</f>
        <v>0</v>
      </c>
      <c r="Q714" s="60">
        <f t="shared" ref="Q714" si="90">+Q$686+Q713</f>
        <v>0</v>
      </c>
      <c r="R714" s="31"/>
      <c r="S714" s="36" t="s">
        <v>75</v>
      </c>
    </row>
    <row r="715" spans="1:19" s="3" customFormat="1" ht="14">
      <c r="B715" s="58"/>
      <c r="C715" s="59"/>
      <c r="D715" s="59"/>
      <c r="E715" s="59"/>
      <c r="F715" s="59"/>
      <c r="G715" s="59"/>
      <c r="H715" s="59">
        <f>+H$679+H714</f>
        <v>0</v>
      </c>
      <c r="I715" s="59">
        <f>+I$679+I714</f>
        <v>0</v>
      </c>
      <c r="J715" s="59">
        <f>+J$679+J714</f>
        <v>0</v>
      </c>
      <c r="K715" s="59">
        <f>+K$679+K714</f>
        <v>0</v>
      </c>
      <c r="L715" s="59">
        <f>+L$679+L714</f>
        <v>0</v>
      </c>
      <c r="M715" s="59">
        <f>+M$679+M714</f>
        <v>0</v>
      </c>
      <c r="N715" s="60">
        <f>+N$679+N714</f>
        <v>0</v>
      </c>
      <c r="O715" s="60">
        <f>+O$679+O714</f>
        <v>0</v>
      </c>
      <c r="P715" s="60">
        <f>+P$679+P714</f>
        <v>0</v>
      </c>
      <c r="Q715" s="62" t="e">
        <f>+Q714/H707-1</f>
        <v>#DIV/0!</v>
      </c>
      <c r="R715" s="31"/>
      <c r="S715" s="63" t="s">
        <v>76</v>
      </c>
    </row>
    <row r="716" spans="1:19" s="70" customFormat="1" ht="14">
      <c r="A716" s="3"/>
      <c r="B716" s="72"/>
      <c r="C716" s="3"/>
      <c r="D716" s="3"/>
      <c r="E716" s="3"/>
      <c r="F716" s="3"/>
      <c r="G716" s="3"/>
      <c r="H716" s="3"/>
      <c r="I716" s="61"/>
      <c r="J716" s="61"/>
      <c r="K716" s="61"/>
      <c r="L716" s="61"/>
      <c r="M716" s="61"/>
      <c r="N716" s="62"/>
      <c r="O716" s="62" t="e">
        <f>+O715/H715-1</f>
        <v>#DIV/0!</v>
      </c>
      <c r="P716" s="62" t="e">
        <f>+P715/I715-1</f>
        <v>#DIV/0!</v>
      </c>
      <c r="Q716" s="67" t="e">
        <f>RATE(Q$348-$F$341,,-$F707,Q714)</f>
        <v>#NUM!</v>
      </c>
      <c r="R716" s="68"/>
      <c r="S716" s="69" t="s">
        <v>77</v>
      </c>
    </row>
    <row r="717" spans="1:19" s="3" customFormat="1" ht="14">
      <c r="A717" s="64"/>
      <c r="B717" s="65"/>
      <c r="C717" s="66"/>
      <c r="D717" s="66"/>
      <c r="E717" s="66"/>
      <c r="F717" s="66"/>
      <c r="G717" s="66"/>
      <c r="H717" s="66"/>
      <c r="I717" s="66" t="e">
        <f>RATE(I$341-$H$341,,-$H715,I715)</f>
        <v>#NUM!</v>
      </c>
      <c r="J717" s="66" t="e">
        <f>RATE(J$341-$H$341,,-$H715,J715)</f>
        <v>#NUM!</v>
      </c>
      <c r="K717" s="66" t="e">
        <f>RATE(K$341-$H$341,,-$H715,K715)</f>
        <v>#NUM!</v>
      </c>
      <c r="L717" s="66" t="e">
        <f>RATE(L$341-$H$341,,-$H715,L715)</f>
        <v>#NUM!</v>
      </c>
      <c r="M717" s="66" t="e">
        <f>RATE(M$341-$H$341,,-$H715,M715)</f>
        <v>#NUM!</v>
      </c>
      <c r="N717" s="67" t="e">
        <f>RATE(N$341-$H$341,,-$H715,N715)</f>
        <v>#NUM!</v>
      </c>
      <c r="O717" s="67" t="e">
        <f>RATE(O$341-$H$341,,-$H715,O715)</f>
        <v>#NUM!</v>
      </c>
      <c r="P717" s="67" t="e">
        <f>RATE(P$341-$H$341,,-$H715,P715)</f>
        <v>#NUM!</v>
      </c>
      <c r="Q717" s="57">
        <f>+P$669+P710</f>
        <v>0</v>
      </c>
      <c r="R717" s="31"/>
      <c r="S717" s="36" t="s">
        <v>74</v>
      </c>
    </row>
    <row r="718" spans="1:19" s="3" customFormat="1" ht="14">
      <c r="B718" s="55"/>
      <c r="C718" s="56"/>
      <c r="D718" s="56"/>
      <c r="E718" s="56"/>
      <c r="F718" s="56"/>
      <c r="G718" s="56"/>
      <c r="H718" s="56"/>
      <c r="I718" s="56"/>
      <c r="J718" s="56">
        <f>+I$669+I718</f>
        <v>0</v>
      </c>
      <c r="K718" s="56">
        <f>+J$669+J718</f>
        <v>0</v>
      </c>
      <c r="L718" s="56">
        <f>+K$669+K718</f>
        <v>0</v>
      </c>
      <c r="M718" s="56">
        <f>+L$669+L718</f>
        <v>0</v>
      </c>
      <c r="N718" s="57">
        <f>+M$669+M718</f>
        <v>0</v>
      </c>
      <c r="O718" s="57">
        <f>+N$669+N718</f>
        <v>0</v>
      </c>
      <c r="P718" s="57">
        <f>+O$669+O718</f>
        <v>0</v>
      </c>
      <c r="Q718" s="60">
        <f t="shared" ref="Q718" si="91">+Q$686+Q717</f>
        <v>0</v>
      </c>
      <c r="R718" s="31"/>
      <c r="S718" s="36" t="s">
        <v>75</v>
      </c>
    </row>
    <row r="719" spans="1:19" s="3" customFormat="1" ht="14">
      <c r="B719" s="58"/>
      <c r="C719" s="59"/>
      <c r="D719" s="59"/>
      <c r="E719" s="59"/>
      <c r="F719" s="59"/>
      <c r="G719" s="59"/>
      <c r="H719" s="59"/>
      <c r="I719" s="59">
        <f>+I$679+I718</f>
        <v>0</v>
      </c>
      <c r="J719" s="59">
        <f>+J$679+J718</f>
        <v>0</v>
      </c>
      <c r="K719" s="59">
        <f>+K$679+K718</f>
        <v>0</v>
      </c>
      <c r="L719" s="59">
        <f>+L$679+L718</f>
        <v>0</v>
      </c>
      <c r="M719" s="59">
        <f>+M$679+M718</f>
        <v>0</v>
      </c>
      <c r="N719" s="60">
        <f>+N$679+N718</f>
        <v>0</v>
      </c>
      <c r="O719" s="60">
        <f>+O$679+O718</f>
        <v>0</v>
      </c>
      <c r="P719" s="60">
        <f>+P$679+P718</f>
        <v>0</v>
      </c>
      <c r="Q719" s="62" t="e">
        <f>+Q718/I711-1</f>
        <v>#DIV/0!</v>
      </c>
      <c r="R719" s="31"/>
      <c r="S719" s="63" t="s">
        <v>76</v>
      </c>
    </row>
    <row r="720" spans="1:19" s="70" customFormat="1" ht="14">
      <c r="A720" s="3"/>
      <c r="B720" s="72"/>
      <c r="C720" s="3"/>
      <c r="D720" s="3"/>
      <c r="E720" s="3"/>
      <c r="F720" s="3"/>
      <c r="G720" s="3"/>
      <c r="H720" s="3"/>
      <c r="I720" s="61"/>
      <c r="J720" s="61"/>
      <c r="K720" s="61"/>
      <c r="L720" s="61"/>
      <c r="M720" s="61"/>
      <c r="N720" s="62"/>
      <c r="O720" s="62" t="e">
        <f>+O719/I719-1</f>
        <v>#DIV/0!</v>
      </c>
      <c r="P720" s="62" t="e">
        <f>+P719/J719-1</f>
        <v>#DIV/0!</v>
      </c>
      <c r="Q720" s="67" t="e">
        <f>RATE(Q$348-$G$341,,-$G711,Q718)</f>
        <v>#NUM!</v>
      </c>
      <c r="R720" s="68"/>
      <c r="S720" s="69" t="s">
        <v>77</v>
      </c>
    </row>
    <row r="721" spans="1:19" s="3" customFormat="1" ht="14">
      <c r="A721" s="64"/>
      <c r="B721" s="65"/>
      <c r="C721" s="66"/>
      <c r="D721" s="66"/>
      <c r="E721" s="66"/>
      <c r="F721" s="66"/>
      <c r="G721" s="66"/>
      <c r="H721" s="66"/>
      <c r="I721" s="66"/>
      <c r="J721" s="66" t="e">
        <f>RATE(J$341-$I$341,,-$I719,J719)</f>
        <v>#NUM!</v>
      </c>
      <c r="K721" s="66" t="e">
        <f>RATE(K$341-$I$341,,-$I719,K719)</f>
        <v>#NUM!</v>
      </c>
      <c r="L721" s="66" t="e">
        <f>RATE(L$341-$I$341,,-$I719,L719)</f>
        <v>#NUM!</v>
      </c>
      <c r="M721" s="66" t="e">
        <f>RATE(M$341-$I$341,,-$I719,M719)</f>
        <v>#NUM!</v>
      </c>
      <c r="N721" s="67" t="e">
        <f>RATE(N$341-$I$341,,-$I719,N719)</f>
        <v>#NUM!</v>
      </c>
      <c r="O721" s="67" t="e">
        <f>RATE(O$341-$I$341,,-$I719,O719)</f>
        <v>#NUM!</v>
      </c>
      <c r="P721" s="67" t="e">
        <f>RATE(P$341-$I$341,,-$I719,P719)</f>
        <v>#NUM!</v>
      </c>
      <c r="Q721" s="57">
        <f>+P$669+P714</f>
        <v>0</v>
      </c>
      <c r="R721" s="31"/>
      <c r="S721" s="36" t="s">
        <v>74</v>
      </c>
    </row>
    <row r="722" spans="1:19" s="3" customFormat="1" ht="14">
      <c r="B722" s="55"/>
      <c r="C722" s="56"/>
      <c r="D722" s="56"/>
      <c r="E722" s="56"/>
      <c r="F722" s="56"/>
      <c r="G722" s="56"/>
      <c r="H722" s="56"/>
      <c r="I722" s="56"/>
      <c r="J722" s="56"/>
      <c r="K722" s="56">
        <f>+J$669+J722</f>
        <v>0</v>
      </c>
      <c r="L722" s="56">
        <f>+K$669+K722</f>
        <v>0</v>
      </c>
      <c r="M722" s="56">
        <f>+L$669+L722</f>
        <v>0</v>
      </c>
      <c r="N722" s="57">
        <f>+M$669+M722</f>
        <v>0</v>
      </c>
      <c r="O722" s="57">
        <f>+N$669+N722</f>
        <v>0</v>
      </c>
      <c r="P722" s="57">
        <f>+O$669+O722</f>
        <v>0</v>
      </c>
      <c r="Q722" s="60">
        <f t="shared" ref="Q722" si="92">+Q$686+Q721</f>
        <v>0</v>
      </c>
      <c r="R722" s="31"/>
      <c r="S722" s="36" t="s">
        <v>75</v>
      </c>
    </row>
    <row r="723" spans="1:19" s="3" customFormat="1" ht="14">
      <c r="B723" s="58"/>
      <c r="C723" s="59"/>
      <c r="D723" s="59"/>
      <c r="E723" s="59"/>
      <c r="F723" s="59"/>
      <c r="G723" s="59"/>
      <c r="H723" s="59"/>
      <c r="I723" s="59"/>
      <c r="J723" s="59">
        <f>+J$679+J722</f>
        <v>0</v>
      </c>
      <c r="K723" s="59">
        <f>+K$679+K722</f>
        <v>0</v>
      </c>
      <c r="L723" s="59">
        <f>+L$679+L722</f>
        <v>0</v>
      </c>
      <c r="M723" s="59">
        <f>+M$679+M722</f>
        <v>0</v>
      </c>
      <c r="N723" s="60">
        <f>+N$679+N722</f>
        <v>0</v>
      </c>
      <c r="O723" s="60">
        <f>+O$679+O722</f>
        <v>0</v>
      </c>
      <c r="P723" s="60">
        <f>+P$679+P722</f>
        <v>0</v>
      </c>
      <c r="Q723" s="62" t="e">
        <f>+Q722/J715-1</f>
        <v>#DIV/0!</v>
      </c>
      <c r="R723" s="31"/>
      <c r="S723" s="63" t="s">
        <v>76</v>
      </c>
    </row>
    <row r="724" spans="1:19" s="70" customFormat="1" ht="14">
      <c r="A724" s="3"/>
      <c r="B724" s="72"/>
      <c r="C724" s="3"/>
      <c r="D724" s="3"/>
      <c r="E724" s="3"/>
      <c r="F724" s="3"/>
      <c r="G724" s="3"/>
      <c r="H724" s="3"/>
      <c r="I724" s="61"/>
      <c r="J724" s="61"/>
      <c r="K724" s="61"/>
      <c r="L724" s="61"/>
      <c r="M724" s="61"/>
      <c r="N724" s="62"/>
      <c r="O724" s="62" t="e">
        <f>+O723/J723-1</f>
        <v>#DIV/0!</v>
      </c>
      <c r="P724" s="62" t="e">
        <f>+P723/K723-1</f>
        <v>#DIV/0!</v>
      </c>
      <c r="Q724" s="67" t="e">
        <f>RATE(Q$348-$H$341,,-$H715,Q722)</f>
        <v>#NUM!</v>
      </c>
      <c r="R724" s="68"/>
      <c r="S724" s="69" t="s">
        <v>77</v>
      </c>
    </row>
    <row r="725" spans="1:19" s="3" customFormat="1" ht="14">
      <c r="A725" s="64"/>
      <c r="B725" s="65"/>
      <c r="C725" s="66"/>
      <c r="D725" s="66"/>
      <c r="E725" s="66"/>
      <c r="F725" s="66"/>
      <c r="G725" s="66"/>
      <c r="H725" s="66"/>
      <c r="I725" s="66"/>
      <c r="J725" s="66"/>
      <c r="K725" s="66" t="e">
        <f>RATE(K$341-$J$341,,-$J723,K723)</f>
        <v>#NUM!</v>
      </c>
      <c r="L725" s="66" t="e">
        <f>RATE(L$341-$J$341,,-$J723,L723)</f>
        <v>#NUM!</v>
      </c>
      <c r="M725" s="66" t="e">
        <f>RATE(M$341-$J$341,,-$J723,M723)</f>
        <v>#NUM!</v>
      </c>
      <c r="N725" s="67" t="e">
        <f>RATE(N$341-$J$341,,-$J723,N723)</f>
        <v>#NUM!</v>
      </c>
      <c r="O725" s="67" t="e">
        <f>RATE(O$341-$J$341,,-$J723,O723)</f>
        <v>#NUM!</v>
      </c>
      <c r="P725" s="67" t="e">
        <f>RATE(P$341-$J$341,,-$J723,P723)</f>
        <v>#NUM!</v>
      </c>
      <c r="Q725" s="57">
        <f>+P$669+P718</f>
        <v>0</v>
      </c>
      <c r="R725" s="31"/>
      <c r="S725" s="36" t="s">
        <v>74</v>
      </c>
    </row>
    <row r="726" spans="1:19" s="3" customFormat="1" ht="14">
      <c r="B726" s="73"/>
      <c r="C726" s="74"/>
      <c r="D726" s="74"/>
      <c r="E726" s="74"/>
      <c r="F726" s="74"/>
      <c r="G726" s="74"/>
      <c r="H726" s="74"/>
      <c r="I726" s="74"/>
      <c r="J726" s="74"/>
      <c r="K726" s="74"/>
      <c r="L726" s="74">
        <f>+K$669+K726</f>
        <v>0</v>
      </c>
      <c r="M726" s="74">
        <f>+L$669+L726</f>
        <v>0</v>
      </c>
      <c r="N726" s="75">
        <f>+M$669+M726</f>
        <v>0</v>
      </c>
      <c r="O726" s="75">
        <f>+N$669+N726</f>
        <v>0</v>
      </c>
      <c r="P726" s="75">
        <f>+O$669+O726</f>
        <v>0</v>
      </c>
      <c r="Q726" s="60">
        <f t="shared" ref="Q726" si="93">+Q$686+Q725</f>
        <v>0</v>
      </c>
      <c r="R726" s="31"/>
      <c r="S726" s="36" t="s">
        <v>75</v>
      </c>
    </row>
    <row r="727" spans="1:19" s="3" customFormat="1" ht="14">
      <c r="B727" s="76"/>
      <c r="C727" s="77"/>
      <c r="D727" s="77"/>
      <c r="E727" s="77"/>
      <c r="F727" s="77"/>
      <c r="G727" s="77"/>
      <c r="H727" s="77"/>
      <c r="I727" s="77"/>
      <c r="J727" s="77"/>
      <c r="K727" s="77">
        <f>+K$679+K726</f>
        <v>0</v>
      </c>
      <c r="L727" s="77">
        <f>+L$679+L726</f>
        <v>0</v>
      </c>
      <c r="M727" s="77">
        <f>+M$679+M726</f>
        <v>0</v>
      </c>
      <c r="N727" s="78">
        <f>+N$679+N726</f>
        <v>0</v>
      </c>
      <c r="O727" s="78">
        <f>+O$679+O726</f>
        <v>0</v>
      </c>
      <c r="P727" s="78">
        <f>+P$679+P726</f>
        <v>0</v>
      </c>
      <c r="Q727" s="62" t="e">
        <f>+Q726/K719-1</f>
        <v>#DIV/0!</v>
      </c>
      <c r="R727" s="31"/>
      <c r="S727" s="63" t="s">
        <v>76</v>
      </c>
    </row>
    <row r="728" spans="1:19" s="70" customFormat="1" ht="14">
      <c r="A728" s="3"/>
      <c r="B728" s="72"/>
      <c r="C728" s="3"/>
      <c r="D728" s="3"/>
      <c r="E728" s="3"/>
      <c r="F728" s="3"/>
      <c r="G728" s="3"/>
      <c r="H728" s="3"/>
      <c r="I728" s="61"/>
      <c r="J728" s="61"/>
      <c r="K728" s="61"/>
      <c r="L728" s="61"/>
      <c r="M728" s="61"/>
      <c r="N728" s="62"/>
      <c r="O728" s="62" t="e">
        <f>+O727/K727-1</f>
        <v>#DIV/0!</v>
      </c>
      <c r="P728" s="62" t="e">
        <f>+P727/L727-1</f>
        <v>#DIV/0!</v>
      </c>
      <c r="Q728" s="67" t="e">
        <f>RATE(Q$348-$I$341,,-$I719,Q726)</f>
        <v>#NUM!</v>
      </c>
      <c r="R728" s="68"/>
      <c r="S728" s="69" t="s">
        <v>77</v>
      </c>
    </row>
    <row r="729" spans="1:19" s="3" customFormat="1" ht="14">
      <c r="A729" s="64"/>
      <c r="B729" s="65"/>
      <c r="C729" s="66"/>
      <c r="D729" s="66"/>
      <c r="E729" s="66"/>
      <c r="F729" s="66"/>
      <c r="G729" s="66"/>
      <c r="H729" s="66"/>
      <c r="I729" s="66"/>
      <c r="J729" s="66"/>
      <c r="K729" s="66"/>
      <c r="L729" s="66" t="e">
        <f>RATE(L$341-$K$341,,-$K727,L727)</f>
        <v>#NUM!</v>
      </c>
      <c r="M729" s="66" t="e">
        <f>RATE(M$341-$K$341,,-$K727,M727)</f>
        <v>#NUM!</v>
      </c>
      <c r="N729" s="67" t="e">
        <f>RATE(N$341-$K$341,,-$K727,N727)</f>
        <v>#NUM!</v>
      </c>
      <c r="O729" s="67" t="e">
        <f>RATE(O$341-$K$341,,-$K727,O727)</f>
        <v>#NUM!</v>
      </c>
      <c r="P729" s="67" t="e">
        <f>RATE(P$341-$K$341,,-$K727,P727)</f>
        <v>#NUM!</v>
      </c>
      <c r="Q729" s="57">
        <f>+P$669+P722</f>
        <v>0</v>
      </c>
      <c r="R729" s="31"/>
      <c r="S729" s="36" t="s">
        <v>74</v>
      </c>
    </row>
    <row r="730" spans="1:19" s="3" customFormat="1" ht="14">
      <c r="B730" s="73"/>
      <c r="C730" s="74"/>
      <c r="D730" s="74"/>
      <c r="E730" s="74"/>
      <c r="F730" s="74"/>
      <c r="G730" s="74"/>
      <c r="H730" s="74"/>
      <c r="I730" s="74"/>
      <c r="J730" s="74"/>
      <c r="K730" s="74"/>
      <c r="L730" s="74"/>
      <c r="M730" s="74">
        <f>+L$669+L730</f>
        <v>0</v>
      </c>
      <c r="N730" s="75">
        <f>+M$669+M730</f>
        <v>0</v>
      </c>
      <c r="O730" s="75">
        <f>+N$669+N730</f>
        <v>0</v>
      </c>
      <c r="P730" s="75">
        <f>+O$669+O730</f>
        <v>0</v>
      </c>
      <c r="Q730" s="60">
        <f t="shared" ref="Q730" si="94">+Q$686+Q729</f>
        <v>0</v>
      </c>
      <c r="R730" s="31"/>
      <c r="S730" s="36" t="s">
        <v>75</v>
      </c>
    </row>
    <row r="731" spans="1:19" s="3" customFormat="1" ht="14">
      <c r="B731" s="76"/>
      <c r="C731" s="77"/>
      <c r="D731" s="77"/>
      <c r="E731" s="77"/>
      <c r="F731" s="77"/>
      <c r="G731" s="77"/>
      <c r="H731" s="77"/>
      <c r="I731" s="77"/>
      <c r="J731" s="77"/>
      <c r="K731" s="77"/>
      <c r="L731" s="77">
        <f>+L$679+L730</f>
        <v>0</v>
      </c>
      <c r="M731" s="77">
        <f>+M$679+M730</f>
        <v>0</v>
      </c>
      <c r="N731" s="78">
        <f>+N$679+N730</f>
        <v>0</v>
      </c>
      <c r="O731" s="78">
        <f>+O$679+O730</f>
        <v>0</v>
      </c>
      <c r="P731" s="78">
        <f>+P$679+P730</f>
        <v>0</v>
      </c>
      <c r="Q731" s="62" t="e">
        <f>+Q730/L723-1</f>
        <v>#DIV/0!</v>
      </c>
      <c r="R731" s="31"/>
      <c r="S731" s="63" t="s">
        <v>76</v>
      </c>
    </row>
    <row r="732" spans="1:19" s="70" customFormat="1" ht="14">
      <c r="A732" s="3"/>
      <c r="B732" s="72"/>
      <c r="C732" s="3"/>
      <c r="D732" s="3"/>
      <c r="E732" s="3"/>
      <c r="F732" s="3"/>
      <c r="G732" s="3"/>
      <c r="H732" s="3"/>
      <c r="I732" s="61"/>
      <c r="J732" s="61"/>
      <c r="K732" s="61"/>
      <c r="L732" s="61"/>
      <c r="M732" s="61"/>
      <c r="N732" s="62"/>
      <c r="O732" s="62" t="e">
        <f>+O731/L731-1</f>
        <v>#DIV/0!</v>
      </c>
      <c r="P732" s="62" t="e">
        <f>+P731/M731-1</f>
        <v>#DIV/0!</v>
      </c>
      <c r="Q732" s="67" t="e">
        <f>RATE(Q$348-$J$341,,-$J723,Q730)</f>
        <v>#NUM!</v>
      </c>
      <c r="R732" s="68"/>
      <c r="S732" s="69" t="s">
        <v>77</v>
      </c>
    </row>
    <row r="733" spans="1:19" s="3" customFormat="1" ht="14">
      <c r="A733" s="64"/>
      <c r="B733" s="65"/>
      <c r="C733" s="66"/>
      <c r="D733" s="66"/>
      <c r="E733" s="66"/>
      <c r="F733" s="66"/>
      <c r="G733" s="66"/>
      <c r="H733" s="66"/>
      <c r="I733" s="66"/>
      <c r="J733" s="66"/>
      <c r="K733" s="66"/>
      <c r="L733" s="66"/>
      <c r="M733" s="66" t="e">
        <f>RATE(M$341-$L$341,,-$L731,M731)</f>
        <v>#NUM!</v>
      </c>
      <c r="N733" s="67" t="e">
        <f>RATE(N$341-$L$341,,-$L731,N731)</f>
        <v>#NUM!</v>
      </c>
      <c r="O733" s="67" t="e">
        <f>RATE(O$341-$L$341,,-$L731,O731)</f>
        <v>#NUM!</v>
      </c>
      <c r="P733" s="67" t="e">
        <f>RATE(P$341-$L$341,,-$L731,P731)</f>
        <v>#NUM!</v>
      </c>
      <c r="Q733" s="75">
        <f>+P$669+P726</f>
        <v>0</v>
      </c>
      <c r="R733" s="31"/>
      <c r="S733" s="36" t="s">
        <v>74</v>
      </c>
    </row>
    <row r="734" spans="1:19" s="3" customFormat="1" ht="14">
      <c r="B734" s="73"/>
      <c r="C734" s="74"/>
      <c r="D734" s="74"/>
      <c r="E734" s="74"/>
      <c r="F734" s="74"/>
      <c r="G734" s="74"/>
      <c r="H734" s="74"/>
      <c r="I734" s="74"/>
      <c r="J734" s="74"/>
      <c r="K734" s="74"/>
      <c r="L734" s="74"/>
      <c r="M734" s="74"/>
      <c r="N734" s="75">
        <f>+M$669+M734</f>
        <v>0</v>
      </c>
      <c r="O734" s="75">
        <f>+N$669+N734</f>
        <v>0</v>
      </c>
      <c r="P734" s="75">
        <f>+O$669+O734</f>
        <v>0</v>
      </c>
      <c r="Q734" s="78">
        <f t="shared" ref="Q734" si="95">+Q$686+Q733</f>
        <v>0</v>
      </c>
      <c r="R734" s="31"/>
      <c r="S734" s="36" t="s">
        <v>75</v>
      </c>
    </row>
    <row r="735" spans="1:19" s="3" customFormat="1" ht="14">
      <c r="B735" s="76"/>
      <c r="C735" s="77"/>
      <c r="D735" s="77"/>
      <c r="E735" s="77"/>
      <c r="F735" s="77"/>
      <c r="G735" s="77"/>
      <c r="H735" s="77"/>
      <c r="I735" s="77"/>
      <c r="J735" s="77"/>
      <c r="K735" s="77"/>
      <c r="L735" s="77"/>
      <c r="M735" s="77">
        <f>+M$679+M734</f>
        <v>0</v>
      </c>
      <c r="N735" s="78">
        <f>+N$679+N734</f>
        <v>0</v>
      </c>
      <c r="O735" s="78">
        <f>+O$679+O734</f>
        <v>0</v>
      </c>
      <c r="P735" s="78">
        <f>+P$679+P734</f>
        <v>0</v>
      </c>
      <c r="Q735" s="62" t="e">
        <f>+Q734/M727-1</f>
        <v>#DIV/0!</v>
      </c>
      <c r="R735" s="31"/>
      <c r="S735" s="63" t="s">
        <v>76</v>
      </c>
    </row>
    <row r="736" spans="1:19" s="70" customFormat="1" ht="14">
      <c r="A736" s="3"/>
      <c r="B736" s="72"/>
      <c r="C736" s="3"/>
      <c r="D736" s="3"/>
      <c r="E736" s="3"/>
      <c r="F736" s="3"/>
      <c r="G736" s="3"/>
      <c r="H736" s="3"/>
      <c r="I736" s="61"/>
      <c r="J736" s="61"/>
      <c r="K736" s="61"/>
      <c r="L736" s="61"/>
      <c r="M736" s="61"/>
      <c r="N736" s="62"/>
      <c r="O736" s="62" t="e">
        <f>+O735/M735-1</f>
        <v>#DIV/0!</v>
      </c>
      <c r="P736" s="62" t="e">
        <f>+P735/N735-1</f>
        <v>#DIV/0!</v>
      </c>
      <c r="Q736" s="67" t="e">
        <f>RATE(Q$348-$K$341,,-$K727,Q734)</f>
        <v>#NUM!</v>
      </c>
      <c r="R736" s="68"/>
      <c r="S736" s="69" t="s">
        <v>77</v>
      </c>
    </row>
    <row r="737" spans="1:19" s="3" customFormat="1" ht="14">
      <c r="A737" s="64"/>
      <c r="B737" s="65"/>
      <c r="C737" s="66"/>
      <c r="D737" s="66"/>
      <c r="E737" s="66"/>
      <c r="F737" s="66"/>
      <c r="G737" s="66"/>
      <c r="H737" s="66"/>
      <c r="I737" s="66"/>
      <c r="J737" s="66"/>
      <c r="K737" s="66"/>
      <c r="L737" s="66"/>
      <c r="M737" s="66"/>
      <c r="N737" s="67" t="e">
        <f>RATE(N$341-$M$341,,-$M735,N735)</f>
        <v>#NUM!</v>
      </c>
      <c r="O737" s="67" t="e">
        <f>RATE(O$341-$M$341,,-$M735,O735)</f>
        <v>#NUM!</v>
      </c>
      <c r="P737" s="67" t="e">
        <f>RATE(P$341-$M$341,,-$M735,P735)</f>
        <v>#NUM!</v>
      </c>
      <c r="Q737" s="75">
        <f>+P$669+P730</f>
        <v>0</v>
      </c>
      <c r="R737" s="31"/>
      <c r="S737" s="36" t="s">
        <v>74</v>
      </c>
    </row>
    <row r="738" spans="1:19" s="3" customFormat="1" ht="14">
      <c r="B738" s="73"/>
      <c r="C738" s="74"/>
      <c r="D738" s="74"/>
      <c r="E738" s="74"/>
      <c r="F738" s="74"/>
      <c r="G738" s="74"/>
      <c r="H738" s="74"/>
      <c r="I738" s="74"/>
      <c r="J738" s="74"/>
      <c r="K738" s="74"/>
      <c r="L738" s="74"/>
      <c r="M738" s="74"/>
      <c r="N738" s="75"/>
      <c r="O738" s="75">
        <f>+N$669+N738</f>
        <v>0</v>
      </c>
      <c r="P738" s="75">
        <f>+O$669+O738</f>
        <v>0</v>
      </c>
      <c r="Q738" s="78">
        <f t="shared" ref="Q738" si="96">+Q$686+Q737</f>
        <v>0</v>
      </c>
      <c r="R738" s="31"/>
      <c r="S738" s="36" t="s">
        <v>75</v>
      </c>
    </row>
    <row r="739" spans="1:19" s="3" customFormat="1" ht="14">
      <c r="B739" s="76"/>
      <c r="C739" s="77"/>
      <c r="D739" s="77"/>
      <c r="E739" s="77"/>
      <c r="F739" s="77"/>
      <c r="G739" s="77"/>
      <c r="H739" s="77"/>
      <c r="I739" s="77"/>
      <c r="J739" s="77"/>
      <c r="K739" s="77"/>
      <c r="L739" s="77"/>
      <c r="M739" s="77"/>
      <c r="N739" s="78">
        <f>+N$679+N738</f>
        <v>0</v>
      </c>
      <c r="O739" s="78">
        <f>+O$679+O738</f>
        <v>0</v>
      </c>
      <c r="P739" s="78">
        <f>+P$679+P738</f>
        <v>0</v>
      </c>
      <c r="Q739" s="62" t="e">
        <f>+Q738/N731-1</f>
        <v>#DIV/0!</v>
      </c>
      <c r="R739" s="31"/>
      <c r="S739" s="63" t="s">
        <v>76</v>
      </c>
    </row>
    <row r="740" spans="1:19" s="70" customFormat="1" ht="14">
      <c r="A740" s="3"/>
      <c r="B740" s="72"/>
      <c r="C740" s="3"/>
      <c r="D740" s="3"/>
      <c r="E740" s="3"/>
      <c r="F740" s="3"/>
      <c r="G740" s="3"/>
      <c r="H740" s="3"/>
      <c r="I740" s="61"/>
      <c r="J740" s="61"/>
      <c r="K740" s="61"/>
      <c r="L740" s="61"/>
      <c r="M740" s="61"/>
      <c r="N740" s="62"/>
      <c r="O740" s="62" t="e">
        <f>+O739/N739-1</f>
        <v>#DIV/0!</v>
      </c>
      <c r="P740" s="62" t="e">
        <f>+P739/O739-1</f>
        <v>#DIV/0!</v>
      </c>
      <c r="Q740" s="67" t="e">
        <f>RATE(Q$348-$L$341,,-$L731,Q738)</f>
        <v>#NUM!</v>
      </c>
      <c r="R740" s="68"/>
      <c r="S740" s="69" t="s">
        <v>77</v>
      </c>
    </row>
    <row r="741" spans="1:19" s="3" customFormat="1" ht="14">
      <c r="A741" s="64"/>
      <c r="B741" s="65"/>
      <c r="C741" s="66"/>
      <c r="D741" s="66"/>
      <c r="E741" s="66"/>
      <c r="F741" s="66"/>
      <c r="G741" s="66"/>
      <c r="H741" s="66"/>
      <c r="I741" s="66"/>
      <c r="J741" s="66"/>
      <c r="K741" s="66"/>
      <c r="L741" s="66"/>
      <c r="M741" s="66"/>
      <c r="N741" s="67"/>
      <c r="O741" s="67" t="e">
        <f>RATE(O$341-$N$341,,-$N739,O739)</f>
        <v>#NUM!</v>
      </c>
      <c r="P741" s="67" t="e">
        <f>RATE(P$341-$N$341,,-$N739,P739)</f>
        <v>#NUM!</v>
      </c>
      <c r="Q741" s="75">
        <f>+P$669+P734</f>
        <v>0</v>
      </c>
      <c r="R741" s="31"/>
      <c r="S741" s="36" t="s">
        <v>74</v>
      </c>
    </row>
    <row r="742" spans="1:19" s="3" customFormat="1" ht="14">
      <c r="A742" s="79"/>
      <c r="B742" s="79"/>
      <c r="C742" s="79"/>
      <c r="D742" s="79"/>
      <c r="E742" s="79"/>
      <c r="F742" s="79"/>
      <c r="G742" s="79"/>
      <c r="H742" s="79"/>
      <c r="I742" s="79"/>
      <c r="J742" s="79"/>
      <c r="K742" s="79"/>
      <c r="L742" s="79"/>
      <c r="M742" s="79"/>
      <c r="N742" s="79"/>
      <c r="O742" s="79"/>
      <c r="P742" s="79"/>
      <c r="Q742" s="78">
        <f>+Q$686+Q741</f>
        <v>0</v>
      </c>
      <c r="R742" s="31"/>
      <c r="S742" s="36" t="s">
        <v>75</v>
      </c>
    </row>
    <row r="743" spans="1:19" s="3" customFormat="1" ht="14">
      <c r="A743" s="79"/>
      <c r="B743" s="79"/>
      <c r="C743" s="79"/>
      <c r="D743" s="79"/>
      <c r="E743" s="79"/>
      <c r="F743" s="79"/>
      <c r="G743" s="79"/>
      <c r="H743" s="79"/>
      <c r="I743" s="79"/>
      <c r="J743" s="79"/>
      <c r="K743" s="79"/>
      <c r="L743" s="79"/>
      <c r="M743" s="79"/>
      <c r="N743" s="79"/>
      <c r="O743" s="79"/>
      <c r="P743" s="79"/>
      <c r="Q743" s="62" t="e">
        <f>+Q742/O735-1</f>
        <v>#DIV/0!</v>
      </c>
      <c r="R743" s="31"/>
      <c r="S743" s="63" t="s">
        <v>76</v>
      </c>
    </row>
    <row r="744" spans="1:19" s="70" customFormat="1" ht="14">
      <c r="A744" s="79"/>
      <c r="B744" s="79"/>
      <c r="C744" s="79"/>
      <c r="D744" s="79"/>
      <c r="E744" s="79"/>
      <c r="F744" s="79"/>
      <c r="G744" s="79"/>
      <c r="H744" s="79"/>
      <c r="I744" s="79"/>
      <c r="J744" s="79"/>
      <c r="K744" s="79"/>
      <c r="L744" s="79"/>
      <c r="M744" s="79"/>
      <c r="N744" s="79"/>
      <c r="O744" s="79"/>
      <c r="P744" s="79"/>
      <c r="Q744" s="67" t="e">
        <f>RATE(Q$348-$M$341,,-$M735,Q742)</f>
        <v>#NUM!</v>
      </c>
      <c r="R744" s="68"/>
      <c r="S744" s="69" t="s">
        <v>77</v>
      </c>
    </row>
    <row r="745" spans="1:19" s="3" customFormat="1" ht="14">
      <c r="A745" s="79"/>
      <c r="B745" s="79"/>
      <c r="C745" s="79"/>
      <c r="D745" s="79"/>
      <c r="E745" s="79"/>
      <c r="F745" s="79"/>
      <c r="G745" s="79"/>
      <c r="H745" s="79"/>
      <c r="I745" s="79"/>
      <c r="J745" s="79"/>
      <c r="K745" s="79"/>
      <c r="L745" s="79"/>
      <c r="M745" s="79"/>
      <c r="N745" s="79"/>
      <c r="O745" s="79"/>
      <c r="P745" s="79"/>
      <c r="Q745" s="75">
        <f>+P$669+P738</f>
        <v>0</v>
      </c>
      <c r="R745" s="31"/>
      <c r="S745" s="36" t="s">
        <v>74</v>
      </c>
    </row>
    <row r="746" spans="1:19" s="3" customFormat="1" ht="14">
      <c r="A746" s="79"/>
      <c r="B746" s="79"/>
      <c r="C746" s="79"/>
      <c r="D746" s="79"/>
      <c r="E746" s="79"/>
      <c r="F746" s="79"/>
      <c r="G746" s="79"/>
      <c r="H746" s="79"/>
      <c r="I746" s="79"/>
      <c r="J746" s="79"/>
      <c r="K746" s="79"/>
      <c r="L746" s="79"/>
      <c r="M746" s="79"/>
      <c r="N746" s="79"/>
      <c r="O746" s="79"/>
      <c r="P746" s="79"/>
      <c r="Q746" s="78">
        <f>+Q$686+Q745</f>
        <v>0</v>
      </c>
      <c r="R746" s="31"/>
      <c r="S746" s="36" t="s">
        <v>75</v>
      </c>
    </row>
    <row r="747" spans="1:19" s="3" customFormat="1" ht="14">
      <c r="A747" s="79"/>
      <c r="B747" s="79"/>
      <c r="C747" s="79"/>
      <c r="D747" s="79"/>
      <c r="E747" s="79"/>
      <c r="F747" s="79"/>
      <c r="G747" s="79"/>
      <c r="H747" s="79"/>
      <c r="I747" s="79"/>
      <c r="J747" s="79"/>
      <c r="K747" s="79"/>
      <c r="L747" s="79"/>
      <c r="M747" s="79"/>
      <c r="N747" s="79"/>
      <c r="O747" s="79"/>
      <c r="P747" s="79"/>
      <c r="Q747" s="62" t="e">
        <f>+Q746/P739-1</f>
        <v>#DIV/0!</v>
      </c>
      <c r="R747" s="31"/>
      <c r="S747" s="63" t="s">
        <v>76</v>
      </c>
    </row>
    <row r="748" spans="1:19" s="70" customFormat="1" ht="14">
      <c r="A748" s="79"/>
      <c r="B748" s="79"/>
      <c r="C748" s="79"/>
      <c r="D748" s="79"/>
      <c r="E748" s="79"/>
      <c r="F748" s="79"/>
      <c r="G748" s="79"/>
      <c r="H748" s="79"/>
      <c r="I748" s="79"/>
      <c r="J748" s="79"/>
      <c r="K748" s="79"/>
      <c r="L748" s="79"/>
      <c r="M748" s="79"/>
      <c r="N748" s="79"/>
      <c r="O748" s="79"/>
      <c r="P748" s="79"/>
      <c r="Q748" s="67" t="e">
        <f>RATE(Q$348-$N$341,,-$N739,Q746)</f>
        <v>#NUM!</v>
      </c>
      <c r="R748" s="68"/>
      <c r="S748" s="69" t="s">
        <v>77</v>
      </c>
    </row>
  </sheetData>
  <mergeCells count="59">
    <mergeCell ref="B656:N656"/>
    <mergeCell ref="B659:N659"/>
    <mergeCell ref="B664:N664"/>
    <mergeCell ref="B680:N680"/>
    <mergeCell ref="B689:N689"/>
    <mergeCell ref="B608:N608"/>
    <mergeCell ref="B613:N613"/>
    <mergeCell ref="B618:N618"/>
    <mergeCell ref="B623:N623"/>
    <mergeCell ref="B624:N624"/>
    <mergeCell ref="B653:N653"/>
    <mergeCell ref="B584:N584"/>
    <mergeCell ref="B585:N585"/>
    <mergeCell ref="B591:N591"/>
    <mergeCell ref="B597:N597"/>
    <mergeCell ref="B602:N602"/>
    <mergeCell ref="B603:N603"/>
    <mergeCell ref="B539:N539"/>
    <mergeCell ref="B547:N547"/>
    <mergeCell ref="B555:N555"/>
    <mergeCell ref="B562:N562"/>
    <mergeCell ref="B569:N569"/>
    <mergeCell ref="B576:N576"/>
    <mergeCell ref="B499:N499"/>
    <mergeCell ref="B507:N507"/>
    <mergeCell ref="B508:N508"/>
    <mergeCell ref="B516:N516"/>
    <mergeCell ref="B524:N524"/>
    <mergeCell ref="B532:N532"/>
    <mergeCell ref="B466:N466"/>
    <mergeCell ref="B472:N472"/>
    <mergeCell ref="B478:N478"/>
    <mergeCell ref="B484:N484"/>
    <mergeCell ref="B490:N490"/>
    <mergeCell ref="B491:N491"/>
    <mergeCell ref="B439:N439"/>
    <mergeCell ref="B440:N440"/>
    <mergeCell ref="B446:N446"/>
    <mergeCell ref="B452:N452"/>
    <mergeCell ref="B453:N453"/>
    <mergeCell ref="B460:N460"/>
    <mergeCell ref="B403:N403"/>
    <mergeCell ref="B409:N409"/>
    <mergeCell ref="B415:N415"/>
    <mergeCell ref="B421:N421"/>
    <mergeCell ref="B427:N427"/>
    <mergeCell ref="B433:N433"/>
    <mergeCell ref="B373:N373"/>
    <mergeCell ref="B379:N379"/>
    <mergeCell ref="B385:N385"/>
    <mergeCell ref="B391:N391"/>
    <mergeCell ref="B396:N396"/>
    <mergeCell ref="B397:N397"/>
    <mergeCell ref="B342:N342"/>
    <mergeCell ref="B343:N343"/>
    <mergeCell ref="B349:N349"/>
    <mergeCell ref="B355:N355"/>
    <mergeCell ref="B361:N361"/>
    <mergeCell ref="B367:N367"/>
  </mergeCells>
  <conditionalFormatting sqref="B342:B349 Q348 B341:P341 B350:P353 Q399:Q402 B392:P395 Q429:Q433 B422:P426 Q537 B530:P530 B575:P575 Q657:R659 B650:P652 Q673:R674 B665:P667 Q676 B669:P669 Q679:R679 B672:Q672 Q661:R662 B654:P655 Q664:R670 B657:P663 Q621:S624 B614:P617 Q351:Q355 C344:P348 Q357:Q361 C354:P354 Q363:Q367 C356:P360 Q369:Q373 C362:P366 Q375:Q379 C368:P372 Q381:Q385 C374:P378 Q605:Q608 C598:P601 Q593:S597 C586:P590 Q599:S603 C592:P596 Q611:S614 C604:P607 Q616:S619 C609:P612 Q626:S629 C619:P622 Q387:Q391 O380:P384 Q393:Q397 O386:P390 Q405:Q409 O398:P402 Q411:Q415 O404:P408 Q417:Q421 O410:P414 Q423:Q427 O416:P420 Q435:Q439 O428:P432 O434:P438 Q454:Q458 O447:P451 Q552 O545:P545 Q560 O553:P553 B568:P568 B582:Q582 Q504 B497:P497 Q574:Q575 O567:P567 Q588:Q589 O581:P581 Q448:S452 O441:Q445 Q637:Q651 B630:P644">
    <cfRule type="cellIs" dxfId="427" priority="126" operator="lessThan">
      <formula>0</formula>
    </cfRule>
  </conditionalFormatting>
  <conditionalFormatting sqref="B354:B379">
    <cfRule type="cellIs" dxfId="426" priority="131" operator="lessThan">
      <formula>0</formula>
    </cfRule>
  </conditionalFormatting>
  <conditionalFormatting sqref="B384:B385">
    <cfRule type="cellIs" dxfId="425" priority="132" operator="lessThan">
      <formula>0</formula>
    </cfRule>
  </conditionalFormatting>
  <conditionalFormatting sqref="B390:B391">
    <cfRule type="cellIs" dxfId="424" priority="133" operator="lessThan">
      <formula>0</formula>
    </cfRule>
  </conditionalFormatting>
  <conditionalFormatting sqref="B396:B397">
    <cfRule type="cellIs" dxfId="423" priority="175" operator="lessThan">
      <formula>0</formula>
    </cfRule>
  </conditionalFormatting>
  <conditionalFormatting sqref="B402:B403">
    <cfRule type="cellIs" dxfId="422" priority="119" operator="lessThan">
      <formula>0</formula>
    </cfRule>
  </conditionalFormatting>
  <conditionalFormatting sqref="B408:B409">
    <cfRule type="cellIs" dxfId="421" priority="115" operator="lessThan">
      <formula>0</formula>
    </cfRule>
  </conditionalFormatting>
  <conditionalFormatting sqref="B414:B415">
    <cfRule type="cellIs" dxfId="420" priority="111" operator="lessThan">
      <formula>0</formula>
    </cfRule>
  </conditionalFormatting>
  <conditionalFormatting sqref="B420:B421">
    <cfRule type="cellIs" dxfId="419" priority="107" operator="lessThan">
      <formula>0</formula>
    </cfRule>
  </conditionalFormatting>
  <conditionalFormatting sqref="B426:B427">
    <cfRule type="cellIs" dxfId="418" priority="104" operator="lessThan">
      <formula>0</formula>
    </cfRule>
  </conditionalFormatting>
  <conditionalFormatting sqref="B432:B433">
    <cfRule type="cellIs" dxfId="417" priority="102" operator="lessThan">
      <formula>0</formula>
    </cfRule>
  </conditionalFormatting>
  <conditionalFormatting sqref="B438:B440">
    <cfRule type="cellIs" dxfId="416" priority="98" operator="lessThan">
      <formula>0</formula>
    </cfRule>
  </conditionalFormatting>
  <conditionalFormatting sqref="B445:B446">
    <cfRule type="cellIs" dxfId="415" priority="94" operator="lessThan">
      <formula>0</formula>
    </cfRule>
  </conditionalFormatting>
  <conditionalFormatting sqref="B451:B458">
    <cfRule type="cellIs" dxfId="414" priority="65" operator="lessThan">
      <formula>0</formula>
    </cfRule>
  </conditionalFormatting>
  <conditionalFormatting sqref="B454:B458">
    <cfRule type="expression" dxfId="413" priority="63">
      <formula>B454/#REF!&gt;1</formula>
    </cfRule>
    <cfRule type="expression" dxfId="412" priority="64">
      <formula>B454/#REF!&lt;1</formula>
    </cfRule>
  </conditionalFormatting>
  <conditionalFormatting sqref="B466">
    <cfRule type="cellIs" dxfId="411" priority="34" operator="lessThan">
      <formula>0</formula>
    </cfRule>
  </conditionalFormatting>
  <conditionalFormatting sqref="B472">
    <cfRule type="cellIs" dxfId="410" priority="33" operator="lessThan">
      <formula>0</formula>
    </cfRule>
  </conditionalFormatting>
  <conditionalFormatting sqref="B478">
    <cfRule type="cellIs" dxfId="409" priority="32" operator="lessThan">
      <formula>0</formula>
    </cfRule>
  </conditionalFormatting>
  <conditionalFormatting sqref="B484">
    <cfRule type="cellIs" dxfId="408" priority="14" operator="lessThan">
      <formula>0</formula>
    </cfRule>
  </conditionalFormatting>
  <conditionalFormatting sqref="B490:B491">
    <cfRule type="cellIs" dxfId="407" priority="150" operator="lessThan">
      <formula>0</formula>
    </cfRule>
  </conditionalFormatting>
  <conditionalFormatting sqref="B499:B505">
    <cfRule type="cellIs" dxfId="406" priority="62" operator="lessThan">
      <formula>0</formula>
    </cfRule>
  </conditionalFormatting>
  <conditionalFormatting sqref="B500:B504">
    <cfRule type="expression" dxfId="405" priority="61">
      <formula>B500/#REF!&lt;1</formula>
    </cfRule>
  </conditionalFormatting>
  <conditionalFormatting sqref="B500:B505">
    <cfRule type="expression" dxfId="404" priority="60">
      <formula>B500/#REF!&gt;1</formula>
    </cfRule>
  </conditionalFormatting>
  <conditionalFormatting sqref="B505">
    <cfRule type="expression" dxfId="403" priority="86">
      <formula>B505/#REF!&lt;1</formula>
    </cfRule>
  </conditionalFormatting>
  <conditionalFormatting sqref="B507:B508">
    <cfRule type="cellIs" dxfId="402" priority="198" operator="lessThan">
      <formula>0</formula>
    </cfRule>
  </conditionalFormatting>
  <conditionalFormatting sqref="B514 B522">
    <cfRule type="expression" dxfId="401" priority="57">
      <formula>B514/#REF!&gt;1</formula>
    </cfRule>
    <cfRule type="expression" dxfId="400" priority="58">
      <formula>B514/#REF!&lt;1</formula>
    </cfRule>
    <cfRule type="cellIs" dxfId="399" priority="59" operator="lessThan">
      <formula>0</formula>
    </cfRule>
  </conditionalFormatting>
  <conditionalFormatting sqref="B516">
    <cfRule type="cellIs" dxfId="398" priority="199" operator="lessThan">
      <formula>0</formula>
    </cfRule>
  </conditionalFormatting>
  <conditionalFormatting sqref="B524">
    <cfRule type="cellIs" dxfId="397" priority="197" operator="lessThan">
      <formula>0</formula>
    </cfRule>
  </conditionalFormatting>
  <conditionalFormatting sqref="B530 B561 B590">
    <cfRule type="expression" dxfId="396" priority="201">
      <formula>B530/#REF!&gt;1</formula>
    </cfRule>
    <cfRule type="expression" dxfId="395" priority="202">
      <formula>B530/#REF!&lt;1</formula>
    </cfRule>
  </conditionalFormatting>
  <conditionalFormatting sqref="B532">
    <cfRule type="cellIs" dxfId="394" priority="195" operator="lessThan">
      <formula>0</formula>
    </cfRule>
  </conditionalFormatting>
  <conditionalFormatting sqref="B539">
    <cfRule type="cellIs" dxfId="393" priority="149" operator="lessThan">
      <formula>0</formula>
    </cfRule>
  </conditionalFormatting>
  <conditionalFormatting sqref="B545">
    <cfRule type="expression" dxfId="392" priority="83">
      <formula>B545/#REF!&gt;1</formula>
    </cfRule>
    <cfRule type="expression" dxfId="391" priority="84">
      <formula>B545/#REF!&lt;1</formula>
    </cfRule>
    <cfRule type="cellIs" dxfId="390" priority="85" operator="lessThan">
      <formula>0</formula>
    </cfRule>
  </conditionalFormatting>
  <conditionalFormatting sqref="B553">
    <cfRule type="expression" dxfId="389" priority="80">
      <formula>B553/#REF!&gt;1</formula>
    </cfRule>
    <cfRule type="expression" dxfId="388" priority="81">
      <formula>B553/#REF!&lt;1</formula>
    </cfRule>
    <cfRule type="cellIs" dxfId="387" priority="82" operator="lessThan">
      <formula>0</formula>
    </cfRule>
  </conditionalFormatting>
  <conditionalFormatting sqref="B561:B567">
    <cfRule type="cellIs" dxfId="386" priority="130" operator="lessThan">
      <formula>0</formula>
    </cfRule>
  </conditionalFormatting>
  <conditionalFormatting sqref="B575">
    <cfRule type="expression" dxfId="385" priority="53">
      <formula>B575/#REF!&gt;1</formula>
    </cfRule>
    <cfRule type="expression" dxfId="384" priority="54">
      <formula>B575/#REF!&lt;1</formula>
    </cfRule>
  </conditionalFormatting>
  <conditionalFormatting sqref="B576:B582">
    <cfRule type="cellIs" dxfId="383" priority="79" operator="lessThan">
      <formula>0</formula>
    </cfRule>
  </conditionalFormatting>
  <conditionalFormatting sqref="B582">
    <cfRule type="expression" dxfId="382" priority="77">
      <formula>B582/#REF!&gt;1</formula>
    </cfRule>
    <cfRule type="expression" dxfId="381" priority="78">
      <formula>B582/#REF!&lt;1</formula>
    </cfRule>
  </conditionalFormatting>
  <conditionalFormatting sqref="B584:B622">
    <cfRule type="cellIs" dxfId="380" priority="129" operator="lessThan">
      <formula>0</formula>
    </cfRule>
  </conditionalFormatting>
  <conditionalFormatting sqref="B623:B624 Q667:Q670 C660:P663 Q675:R675 B668:P668 Q677:Q678 B670:P671 Q680:Q685 O673:P678 Q688 C681:P681 Q690:Q695 O683:P688 I712:P712 O690:P711 Q697:Q748 O713:P741">
    <cfRule type="cellIs" dxfId="379" priority="140" operator="lessThan">
      <formula>0</formula>
    </cfRule>
  </conditionalFormatting>
  <conditionalFormatting sqref="B653">
    <cfRule type="cellIs" dxfId="378" priority="139" operator="lessThan">
      <formula>0</formula>
    </cfRule>
  </conditionalFormatting>
  <conditionalFormatting sqref="B656">
    <cfRule type="cellIs" dxfId="377" priority="15" operator="lessThan">
      <formula>0</formula>
    </cfRule>
  </conditionalFormatting>
  <conditionalFormatting sqref="B659:B664 B680:B681 B683:H686 B688:B689">
    <cfRule type="cellIs" dxfId="376" priority="128" operator="lessThan">
      <formula>0</formula>
    </cfRule>
  </conditionalFormatting>
  <conditionalFormatting sqref="B380:N382">
    <cfRule type="cellIs" dxfId="375" priority="125" operator="lessThan">
      <formula>0</formula>
    </cfRule>
  </conditionalFormatting>
  <conditionalFormatting sqref="B386:N388">
    <cfRule type="cellIs" dxfId="374" priority="124" operator="lessThan">
      <formula>0</formula>
    </cfRule>
  </conditionalFormatting>
  <conditionalFormatting sqref="B398:N400">
    <cfRule type="cellIs" dxfId="373" priority="118" operator="lessThan">
      <formula>0</formula>
    </cfRule>
  </conditionalFormatting>
  <conditionalFormatting sqref="B404:N406">
    <cfRule type="cellIs" dxfId="372" priority="114" operator="lessThan">
      <formula>0</formula>
    </cfRule>
  </conditionalFormatting>
  <conditionalFormatting sqref="B410:N412">
    <cfRule type="cellIs" dxfId="371" priority="110" operator="lessThan">
      <formula>0</formula>
    </cfRule>
  </conditionalFormatting>
  <conditionalFormatting sqref="B416:N418">
    <cfRule type="cellIs" dxfId="370" priority="106" operator="lessThan">
      <formula>0</formula>
    </cfRule>
  </conditionalFormatting>
  <conditionalFormatting sqref="B428:N430">
    <cfRule type="cellIs" dxfId="369" priority="101" operator="lessThan">
      <formula>0</formula>
    </cfRule>
  </conditionalFormatting>
  <conditionalFormatting sqref="B434:N436">
    <cfRule type="cellIs" dxfId="368" priority="97" operator="lessThan">
      <formula>0</formula>
    </cfRule>
  </conditionalFormatting>
  <conditionalFormatting sqref="B441:N443">
    <cfRule type="cellIs" dxfId="367" priority="93" operator="lessThan">
      <formula>0</formula>
    </cfRule>
  </conditionalFormatting>
  <conditionalFormatting sqref="B447:N449">
    <cfRule type="cellIs" dxfId="366" priority="90" operator="lessThan">
      <formula>0</formula>
    </cfRule>
  </conditionalFormatting>
  <conditionalFormatting sqref="B545:N545 B553:N553 B568:N568 B582:N582 B383:M383 B389:M389 B401:M401 B407:M407 B413:M413 B419:M419 B431:M431 B437:M437 B444:M444 B450:M450 B460 B547 B555 B569 R576:S576 R583:S583">
    <cfRule type="cellIs" dxfId="365" priority="200" operator="lessThan">
      <formula>0</formula>
    </cfRule>
  </conditionalFormatting>
  <conditionalFormatting sqref="B545:N545 B553:N553 B568:N568 B582:N582">
    <cfRule type="expression" dxfId="364" priority="88">
      <formula>B545/#REF!&lt;1</formula>
    </cfRule>
  </conditionalFormatting>
  <conditionalFormatting sqref="B545:N545 B553:N553 B582:N582 B568:N568">
    <cfRule type="expression" dxfId="363" priority="87">
      <formula>B545/#REF!&gt;1</formula>
    </cfRule>
  </conditionalFormatting>
  <conditionalFormatting sqref="B673:N676">
    <cfRule type="cellIs" dxfId="362" priority="127" operator="lessThan">
      <formula>0</formula>
    </cfRule>
  </conditionalFormatting>
  <conditionalFormatting sqref="B690:N741">
    <cfRule type="cellIs" dxfId="361" priority="19" operator="lessThan">
      <formula>0</formula>
    </cfRule>
  </conditionalFormatting>
  <conditionalFormatting sqref="Q466 B459:P459 Q505 B498:P498 Q513 B506:P506 Q522 B515:P515 Q530 B523:P523 Q538 B531:P531 Q553 B546:P546 Q561 B554:P554 Q590 B583:P583">
    <cfRule type="cellIs" dxfId="360" priority="20" operator="lessThan">
      <formula>0</formula>
    </cfRule>
  </conditionalFormatting>
  <conditionalFormatting sqref="B485:P489 C454:P458 C500:P505 C540:P545 C548:P553 C563:P567 C577:P581">
    <cfRule type="expression" dxfId="359" priority="11">
      <formula>B454/A454&gt;1</formula>
    </cfRule>
    <cfRule type="expression" dxfId="358" priority="12">
      <formula>B454/A454&lt;1</formula>
    </cfRule>
    <cfRule type="cellIs" dxfId="357" priority="13" operator="lessThan">
      <formula>0</formula>
    </cfRule>
  </conditionalFormatting>
  <conditionalFormatting sqref="Q504 B497:P497">
    <cfRule type="expression" dxfId="356" priority="29">
      <formula>B497/#REF!&gt;1</formula>
    </cfRule>
    <cfRule type="expression" dxfId="355" priority="30">
      <formula>B497/#REF!&lt;1</formula>
    </cfRule>
  </conditionalFormatting>
  <conditionalFormatting sqref="B568:P568 B582:P582 C596:P596 C601:P601 C650:P652 C666:P667 C669:P669 C672:P672">
    <cfRule type="expression" dxfId="354" priority="21">
      <formula>B568/A568&gt;1</formula>
    </cfRule>
    <cfRule type="expression" dxfId="353" priority="22">
      <formula>B568/A568&lt;1</formula>
    </cfRule>
  </conditionalFormatting>
  <conditionalFormatting sqref="B654:P655 B657:P658 C530:P530 C575:P575 C590:P590 B630:P644">
    <cfRule type="expression" dxfId="352" priority="55">
      <formula>B530/A530&gt;1</formula>
    </cfRule>
    <cfRule type="expression" dxfId="351" priority="56">
      <formula>B530/A530&lt;1</formula>
    </cfRule>
  </conditionalFormatting>
  <conditionalFormatting sqref="C582:H582">
    <cfRule type="expression" dxfId="350" priority="74">
      <formula>C582/B582&gt;1</formula>
    </cfRule>
    <cfRule type="expression" dxfId="349" priority="75">
      <formula>C582/B582&lt;1</formula>
    </cfRule>
    <cfRule type="cellIs" dxfId="348" priority="76" operator="lessThan">
      <formula>0</formula>
    </cfRule>
  </conditionalFormatting>
  <conditionalFormatting sqref="C605:J605">
    <cfRule type="cellIs" dxfId="347" priority="142" operator="lessThan">
      <formula>0</formula>
    </cfRule>
  </conditionalFormatting>
  <conditionalFormatting sqref="C610:J610">
    <cfRule type="cellIs" dxfId="346" priority="157" operator="lessThan">
      <formula>0</formula>
    </cfRule>
  </conditionalFormatting>
  <conditionalFormatting sqref="C615:J615">
    <cfRule type="cellIs" dxfId="345" priority="154" operator="lessThan">
      <formula>0</formula>
    </cfRule>
  </conditionalFormatting>
  <conditionalFormatting sqref="C620:J620">
    <cfRule type="cellIs" dxfId="344" priority="151" operator="lessThan">
      <formula>0</formula>
    </cfRule>
  </conditionalFormatting>
  <conditionalFormatting sqref="C384:M384">
    <cfRule type="cellIs" dxfId="343" priority="169" operator="lessThan">
      <formula>0</formula>
    </cfRule>
  </conditionalFormatting>
  <conditionalFormatting sqref="C390:M390">
    <cfRule type="cellIs" dxfId="342" priority="170" operator="lessThan">
      <formula>0</formula>
    </cfRule>
  </conditionalFormatting>
  <conditionalFormatting sqref="C402:M402">
    <cfRule type="cellIs" dxfId="341" priority="120" operator="lessThan">
      <formula>0</formula>
    </cfRule>
  </conditionalFormatting>
  <conditionalFormatting sqref="C408:M408">
    <cfRule type="cellIs" dxfId="340" priority="116" operator="lessThan">
      <formula>0</formula>
    </cfRule>
  </conditionalFormatting>
  <conditionalFormatting sqref="C414:M414">
    <cfRule type="cellIs" dxfId="339" priority="112" operator="lessThan">
      <formula>0</formula>
    </cfRule>
  </conditionalFormatting>
  <conditionalFormatting sqref="C420:M420">
    <cfRule type="cellIs" dxfId="338" priority="108" operator="lessThan">
      <formula>0</formula>
    </cfRule>
  </conditionalFormatting>
  <conditionalFormatting sqref="C432:M432">
    <cfRule type="cellIs" dxfId="337" priority="103" operator="lessThan">
      <formula>0</formula>
    </cfRule>
  </conditionalFormatting>
  <conditionalFormatting sqref="C438:M438">
    <cfRule type="cellIs" dxfId="336" priority="99" operator="lessThan">
      <formula>0</formula>
    </cfRule>
  </conditionalFormatting>
  <conditionalFormatting sqref="C445:M445">
    <cfRule type="cellIs" dxfId="335" priority="95" operator="lessThan">
      <formula>0</formula>
    </cfRule>
  </conditionalFormatting>
  <conditionalFormatting sqref="C451:M451">
    <cfRule type="cellIs" dxfId="334" priority="91" operator="lessThan">
      <formula>0</formula>
    </cfRule>
  </conditionalFormatting>
  <conditionalFormatting sqref="C514:P514 C522:P522 C561:P561">
    <cfRule type="expression" dxfId="333" priority="23">
      <formula>C514/B514&gt;1</formula>
    </cfRule>
    <cfRule type="expression" dxfId="332" priority="24">
      <formula>C514/B514&lt;1</formula>
    </cfRule>
    <cfRule type="cellIs" dxfId="331" priority="25" operator="lessThan">
      <formula>0</formula>
    </cfRule>
  </conditionalFormatting>
  <conditionalFormatting sqref="Q686">
    <cfRule type="cellIs" dxfId="330" priority="28" operator="lessThan">
      <formula>0</formula>
    </cfRule>
  </conditionalFormatting>
  <conditionalFormatting sqref="H365:H366">
    <cfRule type="cellIs" dxfId="329" priority="166" operator="lessThan">
      <formula>0</formula>
    </cfRule>
  </conditionalFormatting>
  <conditionalFormatting sqref="H371:H372">
    <cfRule type="cellIs" dxfId="328" priority="167" operator="lessThan">
      <formula>0</formula>
    </cfRule>
  </conditionalFormatting>
  <conditionalFormatting sqref="H377:H378">
    <cfRule type="cellIs" dxfId="327" priority="168" operator="lessThan">
      <formula>0</formula>
    </cfRule>
  </conditionalFormatting>
  <conditionalFormatting sqref="I604:I605">
    <cfRule type="cellIs" dxfId="326" priority="143" operator="lessThan">
      <formula>0</formula>
    </cfRule>
  </conditionalFormatting>
  <conditionalFormatting sqref="I609:I610">
    <cfRule type="cellIs" dxfId="325" priority="158" operator="lessThan">
      <formula>0</formula>
    </cfRule>
  </conditionalFormatting>
  <conditionalFormatting sqref="I614:I615">
    <cfRule type="cellIs" dxfId="324" priority="155" operator="lessThan">
      <formula>0</formula>
    </cfRule>
  </conditionalFormatting>
  <conditionalFormatting sqref="I619:I620">
    <cfRule type="cellIs" dxfId="323" priority="152" operator="lessThan">
      <formula>0</formula>
    </cfRule>
  </conditionalFormatting>
  <conditionalFormatting sqref="I692:N692">
    <cfRule type="cellIs" dxfId="322" priority="138" operator="lessThan">
      <formula>0</formula>
    </cfRule>
  </conditionalFormatting>
  <conditionalFormatting sqref="I696:N696">
    <cfRule type="cellIs" dxfId="321" priority="52" operator="lessThan">
      <formula>0</formula>
    </cfRule>
  </conditionalFormatting>
  <conditionalFormatting sqref="I700:N700">
    <cfRule type="cellIs" dxfId="320" priority="51" operator="lessThan">
      <formula>0</formula>
    </cfRule>
  </conditionalFormatting>
  <conditionalFormatting sqref="I704:N704">
    <cfRule type="cellIs" dxfId="319" priority="50" operator="lessThan">
      <formula>0</formula>
    </cfRule>
  </conditionalFormatting>
  <conditionalFormatting sqref="I708:N708">
    <cfRule type="cellIs" dxfId="318" priority="49" operator="lessThan">
      <formula>0</formula>
    </cfRule>
  </conditionalFormatting>
  <conditionalFormatting sqref="I716:N716">
    <cfRule type="cellIs" dxfId="317" priority="48" operator="lessThan">
      <formula>0</formula>
    </cfRule>
  </conditionalFormatting>
  <conditionalFormatting sqref="I720:N720">
    <cfRule type="cellIs" dxfId="316" priority="47" operator="lessThan">
      <formula>0</formula>
    </cfRule>
  </conditionalFormatting>
  <conditionalFormatting sqref="I724:N724">
    <cfRule type="cellIs" dxfId="315" priority="46" operator="lessThan">
      <formula>0</formula>
    </cfRule>
  </conditionalFormatting>
  <conditionalFormatting sqref="I728:N728">
    <cfRule type="cellIs" dxfId="314" priority="66" operator="lessThan">
      <formula>0</formula>
    </cfRule>
  </conditionalFormatting>
  <conditionalFormatting sqref="I732:N732">
    <cfRule type="cellIs" dxfId="313" priority="45" operator="lessThan">
      <formula>0</formula>
    </cfRule>
  </conditionalFormatting>
  <conditionalFormatting sqref="I736:N736">
    <cfRule type="cellIs" dxfId="312" priority="44" operator="lessThan">
      <formula>0</formula>
    </cfRule>
  </conditionalFormatting>
  <conditionalFormatting sqref="J587">
    <cfRule type="cellIs" dxfId="311" priority="160" operator="lessThan">
      <formula>0</formula>
    </cfRule>
  </conditionalFormatting>
  <conditionalFormatting sqref="J599">
    <cfRule type="cellIs" dxfId="310" priority="145" operator="lessThan">
      <formula>0</formula>
    </cfRule>
  </conditionalFormatting>
  <conditionalFormatting sqref="J358:M360">
    <cfRule type="cellIs" dxfId="309" priority="178" operator="lessThan">
      <formula>0</formula>
    </cfRule>
  </conditionalFormatting>
  <conditionalFormatting sqref="J356:N357">
    <cfRule type="cellIs" dxfId="308" priority="190" operator="lessThan">
      <formula>0</formula>
    </cfRule>
  </conditionalFormatting>
  <conditionalFormatting sqref="K586:N587">
    <cfRule type="cellIs" dxfId="307" priority="161" operator="lessThan">
      <formula>0</formula>
    </cfRule>
  </conditionalFormatting>
  <conditionalFormatting sqref="K598:N599">
    <cfRule type="cellIs" dxfId="306" priority="146" operator="lessThan">
      <formula>0</formula>
    </cfRule>
  </conditionalFormatting>
  <conditionalFormatting sqref="K604:N605">
    <cfRule type="cellIs" dxfId="305" priority="144" operator="lessThan">
      <formula>0</formula>
    </cfRule>
  </conditionalFormatting>
  <conditionalFormatting sqref="K609:N610">
    <cfRule type="cellIs" dxfId="304" priority="159" operator="lessThan">
      <formula>0</formula>
    </cfRule>
  </conditionalFormatting>
  <conditionalFormatting sqref="K614:N615">
    <cfRule type="cellIs" dxfId="303" priority="156" operator="lessThan">
      <formula>0</formula>
    </cfRule>
  </conditionalFormatting>
  <conditionalFormatting sqref="K619:N620">
    <cfRule type="cellIs" dxfId="302" priority="153" operator="lessThan">
      <formula>0</formula>
    </cfRule>
  </conditionalFormatting>
  <conditionalFormatting sqref="N348">
    <cfRule type="cellIs" dxfId="301" priority="123" operator="lessThan">
      <formula>0</formula>
    </cfRule>
  </conditionalFormatting>
  <conditionalFormatting sqref="N383:N384">
    <cfRule type="cellIs" dxfId="300" priority="122" operator="lessThan">
      <formula>0</formula>
    </cfRule>
  </conditionalFormatting>
  <conditionalFormatting sqref="N389:N390">
    <cfRule type="cellIs" dxfId="299" priority="121" operator="lessThan">
      <formula>0</formula>
    </cfRule>
  </conditionalFormatting>
  <conditionalFormatting sqref="N401:N402">
    <cfRule type="cellIs" dxfId="298" priority="117" operator="lessThan">
      <formula>0</formula>
    </cfRule>
  </conditionalFormatting>
  <conditionalFormatting sqref="N407:N408">
    <cfRule type="cellIs" dxfId="297" priority="113" operator="lessThan">
      <formula>0</formula>
    </cfRule>
  </conditionalFormatting>
  <conditionalFormatting sqref="N413:N414">
    <cfRule type="cellIs" dxfId="296" priority="109" operator="lessThan">
      <formula>0</formula>
    </cfRule>
  </conditionalFormatting>
  <conditionalFormatting sqref="N419:N420">
    <cfRule type="cellIs" dxfId="295" priority="105" operator="lessThan">
      <formula>0</formula>
    </cfRule>
  </conditionalFormatting>
  <conditionalFormatting sqref="N431:N432">
    <cfRule type="cellIs" dxfId="294" priority="100" operator="lessThan">
      <formula>0</formula>
    </cfRule>
  </conditionalFormatting>
  <conditionalFormatting sqref="N437:N438">
    <cfRule type="cellIs" dxfId="293" priority="96" operator="lessThan">
      <formula>0</formula>
    </cfRule>
  </conditionalFormatting>
  <conditionalFormatting sqref="N444:N445">
    <cfRule type="cellIs" dxfId="292" priority="92" operator="lessThan">
      <formula>0</formula>
    </cfRule>
  </conditionalFormatting>
  <conditionalFormatting sqref="N450:N451">
    <cfRule type="cellIs" dxfId="291" priority="89" operator="lessThan">
      <formula>0</formula>
    </cfRule>
  </conditionalFormatting>
  <conditionalFormatting sqref="Q552 O545:P545 Q560 O553:P553 Q575 O568:P568 Q589 O582:P582">
    <cfRule type="expression" dxfId="290" priority="26">
      <formula>O545/#REF!&gt;1</formula>
    </cfRule>
    <cfRule type="expression" dxfId="289" priority="27">
      <formula>O545/#REF!&lt;1</formula>
    </cfRule>
  </conditionalFormatting>
  <conditionalFormatting sqref="R349:R361">
    <cfRule type="cellIs" dxfId="288" priority="73" operator="lessThan">
      <formula>0</formula>
    </cfRule>
  </conditionalFormatting>
  <conditionalFormatting sqref="R369:R402">
    <cfRule type="cellIs" dxfId="287" priority="71" operator="lessThan">
      <formula>0</formula>
    </cfRule>
  </conditionalFormatting>
  <conditionalFormatting sqref="R404:R446">
    <cfRule type="cellIs" dxfId="286" priority="70" operator="lessThan">
      <formula>0</formula>
    </cfRule>
  </conditionalFormatting>
  <conditionalFormatting sqref="R513:R553">
    <cfRule type="cellIs" dxfId="285" priority="38" operator="lessThan">
      <formula>0</formula>
    </cfRule>
  </conditionalFormatting>
  <conditionalFormatting sqref="R561:R590">
    <cfRule type="cellIs" dxfId="284" priority="35" operator="lessThan">
      <formula>0</formula>
    </cfRule>
  </conditionalFormatting>
  <conditionalFormatting sqref="R676:R677">
    <cfRule type="cellIs" dxfId="283" priority="67" operator="lessThan">
      <formula>0</formula>
    </cfRule>
  </conditionalFormatting>
  <conditionalFormatting sqref="R680:R683">
    <cfRule type="cellIs" dxfId="282" priority="17" operator="lessThan">
      <formula>0</formula>
    </cfRule>
  </conditionalFormatting>
  <conditionalFormatting sqref="R349:S350">
    <cfRule type="cellIs" dxfId="281" priority="194" operator="lessThan">
      <formula>0</formula>
    </cfRule>
  </conditionalFormatting>
  <conditionalFormatting sqref="R356:S356">
    <cfRule type="cellIs" dxfId="280" priority="192" operator="lessThan">
      <formula>0</formula>
    </cfRule>
  </conditionalFormatting>
  <conditionalFormatting sqref="R362:S368">
    <cfRule type="cellIs" dxfId="279" priority="72" operator="lessThan">
      <formula>0</formula>
    </cfRule>
  </conditionalFormatting>
  <conditionalFormatting sqref="R374:S374">
    <cfRule type="cellIs" dxfId="278" priority="188" operator="lessThan">
      <formula>0</formula>
    </cfRule>
  </conditionalFormatting>
  <conditionalFormatting sqref="R380:S380">
    <cfRule type="cellIs" dxfId="277" priority="186" operator="lessThan">
      <formula>0</formula>
    </cfRule>
  </conditionalFormatting>
  <conditionalFormatting sqref="R386:S386">
    <cfRule type="cellIs" dxfId="276" priority="184" operator="lessThan">
      <formula>0</formula>
    </cfRule>
  </conditionalFormatting>
  <conditionalFormatting sqref="R392:S392">
    <cfRule type="cellIs" dxfId="275" priority="182" operator="lessThan">
      <formula>0</formula>
    </cfRule>
  </conditionalFormatting>
  <conditionalFormatting sqref="R398:S398">
    <cfRule type="cellIs" dxfId="274" priority="180" operator="lessThan">
      <formula>0</formula>
    </cfRule>
  </conditionalFormatting>
  <conditionalFormatting sqref="R404:S404">
    <cfRule type="cellIs" dxfId="273" priority="177" operator="lessThan">
      <formula>0</formula>
    </cfRule>
  </conditionalFormatting>
  <conditionalFormatting sqref="R410:S410">
    <cfRule type="cellIs" dxfId="272" priority="174" operator="lessThan">
      <formula>0</formula>
    </cfRule>
  </conditionalFormatting>
  <conditionalFormatting sqref="R416:S416">
    <cfRule type="cellIs" dxfId="271" priority="137" operator="lessThan">
      <formula>0</formula>
    </cfRule>
  </conditionalFormatting>
  <conditionalFormatting sqref="R422:S422">
    <cfRule type="cellIs" dxfId="270" priority="135" operator="lessThan">
      <formula>0</formula>
    </cfRule>
  </conditionalFormatting>
  <conditionalFormatting sqref="R428:S428">
    <cfRule type="cellIs" dxfId="269" priority="172" operator="lessThan">
      <formula>0</formula>
    </cfRule>
  </conditionalFormatting>
  <conditionalFormatting sqref="R434:S434">
    <cfRule type="cellIs" dxfId="268" priority="165" operator="lessThan">
      <formula>0</formula>
    </cfRule>
  </conditionalFormatting>
  <conditionalFormatting sqref="R440:S440">
    <cfRule type="cellIs" dxfId="267" priority="164" operator="lessThan">
      <formula>0</formula>
    </cfRule>
  </conditionalFormatting>
  <conditionalFormatting sqref="R454:S512">
    <cfRule type="cellIs" dxfId="266" priority="31" operator="lessThan">
      <formula>0</formula>
    </cfRule>
  </conditionalFormatting>
  <conditionalFormatting sqref="R554:S560">
    <cfRule type="cellIs" dxfId="265" priority="69" operator="lessThan">
      <formula>0</formula>
    </cfRule>
  </conditionalFormatting>
  <conditionalFormatting sqref="R605:S609">
    <cfRule type="cellIs" dxfId="264" priority="68" operator="lessThan">
      <formula>0</formula>
    </cfRule>
  </conditionalFormatting>
  <conditionalFormatting sqref="R630:S631 S657:S659 R660:S660 S661:S662 R666:S672 S673:S677 R678:S678 S679:S683 I677:N679 I682:N688 C688:H688 O679:P679">
    <cfRule type="cellIs" dxfId="263" priority="141" operator="lessThan">
      <formula>0</formula>
    </cfRule>
  </conditionalFormatting>
  <conditionalFormatting sqref="R663:S663 S664:S665">
    <cfRule type="cellIs" dxfId="262" priority="16" operator="lessThan">
      <formula>0</formula>
    </cfRule>
  </conditionalFormatting>
  <conditionalFormatting sqref="R684:S748 I740:N740">
    <cfRule type="cellIs" dxfId="261" priority="18" operator="lessThan">
      <formula>0</formula>
    </cfRule>
  </conditionalFormatting>
  <conditionalFormatting sqref="S351:S355">
    <cfRule type="cellIs" dxfId="260" priority="193" operator="lessThan">
      <formula>0</formula>
    </cfRule>
  </conditionalFormatting>
  <conditionalFormatting sqref="S357:S361">
    <cfRule type="cellIs" dxfId="259" priority="191" operator="lessThan">
      <formula>0</formula>
    </cfRule>
  </conditionalFormatting>
  <conditionalFormatting sqref="S369:S373">
    <cfRule type="cellIs" dxfId="258" priority="189" operator="lessThan">
      <formula>0</formula>
    </cfRule>
  </conditionalFormatting>
  <conditionalFormatting sqref="S375:S379">
    <cfRule type="cellIs" dxfId="257" priority="187" operator="lessThan">
      <formula>0</formula>
    </cfRule>
  </conditionalFormatting>
  <conditionalFormatting sqref="S381:S385">
    <cfRule type="cellIs" dxfId="256" priority="185" operator="lessThan">
      <formula>0</formula>
    </cfRule>
  </conditionalFormatting>
  <conditionalFormatting sqref="S387:S391">
    <cfRule type="cellIs" dxfId="255" priority="183" operator="lessThan">
      <formula>0</formula>
    </cfRule>
  </conditionalFormatting>
  <conditionalFormatting sqref="S393:S397">
    <cfRule type="cellIs" dxfId="254" priority="181" operator="lessThan">
      <formula>0</formula>
    </cfRule>
  </conditionalFormatting>
  <conditionalFormatting sqref="S399:S402">
    <cfRule type="cellIs" dxfId="253" priority="179" operator="lessThan">
      <formula>0</formula>
    </cfRule>
  </conditionalFormatting>
  <conditionalFormatting sqref="S405:S409">
    <cfRule type="cellIs" dxfId="252" priority="176" operator="lessThan">
      <formula>0</formula>
    </cfRule>
  </conditionalFormatting>
  <conditionalFormatting sqref="S411:S415">
    <cfRule type="cellIs" dxfId="251" priority="173" operator="lessThan">
      <formula>0</formula>
    </cfRule>
  </conditionalFormatting>
  <conditionalFormatting sqref="S417:S421">
    <cfRule type="cellIs" dxfId="250" priority="136" operator="lessThan">
      <formula>0</formula>
    </cfRule>
  </conditionalFormatting>
  <conditionalFormatting sqref="S423:S427">
    <cfRule type="cellIs" dxfId="249" priority="134" operator="lessThan">
      <formula>0</formula>
    </cfRule>
  </conditionalFormatting>
  <conditionalFormatting sqref="S429:S433">
    <cfRule type="cellIs" dxfId="248" priority="171" operator="lessThan">
      <formula>0</formula>
    </cfRule>
  </conditionalFormatting>
  <conditionalFormatting sqref="S435:S439">
    <cfRule type="cellIs" dxfId="247" priority="163" operator="lessThan">
      <formula>0</formula>
    </cfRule>
  </conditionalFormatting>
  <conditionalFormatting sqref="S441:S446">
    <cfRule type="cellIs" dxfId="246" priority="162" operator="lessThan">
      <formula>0</formula>
    </cfRule>
  </conditionalFormatting>
  <conditionalFormatting sqref="S513">
    <cfRule type="cellIs" dxfId="245" priority="43" operator="lessThan">
      <formula>0</formula>
    </cfRule>
  </conditionalFormatting>
  <conditionalFormatting sqref="S516:S522">
    <cfRule type="cellIs" dxfId="244" priority="42" operator="lessThan">
      <formula>0</formula>
    </cfRule>
  </conditionalFormatting>
  <conditionalFormatting sqref="S524:S530">
    <cfRule type="cellIs" dxfId="243" priority="41" operator="lessThan">
      <formula>0</formula>
    </cfRule>
  </conditionalFormatting>
  <conditionalFormatting sqref="S532:S545">
    <cfRule type="cellIs" dxfId="242" priority="40" operator="lessThan">
      <formula>0</formula>
    </cfRule>
  </conditionalFormatting>
  <conditionalFormatting sqref="S547:S553">
    <cfRule type="cellIs" dxfId="241" priority="39" operator="lessThan">
      <formula>0</formula>
    </cfRule>
  </conditionalFormatting>
  <conditionalFormatting sqref="S561">
    <cfRule type="cellIs" dxfId="240" priority="37" operator="lessThan">
      <formula>0</formula>
    </cfRule>
  </conditionalFormatting>
  <conditionalFormatting sqref="S563:S568">
    <cfRule type="cellIs" dxfId="239" priority="196" operator="lessThan">
      <formula>0</formula>
    </cfRule>
  </conditionalFormatting>
  <conditionalFormatting sqref="S570:S575">
    <cfRule type="cellIs" dxfId="238" priority="148" operator="lessThan">
      <formula>0</formula>
    </cfRule>
  </conditionalFormatting>
  <conditionalFormatting sqref="S577:S582">
    <cfRule type="cellIs" dxfId="237" priority="147" operator="lessThan">
      <formula>0</formula>
    </cfRule>
  </conditionalFormatting>
  <conditionalFormatting sqref="S584:S590">
    <cfRule type="cellIs" dxfId="236" priority="36" operator="lessThan">
      <formula>0</formula>
    </cfRule>
  </conditionalFormatting>
  <conditionalFormatting sqref="B630:N649">
    <cfRule type="expression" dxfId="235" priority="7">
      <formula>B630/#REF!&lt;1</formula>
    </cfRule>
    <cfRule type="expression" dxfId="234" priority="8">
      <formula>B630/#REF!&gt;1</formula>
    </cfRule>
  </conditionalFormatting>
  <conditionalFormatting sqref="B630:P649">
    <cfRule type="expression" dxfId="233" priority="9">
      <formula>B630/#REF!&lt;1</formula>
    </cfRule>
    <cfRule type="expression" dxfId="232" priority="10">
      <formula>B630/#REF!&gt;1</formula>
    </cfRule>
  </conditionalFormatting>
  <conditionalFormatting sqref="B625:P629 B645:P649">
    <cfRule type="expression" dxfId="231" priority="1">
      <formula>B625/A625&lt;1</formula>
    </cfRule>
    <cfRule type="expression" dxfId="230" priority="2">
      <formula>B625/A625&gt;1</formula>
    </cfRule>
  </conditionalFormatting>
  <conditionalFormatting sqref="B625:O629">
    <cfRule type="expression" dxfId="229" priority="3">
      <formula>B625/#REF!&lt;1</formula>
    </cfRule>
    <cfRule type="expression" dxfId="228" priority="4">
      <formula>B625/#REF!&gt;1</formula>
    </cfRule>
  </conditionalFormatting>
  <conditionalFormatting sqref="B625:B629">
    <cfRule type="expression" dxfId="227" priority="5">
      <formula>B625/A625&lt;1</formula>
    </cfRule>
    <cfRule type="expression" dxfId="226" priority="6">
      <formula>B625/A625&gt;1</formula>
    </cfRule>
  </conditionalFormatting>
  <conditionalFormatting sqref="Q492:Q496 Q461:Q465 Q507:Q512 Q547:Q552 Q555:Q560 Q570:Q574 Q584:Q588">
    <cfRule type="expression" dxfId="225" priority="203">
      <formula>Q461/P454&gt;1</formula>
    </cfRule>
    <cfRule type="expression" dxfId="224" priority="204">
      <formula>Q461/P454&lt;1</formula>
    </cfRule>
    <cfRule type="cellIs" dxfId="223" priority="205" operator="lessThan">
      <formula>0</formula>
    </cfRule>
  </conditionalFormatting>
  <conditionalFormatting sqref="Q575 Q589 Q603 Q608 Q657:Q659 Q673:Q674 Q676 Q679">
    <cfRule type="expression" dxfId="222" priority="206">
      <formula>Q575/P568&gt;1</formula>
    </cfRule>
    <cfRule type="expression" dxfId="221" priority="207">
      <formula>Q575/P568&lt;1</formula>
    </cfRule>
  </conditionalFormatting>
  <conditionalFormatting sqref="Q661:Q662 Q664:Q665 Q537 Q582 Q597 Q637:Q651">
    <cfRule type="expression" dxfId="220" priority="208">
      <formula>Q537/P530&gt;1</formula>
    </cfRule>
    <cfRule type="expression" dxfId="219" priority="209">
      <formula>Q537/P530&lt;1</formula>
    </cfRule>
  </conditionalFormatting>
  <conditionalFormatting sqref="Q521 Q529 Q568">
    <cfRule type="expression" dxfId="218" priority="210">
      <formula>Q521/P514&gt;1</formula>
    </cfRule>
    <cfRule type="expression" dxfId="217" priority="211">
      <formula>Q521/P514&lt;1</formula>
    </cfRule>
    <cfRule type="cellIs" dxfId="216" priority="212" operator="lessThan">
      <formula>0</formula>
    </cfRule>
  </conditionalFormatting>
  <conditionalFormatting sqref="Q632:Q636 Q652:Q656">
    <cfRule type="expression" dxfId="215" priority="213">
      <formula>Q632/P625&lt;1</formula>
    </cfRule>
    <cfRule type="expression" dxfId="214" priority="214">
      <formula>Q632/P625&gt;1</formula>
    </cfRule>
  </conditionalFormatting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91D0F1-F1D7-4D1A-A641-A4EC9F540D23}">
  <sheetPr>
    <tabColor rgb="FFFF0000"/>
    <outlinePr summaryBelow="0" summaryRight="0"/>
  </sheetPr>
  <dimension ref="A1:DP748"/>
  <sheetViews>
    <sheetView topLeftCell="J340" zoomScaleNormal="100" workbookViewId="0">
      <selection activeCell="T686" sqref="T686"/>
    </sheetView>
  </sheetViews>
  <sheetFormatPr defaultColWidth="12.58203125" defaultRowHeight="13.5"/>
  <cols>
    <col min="1" max="1" width="83.58203125" style="79" bestFit="1" customWidth="1"/>
    <col min="2" max="2" width="14.83203125" style="79" bestFit="1" customWidth="1"/>
    <col min="3" max="17" width="13.83203125" style="79" bestFit="1" customWidth="1"/>
    <col min="18" max="18" width="14.75" style="79" bestFit="1" customWidth="1"/>
    <col min="19" max="19" width="39.75" style="79" bestFit="1" customWidth="1"/>
    <col min="20" max="20" width="6.08203125" style="79" bestFit="1" customWidth="1"/>
    <col min="21" max="43" width="13.83203125" style="79" bestFit="1" customWidth="1"/>
    <col min="44" max="45" width="12.75" style="79" bestFit="1" customWidth="1"/>
    <col min="46" max="54" width="13.83203125" style="79" bestFit="1" customWidth="1"/>
    <col min="55" max="55" width="12.75" style="79" bestFit="1" customWidth="1"/>
    <col min="56" max="56" width="13.83203125" style="79" bestFit="1" customWidth="1"/>
    <col min="57" max="57" width="12.75" style="79" bestFit="1" customWidth="1"/>
    <col min="58" max="71" width="4.75" style="79" bestFit="1" customWidth="1"/>
    <col min="72" max="16384" width="12.58203125" style="79"/>
  </cols>
  <sheetData>
    <row r="1" spans="1:74" ht="14">
      <c r="A1" s="1" t="s">
        <v>0</v>
      </c>
    </row>
    <row r="2" spans="1:74" s="3" customFormat="1" ht="14">
      <c r="A2" t="s">
        <v>6</v>
      </c>
      <c r="B2" t="s">
        <v>2072</v>
      </c>
      <c r="C2" t="s">
        <v>1894</v>
      </c>
      <c r="D2" t="s">
        <v>1895</v>
      </c>
      <c r="E2" t="s">
        <v>1896</v>
      </c>
      <c r="F2" t="s">
        <v>1897</v>
      </c>
      <c r="G2" t="s">
        <v>1898</v>
      </c>
      <c r="H2" t="s">
        <v>1899</v>
      </c>
      <c r="I2" t="s">
        <v>1900</v>
      </c>
      <c r="J2" t="s">
        <v>745</v>
      </c>
      <c r="K2" t="s">
        <v>746</v>
      </c>
      <c r="L2" t="s">
        <v>747</v>
      </c>
      <c r="M2" t="s">
        <v>694</v>
      </c>
      <c r="N2" t="s">
        <v>382</v>
      </c>
      <c r="O2" t="s">
        <v>383</v>
      </c>
      <c r="P2" t="s">
        <v>384</v>
      </c>
      <c r="Q2" t="s">
        <v>385</v>
      </c>
      <c r="R2" t="s">
        <v>386</v>
      </c>
      <c r="S2" t="s">
        <v>387</v>
      </c>
      <c r="T2" t="s">
        <v>388</v>
      </c>
      <c r="U2" t="s">
        <v>389</v>
      </c>
      <c r="V2" t="s">
        <v>390</v>
      </c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</row>
    <row r="3" spans="1:74">
      <c r="A3" t="s">
        <v>435</v>
      </c>
      <c r="B3"/>
      <c r="C3"/>
      <c r="D3"/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</row>
    <row r="4" spans="1:74">
      <c r="A4" t="s">
        <v>436</v>
      </c>
      <c r="B4"/>
      <c r="C4"/>
      <c r="D4"/>
      <c r="E4"/>
      <c r="F4"/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</row>
    <row r="5" spans="1:74">
      <c r="A5" t="s">
        <v>308</v>
      </c>
      <c r="B5">
        <v>856156</v>
      </c>
      <c r="C5">
        <v>768083.8</v>
      </c>
      <c r="D5">
        <v>470698</v>
      </c>
      <c r="E5">
        <v>405108</v>
      </c>
      <c r="F5">
        <v>734088</v>
      </c>
      <c r="G5">
        <v>776099.76</v>
      </c>
      <c r="H5">
        <v>583475</v>
      </c>
      <c r="I5">
        <v>250187</v>
      </c>
      <c r="J5">
        <v>296963</v>
      </c>
      <c r="K5">
        <v>177464.09</v>
      </c>
      <c r="L5">
        <v>197154</v>
      </c>
      <c r="M5">
        <v>233151</v>
      </c>
      <c r="N5">
        <v>194958</v>
      </c>
      <c r="O5">
        <v>167874.96</v>
      </c>
      <c r="P5">
        <v>99198</v>
      </c>
      <c r="Q5">
        <v>90414</v>
      </c>
      <c r="R5">
        <v>196459</v>
      </c>
      <c r="S5">
        <v>197088.48</v>
      </c>
      <c r="T5">
        <v>191920</v>
      </c>
      <c r="U5">
        <v>110324</v>
      </c>
      <c r="V5">
        <v>125540</v>
      </c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</row>
    <row r="6" spans="1:74">
      <c r="A6" t="s">
        <v>309</v>
      </c>
      <c r="B6">
        <v>231624</v>
      </c>
      <c r="C6">
        <v>241645.38</v>
      </c>
      <c r="D6">
        <v>310877</v>
      </c>
      <c r="E6">
        <v>295871</v>
      </c>
      <c r="F6">
        <v>55162</v>
      </c>
      <c r="G6">
        <v>19007.259999999998</v>
      </c>
      <c r="H6">
        <v>60007</v>
      </c>
      <c r="I6">
        <v>34592</v>
      </c>
      <c r="J6">
        <v>35020</v>
      </c>
      <c r="K6">
        <v>95374.68</v>
      </c>
      <c r="L6">
        <v>73129</v>
      </c>
      <c r="M6">
        <v>4059</v>
      </c>
      <c r="N6">
        <v>4075</v>
      </c>
      <c r="O6">
        <v>0</v>
      </c>
      <c r="P6">
        <v>0</v>
      </c>
      <c r="Q6">
        <v>0</v>
      </c>
      <c r="R6">
        <v>0</v>
      </c>
      <c r="S6">
        <v>123950.75</v>
      </c>
      <c r="T6">
        <v>63744</v>
      </c>
      <c r="U6">
        <v>165815</v>
      </c>
      <c r="V6">
        <v>235457</v>
      </c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</row>
    <row r="7" spans="1:74">
      <c r="A7" t="s">
        <v>310</v>
      </c>
      <c r="B7">
        <v>98480</v>
      </c>
      <c r="C7">
        <v>106204.59</v>
      </c>
      <c r="D7">
        <v>116098</v>
      </c>
      <c r="E7">
        <v>100765</v>
      </c>
      <c r="F7">
        <v>103935</v>
      </c>
      <c r="G7">
        <v>100959.28</v>
      </c>
      <c r="H7">
        <v>115892</v>
      </c>
      <c r="I7">
        <v>109531</v>
      </c>
      <c r="J7">
        <v>129308</v>
      </c>
      <c r="K7">
        <v>120140.95</v>
      </c>
      <c r="L7">
        <v>206406</v>
      </c>
      <c r="M7">
        <v>86261</v>
      </c>
      <c r="N7">
        <v>84168</v>
      </c>
      <c r="O7">
        <v>60084.61</v>
      </c>
      <c r="P7">
        <v>62561</v>
      </c>
      <c r="Q7">
        <v>49276</v>
      </c>
      <c r="R7">
        <v>65919</v>
      </c>
      <c r="S7">
        <v>55150.05</v>
      </c>
      <c r="T7">
        <v>107409</v>
      </c>
      <c r="U7">
        <v>85547</v>
      </c>
      <c r="V7">
        <v>73539</v>
      </c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</row>
    <row r="8" spans="1:74">
      <c r="A8" t="s">
        <v>437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207.55</v>
      </c>
      <c r="P8">
        <v>62977</v>
      </c>
      <c r="Q8">
        <v>49770</v>
      </c>
      <c r="R8">
        <v>66297</v>
      </c>
      <c r="S8">
        <v>55150.05</v>
      </c>
      <c r="T8">
        <v>107409</v>
      </c>
      <c r="U8">
        <v>86753</v>
      </c>
      <c r="V8">
        <v>73378</v>
      </c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</row>
    <row r="9" spans="1:74">
      <c r="A9" t="s">
        <v>465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60403.519999999997</v>
      </c>
      <c r="P9">
        <v>0</v>
      </c>
      <c r="Q9">
        <v>0</v>
      </c>
      <c r="R9">
        <v>0</v>
      </c>
      <c r="S9">
        <v>0</v>
      </c>
      <c r="T9">
        <v>0</v>
      </c>
      <c r="U9">
        <v>31</v>
      </c>
      <c r="V9">
        <v>161</v>
      </c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</row>
    <row r="10" spans="1:74">
      <c r="A10" t="s">
        <v>438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-526.46</v>
      </c>
      <c r="P10">
        <v>-416</v>
      </c>
      <c r="Q10">
        <v>-494</v>
      </c>
      <c r="R10">
        <v>-378</v>
      </c>
      <c r="S10">
        <v>0</v>
      </c>
      <c r="T10">
        <v>0</v>
      </c>
      <c r="U10">
        <v>-1237</v>
      </c>
      <c r="V10">
        <v>0</v>
      </c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</row>
    <row r="11" spans="1:74">
      <c r="A11" t="s">
        <v>311</v>
      </c>
      <c r="B11">
        <v>33057</v>
      </c>
      <c r="C11">
        <v>33198.25</v>
      </c>
      <c r="D11">
        <v>33229</v>
      </c>
      <c r="E11">
        <v>32650</v>
      </c>
      <c r="F11">
        <v>33149</v>
      </c>
      <c r="G11">
        <v>32041.73</v>
      </c>
      <c r="H11">
        <v>33372</v>
      </c>
      <c r="I11">
        <v>32151</v>
      </c>
      <c r="J11">
        <v>36599</v>
      </c>
      <c r="K11">
        <v>32259.360000000001</v>
      </c>
      <c r="L11">
        <v>47371</v>
      </c>
      <c r="M11">
        <v>23927</v>
      </c>
      <c r="N11">
        <v>22716</v>
      </c>
      <c r="O11">
        <v>27278.66</v>
      </c>
      <c r="P11">
        <v>23590</v>
      </c>
      <c r="Q11">
        <v>24514</v>
      </c>
      <c r="R11">
        <v>26143</v>
      </c>
      <c r="S11">
        <v>23986.54</v>
      </c>
      <c r="T11">
        <v>24334</v>
      </c>
      <c r="U11">
        <v>21876</v>
      </c>
      <c r="V11">
        <v>21256</v>
      </c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</row>
    <row r="12" spans="1:74">
      <c r="A12" t="s">
        <v>439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28315.52</v>
      </c>
      <c r="P12">
        <v>24451</v>
      </c>
      <c r="Q12">
        <v>25176</v>
      </c>
      <c r="R12">
        <v>26608</v>
      </c>
      <c r="S12">
        <v>0</v>
      </c>
      <c r="T12">
        <v>0</v>
      </c>
      <c r="U12">
        <v>22198</v>
      </c>
      <c r="V12">
        <v>21550</v>
      </c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</row>
    <row r="13" spans="1:74">
      <c r="A13" t="s">
        <v>2073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1036.8599999999999</v>
      </c>
      <c r="P13">
        <v>861</v>
      </c>
      <c r="Q13">
        <v>662</v>
      </c>
      <c r="R13">
        <v>465</v>
      </c>
      <c r="S13">
        <v>0</v>
      </c>
      <c r="T13">
        <v>0</v>
      </c>
      <c r="U13">
        <v>322</v>
      </c>
      <c r="V13">
        <v>294</v>
      </c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</row>
    <row r="14" spans="1:74">
      <c r="A14" t="s">
        <v>2074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2047.2</v>
      </c>
      <c r="P14">
        <v>51754</v>
      </c>
      <c r="Q14">
        <v>83211</v>
      </c>
      <c r="R14">
        <v>132148</v>
      </c>
      <c r="S14">
        <v>0</v>
      </c>
      <c r="T14">
        <v>0</v>
      </c>
      <c r="U14">
        <v>0</v>
      </c>
      <c r="V14">
        <v>0</v>
      </c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</row>
    <row r="15" spans="1:74">
      <c r="A15" t="s">
        <v>2075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2047.2</v>
      </c>
      <c r="P15">
        <v>51754</v>
      </c>
      <c r="Q15">
        <v>83211</v>
      </c>
      <c r="R15">
        <v>132148</v>
      </c>
      <c r="S15">
        <v>0</v>
      </c>
      <c r="T15">
        <v>0</v>
      </c>
      <c r="U15">
        <v>0</v>
      </c>
      <c r="V15">
        <v>0</v>
      </c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</row>
    <row r="16" spans="1:74">
      <c r="A16" t="s">
        <v>441</v>
      </c>
      <c r="B16">
        <v>4554</v>
      </c>
      <c r="C16">
        <v>4516.55</v>
      </c>
      <c r="D16">
        <v>5208</v>
      </c>
      <c r="E16">
        <v>5684</v>
      </c>
      <c r="F16">
        <v>4147</v>
      </c>
      <c r="G16">
        <v>3716.83</v>
      </c>
      <c r="H16">
        <v>9680</v>
      </c>
      <c r="I16">
        <v>14252</v>
      </c>
      <c r="J16">
        <v>9837</v>
      </c>
      <c r="K16">
        <v>22066.57</v>
      </c>
      <c r="L16">
        <v>40019</v>
      </c>
      <c r="M16">
        <v>2761</v>
      </c>
      <c r="N16">
        <v>2573</v>
      </c>
      <c r="O16">
        <v>2633.48</v>
      </c>
      <c r="P16">
        <v>2322</v>
      </c>
      <c r="Q16">
        <v>4944</v>
      </c>
      <c r="R16">
        <v>2846</v>
      </c>
      <c r="S16">
        <v>1911.39</v>
      </c>
      <c r="T16">
        <v>2877</v>
      </c>
      <c r="U16">
        <v>3131</v>
      </c>
      <c r="V16">
        <v>4051</v>
      </c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</row>
    <row r="17" spans="1:74">
      <c r="A17" t="s">
        <v>2076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309.42</v>
      </c>
      <c r="P17">
        <v>79</v>
      </c>
      <c r="Q17">
        <v>333</v>
      </c>
      <c r="R17">
        <v>0</v>
      </c>
      <c r="S17">
        <v>0</v>
      </c>
      <c r="T17">
        <v>0</v>
      </c>
      <c r="U17">
        <v>323</v>
      </c>
      <c r="V17">
        <v>363</v>
      </c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</row>
    <row r="18" spans="1:74">
      <c r="A18" t="s">
        <v>2077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414</v>
      </c>
      <c r="S18">
        <v>0</v>
      </c>
      <c r="T18">
        <v>0</v>
      </c>
      <c r="U18">
        <v>0</v>
      </c>
      <c r="V18">
        <v>0</v>
      </c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</row>
    <row r="19" spans="1:74">
      <c r="A19" t="s">
        <v>442</v>
      </c>
      <c r="B19">
        <v>4554</v>
      </c>
      <c r="C19">
        <v>4516.55</v>
      </c>
      <c r="D19">
        <v>5208</v>
      </c>
      <c r="E19">
        <v>5684</v>
      </c>
      <c r="F19">
        <v>4147</v>
      </c>
      <c r="G19">
        <v>3716.83</v>
      </c>
      <c r="H19">
        <v>9680</v>
      </c>
      <c r="I19">
        <v>14252</v>
      </c>
      <c r="J19">
        <v>9837</v>
      </c>
      <c r="K19">
        <v>22066.57</v>
      </c>
      <c r="L19">
        <v>40019</v>
      </c>
      <c r="M19">
        <v>2761</v>
      </c>
      <c r="N19">
        <v>2573</v>
      </c>
      <c r="O19">
        <v>2324.0500000000002</v>
      </c>
      <c r="P19">
        <v>2243</v>
      </c>
      <c r="Q19">
        <v>4611</v>
      </c>
      <c r="R19">
        <v>2432</v>
      </c>
      <c r="S19">
        <v>1911.39</v>
      </c>
      <c r="T19">
        <v>2877</v>
      </c>
      <c r="U19">
        <v>2808</v>
      </c>
      <c r="V19">
        <v>3688</v>
      </c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</row>
    <row r="20" spans="1:74">
      <c r="A20" t="s">
        <v>312</v>
      </c>
      <c r="B20">
        <v>1223871</v>
      </c>
      <c r="C20">
        <v>1153648.57</v>
      </c>
      <c r="D20">
        <v>936110</v>
      </c>
      <c r="E20">
        <v>840078</v>
      </c>
      <c r="F20">
        <v>930481</v>
      </c>
      <c r="G20">
        <v>931824.87</v>
      </c>
      <c r="H20">
        <v>802426</v>
      </c>
      <c r="I20">
        <v>440713</v>
      </c>
      <c r="J20">
        <v>507727</v>
      </c>
      <c r="K20">
        <v>447305.64</v>
      </c>
      <c r="L20">
        <v>564079</v>
      </c>
      <c r="M20">
        <v>350159</v>
      </c>
      <c r="N20">
        <v>308490</v>
      </c>
      <c r="O20">
        <v>259918.91</v>
      </c>
      <c r="P20">
        <v>239425</v>
      </c>
      <c r="Q20">
        <v>252359</v>
      </c>
      <c r="R20">
        <v>423515</v>
      </c>
      <c r="S20">
        <v>402087.22</v>
      </c>
      <c r="T20">
        <v>390284</v>
      </c>
      <c r="U20">
        <v>386693</v>
      </c>
      <c r="V20">
        <v>459843</v>
      </c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</row>
    <row r="21" spans="1:74">
      <c r="A21" t="s">
        <v>443</v>
      </c>
      <c r="B21"/>
      <c r="C21"/>
      <c r="D21"/>
      <c r="E21"/>
      <c r="F21"/>
      <c r="G21"/>
      <c r="H21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</row>
    <row r="22" spans="1:74">
      <c r="A22" t="s">
        <v>446</v>
      </c>
      <c r="B22">
        <v>564560</v>
      </c>
      <c r="C22">
        <v>592063.04</v>
      </c>
      <c r="D22">
        <v>634000</v>
      </c>
      <c r="E22">
        <v>630000</v>
      </c>
      <c r="F22">
        <v>686000</v>
      </c>
      <c r="G22">
        <v>620000</v>
      </c>
      <c r="H22">
        <v>209280</v>
      </c>
      <c r="I22">
        <v>209280</v>
      </c>
      <c r="J22">
        <v>209280</v>
      </c>
      <c r="K22">
        <v>209280</v>
      </c>
      <c r="L22">
        <v>26833</v>
      </c>
      <c r="M22">
        <v>66032</v>
      </c>
      <c r="N22">
        <v>65760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</row>
    <row r="23" spans="1:74">
      <c r="A23" t="s">
        <v>449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85265.98</v>
      </c>
      <c r="T23">
        <v>110293</v>
      </c>
      <c r="U23">
        <v>77092</v>
      </c>
      <c r="V23">
        <v>100074</v>
      </c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</row>
    <row r="24" spans="1:74">
      <c r="A24" t="s">
        <v>450</v>
      </c>
      <c r="B24">
        <v>24255</v>
      </c>
      <c r="C24">
        <v>24430.84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</row>
    <row r="25" spans="1:74">
      <c r="A25" t="s">
        <v>451</v>
      </c>
      <c r="B25">
        <v>24255</v>
      </c>
      <c r="C25">
        <v>24430.84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</row>
    <row r="26" spans="1:74">
      <c r="A26" t="s">
        <v>453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79428.5</v>
      </c>
      <c r="P26">
        <v>80066</v>
      </c>
      <c r="Q26">
        <v>77952</v>
      </c>
      <c r="R26">
        <v>68719</v>
      </c>
      <c r="S26">
        <v>0</v>
      </c>
      <c r="T26">
        <v>0</v>
      </c>
      <c r="U26">
        <v>7504</v>
      </c>
      <c r="V26">
        <v>2520</v>
      </c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</row>
    <row r="27" spans="1:74">
      <c r="A27" t="s">
        <v>454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945.71</v>
      </c>
      <c r="P27">
        <v>848</v>
      </c>
      <c r="Q27">
        <v>970</v>
      </c>
      <c r="R27">
        <v>1430</v>
      </c>
      <c r="S27">
        <v>0</v>
      </c>
      <c r="T27">
        <v>0</v>
      </c>
      <c r="U27">
        <v>7504</v>
      </c>
      <c r="V27">
        <v>2520</v>
      </c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</row>
    <row r="28" spans="1:74">
      <c r="A28" t="s">
        <v>2078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78482.78</v>
      </c>
      <c r="P28">
        <v>79218</v>
      </c>
      <c r="Q28">
        <v>76982</v>
      </c>
      <c r="R28">
        <v>67289</v>
      </c>
      <c r="S28">
        <v>0</v>
      </c>
      <c r="T28">
        <v>0</v>
      </c>
      <c r="U28">
        <v>0</v>
      </c>
      <c r="V28">
        <v>0</v>
      </c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</row>
    <row r="29" spans="1:74">
      <c r="A29" t="s">
        <v>455</v>
      </c>
      <c r="B29">
        <v>2454</v>
      </c>
      <c r="C29">
        <v>2500.66</v>
      </c>
      <c r="D29">
        <v>2548</v>
      </c>
      <c r="E29">
        <v>2596</v>
      </c>
      <c r="F29">
        <v>2643</v>
      </c>
      <c r="G29">
        <v>2689.39</v>
      </c>
      <c r="H29">
        <v>2737</v>
      </c>
      <c r="I29">
        <v>2784</v>
      </c>
      <c r="J29">
        <v>2831</v>
      </c>
      <c r="K29">
        <v>2877.89</v>
      </c>
      <c r="L29">
        <v>2925</v>
      </c>
      <c r="M29">
        <v>2973</v>
      </c>
      <c r="N29">
        <v>3020</v>
      </c>
      <c r="O29">
        <v>3066.34</v>
      </c>
      <c r="P29">
        <v>3114</v>
      </c>
      <c r="Q29">
        <v>3161</v>
      </c>
      <c r="R29">
        <v>3208</v>
      </c>
      <c r="S29">
        <v>3255.31</v>
      </c>
      <c r="T29">
        <v>3303</v>
      </c>
      <c r="U29">
        <v>3350</v>
      </c>
      <c r="V29">
        <v>3397</v>
      </c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</row>
    <row r="30" spans="1:74">
      <c r="A30" t="s">
        <v>313</v>
      </c>
      <c r="B30">
        <v>671870</v>
      </c>
      <c r="C30">
        <v>660197.16</v>
      </c>
      <c r="D30">
        <v>663845</v>
      </c>
      <c r="E30">
        <v>667868</v>
      </c>
      <c r="F30">
        <v>663106</v>
      </c>
      <c r="G30">
        <v>656813.78</v>
      </c>
      <c r="H30">
        <v>653555</v>
      </c>
      <c r="I30">
        <v>648065</v>
      </c>
      <c r="J30">
        <v>632834</v>
      </c>
      <c r="K30">
        <v>631668.79</v>
      </c>
      <c r="L30">
        <v>619347</v>
      </c>
      <c r="M30">
        <v>615066</v>
      </c>
      <c r="N30">
        <v>609619</v>
      </c>
      <c r="O30">
        <v>646287.43000000005</v>
      </c>
      <c r="P30">
        <v>644691</v>
      </c>
      <c r="Q30">
        <v>631175</v>
      </c>
      <c r="R30">
        <v>630931</v>
      </c>
      <c r="S30">
        <v>593621.39</v>
      </c>
      <c r="T30">
        <v>583886</v>
      </c>
      <c r="U30">
        <v>557763</v>
      </c>
      <c r="V30">
        <v>495872</v>
      </c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</row>
    <row r="31" spans="1:74">
      <c r="A31" t="s">
        <v>456</v>
      </c>
      <c r="B31">
        <v>116849</v>
      </c>
      <c r="C31">
        <v>12566.56</v>
      </c>
      <c r="D31">
        <v>14244</v>
      </c>
      <c r="E31">
        <v>15921</v>
      </c>
      <c r="F31">
        <v>17598</v>
      </c>
      <c r="G31">
        <v>19275.09</v>
      </c>
      <c r="H31">
        <v>20952</v>
      </c>
      <c r="I31">
        <v>22489</v>
      </c>
      <c r="J31">
        <v>24194</v>
      </c>
      <c r="K31">
        <v>25899.42</v>
      </c>
      <c r="L31">
        <v>29428</v>
      </c>
      <c r="M31">
        <v>31283</v>
      </c>
      <c r="N31">
        <v>33137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</row>
    <row r="32" spans="1:74">
      <c r="A32" t="s">
        <v>314</v>
      </c>
      <c r="B32">
        <v>3042</v>
      </c>
      <c r="C32">
        <v>3054.19</v>
      </c>
      <c r="D32">
        <v>2892</v>
      </c>
      <c r="E32">
        <v>2523</v>
      </c>
      <c r="F32">
        <v>2622</v>
      </c>
      <c r="G32">
        <v>2720.69</v>
      </c>
      <c r="H32">
        <v>2811</v>
      </c>
      <c r="I32">
        <v>2466</v>
      </c>
      <c r="J32">
        <v>2564</v>
      </c>
      <c r="K32">
        <v>2566.66</v>
      </c>
      <c r="L32">
        <v>2532</v>
      </c>
      <c r="M32">
        <v>2639</v>
      </c>
      <c r="N32">
        <v>2171</v>
      </c>
      <c r="O32">
        <v>2279.5300000000002</v>
      </c>
      <c r="P32">
        <v>2280</v>
      </c>
      <c r="Q32">
        <v>2388</v>
      </c>
      <c r="R32">
        <v>2496</v>
      </c>
      <c r="S32">
        <v>2150.67</v>
      </c>
      <c r="T32">
        <v>2129</v>
      </c>
      <c r="U32">
        <v>1880</v>
      </c>
      <c r="V32">
        <v>1161</v>
      </c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</row>
    <row r="33" spans="1:74">
      <c r="A33" t="s">
        <v>2079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15000.3</v>
      </c>
      <c r="P33">
        <v>14892</v>
      </c>
      <c r="Q33">
        <v>2594</v>
      </c>
      <c r="R33">
        <v>2595</v>
      </c>
      <c r="S33">
        <v>0</v>
      </c>
      <c r="T33">
        <v>0</v>
      </c>
      <c r="U33">
        <v>13864</v>
      </c>
      <c r="V33">
        <v>12794</v>
      </c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</row>
    <row r="34" spans="1:74">
      <c r="A34" t="s">
        <v>457</v>
      </c>
      <c r="B34">
        <v>3042</v>
      </c>
      <c r="C34">
        <v>3054.19</v>
      </c>
      <c r="D34">
        <v>2892</v>
      </c>
      <c r="E34">
        <v>2523</v>
      </c>
      <c r="F34">
        <v>2622</v>
      </c>
      <c r="G34">
        <v>2720.69</v>
      </c>
      <c r="H34">
        <v>2811</v>
      </c>
      <c r="I34">
        <v>2466</v>
      </c>
      <c r="J34">
        <v>2564</v>
      </c>
      <c r="K34">
        <v>2566.66</v>
      </c>
      <c r="L34">
        <v>2532</v>
      </c>
      <c r="M34">
        <v>2639</v>
      </c>
      <c r="N34">
        <v>2171</v>
      </c>
      <c r="O34">
        <v>-12720.77</v>
      </c>
      <c r="P34">
        <v>-12612</v>
      </c>
      <c r="Q34">
        <v>-206</v>
      </c>
      <c r="R34">
        <v>-99</v>
      </c>
      <c r="S34">
        <v>2150.67</v>
      </c>
      <c r="T34">
        <v>2129</v>
      </c>
      <c r="U34">
        <v>-11984</v>
      </c>
      <c r="V34">
        <v>-11633</v>
      </c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</row>
    <row r="35" spans="1:74">
      <c r="A35" t="s">
        <v>459</v>
      </c>
      <c r="B35">
        <v>11334</v>
      </c>
      <c r="C35">
        <v>5453.55</v>
      </c>
      <c r="D35">
        <v>6546</v>
      </c>
      <c r="E35">
        <v>8305</v>
      </c>
      <c r="F35">
        <v>9781</v>
      </c>
      <c r="G35">
        <v>10661.5</v>
      </c>
      <c r="H35">
        <v>10314</v>
      </c>
      <c r="I35">
        <v>9528</v>
      </c>
      <c r="J35">
        <v>9669</v>
      </c>
      <c r="K35">
        <v>9278</v>
      </c>
      <c r="L35">
        <v>12791</v>
      </c>
      <c r="M35">
        <v>10537</v>
      </c>
      <c r="N35">
        <v>9561</v>
      </c>
      <c r="O35">
        <v>8615.3700000000008</v>
      </c>
      <c r="P35">
        <v>3521</v>
      </c>
      <c r="Q35">
        <v>3219</v>
      </c>
      <c r="R35">
        <v>3039</v>
      </c>
      <c r="S35">
        <v>2751.96</v>
      </c>
      <c r="T35">
        <v>2780</v>
      </c>
      <c r="U35">
        <v>2648</v>
      </c>
      <c r="V35">
        <v>2520</v>
      </c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</row>
    <row r="36" spans="1:74">
      <c r="A36" t="s">
        <v>460</v>
      </c>
      <c r="B36">
        <v>4622</v>
      </c>
      <c r="C36">
        <v>4917.07</v>
      </c>
      <c r="D36">
        <v>4144</v>
      </c>
      <c r="E36">
        <v>4088</v>
      </c>
      <c r="F36">
        <v>4095</v>
      </c>
      <c r="G36">
        <v>4518.71</v>
      </c>
      <c r="H36">
        <v>3644</v>
      </c>
      <c r="I36">
        <v>3696</v>
      </c>
      <c r="J36">
        <v>3815</v>
      </c>
      <c r="K36">
        <v>3367.42</v>
      </c>
      <c r="L36">
        <v>3538</v>
      </c>
      <c r="M36">
        <v>4070</v>
      </c>
      <c r="N36">
        <v>3577</v>
      </c>
      <c r="O36">
        <v>2891.46</v>
      </c>
      <c r="P36">
        <v>3677</v>
      </c>
      <c r="Q36">
        <v>2916</v>
      </c>
      <c r="R36">
        <v>2929</v>
      </c>
      <c r="S36">
        <v>4323.43</v>
      </c>
      <c r="T36">
        <v>6328</v>
      </c>
      <c r="U36">
        <v>884</v>
      </c>
      <c r="V36">
        <v>2667</v>
      </c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</row>
    <row r="37" spans="1:74">
      <c r="A37" t="s">
        <v>461</v>
      </c>
      <c r="B37">
        <v>4622</v>
      </c>
      <c r="C37">
        <v>4917.07</v>
      </c>
      <c r="D37">
        <v>4144</v>
      </c>
      <c r="E37">
        <v>4088</v>
      </c>
      <c r="F37">
        <v>4095</v>
      </c>
      <c r="G37">
        <v>4518.71</v>
      </c>
      <c r="H37">
        <v>3644</v>
      </c>
      <c r="I37">
        <v>3696</v>
      </c>
      <c r="J37">
        <v>3815</v>
      </c>
      <c r="K37">
        <v>3367.42</v>
      </c>
      <c r="L37">
        <v>3538</v>
      </c>
      <c r="M37">
        <v>4070</v>
      </c>
      <c r="N37">
        <v>3577</v>
      </c>
      <c r="O37">
        <v>2891.46</v>
      </c>
      <c r="P37">
        <v>3677</v>
      </c>
      <c r="Q37">
        <v>2916</v>
      </c>
      <c r="R37">
        <v>2929</v>
      </c>
      <c r="S37">
        <v>4323.43</v>
      </c>
      <c r="T37">
        <v>6328</v>
      </c>
      <c r="U37">
        <v>884</v>
      </c>
      <c r="V37">
        <v>2667</v>
      </c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</row>
    <row r="38" spans="1:74">
      <c r="A38" t="s">
        <v>315</v>
      </c>
      <c r="B38">
        <v>1398986</v>
      </c>
      <c r="C38">
        <v>1305183.06</v>
      </c>
      <c r="D38">
        <v>1328219</v>
      </c>
      <c r="E38">
        <v>1331301</v>
      </c>
      <c r="F38">
        <v>1385845</v>
      </c>
      <c r="G38">
        <v>1316679.1499999999</v>
      </c>
      <c r="H38">
        <v>903293</v>
      </c>
      <c r="I38">
        <v>898308</v>
      </c>
      <c r="J38">
        <v>885187</v>
      </c>
      <c r="K38">
        <v>884938.19</v>
      </c>
      <c r="L38">
        <v>697394</v>
      </c>
      <c r="M38">
        <v>732600</v>
      </c>
      <c r="N38">
        <v>726845</v>
      </c>
      <c r="O38">
        <v>742568.62</v>
      </c>
      <c r="P38">
        <v>737349</v>
      </c>
      <c r="Q38">
        <v>720811</v>
      </c>
      <c r="R38">
        <v>711322</v>
      </c>
      <c r="S38">
        <v>691368.74</v>
      </c>
      <c r="T38">
        <v>708719</v>
      </c>
      <c r="U38">
        <v>651121</v>
      </c>
      <c r="V38">
        <v>608211</v>
      </c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</row>
    <row r="39" spans="1:74">
      <c r="A39" t="s">
        <v>316</v>
      </c>
      <c r="B39">
        <v>2622857</v>
      </c>
      <c r="C39">
        <v>2458831.63</v>
      </c>
      <c r="D39">
        <v>2264329</v>
      </c>
      <c r="E39">
        <v>2171379</v>
      </c>
      <c r="F39">
        <v>2316326</v>
      </c>
      <c r="G39">
        <v>2248504.02</v>
      </c>
      <c r="H39">
        <v>1705719</v>
      </c>
      <c r="I39">
        <v>1339021</v>
      </c>
      <c r="J39">
        <v>1392914</v>
      </c>
      <c r="K39">
        <v>1332243.83</v>
      </c>
      <c r="L39">
        <v>1261473</v>
      </c>
      <c r="M39">
        <v>1082759</v>
      </c>
      <c r="N39">
        <v>1035335</v>
      </c>
      <c r="O39">
        <v>1002487.53</v>
      </c>
      <c r="P39">
        <v>976774</v>
      </c>
      <c r="Q39">
        <v>973170</v>
      </c>
      <c r="R39">
        <v>1134837</v>
      </c>
      <c r="S39">
        <v>1093455.96</v>
      </c>
      <c r="T39">
        <v>1099003</v>
      </c>
      <c r="U39">
        <v>1037814</v>
      </c>
      <c r="V39">
        <v>1068054</v>
      </c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</row>
    <row r="40" spans="1:74">
      <c r="A40" t="s">
        <v>462</v>
      </c>
      <c r="B40"/>
      <c r="C40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</row>
    <row r="41" spans="1:74">
      <c r="A41" t="s">
        <v>463</v>
      </c>
      <c r="B41"/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</row>
    <row r="42" spans="1:74" s="114" customFormat="1">
      <c r="A42" t="s">
        <v>318</v>
      </c>
      <c r="B42">
        <v>123002</v>
      </c>
      <c r="C42">
        <v>133869.15</v>
      </c>
      <c r="D42">
        <v>119997</v>
      </c>
      <c r="E42">
        <v>120302</v>
      </c>
      <c r="F42">
        <v>98540</v>
      </c>
      <c r="G42">
        <v>123872.45</v>
      </c>
      <c r="H42">
        <v>91262</v>
      </c>
      <c r="I42">
        <v>74465</v>
      </c>
      <c r="J42">
        <v>73747</v>
      </c>
      <c r="K42">
        <v>100260.13</v>
      </c>
      <c r="L42">
        <v>82758</v>
      </c>
      <c r="M42">
        <v>77735</v>
      </c>
      <c r="N42">
        <v>57169</v>
      </c>
      <c r="O42">
        <v>72620.23</v>
      </c>
      <c r="P42">
        <v>93473</v>
      </c>
      <c r="Q42">
        <v>65521</v>
      </c>
      <c r="R42">
        <v>83608</v>
      </c>
      <c r="S42">
        <v>79157.960000000006</v>
      </c>
      <c r="T42">
        <v>134747</v>
      </c>
      <c r="U42">
        <v>156752</v>
      </c>
      <c r="V42">
        <v>116946</v>
      </c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</row>
    <row r="43" spans="1:74">
      <c r="A43" t="s">
        <v>437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72620.23</v>
      </c>
      <c r="P43">
        <v>93473</v>
      </c>
      <c r="Q43">
        <v>65521</v>
      </c>
      <c r="R43">
        <v>83608</v>
      </c>
      <c r="S43">
        <v>79157.960000000006</v>
      </c>
      <c r="T43">
        <v>134747</v>
      </c>
      <c r="U43">
        <v>156752</v>
      </c>
      <c r="V43">
        <v>116946</v>
      </c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</row>
    <row r="44" spans="1:74">
      <c r="A44" t="s">
        <v>2080</v>
      </c>
      <c r="B44">
        <v>17233</v>
      </c>
      <c r="C44">
        <v>17413.240000000002</v>
      </c>
      <c r="D44">
        <v>17804</v>
      </c>
      <c r="E44">
        <v>16602</v>
      </c>
      <c r="F44">
        <v>15822</v>
      </c>
      <c r="G44">
        <v>15982.8</v>
      </c>
      <c r="H44">
        <v>15685</v>
      </c>
      <c r="I44">
        <v>14912</v>
      </c>
      <c r="J44">
        <v>15449</v>
      </c>
      <c r="K44">
        <v>13521.38</v>
      </c>
      <c r="L44">
        <v>13324</v>
      </c>
      <c r="M44">
        <v>11392</v>
      </c>
      <c r="N44">
        <v>10500</v>
      </c>
      <c r="O44">
        <v>763.62</v>
      </c>
      <c r="P44">
        <v>362</v>
      </c>
      <c r="Q44">
        <v>0</v>
      </c>
      <c r="R44">
        <v>1010</v>
      </c>
      <c r="S44">
        <v>14097.1</v>
      </c>
      <c r="T44">
        <v>15278</v>
      </c>
      <c r="U44">
        <v>0</v>
      </c>
      <c r="V44">
        <v>12862</v>
      </c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</row>
    <row r="45" spans="1:74">
      <c r="A45" t="s">
        <v>2081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5393</v>
      </c>
      <c r="R45">
        <v>0</v>
      </c>
      <c r="S45">
        <v>0</v>
      </c>
      <c r="T45">
        <v>0</v>
      </c>
      <c r="U45">
        <v>0</v>
      </c>
      <c r="V45">
        <v>0</v>
      </c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</row>
    <row r="46" spans="1:74" s="114" customFormat="1">
      <c r="A46" t="s">
        <v>2082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5393</v>
      </c>
      <c r="R46">
        <v>0</v>
      </c>
      <c r="S46">
        <v>0</v>
      </c>
      <c r="T46">
        <v>0</v>
      </c>
      <c r="U46">
        <v>0</v>
      </c>
      <c r="V46">
        <v>0</v>
      </c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</row>
    <row r="47" spans="1:74">
      <c r="A47" t="s">
        <v>470</v>
      </c>
      <c r="B47">
        <v>20226</v>
      </c>
      <c r="C47">
        <v>17105.73</v>
      </c>
      <c r="D47">
        <v>17284</v>
      </c>
      <c r="E47">
        <v>16307</v>
      </c>
      <c r="F47">
        <v>15146</v>
      </c>
      <c r="G47">
        <v>14680.79</v>
      </c>
      <c r="H47">
        <v>18059</v>
      </c>
      <c r="I47">
        <v>18878</v>
      </c>
      <c r="J47">
        <v>19001</v>
      </c>
      <c r="K47">
        <v>25313.84</v>
      </c>
      <c r="L47">
        <v>61503</v>
      </c>
      <c r="M47">
        <v>10533</v>
      </c>
      <c r="N47">
        <v>9259</v>
      </c>
      <c r="O47">
        <v>0</v>
      </c>
      <c r="P47">
        <v>0</v>
      </c>
      <c r="Q47">
        <v>0</v>
      </c>
      <c r="R47">
        <v>10974</v>
      </c>
      <c r="S47">
        <v>13448.81</v>
      </c>
      <c r="T47">
        <v>0</v>
      </c>
      <c r="U47">
        <v>0</v>
      </c>
      <c r="V47">
        <v>0</v>
      </c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</row>
    <row r="48" spans="1:74">
      <c r="A48" t="s">
        <v>2083</v>
      </c>
      <c r="B48">
        <v>20226</v>
      </c>
      <c r="C48">
        <v>17105.73</v>
      </c>
      <c r="D48">
        <v>17284</v>
      </c>
      <c r="E48">
        <v>16307</v>
      </c>
      <c r="F48">
        <v>15146</v>
      </c>
      <c r="G48">
        <v>14680.79</v>
      </c>
      <c r="H48">
        <v>18059</v>
      </c>
      <c r="I48">
        <v>18878</v>
      </c>
      <c r="J48">
        <v>19001</v>
      </c>
      <c r="K48">
        <v>25313.84</v>
      </c>
      <c r="L48">
        <v>61503</v>
      </c>
      <c r="M48">
        <v>10533</v>
      </c>
      <c r="N48">
        <v>9259</v>
      </c>
      <c r="O48">
        <v>0</v>
      </c>
      <c r="P48">
        <v>0</v>
      </c>
      <c r="Q48">
        <v>0</v>
      </c>
      <c r="R48">
        <v>0</v>
      </c>
      <c r="S48">
        <v>13448.81</v>
      </c>
      <c r="T48">
        <v>0</v>
      </c>
      <c r="U48">
        <v>0</v>
      </c>
      <c r="V48">
        <v>0</v>
      </c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</row>
    <row r="49" spans="1:74" s="114" customFormat="1">
      <c r="A49" t="s">
        <v>471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10974</v>
      </c>
      <c r="S49">
        <v>0</v>
      </c>
      <c r="T49">
        <v>0</v>
      </c>
      <c r="U49">
        <v>0</v>
      </c>
      <c r="V49">
        <v>0</v>
      </c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</row>
    <row r="50" spans="1:74">
      <c r="A50" t="s">
        <v>472</v>
      </c>
      <c r="B50">
        <v>5754</v>
      </c>
      <c r="C50">
        <v>6567.84</v>
      </c>
      <c r="D50">
        <v>7741</v>
      </c>
      <c r="E50">
        <v>7892</v>
      </c>
      <c r="F50">
        <v>7749</v>
      </c>
      <c r="G50">
        <v>7616.19</v>
      </c>
      <c r="H50">
        <v>7295</v>
      </c>
      <c r="I50">
        <v>7181</v>
      </c>
      <c r="J50">
        <v>6866</v>
      </c>
      <c r="K50">
        <v>6556.33</v>
      </c>
      <c r="L50">
        <v>7387</v>
      </c>
      <c r="M50">
        <v>7015</v>
      </c>
      <c r="N50">
        <v>6543</v>
      </c>
      <c r="O50">
        <v>6047.59</v>
      </c>
      <c r="P50">
        <v>5656</v>
      </c>
      <c r="Q50">
        <v>0</v>
      </c>
      <c r="R50">
        <v>5235</v>
      </c>
      <c r="S50">
        <v>0</v>
      </c>
      <c r="T50">
        <v>0</v>
      </c>
      <c r="U50">
        <v>0</v>
      </c>
      <c r="V50">
        <v>0</v>
      </c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</row>
    <row r="51" spans="1:74">
      <c r="A51" t="s">
        <v>2084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960</v>
      </c>
      <c r="N51">
        <v>1050</v>
      </c>
      <c r="O51">
        <v>0</v>
      </c>
      <c r="P51">
        <v>0</v>
      </c>
      <c r="Q51">
        <v>582</v>
      </c>
      <c r="R51">
        <v>1130</v>
      </c>
      <c r="S51">
        <v>1064</v>
      </c>
      <c r="T51">
        <v>1626</v>
      </c>
      <c r="U51">
        <v>0</v>
      </c>
      <c r="V51">
        <v>0</v>
      </c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</row>
    <row r="52" spans="1:74">
      <c r="A52" t="s">
        <v>473</v>
      </c>
      <c r="B52">
        <v>38209</v>
      </c>
      <c r="C52">
        <v>25209.8</v>
      </c>
      <c r="D52">
        <v>15528</v>
      </c>
      <c r="E52">
        <v>18222</v>
      </c>
      <c r="F52">
        <v>29134</v>
      </c>
      <c r="G52">
        <v>20616.21</v>
      </c>
      <c r="H52">
        <v>15213</v>
      </c>
      <c r="I52">
        <v>26124</v>
      </c>
      <c r="J52">
        <v>49092</v>
      </c>
      <c r="K52">
        <v>32016.68</v>
      </c>
      <c r="L52">
        <v>22600</v>
      </c>
      <c r="M52">
        <v>21860</v>
      </c>
      <c r="N52">
        <v>11631</v>
      </c>
      <c r="O52">
        <v>8245.02</v>
      </c>
      <c r="P52">
        <v>0</v>
      </c>
      <c r="Q52">
        <v>17140</v>
      </c>
      <c r="R52">
        <v>19911</v>
      </c>
      <c r="S52">
        <v>18863.810000000001</v>
      </c>
      <c r="T52">
        <v>14305</v>
      </c>
      <c r="U52">
        <v>17858</v>
      </c>
      <c r="V52">
        <v>19267</v>
      </c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</row>
    <row r="53" spans="1:74">
      <c r="A53" t="s">
        <v>2085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42.91</v>
      </c>
      <c r="P53">
        <v>35</v>
      </c>
      <c r="Q53">
        <v>86</v>
      </c>
      <c r="R53">
        <v>157</v>
      </c>
      <c r="S53">
        <v>0</v>
      </c>
      <c r="T53">
        <v>0</v>
      </c>
      <c r="U53">
        <v>238</v>
      </c>
      <c r="V53">
        <v>113</v>
      </c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</row>
    <row r="54" spans="1:74">
      <c r="A54" t="s">
        <v>2086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42.91</v>
      </c>
      <c r="P54">
        <v>35</v>
      </c>
      <c r="Q54">
        <v>86</v>
      </c>
      <c r="R54">
        <v>157</v>
      </c>
      <c r="S54">
        <v>0</v>
      </c>
      <c r="T54">
        <v>0</v>
      </c>
      <c r="U54">
        <v>238</v>
      </c>
      <c r="V54">
        <v>113</v>
      </c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</row>
    <row r="55" spans="1:74">
      <c r="A55" t="s">
        <v>474</v>
      </c>
      <c r="B55">
        <v>9866</v>
      </c>
      <c r="C55">
        <v>9577.0300000000007</v>
      </c>
      <c r="D55">
        <v>9515</v>
      </c>
      <c r="E55">
        <v>10690</v>
      </c>
      <c r="F55">
        <v>16393</v>
      </c>
      <c r="G55">
        <v>18381.7</v>
      </c>
      <c r="H55">
        <v>6041</v>
      </c>
      <c r="I55">
        <v>5255</v>
      </c>
      <c r="J55">
        <v>7321</v>
      </c>
      <c r="K55">
        <v>5897.54</v>
      </c>
      <c r="L55">
        <v>15203</v>
      </c>
      <c r="M55">
        <v>1172</v>
      </c>
      <c r="N55">
        <v>1018</v>
      </c>
      <c r="O55">
        <v>10421.39</v>
      </c>
      <c r="P55">
        <v>10201</v>
      </c>
      <c r="Q55">
        <v>11024</v>
      </c>
      <c r="R55">
        <v>399</v>
      </c>
      <c r="S55">
        <v>1342.79</v>
      </c>
      <c r="T55">
        <v>18450</v>
      </c>
      <c r="U55">
        <v>2065</v>
      </c>
      <c r="V55">
        <v>923</v>
      </c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</row>
    <row r="56" spans="1:74">
      <c r="A56" t="s">
        <v>321</v>
      </c>
      <c r="B56">
        <v>214290</v>
      </c>
      <c r="C56">
        <v>209742.78</v>
      </c>
      <c r="D56">
        <v>187869</v>
      </c>
      <c r="E56">
        <v>190015</v>
      </c>
      <c r="F56">
        <v>182784</v>
      </c>
      <c r="G56">
        <v>201150.15</v>
      </c>
      <c r="H56">
        <v>153555</v>
      </c>
      <c r="I56">
        <v>146815</v>
      </c>
      <c r="J56">
        <v>171476</v>
      </c>
      <c r="K56">
        <v>183565.9</v>
      </c>
      <c r="L56">
        <v>202775</v>
      </c>
      <c r="M56">
        <v>130667</v>
      </c>
      <c r="N56">
        <v>97170</v>
      </c>
      <c r="O56">
        <v>98140.76</v>
      </c>
      <c r="P56">
        <v>109727</v>
      </c>
      <c r="Q56">
        <v>99746</v>
      </c>
      <c r="R56">
        <v>122424</v>
      </c>
      <c r="S56">
        <v>127974.48</v>
      </c>
      <c r="T56">
        <v>184406</v>
      </c>
      <c r="U56">
        <v>176913</v>
      </c>
      <c r="V56">
        <v>150111</v>
      </c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</row>
    <row r="57" spans="1:74">
      <c r="A57" t="s">
        <v>475</v>
      </c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</row>
    <row r="58" spans="1:74">
      <c r="A58" t="s">
        <v>477</v>
      </c>
      <c r="B58">
        <v>75289</v>
      </c>
      <c r="C58">
        <v>9639.01</v>
      </c>
      <c r="D58">
        <v>10419</v>
      </c>
      <c r="E58">
        <v>12189</v>
      </c>
      <c r="F58">
        <v>14219</v>
      </c>
      <c r="G58">
        <v>16206.85</v>
      </c>
      <c r="H58">
        <v>18161</v>
      </c>
      <c r="I58">
        <v>19752</v>
      </c>
      <c r="J58">
        <v>21691</v>
      </c>
      <c r="K58">
        <v>23596.86</v>
      </c>
      <c r="L58">
        <v>26207</v>
      </c>
      <c r="M58">
        <v>28130</v>
      </c>
      <c r="N58">
        <v>30020</v>
      </c>
      <c r="O58">
        <v>0</v>
      </c>
      <c r="P58">
        <v>33594</v>
      </c>
      <c r="Q58">
        <v>0</v>
      </c>
      <c r="R58">
        <v>36563</v>
      </c>
      <c r="S58">
        <v>0</v>
      </c>
      <c r="T58">
        <v>0</v>
      </c>
      <c r="U58">
        <v>0</v>
      </c>
      <c r="V58">
        <v>0</v>
      </c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</row>
    <row r="59" spans="1:74">
      <c r="A59" t="s">
        <v>478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35933.56</v>
      </c>
      <c r="P59">
        <v>3338</v>
      </c>
      <c r="Q59">
        <v>37371</v>
      </c>
      <c r="R59">
        <v>1619</v>
      </c>
      <c r="S59">
        <v>0</v>
      </c>
      <c r="T59">
        <v>0</v>
      </c>
      <c r="U59">
        <v>3403</v>
      </c>
      <c r="V59">
        <v>3180</v>
      </c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</row>
    <row r="60" spans="1:74">
      <c r="A60" t="s">
        <v>454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49</v>
      </c>
      <c r="P60">
        <v>49</v>
      </c>
      <c r="Q60">
        <v>49</v>
      </c>
      <c r="R60">
        <v>49</v>
      </c>
      <c r="S60">
        <v>0</v>
      </c>
      <c r="T60">
        <v>0</v>
      </c>
      <c r="U60">
        <v>48</v>
      </c>
      <c r="V60">
        <v>48</v>
      </c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</row>
    <row r="61" spans="1:74">
      <c r="A61" t="s">
        <v>2087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4007.3</v>
      </c>
      <c r="P61">
        <v>3289</v>
      </c>
      <c r="Q61">
        <v>2177</v>
      </c>
      <c r="R61">
        <v>1570</v>
      </c>
      <c r="S61">
        <v>0</v>
      </c>
      <c r="T61">
        <v>0</v>
      </c>
      <c r="U61">
        <v>3355</v>
      </c>
      <c r="V61">
        <v>3132</v>
      </c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</row>
    <row r="62" spans="1:74" s="114" customFormat="1">
      <c r="A62" t="s">
        <v>479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31877.26</v>
      </c>
      <c r="P62">
        <v>0</v>
      </c>
      <c r="Q62">
        <v>35145</v>
      </c>
      <c r="R62">
        <v>0</v>
      </c>
      <c r="S62">
        <v>0</v>
      </c>
      <c r="T62">
        <v>0</v>
      </c>
      <c r="U62">
        <v>0</v>
      </c>
      <c r="V62">
        <v>0</v>
      </c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</row>
    <row r="63" spans="1:74">
      <c r="A63" t="s">
        <v>480</v>
      </c>
      <c r="B63">
        <v>12070</v>
      </c>
      <c r="C63">
        <v>11333.78</v>
      </c>
      <c r="D63">
        <v>11363</v>
      </c>
      <c r="E63">
        <v>10698</v>
      </c>
      <c r="F63">
        <v>10032</v>
      </c>
      <c r="G63">
        <v>9366.41</v>
      </c>
      <c r="H63">
        <v>12527</v>
      </c>
      <c r="I63">
        <v>11854</v>
      </c>
      <c r="J63">
        <v>11183</v>
      </c>
      <c r="K63">
        <v>10509.03</v>
      </c>
      <c r="L63">
        <v>12132</v>
      </c>
      <c r="M63">
        <v>11506</v>
      </c>
      <c r="N63">
        <v>10880</v>
      </c>
      <c r="O63">
        <v>10254.65</v>
      </c>
      <c r="P63">
        <v>10142</v>
      </c>
      <c r="Q63">
        <v>9608</v>
      </c>
      <c r="R63">
        <v>9073</v>
      </c>
      <c r="S63">
        <v>8538.9599999999991</v>
      </c>
      <c r="T63">
        <v>8649</v>
      </c>
      <c r="U63">
        <v>8192</v>
      </c>
      <c r="V63">
        <v>7735</v>
      </c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</row>
    <row r="64" spans="1:74">
      <c r="A64" t="s">
        <v>481</v>
      </c>
      <c r="B64">
        <v>87991</v>
      </c>
      <c r="C64">
        <v>93692.94</v>
      </c>
      <c r="D64">
        <v>83385</v>
      </c>
      <c r="E64">
        <v>82445</v>
      </c>
      <c r="F64">
        <v>91339</v>
      </c>
      <c r="G64">
        <v>83827.12</v>
      </c>
      <c r="H64">
        <v>4718</v>
      </c>
      <c r="I64">
        <v>4782</v>
      </c>
      <c r="J64">
        <v>4713</v>
      </c>
      <c r="K64">
        <v>5282.33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</row>
    <row r="65" spans="1:74">
      <c r="A65" t="s">
        <v>482</v>
      </c>
      <c r="B65">
        <v>6797</v>
      </c>
      <c r="C65">
        <v>6372.7</v>
      </c>
      <c r="D65">
        <v>6913</v>
      </c>
      <c r="E65">
        <v>6501</v>
      </c>
      <c r="F65">
        <v>5820</v>
      </c>
      <c r="G65">
        <v>5051.12</v>
      </c>
      <c r="H65">
        <v>4541</v>
      </c>
      <c r="I65">
        <v>7449</v>
      </c>
      <c r="J65">
        <v>6565</v>
      </c>
      <c r="K65">
        <v>5967.95</v>
      </c>
      <c r="L65">
        <v>5442</v>
      </c>
      <c r="M65">
        <v>4911</v>
      </c>
      <c r="N65">
        <v>4167</v>
      </c>
      <c r="O65">
        <v>597.64</v>
      </c>
      <c r="P65">
        <v>585</v>
      </c>
      <c r="Q65">
        <v>572</v>
      </c>
      <c r="R65">
        <v>579</v>
      </c>
      <c r="S65">
        <v>3005.02</v>
      </c>
      <c r="T65">
        <v>2926</v>
      </c>
      <c r="U65">
        <v>466</v>
      </c>
      <c r="V65">
        <v>0</v>
      </c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</row>
    <row r="66" spans="1:74">
      <c r="A66" t="s">
        <v>323</v>
      </c>
      <c r="B66">
        <v>182147</v>
      </c>
      <c r="C66">
        <v>121038.43</v>
      </c>
      <c r="D66">
        <v>112080</v>
      </c>
      <c r="E66">
        <v>111833</v>
      </c>
      <c r="F66">
        <v>121410</v>
      </c>
      <c r="G66">
        <v>114451.5</v>
      </c>
      <c r="H66">
        <v>39947</v>
      </c>
      <c r="I66">
        <v>43837</v>
      </c>
      <c r="J66">
        <v>44152</v>
      </c>
      <c r="K66">
        <v>45356.17</v>
      </c>
      <c r="L66">
        <v>43781</v>
      </c>
      <c r="M66">
        <v>44547</v>
      </c>
      <c r="N66">
        <v>45067</v>
      </c>
      <c r="O66">
        <v>46785.86</v>
      </c>
      <c r="P66">
        <v>47659</v>
      </c>
      <c r="Q66">
        <v>47551</v>
      </c>
      <c r="R66">
        <v>47834</v>
      </c>
      <c r="S66">
        <v>11543.98</v>
      </c>
      <c r="T66">
        <v>11575</v>
      </c>
      <c r="U66">
        <v>12061</v>
      </c>
      <c r="V66">
        <v>10915</v>
      </c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</row>
    <row r="67" spans="1:74">
      <c r="A67" t="s">
        <v>324</v>
      </c>
      <c r="B67">
        <v>396437</v>
      </c>
      <c r="C67">
        <v>330781.21000000002</v>
      </c>
      <c r="D67">
        <v>299949</v>
      </c>
      <c r="E67">
        <v>301848</v>
      </c>
      <c r="F67">
        <v>304194</v>
      </c>
      <c r="G67">
        <v>315601.65000000002</v>
      </c>
      <c r="H67">
        <v>193502</v>
      </c>
      <c r="I67">
        <v>190652</v>
      </c>
      <c r="J67">
        <v>215628</v>
      </c>
      <c r="K67">
        <v>228922.07</v>
      </c>
      <c r="L67">
        <v>246556</v>
      </c>
      <c r="M67">
        <v>175214</v>
      </c>
      <c r="N67">
        <v>142237</v>
      </c>
      <c r="O67">
        <v>144926.60999999999</v>
      </c>
      <c r="P67">
        <v>157386</v>
      </c>
      <c r="Q67">
        <v>147297</v>
      </c>
      <c r="R67">
        <v>170258</v>
      </c>
      <c r="S67">
        <v>139518.46</v>
      </c>
      <c r="T67">
        <v>195981</v>
      </c>
      <c r="U67">
        <v>188974</v>
      </c>
      <c r="V67">
        <v>161026</v>
      </c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</row>
    <row r="68" spans="1:74">
      <c r="A68" t="s">
        <v>483</v>
      </c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</row>
    <row r="69" spans="1:74">
      <c r="A69" t="s">
        <v>484</v>
      </c>
      <c r="B69">
        <v>420250</v>
      </c>
      <c r="C69">
        <v>420249.78</v>
      </c>
      <c r="D69">
        <v>420250</v>
      </c>
      <c r="E69">
        <v>420250</v>
      </c>
      <c r="F69">
        <v>410000</v>
      </c>
      <c r="G69">
        <v>409999.78</v>
      </c>
      <c r="H69">
        <v>410000</v>
      </c>
      <c r="I69">
        <v>390000</v>
      </c>
      <c r="J69">
        <v>375000</v>
      </c>
      <c r="K69">
        <v>375000</v>
      </c>
      <c r="L69">
        <v>300000</v>
      </c>
      <c r="M69">
        <v>300000</v>
      </c>
      <c r="N69">
        <v>300000</v>
      </c>
      <c r="O69">
        <v>300000</v>
      </c>
      <c r="P69">
        <v>300000</v>
      </c>
      <c r="Q69">
        <v>300000</v>
      </c>
      <c r="R69">
        <v>300000</v>
      </c>
      <c r="S69">
        <v>300000</v>
      </c>
      <c r="T69">
        <v>300000</v>
      </c>
      <c r="U69">
        <v>300000</v>
      </c>
      <c r="V69">
        <v>300000</v>
      </c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</row>
    <row r="70" spans="1:74">
      <c r="A70" t="s">
        <v>485</v>
      </c>
      <c r="B70">
        <v>420250</v>
      </c>
      <c r="C70">
        <v>420249.78</v>
      </c>
      <c r="D70">
        <v>420250</v>
      </c>
      <c r="E70">
        <v>420250</v>
      </c>
      <c r="F70">
        <v>410000</v>
      </c>
      <c r="G70">
        <v>409999.78</v>
      </c>
      <c r="H70">
        <v>410000</v>
      </c>
      <c r="I70">
        <v>390000</v>
      </c>
      <c r="J70">
        <v>375000</v>
      </c>
      <c r="K70">
        <v>375000</v>
      </c>
      <c r="L70">
        <v>300000</v>
      </c>
      <c r="M70">
        <v>300000</v>
      </c>
      <c r="N70">
        <v>300000</v>
      </c>
      <c r="O70">
        <v>300000</v>
      </c>
      <c r="P70">
        <v>300000</v>
      </c>
      <c r="Q70">
        <v>300000</v>
      </c>
      <c r="R70">
        <v>300000</v>
      </c>
      <c r="S70">
        <v>300000</v>
      </c>
      <c r="T70">
        <v>300000</v>
      </c>
      <c r="U70">
        <v>300000</v>
      </c>
      <c r="V70">
        <v>300000</v>
      </c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</row>
    <row r="71" spans="1:74">
      <c r="A71" t="s">
        <v>486</v>
      </c>
      <c r="B71">
        <v>355095</v>
      </c>
      <c r="C71">
        <v>355094.93</v>
      </c>
      <c r="D71">
        <v>349753</v>
      </c>
      <c r="E71">
        <v>349753</v>
      </c>
      <c r="F71">
        <v>337448</v>
      </c>
      <c r="G71">
        <v>337447.47</v>
      </c>
      <c r="H71">
        <v>332000</v>
      </c>
      <c r="I71">
        <v>312000</v>
      </c>
      <c r="J71">
        <v>300000</v>
      </c>
      <c r="K71">
        <v>300000</v>
      </c>
      <c r="L71">
        <v>300000</v>
      </c>
      <c r="M71">
        <v>300000</v>
      </c>
      <c r="N71">
        <v>300000</v>
      </c>
      <c r="O71">
        <v>300000</v>
      </c>
      <c r="P71">
        <v>300000</v>
      </c>
      <c r="Q71">
        <v>300000</v>
      </c>
      <c r="R71">
        <v>300000</v>
      </c>
      <c r="S71">
        <v>300000</v>
      </c>
      <c r="T71">
        <v>300000</v>
      </c>
      <c r="U71">
        <v>300000</v>
      </c>
      <c r="V71">
        <v>300000</v>
      </c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</row>
    <row r="72" spans="1:74">
      <c r="A72" t="s">
        <v>487</v>
      </c>
      <c r="B72">
        <v>355095</v>
      </c>
      <c r="C72">
        <v>355094.93</v>
      </c>
      <c r="D72">
        <v>349753</v>
      </c>
      <c r="E72">
        <v>349753</v>
      </c>
      <c r="F72">
        <v>337448</v>
      </c>
      <c r="G72">
        <v>337447.47</v>
      </c>
      <c r="H72">
        <v>332000</v>
      </c>
      <c r="I72">
        <v>312000</v>
      </c>
      <c r="J72">
        <v>300000</v>
      </c>
      <c r="K72">
        <v>300000</v>
      </c>
      <c r="L72">
        <v>300000</v>
      </c>
      <c r="M72">
        <v>300000</v>
      </c>
      <c r="N72">
        <v>300000</v>
      </c>
      <c r="O72">
        <v>300000</v>
      </c>
      <c r="P72">
        <v>300000</v>
      </c>
      <c r="Q72">
        <v>300000</v>
      </c>
      <c r="R72">
        <v>300000</v>
      </c>
      <c r="S72">
        <v>300000</v>
      </c>
      <c r="T72">
        <v>300000</v>
      </c>
      <c r="U72">
        <v>300000</v>
      </c>
      <c r="V72">
        <v>300000</v>
      </c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</row>
    <row r="73" spans="1:74">
      <c r="A73" t="s">
        <v>488</v>
      </c>
      <c r="B73">
        <v>839656</v>
      </c>
      <c r="C73">
        <v>839655.6</v>
      </c>
      <c r="D73">
        <v>781861</v>
      </c>
      <c r="E73">
        <v>781861</v>
      </c>
      <c r="F73">
        <v>739978</v>
      </c>
      <c r="G73">
        <v>739977.88</v>
      </c>
      <c r="H73">
        <v>679423</v>
      </c>
      <c r="I73">
        <v>411423</v>
      </c>
      <c r="J73">
        <v>411423</v>
      </c>
      <c r="K73">
        <v>411422.96</v>
      </c>
      <c r="L73">
        <v>411423</v>
      </c>
      <c r="M73">
        <v>411423</v>
      </c>
      <c r="N73">
        <v>411423</v>
      </c>
      <c r="O73">
        <v>411422.96</v>
      </c>
      <c r="P73">
        <v>411423</v>
      </c>
      <c r="Q73">
        <v>411423</v>
      </c>
      <c r="R73">
        <v>411423</v>
      </c>
      <c r="S73">
        <v>411422.96</v>
      </c>
      <c r="T73">
        <v>411423</v>
      </c>
      <c r="U73">
        <v>411423</v>
      </c>
      <c r="V73">
        <v>411423</v>
      </c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</row>
    <row r="74" spans="1:74">
      <c r="A74" t="s">
        <v>489</v>
      </c>
      <c r="B74">
        <v>839656</v>
      </c>
      <c r="C74">
        <v>839655.6</v>
      </c>
      <c r="D74">
        <v>781861</v>
      </c>
      <c r="E74">
        <v>781861</v>
      </c>
      <c r="F74">
        <v>739978</v>
      </c>
      <c r="G74">
        <v>739977.88</v>
      </c>
      <c r="H74">
        <v>679423</v>
      </c>
      <c r="I74">
        <v>411423</v>
      </c>
      <c r="J74">
        <v>411423</v>
      </c>
      <c r="K74">
        <v>411422.96</v>
      </c>
      <c r="L74">
        <v>411423</v>
      </c>
      <c r="M74">
        <v>411423</v>
      </c>
      <c r="N74">
        <v>411423</v>
      </c>
      <c r="O74">
        <v>411422.96</v>
      </c>
      <c r="P74">
        <v>411423</v>
      </c>
      <c r="Q74">
        <v>411423</v>
      </c>
      <c r="R74">
        <v>411423</v>
      </c>
      <c r="S74">
        <v>411422.96</v>
      </c>
      <c r="T74">
        <v>411423</v>
      </c>
      <c r="U74">
        <v>411423</v>
      </c>
      <c r="V74">
        <v>411423</v>
      </c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</row>
    <row r="75" spans="1:74">
      <c r="A75" t="s">
        <v>491</v>
      </c>
      <c r="B75">
        <v>952015</v>
      </c>
      <c r="C75">
        <v>896437.22</v>
      </c>
      <c r="D75">
        <v>796702</v>
      </c>
      <c r="E75">
        <v>703542</v>
      </c>
      <c r="F75">
        <v>901841</v>
      </c>
      <c r="G75">
        <v>823502.26</v>
      </c>
      <c r="H75">
        <v>468722</v>
      </c>
      <c r="I75">
        <v>392678</v>
      </c>
      <c r="J75">
        <v>433932</v>
      </c>
      <c r="K75">
        <v>359485.91</v>
      </c>
      <c r="L75">
        <v>269913</v>
      </c>
      <c r="M75">
        <v>186099</v>
      </c>
      <c r="N75">
        <v>185592</v>
      </c>
      <c r="O75">
        <v>152130.57</v>
      </c>
      <c r="P75">
        <v>106951</v>
      </c>
      <c r="Q75">
        <v>91057</v>
      </c>
      <c r="R75">
        <v>217280</v>
      </c>
      <c r="S75">
        <v>205847.65</v>
      </c>
      <c r="T75">
        <v>176172</v>
      </c>
      <c r="U75">
        <v>128225</v>
      </c>
      <c r="V75">
        <v>188346</v>
      </c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</row>
    <row r="76" spans="1:74">
      <c r="A76" t="s">
        <v>492</v>
      </c>
      <c r="B76">
        <v>42025</v>
      </c>
      <c r="C76">
        <v>42024.98</v>
      </c>
      <c r="D76">
        <v>41000</v>
      </c>
      <c r="E76">
        <v>41000</v>
      </c>
      <c r="F76">
        <v>41000</v>
      </c>
      <c r="G76">
        <v>40999.980000000003</v>
      </c>
      <c r="H76">
        <v>37500</v>
      </c>
      <c r="I76">
        <v>37500</v>
      </c>
      <c r="J76">
        <v>37500</v>
      </c>
      <c r="K76">
        <v>37500</v>
      </c>
      <c r="L76">
        <v>26409</v>
      </c>
      <c r="M76">
        <v>40750</v>
      </c>
      <c r="N76">
        <v>50673</v>
      </c>
      <c r="O76">
        <v>52877.5</v>
      </c>
      <c r="P76">
        <v>40806</v>
      </c>
      <c r="Q76">
        <v>21189</v>
      </c>
      <c r="R76">
        <v>21189</v>
      </c>
      <c r="S76">
        <v>21188.79</v>
      </c>
      <c r="T76">
        <v>14419</v>
      </c>
      <c r="U76">
        <v>14419</v>
      </c>
      <c r="V76">
        <v>14419</v>
      </c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</row>
    <row r="77" spans="1:74">
      <c r="A77" t="s">
        <v>493</v>
      </c>
      <c r="B77">
        <v>42025</v>
      </c>
      <c r="C77">
        <v>42024.98</v>
      </c>
      <c r="D77">
        <v>41000</v>
      </c>
      <c r="E77">
        <v>41000</v>
      </c>
      <c r="F77">
        <v>41000</v>
      </c>
      <c r="G77">
        <v>40999.980000000003</v>
      </c>
      <c r="H77">
        <v>37500</v>
      </c>
      <c r="I77">
        <v>37500</v>
      </c>
      <c r="J77">
        <v>37500</v>
      </c>
      <c r="K77">
        <v>37500</v>
      </c>
      <c r="L77">
        <v>26409</v>
      </c>
      <c r="M77">
        <v>26409</v>
      </c>
      <c r="N77">
        <v>26409</v>
      </c>
      <c r="O77">
        <v>26408.66</v>
      </c>
      <c r="P77">
        <v>21189</v>
      </c>
      <c r="Q77">
        <v>21189</v>
      </c>
      <c r="R77">
        <v>21189</v>
      </c>
      <c r="S77">
        <v>21188.79</v>
      </c>
      <c r="T77">
        <v>14419</v>
      </c>
      <c r="U77">
        <v>14419</v>
      </c>
      <c r="V77">
        <v>14419</v>
      </c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</row>
    <row r="78" spans="1:74">
      <c r="A78" t="s">
        <v>2088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14341</v>
      </c>
      <c r="N78">
        <v>24264</v>
      </c>
      <c r="O78">
        <v>26468.84</v>
      </c>
      <c r="P78">
        <v>19617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</row>
    <row r="79" spans="1:74">
      <c r="A79" t="s">
        <v>325</v>
      </c>
      <c r="B79">
        <v>909990</v>
      </c>
      <c r="C79">
        <v>854412.24</v>
      </c>
      <c r="D79">
        <v>755702</v>
      </c>
      <c r="E79">
        <v>662542</v>
      </c>
      <c r="F79">
        <v>860841</v>
      </c>
      <c r="G79">
        <v>782502.28</v>
      </c>
      <c r="H79">
        <v>431222</v>
      </c>
      <c r="I79">
        <v>355178</v>
      </c>
      <c r="J79">
        <v>396432</v>
      </c>
      <c r="K79">
        <v>321985.90999999997</v>
      </c>
      <c r="L79">
        <v>243504</v>
      </c>
      <c r="M79">
        <v>145349</v>
      </c>
      <c r="N79">
        <v>134919</v>
      </c>
      <c r="O79">
        <v>99253.07</v>
      </c>
      <c r="P79">
        <v>66145</v>
      </c>
      <c r="Q79">
        <v>69868</v>
      </c>
      <c r="R79">
        <v>196091</v>
      </c>
      <c r="S79">
        <v>184658.85</v>
      </c>
      <c r="T79">
        <v>161753</v>
      </c>
      <c r="U79">
        <v>113806</v>
      </c>
      <c r="V79">
        <v>173927</v>
      </c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</row>
    <row r="80" spans="1:74">
      <c r="A80" t="s">
        <v>2089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14341</v>
      </c>
      <c r="N80">
        <v>24264</v>
      </c>
      <c r="O80">
        <v>26468.84</v>
      </c>
      <c r="P80">
        <v>19617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</row>
    <row r="81" spans="1:74">
      <c r="A81" t="s">
        <v>494</v>
      </c>
      <c r="B81">
        <v>9868</v>
      </c>
      <c r="C81">
        <v>9799.07</v>
      </c>
      <c r="D81">
        <v>9868</v>
      </c>
      <c r="E81">
        <v>9868</v>
      </c>
      <c r="F81">
        <v>9868</v>
      </c>
      <c r="G81">
        <v>9868.2099999999991</v>
      </c>
      <c r="H81">
        <v>9868</v>
      </c>
      <c r="I81">
        <v>9868</v>
      </c>
      <c r="J81">
        <v>9868</v>
      </c>
      <c r="K81">
        <v>9868.2099999999991</v>
      </c>
      <c r="L81">
        <v>9868</v>
      </c>
      <c r="M81">
        <v>-304</v>
      </c>
      <c r="N81">
        <v>-5569</v>
      </c>
      <c r="O81">
        <v>-6389.07</v>
      </c>
      <c r="P81">
        <v>-6389</v>
      </c>
      <c r="Q81">
        <v>-6389</v>
      </c>
      <c r="R81">
        <v>-6389</v>
      </c>
      <c r="S81">
        <v>-6209.65</v>
      </c>
      <c r="T81">
        <v>-2238</v>
      </c>
      <c r="U81">
        <v>-372</v>
      </c>
      <c r="V81">
        <v>98</v>
      </c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</row>
    <row r="82" spans="1:74">
      <c r="A82" t="s">
        <v>495</v>
      </c>
      <c r="B82">
        <v>9868</v>
      </c>
      <c r="C82">
        <v>9868.2099999999991</v>
      </c>
      <c r="D82">
        <v>9868</v>
      </c>
      <c r="E82">
        <v>9868</v>
      </c>
      <c r="F82">
        <v>9868</v>
      </c>
      <c r="G82">
        <v>9868.2099999999991</v>
      </c>
      <c r="H82">
        <v>9868</v>
      </c>
      <c r="I82">
        <v>9868</v>
      </c>
      <c r="J82">
        <v>9868</v>
      </c>
      <c r="K82">
        <v>9868.2099999999991</v>
      </c>
      <c r="L82">
        <v>9868</v>
      </c>
      <c r="M82">
        <v>-304</v>
      </c>
      <c r="N82">
        <v>-5569</v>
      </c>
      <c r="O82">
        <v>-6389.07</v>
      </c>
      <c r="P82">
        <v>-6389</v>
      </c>
      <c r="Q82">
        <v>-6389</v>
      </c>
      <c r="R82">
        <v>-6389</v>
      </c>
      <c r="S82">
        <v>-6389.07</v>
      </c>
      <c r="T82">
        <v>-2378</v>
      </c>
      <c r="U82">
        <v>-372</v>
      </c>
      <c r="V82">
        <v>98</v>
      </c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</row>
    <row r="83" spans="1:74">
      <c r="A83" t="s">
        <v>2090</v>
      </c>
      <c r="B83">
        <v>16257</v>
      </c>
      <c r="C83">
        <v>16257.28</v>
      </c>
      <c r="D83">
        <v>16257</v>
      </c>
      <c r="E83">
        <v>16257</v>
      </c>
      <c r="F83">
        <v>16257</v>
      </c>
      <c r="G83">
        <v>16257.28</v>
      </c>
      <c r="H83">
        <v>16257</v>
      </c>
      <c r="I83">
        <v>16257</v>
      </c>
      <c r="J83">
        <v>16257</v>
      </c>
      <c r="K83">
        <v>16257.28</v>
      </c>
      <c r="L83">
        <v>16257</v>
      </c>
      <c r="M83">
        <v>6085</v>
      </c>
      <c r="N83">
        <v>820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</row>
    <row r="84" spans="1:74">
      <c r="A84" t="s">
        <v>497</v>
      </c>
      <c r="B84">
        <v>-6389</v>
      </c>
      <c r="C84">
        <v>-6389.07</v>
      </c>
      <c r="D84">
        <v>-6389</v>
      </c>
      <c r="E84">
        <v>-6389</v>
      </c>
      <c r="F84">
        <v>-6389</v>
      </c>
      <c r="G84">
        <v>-6389.07</v>
      </c>
      <c r="H84">
        <v>-6389</v>
      </c>
      <c r="I84">
        <v>-6389</v>
      </c>
      <c r="J84">
        <v>-6389</v>
      </c>
      <c r="K84">
        <v>-6389.07</v>
      </c>
      <c r="L84">
        <v>-6389</v>
      </c>
      <c r="M84">
        <v>-6389</v>
      </c>
      <c r="N84">
        <v>-6389</v>
      </c>
      <c r="O84">
        <v>-6389.07</v>
      </c>
      <c r="P84">
        <v>0</v>
      </c>
      <c r="Q84">
        <v>-6389</v>
      </c>
      <c r="R84">
        <v>-6389</v>
      </c>
      <c r="S84">
        <v>0</v>
      </c>
      <c r="T84">
        <v>0</v>
      </c>
      <c r="U84">
        <v>-437</v>
      </c>
      <c r="V84">
        <v>98</v>
      </c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</row>
    <row r="85" spans="1:74">
      <c r="A85" t="s">
        <v>498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-6389</v>
      </c>
      <c r="Q85">
        <v>0</v>
      </c>
      <c r="R85">
        <v>0</v>
      </c>
      <c r="S85">
        <v>-6389.07</v>
      </c>
      <c r="T85">
        <v>-2378</v>
      </c>
      <c r="U85">
        <v>65</v>
      </c>
      <c r="V85">
        <v>0</v>
      </c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</row>
    <row r="86" spans="1:74">
      <c r="A86" t="s">
        <v>500</v>
      </c>
      <c r="B86">
        <v>0</v>
      </c>
      <c r="C86">
        <v>-69.14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179.42</v>
      </c>
      <c r="T86">
        <v>140</v>
      </c>
      <c r="U86">
        <v>0</v>
      </c>
      <c r="V86">
        <v>0</v>
      </c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</row>
    <row r="87" spans="1:74">
      <c r="A87" t="s">
        <v>326</v>
      </c>
      <c r="B87">
        <v>2156634</v>
      </c>
      <c r="C87">
        <v>2100986.81</v>
      </c>
      <c r="D87">
        <v>1938184</v>
      </c>
      <c r="E87">
        <v>1845024</v>
      </c>
      <c r="F87">
        <v>1989135</v>
      </c>
      <c r="G87">
        <v>1910795.82</v>
      </c>
      <c r="H87">
        <v>1490013</v>
      </c>
      <c r="I87">
        <v>1125969</v>
      </c>
      <c r="J87">
        <v>1155223</v>
      </c>
      <c r="K87">
        <v>1080777.08</v>
      </c>
      <c r="L87">
        <v>991204</v>
      </c>
      <c r="M87">
        <v>882877</v>
      </c>
      <c r="N87">
        <v>867182</v>
      </c>
      <c r="O87">
        <v>830695.62</v>
      </c>
      <c r="P87">
        <v>792368</v>
      </c>
      <c r="Q87">
        <v>796091</v>
      </c>
      <c r="R87">
        <v>922314</v>
      </c>
      <c r="S87">
        <v>911060.96</v>
      </c>
      <c r="T87">
        <v>885357</v>
      </c>
      <c r="U87">
        <v>839276</v>
      </c>
      <c r="V87">
        <v>899867</v>
      </c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</row>
    <row r="88" spans="1:74">
      <c r="A88" t="s">
        <v>501</v>
      </c>
      <c r="B88">
        <v>69786</v>
      </c>
      <c r="C88">
        <v>27063.61</v>
      </c>
      <c r="D88">
        <v>26196</v>
      </c>
      <c r="E88">
        <v>24507</v>
      </c>
      <c r="F88">
        <v>22997</v>
      </c>
      <c r="G88">
        <v>22106.560000000001</v>
      </c>
      <c r="H88">
        <v>22204</v>
      </c>
      <c r="I88">
        <v>22400</v>
      </c>
      <c r="J88">
        <v>22063</v>
      </c>
      <c r="K88">
        <v>22544.68</v>
      </c>
      <c r="L88">
        <v>23713</v>
      </c>
      <c r="M88">
        <v>24668</v>
      </c>
      <c r="N88">
        <v>25916</v>
      </c>
      <c r="O88">
        <v>26865.3</v>
      </c>
      <c r="P88">
        <v>27020</v>
      </c>
      <c r="Q88">
        <v>29782</v>
      </c>
      <c r="R88">
        <v>42265</v>
      </c>
      <c r="S88">
        <v>42876.54</v>
      </c>
      <c r="T88">
        <v>17665</v>
      </c>
      <c r="U88">
        <v>9564</v>
      </c>
      <c r="V88">
        <v>7161</v>
      </c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</row>
    <row r="89" spans="1:74">
      <c r="A89" t="s">
        <v>502</v>
      </c>
      <c r="B89">
        <v>2226420</v>
      </c>
      <c r="C89">
        <v>2128050.42</v>
      </c>
      <c r="D89">
        <v>1964380</v>
      </c>
      <c r="E89">
        <v>1869531</v>
      </c>
      <c r="F89">
        <v>2012132</v>
      </c>
      <c r="G89">
        <v>1932902.37</v>
      </c>
      <c r="H89">
        <v>1512217</v>
      </c>
      <c r="I89">
        <v>1148369</v>
      </c>
      <c r="J89">
        <v>1177286</v>
      </c>
      <c r="K89">
        <v>1103321.76</v>
      </c>
      <c r="L89">
        <v>1014917</v>
      </c>
      <c r="M89">
        <v>907545</v>
      </c>
      <c r="N89">
        <v>893098</v>
      </c>
      <c r="O89">
        <v>857560.92</v>
      </c>
      <c r="P89">
        <v>819388</v>
      </c>
      <c r="Q89">
        <v>825873</v>
      </c>
      <c r="R89">
        <v>964579</v>
      </c>
      <c r="S89">
        <v>953937.5</v>
      </c>
      <c r="T89">
        <v>903022</v>
      </c>
      <c r="U89">
        <v>848840</v>
      </c>
      <c r="V89">
        <v>907028</v>
      </c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</row>
    <row r="90" spans="1:74">
      <c r="A90" t="s">
        <v>503</v>
      </c>
      <c r="B90">
        <v>2622857</v>
      </c>
      <c r="C90">
        <v>2458831.63</v>
      </c>
      <c r="D90">
        <v>2264329</v>
      </c>
      <c r="E90">
        <v>2171379</v>
      </c>
      <c r="F90">
        <v>2316326</v>
      </c>
      <c r="G90">
        <v>2248504.02</v>
      </c>
      <c r="H90">
        <v>1705719</v>
      </c>
      <c r="I90">
        <v>1339021</v>
      </c>
      <c r="J90">
        <v>1392914</v>
      </c>
      <c r="K90">
        <v>1332243.83</v>
      </c>
      <c r="L90">
        <v>1261473</v>
      </c>
      <c r="M90">
        <v>1082759</v>
      </c>
      <c r="N90">
        <v>1035335</v>
      </c>
      <c r="O90">
        <v>1002487.53</v>
      </c>
      <c r="P90">
        <v>976774</v>
      </c>
      <c r="Q90">
        <v>973170</v>
      </c>
      <c r="R90">
        <v>1134837</v>
      </c>
      <c r="S90">
        <v>1093455.96</v>
      </c>
      <c r="T90">
        <v>1099003</v>
      </c>
      <c r="U90">
        <v>1037814</v>
      </c>
      <c r="V90">
        <v>1068054</v>
      </c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</row>
    <row r="91" spans="1:74">
      <c r="A91" t="s">
        <v>619</v>
      </c>
      <c r="B91" t="s">
        <v>2091</v>
      </c>
      <c r="C91" t="s">
        <v>1902</v>
      </c>
      <c r="D91" t="s">
        <v>1903</v>
      </c>
      <c r="E91" t="s">
        <v>1904</v>
      </c>
      <c r="F91" t="s">
        <v>1905</v>
      </c>
      <c r="G91" t="s">
        <v>1906</v>
      </c>
      <c r="H91" t="s">
        <v>1907</v>
      </c>
      <c r="I91" t="s">
        <v>1908</v>
      </c>
      <c r="J91" t="s">
        <v>750</v>
      </c>
      <c r="K91" t="s">
        <v>751</v>
      </c>
      <c r="L91" t="s">
        <v>752</v>
      </c>
      <c r="M91" t="s">
        <v>695</v>
      </c>
      <c r="N91" t="s">
        <v>620</v>
      </c>
      <c r="O91" t="s">
        <v>621</v>
      </c>
      <c r="P91" t="s">
        <v>622</v>
      </c>
      <c r="Q91" t="s">
        <v>623</v>
      </c>
      <c r="R91" t="s">
        <v>624</v>
      </c>
      <c r="S91" t="s">
        <v>625</v>
      </c>
      <c r="T91" t="s">
        <v>626</v>
      </c>
      <c r="U91" t="s">
        <v>627</v>
      </c>
      <c r="V91" t="s">
        <v>628</v>
      </c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</row>
    <row r="92" spans="1:74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</row>
    <row r="93" spans="1:74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</row>
    <row r="94" spans="1:74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</row>
    <row r="95" spans="1:74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</row>
    <row r="96" spans="1:74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</row>
    <row r="97" spans="1:74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</row>
    <row r="98" spans="1:74">
      <c r="A98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</row>
    <row r="99" spans="1:74"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</row>
    <row r="100" spans="1:74"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</row>
    <row r="101" spans="1:74"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</row>
    <row r="102" spans="1:74"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</row>
    <row r="103" spans="1:74"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</row>
    <row r="104" spans="1:74"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</row>
    <row r="105" spans="1:74"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</row>
    <row r="106" spans="1:74">
      <c r="BC106" s="80"/>
    </row>
    <row r="107" spans="1:74">
      <c r="B107" s="80"/>
      <c r="C107" s="80"/>
      <c r="D107" s="80"/>
      <c r="E107" s="80"/>
      <c r="F107" s="80"/>
      <c r="G107" s="80"/>
      <c r="H107" s="80"/>
      <c r="I107" s="80"/>
      <c r="J107" s="80"/>
      <c r="K107" s="80"/>
      <c r="L107" s="80"/>
      <c r="M107" s="80"/>
      <c r="N107" s="80"/>
      <c r="O107" s="80"/>
      <c r="P107" s="80"/>
      <c r="BC107" s="80"/>
    </row>
    <row r="108" spans="1:74">
      <c r="B108" s="80"/>
      <c r="C108" s="80"/>
      <c r="D108" s="80"/>
      <c r="E108" s="80"/>
      <c r="F108" s="80"/>
      <c r="G108" s="80"/>
      <c r="H108" s="80"/>
      <c r="I108" s="80"/>
      <c r="J108" s="80"/>
      <c r="K108" s="80"/>
      <c r="L108" s="80"/>
      <c r="M108" s="80"/>
      <c r="N108" s="80"/>
      <c r="O108" s="80"/>
      <c r="P108" s="80"/>
      <c r="BC108" s="80"/>
    </row>
    <row r="109" spans="1:74">
      <c r="B109" s="80"/>
      <c r="C109" s="80"/>
      <c r="D109" s="80"/>
      <c r="E109" s="80"/>
      <c r="F109" s="80"/>
      <c r="G109" s="80"/>
      <c r="H109" s="80"/>
      <c r="I109" s="80"/>
      <c r="J109" s="80"/>
      <c r="K109" s="80"/>
      <c r="L109" s="80"/>
      <c r="M109" s="80"/>
      <c r="N109" s="80"/>
      <c r="O109" s="80"/>
      <c r="P109" s="80"/>
      <c r="BC109" s="80"/>
    </row>
    <row r="110" spans="1:74">
      <c r="B110" s="80"/>
      <c r="C110" s="80"/>
      <c r="D110" s="80"/>
      <c r="E110" s="80"/>
      <c r="F110" s="80"/>
      <c r="G110" s="80"/>
      <c r="H110" s="80"/>
      <c r="I110" s="80"/>
      <c r="J110" s="80"/>
      <c r="K110" s="80"/>
      <c r="L110" s="80"/>
      <c r="M110" s="80"/>
      <c r="N110" s="80"/>
      <c r="O110" s="80"/>
      <c r="P110" s="80"/>
      <c r="BC110" s="80"/>
    </row>
    <row r="111" spans="1:74">
      <c r="B111" s="80"/>
      <c r="C111" s="80"/>
      <c r="D111" s="80"/>
      <c r="E111" s="80"/>
      <c r="F111" s="80"/>
      <c r="G111" s="80"/>
      <c r="H111" s="80"/>
      <c r="I111" s="80"/>
      <c r="J111" s="80"/>
      <c r="K111" s="80"/>
      <c r="L111" s="80"/>
      <c r="M111" s="80"/>
      <c r="N111" s="80"/>
      <c r="O111" s="80"/>
      <c r="P111" s="80"/>
      <c r="BC111" s="80"/>
    </row>
    <row r="112" spans="1:74">
      <c r="A112" s="130" t="s">
        <v>317</v>
      </c>
      <c r="B112" s="131">
        <f>IFERROR(INDEX(B$3:B$110,MATCH($A$112,$A$3:$A$110,0),1),0)</f>
        <v>0</v>
      </c>
      <c r="C112" s="131">
        <f>IFERROR(INDEX(C$3:C$110,MATCH($A$112,$A$3:$A$110,0),1),0)</f>
        <v>0</v>
      </c>
      <c r="D112" s="131">
        <f>IFERROR(INDEX(D$3:D$110,MATCH($A$112,$A$3:$A$110,0),1),0)</f>
        <v>0</v>
      </c>
      <c r="E112" s="131">
        <f>IFERROR(INDEX(E$3:E$110,MATCH($A$112,$A$3:$A$110,0),1),0)</f>
        <v>0</v>
      </c>
      <c r="F112" s="131">
        <f>IFERROR(INDEX(F$3:F$110,MATCH($A$112,$A$3:$A$110,0),1),0)</f>
        <v>0</v>
      </c>
      <c r="G112" s="131">
        <f>IFERROR(INDEX(G$3:G$110,MATCH($A$112,$A$3:$A$110,0),1),0)</f>
        <v>0</v>
      </c>
      <c r="H112" s="131">
        <f>IFERROR(INDEX(H$3:H$110,MATCH($A$112,$A$3:$A$110,0),1),0)</f>
        <v>0</v>
      </c>
      <c r="I112" s="131">
        <f>IFERROR(INDEX(I$3:I$110,MATCH($A$112,$A$3:$A$110,0),1),0)</f>
        <v>0</v>
      </c>
      <c r="J112" s="131">
        <f>IFERROR(INDEX(J$3:J$110,MATCH($A$112,$A$3:$A$110,0),1),0)</f>
        <v>0</v>
      </c>
      <c r="K112" s="131">
        <f>IFERROR(INDEX(K$3:K$110,MATCH($A$112,$A$3:$A$110,0),1),0)</f>
        <v>0</v>
      </c>
      <c r="L112" s="131">
        <f>IFERROR(INDEX(L$3:L$110,MATCH($A$112,$A$3:$A$110,0),1),0)</f>
        <v>0</v>
      </c>
      <c r="M112" s="131">
        <f>IFERROR(INDEX(M$3:M$110,MATCH($A$112,$A$3:$A$110,0),1),0)</f>
        <v>0</v>
      </c>
      <c r="N112" s="131">
        <f>IFERROR(INDEX(N$3:N$110,MATCH($A$112,$A$3:$A$110,0),1),0)</f>
        <v>0</v>
      </c>
      <c r="O112" s="131">
        <f>IFERROR(INDEX(O$3:O$110,MATCH($A$112,$A$3:$A$110,0),1),0)</f>
        <v>0</v>
      </c>
      <c r="P112" s="131">
        <f>IFERROR(INDEX(P$3:P$110,MATCH($A$112,$A$3:$A$110,0),1),0)</f>
        <v>0</v>
      </c>
      <c r="BC112" s="80"/>
    </row>
    <row r="113" spans="1:74">
      <c r="A113" s="130" t="s">
        <v>319</v>
      </c>
      <c r="B113" s="131">
        <f>IFERROR(INDEX(B$3:B$110,MATCH($A$113,$A$3:$A$110,0),1),0)</f>
        <v>0</v>
      </c>
      <c r="C113" s="131">
        <f>IFERROR(INDEX(C$3:C$110,MATCH($A$113,$A$3:$A$110,0),1),0)</f>
        <v>0</v>
      </c>
      <c r="D113" s="131">
        <f>IFERROR(INDEX(D$3:D$110,MATCH($A$113,$A$3:$A$110,0),1),0)</f>
        <v>0</v>
      </c>
      <c r="E113" s="131">
        <f>IFERROR(INDEX(E$3:E$110,MATCH($A$113,$A$3:$A$110,0),1),0)</f>
        <v>0</v>
      </c>
      <c r="F113" s="131">
        <f>IFERROR(INDEX(F$3:F$110,MATCH($A$113,$A$3:$A$110,0),1),0)</f>
        <v>0</v>
      </c>
      <c r="G113" s="131">
        <f>IFERROR(INDEX(G$3:G$110,MATCH($A$113,$A$3:$A$110,0),1),0)</f>
        <v>0</v>
      </c>
      <c r="H113" s="131">
        <f>IFERROR(INDEX(H$3:H$110,MATCH($A$113,$A$3:$A$110,0),1),0)</f>
        <v>0</v>
      </c>
      <c r="I113" s="131">
        <f>IFERROR(INDEX(I$3:I$110,MATCH($A$113,$A$3:$A$110,0),1),0)</f>
        <v>0</v>
      </c>
      <c r="J113" s="131">
        <f>IFERROR(INDEX(J$3:J$110,MATCH($A$113,$A$3:$A$110,0),1),0)</f>
        <v>0</v>
      </c>
      <c r="K113" s="131">
        <f>IFERROR(INDEX(K$3:K$110,MATCH($A$113,$A$3:$A$110,0),1),0)</f>
        <v>0</v>
      </c>
      <c r="L113" s="131">
        <f>IFERROR(INDEX(L$3:L$110,MATCH($A$113,$A$3:$A$110,0),1),0)</f>
        <v>0</v>
      </c>
      <c r="M113" s="131">
        <f>IFERROR(INDEX(M$3:M$110,MATCH($A$113,$A$3:$A$110,0),1),0)</f>
        <v>0</v>
      </c>
      <c r="N113" s="131">
        <f>IFERROR(INDEX(N$3:N$110,MATCH($A$113,$A$3:$A$110,0),1),0)</f>
        <v>0</v>
      </c>
      <c r="O113" s="131">
        <f>IFERROR(INDEX(O$3:O$110,MATCH($A$113,$A$3:$A$110,0),1),0)</f>
        <v>0</v>
      </c>
      <c r="P113" s="131">
        <f>IFERROR(INDEX(P$3:P$110,MATCH($A$113,$A$3:$A$110,0),1),0)</f>
        <v>0</v>
      </c>
      <c r="BC113" s="80"/>
    </row>
    <row r="114" spans="1:74">
      <c r="A114" s="130" t="s">
        <v>320</v>
      </c>
      <c r="B114" s="131">
        <f>IFERROR(INDEX(B$3:B$110,MATCH($A$114,$A$3:$A$110,0),1),0)</f>
        <v>0</v>
      </c>
      <c r="C114" s="131">
        <f>IFERROR(INDEX(C$3:C$110,MATCH($A$114,$A$3:$A$110,0),1),0)</f>
        <v>0</v>
      </c>
      <c r="D114" s="131">
        <f>IFERROR(INDEX(D$3:D$110,MATCH($A$114,$A$3:$A$110,0),1),0)</f>
        <v>0</v>
      </c>
      <c r="E114" s="131">
        <f>IFERROR(INDEX(E$3:E$110,MATCH($A$114,$A$3:$A$110,0),1),0)</f>
        <v>0</v>
      </c>
      <c r="F114" s="131">
        <f>IFERROR(INDEX(F$3:F$110,MATCH($A$114,$A$3:$A$110,0),1),0)</f>
        <v>0</v>
      </c>
      <c r="G114" s="131">
        <f>IFERROR(INDEX(G$3:G$110,MATCH($A$114,$A$3:$A$110,0),1),0)</f>
        <v>0</v>
      </c>
      <c r="H114" s="131">
        <f>IFERROR(INDEX(H$3:H$110,MATCH($A$114,$A$3:$A$110,0),1),0)</f>
        <v>0</v>
      </c>
      <c r="I114" s="131">
        <f>IFERROR(INDEX(I$3:I$110,MATCH($A$114,$A$3:$A$110,0),1),0)</f>
        <v>0</v>
      </c>
      <c r="J114" s="131">
        <f>IFERROR(INDEX(J$3:J$110,MATCH($A$114,$A$3:$A$110,0),1),0)</f>
        <v>0</v>
      </c>
      <c r="K114" s="131">
        <f>IFERROR(INDEX(K$3:K$110,MATCH($A$114,$A$3:$A$110,0),1),0)</f>
        <v>0</v>
      </c>
      <c r="L114" s="131">
        <f>IFERROR(INDEX(L$3:L$110,MATCH($A$114,$A$3:$A$110,0),1),0)</f>
        <v>0</v>
      </c>
      <c r="M114" s="131">
        <f>IFERROR(INDEX(M$3:M$110,MATCH($A$114,$A$3:$A$110,0),1),0)</f>
        <v>0</v>
      </c>
      <c r="N114" s="131">
        <f>IFERROR(INDEX(N$3:N$110,MATCH($A$114,$A$3:$A$110,0),1),0)</f>
        <v>0</v>
      </c>
      <c r="O114" s="131">
        <f>IFERROR(INDEX(O$3:O$110,MATCH($A$114,$A$3:$A$110,0),1),0)</f>
        <v>0</v>
      </c>
      <c r="P114" s="131">
        <f>IFERROR(INDEX(P$3:P$110,MATCH($A$114,$A$3:$A$110,0),1),0)</f>
        <v>0</v>
      </c>
      <c r="Q114" s="80"/>
      <c r="R114" s="80"/>
      <c r="S114" s="80"/>
      <c r="T114" s="80"/>
      <c r="U114" s="80"/>
      <c r="V114" s="80"/>
      <c r="W114" s="80"/>
      <c r="X114" s="80"/>
      <c r="Y114" s="80"/>
      <c r="Z114" s="80"/>
      <c r="AA114" s="80"/>
      <c r="AB114" s="80"/>
      <c r="AC114" s="80"/>
      <c r="AD114" s="80"/>
      <c r="AE114" s="80"/>
      <c r="AF114" s="80"/>
      <c r="AG114" s="80"/>
      <c r="AH114" s="80"/>
      <c r="AI114" s="80"/>
      <c r="AJ114" s="80"/>
      <c r="AK114" s="80"/>
      <c r="AL114" s="80"/>
      <c r="AM114" s="80"/>
      <c r="AN114" s="80"/>
      <c r="AO114" s="80"/>
      <c r="AP114" s="80"/>
      <c r="AQ114" s="80"/>
      <c r="AR114" s="80"/>
      <c r="AS114" s="80"/>
      <c r="AT114" s="80"/>
      <c r="AU114" s="80"/>
      <c r="AV114" s="80"/>
      <c r="AW114" s="80"/>
      <c r="AX114" s="80"/>
      <c r="AY114" s="80"/>
      <c r="AZ114" s="80"/>
      <c r="BA114" s="80"/>
      <c r="BB114" s="80"/>
      <c r="BC114" s="80"/>
    </row>
    <row r="115" spans="1:74">
      <c r="A115" s="130" t="s">
        <v>322</v>
      </c>
      <c r="B115" s="131">
        <f>IFERROR(INDEX(B$3:B$110,MATCH($A$115,$A3:$A$110,0),1),0)</f>
        <v>0</v>
      </c>
      <c r="C115" s="131">
        <f>IFERROR(INDEX(C$3:C$110,MATCH($A$115,$A3:$A$110,0),1),0)</f>
        <v>0</v>
      </c>
      <c r="D115" s="131">
        <f>IFERROR(INDEX(D$3:D$110,MATCH($A$115,$A3:$A$110,0),1),0)</f>
        <v>0</v>
      </c>
      <c r="E115" s="131">
        <f>IFERROR(INDEX(E$3:E$110,MATCH($A$115,$A3:$A$110,0),1),0)</f>
        <v>0</v>
      </c>
      <c r="F115" s="131">
        <f>IFERROR(INDEX(F$3:F$110,MATCH($A$115,$A3:$A$110,0),1),0)</f>
        <v>0</v>
      </c>
      <c r="G115" s="131">
        <f>IFERROR(INDEX(G$3:G$110,MATCH($A$115,$A3:$A$110,0),1),0)</f>
        <v>0</v>
      </c>
      <c r="H115" s="131">
        <f>IFERROR(INDEX(H$3:H$110,MATCH($A$115,$A3:$A$110,0),1),0)</f>
        <v>0</v>
      </c>
      <c r="I115" s="131">
        <f>IFERROR(INDEX(I$3:I$110,MATCH($A$115,$A3:$A$110,0),1),0)</f>
        <v>0</v>
      </c>
      <c r="J115" s="131">
        <f>IFERROR(INDEX(J$3:J$110,MATCH($A$115,$A3:$A$110,0),1),0)</f>
        <v>0</v>
      </c>
      <c r="K115" s="131">
        <f>IFERROR(INDEX(K$3:K$110,MATCH($A$115,$A3:$A$110,0),1),0)</f>
        <v>0</v>
      </c>
      <c r="L115" s="131">
        <f>IFERROR(INDEX(L$3:L$110,MATCH($A$115,$A3:$A$110,0),1),0)</f>
        <v>0</v>
      </c>
      <c r="M115" s="131">
        <f>IFERROR(INDEX(M$3:M$110,MATCH($A$115,$A3:$A$110,0),1),0)</f>
        <v>0</v>
      </c>
      <c r="N115" s="131">
        <f>IFERROR(INDEX(N$3:N$110,MATCH($A$115,$A3:$A$110,0),1),0)</f>
        <v>0</v>
      </c>
      <c r="O115" s="131">
        <f>IFERROR(INDEX(O$3:O$110,MATCH($A$115,$A3:$A$110,0),1),0)</f>
        <v>0</v>
      </c>
      <c r="P115" s="131">
        <f>IFERROR(INDEX(P$3:P$110,MATCH($A$115,$A3:$A$110,0),1),0)</f>
        <v>0</v>
      </c>
      <c r="Q115" s="80"/>
      <c r="R115" s="80"/>
      <c r="S115" s="80"/>
      <c r="T115" s="80"/>
      <c r="U115" s="80"/>
      <c r="V115" s="80"/>
      <c r="W115" s="80"/>
      <c r="X115" s="80"/>
      <c r="Y115" s="80"/>
      <c r="Z115" s="80"/>
      <c r="AA115" s="80"/>
      <c r="AB115" s="80"/>
      <c r="AC115" s="80"/>
      <c r="AD115" s="80"/>
      <c r="AE115" s="80"/>
      <c r="AF115" s="80"/>
      <c r="AG115" s="80"/>
      <c r="AH115" s="80"/>
      <c r="AI115" s="80"/>
      <c r="AJ115" s="80"/>
      <c r="AK115" s="80"/>
      <c r="AL115" s="80"/>
      <c r="AM115" s="80"/>
      <c r="AN115" s="80"/>
      <c r="AO115" s="80"/>
      <c r="AP115" s="80"/>
      <c r="AQ115" s="80"/>
      <c r="AR115" s="80"/>
      <c r="AS115" s="80"/>
      <c r="AT115" s="80"/>
      <c r="AU115" s="80"/>
      <c r="AV115" s="80"/>
      <c r="AW115" s="80"/>
      <c r="AX115" s="80"/>
      <c r="AY115" s="80"/>
      <c r="AZ115" s="80"/>
      <c r="BA115" s="80"/>
      <c r="BB115" s="80"/>
      <c r="BC115" s="80"/>
    </row>
    <row r="116" spans="1:74">
      <c r="A116" s="81" t="s">
        <v>2</v>
      </c>
      <c r="B116" s="80">
        <f>B112+B113+B114</f>
        <v>0</v>
      </c>
      <c r="C116" s="80">
        <f t="shared" ref="C116:BD123" si="0">C112+C113+C114</f>
        <v>0</v>
      </c>
      <c r="D116" s="80">
        <f t="shared" si="0"/>
        <v>0</v>
      </c>
      <c r="E116" s="80">
        <f t="shared" si="0"/>
        <v>0</v>
      </c>
      <c r="F116" s="80">
        <f t="shared" si="0"/>
        <v>0</v>
      </c>
      <c r="G116" s="80">
        <f t="shared" si="0"/>
        <v>0</v>
      </c>
      <c r="H116" s="80">
        <f t="shared" si="0"/>
        <v>0</v>
      </c>
      <c r="I116" s="80">
        <f t="shared" si="0"/>
        <v>0</v>
      </c>
      <c r="J116" s="80">
        <f t="shared" si="0"/>
        <v>0</v>
      </c>
      <c r="K116" s="80">
        <f t="shared" si="0"/>
        <v>0</v>
      </c>
      <c r="L116" s="80">
        <f t="shared" si="0"/>
        <v>0</v>
      </c>
      <c r="M116" s="80">
        <f t="shared" si="0"/>
        <v>0</v>
      </c>
      <c r="N116" s="80">
        <f t="shared" si="0"/>
        <v>0</v>
      </c>
      <c r="O116" s="80">
        <f t="shared" si="0"/>
        <v>0</v>
      </c>
      <c r="P116" s="80">
        <f t="shared" si="0"/>
        <v>0</v>
      </c>
      <c r="Q116" s="80"/>
      <c r="R116" s="80"/>
      <c r="S116" s="80"/>
      <c r="T116" s="80"/>
      <c r="U116" s="80"/>
      <c r="V116" s="80"/>
      <c r="W116" s="80"/>
      <c r="X116" s="80"/>
      <c r="Y116" s="80"/>
      <c r="Z116" s="80"/>
      <c r="AA116" s="80"/>
      <c r="AB116" s="80"/>
      <c r="AC116" s="80"/>
      <c r="AD116" s="80"/>
      <c r="AE116" s="80"/>
      <c r="AF116" s="80"/>
      <c r="AG116" s="80"/>
      <c r="AH116" s="80"/>
      <c r="AI116" s="80"/>
      <c r="AJ116" s="80"/>
      <c r="AK116" s="80"/>
      <c r="AL116" s="80"/>
      <c r="AM116" s="80"/>
      <c r="AN116" s="80"/>
      <c r="AO116" s="80"/>
      <c r="AP116" s="80"/>
      <c r="AQ116" s="80"/>
      <c r="AR116" s="80"/>
      <c r="AS116" s="80"/>
      <c r="AT116" s="80"/>
      <c r="AU116" s="80"/>
      <c r="AV116" s="80"/>
      <c r="AW116" s="80"/>
      <c r="AX116" s="80"/>
      <c r="AY116" s="80"/>
      <c r="AZ116" s="80"/>
      <c r="BA116" s="80"/>
      <c r="BB116" s="80"/>
      <c r="BC116" s="80"/>
    </row>
    <row r="117" spans="1:74">
      <c r="A117" s="81" t="s">
        <v>3</v>
      </c>
      <c r="B117" s="80">
        <f>B115</f>
        <v>0</v>
      </c>
      <c r="C117" s="80">
        <f t="shared" ref="C117:BM124" si="1">C115</f>
        <v>0</v>
      </c>
      <c r="D117" s="80">
        <f t="shared" si="1"/>
        <v>0</v>
      </c>
      <c r="E117" s="80">
        <f t="shared" si="1"/>
        <v>0</v>
      </c>
      <c r="F117" s="80">
        <f t="shared" si="1"/>
        <v>0</v>
      </c>
      <c r="G117" s="80">
        <f t="shared" si="1"/>
        <v>0</v>
      </c>
      <c r="H117" s="80">
        <f t="shared" si="1"/>
        <v>0</v>
      </c>
      <c r="I117" s="80">
        <f t="shared" si="1"/>
        <v>0</v>
      </c>
      <c r="J117" s="80">
        <f t="shared" si="1"/>
        <v>0</v>
      </c>
      <c r="K117" s="80">
        <f t="shared" si="1"/>
        <v>0</v>
      </c>
      <c r="L117" s="80">
        <f t="shared" si="1"/>
        <v>0</v>
      </c>
      <c r="M117" s="80">
        <f t="shared" si="1"/>
        <v>0</v>
      </c>
      <c r="N117" s="80">
        <f t="shared" si="1"/>
        <v>0</v>
      </c>
      <c r="O117" s="80">
        <f t="shared" si="1"/>
        <v>0</v>
      </c>
      <c r="P117" s="80">
        <f t="shared" si="1"/>
        <v>0</v>
      </c>
      <c r="Q117" s="80"/>
      <c r="R117" s="80"/>
      <c r="S117" s="80"/>
      <c r="T117" s="80"/>
      <c r="U117" s="80"/>
      <c r="V117" s="80"/>
      <c r="W117" s="80"/>
      <c r="X117" s="80"/>
      <c r="Y117" s="80"/>
      <c r="Z117" s="80"/>
      <c r="AA117" s="80"/>
      <c r="AB117" s="80"/>
      <c r="AC117" s="80"/>
      <c r="AD117" s="80"/>
      <c r="AE117" s="80"/>
      <c r="AF117" s="80"/>
      <c r="AG117" s="80"/>
      <c r="AH117" s="80"/>
      <c r="AI117" s="80"/>
      <c r="AJ117" s="80"/>
      <c r="AK117" s="80"/>
      <c r="AL117" s="80"/>
      <c r="AM117" s="80"/>
      <c r="AN117" s="80"/>
      <c r="AO117" s="80"/>
      <c r="AP117" s="80"/>
      <c r="AQ117" s="80"/>
      <c r="AR117" s="80"/>
      <c r="AS117" s="80"/>
      <c r="AT117" s="80"/>
      <c r="AU117" s="80"/>
      <c r="AV117" s="80"/>
      <c r="AW117" s="80"/>
      <c r="AX117" s="80"/>
      <c r="AY117" s="80"/>
      <c r="AZ117" s="80"/>
      <c r="BA117" s="80"/>
      <c r="BB117" s="80"/>
      <c r="BC117" s="80"/>
    </row>
    <row r="118" spans="1:74">
      <c r="A118" s="81" t="s">
        <v>4</v>
      </c>
      <c r="B118" s="82">
        <f>SUM(B116:B117)</f>
        <v>0</v>
      </c>
      <c r="C118" s="82">
        <f t="shared" ref="C118:BM125" si="2">SUM(C116:C117)</f>
        <v>0</v>
      </c>
      <c r="D118" s="82">
        <f t="shared" si="2"/>
        <v>0</v>
      </c>
      <c r="E118" s="82">
        <f t="shared" si="2"/>
        <v>0</v>
      </c>
      <c r="F118" s="82">
        <f t="shared" si="2"/>
        <v>0</v>
      </c>
      <c r="G118" s="82">
        <f t="shared" si="2"/>
        <v>0</v>
      </c>
      <c r="H118" s="82">
        <f t="shared" si="2"/>
        <v>0</v>
      </c>
      <c r="I118" s="82">
        <f t="shared" si="2"/>
        <v>0</v>
      </c>
      <c r="J118" s="82">
        <f t="shared" si="2"/>
        <v>0</v>
      </c>
      <c r="K118" s="82">
        <f t="shared" si="2"/>
        <v>0</v>
      </c>
      <c r="L118" s="82">
        <f t="shared" si="2"/>
        <v>0</v>
      </c>
      <c r="M118" s="82">
        <f t="shared" si="2"/>
        <v>0</v>
      </c>
      <c r="N118" s="82">
        <f t="shared" si="2"/>
        <v>0</v>
      </c>
      <c r="O118" s="82">
        <f t="shared" si="2"/>
        <v>0</v>
      </c>
      <c r="P118" s="82">
        <f t="shared" si="2"/>
        <v>0</v>
      </c>
      <c r="Q118" s="80"/>
      <c r="R118" s="80"/>
      <c r="S118" s="80"/>
      <c r="T118" s="80"/>
      <c r="U118" s="80"/>
      <c r="V118" s="80"/>
      <c r="W118" s="80"/>
      <c r="X118" s="80"/>
      <c r="Y118" s="80"/>
      <c r="Z118" s="80"/>
      <c r="AA118" s="80"/>
      <c r="AB118" s="80"/>
      <c r="AC118" s="80"/>
      <c r="AD118" s="80"/>
      <c r="AE118" s="80"/>
      <c r="AF118" s="80"/>
      <c r="AG118" s="80"/>
      <c r="AH118" s="80"/>
      <c r="AI118" s="80"/>
      <c r="AJ118" s="80"/>
      <c r="AK118" s="80"/>
      <c r="AL118" s="80"/>
      <c r="AM118" s="80"/>
      <c r="AN118" s="80"/>
      <c r="AO118" s="80"/>
      <c r="AP118" s="80"/>
      <c r="AQ118" s="80"/>
      <c r="AR118" s="80"/>
      <c r="AS118" s="80"/>
      <c r="AT118" s="80"/>
      <c r="AU118" s="80"/>
      <c r="AV118" s="80"/>
      <c r="AW118" s="80"/>
      <c r="AX118" s="80"/>
      <c r="AY118" s="80"/>
      <c r="AZ118" s="80"/>
      <c r="BA118" s="80"/>
      <c r="BB118" s="80"/>
      <c r="BC118" s="80"/>
    </row>
    <row r="119" spans="1:74">
      <c r="B119" s="80"/>
      <c r="C119" s="80"/>
      <c r="D119" s="80"/>
      <c r="E119" s="80"/>
      <c r="F119" s="80"/>
      <c r="G119" s="80"/>
      <c r="H119" s="80"/>
      <c r="I119" s="80"/>
      <c r="J119" s="80"/>
      <c r="K119" s="80"/>
      <c r="L119" s="80"/>
      <c r="M119" s="80"/>
      <c r="N119" s="80"/>
      <c r="O119" s="80"/>
      <c r="P119" s="80"/>
      <c r="Q119" s="131">
        <f>IFERROR(INDEX(Q$3:Q$117,MATCH($A$112,$A$3:$A$110,0),1),0)</f>
        <v>0</v>
      </c>
      <c r="R119" s="131">
        <f>IFERROR(INDEX(R$3:R$117,MATCH($A$112,$A$3:$A$110,0),1),0)</f>
        <v>0</v>
      </c>
      <c r="S119" s="131">
        <f>IFERROR(INDEX(S$3:S$117,MATCH($A$112,$A$3:$A$110,0),1),0)</f>
        <v>0</v>
      </c>
      <c r="T119" s="131">
        <f>IFERROR(INDEX(T$3:T$117,MATCH($A$112,$A$3:$A$110,0),1),0)</f>
        <v>0</v>
      </c>
      <c r="U119" s="131">
        <f>IFERROR(INDEX(U$3:U$117,MATCH($A$112,$A$3:$A$110,0),1),0)</f>
        <v>0</v>
      </c>
      <c r="V119" s="131">
        <f>IFERROR(INDEX(V$3:V$117,MATCH($A$112,$A$3:$A$110,0),1),0)</f>
        <v>0</v>
      </c>
      <c r="W119" s="131">
        <f>IFERROR(INDEX(W$3:W$117,MATCH($A$112,$A$3:$A$110,0),1),0)</f>
        <v>0</v>
      </c>
      <c r="X119" s="131">
        <f>IFERROR(INDEX(X$3:X$117,MATCH($A$112,$A$3:$A$110,0),1),0)</f>
        <v>0</v>
      </c>
      <c r="Y119" s="131">
        <f>IFERROR(INDEX(Y$3:Y$117,MATCH($A$112,$A$3:$A$110,0),1),0)</f>
        <v>0</v>
      </c>
      <c r="Z119" s="131">
        <f>IFERROR(INDEX(Z$3:Z$117,MATCH($A$112,$A$3:$A$110,0),1),0)</f>
        <v>0</v>
      </c>
      <c r="AA119" s="131">
        <f>IFERROR(INDEX(AA$3:AA$117,MATCH($A$112,$A$3:$A$110,0),1),0)</f>
        <v>0</v>
      </c>
      <c r="AB119" s="131">
        <f>IFERROR(INDEX(AB$3:AB$117,MATCH($A$112,$A$3:$A$110,0),1),0)</f>
        <v>0</v>
      </c>
      <c r="AC119" s="131">
        <f>IFERROR(INDEX(AC$3:AC$117,MATCH($A$112,$A$3:$A$110,0),1),0)</f>
        <v>0</v>
      </c>
      <c r="AD119" s="131">
        <f>IFERROR(INDEX(AD$3:AD$117,MATCH($A$112,$A$3:$A$110,0),1),0)</f>
        <v>0</v>
      </c>
      <c r="AE119" s="131">
        <f>IFERROR(INDEX(AE$3:AE$117,MATCH($A$112,$A$3:$A$110,0),1),0)</f>
        <v>0</v>
      </c>
      <c r="AF119" s="131">
        <f>IFERROR(INDEX(AF$3:AF$117,MATCH($A$112,$A$3:$A$110,0),1),0)</f>
        <v>0</v>
      </c>
      <c r="AG119" s="131">
        <f>IFERROR(INDEX(AG$3:AG$117,MATCH($A$112,$A$3:$A$110,0),1),0)</f>
        <v>0</v>
      </c>
      <c r="AH119" s="131">
        <f>IFERROR(INDEX(AH$3:AH$117,MATCH($A$112,$A$3:$A$110,0),1),0)</f>
        <v>0</v>
      </c>
      <c r="AI119" s="131">
        <f>IFERROR(INDEX(AI$3:AI$117,MATCH($A$112,$A$3:$A$110,0),1),0)</f>
        <v>0</v>
      </c>
      <c r="AJ119" s="131">
        <f>IFERROR(INDEX(AJ$3:AJ$117,MATCH($A$112,$A$3:$A$110,0),1),0)</f>
        <v>0</v>
      </c>
      <c r="AK119" s="131">
        <f>IFERROR(INDEX(AK$3:AK$117,MATCH($A$112,$A$3:$A$110,0),1),0)</f>
        <v>0</v>
      </c>
      <c r="AL119" s="131">
        <f>IFERROR(INDEX(AL$3:AL$117,MATCH($A$112,$A$3:$A$110,0),1),0)</f>
        <v>0</v>
      </c>
      <c r="AM119" s="131">
        <f>IFERROR(INDEX(AM$3:AM$117,MATCH($A$112,$A$3:$A$110,0),1),0)</f>
        <v>0</v>
      </c>
      <c r="AN119" s="131">
        <f>IFERROR(INDEX(AN$3:AN$117,MATCH($A$112,$A$3:$A$110,0),1),0)</f>
        <v>0</v>
      </c>
      <c r="AO119" s="131">
        <f>IFERROR(INDEX(AO$3:AO$117,MATCH($A$112,$A$3:$A$110,0),1),0)</f>
        <v>0</v>
      </c>
      <c r="AP119" s="131">
        <f>IFERROR(INDEX(AP$3:AP$117,MATCH($A$112,$A$3:$A$110,0),1),0)</f>
        <v>0</v>
      </c>
      <c r="AQ119" s="131">
        <f>IFERROR(INDEX(AQ$3:AQ$117,MATCH($A$112,$A$3:$A$110,0),1),0)</f>
        <v>0</v>
      </c>
      <c r="AR119" s="131">
        <f>IFERROR(INDEX(AR$3:AR$117,MATCH($A$112,$A$3:$A$110,0),1),0)</f>
        <v>0</v>
      </c>
      <c r="AS119" s="131">
        <f>IFERROR(INDEX(AS$3:AS$117,MATCH($A$112,$A$3:$A$110,0),1),0)</f>
        <v>0</v>
      </c>
      <c r="AT119" s="131">
        <f>IFERROR(INDEX(AT$3:AT$117,MATCH($A$112,$A$3:$A$110,0),1),0)</f>
        <v>0</v>
      </c>
      <c r="AU119" s="131">
        <f>IFERROR(INDEX(AU$3:AU$117,MATCH($A$112,$A$3:$A$110,0),1),0)</f>
        <v>0</v>
      </c>
      <c r="AV119" s="131">
        <f>IFERROR(INDEX(AV$3:AV$117,MATCH($A$112,$A$3:$A$110,0),1),0)</f>
        <v>0</v>
      </c>
      <c r="AW119" s="131">
        <f>IFERROR(INDEX(AW$3:AW$117,MATCH($A$112,$A$3:$A$110,0),1),0)</f>
        <v>0</v>
      </c>
      <c r="AX119" s="131">
        <f>IFERROR(INDEX(AX$3:AX$117,MATCH($A$112,$A$3:$A$110,0),1),0)</f>
        <v>0</v>
      </c>
      <c r="AY119" s="131">
        <f>IFERROR(INDEX(AY$3:AY$117,MATCH($A$112,$A$3:$A$110,0),1),0)</f>
        <v>0</v>
      </c>
      <c r="AZ119" s="131">
        <f>IFERROR(INDEX(AZ$3:AZ$117,MATCH($A$112,$A$3:$A$110,0),1),0)</f>
        <v>0</v>
      </c>
      <c r="BA119" s="131">
        <f>IFERROR(INDEX(BA$3:BA$117,MATCH($A$112,$A$3:$A$110,0),1),0)</f>
        <v>0</v>
      </c>
      <c r="BB119" s="131">
        <f>IFERROR(INDEX(BB$3:BB$117,MATCH($A$112,$A$3:$A$110,0),1),0)</f>
        <v>0</v>
      </c>
      <c r="BC119" s="131">
        <f>IFERROR(INDEX(BC$3:BC$117,MATCH($A$112,$A$3:$A$110,0),1),0)</f>
        <v>0</v>
      </c>
      <c r="BD119" s="131">
        <f>IFERROR(INDEX(BD$3:BD$117,MATCH($A$112,$A$3:$A$110,0),1),0)</f>
        <v>0</v>
      </c>
      <c r="BE119" s="131">
        <f>IFERROR(INDEX(BE$3:BE$117,MATCH($A$112,$A$3:$A$110,0),1),0)</f>
        <v>0</v>
      </c>
      <c r="BF119" s="131">
        <f>IFERROR(INDEX(BF$3:BF$117,MATCH($A$112,$A$3:$A$110,0),1),0)</f>
        <v>0</v>
      </c>
      <c r="BG119" s="131">
        <f>IFERROR(INDEX(BG$3:BG$117,MATCH($A$112,$A$3:$A$110,0),1),0)</f>
        <v>0</v>
      </c>
      <c r="BH119" s="131">
        <f>IFERROR(INDEX(BH$3:BH$117,MATCH($A$112,$A$3:$A$110,0),1),0)</f>
        <v>0</v>
      </c>
      <c r="BI119" s="131">
        <f>IFERROR(INDEX(BI$3:BI$117,MATCH($A$112,$A$3:$A$110,0),1),0)</f>
        <v>0</v>
      </c>
      <c r="BJ119" s="131">
        <f>IFERROR(INDEX(BJ$3:BJ$117,MATCH($A$112,$A$3:$A$110,0),1),0)</f>
        <v>0</v>
      </c>
      <c r="BK119" s="131">
        <f>IFERROR(INDEX(BK$3:BK$117,MATCH($A$112,$A$3:$A$110,0),1),0)</f>
        <v>0</v>
      </c>
      <c r="BL119" s="131">
        <f>IFERROR(INDEX(BL$3:BL$117,MATCH($A$112,$A$3:$A$110,0),1),0)</f>
        <v>0</v>
      </c>
      <c r="BM119" s="131">
        <f>IFERROR(INDEX(BM$3:BM$117,MATCH($A$112,$A$3:$A$110,0),1),0)</f>
        <v>0</v>
      </c>
    </row>
    <row r="120" spans="1:74">
      <c r="A120" s="4" t="s">
        <v>5</v>
      </c>
      <c r="Q120" s="131">
        <f>IFERROR(INDEX(Q$3:Q$117,MATCH($A$113,$A$3:$A$110,0),1),0)</f>
        <v>0</v>
      </c>
      <c r="R120" s="131">
        <f>IFERROR(INDEX(R$3:R$117,MATCH($A$113,$A$3:$A$110,0),1),0)</f>
        <v>0</v>
      </c>
      <c r="S120" s="131">
        <f>IFERROR(INDEX(S$3:S$117,MATCH($A$113,$A$3:$A$110,0),1),0)</f>
        <v>0</v>
      </c>
      <c r="T120" s="131">
        <f>IFERROR(INDEX(T$3:T$117,MATCH($A$113,$A$3:$A$110,0),1),0)</f>
        <v>0</v>
      </c>
      <c r="U120" s="131">
        <f>IFERROR(INDEX(U$3:U$117,MATCH($A$113,$A$3:$A$110,0),1),0)</f>
        <v>0</v>
      </c>
      <c r="V120" s="131">
        <f>IFERROR(INDEX(V$3:V$117,MATCH($A$113,$A$3:$A$110,0),1),0)</f>
        <v>0</v>
      </c>
      <c r="W120" s="131">
        <f>IFERROR(INDEX(W$3:W$117,MATCH($A$113,$A$3:$A$110,0),1),0)</f>
        <v>0</v>
      </c>
      <c r="X120" s="131">
        <f>IFERROR(INDEX(X$3:X$117,MATCH($A$113,$A$3:$A$110,0),1),0)</f>
        <v>0</v>
      </c>
      <c r="Y120" s="131">
        <f>IFERROR(INDEX(Y$3:Y$117,MATCH($A$113,$A$3:$A$110,0),1),0)</f>
        <v>0</v>
      </c>
      <c r="Z120" s="131">
        <f>IFERROR(INDEX(Z$3:Z$117,MATCH($A$113,$A$3:$A$110,0),1),0)</f>
        <v>0</v>
      </c>
      <c r="AA120" s="131">
        <f>IFERROR(INDEX(AA$3:AA$117,MATCH($A$113,$A$3:$A$110,0),1),0)</f>
        <v>0</v>
      </c>
      <c r="AB120" s="131">
        <f>IFERROR(INDEX(AB$3:AB$117,MATCH($A$113,$A$3:$A$110,0),1),0)</f>
        <v>0</v>
      </c>
      <c r="AC120" s="131">
        <f>IFERROR(INDEX(AC$3:AC$117,MATCH($A$113,$A$3:$A$110,0),1),0)</f>
        <v>0</v>
      </c>
      <c r="AD120" s="131">
        <f>IFERROR(INDEX(AD$3:AD$117,MATCH($A$113,$A$3:$A$110,0),1),0)</f>
        <v>0</v>
      </c>
      <c r="AE120" s="131">
        <f>IFERROR(INDEX(AE$3:AE$117,MATCH($A$113,$A$3:$A$110,0),1),0)</f>
        <v>0</v>
      </c>
      <c r="AF120" s="131">
        <f>IFERROR(INDEX(AF$3:AF$117,MATCH($A$113,$A$3:$A$110,0),1),0)</f>
        <v>0</v>
      </c>
      <c r="AG120" s="131">
        <f>IFERROR(INDEX(AG$3:AG$117,MATCH($A$113,$A$3:$A$110,0),1),0)</f>
        <v>0</v>
      </c>
      <c r="AH120" s="131">
        <f>IFERROR(INDEX(AH$3:AH$117,MATCH($A$113,$A$3:$A$110,0),1),0)</f>
        <v>0</v>
      </c>
      <c r="AI120" s="131">
        <f>IFERROR(INDEX(AI$3:AI$117,MATCH($A$113,$A$3:$A$110,0),1),0)</f>
        <v>0</v>
      </c>
      <c r="AJ120" s="131">
        <f>IFERROR(INDEX(AJ$3:AJ$117,MATCH($A$113,$A$3:$A$110,0),1),0)</f>
        <v>0</v>
      </c>
      <c r="AK120" s="131">
        <f>IFERROR(INDEX(AK$3:AK$117,MATCH($A$113,$A$3:$A$110,0),1),0)</f>
        <v>0</v>
      </c>
      <c r="AL120" s="131">
        <f>IFERROR(INDEX(AL$3:AL$117,MATCH($A$113,$A$3:$A$110,0),1),0)</f>
        <v>0</v>
      </c>
      <c r="AM120" s="131">
        <f>IFERROR(INDEX(AM$3:AM$117,MATCH($A$113,$A$3:$A$110,0),1),0)</f>
        <v>0</v>
      </c>
      <c r="AN120" s="131">
        <f>IFERROR(INDEX(AN$3:AN$117,MATCH($A$113,$A$3:$A$110,0),1),0)</f>
        <v>0</v>
      </c>
      <c r="AO120" s="131">
        <f>IFERROR(INDEX(AO$3:AO$117,MATCH($A$113,$A$3:$A$110,0),1),0)</f>
        <v>0</v>
      </c>
      <c r="AP120" s="131">
        <f>IFERROR(INDEX(AP$3:AP$117,MATCH($A$113,$A$3:$A$110,0),1),0)</f>
        <v>0</v>
      </c>
      <c r="AQ120" s="131">
        <f>IFERROR(INDEX(AQ$3:AQ$117,MATCH($A$113,$A$3:$A$110,0),1),0)</f>
        <v>0</v>
      </c>
      <c r="AR120" s="131">
        <f>IFERROR(INDEX(AR$3:AR$117,MATCH($A$113,$A$3:$A$110,0),1),0)</f>
        <v>0</v>
      </c>
      <c r="AS120" s="131">
        <f>IFERROR(INDEX(AS$3:AS$117,MATCH($A$113,$A$3:$A$110,0),1),0)</f>
        <v>0</v>
      </c>
      <c r="AT120" s="131">
        <f>IFERROR(INDEX(AT$3:AT$117,MATCH($A$113,$A$3:$A$110,0),1),0)</f>
        <v>0</v>
      </c>
      <c r="AU120" s="131">
        <f>IFERROR(INDEX(AU$3:AU$117,MATCH($A$113,$A$3:$A$110,0),1),0)</f>
        <v>0</v>
      </c>
      <c r="AV120" s="131">
        <f>IFERROR(INDEX(AV$3:AV$117,MATCH($A$113,$A$3:$A$110,0),1),0)</f>
        <v>0</v>
      </c>
      <c r="AW120" s="131">
        <f>IFERROR(INDEX(AW$3:AW$117,MATCH($A$113,$A$3:$A$110,0),1),0)</f>
        <v>0</v>
      </c>
      <c r="AX120" s="131">
        <f>IFERROR(INDEX(AX$3:AX$117,MATCH($A$113,$A$3:$A$110,0),1),0)</f>
        <v>0</v>
      </c>
      <c r="AY120" s="131">
        <f>IFERROR(INDEX(AY$3:AY$117,MATCH($A$113,$A$3:$A$110,0),1),0)</f>
        <v>0</v>
      </c>
      <c r="AZ120" s="131">
        <f>IFERROR(INDEX(AZ$3:AZ$117,MATCH($A$113,$A$3:$A$110,0),1),0)</f>
        <v>0</v>
      </c>
      <c r="BA120" s="131">
        <f>IFERROR(INDEX(BA$3:BA$117,MATCH($A$113,$A$3:$A$110,0),1),0)</f>
        <v>0</v>
      </c>
      <c r="BB120" s="131">
        <f>IFERROR(INDEX(BB$3:BB$117,MATCH($A$113,$A$3:$A$110,0),1),0)</f>
        <v>0</v>
      </c>
      <c r="BC120" s="131">
        <f>IFERROR(INDEX(BC$3:BC$117,MATCH($A$113,$A$3:$A$110,0),1),0)</f>
        <v>0</v>
      </c>
      <c r="BD120" s="131">
        <f>IFERROR(INDEX(BD$3:BD$117,MATCH($A$113,$A$3:$A$110,0),1),0)</f>
        <v>0</v>
      </c>
      <c r="BE120" s="131">
        <f>IFERROR(INDEX(BE$3:BE$117,MATCH($A$113,$A$3:$A$110,0),1),0)</f>
        <v>0</v>
      </c>
      <c r="BF120" s="131">
        <f>IFERROR(INDEX(BF$3:BF$117,MATCH($A$113,$A$3:$A$110,0),1),0)</f>
        <v>0</v>
      </c>
      <c r="BG120" s="131">
        <f>IFERROR(INDEX(BG$3:BG$117,MATCH($A$113,$A$3:$A$110,0),1),0)</f>
        <v>0</v>
      </c>
      <c r="BH120" s="131">
        <f>IFERROR(INDEX(BH$3:BH$117,MATCH($A$113,$A$3:$A$110,0),1),0)</f>
        <v>0</v>
      </c>
      <c r="BI120" s="131">
        <f>IFERROR(INDEX(BI$3:BI$117,MATCH($A$113,$A$3:$A$110,0),1),0)</f>
        <v>0</v>
      </c>
      <c r="BJ120" s="131">
        <f>IFERROR(INDEX(BJ$3:BJ$117,MATCH($A$113,$A$3:$A$110,0),1),0)</f>
        <v>0</v>
      </c>
      <c r="BK120" s="131">
        <f>IFERROR(INDEX(BK$3:BK$117,MATCH($A$113,$A$3:$A$110,0),1),0)</f>
        <v>0</v>
      </c>
      <c r="BL120" s="131">
        <f>IFERROR(INDEX(BL$3:BL$117,MATCH($A$113,$A$3:$A$110,0),1),0)</f>
        <v>0</v>
      </c>
      <c r="BM120" s="131">
        <f>IFERROR(INDEX(BM$3:BM$117,MATCH($A$113,$A$3:$A$110,0),1),0)</f>
        <v>0</v>
      </c>
    </row>
    <row r="121" spans="1:74">
      <c r="A121" t="s">
        <v>6</v>
      </c>
      <c r="B121" t="s">
        <v>2072</v>
      </c>
      <c r="C121" t="s">
        <v>1911</v>
      </c>
      <c r="D121" t="s">
        <v>1895</v>
      </c>
      <c r="E121" t="s">
        <v>1896</v>
      </c>
      <c r="F121" t="s">
        <v>1897</v>
      </c>
      <c r="G121" t="s">
        <v>1912</v>
      </c>
      <c r="H121" t="s">
        <v>1899</v>
      </c>
      <c r="I121" t="s">
        <v>1900</v>
      </c>
      <c r="J121" t="s">
        <v>745</v>
      </c>
      <c r="K121" t="s">
        <v>754</v>
      </c>
      <c r="L121" t="s">
        <v>747</v>
      </c>
      <c r="M121" t="s">
        <v>694</v>
      </c>
      <c r="N121" t="s">
        <v>382</v>
      </c>
      <c r="O121" t="s">
        <v>504</v>
      </c>
      <c r="P121" t="s">
        <v>384</v>
      </c>
      <c r="Q121" s="131">
        <f>IFERROR(INDEX(Q$3:Q$117,MATCH($A$114,$A$3:$A$110,0),1),0)</f>
        <v>0</v>
      </c>
      <c r="R121" s="131">
        <f>IFERROR(INDEX(R$3:R$117,MATCH($A$114,$A$3:$A$110,0),1),0)</f>
        <v>0</v>
      </c>
      <c r="S121" s="131">
        <f>IFERROR(INDEX(S$3:S$117,MATCH($A$114,$A$3:$A$110,0),1),0)</f>
        <v>0</v>
      </c>
      <c r="T121" s="131">
        <f>IFERROR(INDEX(T$3:T$117,MATCH($A$114,$A$3:$A$110,0),1),0)</f>
        <v>0</v>
      </c>
      <c r="U121" s="131">
        <f>IFERROR(INDEX(U$3:U$117,MATCH($A$114,$A$3:$A$110,0),1),0)</f>
        <v>0</v>
      </c>
      <c r="V121" s="131">
        <f>IFERROR(INDEX(V$3:V$117,MATCH($A$114,$A$3:$A$110,0),1),0)</f>
        <v>0</v>
      </c>
      <c r="W121" s="131">
        <f>IFERROR(INDEX(W$3:W$117,MATCH($A$114,$A$3:$A$110,0),1),0)</f>
        <v>0</v>
      </c>
      <c r="X121" s="131">
        <f>IFERROR(INDEX(X$3:X$117,MATCH($A$114,$A$3:$A$110,0),1),0)</f>
        <v>0</v>
      </c>
      <c r="Y121" s="131">
        <f>IFERROR(INDEX(Y$3:Y$117,MATCH($A$114,$A$3:$A$110,0),1),0)</f>
        <v>0</v>
      </c>
      <c r="Z121" s="131">
        <f>IFERROR(INDEX(Z$3:Z$117,MATCH($A$114,$A$3:$A$110,0),1),0)</f>
        <v>0</v>
      </c>
      <c r="AA121" s="131">
        <f>IFERROR(INDEX(AA$3:AA$117,MATCH($A$114,$A$3:$A$110,0),1),0)</f>
        <v>0</v>
      </c>
      <c r="AB121" s="131">
        <f>IFERROR(INDEX(AB$3:AB$117,MATCH($A$114,$A$3:$A$110,0),1),0)</f>
        <v>0</v>
      </c>
      <c r="AC121" s="131">
        <f>IFERROR(INDEX(AC$3:AC$117,MATCH($A$114,$A$3:$A$110,0),1),0)</f>
        <v>0</v>
      </c>
      <c r="AD121" s="131">
        <f>IFERROR(INDEX(AD$3:AD$117,MATCH($A$114,$A$3:$A$110,0),1),0)</f>
        <v>0</v>
      </c>
      <c r="AE121" s="131">
        <f>IFERROR(INDEX(AE$3:AE$117,MATCH($A$114,$A$3:$A$110,0),1),0)</f>
        <v>0</v>
      </c>
      <c r="AF121" s="131">
        <f>IFERROR(INDEX(AF$3:AF$117,MATCH($A$114,$A$3:$A$110,0),1),0)</f>
        <v>0</v>
      </c>
      <c r="AG121" s="131">
        <f>IFERROR(INDEX(AG$3:AG$117,MATCH($A$114,$A$3:$A$110,0),1),0)</f>
        <v>0</v>
      </c>
      <c r="AH121" s="131">
        <f>IFERROR(INDEX(AH$3:AH$117,MATCH($A$114,$A$3:$A$110,0),1),0)</f>
        <v>0</v>
      </c>
      <c r="AI121" s="131">
        <f>IFERROR(INDEX(AI$3:AI$117,MATCH($A$114,$A$3:$A$110,0),1),0)</f>
        <v>0</v>
      </c>
      <c r="AJ121" s="131">
        <f>IFERROR(INDEX(AJ$3:AJ$117,MATCH($A$114,$A$3:$A$110,0),1),0)</f>
        <v>0</v>
      </c>
      <c r="AK121" s="131">
        <f>IFERROR(INDEX(AK$3:AK$117,MATCH($A$114,$A$3:$A$110,0),1),0)</f>
        <v>0</v>
      </c>
      <c r="AL121" s="131">
        <f>IFERROR(INDEX(AL$3:AL$117,MATCH($A$114,$A$3:$A$110,0),1),0)</f>
        <v>0</v>
      </c>
      <c r="AM121" s="131">
        <f>IFERROR(INDEX(AM$3:AM$117,MATCH($A$114,$A$3:$A$110,0),1),0)</f>
        <v>0</v>
      </c>
      <c r="AN121" s="131">
        <f>IFERROR(INDEX(AN$3:AN$117,MATCH($A$114,$A$3:$A$110,0),1),0)</f>
        <v>0</v>
      </c>
      <c r="AO121" s="131">
        <f>IFERROR(INDEX(AO$3:AO$117,MATCH($A$114,$A$3:$A$110,0),1),0)</f>
        <v>0</v>
      </c>
      <c r="AP121" s="131">
        <f>IFERROR(INDEX(AP$3:AP$117,MATCH($A$114,$A$3:$A$110,0),1),0)</f>
        <v>0</v>
      </c>
      <c r="AQ121" s="131">
        <f>IFERROR(INDEX(AQ$3:AQ$117,MATCH($A$114,$A$3:$A$110,0),1),0)</f>
        <v>0</v>
      </c>
      <c r="AR121" s="131">
        <f>IFERROR(INDEX(AR$3:AR$117,MATCH($A$114,$A$3:$A$110,0),1),0)</f>
        <v>0</v>
      </c>
      <c r="AS121" s="131">
        <f>IFERROR(INDEX(AS$3:AS$117,MATCH($A$114,$A$3:$A$110,0),1),0)</f>
        <v>0</v>
      </c>
      <c r="AT121" s="131">
        <f>IFERROR(INDEX(AT$3:AT$117,MATCH($A$114,$A$3:$A$110,0),1),0)</f>
        <v>0</v>
      </c>
      <c r="AU121" s="131">
        <f>IFERROR(INDEX(AU$3:AU$117,MATCH($A$114,$A$3:$A$110,0),1),0)</f>
        <v>0</v>
      </c>
      <c r="AV121" s="131">
        <f>IFERROR(INDEX(AV$3:AV$117,MATCH($A$114,$A$3:$A$110,0),1),0)</f>
        <v>0</v>
      </c>
      <c r="AW121" s="131">
        <f>IFERROR(INDEX(AW$3:AW$117,MATCH($A$114,$A$3:$A$110,0),1),0)</f>
        <v>0</v>
      </c>
      <c r="AX121" s="131">
        <f>IFERROR(INDEX(AX$3:AX$117,MATCH($A$114,$A$3:$A$110,0),1),0)</f>
        <v>0</v>
      </c>
      <c r="AY121" s="131">
        <f>IFERROR(INDEX(AY$3:AY$117,MATCH($A$114,$A$3:$A$110,0),1),0)</f>
        <v>0</v>
      </c>
      <c r="AZ121" s="131">
        <f>IFERROR(INDEX(AZ$3:AZ$117,MATCH($A$114,$A$3:$A$110,0),1),0)</f>
        <v>0</v>
      </c>
      <c r="BA121" s="131">
        <f>IFERROR(INDEX(BA$3:BA$117,MATCH($A$114,$A$3:$A$110,0),1),0)</f>
        <v>0</v>
      </c>
      <c r="BB121" s="131">
        <f>IFERROR(INDEX(BB$3:BB$117,MATCH($A$114,$A$3:$A$110,0),1),0)</f>
        <v>0</v>
      </c>
      <c r="BC121" s="131">
        <f>IFERROR(INDEX(BC$3:BC$117,MATCH($A$114,$A$3:$A$110,0),1),0)</f>
        <v>0</v>
      </c>
      <c r="BD121" s="131">
        <f>IFERROR(INDEX(BD$3:BD$117,MATCH($A$114,$A$3:$A$110,0),1),0)</f>
        <v>0</v>
      </c>
      <c r="BE121" s="131">
        <f>IFERROR(INDEX(BE$3:BE$117,MATCH($A$114,$A$3:$A$110,0),1),0)</f>
        <v>0</v>
      </c>
      <c r="BF121" s="131">
        <f>IFERROR(INDEX(BF$3:BF$117,MATCH($A$114,$A$3:$A$110,0),1),0)</f>
        <v>0</v>
      </c>
      <c r="BG121" s="131">
        <f>IFERROR(INDEX(BG$3:BG$117,MATCH($A$114,$A$3:$A$110,0),1),0)</f>
        <v>0</v>
      </c>
      <c r="BH121" s="131">
        <f>IFERROR(INDEX(BH$3:BH$117,MATCH($A$114,$A$3:$A$110,0),1),0)</f>
        <v>0</v>
      </c>
      <c r="BI121" s="131">
        <f>IFERROR(INDEX(BI$3:BI$117,MATCH($A$114,$A$3:$A$110,0),1),0)</f>
        <v>0</v>
      </c>
      <c r="BJ121" s="131">
        <f>IFERROR(INDEX(BJ$3:BJ$117,MATCH($A$114,$A$3:$A$110,0),1),0)</f>
        <v>0</v>
      </c>
      <c r="BK121" s="131">
        <f>IFERROR(INDEX(BK$3:BK$117,MATCH($A$114,$A$3:$A$110,0),1),0)</f>
        <v>0</v>
      </c>
      <c r="BL121" s="131">
        <f>IFERROR(INDEX(BL$3:BL$117,MATCH($A$114,$A$3:$A$110,0),1),0)</f>
        <v>0</v>
      </c>
      <c r="BM121" s="131">
        <f>IFERROR(INDEX(BM$3:BM$117,MATCH($A$114,$A$3:$A$110,0),1),0)</f>
        <v>0</v>
      </c>
    </row>
    <row r="122" spans="1:74">
      <c r="A122" t="s">
        <v>517</v>
      </c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 s="131">
        <f>IFERROR(INDEX(Q$3:Q$117,MATCH($A$115,$A3:$A$110,0),1),0)</f>
        <v>0</v>
      </c>
      <c r="R122" s="131">
        <f>IFERROR(INDEX(R$3:R$117,MATCH($A$115,$A3:$A$110,0),1),0)</f>
        <v>0</v>
      </c>
      <c r="S122" s="131">
        <f>IFERROR(INDEX(S$3:S$117,MATCH($A$115,$A3:$A$110,0),1),0)</f>
        <v>0</v>
      </c>
      <c r="T122" s="131">
        <f>IFERROR(INDEX(T$3:T$117,MATCH($A$115,$A3:$A$110,0),1),0)</f>
        <v>0</v>
      </c>
      <c r="U122" s="131">
        <f>IFERROR(INDEX(U$3:U$117,MATCH($A$115,$A3:$A$110,0),1),0)</f>
        <v>0</v>
      </c>
      <c r="V122" s="131">
        <f>IFERROR(INDEX(V$3:V$117,MATCH($A$115,$A3:$A$110,0),1),0)</f>
        <v>0</v>
      </c>
      <c r="W122" s="131">
        <f>IFERROR(INDEX(W$3:W$117,MATCH($A$115,$A3:$A$110,0),1),0)</f>
        <v>0</v>
      </c>
      <c r="X122" s="131">
        <f>IFERROR(INDEX(X$3:X$117,MATCH($A$115,$A3:$A$110,0),1),0)</f>
        <v>0</v>
      </c>
      <c r="Y122" s="131">
        <f>IFERROR(INDEX(Y$3:Y$117,MATCH($A$115,$A3:$A$110,0),1),0)</f>
        <v>0</v>
      </c>
      <c r="Z122" s="131">
        <f>IFERROR(INDEX(Z$3:Z$117,MATCH($A$115,$A3:$A$110,0),1),0)</f>
        <v>0</v>
      </c>
      <c r="AA122" s="131">
        <f>IFERROR(INDEX(AA$3:AA$117,MATCH($A$115,$A3:$A$110,0),1),0)</f>
        <v>0</v>
      </c>
      <c r="AB122" s="131">
        <f>IFERROR(INDEX(AB$3:AB$117,MATCH($A$115,$A3:$A$110,0),1),0)</f>
        <v>0</v>
      </c>
      <c r="AC122" s="131">
        <f>IFERROR(INDEX(AC$3:AC$117,MATCH($A$115,$A3:$A$110,0),1),0)</f>
        <v>0</v>
      </c>
      <c r="AD122" s="131">
        <f>IFERROR(INDEX(AD$3:AD$117,MATCH($A$115,$A3:$A$110,0),1),0)</f>
        <v>0</v>
      </c>
      <c r="AE122" s="131">
        <f>IFERROR(INDEX(AE$3:AE$117,MATCH($A$115,$A3:$A$110,0),1),0)</f>
        <v>0</v>
      </c>
      <c r="AF122" s="131">
        <f>IFERROR(INDEX(AF$3:AF$117,MATCH($A$115,$A3:$A$110,0),1),0)</f>
        <v>0</v>
      </c>
      <c r="AG122" s="131">
        <f>IFERROR(INDEX(AG$3:AG$117,MATCH($A$115,$A3:$A$110,0),1),0)</f>
        <v>0</v>
      </c>
      <c r="AH122" s="131">
        <f>IFERROR(INDEX(AH$3:AH$117,MATCH($A$115,$A3:$A$110,0),1),0)</f>
        <v>0</v>
      </c>
      <c r="AI122" s="131">
        <f>IFERROR(INDEX(AI$3:AI$117,MATCH($A$115,$A3:$A$110,0),1),0)</f>
        <v>0</v>
      </c>
      <c r="AJ122" s="131">
        <f>IFERROR(INDEX(AJ$3:AJ$117,MATCH($A$115,$A3:$A$110,0),1),0)</f>
        <v>0</v>
      </c>
      <c r="AK122" s="131">
        <f>IFERROR(INDEX(AK$3:AK$117,MATCH($A$115,$A3:$A$110,0),1),0)</f>
        <v>0</v>
      </c>
      <c r="AL122" s="131">
        <f>IFERROR(INDEX(AL$3:AL$117,MATCH($A$115,$A3:$A$110,0),1),0)</f>
        <v>0</v>
      </c>
      <c r="AM122" s="131">
        <f>IFERROR(INDEX(AM$3:AM$117,MATCH($A$115,$A3:$A$110,0),1),0)</f>
        <v>0</v>
      </c>
      <c r="AN122" s="131">
        <f>IFERROR(INDEX(AN$3:AN$117,MATCH($A$115,$A3:$A$110,0),1),0)</f>
        <v>0</v>
      </c>
      <c r="AO122" s="131">
        <f>IFERROR(INDEX(AO$3:AO$117,MATCH($A$115,$A3:$A$110,0),1),0)</f>
        <v>0</v>
      </c>
      <c r="AP122" s="131">
        <f>IFERROR(INDEX(AP$3:AP$117,MATCH($A$115,$A3:$A$110,0),1),0)</f>
        <v>0</v>
      </c>
      <c r="AQ122" s="131">
        <f>IFERROR(INDEX(AQ$3:AQ$117,MATCH($A$115,$A3:$A$110,0),1),0)</f>
        <v>0</v>
      </c>
      <c r="AR122" s="131">
        <f>IFERROR(INDEX(AR$3:AR$117,MATCH($A$115,$A3:$A$110,0),1),0)</f>
        <v>0</v>
      </c>
      <c r="AS122" s="131">
        <f>IFERROR(INDEX(AS$3:AS$117,MATCH($A$115,$A3:$A$110,0),1),0)</f>
        <v>0</v>
      </c>
      <c r="AT122" s="131">
        <f>IFERROR(INDEX(AT$3:AT$117,MATCH($A$115,$A3:$A$110,0),1),0)</f>
        <v>0</v>
      </c>
      <c r="AU122" s="131">
        <f>IFERROR(INDEX(AU$3:AU$117,MATCH($A$115,$A3:$A$110,0),1),0)</f>
        <v>0</v>
      </c>
      <c r="AV122" s="131">
        <f>IFERROR(INDEX(AV$3:AV$117,MATCH($A$115,$A3:$A$110,0),1),0)</f>
        <v>0</v>
      </c>
      <c r="AW122" s="131">
        <f>IFERROR(INDEX(AW$3:AW$117,MATCH($A$115,$A3:$A$110,0),1),0)</f>
        <v>0</v>
      </c>
      <c r="AX122" s="131">
        <f>IFERROR(INDEX(AX$3:AX$117,MATCH($A$115,$A3:$A$110,0),1),0)</f>
        <v>0</v>
      </c>
      <c r="AY122" s="131">
        <f>IFERROR(INDEX(AY$3:AY$117,MATCH($A$115,$A3:$A$110,0),1),0)</f>
        <v>0</v>
      </c>
      <c r="AZ122" s="131">
        <f>IFERROR(INDEX(AZ$3:AZ$117,MATCH($A$115,$A3:$A$110,0),1),0)</f>
        <v>0</v>
      </c>
      <c r="BA122" s="131">
        <f>IFERROR(INDEX(BA$3:BA$117,MATCH($A$115,$A3:$A$110,0),1),0)</f>
        <v>0</v>
      </c>
      <c r="BB122" s="131">
        <f>IFERROR(INDEX(BB$3:BB$117,MATCH($A$115,$A3:$A$110,0),1),0)</f>
        <v>0</v>
      </c>
      <c r="BC122" s="131">
        <f>IFERROR(INDEX(BC$3:BC$117,MATCH($A$115,$A3:$A$110,0),1),0)</f>
        <v>0</v>
      </c>
      <c r="BD122" s="131">
        <f>IFERROR(INDEX(BD$3:BD$117,MATCH($A$115,$A3:$A$110,0),1),0)</f>
        <v>0</v>
      </c>
      <c r="BE122" s="131">
        <f>IFERROR(INDEX(BE$3:BE$117,MATCH($A$115,$A3:$A$110,0),1),0)</f>
        <v>0</v>
      </c>
      <c r="BF122" s="131">
        <f>IFERROR(INDEX(BF$3:BF$117,MATCH($A$115,$A3:$A$110,0),1),0)</f>
        <v>0</v>
      </c>
      <c r="BG122" s="131">
        <f>IFERROR(INDEX(BG$3:BG$117,MATCH($A$115,$A3:$A$110,0),1),0)</f>
        <v>0</v>
      </c>
      <c r="BH122" s="131">
        <f>IFERROR(INDEX(BH$3:BH$117,MATCH($A$115,$A3:$A$110,0),1),0)</f>
        <v>0</v>
      </c>
      <c r="BI122" s="131">
        <f>IFERROR(INDEX(BI$3:BI$117,MATCH($A$115,$A3:$A$110,0),1),0)</f>
        <v>0</v>
      </c>
      <c r="BJ122" s="131">
        <f>IFERROR(INDEX(BJ$3:BJ$117,MATCH($A$115,$A3:$A$110,0),1),0)</f>
        <v>0</v>
      </c>
      <c r="BK122" s="131">
        <f>IFERROR(INDEX(BK$3:BK$117,MATCH($A$115,$A3:$A$110,0),1),0)</f>
        <v>0</v>
      </c>
      <c r="BL122" s="131">
        <f>IFERROR(INDEX(BL$3:BL$117,MATCH($A$115,$A3:$A$110,0),1),0)</f>
        <v>0</v>
      </c>
      <c r="BM122" s="131">
        <f>IFERROR(INDEX(BM$3:BM$117,MATCH($A$115,$A3:$A$110,0),1),0)</f>
        <v>0</v>
      </c>
    </row>
    <row r="123" spans="1:74" s="80" customFormat="1">
      <c r="A123" t="s">
        <v>518</v>
      </c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 s="80">
        <f t="shared" si="0"/>
        <v>0</v>
      </c>
      <c r="R123" s="80">
        <f t="shared" si="0"/>
        <v>0</v>
      </c>
      <c r="S123" s="80">
        <f t="shared" si="0"/>
        <v>0</v>
      </c>
      <c r="T123" s="80">
        <f t="shared" si="0"/>
        <v>0</v>
      </c>
      <c r="U123" s="80">
        <f t="shared" si="0"/>
        <v>0</v>
      </c>
      <c r="V123" s="80">
        <f t="shared" si="0"/>
        <v>0</v>
      </c>
      <c r="W123" s="80">
        <f t="shared" si="0"/>
        <v>0</v>
      </c>
      <c r="X123" s="80">
        <f t="shared" si="0"/>
        <v>0</v>
      </c>
      <c r="Y123" s="80">
        <f t="shared" si="0"/>
        <v>0</v>
      </c>
      <c r="Z123" s="80">
        <f t="shared" si="0"/>
        <v>0</v>
      </c>
      <c r="AA123" s="80">
        <f t="shared" si="0"/>
        <v>0</v>
      </c>
      <c r="AB123" s="80">
        <f t="shared" si="0"/>
        <v>0</v>
      </c>
      <c r="AC123" s="80">
        <f t="shared" si="0"/>
        <v>0</v>
      </c>
      <c r="AD123" s="80">
        <f t="shared" si="0"/>
        <v>0</v>
      </c>
      <c r="AE123" s="80">
        <f t="shared" si="0"/>
        <v>0</v>
      </c>
      <c r="AF123" s="80">
        <f t="shared" si="0"/>
        <v>0</v>
      </c>
      <c r="AG123" s="80">
        <f t="shared" si="0"/>
        <v>0</v>
      </c>
      <c r="AH123" s="80">
        <f t="shared" si="0"/>
        <v>0</v>
      </c>
      <c r="AI123" s="80">
        <f t="shared" si="0"/>
        <v>0</v>
      </c>
      <c r="AJ123" s="80">
        <f t="shared" si="0"/>
        <v>0</v>
      </c>
      <c r="AK123" s="80">
        <f t="shared" si="0"/>
        <v>0</v>
      </c>
      <c r="AL123" s="80">
        <f t="shared" si="0"/>
        <v>0</v>
      </c>
      <c r="AM123" s="80">
        <f t="shared" si="0"/>
        <v>0</v>
      </c>
      <c r="AN123" s="80">
        <f t="shared" si="0"/>
        <v>0</v>
      </c>
      <c r="AO123" s="80">
        <f t="shared" si="0"/>
        <v>0</v>
      </c>
      <c r="AP123" s="80">
        <f t="shared" si="0"/>
        <v>0</v>
      </c>
      <c r="AQ123" s="80">
        <f t="shared" si="0"/>
        <v>0</v>
      </c>
      <c r="AR123" s="80">
        <f t="shared" si="0"/>
        <v>0</v>
      </c>
      <c r="AS123" s="80">
        <f t="shared" si="0"/>
        <v>0</v>
      </c>
      <c r="AT123" s="80">
        <f t="shared" si="0"/>
        <v>0</v>
      </c>
      <c r="AU123" s="80">
        <f t="shared" si="0"/>
        <v>0</v>
      </c>
      <c r="AV123" s="80">
        <f t="shared" si="0"/>
        <v>0</v>
      </c>
      <c r="AW123" s="80">
        <f t="shared" si="0"/>
        <v>0</v>
      </c>
      <c r="AX123" s="80">
        <f t="shared" si="0"/>
        <v>0</v>
      </c>
      <c r="AY123" s="80">
        <f t="shared" si="0"/>
        <v>0</v>
      </c>
      <c r="AZ123" s="80">
        <f t="shared" si="0"/>
        <v>0</v>
      </c>
      <c r="BA123" s="80">
        <f t="shared" si="0"/>
        <v>0</v>
      </c>
      <c r="BB123" s="80">
        <f t="shared" si="0"/>
        <v>0</v>
      </c>
      <c r="BC123" s="80">
        <f t="shared" si="0"/>
        <v>0</v>
      </c>
      <c r="BD123" s="80">
        <f t="shared" si="0"/>
        <v>0</v>
      </c>
      <c r="BE123" s="80">
        <f t="shared" ref="BE123:BM123" si="3">+BE42+BE46+BE49</f>
        <v>0</v>
      </c>
      <c r="BF123" s="80">
        <f t="shared" si="3"/>
        <v>0</v>
      </c>
      <c r="BG123" s="80">
        <f t="shared" si="3"/>
        <v>0</v>
      </c>
      <c r="BH123" s="80">
        <f t="shared" si="3"/>
        <v>0</v>
      </c>
      <c r="BI123" s="80">
        <f t="shared" si="3"/>
        <v>0</v>
      </c>
      <c r="BJ123" s="80">
        <f t="shared" si="3"/>
        <v>0</v>
      </c>
      <c r="BK123" s="80">
        <f t="shared" si="3"/>
        <v>0</v>
      </c>
      <c r="BL123" s="80">
        <f t="shared" si="3"/>
        <v>0</v>
      </c>
      <c r="BM123" s="80">
        <f t="shared" si="3"/>
        <v>0</v>
      </c>
    </row>
    <row r="124" spans="1:74" s="80" customFormat="1">
      <c r="A124" t="s">
        <v>344</v>
      </c>
      <c r="B124">
        <v>319079</v>
      </c>
      <c r="C124">
        <v>316129.95</v>
      </c>
      <c r="D124">
        <v>332734</v>
      </c>
      <c r="E124">
        <v>298714</v>
      </c>
      <c r="F124">
        <v>261032</v>
      </c>
      <c r="G124">
        <v>250809.64</v>
      </c>
      <c r="H124">
        <v>280507</v>
      </c>
      <c r="I124">
        <v>241665</v>
      </c>
      <c r="J124">
        <v>275526</v>
      </c>
      <c r="K124">
        <v>277508.11</v>
      </c>
      <c r="L124">
        <v>410921</v>
      </c>
      <c r="M124">
        <v>245528</v>
      </c>
      <c r="N124">
        <v>212402</v>
      </c>
      <c r="O124">
        <v>192686.21</v>
      </c>
      <c r="P124">
        <v>153120</v>
      </c>
      <c r="Q124" s="80">
        <f t="shared" si="1"/>
        <v>0</v>
      </c>
      <c r="R124" s="80">
        <f t="shared" si="1"/>
        <v>0</v>
      </c>
      <c r="S124" s="80">
        <f t="shared" si="1"/>
        <v>0</v>
      </c>
      <c r="T124" s="80">
        <f t="shared" si="1"/>
        <v>0</v>
      </c>
      <c r="U124" s="80">
        <f t="shared" si="1"/>
        <v>0</v>
      </c>
      <c r="V124" s="80">
        <f t="shared" si="1"/>
        <v>0</v>
      </c>
      <c r="W124" s="80">
        <f t="shared" si="1"/>
        <v>0</v>
      </c>
      <c r="X124" s="80">
        <f t="shared" si="1"/>
        <v>0</v>
      </c>
      <c r="Y124" s="80">
        <f t="shared" si="1"/>
        <v>0</v>
      </c>
      <c r="Z124" s="80">
        <f t="shared" si="1"/>
        <v>0</v>
      </c>
      <c r="AA124" s="80">
        <f t="shared" si="1"/>
        <v>0</v>
      </c>
      <c r="AB124" s="80">
        <f t="shared" si="1"/>
        <v>0</v>
      </c>
      <c r="AC124" s="80">
        <f t="shared" si="1"/>
        <v>0</v>
      </c>
      <c r="AD124" s="80">
        <f t="shared" si="1"/>
        <v>0</v>
      </c>
      <c r="AE124" s="80">
        <f t="shared" si="1"/>
        <v>0</v>
      </c>
      <c r="AF124" s="80">
        <f t="shared" si="1"/>
        <v>0</v>
      </c>
      <c r="AG124" s="80">
        <f t="shared" si="1"/>
        <v>0</v>
      </c>
      <c r="AH124" s="80">
        <f t="shared" si="1"/>
        <v>0</v>
      </c>
      <c r="AI124" s="80">
        <f t="shared" si="1"/>
        <v>0</v>
      </c>
      <c r="AJ124" s="80">
        <f t="shared" si="1"/>
        <v>0</v>
      </c>
      <c r="AK124" s="80">
        <f t="shared" si="1"/>
        <v>0</v>
      </c>
      <c r="AL124" s="80">
        <f t="shared" si="1"/>
        <v>0</v>
      </c>
      <c r="AM124" s="80">
        <f t="shared" si="1"/>
        <v>0</v>
      </c>
      <c r="AN124" s="80">
        <f t="shared" si="1"/>
        <v>0</v>
      </c>
      <c r="AO124" s="80">
        <f t="shared" si="1"/>
        <v>0</v>
      </c>
      <c r="AP124" s="80">
        <f t="shared" si="1"/>
        <v>0</v>
      </c>
      <c r="AQ124" s="80">
        <f t="shared" si="1"/>
        <v>0</v>
      </c>
      <c r="AR124" s="80">
        <f t="shared" si="1"/>
        <v>0</v>
      </c>
      <c r="AS124" s="80">
        <f t="shared" si="1"/>
        <v>0</v>
      </c>
      <c r="AT124" s="80">
        <f t="shared" si="1"/>
        <v>0</v>
      </c>
      <c r="AU124" s="80">
        <f t="shared" si="1"/>
        <v>0</v>
      </c>
      <c r="AV124" s="80">
        <f t="shared" si="1"/>
        <v>0</v>
      </c>
      <c r="AW124" s="80">
        <f t="shared" si="1"/>
        <v>0</v>
      </c>
      <c r="AX124" s="80">
        <f t="shared" si="1"/>
        <v>0</v>
      </c>
      <c r="AY124" s="80">
        <f t="shared" si="1"/>
        <v>0</v>
      </c>
      <c r="AZ124" s="80">
        <f t="shared" si="1"/>
        <v>0</v>
      </c>
      <c r="BA124" s="80">
        <f t="shared" si="1"/>
        <v>0</v>
      </c>
      <c r="BB124" s="80">
        <f t="shared" si="1"/>
        <v>0</v>
      </c>
      <c r="BC124" s="80">
        <f t="shared" si="1"/>
        <v>0</v>
      </c>
      <c r="BD124" s="80">
        <f t="shared" si="1"/>
        <v>0</v>
      </c>
      <c r="BE124" s="80">
        <f t="shared" si="1"/>
        <v>0</v>
      </c>
      <c r="BF124" s="80">
        <f t="shared" si="1"/>
        <v>0</v>
      </c>
      <c r="BG124" s="80">
        <f t="shared" si="1"/>
        <v>0</v>
      </c>
      <c r="BH124" s="80">
        <f t="shared" si="1"/>
        <v>0</v>
      </c>
      <c r="BI124" s="80">
        <f t="shared" si="1"/>
        <v>0</v>
      </c>
      <c r="BJ124" s="80">
        <f t="shared" si="1"/>
        <v>0</v>
      </c>
      <c r="BK124" s="80">
        <f t="shared" si="1"/>
        <v>0</v>
      </c>
      <c r="BL124" s="80">
        <f t="shared" si="1"/>
        <v>0</v>
      </c>
      <c r="BM124" s="80">
        <f t="shared" si="1"/>
        <v>0</v>
      </c>
    </row>
    <row r="125" spans="1:74" s="82" customFormat="1">
      <c r="A125" t="s">
        <v>519</v>
      </c>
      <c r="B125">
        <v>319079</v>
      </c>
      <c r="C125">
        <v>316129.95</v>
      </c>
      <c r="D125">
        <v>332734</v>
      </c>
      <c r="E125">
        <v>298714</v>
      </c>
      <c r="F125">
        <v>261032</v>
      </c>
      <c r="G125">
        <v>250809.64</v>
      </c>
      <c r="H125">
        <v>280507</v>
      </c>
      <c r="I125">
        <v>241665</v>
      </c>
      <c r="J125">
        <v>275526</v>
      </c>
      <c r="K125">
        <v>277508.11</v>
      </c>
      <c r="L125">
        <v>410921</v>
      </c>
      <c r="M125">
        <v>245528</v>
      </c>
      <c r="N125">
        <v>212402</v>
      </c>
      <c r="O125">
        <v>0</v>
      </c>
      <c r="P125">
        <v>0</v>
      </c>
      <c r="Q125" s="82">
        <f t="shared" si="2"/>
        <v>0</v>
      </c>
      <c r="R125" s="82">
        <f t="shared" si="2"/>
        <v>0</v>
      </c>
      <c r="S125" s="82">
        <f t="shared" si="2"/>
        <v>0</v>
      </c>
      <c r="T125" s="82">
        <f t="shared" si="2"/>
        <v>0</v>
      </c>
      <c r="U125" s="82">
        <f t="shared" si="2"/>
        <v>0</v>
      </c>
      <c r="V125" s="82">
        <f t="shared" si="2"/>
        <v>0</v>
      </c>
      <c r="W125" s="82">
        <f t="shared" si="2"/>
        <v>0</v>
      </c>
      <c r="X125" s="82">
        <f t="shared" si="2"/>
        <v>0</v>
      </c>
      <c r="Y125" s="82">
        <f t="shared" si="2"/>
        <v>0</v>
      </c>
      <c r="Z125" s="82">
        <f t="shared" si="2"/>
        <v>0</v>
      </c>
      <c r="AA125" s="82">
        <f t="shared" si="2"/>
        <v>0</v>
      </c>
      <c r="AB125" s="82">
        <f t="shared" si="2"/>
        <v>0</v>
      </c>
      <c r="AC125" s="82">
        <f t="shared" si="2"/>
        <v>0</v>
      </c>
      <c r="AD125" s="82">
        <f t="shared" si="2"/>
        <v>0</v>
      </c>
      <c r="AE125" s="82">
        <f t="shared" si="2"/>
        <v>0</v>
      </c>
      <c r="AF125" s="82">
        <f t="shared" si="2"/>
        <v>0</v>
      </c>
      <c r="AG125" s="82">
        <f t="shared" si="2"/>
        <v>0</v>
      </c>
      <c r="AH125" s="82">
        <f t="shared" si="2"/>
        <v>0</v>
      </c>
      <c r="AI125" s="82">
        <f t="shared" si="2"/>
        <v>0</v>
      </c>
      <c r="AJ125" s="82">
        <f t="shared" si="2"/>
        <v>0</v>
      </c>
      <c r="AK125" s="82">
        <f t="shared" si="2"/>
        <v>0</v>
      </c>
      <c r="AL125" s="82">
        <f t="shared" si="2"/>
        <v>0</v>
      </c>
      <c r="AM125" s="82">
        <f t="shared" si="2"/>
        <v>0</v>
      </c>
      <c r="AN125" s="82">
        <f t="shared" si="2"/>
        <v>0</v>
      </c>
      <c r="AO125" s="82">
        <f t="shared" si="2"/>
        <v>0</v>
      </c>
      <c r="AP125" s="82">
        <f t="shared" si="2"/>
        <v>0</v>
      </c>
      <c r="AQ125" s="82">
        <f t="shared" si="2"/>
        <v>0</v>
      </c>
      <c r="AR125" s="82">
        <f t="shared" si="2"/>
        <v>0</v>
      </c>
      <c r="AS125" s="82">
        <f t="shared" si="2"/>
        <v>0</v>
      </c>
      <c r="AT125" s="82">
        <f t="shared" si="2"/>
        <v>0</v>
      </c>
      <c r="AU125" s="82">
        <f t="shared" si="2"/>
        <v>0</v>
      </c>
      <c r="AV125" s="82">
        <f t="shared" si="2"/>
        <v>0</v>
      </c>
      <c r="AW125" s="82">
        <f t="shared" si="2"/>
        <v>0</v>
      </c>
      <c r="AX125" s="82">
        <f t="shared" si="2"/>
        <v>0</v>
      </c>
      <c r="AY125" s="82">
        <f t="shared" si="2"/>
        <v>0</v>
      </c>
      <c r="AZ125" s="82">
        <f t="shared" si="2"/>
        <v>0</v>
      </c>
      <c r="BA125" s="82">
        <f t="shared" si="2"/>
        <v>0</v>
      </c>
      <c r="BB125" s="82">
        <f t="shared" si="2"/>
        <v>0</v>
      </c>
      <c r="BC125" s="82">
        <f t="shared" si="2"/>
        <v>0</v>
      </c>
      <c r="BD125" s="82">
        <f t="shared" si="2"/>
        <v>0</v>
      </c>
      <c r="BE125" s="82">
        <f t="shared" si="2"/>
        <v>0</v>
      </c>
      <c r="BF125" s="82">
        <f t="shared" si="2"/>
        <v>0</v>
      </c>
      <c r="BG125" s="82">
        <f t="shared" si="2"/>
        <v>0</v>
      </c>
      <c r="BH125" s="82">
        <f t="shared" si="2"/>
        <v>0</v>
      </c>
      <c r="BI125" s="82">
        <f t="shared" si="2"/>
        <v>0</v>
      </c>
      <c r="BJ125" s="82">
        <f t="shared" si="2"/>
        <v>0</v>
      </c>
      <c r="BK125" s="82">
        <f t="shared" si="2"/>
        <v>0</v>
      </c>
      <c r="BL125" s="82">
        <f t="shared" si="2"/>
        <v>0</v>
      </c>
      <c r="BM125" s="82">
        <f t="shared" si="2"/>
        <v>0</v>
      </c>
    </row>
    <row r="126" spans="1:74">
      <c r="A126" t="s">
        <v>2092</v>
      </c>
      <c r="B126">
        <v>0</v>
      </c>
      <c r="C126">
        <v>0</v>
      </c>
      <c r="D126">
        <v>0</v>
      </c>
      <c r="E126">
        <v>0</v>
      </c>
      <c r="F126">
        <v>0</v>
      </c>
      <c r="G126">
        <v>0</v>
      </c>
      <c r="H126">
        <v>0</v>
      </c>
      <c r="I126">
        <v>0</v>
      </c>
      <c r="J126">
        <v>0</v>
      </c>
      <c r="K126">
        <v>0</v>
      </c>
      <c r="L126">
        <v>0</v>
      </c>
      <c r="M126">
        <v>0</v>
      </c>
      <c r="N126">
        <v>0</v>
      </c>
      <c r="O126">
        <v>192686.21</v>
      </c>
      <c r="P126">
        <v>153120</v>
      </c>
      <c r="Q126" s="80"/>
      <c r="R126" s="80"/>
      <c r="S126" s="80"/>
      <c r="T126" s="80"/>
      <c r="U126" s="80"/>
      <c r="V126" s="80"/>
      <c r="W126" s="80"/>
      <c r="X126" s="80"/>
      <c r="Y126" s="80"/>
      <c r="Z126" s="80"/>
      <c r="AA126" s="80"/>
      <c r="AB126" s="80"/>
      <c r="AC126" s="80"/>
      <c r="AD126" s="80"/>
      <c r="AE126" s="80"/>
      <c r="AF126" s="80"/>
      <c r="AG126" s="80"/>
      <c r="AH126" s="80"/>
      <c r="AI126" s="80"/>
      <c r="AJ126" s="80"/>
      <c r="AK126" s="80"/>
      <c r="AL126" s="80"/>
      <c r="AM126" s="80"/>
      <c r="AN126" s="80"/>
      <c r="AO126" s="80"/>
      <c r="AP126" s="80"/>
      <c r="AQ126" s="80"/>
      <c r="AR126" s="80"/>
      <c r="AS126" s="80"/>
      <c r="AT126" s="80"/>
      <c r="AU126" s="80"/>
      <c r="AV126" s="80"/>
      <c r="AW126" s="80"/>
      <c r="AX126" s="80"/>
      <c r="AY126" s="80"/>
      <c r="AZ126" s="80"/>
      <c r="BA126" s="80"/>
      <c r="BB126" s="80"/>
      <c r="BC126" s="80"/>
    </row>
    <row r="127" spans="1:74">
      <c r="A127" t="s">
        <v>345</v>
      </c>
      <c r="B127">
        <v>4998</v>
      </c>
      <c r="C127">
        <v>3162.14</v>
      </c>
      <c r="D127">
        <v>2483</v>
      </c>
      <c r="E127">
        <v>2117</v>
      </c>
      <c r="F127">
        <v>1679</v>
      </c>
      <c r="G127">
        <v>1021.32</v>
      </c>
      <c r="H127">
        <v>636</v>
      </c>
      <c r="I127">
        <v>397</v>
      </c>
      <c r="J127">
        <v>303</v>
      </c>
      <c r="K127">
        <v>386.48</v>
      </c>
      <c r="L127">
        <v>337</v>
      </c>
      <c r="M127">
        <v>336</v>
      </c>
      <c r="N127">
        <v>309</v>
      </c>
      <c r="O127">
        <v>367.8</v>
      </c>
      <c r="P127">
        <v>607</v>
      </c>
    </row>
    <row r="128" spans="1:74" s="3" customFormat="1" ht="14">
      <c r="A128" t="s">
        <v>346</v>
      </c>
      <c r="B128">
        <v>4998</v>
      </c>
      <c r="C128">
        <v>3162.14</v>
      </c>
      <c r="D128">
        <v>2483</v>
      </c>
      <c r="E128">
        <v>2117</v>
      </c>
      <c r="F128">
        <v>1679</v>
      </c>
      <c r="G128">
        <v>1021.32</v>
      </c>
      <c r="H128">
        <v>636</v>
      </c>
      <c r="I128">
        <v>397</v>
      </c>
      <c r="J128">
        <v>303</v>
      </c>
      <c r="K128">
        <v>386.48</v>
      </c>
      <c r="L128">
        <v>337</v>
      </c>
      <c r="M128">
        <v>336</v>
      </c>
      <c r="N128">
        <v>309</v>
      </c>
      <c r="O128">
        <v>367.8</v>
      </c>
      <c r="P128">
        <v>607</v>
      </c>
      <c r="Q128" t="s">
        <v>385</v>
      </c>
      <c r="R128" t="s">
        <v>386</v>
      </c>
      <c r="S128" t="s">
        <v>505</v>
      </c>
      <c r="T128" t="s">
        <v>388</v>
      </c>
      <c r="U128" t="s">
        <v>389</v>
      </c>
      <c r="V128" t="s">
        <v>390</v>
      </c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</row>
    <row r="129" spans="1:74">
      <c r="A129" t="s">
        <v>307</v>
      </c>
      <c r="B129">
        <v>3105</v>
      </c>
      <c r="C129">
        <v>22751.88</v>
      </c>
      <c r="D129">
        <v>15974</v>
      </c>
      <c r="E129">
        <v>11724</v>
      </c>
      <c r="F129">
        <v>39142</v>
      </c>
      <c r="G129">
        <v>419159.17</v>
      </c>
      <c r="H129">
        <v>16079</v>
      </c>
      <c r="I129">
        <v>5245</v>
      </c>
      <c r="J129">
        <v>2346</v>
      </c>
      <c r="K129">
        <v>47270.51</v>
      </c>
      <c r="L129">
        <v>1839</v>
      </c>
      <c r="M129">
        <v>2733</v>
      </c>
      <c r="N129">
        <v>2833</v>
      </c>
      <c r="O129">
        <v>3374.77</v>
      </c>
      <c r="P129">
        <v>3631</v>
      </c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</row>
    <row r="130" spans="1:74">
      <c r="A130" t="s">
        <v>347</v>
      </c>
      <c r="B130">
        <v>327182</v>
      </c>
      <c r="C130">
        <v>342043.96</v>
      </c>
      <c r="D130">
        <v>351191</v>
      </c>
      <c r="E130">
        <v>312555</v>
      </c>
      <c r="F130">
        <v>301853</v>
      </c>
      <c r="G130">
        <v>670990.13</v>
      </c>
      <c r="H130">
        <v>297222</v>
      </c>
      <c r="I130">
        <v>247307</v>
      </c>
      <c r="J130">
        <v>278175</v>
      </c>
      <c r="K130">
        <v>325165.09999999998</v>
      </c>
      <c r="L130">
        <v>413097</v>
      </c>
      <c r="M130">
        <v>248597</v>
      </c>
      <c r="N130">
        <v>215544</v>
      </c>
      <c r="O130">
        <v>196428.78</v>
      </c>
      <c r="P130">
        <v>157358</v>
      </c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</row>
    <row r="131" spans="1:74">
      <c r="A131" t="s">
        <v>521</v>
      </c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>
        <v>116753</v>
      </c>
      <c r="R131">
        <v>183193</v>
      </c>
      <c r="S131">
        <v>223744.04</v>
      </c>
      <c r="T131">
        <v>248865</v>
      </c>
      <c r="U131">
        <v>213418</v>
      </c>
      <c r="V131">
        <v>200014</v>
      </c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</row>
    <row r="132" spans="1:74">
      <c r="A132" t="s">
        <v>348</v>
      </c>
      <c r="B132">
        <v>175928</v>
      </c>
      <c r="C132">
        <v>174855.72</v>
      </c>
      <c r="D132">
        <v>177646</v>
      </c>
      <c r="E132">
        <v>166339</v>
      </c>
      <c r="F132">
        <v>150384</v>
      </c>
      <c r="G132">
        <v>161759.10999999999</v>
      </c>
      <c r="H132">
        <v>155760</v>
      </c>
      <c r="I132">
        <v>144561</v>
      </c>
      <c r="J132">
        <v>146920</v>
      </c>
      <c r="K132">
        <v>157355.54</v>
      </c>
      <c r="L132">
        <v>169166</v>
      </c>
      <c r="M132">
        <v>130961</v>
      </c>
      <c r="N132">
        <v>143235</v>
      </c>
      <c r="O132">
        <v>114771.17</v>
      </c>
      <c r="P132">
        <v>108348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0</v>
      </c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</row>
    <row r="133" spans="1:74">
      <c r="A133" t="s">
        <v>2093</v>
      </c>
      <c r="B133">
        <v>0</v>
      </c>
      <c r="C133">
        <v>0</v>
      </c>
      <c r="D133">
        <v>0</v>
      </c>
      <c r="E133">
        <v>0</v>
      </c>
      <c r="F133">
        <v>0</v>
      </c>
      <c r="G133">
        <v>0</v>
      </c>
      <c r="H133">
        <v>0</v>
      </c>
      <c r="I133">
        <v>0</v>
      </c>
      <c r="J133">
        <v>0</v>
      </c>
      <c r="K133">
        <v>0</v>
      </c>
      <c r="L133">
        <v>0</v>
      </c>
      <c r="M133">
        <v>0</v>
      </c>
      <c r="N133">
        <v>0</v>
      </c>
      <c r="O133">
        <v>114771.17</v>
      </c>
      <c r="P133">
        <v>108348</v>
      </c>
      <c r="Q133">
        <v>116753</v>
      </c>
      <c r="R133">
        <v>183193</v>
      </c>
      <c r="S133">
        <v>223744.04</v>
      </c>
      <c r="T133">
        <v>248865</v>
      </c>
      <c r="U133">
        <v>213418</v>
      </c>
      <c r="V133">
        <v>200014</v>
      </c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</row>
    <row r="134" spans="1:74">
      <c r="A134" t="s">
        <v>349</v>
      </c>
      <c r="B134">
        <v>87482</v>
      </c>
      <c r="C134">
        <v>41740.35</v>
      </c>
      <c r="D134">
        <v>57220</v>
      </c>
      <c r="E134">
        <v>112967</v>
      </c>
      <c r="F134">
        <v>51969</v>
      </c>
      <c r="G134">
        <v>69367.08</v>
      </c>
      <c r="H134">
        <v>47818</v>
      </c>
      <c r="I134">
        <v>41514</v>
      </c>
      <c r="J134">
        <v>38632</v>
      </c>
      <c r="K134">
        <v>56995.360000000001</v>
      </c>
      <c r="L134">
        <v>50240</v>
      </c>
      <c r="M134">
        <v>36362</v>
      </c>
      <c r="N134">
        <v>31525</v>
      </c>
      <c r="O134">
        <v>30734.43</v>
      </c>
      <c r="P134">
        <v>30715</v>
      </c>
      <c r="Q134">
        <v>804</v>
      </c>
      <c r="R134">
        <v>1030</v>
      </c>
      <c r="S134">
        <v>0</v>
      </c>
      <c r="T134">
        <v>0</v>
      </c>
      <c r="U134">
        <v>2162</v>
      </c>
      <c r="V134">
        <v>1742</v>
      </c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</row>
    <row r="135" spans="1:74">
      <c r="A135" t="s">
        <v>350</v>
      </c>
      <c r="B135">
        <v>0</v>
      </c>
      <c r="C135">
        <v>0</v>
      </c>
      <c r="D135">
        <v>0</v>
      </c>
      <c r="E135">
        <v>0</v>
      </c>
      <c r="F135">
        <v>0</v>
      </c>
      <c r="G135">
        <v>0</v>
      </c>
      <c r="H135">
        <v>0</v>
      </c>
      <c r="I135">
        <v>0</v>
      </c>
      <c r="J135">
        <v>0</v>
      </c>
      <c r="K135">
        <v>0</v>
      </c>
      <c r="L135">
        <v>0</v>
      </c>
      <c r="M135">
        <v>0</v>
      </c>
      <c r="N135">
        <v>0</v>
      </c>
      <c r="O135">
        <v>-8363.41</v>
      </c>
      <c r="P135">
        <v>1331</v>
      </c>
      <c r="Q135">
        <v>804</v>
      </c>
      <c r="R135">
        <v>1030</v>
      </c>
      <c r="S135">
        <v>0</v>
      </c>
      <c r="T135">
        <v>0</v>
      </c>
      <c r="U135">
        <v>2162</v>
      </c>
      <c r="V135">
        <v>1742</v>
      </c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</row>
    <row r="136" spans="1:74">
      <c r="A136" t="s">
        <v>351</v>
      </c>
      <c r="B136">
        <v>87482</v>
      </c>
      <c r="C136">
        <v>41740.35</v>
      </c>
      <c r="D136">
        <v>57220</v>
      </c>
      <c r="E136">
        <v>112967</v>
      </c>
      <c r="F136">
        <v>51969</v>
      </c>
      <c r="G136">
        <v>69367.08</v>
      </c>
      <c r="H136">
        <v>47818</v>
      </c>
      <c r="I136">
        <v>41514</v>
      </c>
      <c r="J136">
        <v>38632</v>
      </c>
      <c r="K136">
        <v>56995.360000000001</v>
      </c>
      <c r="L136">
        <v>50240</v>
      </c>
      <c r="M136">
        <v>36362</v>
      </c>
      <c r="N136">
        <v>31525</v>
      </c>
      <c r="O136">
        <v>39097.839999999997</v>
      </c>
      <c r="P136">
        <v>29384</v>
      </c>
      <c r="Q136">
        <v>2137</v>
      </c>
      <c r="R136">
        <v>3838</v>
      </c>
      <c r="S136">
        <v>9306.7999999999993</v>
      </c>
      <c r="T136">
        <v>3989</v>
      </c>
      <c r="U136">
        <v>3121</v>
      </c>
      <c r="V136">
        <v>4603</v>
      </c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</row>
    <row r="137" spans="1:74">
      <c r="A137" t="s">
        <v>522</v>
      </c>
      <c r="B137">
        <v>263410</v>
      </c>
      <c r="C137">
        <v>216596.07</v>
      </c>
      <c r="D137">
        <v>234866</v>
      </c>
      <c r="E137">
        <v>279306</v>
      </c>
      <c r="F137">
        <v>202353</v>
      </c>
      <c r="G137">
        <v>231126.19</v>
      </c>
      <c r="H137">
        <v>203578</v>
      </c>
      <c r="I137">
        <v>186075</v>
      </c>
      <c r="J137">
        <v>185552</v>
      </c>
      <c r="K137">
        <v>214350.91</v>
      </c>
      <c r="L137">
        <v>219406</v>
      </c>
      <c r="M137">
        <v>167323</v>
      </c>
      <c r="N137">
        <v>174760</v>
      </c>
      <c r="O137">
        <v>145505.60000000001</v>
      </c>
      <c r="P137">
        <v>139063</v>
      </c>
      <c r="Q137">
        <v>119694</v>
      </c>
      <c r="R137">
        <v>188061</v>
      </c>
      <c r="S137">
        <v>233050.83</v>
      </c>
      <c r="T137">
        <v>252854</v>
      </c>
      <c r="U137">
        <v>218701</v>
      </c>
      <c r="V137">
        <v>206359</v>
      </c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</row>
    <row r="138" spans="1:74">
      <c r="A138" t="s">
        <v>353</v>
      </c>
      <c r="B138">
        <v>-176</v>
      </c>
      <c r="C138">
        <v>-17.28</v>
      </c>
      <c r="D138">
        <v>0</v>
      </c>
      <c r="E138">
        <v>0</v>
      </c>
      <c r="F138">
        <v>0</v>
      </c>
      <c r="G138">
        <v>0</v>
      </c>
      <c r="H138">
        <v>0</v>
      </c>
      <c r="I138">
        <v>0</v>
      </c>
      <c r="J138">
        <v>0</v>
      </c>
      <c r="K138">
        <v>0</v>
      </c>
      <c r="L138">
        <v>0</v>
      </c>
      <c r="M138">
        <v>0</v>
      </c>
      <c r="N138">
        <v>0</v>
      </c>
      <c r="O138">
        <v>0</v>
      </c>
      <c r="P138">
        <v>0</v>
      </c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</row>
    <row r="139" spans="1:74">
      <c r="A139" t="s">
        <v>354</v>
      </c>
      <c r="B139">
        <v>0</v>
      </c>
      <c r="C139">
        <v>0</v>
      </c>
      <c r="D139">
        <v>0</v>
      </c>
      <c r="E139">
        <v>0</v>
      </c>
      <c r="F139">
        <v>0</v>
      </c>
      <c r="G139">
        <v>0</v>
      </c>
      <c r="H139">
        <v>0</v>
      </c>
      <c r="I139">
        <v>0</v>
      </c>
      <c r="J139">
        <v>0</v>
      </c>
      <c r="K139">
        <v>0</v>
      </c>
      <c r="L139">
        <v>0</v>
      </c>
      <c r="M139">
        <v>0</v>
      </c>
      <c r="N139">
        <v>0</v>
      </c>
      <c r="O139">
        <v>0</v>
      </c>
      <c r="P139">
        <v>0</v>
      </c>
      <c r="Q139">
        <v>96621</v>
      </c>
      <c r="R139">
        <v>127575</v>
      </c>
      <c r="S139">
        <v>141889.60999999999</v>
      </c>
      <c r="T139">
        <v>137736</v>
      </c>
      <c r="U139">
        <v>120119</v>
      </c>
      <c r="V139">
        <v>109589</v>
      </c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</row>
    <row r="140" spans="1:74">
      <c r="A140" t="s">
        <v>524</v>
      </c>
      <c r="B140">
        <v>0</v>
      </c>
      <c r="C140">
        <v>0</v>
      </c>
      <c r="D140">
        <v>0</v>
      </c>
      <c r="E140">
        <v>0</v>
      </c>
      <c r="F140">
        <v>0</v>
      </c>
      <c r="G140">
        <v>0</v>
      </c>
      <c r="H140">
        <v>0</v>
      </c>
      <c r="I140">
        <v>0</v>
      </c>
      <c r="J140">
        <v>0</v>
      </c>
      <c r="K140">
        <v>0</v>
      </c>
      <c r="L140">
        <v>0</v>
      </c>
      <c r="M140">
        <v>0</v>
      </c>
      <c r="N140">
        <v>0</v>
      </c>
      <c r="O140">
        <v>0</v>
      </c>
      <c r="P140">
        <v>0</v>
      </c>
      <c r="Q140">
        <v>96621</v>
      </c>
      <c r="R140">
        <v>127575</v>
      </c>
      <c r="S140">
        <v>141889.60999999999</v>
      </c>
      <c r="T140">
        <v>137736</v>
      </c>
      <c r="U140">
        <v>120119</v>
      </c>
      <c r="V140">
        <v>109589</v>
      </c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</row>
    <row r="141" spans="1:74">
      <c r="A141" t="s">
        <v>525</v>
      </c>
      <c r="B141">
        <v>63596</v>
      </c>
      <c r="C141">
        <v>125378.75</v>
      </c>
      <c r="D141">
        <v>116325</v>
      </c>
      <c r="E141">
        <v>33249</v>
      </c>
      <c r="F141">
        <v>99500</v>
      </c>
      <c r="G141">
        <v>439863.94</v>
      </c>
      <c r="H141">
        <v>93644</v>
      </c>
      <c r="I141">
        <v>61232</v>
      </c>
      <c r="J141">
        <v>92623</v>
      </c>
      <c r="K141">
        <v>110814.19</v>
      </c>
      <c r="L141">
        <v>193691</v>
      </c>
      <c r="M141">
        <v>81274</v>
      </c>
      <c r="N141">
        <v>40784</v>
      </c>
      <c r="O141">
        <v>50923.18</v>
      </c>
      <c r="P141">
        <v>18295</v>
      </c>
      <c r="Q141">
        <v>24823</v>
      </c>
      <c r="R141">
        <v>46802</v>
      </c>
      <c r="S141">
        <v>53947.06</v>
      </c>
      <c r="T141">
        <v>52741</v>
      </c>
      <c r="U141">
        <v>47328</v>
      </c>
      <c r="V141">
        <v>41027</v>
      </c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</row>
    <row r="142" spans="1:74">
      <c r="A142" t="s">
        <v>355</v>
      </c>
      <c r="B142">
        <v>525</v>
      </c>
      <c r="C142">
        <v>363.17</v>
      </c>
      <c r="D142">
        <v>397</v>
      </c>
      <c r="E142">
        <v>430</v>
      </c>
      <c r="F142">
        <v>462</v>
      </c>
      <c r="G142">
        <v>541.26</v>
      </c>
      <c r="H142">
        <v>334</v>
      </c>
      <c r="I142">
        <v>356</v>
      </c>
      <c r="J142">
        <v>384</v>
      </c>
      <c r="K142">
        <v>744.94</v>
      </c>
      <c r="L142">
        <v>328</v>
      </c>
      <c r="M142">
        <v>353</v>
      </c>
      <c r="N142">
        <v>380</v>
      </c>
      <c r="O142">
        <v>298.10000000000002</v>
      </c>
      <c r="P142">
        <v>426</v>
      </c>
      <c r="Q142">
        <v>1667</v>
      </c>
      <c r="R142">
        <v>9695</v>
      </c>
      <c r="S142">
        <v>0</v>
      </c>
      <c r="T142">
        <v>0</v>
      </c>
      <c r="U142">
        <v>13082</v>
      </c>
      <c r="V142">
        <v>8896</v>
      </c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</row>
    <row r="143" spans="1:74">
      <c r="A143" t="s">
        <v>356</v>
      </c>
      <c r="B143">
        <v>4702</v>
      </c>
      <c r="C143">
        <v>24481.39</v>
      </c>
      <c r="D143">
        <v>21079</v>
      </c>
      <c r="E143">
        <v>5213</v>
      </c>
      <c r="F143">
        <v>19809</v>
      </c>
      <c r="G143">
        <v>87331.75</v>
      </c>
      <c r="H143">
        <v>17462</v>
      </c>
      <c r="I143">
        <v>11793</v>
      </c>
      <c r="J143">
        <v>18275</v>
      </c>
      <c r="K143">
        <v>21664.400000000001</v>
      </c>
      <c r="L143">
        <v>38505</v>
      </c>
      <c r="M143">
        <v>16186</v>
      </c>
      <c r="N143">
        <v>7892</v>
      </c>
      <c r="O143">
        <v>5599.58</v>
      </c>
      <c r="P143">
        <v>4737</v>
      </c>
      <c r="Q143">
        <v>23156</v>
      </c>
      <c r="R143">
        <v>37107</v>
      </c>
      <c r="S143">
        <v>53947.06</v>
      </c>
      <c r="T143">
        <v>52741</v>
      </c>
      <c r="U143">
        <v>34246</v>
      </c>
      <c r="V143">
        <v>32131</v>
      </c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</row>
    <row r="144" spans="1:74">
      <c r="A144" t="s">
        <v>526</v>
      </c>
      <c r="B144">
        <v>58369</v>
      </c>
      <c r="C144">
        <v>100534.19</v>
      </c>
      <c r="D144">
        <v>94849</v>
      </c>
      <c r="E144">
        <v>27606</v>
      </c>
      <c r="F144">
        <v>79229</v>
      </c>
      <c r="G144">
        <v>351990.93</v>
      </c>
      <c r="H144">
        <v>75848</v>
      </c>
      <c r="I144">
        <v>49083</v>
      </c>
      <c r="J144">
        <v>73964</v>
      </c>
      <c r="K144">
        <v>88404.85</v>
      </c>
      <c r="L144">
        <v>154858</v>
      </c>
      <c r="M144">
        <v>64735</v>
      </c>
      <c r="N144">
        <v>32512</v>
      </c>
      <c r="O144">
        <v>45025.5</v>
      </c>
      <c r="P144">
        <v>13132</v>
      </c>
      <c r="Q144">
        <v>121444</v>
      </c>
      <c r="R144">
        <v>174377</v>
      </c>
      <c r="S144">
        <v>195836.67</v>
      </c>
      <c r="T144">
        <v>190477</v>
      </c>
      <c r="U144">
        <v>167447</v>
      </c>
      <c r="V144">
        <v>150616</v>
      </c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</row>
    <row r="145" spans="1:74">
      <c r="A145" t="s">
        <v>527</v>
      </c>
      <c r="B145">
        <v>58369</v>
      </c>
      <c r="C145">
        <v>100534.19</v>
      </c>
      <c r="D145">
        <v>94849</v>
      </c>
      <c r="E145">
        <v>27606</v>
      </c>
      <c r="F145">
        <v>79229</v>
      </c>
      <c r="G145">
        <v>351990.93</v>
      </c>
      <c r="H145">
        <v>75848</v>
      </c>
      <c r="I145">
        <v>49083</v>
      </c>
      <c r="J145">
        <v>73964</v>
      </c>
      <c r="K145">
        <v>88404.85</v>
      </c>
      <c r="L145">
        <v>154858</v>
      </c>
      <c r="M145">
        <v>64735</v>
      </c>
      <c r="N145">
        <v>32512</v>
      </c>
      <c r="O145">
        <v>45025.5</v>
      </c>
      <c r="P145">
        <v>13132</v>
      </c>
      <c r="Q145">
        <v>0</v>
      </c>
      <c r="R145">
        <v>0</v>
      </c>
      <c r="S145">
        <v>0</v>
      </c>
      <c r="T145">
        <v>0</v>
      </c>
      <c r="U145">
        <v>0</v>
      </c>
      <c r="V145">
        <v>0</v>
      </c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</row>
    <row r="146" spans="1:74">
      <c r="A146" t="s">
        <v>528</v>
      </c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>
        <v>0</v>
      </c>
      <c r="R146">
        <v>0</v>
      </c>
      <c r="S146">
        <v>0</v>
      </c>
      <c r="T146">
        <v>0</v>
      </c>
      <c r="U146">
        <v>32</v>
      </c>
      <c r="V146">
        <v>0</v>
      </c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</row>
    <row r="147" spans="1:74">
      <c r="A147" t="s">
        <v>529</v>
      </c>
      <c r="B147">
        <v>58369</v>
      </c>
      <c r="C147">
        <v>100534.19</v>
      </c>
      <c r="D147">
        <v>94849</v>
      </c>
      <c r="E147">
        <v>27606</v>
      </c>
      <c r="F147">
        <v>79229</v>
      </c>
      <c r="G147">
        <v>351990.93</v>
      </c>
      <c r="H147">
        <v>75848</v>
      </c>
      <c r="I147">
        <v>49083</v>
      </c>
      <c r="J147">
        <v>73964</v>
      </c>
      <c r="K147">
        <v>88404.85</v>
      </c>
      <c r="L147">
        <v>154858</v>
      </c>
      <c r="M147">
        <v>64735</v>
      </c>
      <c r="N147">
        <v>32512</v>
      </c>
      <c r="O147">
        <v>45025.5</v>
      </c>
      <c r="P147">
        <v>13132</v>
      </c>
      <c r="Q147">
        <v>0</v>
      </c>
      <c r="R147">
        <v>0</v>
      </c>
      <c r="S147">
        <v>0</v>
      </c>
      <c r="T147">
        <v>0</v>
      </c>
      <c r="U147">
        <v>32</v>
      </c>
      <c r="V147">
        <v>0</v>
      </c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</row>
    <row r="148" spans="1:74">
      <c r="A148" t="s">
        <v>530</v>
      </c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>
        <v>-1750</v>
      </c>
      <c r="R148">
        <v>13684</v>
      </c>
      <c r="S148">
        <v>37214.17</v>
      </c>
      <c r="T148">
        <v>62377</v>
      </c>
      <c r="U148">
        <v>51286</v>
      </c>
      <c r="V148">
        <v>55743</v>
      </c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</row>
    <row r="149" spans="1:74">
      <c r="A149" t="s">
        <v>2094</v>
      </c>
      <c r="B149">
        <v>0</v>
      </c>
      <c r="C149">
        <v>0</v>
      </c>
      <c r="D149">
        <v>0</v>
      </c>
      <c r="E149">
        <v>0</v>
      </c>
      <c r="F149">
        <v>0</v>
      </c>
      <c r="G149">
        <v>0</v>
      </c>
      <c r="H149">
        <v>0</v>
      </c>
      <c r="I149">
        <v>0</v>
      </c>
      <c r="J149">
        <v>0</v>
      </c>
      <c r="K149">
        <v>0</v>
      </c>
      <c r="L149">
        <v>0</v>
      </c>
      <c r="M149">
        <v>0</v>
      </c>
      <c r="N149">
        <v>0</v>
      </c>
      <c r="O149">
        <v>0</v>
      </c>
      <c r="P149">
        <v>0</v>
      </c>
      <c r="Q149">
        <v>242</v>
      </c>
      <c r="R149">
        <v>593</v>
      </c>
      <c r="S149">
        <v>0.45</v>
      </c>
      <c r="T149">
        <v>0</v>
      </c>
      <c r="U149">
        <v>0</v>
      </c>
      <c r="V149">
        <v>1</v>
      </c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</row>
    <row r="150" spans="1:74">
      <c r="A150" t="s">
        <v>685</v>
      </c>
      <c r="B150">
        <v>0</v>
      </c>
      <c r="C150">
        <v>0</v>
      </c>
      <c r="D150">
        <v>0</v>
      </c>
      <c r="E150">
        <v>0</v>
      </c>
      <c r="F150">
        <v>0</v>
      </c>
      <c r="G150">
        <v>0</v>
      </c>
      <c r="H150">
        <v>0</v>
      </c>
      <c r="I150">
        <v>0</v>
      </c>
      <c r="J150">
        <v>0</v>
      </c>
      <c r="K150">
        <v>0</v>
      </c>
      <c r="L150">
        <v>0</v>
      </c>
      <c r="M150">
        <v>0</v>
      </c>
      <c r="N150">
        <v>0</v>
      </c>
      <c r="O150">
        <v>0</v>
      </c>
      <c r="P150">
        <v>0</v>
      </c>
      <c r="Q150">
        <v>1025</v>
      </c>
      <c r="R150">
        <v>2450</v>
      </c>
      <c r="S150">
        <v>6754.18</v>
      </c>
      <c r="T150">
        <v>12539</v>
      </c>
      <c r="U150">
        <v>10441</v>
      </c>
      <c r="V150">
        <v>10802</v>
      </c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</row>
    <row r="151" spans="1:74">
      <c r="A151" t="s">
        <v>535</v>
      </c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>
        <v>-3017</v>
      </c>
      <c r="R151">
        <v>10641</v>
      </c>
      <c r="S151">
        <v>30459.54</v>
      </c>
      <c r="T151">
        <v>49838</v>
      </c>
      <c r="U151">
        <v>40845</v>
      </c>
      <c r="V151">
        <v>44940</v>
      </c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</row>
    <row r="152" spans="1:74">
      <c r="A152" t="s">
        <v>537</v>
      </c>
      <c r="B152">
        <v>0</v>
      </c>
      <c r="C152">
        <v>0</v>
      </c>
      <c r="D152">
        <v>0</v>
      </c>
      <c r="E152">
        <v>0</v>
      </c>
      <c r="F152">
        <v>0</v>
      </c>
      <c r="G152">
        <v>0</v>
      </c>
      <c r="H152">
        <v>0</v>
      </c>
      <c r="I152">
        <v>0</v>
      </c>
      <c r="J152">
        <v>0</v>
      </c>
      <c r="K152">
        <v>0</v>
      </c>
      <c r="L152">
        <v>0</v>
      </c>
      <c r="M152">
        <v>0</v>
      </c>
      <c r="N152">
        <v>0</v>
      </c>
      <c r="O152">
        <v>0</v>
      </c>
      <c r="P152">
        <v>0</v>
      </c>
      <c r="Q152">
        <v>-3017</v>
      </c>
      <c r="R152">
        <v>10641</v>
      </c>
      <c r="S152">
        <v>30459.54</v>
      </c>
      <c r="T152">
        <v>49838</v>
      </c>
      <c r="U152">
        <v>40845</v>
      </c>
      <c r="V152">
        <v>44940</v>
      </c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</row>
    <row r="153" spans="1:74">
      <c r="A153" t="s">
        <v>538</v>
      </c>
      <c r="B153">
        <v>0</v>
      </c>
      <c r="C153">
        <v>0</v>
      </c>
      <c r="D153">
        <v>0</v>
      </c>
      <c r="E153">
        <v>0</v>
      </c>
      <c r="F153">
        <v>0</v>
      </c>
      <c r="G153">
        <v>673.05</v>
      </c>
      <c r="H153">
        <v>0</v>
      </c>
      <c r="I153">
        <v>0</v>
      </c>
      <c r="J153">
        <v>0</v>
      </c>
      <c r="K153">
        <v>0</v>
      </c>
      <c r="L153">
        <v>0</v>
      </c>
      <c r="M153">
        <v>0</v>
      </c>
      <c r="N153">
        <v>0</v>
      </c>
      <c r="O153">
        <v>0</v>
      </c>
      <c r="P153">
        <v>0</v>
      </c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</row>
    <row r="154" spans="1:74">
      <c r="A154" t="s">
        <v>539</v>
      </c>
      <c r="B154">
        <v>58369</v>
      </c>
      <c r="C154">
        <v>100534.19</v>
      </c>
      <c r="D154">
        <v>94849</v>
      </c>
      <c r="E154">
        <v>27606</v>
      </c>
      <c r="F154">
        <v>79229</v>
      </c>
      <c r="G154">
        <v>354683.13</v>
      </c>
      <c r="H154">
        <v>75848</v>
      </c>
      <c r="I154">
        <v>49083</v>
      </c>
      <c r="J154">
        <v>73964</v>
      </c>
      <c r="K154">
        <v>88404.85</v>
      </c>
      <c r="L154">
        <v>154858</v>
      </c>
      <c r="M154">
        <v>64735</v>
      </c>
      <c r="N154">
        <v>32512</v>
      </c>
      <c r="O154">
        <v>45025.5</v>
      </c>
      <c r="P154">
        <v>13132</v>
      </c>
      <c r="Q154">
        <v>-3017</v>
      </c>
      <c r="R154">
        <v>10641</v>
      </c>
      <c r="S154">
        <v>30459.54</v>
      </c>
      <c r="T154">
        <v>49838</v>
      </c>
      <c r="U154">
        <v>40845</v>
      </c>
      <c r="V154">
        <v>44940</v>
      </c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</row>
    <row r="155" spans="1:74">
      <c r="A155" t="s">
        <v>540</v>
      </c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</row>
    <row r="156" spans="1:74">
      <c r="A156" t="s">
        <v>693</v>
      </c>
      <c r="B156">
        <v>55647</v>
      </c>
      <c r="C156">
        <v>99666.14</v>
      </c>
      <c r="D156">
        <v>93160</v>
      </c>
      <c r="E156">
        <v>26096</v>
      </c>
      <c r="F156">
        <v>78339</v>
      </c>
      <c r="G156">
        <v>352088.06</v>
      </c>
      <c r="H156">
        <v>76044</v>
      </c>
      <c r="I156">
        <v>48746</v>
      </c>
      <c r="J156">
        <v>74446</v>
      </c>
      <c r="K156">
        <v>89573.46</v>
      </c>
      <c r="L156">
        <v>155813</v>
      </c>
      <c r="M156">
        <v>65983</v>
      </c>
      <c r="N156">
        <v>33461</v>
      </c>
      <c r="O156">
        <v>45179.51</v>
      </c>
      <c r="P156">
        <v>15894</v>
      </c>
      <c r="Q156">
        <v>0</v>
      </c>
      <c r="R156">
        <v>0</v>
      </c>
      <c r="S156">
        <v>39.89</v>
      </c>
      <c r="T156">
        <v>75</v>
      </c>
      <c r="U156">
        <v>0</v>
      </c>
      <c r="V156">
        <v>93</v>
      </c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</row>
    <row r="157" spans="1:74">
      <c r="A157" t="s">
        <v>696</v>
      </c>
      <c r="B157">
        <v>2722</v>
      </c>
      <c r="C157">
        <v>868.05</v>
      </c>
      <c r="D157">
        <v>1689</v>
      </c>
      <c r="E157">
        <v>1510</v>
      </c>
      <c r="F157">
        <v>890</v>
      </c>
      <c r="G157">
        <v>-97.13</v>
      </c>
      <c r="H157">
        <v>-196</v>
      </c>
      <c r="I157">
        <v>337</v>
      </c>
      <c r="J157">
        <v>-482</v>
      </c>
      <c r="K157">
        <v>-1168.6199999999999</v>
      </c>
      <c r="L157">
        <v>-955</v>
      </c>
      <c r="M157">
        <v>-1248</v>
      </c>
      <c r="N157">
        <v>-949</v>
      </c>
      <c r="O157">
        <v>-154.01</v>
      </c>
      <c r="P157">
        <v>-2762</v>
      </c>
      <c r="Q157">
        <v>0</v>
      </c>
      <c r="R157">
        <v>0</v>
      </c>
      <c r="S157">
        <v>0</v>
      </c>
      <c r="T157">
        <v>0</v>
      </c>
      <c r="U157">
        <v>-33</v>
      </c>
      <c r="V157">
        <v>0</v>
      </c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</row>
    <row r="158" spans="1:74">
      <c r="A158" t="s">
        <v>541</v>
      </c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</row>
    <row r="159" spans="1:74">
      <c r="A159" t="s">
        <v>697</v>
      </c>
      <c r="B159">
        <v>55647</v>
      </c>
      <c r="C159">
        <v>99666.14</v>
      </c>
      <c r="D159">
        <v>93160</v>
      </c>
      <c r="E159">
        <v>26096</v>
      </c>
      <c r="F159">
        <v>78339</v>
      </c>
      <c r="G159">
        <v>354780.25</v>
      </c>
      <c r="H159">
        <v>76044</v>
      </c>
      <c r="I159">
        <v>48746</v>
      </c>
      <c r="J159">
        <v>74446</v>
      </c>
      <c r="K159">
        <v>89573.46</v>
      </c>
      <c r="L159">
        <v>155813</v>
      </c>
      <c r="M159">
        <v>65983</v>
      </c>
      <c r="N159">
        <v>33461</v>
      </c>
      <c r="O159">
        <v>45025.5</v>
      </c>
      <c r="P159">
        <v>13132</v>
      </c>
      <c r="Q159">
        <v>0</v>
      </c>
      <c r="R159">
        <v>0</v>
      </c>
      <c r="S159">
        <v>115.91</v>
      </c>
      <c r="T159">
        <v>0</v>
      </c>
      <c r="U159">
        <v>0</v>
      </c>
      <c r="V159">
        <v>0</v>
      </c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</row>
    <row r="160" spans="1:74">
      <c r="A160" t="s">
        <v>698</v>
      </c>
      <c r="B160">
        <v>2722</v>
      </c>
      <c r="C160">
        <v>868.05</v>
      </c>
      <c r="D160">
        <v>1689</v>
      </c>
      <c r="E160">
        <v>1510</v>
      </c>
      <c r="F160">
        <v>890</v>
      </c>
      <c r="G160">
        <v>-97.13</v>
      </c>
      <c r="H160">
        <v>-196</v>
      </c>
      <c r="I160">
        <v>337</v>
      </c>
      <c r="J160">
        <v>-482</v>
      </c>
      <c r="K160">
        <v>-1168.6199999999999</v>
      </c>
      <c r="L160">
        <v>-955</v>
      </c>
      <c r="M160">
        <v>-1248</v>
      </c>
      <c r="N160">
        <v>-949</v>
      </c>
      <c r="O160">
        <v>0</v>
      </c>
      <c r="P160">
        <v>0</v>
      </c>
      <c r="Q160">
        <v>0</v>
      </c>
      <c r="R160">
        <v>0</v>
      </c>
      <c r="S160">
        <v>503.53</v>
      </c>
      <c r="T160">
        <v>75</v>
      </c>
      <c r="U160">
        <v>-33</v>
      </c>
      <c r="V160">
        <v>93</v>
      </c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</row>
    <row r="161" spans="1:74">
      <c r="A161" t="s">
        <v>542</v>
      </c>
      <c r="B161">
        <v>7.6399999999999996E-2</v>
      </c>
      <c r="C161">
        <v>0.1421</v>
      </c>
      <c r="D161">
        <v>0.13320000000000001</v>
      </c>
      <c r="E161">
        <v>3.7600000000000001E-2</v>
      </c>
      <c r="F161">
        <v>0.1132</v>
      </c>
      <c r="G161">
        <v>0.54249999999999998</v>
      </c>
      <c r="H161">
        <v>0.11559999999999999</v>
      </c>
      <c r="I161">
        <v>7.8100000000000003E-2</v>
      </c>
      <c r="J161">
        <v>0.1193</v>
      </c>
      <c r="K161">
        <v>0.14929999999999999</v>
      </c>
      <c r="L161">
        <v>0.25990000000000002</v>
      </c>
      <c r="M161">
        <v>0.1108</v>
      </c>
      <c r="N161">
        <v>5.6300000000000003E-2</v>
      </c>
      <c r="O161">
        <v>7.5600000000000001E-2</v>
      </c>
      <c r="P161">
        <v>2.6499999999999999E-2</v>
      </c>
      <c r="Q161">
        <v>-3017</v>
      </c>
      <c r="R161">
        <v>10641</v>
      </c>
      <c r="S161">
        <v>30963.07</v>
      </c>
      <c r="T161">
        <v>49913</v>
      </c>
      <c r="U161">
        <v>40812</v>
      </c>
      <c r="V161">
        <v>45033</v>
      </c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</row>
    <row r="162" spans="1:74">
      <c r="A162" t="s">
        <v>543</v>
      </c>
      <c r="B162">
        <v>7.3499999999999996E-2</v>
      </c>
      <c r="C162">
        <v>0.1358</v>
      </c>
      <c r="D162">
        <v>0.1263</v>
      </c>
      <c r="E162">
        <v>3.5499999999999997E-2</v>
      </c>
      <c r="F162">
        <v>0.1069</v>
      </c>
      <c r="G162">
        <v>0.51619999999999999</v>
      </c>
      <c r="H162">
        <v>0.1104</v>
      </c>
      <c r="I162">
        <v>7.4300000000000005E-2</v>
      </c>
      <c r="J162">
        <v>0.1147</v>
      </c>
      <c r="K162">
        <v>0.14347499999999999</v>
      </c>
      <c r="L162">
        <v>0</v>
      </c>
      <c r="M162">
        <v>0</v>
      </c>
      <c r="N162">
        <v>0</v>
      </c>
      <c r="O162">
        <v>7.5600000000000001E-2</v>
      </c>
      <c r="P162">
        <v>2.6499999999999999E-2</v>
      </c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</row>
    <row r="163" spans="1:74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>
        <v>-223</v>
      </c>
      <c r="R163">
        <v>11253</v>
      </c>
      <c r="S163">
        <v>29211.62</v>
      </c>
      <c r="T163">
        <v>47947</v>
      </c>
      <c r="U163">
        <v>38442</v>
      </c>
      <c r="V163">
        <v>44698</v>
      </c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</row>
    <row r="164" spans="1:74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>
        <v>-2794</v>
      </c>
      <c r="R164">
        <v>-612</v>
      </c>
      <c r="S164">
        <v>1247.92</v>
      </c>
      <c r="T164">
        <v>1891</v>
      </c>
      <c r="U164">
        <v>2403</v>
      </c>
      <c r="V164">
        <v>242</v>
      </c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</row>
    <row r="165" spans="1:74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</row>
    <row r="166" spans="1:74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>
        <v>-223</v>
      </c>
      <c r="R166">
        <v>10641</v>
      </c>
      <c r="S166">
        <v>29715.15</v>
      </c>
      <c r="T166">
        <v>48022</v>
      </c>
      <c r="U166">
        <v>38409</v>
      </c>
      <c r="V166">
        <v>44791</v>
      </c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</row>
    <row r="167" spans="1:74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>
        <v>-2794</v>
      </c>
      <c r="R167">
        <v>0</v>
      </c>
      <c r="S167">
        <v>1247.92</v>
      </c>
      <c r="T167">
        <v>1891</v>
      </c>
      <c r="U167">
        <v>2403</v>
      </c>
      <c r="V167">
        <v>242</v>
      </c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</row>
    <row r="168" spans="1:74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>
        <v>-4.0000000000000002E-4</v>
      </c>
      <c r="R168">
        <v>0.02</v>
      </c>
      <c r="S168">
        <v>4.9750000000000003E-2</v>
      </c>
      <c r="T168">
        <v>7.9909999999999995E-2</v>
      </c>
      <c r="U168">
        <v>7.0000000000000007E-2</v>
      </c>
      <c r="V168">
        <v>7.0000000000000007E-2</v>
      </c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</row>
    <row r="169" spans="1:74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>
        <v>-4.0000000000000002E-4</v>
      </c>
      <c r="R169">
        <v>0.02</v>
      </c>
      <c r="S169">
        <v>0</v>
      </c>
      <c r="T169">
        <v>0</v>
      </c>
      <c r="U169">
        <v>7.0000000000000007E-2</v>
      </c>
      <c r="V169">
        <v>7.0000000000000007E-2</v>
      </c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</row>
    <row r="170" spans="1:74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</row>
    <row r="171" spans="1:74">
      <c r="B171" s="80"/>
      <c r="C171" s="80"/>
      <c r="D171" s="80"/>
      <c r="E171" s="80"/>
      <c r="F171" s="80"/>
      <c r="G171" s="80"/>
      <c r="H171" s="80"/>
      <c r="I171" s="80"/>
      <c r="J171" s="80"/>
      <c r="K171" s="80"/>
      <c r="L171" s="80"/>
      <c r="M171" s="80"/>
      <c r="N171" s="80"/>
      <c r="O171" s="80"/>
      <c r="P171" s="80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</row>
    <row r="172" spans="1:74">
      <c r="B172" s="80"/>
      <c r="C172" s="80"/>
      <c r="D172" s="80"/>
      <c r="E172" s="80"/>
      <c r="F172" s="80"/>
      <c r="G172" s="80"/>
      <c r="H172" s="80"/>
      <c r="I172" s="80"/>
      <c r="J172" s="80"/>
      <c r="K172" s="80"/>
      <c r="L172" s="80"/>
      <c r="M172" s="80"/>
      <c r="N172" s="80"/>
      <c r="O172" s="80"/>
      <c r="P172" s="80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</row>
    <row r="173" spans="1:74">
      <c r="B173" s="80"/>
      <c r="C173" s="80"/>
      <c r="D173" s="80"/>
      <c r="E173" s="80"/>
      <c r="F173" s="80"/>
      <c r="G173" s="80"/>
      <c r="H173" s="80"/>
      <c r="I173" s="80"/>
      <c r="J173" s="80"/>
      <c r="K173" s="80"/>
      <c r="L173" s="80"/>
      <c r="M173" s="80"/>
      <c r="N173" s="80"/>
      <c r="O173" s="80"/>
      <c r="P173" s="80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</row>
    <row r="174" spans="1:74">
      <c r="B174" s="80"/>
      <c r="C174" s="80"/>
      <c r="D174" s="80"/>
      <c r="E174" s="80"/>
      <c r="F174" s="80"/>
      <c r="G174" s="80"/>
      <c r="H174" s="80"/>
      <c r="I174" s="80"/>
      <c r="J174" s="80"/>
      <c r="K174" s="80"/>
      <c r="L174" s="80"/>
      <c r="M174" s="80"/>
      <c r="N174" s="80"/>
      <c r="O174" s="80"/>
      <c r="P174" s="80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</row>
    <row r="175" spans="1:74">
      <c r="B175" s="80"/>
      <c r="C175" s="80"/>
      <c r="D175" s="80"/>
      <c r="E175" s="80"/>
      <c r="F175" s="80"/>
      <c r="G175" s="80"/>
      <c r="H175" s="80"/>
      <c r="I175" s="80"/>
      <c r="J175" s="80"/>
      <c r="K175" s="80"/>
      <c r="L175" s="80"/>
      <c r="M175" s="80"/>
      <c r="N175" s="80"/>
      <c r="O175" s="80"/>
      <c r="P175" s="80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</row>
    <row r="176" spans="1:74">
      <c r="B176" s="80"/>
      <c r="C176" s="80"/>
      <c r="D176" s="80"/>
      <c r="E176" s="80"/>
      <c r="F176" s="80"/>
      <c r="G176" s="80"/>
      <c r="H176" s="80"/>
      <c r="I176" s="80"/>
      <c r="J176" s="80"/>
      <c r="K176" s="80"/>
      <c r="L176" s="80"/>
      <c r="M176" s="80"/>
      <c r="N176" s="80"/>
      <c r="O176" s="80"/>
      <c r="P176" s="80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</row>
    <row r="177" spans="2:74">
      <c r="B177" s="80"/>
      <c r="C177" s="80"/>
      <c r="D177" s="80"/>
      <c r="E177" s="80"/>
      <c r="F177" s="80"/>
      <c r="G177" s="80"/>
      <c r="H177" s="80"/>
      <c r="I177" s="80"/>
      <c r="J177" s="80"/>
      <c r="K177" s="80"/>
      <c r="L177" s="80"/>
      <c r="M177" s="80"/>
      <c r="N177" s="80"/>
      <c r="O177" s="80"/>
      <c r="P177" s="80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</row>
    <row r="178" spans="2:74">
      <c r="B178" s="80"/>
      <c r="C178" s="80"/>
      <c r="D178" s="80"/>
      <c r="E178" s="80"/>
      <c r="F178" s="80"/>
      <c r="G178" s="80"/>
      <c r="H178" s="80"/>
      <c r="I178" s="80"/>
      <c r="J178" s="80"/>
      <c r="K178" s="80"/>
      <c r="L178" s="80"/>
      <c r="M178" s="80"/>
      <c r="N178" s="80"/>
      <c r="O178" s="80"/>
      <c r="P178" s="80"/>
      <c r="Q178" s="80"/>
      <c r="R178" s="80"/>
      <c r="U178" s="80"/>
      <c r="V178" s="80"/>
      <c r="W178" s="80"/>
      <c r="X178" s="80"/>
      <c r="Y178" s="80"/>
      <c r="Z178" s="80"/>
      <c r="AA178" s="80"/>
      <c r="AB178" s="80"/>
      <c r="AC178" s="80"/>
      <c r="AD178" s="80"/>
      <c r="AE178" s="80"/>
      <c r="AF178" s="80"/>
      <c r="AG178" s="80"/>
      <c r="AH178" s="80"/>
      <c r="AI178" s="80"/>
      <c r="AJ178" s="80"/>
      <c r="AK178" s="80"/>
      <c r="AL178" s="80"/>
      <c r="AM178" s="80"/>
      <c r="AN178" s="80"/>
      <c r="AO178" s="80"/>
      <c r="AP178" s="80"/>
      <c r="AQ178" s="80"/>
      <c r="AR178" s="80"/>
      <c r="AS178" s="80"/>
      <c r="AT178" s="80"/>
      <c r="AU178" s="80"/>
      <c r="AV178" s="80"/>
      <c r="AW178" s="80"/>
      <c r="AX178" s="80"/>
      <c r="AY178" s="80"/>
      <c r="AZ178" s="80"/>
      <c r="BA178" s="80"/>
      <c r="BB178" s="80"/>
      <c r="BC178" s="80"/>
      <c r="BD178" s="80"/>
      <c r="BE178" s="80"/>
      <c r="BF178" s="80"/>
      <c r="BG178" s="80"/>
      <c r="BH178" s="80"/>
      <c r="BI178" s="80"/>
      <c r="BJ178" s="80"/>
      <c r="BK178" s="80"/>
      <c r="BL178" s="80"/>
      <c r="BM178" s="80"/>
      <c r="BN178" s="80"/>
      <c r="BO178" s="80"/>
      <c r="BP178" s="80"/>
      <c r="BQ178" s="80"/>
      <c r="BR178" s="80"/>
      <c r="BS178" s="80"/>
    </row>
    <row r="179" spans="2:74">
      <c r="B179" s="80"/>
      <c r="C179" s="80"/>
      <c r="D179" s="80"/>
      <c r="E179" s="80"/>
      <c r="F179" s="80"/>
      <c r="G179" s="80"/>
      <c r="H179" s="80"/>
      <c r="I179" s="80"/>
      <c r="J179" s="80"/>
      <c r="K179" s="80"/>
      <c r="L179" s="80"/>
      <c r="M179" s="80"/>
      <c r="N179" s="80"/>
      <c r="O179" s="80"/>
      <c r="P179" s="80"/>
      <c r="Q179" s="80"/>
      <c r="R179" s="80"/>
      <c r="U179" s="80"/>
      <c r="V179" s="80"/>
      <c r="W179" s="80"/>
      <c r="X179" s="80"/>
      <c r="Y179" s="80"/>
      <c r="Z179" s="80"/>
      <c r="AA179" s="80"/>
      <c r="AB179" s="80"/>
      <c r="AC179" s="80"/>
      <c r="AD179" s="80"/>
      <c r="AE179" s="80"/>
      <c r="AF179" s="80"/>
      <c r="AG179" s="80"/>
      <c r="AH179" s="80"/>
      <c r="AI179" s="80"/>
      <c r="AJ179" s="80"/>
      <c r="AK179" s="80"/>
      <c r="AL179" s="80"/>
      <c r="AM179" s="80"/>
      <c r="AN179" s="80"/>
      <c r="AO179" s="80"/>
      <c r="AP179" s="80"/>
      <c r="AQ179" s="80"/>
      <c r="AR179" s="80"/>
      <c r="AS179" s="80"/>
      <c r="AT179" s="80"/>
      <c r="AU179" s="80"/>
      <c r="AV179" s="80"/>
      <c r="AW179" s="80"/>
      <c r="AX179" s="80"/>
      <c r="AY179" s="80"/>
      <c r="AZ179" s="80"/>
      <c r="BA179" s="80"/>
      <c r="BB179" s="80"/>
      <c r="BC179" s="80"/>
      <c r="BD179" s="80"/>
      <c r="BE179" s="80"/>
      <c r="BF179" s="80"/>
      <c r="BG179" s="80"/>
      <c r="BH179" s="80"/>
      <c r="BI179" s="80"/>
      <c r="BJ179" s="80"/>
      <c r="BK179" s="80"/>
      <c r="BL179" s="80"/>
      <c r="BM179" s="80"/>
      <c r="BN179" s="80"/>
      <c r="BO179" s="80"/>
      <c r="BP179" s="80"/>
      <c r="BQ179" s="80"/>
      <c r="BR179" s="80"/>
      <c r="BS179" s="80"/>
    </row>
    <row r="180" spans="2:74">
      <c r="B180" s="80"/>
      <c r="C180" s="80"/>
      <c r="D180" s="80"/>
      <c r="E180" s="80"/>
      <c r="F180" s="80"/>
      <c r="G180" s="80"/>
      <c r="H180" s="80"/>
      <c r="I180" s="80"/>
      <c r="J180" s="80"/>
      <c r="K180" s="80"/>
      <c r="L180" s="80"/>
      <c r="M180" s="80"/>
      <c r="N180" s="80"/>
      <c r="O180" s="80"/>
      <c r="P180" s="80"/>
      <c r="Q180" s="80"/>
      <c r="R180" s="80"/>
      <c r="U180" s="80"/>
      <c r="V180" s="80"/>
      <c r="W180" s="80"/>
      <c r="X180" s="80"/>
      <c r="Y180" s="80"/>
      <c r="Z180" s="80"/>
      <c r="AA180" s="80"/>
      <c r="AB180" s="80"/>
      <c r="AC180" s="80"/>
      <c r="AD180" s="80"/>
      <c r="AE180" s="80"/>
      <c r="AF180" s="80"/>
      <c r="AG180" s="80"/>
      <c r="AH180" s="80"/>
      <c r="AI180" s="80"/>
      <c r="AJ180" s="80"/>
      <c r="AK180" s="80"/>
      <c r="AL180" s="80"/>
      <c r="AM180" s="80"/>
      <c r="AN180" s="80"/>
      <c r="AO180" s="80"/>
      <c r="AP180" s="80"/>
      <c r="AQ180" s="80"/>
      <c r="AR180" s="80"/>
      <c r="AS180" s="80"/>
      <c r="AT180" s="80"/>
      <c r="AU180" s="80"/>
      <c r="AV180" s="80"/>
      <c r="AW180" s="80"/>
      <c r="AX180" s="80"/>
      <c r="AY180" s="80"/>
      <c r="AZ180" s="80"/>
      <c r="BA180" s="80"/>
      <c r="BB180" s="80"/>
      <c r="BC180" s="80"/>
      <c r="BD180" s="80"/>
      <c r="BE180" s="80"/>
      <c r="BF180" s="80"/>
      <c r="BG180" s="80"/>
      <c r="BH180" s="80"/>
      <c r="BI180" s="80"/>
      <c r="BJ180" s="80"/>
      <c r="BK180" s="80"/>
      <c r="BL180" s="80"/>
      <c r="BM180" s="80"/>
      <c r="BN180" s="80"/>
      <c r="BO180" s="80"/>
      <c r="BP180" s="80"/>
      <c r="BQ180" s="80"/>
      <c r="BR180" s="80"/>
      <c r="BS180" s="80"/>
    </row>
    <row r="181" spans="2:74">
      <c r="B181" s="80"/>
      <c r="C181" s="80"/>
      <c r="D181" s="80"/>
      <c r="E181" s="80"/>
      <c r="F181" s="80"/>
      <c r="G181" s="80"/>
      <c r="H181" s="80"/>
      <c r="I181" s="80"/>
      <c r="J181" s="80"/>
      <c r="K181" s="80"/>
      <c r="L181" s="80"/>
      <c r="M181" s="80"/>
      <c r="N181" s="80"/>
      <c r="O181" s="80"/>
      <c r="P181" s="80"/>
      <c r="Q181" s="80"/>
      <c r="R181" s="80"/>
      <c r="U181" s="80"/>
      <c r="V181" s="80"/>
      <c r="W181" s="80"/>
      <c r="X181" s="80"/>
      <c r="Y181" s="80"/>
      <c r="Z181" s="80"/>
      <c r="AA181" s="80"/>
      <c r="AB181" s="80"/>
      <c r="AC181" s="80"/>
      <c r="AD181" s="80"/>
      <c r="AE181" s="80"/>
      <c r="AF181" s="80"/>
      <c r="AG181" s="80"/>
      <c r="AH181" s="80"/>
      <c r="AI181" s="80"/>
      <c r="AJ181" s="80"/>
      <c r="AK181" s="80"/>
      <c r="AL181" s="80"/>
      <c r="AM181" s="80"/>
      <c r="AN181" s="80"/>
      <c r="AO181" s="80"/>
      <c r="AP181" s="80"/>
      <c r="AQ181" s="80"/>
      <c r="AR181" s="80"/>
      <c r="AS181" s="80"/>
      <c r="AT181" s="80"/>
      <c r="AU181" s="80"/>
      <c r="AV181" s="80"/>
      <c r="AW181" s="80"/>
      <c r="AX181" s="80"/>
      <c r="AY181" s="80"/>
      <c r="AZ181" s="80"/>
      <c r="BA181" s="80"/>
      <c r="BB181" s="80"/>
      <c r="BC181" s="80"/>
      <c r="BD181" s="80"/>
      <c r="BE181" s="80"/>
      <c r="BF181" s="80"/>
      <c r="BG181" s="80"/>
      <c r="BH181" s="80"/>
      <c r="BI181" s="80"/>
      <c r="BJ181" s="80"/>
      <c r="BK181" s="80"/>
      <c r="BL181" s="80"/>
      <c r="BM181" s="80"/>
      <c r="BN181" s="80"/>
      <c r="BO181" s="80"/>
      <c r="BP181" s="80"/>
      <c r="BQ181" s="80"/>
      <c r="BR181" s="80"/>
      <c r="BS181" s="80"/>
    </row>
    <row r="182" spans="2:74">
      <c r="B182" s="80"/>
      <c r="C182" s="80"/>
      <c r="D182" s="80"/>
      <c r="E182" s="80"/>
      <c r="F182" s="80"/>
      <c r="G182" s="80"/>
      <c r="H182" s="80"/>
      <c r="I182" s="80"/>
      <c r="J182" s="80"/>
      <c r="K182" s="80"/>
      <c r="L182" s="80"/>
      <c r="M182" s="80"/>
      <c r="N182" s="80"/>
      <c r="O182" s="80"/>
      <c r="P182" s="80"/>
      <c r="Q182" s="80"/>
      <c r="R182" s="80"/>
      <c r="U182" s="80"/>
      <c r="V182" s="80"/>
      <c r="W182" s="80"/>
      <c r="X182" s="80"/>
      <c r="Y182" s="80"/>
      <c r="Z182" s="80"/>
      <c r="AA182" s="80"/>
      <c r="AB182" s="80"/>
      <c r="AC182" s="80"/>
      <c r="AD182" s="80"/>
      <c r="AE182" s="80"/>
      <c r="AF182" s="80"/>
      <c r="AG182" s="80"/>
      <c r="AH182" s="80"/>
      <c r="AI182" s="80"/>
      <c r="AJ182" s="80"/>
      <c r="AK182" s="80"/>
      <c r="AL182" s="80"/>
      <c r="AM182" s="80"/>
      <c r="AN182" s="80"/>
      <c r="AO182" s="80"/>
      <c r="AP182" s="80"/>
      <c r="AQ182" s="80"/>
      <c r="AR182" s="80"/>
      <c r="AS182" s="80"/>
      <c r="AT182" s="80"/>
      <c r="AU182" s="80"/>
      <c r="AV182" s="80"/>
      <c r="AW182" s="80"/>
      <c r="AX182" s="80"/>
      <c r="AY182" s="80"/>
      <c r="AZ182" s="80"/>
      <c r="BA182" s="80"/>
      <c r="BB182" s="80"/>
      <c r="BC182" s="80"/>
      <c r="BD182" s="80"/>
      <c r="BE182" s="80"/>
      <c r="BF182" s="80"/>
      <c r="BG182" s="80"/>
      <c r="BH182" s="80"/>
      <c r="BI182" s="80"/>
      <c r="BJ182" s="80"/>
      <c r="BK182" s="80"/>
      <c r="BL182" s="80"/>
      <c r="BM182" s="80"/>
      <c r="BN182" s="80"/>
      <c r="BO182" s="80"/>
      <c r="BP182" s="80"/>
      <c r="BQ182" s="80"/>
      <c r="BR182" s="80"/>
      <c r="BS182" s="80"/>
    </row>
    <row r="183" spans="2:74">
      <c r="B183" s="80"/>
      <c r="C183" s="80"/>
      <c r="D183" s="80"/>
      <c r="E183" s="80"/>
      <c r="F183" s="80"/>
      <c r="G183" s="80"/>
      <c r="H183" s="80"/>
      <c r="I183" s="80"/>
      <c r="J183" s="80"/>
      <c r="K183" s="80"/>
      <c r="L183" s="80"/>
      <c r="M183" s="80"/>
      <c r="N183" s="80"/>
      <c r="O183" s="80"/>
      <c r="P183" s="80"/>
      <c r="Q183" s="80"/>
      <c r="R183" s="80"/>
      <c r="U183" s="80"/>
      <c r="V183" s="80"/>
      <c r="W183" s="80"/>
      <c r="X183" s="80"/>
      <c r="Y183" s="80"/>
      <c r="Z183" s="80"/>
      <c r="AA183" s="80"/>
      <c r="AB183" s="80"/>
      <c r="AC183" s="80"/>
      <c r="AD183" s="80"/>
      <c r="AE183" s="80"/>
      <c r="AF183" s="80"/>
      <c r="AG183" s="80"/>
      <c r="AH183" s="80"/>
      <c r="AI183" s="80"/>
      <c r="AJ183" s="80"/>
      <c r="AK183" s="80"/>
      <c r="AL183" s="80"/>
      <c r="AM183" s="80"/>
      <c r="AN183" s="80"/>
      <c r="AO183" s="80"/>
      <c r="AP183" s="80"/>
      <c r="AQ183" s="80"/>
      <c r="AR183" s="80"/>
      <c r="AS183" s="80"/>
      <c r="AT183" s="80"/>
      <c r="AU183" s="80"/>
      <c r="AV183" s="80"/>
      <c r="AW183" s="80"/>
      <c r="AX183" s="80"/>
      <c r="AY183" s="80"/>
      <c r="AZ183" s="80"/>
      <c r="BA183" s="80"/>
      <c r="BB183" s="80"/>
      <c r="BC183" s="80"/>
      <c r="BD183" s="80"/>
      <c r="BE183" s="80"/>
      <c r="BF183" s="80"/>
      <c r="BG183" s="80"/>
      <c r="BH183" s="80"/>
      <c r="BI183" s="80"/>
      <c r="BJ183" s="80"/>
      <c r="BK183" s="80"/>
      <c r="BL183" s="80"/>
      <c r="BM183" s="80"/>
      <c r="BN183" s="80"/>
      <c r="BO183" s="80"/>
      <c r="BP183" s="80"/>
      <c r="BQ183" s="80"/>
      <c r="BR183" s="80"/>
      <c r="BS183" s="80"/>
    </row>
    <row r="184" spans="2:74">
      <c r="B184" s="80"/>
      <c r="C184" s="80"/>
      <c r="D184" s="80"/>
      <c r="E184" s="80"/>
      <c r="F184" s="80"/>
      <c r="G184" s="80"/>
      <c r="H184" s="80"/>
      <c r="I184" s="80"/>
      <c r="J184" s="80"/>
      <c r="K184" s="80"/>
      <c r="L184" s="80"/>
      <c r="M184" s="80"/>
      <c r="N184" s="80"/>
      <c r="O184" s="80"/>
      <c r="P184" s="80"/>
      <c r="Q184" s="80"/>
      <c r="R184" s="80"/>
      <c r="U184" s="80"/>
      <c r="V184" s="80"/>
      <c r="W184" s="80"/>
      <c r="X184" s="80"/>
      <c r="Y184" s="80"/>
      <c r="Z184" s="80"/>
      <c r="AA184" s="80"/>
      <c r="AB184" s="80"/>
      <c r="AC184" s="80"/>
      <c r="AD184" s="80"/>
      <c r="AE184" s="80"/>
      <c r="AF184" s="80"/>
      <c r="AG184" s="80"/>
      <c r="AH184" s="80"/>
      <c r="AI184" s="80"/>
      <c r="AJ184" s="80"/>
      <c r="AK184" s="80"/>
      <c r="AL184" s="80"/>
      <c r="AM184" s="80"/>
      <c r="AN184" s="80"/>
      <c r="AO184" s="80"/>
      <c r="AP184" s="80"/>
      <c r="AQ184" s="80"/>
      <c r="AR184" s="80"/>
      <c r="AS184" s="80"/>
      <c r="AT184" s="80"/>
      <c r="AU184" s="80"/>
      <c r="AV184" s="80"/>
      <c r="AW184" s="80"/>
      <c r="AX184" s="80"/>
      <c r="AY184" s="80"/>
      <c r="AZ184" s="80"/>
      <c r="BA184" s="80"/>
      <c r="BB184" s="80"/>
      <c r="BC184" s="80"/>
      <c r="BD184" s="80"/>
      <c r="BE184" s="80"/>
      <c r="BF184" s="80"/>
      <c r="BG184" s="80"/>
      <c r="BH184" s="80"/>
      <c r="BI184" s="80"/>
      <c r="BJ184" s="80"/>
      <c r="BK184" s="80"/>
      <c r="BL184" s="80"/>
      <c r="BM184" s="80"/>
      <c r="BN184" s="80"/>
      <c r="BO184" s="80"/>
      <c r="BP184" s="80"/>
      <c r="BQ184" s="80"/>
      <c r="BR184" s="80"/>
      <c r="BS184" s="80"/>
    </row>
    <row r="185" spans="2:74">
      <c r="B185" s="80"/>
      <c r="C185" s="80"/>
      <c r="D185" s="80"/>
      <c r="E185" s="80"/>
      <c r="F185" s="80"/>
      <c r="G185" s="80"/>
      <c r="H185" s="80"/>
      <c r="I185" s="80"/>
      <c r="J185" s="80"/>
      <c r="K185" s="80"/>
      <c r="L185" s="80"/>
      <c r="M185" s="80"/>
      <c r="N185" s="80"/>
      <c r="O185" s="80"/>
      <c r="P185" s="80"/>
      <c r="Q185" s="80"/>
      <c r="R185" s="80"/>
      <c r="U185" s="80"/>
      <c r="V185" s="80"/>
      <c r="W185" s="80"/>
      <c r="X185" s="80"/>
      <c r="Y185" s="80"/>
      <c r="Z185" s="80"/>
      <c r="AA185" s="80"/>
      <c r="AB185" s="80"/>
      <c r="AC185" s="80"/>
      <c r="AD185" s="80"/>
      <c r="AE185" s="80"/>
      <c r="AF185" s="80"/>
      <c r="AG185" s="80"/>
      <c r="AH185" s="80"/>
      <c r="AI185" s="80"/>
      <c r="AJ185" s="80"/>
      <c r="AK185" s="80"/>
      <c r="AL185" s="80"/>
      <c r="AM185" s="80"/>
      <c r="AN185" s="80"/>
      <c r="AO185" s="80"/>
      <c r="AP185" s="80"/>
      <c r="AQ185" s="80"/>
      <c r="AR185" s="80"/>
      <c r="AS185" s="80"/>
      <c r="AT185" s="80"/>
      <c r="AU185" s="80"/>
      <c r="AV185" s="80"/>
      <c r="AW185" s="80"/>
      <c r="AX185" s="80"/>
      <c r="AY185" s="80"/>
      <c r="AZ185" s="80"/>
      <c r="BA185" s="80"/>
      <c r="BB185" s="80"/>
      <c r="BC185" s="80"/>
      <c r="BD185" s="80"/>
      <c r="BE185" s="80"/>
      <c r="BF185" s="80"/>
      <c r="BG185" s="80"/>
      <c r="BH185" s="80"/>
      <c r="BI185" s="80"/>
      <c r="BJ185" s="80"/>
      <c r="BK185" s="80"/>
      <c r="BL185" s="80"/>
      <c r="BM185" s="80"/>
      <c r="BN185" s="80"/>
      <c r="BO185" s="80"/>
      <c r="BP185" s="80"/>
      <c r="BQ185" s="80"/>
      <c r="BR185" s="80"/>
      <c r="BS185" s="80"/>
    </row>
    <row r="186" spans="2:74">
      <c r="B186" s="80"/>
      <c r="C186" s="80"/>
      <c r="D186" s="80"/>
      <c r="E186" s="80"/>
      <c r="F186" s="80"/>
      <c r="G186" s="80"/>
      <c r="H186" s="80"/>
      <c r="I186" s="80"/>
      <c r="J186" s="80"/>
      <c r="K186" s="80"/>
      <c r="L186" s="80"/>
      <c r="M186" s="80"/>
      <c r="N186" s="80"/>
      <c r="O186" s="80"/>
      <c r="P186" s="80"/>
      <c r="Q186" s="80"/>
      <c r="R186" s="80"/>
      <c r="U186" s="80"/>
      <c r="V186" s="80"/>
      <c r="W186" s="80"/>
      <c r="X186" s="80"/>
      <c r="Y186" s="80"/>
      <c r="Z186" s="80"/>
      <c r="AA186" s="80"/>
      <c r="AB186" s="80"/>
      <c r="AC186" s="80"/>
      <c r="AD186" s="80"/>
      <c r="AE186" s="80"/>
      <c r="AF186" s="80"/>
      <c r="AG186" s="80"/>
      <c r="AH186" s="80"/>
      <c r="AI186" s="80"/>
      <c r="AJ186" s="80"/>
      <c r="AK186" s="80"/>
      <c r="AL186" s="80"/>
      <c r="AM186" s="80"/>
      <c r="AN186" s="80"/>
      <c r="AO186" s="80"/>
      <c r="AP186" s="80"/>
      <c r="AQ186" s="80"/>
      <c r="AR186" s="80"/>
      <c r="AS186" s="80"/>
      <c r="AT186" s="80"/>
      <c r="AU186" s="80"/>
      <c r="AV186" s="80"/>
      <c r="AW186" s="80"/>
      <c r="AX186" s="80"/>
      <c r="AY186" s="80"/>
      <c r="AZ186" s="80"/>
      <c r="BA186" s="80"/>
      <c r="BB186" s="80"/>
      <c r="BC186" s="80"/>
      <c r="BD186" s="80"/>
      <c r="BE186" s="80"/>
      <c r="BF186" s="80"/>
      <c r="BG186" s="80"/>
      <c r="BH186" s="80"/>
      <c r="BI186" s="80"/>
      <c r="BJ186" s="80"/>
      <c r="BK186" s="80"/>
      <c r="BL186" s="80"/>
      <c r="BM186" s="80"/>
      <c r="BN186" s="80"/>
      <c r="BO186" s="80"/>
      <c r="BP186" s="80"/>
      <c r="BQ186" s="80"/>
      <c r="BR186" s="80"/>
      <c r="BS186" s="80"/>
    </row>
    <row r="187" spans="2:74">
      <c r="B187" s="80"/>
      <c r="C187" s="80"/>
      <c r="D187" s="80"/>
      <c r="E187" s="80"/>
      <c r="F187" s="80"/>
      <c r="G187" s="80"/>
      <c r="H187" s="80"/>
      <c r="I187" s="80"/>
      <c r="J187" s="80"/>
      <c r="K187" s="80"/>
      <c r="L187" s="80"/>
      <c r="M187" s="80"/>
      <c r="N187" s="80"/>
      <c r="O187" s="80"/>
      <c r="P187" s="80"/>
      <c r="Q187" s="80"/>
      <c r="R187" s="80"/>
      <c r="U187" s="80"/>
      <c r="V187" s="80"/>
      <c r="W187" s="80"/>
      <c r="X187" s="80"/>
      <c r="Y187" s="80"/>
      <c r="Z187" s="80"/>
      <c r="AA187" s="80"/>
      <c r="AB187" s="80"/>
      <c r="AC187" s="80"/>
      <c r="AD187" s="80"/>
      <c r="AE187" s="80"/>
      <c r="AF187" s="80"/>
      <c r="AG187" s="80"/>
      <c r="AH187" s="80"/>
      <c r="AI187" s="80"/>
      <c r="AJ187" s="80"/>
      <c r="AK187" s="80"/>
      <c r="AL187" s="80"/>
      <c r="AM187" s="80"/>
      <c r="AN187" s="80"/>
      <c r="AO187" s="80"/>
      <c r="AP187" s="80"/>
      <c r="AQ187" s="80"/>
      <c r="AR187" s="80"/>
      <c r="AS187" s="80"/>
      <c r="AT187" s="80"/>
      <c r="AU187" s="80"/>
      <c r="AV187" s="80"/>
      <c r="AW187" s="80"/>
      <c r="AX187" s="80"/>
      <c r="AY187" s="80"/>
      <c r="AZ187" s="80"/>
      <c r="BA187" s="80"/>
      <c r="BB187" s="80"/>
      <c r="BC187" s="80"/>
      <c r="BD187" s="80"/>
      <c r="BE187" s="80"/>
      <c r="BF187" s="80"/>
      <c r="BG187" s="80"/>
      <c r="BH187" s="80"/>
      <c r="BI187" s="80"/>
      <c r="BJ187" s="80"/>
      <c r="BK187" s="80"/>
      <c r="BL187" s="80"/>
      <c r="BM187" s="80"/>
      <c r="BN187" s="80"/>
      <c r="BO187" s="80"/>
      <c r="BP187" s="80"/>
      <c r="BQ187" s="80"/>
      <c r="BR187" s="80"/>
      <c r="BS187" s="80"/>
    </row>
    <row r="188" spans="2:74">
      <c r="B188" s="80"/>
      <c r="C188" s="80"/>
      <c r="D188" s="80"/>
      <c r="E188" s="80"/>
      <c r="F188" s="80"/>
      <c r="G188" s="80"/>
      <c r="H188" s="80"/>
      <c r="I188" s="80"/>
      <c r="J188" s="80"/>
      <c r="K188" s="80"/>
      <c r="L188" s="80"/>
      <c r="M188" s="80"/>
      <c r="N188" s="80"/>
      <c r="O188" s="80"/>
      <c r="P188" s="80"/>
      <c r="Q188" s="80"/>
      <c r="R188" s="80"/>
      <c r="U188" s="80"/>
      <c r="V188" s="80"/>
      <c r="W188" s="80"/>
      <c r="X188" s="80"/>
      <c r="Y188" s="80"/>
      <c r="Z188" s="80"/>
      <c r="AA188" s="80"/>
      <c r="AB188" s="80"/>
      <c r="AC188" s="80"/>
      <c r="AD188" s="80"/>
      <c r="AE188" s="80"/>
      <c r="AF188" s="80"/>
      <c r="AG188" s="80"/>
      <c r="AH188" s="80"/>
      <c r="AI188" s="80"/>
      <c r="AJ188" s="80"/>
      <c r="AK188" s="80"/>
      <c r="AL188" s="80"/>
      <c r="AM188" s="80"/>
      <c r="AN188" s="80"/>
      <c r="AO188" s="80"/>
      <c r="AP188" s="80"/>
      <c r="AQ188" s="80"/>
      <c r="AR188" s="80"/>
      <c r="AS188" s="80"/>
      <c r="AT188" s="80"/>
      <c r="AU188" s="80"/>
      <c r="AV188" s="80"/>
      <c r="AW188" s="80"/>
      <c r="AX188" s="80"/>
      <c r="AY188" s="80"/>
      <c r="AZ188" s="80"/>
      <c r="BA188" s="80"/>
      <c r="BB188" s="80"/>
      <c r="BC188" s="80"/>
      <c r="BD188" s="80"/>
      <c r="BE188" s="80"/>
      <c r="BF188" s="80"/>
      <c r="BG188" s="80"/>
      <c r="BH188" s="80"/>
      <c r="BI188" s="80"/>
      <c r="BJ188" s="80"/>
      <c r="BK188" s="80"/>
      <c r="BL188" s="80"/>
      <c r="BM188" s="80"/>
      <c r="BN188" s="80"/>
      <c r="BO188" s="80"/>
      <c r="BP188" s="80"/>
      <c r="BQ188" s="80"/>
      <c r="BR188" s="80"/>
      <c r="BS188" s="80"/>
    </row>
    <row r="189" spans="2:74">
      <c r="B189" s="80"/>
      <c r="C189" s="80"/>
      <c r="D189" s="80"/>
      <c r="E189" s="80"/>
      <c r="F189" s="80"/>
      <c r="G189" s="80"/>
      <c r="H189" s="80"/>
      <c r="I189" s="80"/>
      <c r="J189" s="80"/>
      <c r="K189" s="80"/>
      <c r="L189" s="80"/>
      <c r="M189" s="80"/>
      <c r="N189" s="80"/>
      <c r="O189" s="80"/>
      <c r="P189" s="80"/>
      <c r="Q189" s="80"/>
      <c r="R189" s="80"/>
      <c r="U189" s="80"/>
      <c r="V189" s="80"/>
      <c r="W189" s="80"/>
      <c r="X189" s="80"/>
      <c r="Y189" s="80"/>
      <c r="Z189" s="80"/>
      <c r="AA189" s="80"/>
      <c r="AB189" s="80"/>
      <c r="AC189" s="80"/>
      <c r="AD189" s="80"/>
      <c r="AE189" s="80"/>
      <c r="AF189" s="80"/>
      <c r="AG189" s="80"/>
      <c r="AH189" s="80"/>
      <c r="AI189" s="80"/>
      <c r="AJ189" s="80"/>
      <c r="AK189" s="80"/>
      <c r="AL189" s="80"/>
      <c r="AM189" s="80"/>
      <c r="AN189" s="80"/>
      <c r="AO189" s="80"/>
      <c r="AP189" s="80"/>
      <c r="AQ189" s="80"/>
      <c r="AR189" s="80"/>
      <c r="AS189" s="80"/>
      <c r="AT189" s="80"/>
      <c r="AU189" s="80"/>
      <c r="AV189" s="80"/>
      <c r="AW189" s="80"/>
      <c r="AX189" s="80"/>
      <c r="AY189" s="80"/>
      <c r="AZ189" s="80"/>
      <c r="BA189" s="80"/>
      <c r="BB189" s="80"/>
      <c r="BC189" s="80"/>
      <c r="BD189" s="80"/>
      <c r="BE189" s="80"/>
      <c r="BF189" s="80"/>
      <c r="BG189" s="80"/>
      <c r="BH189" s="80"/>
      <c r="BI189" s="80"/>
      <c r="BJ189" s="80"/>
      <c r="BK189" s="80"/>
      <c r="BL189" s="80"/>
      <c r="BM189" s="80"/>
      <c r="BN189" s="80"/>
      <c r="BO189" s="80"/>
      <c r="BP189" s="80"/>
      <c r="BQ189" s="80"/>
      <c r="BR189" s="80"/>
      <c r="BS189" s="80"/>
    </row>
    <row r="190" spans="2:74">
      <c r="B190" s="80"/>
      <c r="C190" s="80"/>
      <c r="D190" s="80"/>
      <c r="E190" s="80"/>
      <c r="F190" s="80"/>
      <c r="G190" s="80"/>
      <c r="H190" s="80"/>
      <c r="I190" s="80"/>
      <c r="J190" s="80"/>
      <c r="K190" s="80"/>
      <c r="L190" s="80"/>
      <c r="M190" s="80"/>
      <c r="N190" s="80"/>
      <c r="O190" s="80"/>
      <c r="P190" s="80"/>
      <c r="Q190" s="80"/>
      <c r="R190" s="80"/>
      <c r="U190" s="80"/>
      <c r="V190" s="80"/>
      <c r="W190" s="80"/>
      <c r="X190" s="80"/>
      <c r="Y190" s="80"/>
      <c r="Z190" s="80"/>
      <c r="AA190" s="80"/>
      <c r="AB190" s="80"/>
      <c r="AC190" s="80"/>
      <c r="AD190" s="80"/>
      <c r="AE190" s="80"/>
      <c r="AF190" s="80"/>
      <c r="AG190" s="80"/>
      <c r="AH190" s="80"/>
      <c r="AI190" s="80"/>
      <c r="AJ190" s="80"/>
      <c r="AK190" s="80"/>
      <c r="AL190" s="80"/>
      <c r="AM190" s="80"/>
      <c r="AN190" s="80"/>
      <c r="AO190" s="80"/>
      <c r="AP190" s="80"/>
      <c r="AQ190" s="80"/>
      <c r="AR190" s="80"/>
      <c r="AS190" s="80"/>
      <c r="AT190" s="80"/>
      <c r="AU190" s="80"/>
      <c r="AV190" s="80"/>
      <c r="AW190" s="80"/>
      <c r="AX190" s="80"/>
      <c r="AY190" s="80"/>
      <c r="AZ190" s="80"/>
      <c r="BA190" s="80"/>
      <c r="BB190" s="80"/>
      <c r="BC190" s="80"/>
      <c r="BD190" s="80"/>
      <c r="BE190" s="80"/>
      <c r="BF190" s="80"/>
      <c r="BG190" s="80"/>
      <c r="BH190" s="80"/>
      <c r="BI190" s="80"/>
      <c r="BJ190" s="80"/>
      <c r="BK190" s="80"/>
      <c r="BL190" s="80"/>
      <c r="BM190" s="80"/>
      <c r="BN190" s="80"/>
      <c r="BO190" s="80"/>
      <c r="BP190" s="80"/>
      <c r="BQ190" s="80"/>
      <c r="BR190" s="80"/>
      <c r="BS190" s="80"/>
    </row>
    <row r="191" spans="2:74">
      <c r="B191" s="80"/>
      <c r="C191" s="80"/>
      <c r="D191" s="80"/>
      <c r="E191" s="80"/>
      <c r="F191" s="80"/>
      <c r="G191" s="80"/>
      <c r="H191" s="80"/>
      <c r="I191" s="80"/>
      <c r="J191" s="80"/>
      <c r="K191" s="80"/>
      <c r="L191" s="80"/>
      <c r="M191" s="80"/>
      <c r="N191" s="80"/>
      <c r="O191" s="80"/>
      <c r="P191" s="80"/>
      <c r="Q191" s="80"/>
      <c r="R191" s="80"/>
      <c r="U191" s="80"/>
      <c r="V191" s="80"/>
      <c r="W191" s="80"/>
      <c r="X191" s="80"/>
      <c r="Y191" s="80"/>
      <c r="Z191" s="80"/>
      <c r="AA191" s="80"/>
      <c r="AB191" s="80"/>
      <c r="AC191" s="80"/>
      <c r="AD191" s="80"/>
      <c r="AE191" s="80"/>
      <c r="AF191" s="80"/>
      <c r="AG191" s="80"/>
      <c r="AH191" s="80"/>
      <c r="AI191" s="80"/>
      <c r="AJ191" s="80"/>
      <c r="AK191" s="80"/>
      <c r="AL191" s="80"/>
      <c r="AM191" s="80"/>
      <c r="AN191" s="80"/>
      <c r="AO191" s="80"/>
      <c r="AP191" s="80"/>
      <c r="AQ191" s="80"/>
      <c r="AR191" s="80"/>
      <c r="AS191" s="80"/>
      <c r="AT191" s="80"/>
      <c r="AU191" s="80"/>
      <c r="AV191" s="80"/>
      <c r="AW191" s="80"/>
      <c r="AX191" s="80"/>
      <c r="AY191" s="80"/>
      <c r="AZ191" s="80"/>
      <c r="BA191" s="80"/>
      <c r="BB191" s="80"/>
      <c r="BC191" s="80"/>
      <c r="BD191" s="80"/>
      <c r="BE191" s="80"/>
      <c r="BF191" s="80"/>
      <c r="BG191" s="80"/>
      <c r="BH191" s="80"/>
      <c r="BI191" s="80"/>
      <c r="BJ191" s="80"/>
      <c r="BK191" s="80"/>
      <c r="BL191" s="80"/>
      <c r="BM191" s="80"/>
      <c r="BN191" s="80"/>
      <c r="BO191" s="80"/>
      <c r="BP191" s="80"/>
      <c r="BQ191" s="80"/>
      <c r="BR191" s="80"/>
      <c r="BS191" s="80"/>
    </row>
    <row r="192" spans="2:74">
      <c r="B192" s="80"/>
      <c r="C192" s="80"/>
      <c r="D192" s="80"/>
      <c r="E192" s="80"/>
      <c r="F192" s="80"/>
      <c r="G192" s="80"/>
      <c r="H192" s="80"/>
      <c r="I192" s="80"/>
      <c r="J192" s="80"/>
      <c r="K192" s="80"/>
      <c r="L192" s="80"/>
      <c r="M192" s="80"/>
      <c r="N192" s="80"/>
      <c r="O192" s="80"/>
      <c r="P192" s="80"/>
      <c r="Q192" s="80"/>
      <c r="R192" s="80"/>
      <c r="U192" s="80"/>
      <c r="V192" s="80"/>
      <c r="W192" s="80"/>
      <c r="X192" s="80"/>
      <c r="Y192" s="80"/>
      <c r="Z192" s="80"/>
      <c r="AA192" s="80"/>
      <c r="AB192" s="80"/>
      <c r="AC192" s="80"/>
      <c r="AD192" s="80"/>
      <c r="AE192" s="80"/>
      <c r="AF192" s="80"/>
      <c r="AG192" s="80"/>
      <c r="AH192" s="80"/>
      <c r="AI192" s="80"/>
      <c r="AJ192" s="80"/>
      <c r="AK192" s="80"/>
      <c r="AL192" s="80"/>
      <c r="AM192" s="80"/>
      <c r="AN192" s="80"/>
      <c r="AO192" s="80"/>
      <c r="AP192" s="80"/>
      <c r="AQ192" s="80"/>
      <c r="AR192" s="80"/>
      <c r="AS192" s="80"/>
      <c r="AT192" s="80"/>
      <c r="AU192" s="80"/>
      <c r="AV192" s="80"/>
      <c r="AW192" s="80"/>
      <c r="AX192" s="80"/>
      <c r="AY192" s="80"/>
      <c r="AZ192" s="80"/>
      <c r="BA192" s="80"/>
      <c r="BB192" s="80"/>
      <c r="BC192" s="80"/>
      <c r="BD192" s="80"/>
      <c r="BE192" s="80"/>
      <c r="BF192" s="80"/>
      <c r="BG192" s="80"/>
      <c r="BH192" s="80"/>
      <c r="BI192" s="80"/>
      <c r="BJ192" s="80"/>
      <c r="BK192" s="80"/>
      <c r="BL192" s="80"/>
      <c r="BM192" s="80"/>
      <c r="BN192" s="80"/>
      <c r="BO192" s="80"/>
      <c r="BP192" s="80"/>
      <c r="BQ192" s="80"/>
      <c r="BR192" s="80"/>
      <c r="BS192" s="80"/>
    </row>
    <row r="193" spans="1:71">
      <c r="B193" s="80"/>
      <c r="C193" s="80"/>
      <c r="D193" s="80"/>
      <c r="E193" s="80"/>
      <c r="F193" s="80"/>
      <c r="G193" s="80"/>
      <c r="H193" s="80"/>
      <c r="I193" s="80"/>
      <c r="J193" s="80"/>
      <c r="K193" s="80"/>
      <c r="L193" s="80"/>
      <c r="M193" s="80"/>
      <c r="N193" s="80"/>
      <c r="O193" s="80"/>
      <c r="P193" s="80"/>
      <c r="Q193" s="80"/>
      <c r="R193" s="80"/>
      <c r="U193" s="80"/>
      <c r="V193" s="80"/>
      <c r="W193" s="80"/>
      <c r="X193" s="80"/>
      <c r="Y193" s="80"/>
      <c r="Z193" s="80"/>
      <c r="AA193" s="80"/>
      <c r="AB193" s="80"/>
      <c r="AC193" s="80"/>
      <c r="AD193" s="80"/>
      <c r="AE193" s="80"/>
      <c r="AF193" s="80"/>
      <c r="AG193" s="80"/>
      <c r="AH193" s="80"/>
      <c r="AI193" s="80"/>
      <c r="AJ193" s="80"/>
      <c r="AK193" s="80"/>
      <c r="AL193" s="80"/>
      <c r="AM193" s="80"/>
      <c r="AN193" s="80"/>
      <c r="AO193" s="80"/>
      <c r="AP193" s="80"/>
      <c r="AQ193" s="80"/>
      <c r="AR193" s="80"/>
      <c r="AS193" s="80"/>
      <c r="AT193" s="80"/>
      <c r="AU193" s="80"/>
      <c r="AV193" s="80"/>
      <c r="AW193" s="80"/>
      <c r="AX193" s="80"/>
      <c r="AY193" s="80"/>
      <c r="AZ193" s="80"/>
      <c r="BA193" s="80"/>
      <c r="BB193" s="80"/>
      <c r="BC193" s="80"/>
      <c r="BD193" s="80"/>
      <c r="BE193" s="80"/>
      <c r="BF193" s="80"/>
      <c r="BG193" s="80"/>
      <c r="BH193" s="80"/>
      <c r="BI193" s="80"/>
      <c r="BJ193" s="80"/>
      <c r="BK193" s="80"/>
      <c r="BL193" s="80"/>
      <c r="BM193" s="80"/>
      <c r="BN193" s="80"/>
      <c r="BO193" s="80"/>
      <c r="BP193" s="80"/>
      <c r="BQ193" s="80"/>
      <c r="BR193" s="80"/>
      <c r="BS193" s="80"/>
    </row>
    <row r="194" spans="1:71">
      <c r="B194" s="80"/>
      <c r="C194" s="80"/>
      <c r="D194" s="80"/>
      <c r="E194" s="80"/>
      <c r="F194" s="80"/>
      <c r="G194" s="80"/>
      <c r="H194" s="80"/>
      <c r="I194" s="80"/>
      <c r="J194" s="80"/>
      <c r="K194" s="80"/>
      <c r="L194" s="80"/>
      <c r="M194" s="80"/>
      <c r="N194" s="80"/>
      <c r="O194" s="80"/>
      <c r="P194" s="80"/>
      <c r="Q194" s="80"/>
      <c r="R194" s="80"/>
      <c r="U194" s="80"/>
      <c r="V194" s="80"/>
      <c r="W194" s="80"/>
      <c r="X194" s="80"/>
      <c r="Y194" s="80"/>
      <c r="Z194" s="80"/>
      <c r="AA194" s="80"/>
      <c r="AB194" s="80"/>
      <c r="AC194" s="80"/>
      <c r="AD194" s="80"/>
      <c r="AE194" s="80"/>
      <c r="AF194" s="80"/>
      <c r="AG194" s="80"/>
      <c r="AH194" s="80"/>
      <c r="AI194" s="80"/>
      <c r="AJ194" s="80"/>
      <c r="AK194" s="80"/>
      <c r="AL194" s="80"/>
      <c r="AM194" s="80"/>
      <c r="AN194" s="80"/>
      <c r="AO194" s="80"/>
      <c r="AP194" s="80"/>
      <c r="AQ194" s="80"/>
      <c r="AR194" s="80"/>
      <c r="AS194" s="80"/>
      <c r="AT194" s="80"/>
      <c r="AU194" s="80"/>
      <c r="AV194" s="80"/>
      <c r="AW194" s="80"/>
      <c r="AX194" s="80"/>
      <c r="AY194" s="80"/>
      <c r="AZ194" s="80"/>
      <c r="BA194" s="80"/>
      <c r="BB194" s="80"/>
      <c r="BC194" s="80"/>
      <c r="BD194" s="80"/>
      <c r="BE194" s="80"/>
      <c r="BF194" s="80"/>
      <c r="BG194" s="80"/>
      <c r="BH194" s="80"/>
      <c r="BI194" s="80"/>
      <c r="BJ194" s="80"/>
      <c r="BK194" s="80"/>
      <c r="BL194" s="80"/>
      <c r="BM194" s="80"/>
      <c r="BN194" s="80"/>
      <c r="BO194" s="80"/>
      <c r="BP194" s="80"/>
      <c r="BQ194" s="80"/>
      <c r="BR194" s="80"/>
      <c r="BS194" s="80"/>
    </row>
    <row r="195" spans="1:71">
      <c r="B195" s="80"/>
      <c r="C195" s="80"/>
      <c r="D195" s="80"/>
      <c r="E195" s="80"/>
      <c r="F195" s="80"/>
      <c r="G195" s="80"/>
      <c r="H195" s="80"/>
      <c r="I195" s="80"/>
      <c r="J195" s="80"/>
      <c r="K195" s="80"/>
      <c r="L195" s="80"/>
      <c r="M195" s="80"/>
      <c r="N195" s="80"/>
      <c r="O195" s="80"/>
      <c r="P195" s="80"/>
      <c r="Q195" s="80"/>
      <c r="R195" s="80"/>
      <c r="U195" s="80"/>
      <c r="V195" s="80"/>
      <c r="W195" s="80"/>
      <c r="X195" s="80"/>
      <c r="Y195" s="80"/>
      <c r="Z195" s="80"/>
      <c r="AA195" s="80"/>
      <c r="AB195" s="80"/>
      <c r="AC195" s="80"/>
      <c r="AD195" s="80"/>
      <c r="AE195" s="80"/>
      <c r="AF195" s="80"/>
      <c r="AG195" s="80"/>
      <c r="AH195" s="80"/>
      <c r="AI195" s="80"/>
      <c r="AJ195" s="80"/>
      <c r="AK195" s="80"/>
      <c r="AL195" s="80"/>
      <c r="AM195" s="80"/>
      <c r="AN195" s="80"/>
      <c r="AO195" s="80"/>
      <c r="AP195" s="80"/>
      <c r="AQ195" s="80"/>
      <c r="AR195" s="80"/>
      <c r="AS195" s="80"/>
      <c r="AT195" s="80"/>
      <c r="AU195" s="80"/>
      <c r="AV195" s="80"/>
      <c r="AW195" s="80"/>
      <c r="AX195" s="80"/>
      <c r="AY195" s="80"/>
      <c r="AZ195" s="80"/>
      <c r="BA195" s="80"/>
      <c r="BB195" s="80"/>
      <c r="BC195" s="80"/>
      <c r="BD195" s="80"/>
      <c r="BE195" s="80"/>
      <c r="BF195" s="80"/>
      <c r="BG195" s="80"/>
      <c r="BH195" s="80"/>
      <c r="BI195" s="80"/>
      <c r="BJ195" s="80"/>
      <c r="BK195" s="80"/>
      <c r="BL195" s="80"/>
      <c r="BM195" s="80"/>
      <c r="BN195" s="80"/>
      <c r="BO195" s="80"/>
      <c r="BP195" s="80"/>
      <c r="BQ195" s="80"/>
      <c r="BR195" s="80"/>
      <c r="BS195" s="80"/>
    </row>
    <row r="196" spans="1:71">
      <c r="B196" s="80"/>
      <c r="C196" s="80"/>
      <c r="D196" s="80"/>
      <c r="E196" s="80"/>
      <c r="F196" s="80"/>
      <c r="G196" s="80"/>
      <c r="H196" s="80"/>
      <c r="I196" s="80"/>
      <c r="J196" s="80"/>
      <c r="K196" s="80"/>
      <c r="L196" s="80"/>
      <c r="M196" s="80"/>
      <c r="N196" s="80"/>
      <c r="O196" s="80"/>
      <c r="P196" s="80"/>
      <c r="Q196" s="80"/>
      <c r="R196" s="80"/>
      <c r="U196" s="80"/>
      <c r="V196" s="80"/>
      <c r="W196" s="80"/>
      <c r="X196" s="80"/>
      <c r="Y196" s="80"/>
      <c r="Z196" s="80"/>
      <c r="AA196" s="80"/>
      <c r="AB196" s="80"/>
      <c r="AC196" s="80"/>
      <c r="AD196" s="80"/>
      <c r="AE196" s="80"/>
      <c r="AF196" s="80"/>
      <c r="AG196" s="80"/>
      <c r="AH196" s="80"/>
      <c r="AI196" s="80"/>
      <c r="AJ196" s="80"/>
      <c r="AK196" s="80"/>
      <c r="AL196" s="80"/>
      <c r="AM196" s="80"/>
      <c r="AN196" s="80"/>
      <c r="AO196" s="80"/>
      <c r="AP196" s="80"/>
      <c r="AQ196" s="80"/>
      <c r="AR196" s="80"/>
      <c r="AS196" s="80"/>
      <c r="AT196" s="80"/>
      <c r="AU196" s="80"/>
      <c r="AV196" s="80"/>
      <c r="AW196" s="80"/>
      <c r="AX196" s="80"/>
      <c r="AY196" s="80"/>
      <c r="AZ196" s="80"/>
      <c r="BA196" s="80"/>
      <c r="BB196" s="80"/>
      <c r="BC196" s="80"/>
      <c r="BD196" s="80"/>
      <c r="BE196" s="80"/>
      <c r="BF196" s="80"/>
      <c r="BG196" s="80"/>
      <c r="BH196" s="80"/>
      <c r="BI196" s="80"/>
      <c r="BJ196" s="80"/>
      <c r="BK196" s="80"/>
      <c r="BL196" s="80"/>
      <c r="BM196" s="80"/>
      <c r="BN196" s="80"/>
      <c r="BO196" s="80"/>
      <c r="BP196" s="80"/>
      <c r="BQ196" s="80"/>
      <c r="BR196" s="80"/>
      <c r="BS196" s="80"/>
    </row>
    <row r="197" spans="1:71">
      <c r="B197" s="80"/>
      <c r="C197" s="80"/>
      <c r="D197" s="80"/>
      <c r="E197" s="80"/>
      <c r="F197" s="80"/>
      <c r="G197" s="80"/>
      <c r="H197" s="80"/>
      <c r="I197" s="80"/>
      <c r="J197" s="80"/>
      <c r="K197" s="80"/>
      <c r="L197" s="80"/>
      <c r="M197" s="80"/>
      <c r="N197" s="80"/>
      <c r="O197" s="80"/>
      <c r="P197" s="80"/>
      <c r="Q197" s="80"/>
      <c r="R197" s="80"/>
      <c r="U197" s="80"/>
      <c r="V197" s="80"/>
      <c r="W197" s="80"/>
      <c r="X197" s="80"/>
      <c r="Y197" s="80"/>
      <c r="Z197" s="80"/>
      <c r="AA197" s="80"/>
      <c r="AB197" s="80"/>
      <c r="AC197" s="80"/>
      <c r="AD197" s="80"/>
      <c r="AE197" s="80"/>
      <c r="AF197" s="80"/>
      <c r="AG197" s="80"/>
      <c r="AH197" s="80"/>
      <c r="AI197" s="80"/>
      <c r="AJ197" s="80"/>
      <c r="AK197" s="80"/>
      <c r="AL197" s="80"/>
      <c r="AM197" s="80"/>
      <c r="AN197" s="80"/>
      <c r="AO197" s="80"/>
      <c r="AP197" s="80"/>
      <c r="AQ197" s="80"/>
      <c r="AR197" s="80"/>
      <c r="AS197" s="80"/>
      <c r="AT197" s="80"/>
      <c r="AU197" s="80"/>
      <c r="AV197" s="80"/>
      <c r="AW197" s="80"/>
      <c r="AX197" s="80"/>
      <c r="AY197" s="80"/>
      <c r="AZ197" s="80"/>
      <c r="BA197" s="80"/>
      <c r="BB197" s="80"/>
      <c r="BC197" s="80"/>
      <c r="BD197" s="80"/>
      <c r="BE197" s="80"/>
      <c r="BF197" s="80"/>
      <c r="BG197" s="80"/>
      <c r="BH197" s="80"/>
      <c r="BI197" s="80"/>
      <c r="BJ197" s="80"/>
      <c r="BK197" s="80"/>
      <c r="BL197" s="80"/>
      <c r="BM197" s="80"/>
      <c r="BN197" s="80"/>
      <c r="BO197" s="80"/>
      <c r="BP197" s="80"/>
      <c r="BQ197" s="80"/>
      <c r="BR197" s="80"/>
      <c r="BS197" s="80"/>
    </row>
    <row r="198" spans="1:71">
      <c r="B198" s="80"/>
      <c r="C198" s="80"/>
      <c r="D198" s="80"/>
      <c r="E198" s="80"/>
      <c r="F198" s="80"/>
      <c r="G198" s="80"/>
      <c r="H198" s="80"/>
      <c r="I198" s="80"/>
      <c r="J198" s="80"/>
      <c r="K198" s="80"/>
      <c r="L198" s="80"/>
      <c r="M198" s="80"/>
      <c r="N198" s="80"/>
      <c r="O198" s="80"/>
      <c r="P198" s="80"/>
      <c r="Q198" s="80"/>
      <c r="R198" s="80"/>
      <c r="U198" s="80"/>
      <c r="V198" s="80"/>
      <c r="W198" s="80"/>
      <c r="X198" s="80"/>
      <c r="Y198" s="80"/>
      <c r="Z198" s="80"/>
      <c r="AA198" s="80"/>
      <c r="AB198" s="80"/>
      <c r="AC198" s="80"/>
      <c r="AD198" s="80"/>
      <c r="AE198" s="80"/>
      <c r="AF198" s="80"/>
      <c r="AG198" s="80"/>
      <c r="AH198" s="80"/>
      <c r="AI198" s="80"/>
      <c r="AJ198" s="80"/>
      <c r="AK198" s="80"/>
      <c r="AL198" s="80"/>
      <c r="AM198" s="80"/>
      <c r="AN198" s="80"/>
      <c r="AO198" s="80"/>
      <c r="AP198" s="80"/>
      <c r="AQ198" s="80"/>
      <c r="AR198" s="80"/>
      <c r="AS198" s="80"/>
      <c r="AT198" s="80"/>
      <c r="AU198" s="80"/>
      <c r="AV198" s="80"/>
      <c r="AW198" s="80"/>
      <c r="AX198" s="80"/>
      <c r="AY198" s="80"/>
      <c r="AZ198" s="80"/>
      <c r="BA198" s="80"/>
      <c r="BB198" s="80"/>
      <c r="BC198" s="80"/>
      <c r="BD198" s="80"/>
      <c r="BE198" s="80"/>
      <c r="BF198" s="80"/>
      <c r="BG198" s="80"/>
      <c r="BH198" s="80"/>
      <c r="BI198" s="80"/>
      <c r="BJ198" s="80"/>
      <c r="BK198" s="80"/>
      <c r="BL198" s="80"/>
      <c r="BM198" s="80"/>
      <c r="BN198" s="80"/>
      <c r="BO198" s="80"/>
      <c r="BP198" s="80"/>
      <c r="BQ198" s="80"/>
      <c r="BR198" s="80"/>
      <c r="BS198" s="80"/>
    </row>
    <row r="199" spans="1:71">
      <c r="B199" s="80"/>
      <c r="C199" s="80"/>
      <c r="D199" s="80"/>
      <c r="E199" s="80"/>
      <c r="F199" s="80"/>
      <c r="G199" s="80"/>
      <c r="H199" s="80"/>
      <c r="I199" s="80"/>
      <c r="J199" s="80"/>
      <c r="K199" s="80"/>
      <c r="L199" s="80"/>
      <c r="M199" s="80"/>
      <c r="N199" s="80"/>
      <c r="O199" s="80"/>
      <c r="P199" s="80"/>
      <c r="Q199" s="80"/>
      <c r="R199" s="80"/>
      <c r="U199" s="80"/>
      <c r="V199" s="80"/>
      <c r="W199" s="80"/>
      <c r="X199" s="80"/>
      <c r="Y199" s="80"/>
      <c r="Z199" s="80"/>
      <c r="AA199" s="80"/>
      <c r="AB199" s="80"/>
      <c r="AC199" s="80"/>
      <c r="AD199" s="80"/>
      <c r="AE199" s="80"/>
      <c r="AF199" s="80"/>
      <c r="AG199" s="80"/>
      <c r="AH199" s="80"/>
      <c r="AI199" s="80"/>
      <c r="AJ199" s="80"/>
      <c r="AK199" s="80"/>
      <c r="AL199" s="80"/>
      <c r="AM199" s="80"/>
      <c r="AN199" s="80"/>
      <c r="AO199" s="80"/>
      <c r="AP199" s="80"/>
      <c r="AQ199" s="80"/>
      <c r="AR199" s="80"/>
      <c r="AS199" s="80"/>
      <c r="AT199" s="80"/>
      <c r="AU199" s="80"/>
      <c r="AV199" s="80"/>
      <c r="AW199" s="80"/>
      <c r="AX199" s="80"/>
      <c r="AY199" s="80"/>
      <c r="AZ199" s="80"/>
      <c r="BA199" s="80"/>
      <c r="BB199" s="80"/>
      <c r="BC199" s="80"/>
      <c r="BD199" s="80"/>
      <c r="BE199" s="80"/>
      <c r="BF199" s="80"/>
      <c r="BG199" s="80"/>
      <c r="BH199" s="80"/>
      <c r="BI199" s="80"/>
      <c r="BJ199" s="80"/>
      <c r="BK199" s="80"/>
      <c r="BL199" s="80"/>
      <c r="BM199" s="80"/>
      <c r="BN199" s="80"/>
      <c r="BO199" s="80"/>
      <c r="BP199" s="80"/>
      <c r="BQ199" s="80"/>
      <c r="BR199" s="80"/>
      <c r="BS199" s="80"/>
    </row>
    <row r="200" spans="1:71">
      <c r="B200" s="80"/>
      <c r="C200" s="80"/>
      <c r="D200" s="80"/>
      <c r="E200" s="80"/>
      <c r="F200" s="80"/>
      <c r="G200" s="80"/>
      <c r="H200" s="80"/>
      <c r="I200" s="80"/>
      <c r="J200" s="80"/>
      <c r="K200" s="80"/>
      <c r="L200" s="80"/>
      <c r="M200" s="80"/>
      <c r="N200" s="80"/>
      <c r="O200" s="80"/>
      <c r="P200" s="80"/>
      <c r="Q200" s="80"/>
      <c r="R200" s="80"/>
      <c r="U200" s="80"/>
      <c r="V200" s="80"/>
      <c r="W200" s="80"/>
      <c r="X200" s="80"/>
      <c r="Y200" s="80"/>
      <c r="Z200" s="80"/>
      <c r="AA200" s="80"/>
      <c r="AB200" s="80"/>
      <c r="AC200" s="80"/>
      <c r="AD200" s="80"/>
      <c r="AE200" s="80"/>
      <c r="AF200" s="80"/>
      <c r="AG200" s="80"/>
      <c r="AH200" s="80"/>
      <c r="AI200" s="80"/>
      <c r="AJ200" s="80"/>
      <c r="AK200" s="80"/>
      <c r="AL200" s="80"/>
      <c r="AM200" s="80"/>
      <c r="AN200" s="80"/>
      <c r="AO200" s="80"/>
      <c r="AP200" s="80"/>
      <c r="AQ200" s="80"/>
      <c r="AR200" s="80"/>
      <c r="AS200" s="80"/>
      <c r="AT200" s="80"/>
      <c r="AU200" s="80"/>
      <c r="AV200" s="80"/>
      <c r="AW200" s="80"/>
      <c r="AX200" s="80"/>
      <c r="AY200" s="80"/>
      <c r="AZ200" s="80"/>
      <c r="BA200" s="80"/>
      <c r="BB200" s="80"/>
      <c r="BC200" s="80"/>
      <c r="BD200" s="80"/>
      <c r="BE200" s="80"/>
      <c r="BF200" s="80"/>
      <c r="BG200" s="80"/>
      <c r="BH200" s="80"/>
      <c r="BI200" s="80"/>
      <c r="BJ200" s="80"/>
      <c r="BK200" s="80"/>
      <c r="BL200" s="80"/>
      <c r="BM200" s="80"/>
      <c r="BN200" s="80"/>
      <c r="BO200" s="80"/>
      <c r="BP200" s="80"/>
      <c r="BQ200" s="80"/>
      <c r="BR200" s="80"/>
      <c r="BS200" s="80"/>
    </row>
    <row r="201" spans="1:71">
      <c r="B201" s="80"/>
      <c r="C201" s="80"/>
      <c r="D201" s="80"/>
      <c r="E201" s="80"/>
      <c r="F201" s="80"/>
      <c r="G201" s="80"/>
      <c r="H201" s="80"/>
      <c r="I201" s="80"/>
      <c r="J201" s="80"/>
      <c r="K201" s="80"/>
      <c r="L201" s="80"/>
      <c r="M201" s="80"/>
      <c r="N201" s="80"/>
      <c r="O201" s="80"/>
      <c r="P201" s="80"/>
      <c r="Q201" s="80"/>
      <c r="R201" s="80"/>
      <c r="U201" s="80"/>
      <c r="V201" s="80"/>
      <c r="W201" s="80"/>
      <c r="X201" s="80"/>
      <c r="Y201" s="80"/>
      <c r="Z201" s="80"/>
      <c r="AA201" s="80"/>
      <c r="AB201" s="80"/>
      <c r="AC201" s="80"/>
      <c r="AD201" s="80"/>
      <c r="AE201" s="80"/>
      <c r="AF201" s="80"/>
      <c r="AG201" s="80"/>
      <c r="AH201" s="80"/>
      <c r="AI201" s="80"/>
      <c r="AJ201" s="80"/>
      <c r="AK201" s="80"/>
      <c r="AL201" s="80"/>
      <c r="AM201" s="80"/>
      <c r="AN201" s="80"/>
      <c r="AO201" s="80"/>
      <c r="AP201" s="80"/>
      <c r="AQ201" s="80"/>
      <c r="AR201" s="80"/>
      <c r="AS201" s="80"/>
      <c r="AT201" s="80"/>
      <c r="AU201" s="80"/>
      <c r="AV201" s="80"/>
      <c r="AW201" s="80"/>
      <c r="AX201" s="80"/>
      <c r="AY201" s="80"/>
      <c r="AZ201" s="80"/>
      <c r="BA201" s="80"/>
      <c r="BB201" s="80"/>
      <c r="BC201" s="80"/>
      <c r="BD201" s="80"/>
      <c r="BE201" s="80"/>
      <c r="BF201" s="80"/>
      <c r="BG201" s="80"/>
      <c r="BH201" s="80"/>
      <c r="BI201" s="80"/>
      <c r="BJ201" s="80"/>
      <c r="BK201" s="80"/>
      <c r="BL201" s="80"/>
      <c r="BM201" s="80"/>
      <c r="BN201" s="80"/>
      <c r="BO201" s="80"/>
      <c r="BP201" s="80"/>
      <c r="BQ201" s="80"/>
      <c r="BR201" s="80"/>
      <c r="BS201" s="80"/>
    </row>
    <row r="202" spans="1:71">
      <c r="B202" s="80"/>
      <c r="C202" s="80"/>
      <c r="D202" s="80"/>
      <c r="E202" s="80"/>
      <c r="F202" s="80"/>
      <c r="G202" s="80"/>
      <c r="H202" s="80"/>
      <c r="I202" s="80"/>
      <c r="J202" s="80"/>
      <c r="K202" s="80"/>
      <c r="L202" s="80"/>
      <c r="M202" s="80"/>
      <c r="N202" s="80"/>
      <c r="O202" s="80"/>
      <c r="P202" s="80"/>
      <c r="Q202" s="80"/>
      <c r="R202" s="80"/>
      <c r="U202" s="80"/>
      <c r="V202" s="80"/>
      <c r="W202" s="80"/>
      <c r="X202" s="80"/>
      <c r="Y202" s="80"/>
      <c r="Z202" s="80"/>
      <c r="AA202" s="80"/>
      <c r="AB202" s="80"/>
      <c r="AC202" s="80"/>
      <c r="AD202" s="80"/>
      <c r="AE202" s="80"/>
      <c r="AF202" s="80"/>
      <c r="AG202" s="80"/>
      <c r="AH202" s="80"/>
      <c r="AI202" s="80"/>
      <c r="AJ202" s="80"/>
      <c r="AK202" s="80"/>
      <c r="AL202" s="80"/>
      <c r="AM202" s="80"/>
      <c r="AN202" s="80"/>
      <c r="AO202" s="80"/>
      <c r="AP202" s="80"/>
      <c r="AQ202" s="80"/>
      <c r="AR202" s="80"/>
      <c r="AS202" s="80"/>
      <c r="AT202" s="80"/>
      <c r="AU202" s="80"/>
      <c r="AV202" s="80"/>
      <c r="AW202" s="80"/>
      <c r="AX202" s="80"/>
      <c r="AY202" s="80"/>
      <c r="AZ202" s="80"/>
      <c r="BA202" s="80"/>
      <c r="BB202" s="80"/>
      <c r="BC202" s="80"/>
      <c r="BD202" s="80"/>
      <c r="BE202" s="80"/>
      <c r="BF202" s="80"/>
      <c r="BG202" s="80"/>
      <c r="BH202" s="80"/>
      <c r="BI202" s="80"/>
      <c r="BJ202" s="80"/>
      <c r="BK202" s="80"/>
      <c r="BL202" s="80"/>
      <c r="BM202" s="80"/>
      <c r="BN202" s="80"/>
      <c r="BO202" s="80"/>
      <c r="BP202" s="80"/>
      <c r="BQ202" s="80"/>
      <c r="BR202" s="80"/>
      <c r="BS202" s="80"/>
    </row>
    <row r="203" spans="1:71">
      <c r="B203" s="80"/>
      <c r="C203" s="80"/>
      <c r="D203" s="80"/>
      <c r="E203" s="80"/>
      <c r="F203" s="80"/>
      <c r="G203" s="80"/>
      <c r="H203" s="80"/>
      <c r="I203" s="80"/>
      <c r="J203" s="80"/>
      <c r="K203" s="80"/>
      <c r="L203" s="80"/>
      <c r="M203" s="80"/>
      <c r="N203" s="80"/>
      <c r="O203" s="80"/>
      <c r="P203" s="80"/>
      <c r="Q203" s="80"/>
      <c r="R203" s="80"/>
      <c r="U203" s="80"/>
      <c r="V203" s="80"/>
      <c r="W203" s="80"/>
      <c r="X203" s="80"/>
      <c r="Y203" s="80"/>
      <c r="Z203" s="80"/>
      <c r="AA203" s="80"/>
      <c r="AB203" s="80"/>
      <c r="AC203" s="80"/>
      <c r="AD203" s="80"/>
      <c r="AE203" s="80"/>
      <c r="AF203" s="80"/>
      <c r="AG203" s="80"/>
      <c r="AH203" s="80"/>
      <c r="AI203" s="80"/>
      <c r="AJ203" s="80"/>
      <c r="AK203" s="80"/>
      <c r="AL203" s="80"/>
      <c r="AM203" s="80"/>
      <c r="AN203" s="80"/>
      <c r="AO203" s="80"/>
      <c r="AP203" s="80"/>
      <c r="AQ203" s="80"/>
      <c r="AR203" s="80"/>
      <c r="AS203" s="80"/>
      <c r="AT203" s="80"/>
      <c r="AU203" s="80"/>
      <c r="AV203" s="80"/>
      <c r="AW203" s="80"/>
      <c r="AX203" s="80"/>
      <c r="AY203" s="80"/>
      <c r="AZ203" s="80"/>
      <c r="BA203" s="80"/>
      <c r="BB203" s="80"/>
      <c r="BC203" s="80"/>
      <c r="BD203" s="80"/>
      <c r="BE203" s="80"/>
      <c r="BF203" s="80"/>
      <c r="BG203" s="80"/>
      <c r="BH203" s="80"/>
      <c r="BI203" s="80"/>
      <c r="BJ203" s="80"/>
      <c r="BK203" s="80"/>
      <c r="BL203" s="80"/>
      <c r="BM203" s="80"/>
      <c r="BN203" s="80"/>
      <c r="BO203" s="80"/>
      <c r="BP203" s="80"/>
      <c r="BQ203" s="80"/>
      <c r="BR203" s="80"/>
      <c r="BS203" s="80"/>
    </row>
    <row r="204" spans="1:71">
      <c r="B204" s="80"/>
      <c r="C204" s="80"/>
      <c r="D204" s="80"/>
      <c r="E204" s="80"/>
      <c r="F204" s="80"/>
      <c r="G204" s="80"/>
      <c r="H204" s="80"/>
      <c r="I204" s="80"/>
      <c r="J204" s="80"/>
      <c r="K204" s="80"/>
      <c r="L204" s="80"/>
      <c r="M204" s="80"/>
      <c r="N204" s="80"/>
      <c r="O204" s="80"/>
      <c r="P204" s="80"/>
      <c r="Q204" s="80"/>
      <c r="R204" s="80"/>
      <c r="U204" s="80"/>
      <c r="V204" s="80"/>
      <c r="W204" s="80"/>
      <c r="X204" s="80"/>
      <c r="Y204" s="80"/>
      <c r="Z204" s="80"/>
      <c r="AA204" s="80"/>
      <c r="AB204" s="80"/>
      <c r="AC204" s="80"/>
      <c r="AD204" s="80"/>
      <c r="AE204" s="80"/>
      <c r="AF204" s="80"/>
      <c r="AG204" s="80"/>
      <c r="AH204" s="80"/>
      <c r="AI204" s="80"/>
      <c r="AJ204" s="80"/>
      <c r="AK204" s="80"/>
      <c r="AL204" s="80"/>
      <c r="AM204" s="80"/>
      <c r="AN204" s="80"/>
      <c r="AO204" s="80"/>
      <c r="AP204" s="80"/>
      <c r="AQ204" s="80"/>
      <c r="AR204" s="80"/>
      <c r="AS204" s="80"/>
      <c r="AT204" s="80"/>
      <c r="AU204" s="80"/>
      <c r="AV204" s="80"/>
      <c r="AW204" s="80"/>
      <c r="AX204" s="80"/>
      <c r="AY204" s="80"/>
      <c r="AZ204" s="80"/>
      <c r="BA204" s="80"/>
      <c r="BB204" s="80"/>
      <c r="BC204" s="80"/>
      <c r="BD204" s="80"/>
      <c r="BE204" s="80"/>
      <c r="BF204" s="80"/>
      <c r="BG204" s="80"/>
      <c r="BH204" s="80"/>
      <c r="BI204" s="80"/>
      <c r="BJ204" s="80"/>
      <c r="BK204" s="80"/>
      <c r="BL204" s="80"/>
      <c r="BM204" s="80"/>
      <c r="BN204" s="80"/>
      <c r="BO204" s="80"/>
      <c r="BP204" s="80"/>
      <c r="BQ204" s="80"/>
      <c r="BR204" s="80"/>
      <c r="BS204" s="80"/>
    </row>
    <row r="205" spans="1:71">
      <c r="B205" s="80"/>
      <c r="C205" s="80"/>
      <c r="D205" s="80"/>
      <c r="E205" s="80"/>
      <c r="F205" s="80"/>
      <c r="G205" s="80"/>
      <c r="H205" s="80"/>
      <c r="I205" s="80"/>
      <c r="J205" s="80"/>
      <c r="K205" s="80"/>
      <c r="L205" s="80"/>
      <c r="M205" s="80"/>
      <c r="N205" s="80"/>
      <c r="O205" s="80"/>
      <c r="P205" s="80"/>
      <c r="Q205" s="80"/>
      <c r="R205" s="80"/>
      <c r="U205" s="80"/>
      <c r="V205" s="80"/>
      <c r="W205" s="80"/>
      <c r="X205" s="80"/>
      <c r="Y205" s="80"/>
      <c r="Z205" s="80"/>
      <c r="AA205" s="80"/>
      <c r="AB205" s="80"/>
      <c r="AC205" s="80"/>
      <c r="AD205" s="80"/>
      <c r="AE205" s="80"/>
      <c r="AF205" s="80"/>
      <c r="AG205" s="80"/>
      <c r="AH205" s="80"/>
      <c r="AI205" s="80"/>
      <c r="AJ205" s="80"/>
      <c r="AK205" s="80"/>
      <c r="AL205" s="80"/>
      <c r="AM205" s="80"/>
      <c r="AN205" s="80"/>
      <c r="AO205" s="80"/>
      <c r="AP205" s="80"/>
      <c r="AQ205" s="80"/>
      <c r="AR205" s="80"/>
      <c r="AS205" s="80"/>
      <c r="AT205" s="80"/>
      <c r="AU205" s="80"/>
      <c r="AV205" s="80"/>
      <c r="AW205" s="80"/>
      <c r="AX205" s="80"/>
      <c r="AY205" s="80"/>
      <c r="AZ205" s="80"/>
      <c r="BA205" s="80"/>
      <c r="BB205" s="80"/>
      <c r="BC205" s="80"/>
      <c r="BD205" s="80"/>
      <c r="BE205" s="80"/>
      <c r="BF205" s="80"/>
      <c r="BG205" s="80"/>
      <c r="BH205" s="80"/>
      <c r="BI205" s="80"/>
      <c r="BJ205" s="80"/>
      <c r="BK205" s="80"/>
      <c r="BL205" s="80"/>
      <c r="BM205" s="80"/>
      <c r="BN205" s="80"/>
      <c r="BO205" s="80"/>
      <c r="BP205" s="80"/>
      <c r="BQ205" s="80"/>
      <c r="BR205" s="80"/>
      <c r="BS205" s="80"/>
    </row>
    <row r="206" spans="1:71">
      <c r="A206" s="79" t="s">
        <v>352</v>
      </c>
      <c r="B206" s="131">
        <f>IFERROR(INDEX(B$122:B$205,MATCH($A$206,$A$122:$A$205,0),1),0)</f>
        <v>0</v>
      </c>
      <c r="C206" s="131">
        <f>IFERROR(INDEX(C$122:C$205,MATCH($A$206,$A$122:$A$205,0),1),0)</f>
        <v>0</v>
      </c>
      <c r="D206" s="131">
        <f>IFERROR(INDEX(D$122:D$205,MATCH($A$206,$A$122:$A$205,0),1),0)</f>
        <v>0</v>
      </c>
      <c r="E206" s="131">
        <f>IFERROR(INDEX(E$122:E$205,MATCH($A$206,$A$122:$A$205,0),1),0)</f>
        <v>0</v>
      </c>
      <c r="F206" s="131">
        <f>IFERROR(INDEX(F$122:F$205,MATCH($A$206,$A$122:$A$205,0),1),0)</f>
        <v>0</v>
      </c>
      <c r="G206" s="131">
        <f>IFERROR(INDEX(G$122:G$205,MATCH($A$206,$A$122:$A$205,0),1),0)</f>
        <v>0</v>
      </c>
      <c r="H206" s="131">
        <f>IFERROR(INDEX(H$122:H$205,MATCH($A$206,$A$122:$A$205,0),1),0)</f>
        <v>0</v>
      </c>
      <c r="I206" s="131">
        <f>IFERROR(INDEX(I$122:I$205,MATCH($A$206,$A$122:$A$205,0),1),0)</f>
        <v>0</v>
      </c>
      <c r="J206" s="131">
        <f>IFERROR(INDEX(J$122:J$205,MATCH($A$206,$A$122:$A$205,0),1),0)</f>
        <v>0</v>
      </c>
      <c r="K206" s="131">
        <f>IFERROR(INDEX(K$122:K$205,MATCH($A$206,$A$122:$A$205,0),1),0)</f>
        <v>0</v>
      </c>
      <c r="L206" s="131">
        <f>IFERROR(INDEX(L$122:L$205,MATCH($A$206,$A$122:$A$205,0),1),0)</f>
        <v>0</v>
      </c>
      <c r="M206" s="131">
        <f>IFERROR(INDEX(M$122:M$205,MATCH($A$206,$A$122:$A$205,0),1),0)</f>
        <v>0</v>
      </c>
      <c r="N206" s="131">
        <f>IFERROR(INDEX(N$122:N$205,MATCH($A$206,$A$122:$A$205,0),1),0)</f>
        <v>0</v>
      </c>
      <c r="O206" s="131">
        <f>IFERROR(INDEX(O$122:O$205,MATCH($A$206,$A$122:$A$205,0),1),0)</f>
        <v>0</v>
      </c>
      <c r="P206" s="131">
        <f>IFERROR(INDEX(P$122:P$205,MATCH($A$206,$A$122:$A$205,0),1),0)</f>
        <v>0</v>
      </c>
      <c r="Q206" s="80"/>
      <c r="R206" s="80"/>
      <c r="U206" s="80"/>
      <c r="V206" s="80"/>
      <c r="W206" s="80"/>
      <c r="X206" s="80"/>
      <c r="Y206" s="80"/>
      <c r="Z206" s="80"/>
      <c r="AA206" s="80"/>
      <c r="AB206" s="80"/>
      <c r="AC206" s="80"/>
      <c r="AD206" s="80"/>
      <c r="AE206" s="80"/>
      <c r="AF206" s="80"/>
      <c r="AG206" s="80"/>
      <c r="AH206" s="80"/>
      <c r="AI206" s="80"/>
      <c r="AJ206" s="80"/>
      <c r="AK206" s="80"/>
      <c r="AL206" s="80"/>
      <c r="AM206" s="80"/>
      <c r="AN206" s="80"/>
      <c r="AO206" s="80"/>
      <c r="AP206" s="80"/>
      <c r="AQ206" s="80"/>
      <c r="AR206" s="80"/>
      <c r="AS206" s="80"/>
      <c r="AT206" s="80"/>
      <c r="AU206" s="80"/>
      <c r="AV206" s="80"/>
      <c r="AW206" s="80"/>
      <c r="AX206" s="80"/>
      <c r="AY206" s="80"/>
      <c r="AZ206" s="80"/>
      <c r="BA206" s="80"/>
      <c r="BB206" s="80"/>
      <c r="BC206" s="80"/>
      <c r="BD206" s="80"/>
      <c r="BE206" s="80"/>
      <c r="BF206" s="80"/>
      <c r="BG206" s="80"/>
      <c r="BH206" s="80"/>
      <c r="BI206" s="80"/>
      <c r="BJ206" s="80"/>
      <c r="BK206" s="80"/>
      <c r="BL206" s="80"/>
      <c r="BM206" s="80"/>
      <c r="BN206" s="80"/>
      <c r="BO206" s="80"/>
      <c r="BP206" s="80"/>
      <c r="BQ206" s="80"/>
      <c r="BR206" s="80"/>
      <c r="BS206" s="80"/>
    </row>
    <row r="207" spans="1:71">
      <c r="B207" s="80"/>
      <c r="C207" s="80"/>
      <c r="D207" s="80"/>
      <c r="E207" s="80"/>
      <c r="F207" s="80"/>
      <c r="G207" s="80"/>
      <c r="H207" s="80"/>
      <c r="I207" s="80"/>
      <c r="J207" s="80"/>
      <c r="K207" s="80"/>
      <c r="L207" s="80"/>
      <c r="M207" s="80"/>
      <c r="N207" s="80"/>
      <c r="O207" s="80"/>
      <c r="P207" s="80"/>
      <c r="Q207" s="80"/>
      <c r="R207" s="80"/>
      <c r="U207" s="80"/>
      <c r="V207" s="80"/>
      <c r="W207" s="80"/>
      <c r="X207" s="80"/>
      <c r="Y207" s="80"/>
      <c r="Z207" s="80"/>
      <c r="AA207" s="80"/>
      <c r="AB207" s="80"/>
      <c r="AC207" s="80"/>
      <c r="AD207" s="80"/>
      <c r="AE207" s="80"/>
      <c r="AF207" s="80"/>
      <c r="AG207" s="80"/>
      <c r="AH207" s="80"/>
      <c r="AI207" s="80"/>
      <c r="AJ207" s="80"/>
      <c r="AK207" s="80"/>
      <c r="AL207" s="80"/>
      <c r="AM207" s="80"/>
      <c r="AN207" s="80"/>
      <c r="AO207" s="80"/>
      <c r="AP207" s="80"/>
      <c r="AQ207" s="80"/>
      <c r="AR207" s="80"/>
      <c r="AS207" s="80"/>
      <c r="AT207" s="80"/>
      <c r="AU207" s="80"/>
      <c r="AV207" s="80"/>
      <c r="AW207" s="80"/>
      <c r="AX207" s="80"/>
      <c r="AY207" s="80"/>
      <c r="AZ207" s="80"/>
      <c r="BA207" s="80"/>
      <c r="BB207" s="80"/>
      <c r="BC207" s="80"/>
      <c r="BD207" s="80"/>
      <c r="BE207" s="80"/>
      <c r="BF207" s="80"/>
      <c r="BG207" s="80"/>
      <c r="BH207" s="80"/>
      <c r="BI207" s="80"/>
      <c r="BJ207" s="80"/>
      <c r="BK207" s="80"/>
      <c r="BL207" s="80"/>
      <c r="BM207" s="80"/>
      <c r="BN207" s="80"/>
      <c r="BO207" s="80"/>
      <c r="BP207" s="80"/>
      <c r="BQ207" s="80"/>
      <c r="BR207" s="80"/>
      <c r="BS207" s="80"/>
    </row>
    <row r="208" spans="1:71">
      <c r="A208" s="81" t="s">
        <v>7</v>
      </c>
      <c r="B208" s="80">
        <f>B206</f>
        <v>0</v>
      </c>
      <c r="C208" s="80">
        <f t="shared" ref="C208:BN215" si="4">C206</f>
        <v>0</v>
      </c>
      <c r="D208" s="80">
        <f t="shared" si="4"/>
        <v>0</v>
      </c>
      <c r="E208" s="80">
        <f t="shared" si="4"/>
        <v>0</v>
      </c>
      <c r="F208" s="80">
        <f t="shared" si="4"/>
        <v>0</v>
      </c>
      <c r="G208" s="80">
        <f t="shared" si="4"/>
        <v>0</v>
      </c>
      <c r="H208" s="80">
        <f t="shared" si="4"/>
        <v>0</v>
      </c>
      <c r="I208" s="80">
        <f t="shared" si="4"/>
        <v>0</v>
      </c>
      <c r="J208" s="80">
        <f t="shared" si="4"/>
        <v>0</v>
      </c>
      <c r="K208" s="80">
        <f t="shared" si="4"/>
        <v>0</v>
      </c>
      <c r="L208" s="80">
        <f t="shared" si="4"/>
        <v>0</v>
      </c>
      <c r="M208" s="80">
        <f t="shared" si="4"/>
        <v>0</v>
      </c>
      <c r="N208" s="80">
        <f t="shared" si="4"/>
        <v>0</v>
      </c>
      <c r="O208" s="80">
        <f t="shared" si="4"/>
        <v>0</v>
      </c>
      <c r="P208" s="80">
        <f t="shared" si="4"/>
        <v>0</v>
      </c>
      <c r="Q208" s="80"/>
      <c r="R208" s="80"/>
      <c r="U208" s="80"/>
      <c r="V208" s="80"/>
      <c r="W208" s="80"/>
      <c r="X208" s="80"/>
      <c r="Y208" s="80"/>
      <c r="Z208" s="80"/>
      <c r="AA208" s="80"/>
      <c r="AB208" s="80"/>
      <c r="AC208" s="80"/>
      <c r="AD208" s="80"/>
      <c r="AE208" s="80"/>
      <c r="AF208" s="80"/>
      <c r="AG208" s="80"/>
      <c r="AH208" s="80"/>
      <c r="AI208" s="80"/>
      <c r="AJ208" s="80"/>
      <c r="AK208" s="80"/>
      <c r="AL208" s="80"/>
      <c r="AM208" s="80"/>
      <c r="AN208" s="80"/>
      <c r="AO208" s="80"/>
      <c r="AP208" s="80"/>
      <c r="AQ208" s="80"/>
      <c r="AR208" s="80"/>
      <c r="AS208" s="80"/>
      <c r="AT208" s="80"/>
      <c r="AU208" s="80"/>
      <c r="AV208" s="80"/>
      <c r="AW208" s="80"/>
      <c r="AX208" s="80"/>
      <c r="AY208" s="80"/>
      <c r="AZ208" s="80"/>
      <c r="BA208" s="80"/>
      <c r="BB208" s="80"/>
      <c r="BC208" s="80"/>
      <c r="BD208" s="80"/>
      <c r="BE208" s="80"/>
      <c r="BF208" s="80"/>
      <c r="BG208" s="80"/>
      <c r="BH208" s="80"/>
      <c r="BI208" s="80"/>
      <c r="BJ208" s="80"/>
      <c r="BK208" s="80"/>
      <c r="BL208" s="80"/>
      <c r="BM208" s="80"/>
      <c r="BN208" s="80"/>
      <c r="BO208" s="80"/>
      <c r="BP208" s="80"/>
      <c r="BQ208" s="80"/>
      <c r="BR208" s="80"/>
      <c r="BS208" s="80"/>
    </row>
    <row r="209" spans="1:120">
      <c r="Q209" s="80"/>
      <c r="R209" s="80"/>
      <c r="U209" s="80"/>
      <c r="V209" s="80"/>
      <c r="W209" s="80"/>
      <c r="X209" s="80"/>
      <c r="Y209" s="80"/>
      <c r="Z209" s="80"/>
      <c r="AA209" s="80"/>
      <c r="AB209" s="80"/>
      <c r="AC209" s="80"/>
      <c r="AD209" s="80"/>
      <c r="AE209" s="80"/>
      <c r="AF209" s="80"/>
      <c r="AG209" s="80"/>
      <c r="AH209" s="80"/>
      <c r="AI209" s="80"/>
      <c r="AJ209" s="80"/>
      <c r="AK209" s="80"/>
      <c r="AL209" s="80"/>
      <c r="AM209" s="80"/>
      <c r="AN209" s="80"/>
      <c r="AO209" s="80"/>
      <c r="AP209" s="80"/>
      <c r="AQ209" s="80"/>
      <c r="AR209" s="80"/>
      <c r="AS209" s="80"/>
      <c r="AT209" s="80"/>
      <c r="AU209" s="80"/>
      <c r="AV209" s="80"/>
      <c r="AW209" s="80"/>
      <c r="AX209" s="80"/>
      <c r="AY209" s="80"/>
      <c r="AZ209" s="80"/>
      <c r="BA209" s="80"/>
      <c r="BB209" s="80"/>
      <c r="BC209" s="80"/>
      <c r="BD209" s="80"/>
      <c r="BE209" s="80"/>
      <c r="BF209" s="80"/>
      <c r="BG209" s="80"/>
      <c r="BH209" s="80"/>
      <c r="BI209" s="80"/>
      <c r="BJ209" s="80"/>
      <c r="BK209" s="80"/>
      <c r="BL209" s="80"/>
      <c r="BM209" s="80"/>
      <c r="BN209" s="80"/>
      <c r="BO209" s="80"/>
      <c r="BP209" s="80"/>
      <c r="BQ209" s="80"/>
      <c r="BR209" s="80"/>
      <c r="BS209" s="80"/>
    </row>
    <row r="210" spans="1:120">
      <c r="Q210" s="80"/>
      <c r="R210" s="80"/>
      <c r="U210" s="80"/>
      <c r="V210" s="80"/>
      <c r="W210" s="80"/>
      <c r="X210" s="80"/>
      <c r="Y210" s="80"/>
      <c r="Z210" s="80"/>
      <c r="AA210" s="80"/>
      <c r="AB210" s="80"/>
      <c r="AC210" s="80"/>
      <c r="AD210" s="80"/>
      <c r="AE210" s="80"/>
      <c r="AF210" s="80"/>
      <c r="AG210" s="80"/>
      <c r="AH210" s="80"/>
      <c r="AI210" s="80"/>
      <c r="AJ210" s="80"/>
      <c r="AK210" s="80"/>
      <c r="AL210" s="80"/>
      <c r="AM210" s="80"/>
      <c r="AN210" s="80"/>
      <c r="AO210" s="80"/>
      <c r="AP210" s="80"/>
      <c r="AQ210" s="80"/>
      <c r="AR210" s="80"/>
      <c r="AS210" s="80"/>
      <c r="AT210" s="80"/>
      <c r="AU210" s="80"/>
      <c r="AV210" s="80"/>
      <c r="AW210" s="80"/>
      <c r="AX210" s="80"/>
      <c r="AY210" s="80"/>
      <c r="AZ210" s="80"/>
      <c r="BA210" s="80"/>
      <c r="BB210" s="80"/>
      <c r="BC210" s="80"/>
      <c r="BD210" s="80"/>
      <c r="BE210" s="80"/>
      <c r="BF210" s="80"/>
      <c r="BG210" s="80"/>
      <c r="BH210" s="80"/>
      <c r="BI210" s="80"/>
      <c r="BJ210" s="80"/>
      <c r="BK210" s="80"/>
      <c r="BL210" s="80"/>
      <c r="BM210" s="80"/>
      <c r="BN210" s="80"/>
      <c r="BO210" s="80"/>
      <c r="BP210" s="80"/>
      <c r="BQ210" s="80"/>
      <c r="BR210" s="80"/>
      <c r="BS210" s="80"/>
    </row>
    <row r="211" spans="1:120" ht="14">
      <c r="A211" s="1" t="s">
        <v>8</v>
      </c>
      <c r="Q211" s="80"/>
      <c r="R211" s="80"/>
      <c r="U211" s="80"/>
      <c r="V211" s="80"/>
      <c r="W211" s="80"/>
      <c r="X211" s="80"/>
      <c r="Y211" s="80"/>
      <c r="Z211" s="80"/>
      <c r="AA211" s="80"/>
      <c r="AB211" s="80"/>
      <c r="AC211" s="80"/>
      <c r="AD211" s="80"/>
      <c r="AE211" s="80"/>
      <c r="AF211" s="80"/>
      <c r="AG211" s="80"/>
      <c r="AH211" s="80"/>
      <c r="AI211" s="80"/>
      <c r="AJ211" s="80"/>
      <c r="AK211" s="80"/>
      <c r="AL211" s="80"/>
      <c r="AM211" s="80"/>
      <c r="AN211" s="80"/>
      <c r="AO211" s="80"/>
      <c r="AP211" s="80"/>
      <c r="AQ211" s="80"/>
      <c r="AR211" s="80"/>
      <c r="AS211" s="80"/>
      <c r="AT211" s="80"/>
      <c r="AU211" s="80"/>
      <c r="AV211" s="80"/>
      <c r="AW211" s="80"/>
      <c r="AX211" s="80"/>
      <c r="AY211" s="80"/>
      <c r="AZ211" s="80"/>
      <c r="BA211" s="80"/>
      <c r="BB211" s="80"/>
      <c r="BC211" s="80"/>
      <c r="BD211" s="80"/>
      <c r="BE211" s="80"/>
      <c r="BF211" s="80"/>
      <c r="BG211" s="80"/>
      <c r="BH211" s="80"/>
      <c r="BI211" s="80"/>
      <c r="BJ211" s="80"/>
      <c r="BK211" s="80"/>
      <c r="BL211" s="80"/>
      <c r="BM211" s="80"/>
      <c r="BN211" s="80"/>
      <c r="BO211" s="80"/>
      <c r="BP211" s="80"/>
      <c r="BQ211" s="80"/>
      <c r="BR211" s="80"/>
      <c r="BS211" s="80"/>
    </row>
    <row r="212" spans="1:120">
      <c r="A212" t="s">
        <v>6</v>
      </c>
      <c r="B212" t="s">
        <v>2072</v>
      </c>
      <c r="C212" t="s">
        <v>1894</v>
      </c>
      <c r="D212" t="s">
        <v>1895</v>
      </c>
      <c r="E212" t="s">
        <v>1896</v>
      </c>
      <c r="F212" t="s">
        <v>1897</v>
      </c>
      <c r="G212" t="s">
        <v>1898</v>
      </c>
      <c r="H212" t="s">
        <v>1899</v>
      </c>
      <c r="I212" t="s">
        <v>1900</v>
      </c>
      <c r="J212" t="s">
        <v>745</v>
      </c>
      <c r="K212" t="s">
        <v>746</v>
      </c>
      <c r="L212" t="s">
        <v>747</v>
      </c>
      <c r="M212" t="s">
        <v>694</v>
      </c>
      <c r="N212" t="s">
        <v>382</v>
      </c>
      <c r="O212" t="s">
        <v>383</v>
      </c>
      <c r="P212" t="s">
        <v>384</v>
      </c>
      <c r="Q212" s="80"/>
      <c r="R212" s="80"/>
      <c r="U212" s="80"/>
      <c r="V212" s="80"/>
      <c r="W212" s="80"/>
      <c r="X212" s="80"/>
      <c r="Y212" s="80"/>
      <c r="Z212" s="80"/>
      <c r="AA212" s="80"/>
      <c r="AB212" s="80"/>
      <c r="AC212" s="80"/>
      <c r="AD212" s="80"/>
      <c r="AE212" s="80"/>
      <c r="AF212" s="80"/>
      <c r="AG212" s="80"/>
      <c r="AH212" s="80"/>
      <c r="AI212" s="80"/>
      <c r="AJ212" s="80"/>
      <c r="AK212" s="80"/>
      <c r="AL212" s="80"/>
      <c r="AM212" s="80"/>
      <c r="AN212" s="80"/>
      <c r="AO212" s="80"/>
      <c r="AP212" s="80"/>
      <c r="AQ212" s="80"/>
      <c r="AR212" s="80"/>
      <c r="AS212" s="80"/>
      <c r="AT212" s="80"/>
      <c r="AU212" s="80"/>
      <c r="AV212" s="80"/>
      <c r="AW212" s="80"/>
      <c r="AX212" s="80"/>
      <c r="AY212" s="80"/>
      <c r="AZ212" s="80"/>
      <c r="BA212" s="80"/>
      <c r="BB212" s="80"/>
      <c r="BC212" s="80"/>
      <c r="BD212" s="80"/>
      <c r="BE212" s="80"/>
      <c r="BF212" s="80"/>
      <c r="BG212" s="80"/>
      <c r="BH212" s="80"/>
      <c r="BI212" s="80"/>
      <c r="BJ212" s="80"/>
      <c r="BK212" s="80"/>
      <c r="BL212" s="80"/>
      <c r="BM212" s="80"/>
      <c r="BN212" s="80"/>
      <c r="BO212" s="80"/>
      <c r="BP212" s="80"/>
      <c r="BQ212" s="80"/>
      <c r="BR212" s="80"/>
      <c r="BS212" s="80"/>
    </row>
    <row r="213" spans="1:120">
      <c r="A213" t="s">
        <v>544</v>
      </c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 s="131">
        <f>IFERROR(INDEX(Q$129:Q$212,MATCH($A$206,$A$122:$A$205,0),1),0)</f>
        <v>0</v>
      </c>
      <c r="R213" s="131">
        <f>IFERROR(INDEX(R$129:R$212,MATCH($A$206,$A$122:$A$205,0),1),0)</f>
        <v>0</v>
      </c>
      <c r="S213" s="131">
        <f>IFERROR(INDEX(S$129:S$212,MATCH($A$206,$A$122:$A$205,0),1),0)</f>
        <v>0</v>
      </c>
      <c r="T213" s="131">
        <f>IFERROR(INDEX(T$129:T$212,MATCH($A$206,$A$122:$A$205,0),1),0)</f>
        <v>0</v>
      </c>
      <c r="U213" s="131">
        <f>IFERROR(INDEX(U$129:U$212,MATCH($A$206,$A$122:$A$205,0),1),0)</f>
        <v>0</v>
      </c>
      <c r="V213" s="131">
        <f>IFERROR(INDEX(V$129:V$212,MATCH($A$206,$A$122:$A$205,0),1),0)</f>
        <v>0</v>
      </c>
      <c r="W213" s="131">
        <f>IFERROR(INDEX(W$129:W$212,MATCH($A$206,$A$122:$A$205,0),1),0)</f>
        <v>0</v>
      </c>
      <c r="X213" s="131">
        <f>IFERROR(INDEX(X$129:X$212,MATCH($A$206,$A$122:$A$205,0),1),0)</f>
        <v>0</v>
      </c>
      <c r="Y213" s="131">
        <f>IFERROR(INDEX(Y$129:Y$212,MATCH($A$206,$A$122:$A$205,0),1),0)</f>
        <v>0</v>
      </c>
      <c r="Z213" s="131">
        <f>IFERROR(INDEX(Z$129:Z$212,MATCH($A$206,$A$122:$A$205,0),1),0)</f>
        <v>0</v>
      </c>
      <c r="AA213" s="131">
        <f>IFERROR(INDEX(AA$129:AA$212,MATCH($A$206,$A$122:$A$205,0),1),0)</f>
        <v>0</v>
      </c>
      <c r="AB213" s="131">
        <f>IFERROR(INDEX(AB$129:AB$212,MATCH($A$206,$A$122:$A$205,0),1),0)</f>
        <v>0</v>
      </c>
      <c r="AC213" s="131">
        <f>IFERROR(INDEX(AC$129:AC$212,MATCH($A$206,$A$122:$A$205,0),1),0)</f>
        <v>0</v>
      </c>
      <c r="AD213" s="131">
        <f>IFERROR(INDEX(AD$129:AD$212,MATCH($A$206,$A$122:$A$205,0),1),0)</f>
        <v>0</v>
      </c>
      <c r="AE213" s="131">
        <f>IFERROR(INDEX(AE$129:AE$212,MATCH($A$206,$A$122:$A$205,0),1),0)</f>
        <v>0</v>
      </c>
      <c r="AF213" s="131">
        <f>IFERROR(INDEX(AF$129:AF$212,MATCH($A$206,$A$122:$A$205,0),1),0)</f>
        <v>0</v>
      </c>
      <c r="AG213" s="131">
        <f>IFERROR(INDEX(AG$129:AG$212,MATCH($A$206,$A$122:$A$205,0),1),0)</f>
        <v>0</v>
      </c>
      <c r="AH213" s="131">
        <f>IFERROR(INDEX(AH$129:AH$212,MATCH($A$206,$A$122:$A$205,0),1),0)</f>
        <v>0</v>
      </c>
      <c r="AI213" s="131">
        <f>IFERROR(INDEX(AI$129:AI$212,MATCH($A$206,$A$122:$A$205,0),1),0)</f>
        <v>0</v>
      </c>
      <c r="AJ213" s="131">
        <f>IFERROR(INDEX(AJ$129:AJ$212,MATCH($A$206,$A$122:$A$205,0),1),0)</f>
        <v>0</v>
      </c>
      <c r="AK213" s="131">
        <f>IFERROR(INDEX(AK$129:AK$212,MATCH($A$206,$A$122:$A$205,0),1),0)</f>
        <v>0</v>
      </c>
      <c r="AL213" s="131">
        <f>IFERROR(INDEX(AL$129:AL$212,MATCH($A$206,$A$122:$A$205,0),1),0)</f>
        <v>0</v>
      </c>
      <c r="AM213" s="131">
        <f>IFERROR(INDEX(AM$129:AM$212,MATCH($A$206,$A$122:$A$205,0),1),0)</f>
        <v>0</v>
      </c>
      <c r="AN213" s="131">
        <f>IFERROR(INDEX(AN$129:AN$212,MATCH($A$206,$A$122:$A$205,0),1),0)</f>
        <v>0</v>
      </c>
      <c r="AO213" s="131">
        <f>IFERROR(INDEX(AO$129:AO$212,MATCH($A$206,$A$122:$A$205,0),1),0)</f>
        <v>0</v>
      </c>
      <c r="AP213" s="131">
        <f>IFERROR(INDEX(AP$129:AP$212,MATCH($A$206,$A$122:$A$205,0),1),0)</f>
        <v>0</v>
      </c>
      <c r="AQ213" s="131">
        <f>IFERROR(INDEX(AQ$129:AQ$212,MATCH($A$206,$A$122:$A$205,0),1),0)</f>
        <v>0</v>
      </c>
      <c r="AR213" s="131">
        <f>IFERROR(INDEX(AR$129:AR$212,MATCH($A$206,$A$122:$A$205,0),1),0)</f>
        <v>0</v>
      </c>
      <c r="AS213" s="131">
        <f>IFERROR(INDEX(AS$129:AS$212,MATCH($A$206,$A$122:$A$205,0),1),0)</f>
        <v>0</v>
      </c>
      <c r="AT213" s="131">
        <f>IFERROR(INDEX(AT$129:AT$212,MATCH($A$206,$A$122:$A$205,0),1),0)</f>
        <v>0</v>
      </c>
      <c r="AU213" s="131">
        <f>IFERROR(INDEX(AU$129:AU$212,MATCH($A$206,$A$122:$A$205,0),1),0)</f>
        <v>0</v>
      </c>
      <c r="AV213" s="131">
        <f>IFERROR(INDEX(AV$129:AV$212,MATCH($A$206,$A$122:$A$205,0),1),0)</f>
        <v>0</v>
      </c>
      <c r="AW213" s="131">
        <f>IFERROR(INDEX(AW$129:AW$212,MATCH($A$206,$A$122:$A$205,0),1),0)</f>
        <v>0</v>
      </c>
      <c r="AX213" s="131">
        <f>IFERROR(INDEX(AX$129:AX$212,MATCH($A$206,$A$122:$A$205,0),1),0)</f>
        <v>0</v>
      </c>
      <c r="AY213" s="131">
        <f>IFERROR(INDEX(AY$129:AY$212,MATCH($A$206,$A$122:$A$205,0),1),0)</f>
        <v>0</v>
      </c>
      <c r="AZ213" s="131">
        <f>IFERROR(INDEX(AZ$129:AZ$212,MATCH($A$206,$A$122:$A$205,0),1),0)</f>
        <v>0</v>
      </c>
      <c r="BA213" s="131">
        <f>IFERROR(INDEX(BA$129:BA$212,MATCH($A$206,$A$122:$A$205,0),1),0)</f>
        <v>0</v>
      </c>
      <c r="BB213" s="131">
        <f>IFERROR(INDEX(BB$129:BB$212,MATCH($A$206,$A$122:$A$205,0),1),0)</f>
        <v>0</v>
      </c>
      <c r="BC213" s="131">
        <f>IFERROR(INDEX(BC$129:BC$212,MATCH($A$206,$A$122:$A$205,0),1),0)</f>
        <v>0</v>
      </c>
      <c r="BD213" s="131">
        <f>IFERROR(INDEX(BD$129:BD$212,MATCH($A$206,$A$122:$A$205,0),1),0)</f>
        <v>0</v>
      </c>
      <c r="BE213" s="131">
        <f>IFERROR(INDEX(BE$129:BE$212,MATCH($A$206,$A$122:$A$205,0),1),0)</f>
        <v>0</v>
      </c>
      <c r="BF213" s="131">
        <f>IFERROR(INDEX(BF$129:BF$212,MATCH($A$206,$A$122:$A$205,0),1),0)</f>
        <v>0</v>
      </c>
      <c r="BG213" s="131">
        <f>IFERROR(INDEX(BG$129:BG$212,MATCH($A$206,$A$122:$A$205,0),1),0)</f>
        <v>0</v>
      </c>
      <c r="BH213" s="131">
        <f>IFERROR(INDEX(BH$129:BH$212,MATCH($A$206,$A$122:$A$205,0),1),0)</f>
        <v>0</v>
      </c>
      <c r="BI213" s="131">
        <f>IFERROR(INDEX(BI$129:BI$212,MATCH($A$206,$A$122:$A$205,0),1),0)</f>
        <v>0</v>
      </c>
      <c r="BJ213" s="131">
        <f>IFERROR(INDEX(BJ$129:BJ$212,MATCH($A$206,$A$122:$A$205,0),1),0)</f>
        <v>0</v>
      </c>
      <c r="BK213" s="131">
        <f>IFERROR(INDEX(BK$129:BK$212,MATCH($A$206,$A$122:$A$205,0),1),0)</f>
        <v>0</v>
      </c>
      <c r="BL213" s="131">
        <f>IFERROR(INDEX(BL$129:BL$212,MATCH($A$206,$A$122:$A$205,0),1),0)</f>
        <v>0</v>
      </c>
      <c r="BM213" s="131">
        <f>IFERROR(INDEX(BM$129:BM$212,MATCH($A$206,$A$122:$A$205,0),1),0)</f>
        <v>0</v>
      </c>
      <c r="BN213" s="131">
        <f>IFERROR(INDEX(BN$129:BN$212,MATCH($A$206,$A$122:$A$205,0),1),0)</f>
        <v>0</v>
      </c>
    </row>
    <row r="214" spans="1:120">
      <c r="A214" t="s">
        <v>545</v>
      </c>
      <c r="B214">
        <v>0</v>
      </c>
      <c r="C214">
        <v>0</v>
      </c>
      <c r="D214">
        <v>0</v>
      </c>
      <c r="E214">
        <v>0</v>
      </c>
      <c r="F214">
        <v>0</v>
      </c>
      <c r="G214">
        <v>0</v>
      </c>
      <c r="H214">
        <v>0</v>
      </c>
      <c r="I214">
        <v>0</v>
      </c>
      <c r="J214">
        <v>0</v>
      </c>
      <c r="K214">
        <v>0</v>
      </c>
      <c r="L214">
        <v>0</v>
      </c>
      <c r="M214">
        <v>0</v>
      </c>
      <c r="N214">
        <v>0</v>
      </c>
      <c r="O214">
        <v>79593.08</v>
      </c>
      <c r="P214">
        <v>0</v>
      </c>
      <c r="Q214" s="80"/>
      <c r="R214" s="80"/>
      <c r="S214" s="80"/>
      <c r="T214" s="80"/>
      <c r="U214" s="80"/>
      <c r="V214" s="80"/>
      <c r="W214" s="80"/>
      <c r="X214" s="80"/>
      <c r="Y214" s="80"/>
      <c r="Z214" s="80"/>
      <c r="AA214" s="80"/>
      <c r="AB214" s="80"/>
      <c r="AC214" s="80"/>
      <c r="AD214" s="80"/>
      <c r="AE214" s="80"/>
      <c r="AF214" s="80"/>
      <c r="AG214" s="80"/>
      <c r="AH214" s="80"/>
      <c r="AI214" s="80"/>
      <c r="AJ214" s="80"/>
      <c r="AK214" s="80"/>
      <c r="AL214" s="80"/>
      <c r="AM214" s="80"/>
      <c r="AN214" s="80"/>
      <c r="AO214" s="80"/>
      <c r="AP214" s="80"/>
      <c r="AQ214" s="80"/>
      <c r="AR214" s="80"/>
      <c r="AS214" s="80"/>
      <c r="AT214" s="80"/>
      <c r="AU214" s="80"/>
      <c r="AV214" s="80"/>
      <c r="AW214" s="80"/>
      <c r="AX214" s="80"/>
      <c r="AY214" s="80"/>
      <c r="AZ214" s="80"/>
      <c r="BA214" s="80"/>
      <c r="BB214" s="80"/>
      <c r="BC214" s="80"/>
      <c r="BD214" s="80"/>
      <c r="BE214" s="80"/>
      <c r="BF214" s="80"/>
      <c r="BG214" s="80"/>
      <c r="BH214" s="80"/>
      <c r="BI214" s="80"/>
      <c r="BJ214" s="80"/>
      <c r="BK214" s="80"/>
      <c r="BL214" s="80"/>
      <c r="BM214" s="80"/>
      <c r="BN214" s="80"/>
      <c r="BO214" s="80"/>
      <c r="BP214" s="80"/>
      <c r="BQ214" s="80"/>
      <c r="BR214" s="80"/>
      <c r="BS214" s="80"/>
    </row>
    <row r="215" spans="1:120">
      <c r="A215" t="s">
        <v>677</v>
      </c>
      <c r="B215">
        <v>63071</v>
      </c>
      <c r="C215">
        <v>372800.59</v>
      </c>
      <c r="D215">
        <v>247785</v>
      </c>
      <c r="E215">
        <v>131857</v>
      </c>
      <c r="F215">
        <v>99038</v>
      </c>
      <c r="G215">
        <v>685747.68</v>
      </c>
      <c r="H215">
        <v>246425</v>
      </c>
      <c r="I215">
        <v>153115</v>
      </c>
      <c r="J215">
        <v>92239</v>
      </c>
      <c r="K215">
        <v>424757.25</v>
      </c>
      <c r="L215">
        <v>314688</v>
      </c>
      <c r="M215">
        <v>121325</v>
      </c>
      <c r="N215">
        <v>40404</v>
      </c>
      <c r="O215">
        <v>0</v>
      </c>
      <c r="P215">
        <v>28968</v>
      </c>
      <c r="Q215" s="80">
        <f t="shared" si="4"/>
        <v>0</v>
      </c>
      <c r="R215" s="80">
        <f t="shared" si="4"/>
        <v>0</v>
      </c>
      <c r="S215" s="80">
        <f t="shared" si="4"/>
        <v>0</v>
      </c>
      <c r="T215" s="80">
        <f t="shared" si="4"/>
        <v>0</v>
      </c>
      <c r="U215" s="80">
        <f t="shared" si="4"/>
        <v>0</v>
      </c>
      <c r="V215" s="80">
        <f t="shared" si="4"/>
        <v>0</v>
      </c>
      <c r="W215" s="80">
        <f t="shared" si="4"/>
        <v>0</v>
      </c>
      <c r="X215" s="80">
        <f t="shared" si="4"/>
        <v>0</v>
      </c>
      <c r="Y215" s="80">
        <f t="shared" si="4"/>
        <v>0</v>
      </c>
      <c r="Z215" s="80">
        <f t="shared" si="4"/>
        <v>0</v>
      </c>
      <c r="AA215" s="80">
        <f t="shared" si="4"/>
        <v>0</v>
      </c>
      <c r="AB215" s="80">
        <f t="shared" si="4"/>
        <v>0</v>
      </c>
      <c r="AC215" s="80">
        <f t="shared" si="4"/>
        <v>0</v>
      </c>
      <c r="AD215" s="80">
        <f t="shared" si="4"/>
        <v>0</v>
      </c>
      <c r="AE215" s="80">
        <f t="shared" si="4"/>
        <v>0</v>
      </c>
      <c r="AF215" s="80">
        <f t="shared" si="4"/>
        <v>0</v>
      </c>
      <c r="AG215" s="80">
        <f t="shared" si="4"/>
        <v>0</v>
      </c>
      <c r="AH215" s="80">
        <f t="shared" si="4"/>
        <v>0</v>
      </c>
      <c r="AI215" s="80">
        <f t="shared" si="4"/>
        <v>0</v>
      </c>
      <c r="AJ215" s="80">
        <f t="shared" si="4"/>
        <v>0</v>
      </c>
      <c r="AK215" s="80">
        <f t="shared" si="4"/>
        <v>0</v>
      </c>
      <c r="AL215" s="80">
        <f t="shared" si="4"/>
        <v>0</v>
      </c>
      <c r="AM215" s="80">
        <f t="shared" si="4"/>
        <v>0</v>
      </c>
      <c r="AN215" s="80">
        <f t="shared" si="4"/>
        <v>0</v>
      </c>
      <c r="AO215" s="80">
        <f t="shared" si="4"/>
        <v>0</v>
      </c>
      <c r="AP215" s="80">
        <f t="shared" si="4"/>
        <v>0</v>
      </c>
      <c r="AQ215" s="80">
        <f t="shared" si="4"/>
        <v>0</v>
      </c>
      <c r="AR215" s="80">
        <f t="shared" si="4"/>
        <v>0</v>
      </c>
      <c r="AS215" s="80">
        <f t="shared" si="4"/>
        <v>0</v>
      </c>
      <c r="AT215" s="80">
        <f t="shared" si="4"/>
        <v>0</v>
      </c>
      <c r="AU215" s="80">
        <f t="shared" si="4"/>
        <v>0</v>
      </c>
      <c r="AV215" s="80">
        <f t="shared" si="4"/>
        <v>0</v>
      </c>
      <c r="AW215" s="80">
        <f t="shared" si="4"/>
        <v>0</v>
      </c>
      <c r="AX215" s="80">
        <f t="shared" si="4"/>
        <v>0</v>
      </c>
      <c r="AY215" s="80">
        <f t="shared" si="4"/>
        <v>0</v>
      </c>
      <c r="AZ215" s="80">
        <f t="shared" si="4"/>
        <v>0</v>
      </c>
      <c r="BA215" s="80">
        <f t="shared" si="4"/>
        <v>0</v>
      </c>
      <c r="BB215" s="80">
        <f t="shared" si="4"/>
        <v>0</v>
      </c>
      <c r="BC215" s="80">
        <f t="shared" si="4"/>
        <v>0</v>
      </c>
      <c r="BD215" s="80">
        <f t="shared" si="4"/>
        <v>0</v>
      </c>
      <c r="BE215" s="80">
        <f t="shared" si="4"/>
        <v>0</v>
      </c>
      <c r="BF215" s="80">
        <f t="shared" si="4"/>
        <v>0</v>
      </c>
      <c r="BG215" s="80">
        <f t="shared" si="4"/>
        <v>0</v>
      </c>
      <c r="BH215" s="80">
        <f t="shared" si="4"/>
        <v>0</v>
      </c>
      <c r="BI215" s="80">
        <f t="shared" si="4"/>
        <v>0</v>
      </c>
      <c r="BJ215" s="80">
        <f t="shared" si="4"/>
        <v>0</v>
      </c>
      <c r="BK215" s="80">
        <f t="shared" si="4"/>
        <v>0</v>
      </c>
      <c r="BL215" s="80">
        <f t="shared" si="4"/>
        <v>0</v>
      </c>
      <c r="BM215" s="80">
        <f t="shared" si="4"/>
        <v>0</v>
      </c>
      <c r="BN215" s="80">
        <f t="shared" si="4"/>
        <v>0</v>
      </c>
      <c r="BO215" s="80"/>
      <c r="BP215" s="80"/>
      <c r="BQ215" s="80"/>
      <c r="BR215" s="80"/>
      <c r="BS215" s="80"/>
    </row>
    <row r="216" spans="1:120">
      <c r="A216" t="s">
        <v>357</v>
      </c>
      <c r="B216">
        <v>22183</v>
      </c>
      <c r="C216">
        <v>85655.45</v>
      </c>
      <c r="D216">
        <v>63255</v>
      </c>
      <c r="E216">
        <v>41211</v>
      </c>
      <c r="F216">
        <v>20214</v>
      </c>
      <c r="G216">
        <v>76677.460000000006</v>
      </c>
      <c r="H216">
        <v>55978</v>
      </c>
      <c r="I216">
        <v>36742</v>
      </c>
      <c r="J216">
        <v>18276</v>
      </c>
      <c r="K216">
        <v>75282.429999999993</v>
      </c>
      <c r="L216">
        <v>56125</v>
      </c>
      <c r="M216">
        <v>36983</v>
      </c>
      <c r="N216">
        <v>18409</v>
      </c>
      <c r="O216">
        <v>69656.19</v>
      </c>
      <c r="P216">
        <v>51853</v>
      </c>
      <c r="BT216" s="80"/>
      <c r="BU216" s="80"/>
      <c r="BV216" s="80"/>
      <c r="BW216" s="80"/>
      <c r="BX216" s="80"/>
      <c r="BY216" s="80"/>
      <c r="BZ216" s="80"/>
      <c r="CA216" s="80"/>
      <c r="CB216" s="80"/>
      <c r="CC216" s="80"/>
      <c r="CD216" s="80"/>
      <c r="CE216" s="80"/>
      <c r="CF216" s="80"/>
      <c r="CG216" s="80"/>
      <c r="CH216" s="80"/>
      <c r="CI216" s="80"/>
      <c r="CJ216" s="80"/>
      <c r="CK216" s="80"/>
      <c r="CL216" s="80"/>
      <c r="CM216" s="80"/>
      <c r="CN216" s="80"/>
      <c r="CO216" s="80"/>
      <c r="CP216" s="80"/>
      <c r="CQ216" s="80"/>
      <c r="CR216" s="80"/>
      <c r="CS216" s="80"/>
      <c r="CT216" s="80"/>
      <c r="CU216" s="80"/>
      <c r="CV216" s="80"/>
      <c r="CW216" s="80"/>
      <c r="CX216" s="80"/>
      <c r="CY216" s="80"/>
      <c r="CZ216" s="80"/>
      <c r="DA216" s="80"/>
      <c r="DB216" s="80"/>
      <c r="DC216" s="80"/>
      <c r="DD216" s="80"/>
      <c r="DE216" s="80"/>
      <c r="DF216" s="80"/>
      <c r="DG216" s="80"/>
      <c r="DH216" s="80"/>
      <c r="DI216" s="80"/>
      <c r="DJ216" s="80"/>
      <c r="DK216" s="80"/>
      <c r="DL216" s="80"/>
      <c r="DM216" s="80"/>
      <c r="DN216" s="80"/>
      <c r="DO216" s="80"/>
      <c r="DP216" s="80"/>
    </row>
    <row r="217" spans="1:120">
      <c r="A217" t="s">
        <v>546</v>
      </c>
      <c r="B217">
        <v>0</v>
      </c>
      <c r="C217">
        <v>0</v>
      </c>
      <c r="D217">
        <v>0</v>
      </c>
      <c r="E217">
        <v>0</v>
      </c>
      <c r="F217">
        <v>0</v>
      </c>
      <c r="G217">
        <v>0</v>
      </c>
      <c r="H217">
        <v>0</v>
      </c>
      <c r="I217">
        <v>0</v>
      </c>
      <c r="J217">
        <v>0</v>
      </c>
      <c r="K217">
        <v>0</v>
      </c>
      <c r="L217">
        <v>0</v>
      </c>
      <c r="M217">
        <v>0</v>
      </c>
      <c r="N217">
        <v>0</v>
      </c>
      <c r="O217">
        <v>69232.47</v>
      </c>
      <c r="P217">
        <v>51723</v>
      </c>
    </row>
    <row r="218" spans="1:120">
      <c r="A218" t="s">
        <v>547</v>
      </c>
      <c r="B218">
        <v>0</v>
      </c>
      <c r="C218">
        <v>0</v>
      </c>
      <c r="D218">
        <v>0</v>
      </c>
      <c r="E218">
        <v>0</v>
      </c>
      <c r="F218">
        <v>0</v>
      </c>
      <c r="G218">
        <v>0</v>
      </c>
      <c r="H218">
        <v>0</v>
      </c>
      <c r="I218">
        <v>0</v>
      </c>
      <c r="J218">
        <v>0</v>
      </c>
      <c r="K218">
        <v>0</v>
      </c>
      <c r="L218">
        <v>0</v>
      </c>
      <c r="M218">
        <v>0</v>
      </c>
      <c r="N218">
        <v>0</v>
      </c>
      <c r="O218">
        <v>423.72</v>
      </c>
      <c r="P218">
        <v>130</v>
      </c>
    </row>
    <row r="219" spans="1:120">
      <c r="A219" t="s">
        <v>358</v>
      </c>
      <c r="B219">
        <v>0</v>
      </c>
      <c r="C219">
        <v>0</v>
      </c>
      <c r="D219">
        <v>0</v>
      </c>
      <c r="E219">
        <v>0</v>
      </c>
      <c r="F219">
        <v>-47</v>
      </c>
      <c r="G219">
        <v>0</v>
      </c>
      <c r="H219">
        <v>0</v>
      </c>
      <c r="I219">
        <v>0</v>
      </c>
      <c r="J219">
        <v>0</v>
      </c>
      <c r="K219">
        <v>0</v>
      </c>
      <c r="L219">
        <v>0</v>
      </c>
      <c r="M219">
        <v>0</v>
      </c>
      <c r="N219">
        <v>0</v>
      </c>
      <c r="O219">
        <v>0</v>
      </c>
      <c r="P219">
        <v>-480</v>
      </c>
      <c r="Q219" t="s">
        <v>385</v>
      </c>
      <c r="R219" t="s">
        <v>386</v>
      </c>
      <c r="S219" t="s">
        <v>387</v>
      </c>
      <c r="T219" t="s">
        <v>388</v>
      </c>
      <c r="U219" t="s">
        <v>389</v>
      </c>
      <c r="V219" t="s">
        <v>390</v>
      </c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</row>
    <row r="220" spans="1:120">
      <c r="A220" t="s">
        <v>548</v>
      </c>
      <c r="B220">
        <v>107</v>
      </c>
      <c r="C220">
        <v>-5888.38</v>
      </c>
      <c r="D220">
        <v>-6341</v>
      </c>
      <c r="E220">
        <v>-6449</v>
      </c>
      <c r="F220">
        <v>103</v>
      </c>
      <c r="G220">
        <v>6262.58</v>
      </c>
      <c r="H220">
        <v>300</v>
      </c>
      <c r="I220">
        <v>242</v>
      </c>
      <c r="J220">
        <v>64</v>
      </c>
      <c r="K220">
        <v>211.93</v>
      </c>
      <c r="L220">
        <v>53</v>
      </c>
      <c r="M220">
        <v>11</v>
      </c>
      <c r="N220">
        <v>278</v>
      </c>
      <c r="O220">
        <v>0</v>
      </c>
      <c r="P220">
        <v>461</v>
      </c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</row>
    <row r="221" spans="1:120">
      <c r="A221" t="s">
        <v>549</v>
      </c>
      <c r="B221">
        <v>176</v>
      </c>
      <c r="C221">
        <v>69.14</v>
      </c>
      <c r="D221">
        <v>0</v>
      </c>
      <c r="E221">
        <v>0</v>
      </c>
      <c r="F221">
        <v>0</v>
      </c>
      <c r="G221">
        <v>0</v>
      </c>
      <c r="H221">
        <v>0</v>
      </c>
      <c r="I221">
        <v>0</v>
      </c>
      <c r="J221">
        <v>0</v>
      </c>
      <c r="K221">
        <v>0</v>
      </c>
      <c r="L221">
        <v>0</v>
      </c>
      <c r="M221">
        <v>0</v>
      </c>
      <c r="N221">
        <v>0</v>
      </c>
      <c r="O221">
        <v>0</v>
      </c>
      <c r="P221">
        <v>0</v>
      </c>
      <c r="Q221">
        <v>0</v>
      </c>
      <c r="R221">
        <v>0</v>
      </c>
      <c r="S221">
        <v>0</v>
      </c>
      <c r="T221">
        <v>0</v>
      </c>
      <c r="U221">
        <v>0</v>
      </c>
      <c r="V221">
        <v>55742</v>
      </c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</row>
    <row r="222" spans="1:120">
      <c r="A222" t="s">
        <v>687</v>
      </c>
      <c r="B222">
        <v>0</v>
      </c>
      <c r="C222">
        <v>16075.15</v>
      </c>
      <c r="D222">
        <v>-50</v>
      </c>
      <c r="E222">
        <v>-35</v>
      </c>
      <c r="F222">
        <v>0</v>
      </c>
      <c r="G222">
        <v>699</v>
      </c>
      <c r="H222">
        <v>719</v>
      </c>
      <c r="I222">
        <v>82</v>
      </c>
      <c r="J222">
        <v>108</v>
      </c>
      <c r="K222">
        <v>-180.69</v>
      </c>
      <c r="L222">
        <v>-105</v>
      </c>
      <c r="M222">
        <v>-56</v>
      </c>
      <c r="N222">
        <v>-20</v>
      </c>
      <c r="O222">
        <v>0</v>
      </c>
      <c r="P222">
        <v>0</v>
      </c>
      <c r="Q222">
        <v>11099</v>
      </c>
      <c r="R222">
        <v>13091</v>
      </c>
      <c r="S222">
        <v>206618.72</v>
      </c>
      <c r="T222">
        <v>169405</v>
      </c>
      <c r="U222">
        <v>107028</v>
      </c>
      <c r="V222">
        <v>0</v>
      </c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</row>
    <row r="223" spans="1:120">
      <c r="A223" t="s">
        <v>552</v>
      </c>
      <c r="B223">
        <v>27503</v>
      </c>
      <c r="C223">
        <v>-35834.94</v>
      </c>
      <c r="D223">
        <v>15985</v>
      </c>
      <c r="E223">
        <v>19991</v>
      </c>
      <c r="F223">
        <v>-36000</v>
      </c>
      <c r="G223">
        <v>-410719.96</v>
      </c>
      <c r="H223">
        <v>0</v>
      </c>
      <c r="I223">
        <v>783</v>
      </c>
      <c r="J223">
        <v>355</v>
      </c>
      <c r="K223">
        <v>-44329.93</v>
      </c>
      <c r="L223">
        <v>-91</v>
      </c>
      <c r="M223">
        <v>-42</v>
      </c>
      <c r="N223">
        <v>205</v>
      </c>
      <c r="O223">
        <v>199.31</v>
      </c>
      <c r="P223">
        <v>1861</v>
      </c>
      <c r="Q223">
        <v>33525</v>
      </c>
      <c r="R223">
        <v>16168</v>
      </c>
      <c r="S223">
        <v>47109.99</v>
      </c>
      <c r="T223">
        <v>31790</v>
      </c>
      <c r="U223">
        <v>19234</v>
      </c>
      <c r="V223">
        <v>9322</v>
      </c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</row>
    <row r="224" spans="1:120">
      <c r="A224" t="s">
        <v>553</v>
      </c>
      <c r="B224">
        <v>64</v>
      </c>
      <c r="C224">
        <v>1019.77</v>
      </c>
      <c r="D224">
        <v>855</v>
      </c>
      <c r="E224">
        <v>700</v>
      </c>
      <c r="F224">
        <v>55</v>
      </c>
      <c r="G224">
        <v>885.7</v>
      </c>
      <c r="H224">
        <v>439</v>
      </c>
      <c r="I224">
        <v>13</v>
      </c>
      <c r="J224">
        <v>-126</v>
      </c>
      <c r="K224">
        <v>551.45000000000005</v>
      </c>
      <c r="L224">
        <v>461</v>
      </c>
      <c r="M224">
        <v>198</v>
      </c>
      <c r="N224">
        <v>115</v>
      </c>
      <c r="O224">
        <v>684.61</v>
      </c>
      <c r="P224">
        <v>517</v>
      </c>
      <c r="Q224">
        <v>33319</v>
      </c>
      <c r="R224">
        <v>16069</v>
      </c>
      <c r="S224">
        <v>0</v>
      </c>
      <c r="T224">
        <v>0</v>
      </c>
      <c r="U224">
        <v>18580</v>
      </c>
      <c r="V224">
        <v>9019</v>
      </c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</row>
    <row r="225" spans="1:57">
      <c r="A225" t="s">
        <v>554</v>
      </c>
      <c r="B225">
        <v>0</v>
      </c>
      <c r="C225">
        <v>0</v>
      </c>
      <c r="D225">
        <v>0</v>
      </c>
      <c r="E225">
        <v>0</v>
      </c>
      <c r="F225">
        <v>0</v>
      </c>
      <c r="G225">
        <v>0</v>
      </c>
      <c r="H225">
        <v>0</v>
      </c>
      <c r="I225">
        <v>0</v>
      </c>
      <c r="J225">
        <v>0</v>
      </c>
      <c r="K225">
        <v>0</v>
      </c>
      <c r="L225">
        <v>0</v>
      </c>
      <c r="M225">
        <v>0</v>
      </c>
      <c r="N225">
        <v>0</v>
      </c>
      <c r="O225">
        <v>684.61</v>
      </c>
      <c r="P225">
        <v>517</v>
      </c>
      <c r="Q225">
        <v>206</v>
      </c>
      <c r="R225">
        <v>99</v>
      </c>
      <c r="S225">
        <v>0</v>
      </c>
      <c r="T225">
        <v>0</v>
      </c>
      <c r="U225">
        <v>654</v>
      </c>
      <c r="V225">
        <v>303</v>
      </c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</row>
    <row r="226" spans="1:57">
      <c r="A226" t="s">
        <v>555</v>
      </c>
      <c r="B226">
        <v>0</v>
      </c>
      <c r="C226">
        <v>0</v>
      </c>
      <c r="D226">
        <v>0</v>
      </c>
      <c r="E226">
        <v>0</v>
      </c>
      <c r="F226">
        <v>0</v>
      </c>
      <c r="G226">
        <v>0</v>
      </c>
      <c r="H226">
        <v>0</v>
      </c>
      <c r="I226">
        <v>0</v>
      </c>
      <c r="J226">
        <v>0</v>
      </c>
      <c r="K226">
        <v>0</v>
      </c>
      <c r="L226">
        <v>0</v>
      </c>
      <c r="M226">
        <v>0</v>
      </c>
      <c r="N226">
        <v>115</v>
      </c>
      <c r="O226">
        <v>0</v>
      </c>
      <c r="P226">
        <v>0</v>
      </c>
      <c r="Q226">
        <v>-402</v>
      </c>
      <c r="R226">
        <v>-518</v>
      </c>
      <c r="S226">
        <v>-546.47</v>
      </c>
      <c r="T226">
        <v>-441</v>
      </c>
      <c r="U226">
        <v>-206</v>
      </c>
      <c r="V226">
        <v>258</v>
      </c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</row>
    <row r="227" spans="1:57">
      <c r="A227" t="s">
        <v>559</v>
      </c>
      <c r="B227">
        <v>0</v>
      </c>
      <c r="C227">
        <v>0</v>
      </c>
      <c r="D227">
        <v>0</v>
      </c>
      <c r="E227">
        <v>0</v>
      </c>
      <c r="F227">
        <v>0</v>
      </c>
      <c r="G227">
        <v>0</v>
      </c>
      <c r="H227">
        <v>0</v>
      </c>
      <c r="I227">
        <v>0</v>
      </c>
      <c r="J227">
        <v>0</v>
      </c>
      <c r="K227">
        <v>0</v>
      </c>
      <c r="L227">
        <v>0</v>
      </c>
      <c r="M227">
        <v>0</v>
      </c>
      <c r="N227">
        <v>0</v>
      </c>
      <c r="O227">
        <v>-370.01</v>
      </c>
      <c r="P227">
        <v>0</v>
      </c>
      <c r="Q227">
        <v>262</v>
      </c>
      <c r="R227">
        <v>65</v>
      </c>
      <c r="S227">
        <v>139.1</v>
      </c>
      <c r="T227">
        <v>108</v>
      </c>
      <c r="U227">
        <v>0</v>
      </c>
      <c r="V227">
        <v>33</v>
      </c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</row>
    <row r="228" spans="1:57">
      <c r="A228" t="s">
        <v>560</v>
      </c>
      <c r="B228">
        <v>-2</v>
      </c>
      <c r="C228">
        <v>0</v>
      </c>
      <c r="D228">
        <v>0</v>
      </c>
      <c r="E228">
        <v>0</v>
      </c>
      <c r="F228">
        <v>0</v>
      </c>
      <c r="G228">
        <v>0</v>
      </c>
      <c r="H228">
        <v>0</v>
      </c>
      <c r="I228">
        <v>0</v>
      </c>
      <c r="J228">
        <v>0</v>
      </c>
      <c r="K228">
        <v>0</v>
      </c>
      <c r="L228">
        <v>0</v>
      </c>
      <c r="M228">
        <v>0</v>
      </c>
      <c r="N228">
        <v>0</v>
      </c>
      <c r="O228">
        <v>0</v>
      </c>
      <c r="P228">
        <v>0</v>
      </c>
      <c r="Q228">
        <v>0</v>
      </c>
      <c r="R228">
        <v>0</v>
      </c>
      <c r="S228">
        <v>0</v>
      </c>
      <c r="T228">
        <v>0</v>
      </c>
      <c r="U228">
        <v>0</v>
      </c>
      <c r="V228">
        <v>0</v>
      </c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</row>
    <row r="229" spans="1:57">
      <c r="A229" t="s">
        <v>2095</v>
      </c>
      <c r="B229">
        <v>-4</v>
      </c>
      <c r="C229">
        <v>0</v>
      </c>
      <c r="D229">
        <v>0</v>
      </c>
      <c r="E229">
        <v>0</v>
      </c>
      <c r="F229">
        <v>0</v>
      </c>
      <c r="G229">
        <v>0</v>
      </c>
      <c r="H229">
        <v>0</v>
      </c>
      <c r="I229">
        <v>0</v>
      </c>
      <c r="J229">
        <v>0</v>
      </c>
      <c r="K229">
        <v>0</v>
      </c>
      <c r="L229">
        <v>0</v>
      </c>
      <c r="M229">
        <v>0</v>
      </c>
      <c r="N229">
        <v>0</v>
      </c>
      <c r="O229">
        <v>0</v>
      </c>
      <c r="P229">
        <v>0</v>
      </c>
      <c r="Q229">
        <v>0</v>
      </c>
      <c r="R229">
        <v>0</v>
      </c>
      <c r="S229">
        <v>0</v>
      </c>
      <c r="T229">
        <v>0</v>
      </c>
      <c r="U229">
        <v>0</v>
      </c>
      <c r="V229">
        <v>0</v>
      </c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</row>
    <row r="230" spans="1:57">
      <c r="A230" t="s">
        <v>561</v>
      </c>
      <c r="B230">
        <v>-4998</v>
      </c>
      <c r="C230">
        <v>-26241.14</v>
      </c>
      <c r="D230">
        <v>-23079</v>
      </c>
      <c r="E230">
        <v>-11796</v>
      </c>
      <c r="F230">
        <v>-1679</v>
      </c>
      <c r="G230">
        <v>-17677.32</v>
      </c>
      <c r="H230">
        <v>-16656</v>
      </c>
      <c r="I230">
        <v>-700</v>
      </c>
      <c r="J230">
        <v>-303</v>
      </c>
      <c r="K230">
        <v>-1368.48</v>
      </c>
      <c r="L230">
        <v>-982</v>
      </c>
      <c r="M230">
        <v>-645</v>
      </c>
      <c r="N230">
        <v>-309</v>
      </c>
      <c r="O230">
        <v>0</v>
      </c>
      <c r="P230">
        <v>0</v>
      </c>
      <c r="Q230">
        <v>0</v>
      </c>
      <c r="R230">
        <v>-321</v>
      </c>
      <c r="S230">
        <v>-345.02</v>
      </c>
      <c r="T230">
        <v>-255</v>
      </c>
      <c r="U230">
        <v>-144</v>
      </c>
      <c r="V230">
        <v>-10</v>
      </c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</row>
    <row r="231" spans="1:57">
      <c r="A231" t="s">
        <v>520</v>
      </c>
      <c r="B231">
        <v>0</v>
      </c>
      <c r="C231">
        <v>-16800</v>
      </c>
      <c r="D231">
        <v>-16800</v>
      </c>
      <c r="E231">
        <v>-8000</v>
      </c>
      <c r="F231">
        <v>0</v>
      </c>
      <c r="G231">
        <v>-15320</v>
      </c>
      <c r="H231">
        <v>-15320</v>
      </c>
      <c r="I231">
        <v>0</v>
      </c>
      <c r="J231">
        <v>0</v>
      </c>
      <c r="K231">
        <v>0</v>
      </c>
      <c r="L231">
        <v>0</v>
      </c>
      <c r="M231">
        <v>0</v>
      </c>
      <c r="N231">
        <v>0</v>
      </c>
      <c r="O231">
        <v>0</v>
      </c>
      <c r="P231">
        <v>0</v>
      </c>
      <c r="Q231">
        <v>434</v>
      </c>
      <c r="R231">
        <v>363</v>
      </c>
      <c r="S231">
        <v>552.66</v>
      </c>
      <c r="T231">
        <v>410</v>
      </c>
      <c r="U231">
        <v>298</v>
      </c>
      <c r="V231">
        <v>54</v>
      </c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</row>
    <row r="232" spans="1:57">
      <c r="A232" t="s">
        <v>346</v>
      </c>
      <c r="B232">
        <v>-4998</v>
      </c>
      <c r="C232">
        <v>-9441.14</v>
      </c>
      <c r="D232">
        <v>-6279</v>
      </c>
      <c r="E232">
        <v>-3796</v>
      </c>
      <c r="F232">
        <v>-1679</v>
      </c>
      <c r="G232">
        <v>-2357.3200000000002</v>
      </c>
      <c r="H232">
        <v>-1336</v>
      </c>
      <c r="I232">
        <v>-700</v>
      </c>
      <c r="J232">
        <v>-303</v>
      </c>
      <c r="K232">
        <v>-1368.48</v>
      </c>
      <c r="L232">
        <v>-982</v>
      </c>
      <c r="M232">
        <v>-645</v>
      </c>
      <c r="N232">
        <v>-309</v>
      </c>
      <c r="O232">
        <v>0</v>
      </c>
      <c r="P232">
        <v>0</v>
      </c>
      <c r="Q232">
        <v>434</v>
      </c>
      <c r="R232">
        <v>0</v>
      </c>
      <c r="S232">
        <v>552.66</v>
      </c>
      <c r="T232">
        <v>410</v>
      </c>
      <c r="U232">
        <v>0</v>
      </c>
      <c r="V232">
        <v>54</v>
      </c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</row>
    <row r="233" spans="1:57">
      <c r="A233" t="s">
        <v>355</v>
      </c>
      <c r="B233">
        <v>525</v>
      </c>
      <c r="C233">
        <v>1652.17</v>
      </c>
      <c r="D233">
        <v>1289</v>
      </c>
      <c r="E233">
        <v>892</v>
      </c>
      <c r="F233">
        <v>462</v>
      </c>
      <c r="G233">
        <v>1615.26</v>
      </c>
      <c r="H233">
        <v>1074</v>
      </c>
      <c r="I233">
        <v>740</v>
      </c>
      <c r="J233">
        <v>384</v>
      </c>
      <c r="K233">
        <v>1805.94</v>
      </c>
      <c r="L233">
        <v>1061</v>
      </c>
      <c r="M233">
        <v>733</v>
      </c>
      <c r="N233">
        <v>380</v>
      </c>
      <c r="O233">
        <v>1559.1</v>
      </c>
      <c r="P233">
        <v>1261</v>
      </c>
      <c r="Q233">
        <v>0</v>
      </c>
      <c r="R233">
        <v>363</v>
      </c>
      <c r="S233">
        <v>0</v>
      </c>
      <c r="T233">
        <v>0</v>
      </c>
      <c r="U233">
        <v>298</v>
      </c>
      <c r="V233">
        <v>0</v>
      </c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</row>
    <row r="234" spans="1:57">
      <c r="A234" t="s">
        <v>562</v>
      </c>
      <c r="B234">
        <v>736</v>
      </c>
      <c r="C234">
        <v>2667.79</v>
      </c>
      <c r="D234">
        <v>1997</v>
      </c>
      <c r="E234">
        <v>1332</v>
      </c>
      <c r="F234">
        <v>666</v>
      </c>
      <c r="G234">
        <v>2755.39</v>
      </c>
      <c r="H234">
        <v>2018</v>
      </c>
      <c r="I234">
        <v>1345</v>
      </c>
      <c r="J234">
        <v>674</v>
      </c>
      <c r="K234">
        <v>2531.56</v>
      </c>
      <c r="L234">
        <v>1877</v>
      </c>
      <c r="M234">
        <v>1251</v>
      </c>
      <c r="N234">
        <v>625</v>
      </c>
      <c r="O234">
        <v>0</v>
      </c>
      <c r="P234">
        <v>0</v>
      </c>
      <c r="Q234">
        <v>0</v>
      </c>
      <c r="R234">
        <v>0</v>
      </c>
      <c r="S234">
        <v>0</v>
      </c>
      <c r="T234">
        <v>0</v>
      </c>
      <c r="U234">
        <v>0</v>
      </c>
      <c r="V234">
        <v>0</v>
      </c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</row>
    <row r="235" spans="1:57">
      <c r="A235" t="s">
        <v>2096</v>
      </c>
      <c r="B235">
        <v>0</v>
      </c>
      <c r="C235">
        <v>0</v>
      </c>
      <c r="D235">
        <v>0</v>
      </c>
      <c r="E235">
        <v>0</v>
      </c>
      <c r="F235">
        <v>0</v>
      </c>
      <c r="G235">
        <v>0</v>
      </c>
      <c r="H235">
        <v>226</v>
      </c>
      <c r="I235">
        <v>0</v>
      </c>
      <c r="J235">
        <v>0</v>
      </c>
      <c r="K235">
        <v>0</v>
      </c>
      <c r="L235">
        <v>6348</v>
      </c>
      <c r="M235">
        <v>-270</v>
      </c>
      <c r="N235">
        <v>-180</v>
      </c>
      <c r="O235">
        <v>0</v>
      </c>
      <c r="P235">
        <v>0</v>
      </c>
      <c r="Q235">
        <v>0</v>
      </c>
      <c r="R235">
        <v>0</v>
      </c>
      <c r="S235">
        <v>0</v>
      </c>
      <c r="T235">
        <v>0</v>
      </c>
      <c r="U235">
        <v>0</v>
      </c>
      <c r="V235">
        <v>0</v>
      </c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</row>
    <row r="236" spans="1:57">
      <c r="A236" t="s">
        <v>563</v>
      </c>
      <c r="B236">
        <v>0</v>
      </c>
      <c r="C236">
        <v>0</v>
      </c>
      <c r="D236">
        <v>0</v>
      </c>
      <c r="E236">
        <v>0</v>
      </c>
      <c r="F236">
        <v>0</v>
      </c>
      <c r="G236">
        <v>0</v>
      </c>
      <c r="H236">
        <v>0</v>
      </c>
      <c r="I236">
        <v>0</v>
      </c>
      <c r="J236">
        <v>0</v>
      </c>
      <c r="K236">
        <v>0</v>
      </c>
      <c r="L236">
        <v>0</v>
      </c>
      <c r="M236">
        <v>0</v>
      </c>
      <c r="N236">
        <v>0</v>
      </c>
      <c r="O236">
        <v>256.02</v>
      </c>
      <c r="P236">
        <v>-946</v>
      </c>
      <c r="Q236">
        <v>0</v>
      </c>
      <c r="R236">
        <v>0</v>
      </c>
      <c r="S236">
        <v>0</v>
      </c>
      <c r="T236">
        <v>0</v>
      </c>
      <c r="U236">
        <v>0</v>
      </c>
      <c r="V236">
        <v>0</v>
      </c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</row>
    <row r="237" spans="1:57">
      <c r="A237" t="s">
        <v>564</v>
      </c>
      <c r="B237">
        <v>109361</v>
      </c>
      <c r="C237">
        <v>411975.6</v>
      </c>
      <c r="D237">
        <v>301696</v>
      </c>
      <c r="E237">
        <v>177703</v>
      </c>
      <c r="F237">
        <v>82812</v>
      </c>
      <c r="G237">
        <v>346245.79</v>
      </c>
      <c r="H237">
        <v>290523</v>
      </c>
      <c r="I237">
        <v>192362</v>
      </c>
      <c r="J237">
        <v>111671</v>
      </c>
      <c r="K237">
        <v>459261.45</v>
      </c>
      <c r="L237">
        <v>379435</v>
      </c>
      <c r="M237">
        <v>159488</v>
      </c>
      <c r="N237">
        <v>59907</v>
      </c>
      <c r="O237">
        <v>151578.29999999999</v>
      </c>
      <c r="P237">
        <v>83495</v>
      </c>
      <c r="Q237">
        <v>0</v>
      </c>
      <c r="R237">
        <v>0</v>
      </c>
      <c r="S237">
        <v>0</v>
      </c>
      <c r="T237">
        <v>0</v>
      </c>
      <c r="U237">
        <v>0</v>
      </c>
      <c r="V237">
        <v>0</v>
      </c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</row>
    <row r="238" spans="1:57">
      <c r="A238" t="s">
        <v>565</v>
      </c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>
        <v>0</v>
      </c>
      <c r="R238">
        <v>0</v>
      </c>
      <c r="S238">
        <v>0</v>
      </c>
      <c r="T238">
        <v>0</v>
      </c>
      <c r="U238">
        <v>0</v>
      </c>
      <c r="V238">
        <v>0</v>
      </c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</row>
    <row r="239" spans="1:57">
      <c r="A239" t="s">
        <v>566</v>
      </c>
      <c r="B239">
        <v>9662</v>
      </c>
      <c r="C239">
        <v>-4931.84</v>
      </c>
      <c r="D239">
        <v>-13850</v>
      </c>
      <c r="E239">
        <v>108</v>
      </c>
      <c r="F239">
        <v>-2976</v>
      </c>
      <c r="G239">
        <v>18735</v>
      </c>
      <c r="H239">
        <v>3509</v>
      </c>
      <c r="I239">
        <v>10577</v>
      </c>
      <c r="J239">
        <v>-9267</v>
      </c>
      <c r="K239">
        <v>-59844.62</v>
      </c>
      <c r="L239">
        <v>-146200</v>
      </c>
      <c r="M239">
        <v>-26089</v>
      </c>
      <c r="N239">
        <v>-24097</v>
      </c>
      <c r="O239">
        <v>-4813.96</v>
      </c>
      <c r="P239">
        <v>-7058</v>
      </c>
      <c r="Q239">
        <v>0</v>
      </c>
      <c r="R239">
        <v>0</v>
      </c>
      <c r="S239">
        <v>0</v>
      </c>
      <c r="T239">
        <v>0</v>
      </c>
      <c r="U239">
        <v>0</v>
      </c>
      <c r="V239">
        <v>0</v>
      </c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</row>
    <row r="240" spans="1:57">
      <c r="A240" t="s">
        <v>567</v>
      </c>
      <c r="B240">
        <v>34</v>
      </c>
      <c r="C240">
        <v>4731.87</v>
      </c>
      <c r="D240">
        <v>5154</v>
      </c>
      <c r="E240">
        <v>5841</v>
      </c>
      <c r="F240">
        <v>-1210</v>
      </c>
      <c r="G240">
        <v>-6044.96</v>
      </c>
      <c r="H240">
        <v>-1413</v>
      </c>
      <c r="I240">
        <v>-134</v>
      </c>
      <c r="J240">
        <v>-4404</v>
      </c>
      <c r="K240">
        <v>-5192.62</v>
      </c>
      <c r="L240">
        <v>-20145</v>
      </c>
      <c r="M240">
        <v>3341</v>
      </c>
      <c r="N240">
        <v>4285</v>
      </c>
      <c r="O240">
        <v>-3928.95</v>
      </c>
      <c r="P240">
        <v>-64</v>
      </c>
      <c r="Q240">
        <v>835</v>
      </c>
      <c r="R240">
        <v>593</v>
      </c>
      <c r="S240">
        <v>1.45</v>
      </c>
      <c r="T240">
        <v>1</v>
      </c>
      <c r="U240">
        <v>1</v>
      </c>
      <c r="V240">
        <v>1</v>
      </c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</row>
    <row r="241" spans="1:57">
      <c r="A241" t="s">
        <v>568</v>
      </c>
      <c r="B241">
        <v>257</v>
      </c>
      <c r="C241">
        <v>-1198.08</v>
      </c>
      <c r="D241">
        <v>-1116</v>
      </c>
      <c r="E241">
        <v>-1536</v>
      </c>
      <c r="F241">
        <v>-6</v>
      </c>
      <c r="G241">
        <v>17198.45</v>
      </c>
      <c r="H241">
        <v>12110</v>
      </c>
      <c r="I241">
        <v>7486</v>
      </c>
      <c r="J241">
        <v>11782</v>
      </c>
      <c r="K241">
        <v>-18963.34</v>
      </c>
      <c r="L241">
        <v>-37086</v>
      </c>
      <c r="M241">
        <v>-360</v>
      </c>
      <c r="N241">
        <v>321</v>
      </c>
      <c r="O241">
        <v>-235.83</v>
      </c>
      <c r="P241">
        <v>-612</v>
      </c>
      <c r="Q241">
        <v>0</v>
      </c>
      <c r="R241">
        <v>0</v>
      </c>
      <c r="S241">
        <v>0</v>
      </c>
      <c r="T241">
        <v>0</v>
      </c>
      <c r="U241">
        <v>0</v>
      </c>
      <c r="V241">
        <v>0</v>
      </c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</row>
    <row r="242" spans="1:57">
      <c r="A242" t="s">
        <v>569</v>
      </c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>
        <v>0</v>
      </c>
      <c r="R242">
        <v>0</v>
      </c>
      <c r="S242">
        <v>0</v>
      </c>
      <c r="T242">
        <v>0</v>
      </c>
      <c r="U242">
        <v>0</v>
      </c>
      <c r="V242">
        <v>0</v>
      </c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</row>
    <row r="243" spans="1:57">
      <c r="A243" t="s">
        <v>570</v>
      </c>
      <c r="B243">
        <v>-17113</v>
      </c>
      <c r="C243">
        <v>9487</v>
      </c>
      <c r="D243">
        <v>-5633</v>
      </c>
      <c r="E243">
        <v>-5391</v>
      </c>
      <c r="F243">
        <v>-26590</v>
      </c>
      <c r="G243">
        <v>21062.79</v>
      </c>
      <c r="H243">
        <v>-11845</v>
      </c>
      <c r="I243">
        <v>-28605</v>
      </c>
      <c r="J243">
        <v>-23159</v>
      </c>
      <c r="K243">
        <v>32986.92</v>
      </c>
      <c r="L243">
        <v>16345</v>
      </c>
      <c r="M243">
        <v>11541</v>
      </c>
      <c r="N243">
        <v>-7377</v>
      </c>
      <c r="O243">
        <v>-21318.95</v>
      </c>
      <c r="P243">
        <v>-15391</v>
      </c>
      <c r="Q243">
        <v>-1068</v>
      </c>
      <c r="R243">
        <v>-365</v>
      </c>
      <c r="S243">
        <v>-2281.7600000000002</v>
      </c>
      <c r="T243">
        <v>-1325</v>
      </c>
      <c r="U243">
        <v>-1500</v>
      </c>
      <c r="V243">
        <v>-534</v>
      </c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</row>
    <row r="244" spans="1:57">
      <c r="A244" t="s">
        <v>2097</v>
      </c>
      <c r="B244">
        <v>-180</v>
      </c>
      <c r="C244">
        <v>1430.44</v>
      </c>
      <c r="D244">
        <v>1821</v>
      </c>
      <c r="E244">
        <v>619</v>
      </c>
      <c r="F244">
        <v>-161</v>
      </c>
      <c r="G244">
        <v>2461.42</v>
      </c>
      <c r="H244">
        <v>2164</v>
      </c>
      <c r="I244">
        <v>1391</v>
      </c>
      <c r="J244">
        <v>1928</v>
      </c>
      <c r="K244">
        <v>2707.46</v>
      </c>
      <c r="L244">
        <v>2510</v>
      </c>
      <c r="M244">
        <v>578</v>
      </c>
      <c r="N244">
        <v>-314</v>
      </c>
      <c r="O244">
        <v>0</v>
      </c>
      <c r="P244">
        <v>0</v>
      </c>
      <c r="Q244">
        <v>44685</v>
      </c>
      <c r="R244">
        <v>29076</v>
      </c>
      <c r="S244">
        <v>251248.66</v>
      </c>
      <c r="T244">
        <v>199693</v>
      </c>
      <c r="U244">
        <v>124711</v>
      </c>
      <c r="V244">
        <v>64866</v>
      </c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</row>
    <row r="245" spans="1:57">
      <c r="A245" t="s">
        <v>571</v>
      </c>
      <c r="B245">
        <v>0</v>
      </c>
      <c r="C245">
        <v>-700.42</v>
      </c>
      <c r="D245">
        <v>0</v>
      </c>
      <c r="E245">
        <v>0</v>
      </c>
      <c r="F245">
        <v>0</v>
      </c>
      <c r="G245">
        <v>-532.77</v>
      </c>
      <c r="H245">
        <v>0</v>
      </c>
      <c r="I245">
        <v>0</v>
      </c>
      <c r="J245">
        <v>0</v>
      </c>
      <c r="K245">
        <v>-2277.1799999999998</v>
      </c>
      <c r="L245">
        <v>0</v>
      </c>
      <c r="M245">
        <v>0</v>
      </c>
      <c r="N245">
        <v>0</v>
      </c>
      <c r="O245">
        <v>0</v>
      </c>
      <c r="P245">
        <v>0</v>
      </c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</row>
    <row r="246" spans="1:57">
      <c r="A246" t="s">
        <v>572</v>
      </c>
      <c r="B246">
        <v>3834</v>
      </c>
      <c r="C246">
        <v>-5058.1499999999996</v>
      </c>
      <c r="D246">
        <v>-4402</v>
      </c>
      <c r="E246">
        <v>-4616</v>
      </c>
      <c r="F246">
        <v>-755</v>
      </c>
      <c r="G246">
        <v>934.28</v>
      </c>
      <c r="H246">
        <v>-8765</v>
      </c>
      <c r="I246">
        <v>-5598</v>
      </c>
      <c r="J246">
        <v>-4293</v>
      </c>
      <c r="K246">
        <v>21297.47</v>
      </c>
      <c r="L246">
        <v>59918</v>
      </c>
      <c r="M246">
        <v>1964</v>
      </c>
      <c r="N246">
        <v>-208</v>
      </c>
      <c r="O246">
        <v>-3566.79</v>
      </c>
      <c r="P246">
        <v>-4173</v>
      </c>
      <c r="Q246">
        <v>6316</v>
      </c>
      <c r="R246">
        <v>-10005</v>
      </c>
      <c r="S246">
        <v>13154.84</v>
      </c>
      <c r="T246">
        <v>-38865</v>
      </c>
      <c r="U246">
        <v>-16204</v>
      </c>
      <c r="V246">
        <v>-4273</v>
      </c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</row>
    <row r="247" spans="1:57">
      <c r="A247" t="s">
        <v>573</v>
      </c>
      <c r="B247">
        <v>105855</v>
      </c>
      <c r="C247">
        <v>415736.42</v>
      </c>
      <c r="D247">
        <v>283670</v>
      </c>
      <c r="E247">
        <v>172728</v>
      </c>
      <c r="F247">
        <v>51114</v>
      </c>
      <c r="G247">
        <v>400060.02</v>
      </c>
      <c r="H247">
        <v>286283</v>
      </c>
      <c r="I247">
        <v>177479</v>
      </c>
      <c r="J247">
        <v>84258</v>
      </c>
      <c r="K247">
        <v>429975.55</v>
      </c>
      <c r="L247">
        <v>254777</v>
      </c>
      <c r="M247">
        <v>150463</v>
      </c>
      <c r="N247">
        <v>32517</v>
      </c>
      <c r="O247">
        <v>117713.82</v>
      </c>
      <c r="P247">
        <v>56197</v>
      </c>
      <c r="Q247">
        <v>-789</v>
      </c>
      <c r="R247">
        <v>-2221</v>
      </c>
      <c r="S247">
        <v>-7687.57</v>
      </c>
      <c r="T247">
        <v>-8004</v>
      </c>
      <c r="U247">
        <v>-5499</v>
      </c>
      <c r="V247">
        <v>-4851</v>
      </c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</row>
    <row r="248" spans="1:57">
      <c r="A248" t="s">
        <v>612</v>
      </c>
      <c r="B248">
        <v>-525</v>
      </c>
      <c r="C248">
        <v>-1652.17</v>
      </c>
      <c r="D248">
        <v>-1289</v>
      </c>
      <c r="E248">
        <v>-892</v>
      </c>
      <c r="F248">
        <v>-462</v>
      </c>
      <c r="G248">
        <v>-2006.6</v>
      </c>
      <c r="H248">
        <v>-1514</v>
      </c>
      <c r="I248">
        <v>-1027</v>
      </c>
      <c r="J248">
        <v>-528</v>
      </c>
      <c r="K248">
        <v>-2380.6799999999998</v>
      </c>
      <c r="L248">
        <v>-1492</v>
      </c>
      <c r="M248">
        <v>-1020</v>
      </c>
      <c r="N248">
        <v>-523</v>
      </c>
      <c r="O248">
        <v>-2127.94</v>
      </c>
      <c r="P248">
        <v>-1687</v>
      </c>
      <c r="Q248">
        <v>-2595</v>
      </c>
      <c r="R248">
        <v>-970</v>
      </c>
      <c r="S248">
        <v>-466.79</v>
      </c>
      <c r="T248">
        <v>-3436</v>
      </c>
      <c r="U248">
        <v>-5750</v>
      </c>
      <c r="V248">
        <v>-3469</v>
      </c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</row>
    <row r="249" spans="1:57">
      <c r="A249" t="s">
        <v>574</v>
      </c>
      <c r="B249">
        <v>-3285</v>
      </c>
      <c r="C249">
        <v>-50915.03</v>
      </c>
      <c r="D249">
        <v>-47516</v>
      </c>
      <c r="E249">
        <v>-26442</v>
      </c>
      <c r="F249">
        <v>-2899</v>
      </c>
      <c r="G249">
        <v>-69773.97</v>
      </c>
      <c r="H249">
        <v>-65934</v>
      </c>
      <c r="I249">
        <v>-36711</v>
      </c>
      <c r="J249">
        <v>-2160</v>
      </c>
      <c r="K249">
        <v>-55856.03</v>
      </c>
      <c r="L249">
        <v>-52404</v>
      </c>
      <c r="M249">
        <v>-12385</v>
      </c>
      <c r="N249">
        <v>-5451</v>
      </c>
      <c r="O249">
        <v>-30293.78</v>
      </c>
      <c r="P249">
        <v>-27844</v>
      </c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</row>
    <row r="250" spans="1:57">
      <c r="A250" t="s">
        <v>359</v>
      </c>
      <c r="B250">
        <v>102045</v>
      </c>
      <c r="C250">
        <v>363169.22</v>
      </c>
      <c r="D250">
        <v>234865</v>
      </c>
      <c r="E250">
        <v>145394</v>
      </c>
      <c r="F250">
        <v>47753</v>
      </c>
      <c r="G250">
        <v>328279.44</v>
      </c>
      <c r="H250">
        <v>218835</v>
      </c>
      <c r="I250">
        <v>139741</v>
      </c>
      <c r="J250">
        <v>81570</v>
      </c>
      <c r="K250">
        <v>371738.84</v>
      </c>
      <c r="L250">
        <v>200881</v>
      </c>
      <c r="M250">
        <v>137058</v>
      </c>
      <c r="N250">
        <v>26543</v>
      </c>
      <c r="O250">
        <v>85292.1</v>
      </c>
      <c r="P250">
        <v>26666</v>
      </c>
      <c r="Q250">
        <v>-26343</v>
      </c>
      <c r="R250">
        <v>-11744</v>
      </c>
      <c r="S250">
        <v>7674.35</v>
      </c>
      <c r="T250">
        <v>35108</v>
      </c>
      <c r="U250">
        <v>41390</v>
      </c>
      <c r="V250">
        <v>20230</v>
      </c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</row>
    <row r="251" spans="1:57">
      <c r="A251" t="s">
        <v>575</v>
      </c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>
        <v>0</v>
      </c>
      <c r="R251">
        <v>0</v>
      </c>
      <c r="S251">
        <v>0</v>
      </c>
      <c r="T251">
        <v>0</v>
      </c>
      <c r="U251">
        <v>0</v>
      </c>
      <c r="V251">
        <v>0</v>
      </c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</row>
    <row r="252" spans="1:57">
      <c r="A252" t="s">
        <v>576</v>
      </c>
      <c r="B252">
        <v>0</v>
      </c>
      <c r="C252">
        <v>0</v>
      </c>
      <c r="D252">
        <v>0</v>
      </c>
      <c r="E252">
        <v>0</v>
      </c>
      <c r="F252">
        <v>0</v>
      </c>
      <c r="G252">
        <v>0</v>
      </c>
      <c r="H252">
        <v>0</v>
      </c>
      <c r="I252">
        <v>0</v>
      </c>
      <c r="J252">
        <v>0</v>
      </c>
      <c r="K252">
        <v>0</v>
      </c>
      <c r="L252">
        <v>0</v>
      </c>
      <c r="M252">
        <v>0</v>
      </c>
      <c r="N252">
        <v>-2000</v>
      </c>
      <c r="O252">
        <v>121860.61</v>
      </c>
      <c r="P252">
        <v>70790</v>
      </c>
      <c r="Q252">
        <v>0</v>
      </c>
      <c r="R252">
        <v>0</v>
      </c>
      <c r="S252">
        <v>0</v>
      </c>
      <c r="T252">
        <v>0</v>
      </c>
      <c r="U252">
        <v>0</v>
      </c>
      <c r="V252">
        <v>0</v>
      </c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</row>
    <row r="253" spans="1:57">
      <c r="A253" t="s">
        <v>577</v>
      </c>
      <c r="B253">
        <v>10026</v>
      </c>
      <c r="C253">
        <v>304854.76</v>
      </c>
      <c r="D253">
        <v>4000</v>
      </c>
      <c r="E253">
        <v>4000</v>
      </c>
      <c r="F253">
        <v>4000</v>
      </c>
      <c r="G253">
        <v>155367.38</v>
      </c>
      <c r="H253">
        <v>5367</v>
      </c>
      <c r="I253">
        <v>0</v>
      </c>
      <c r="J253">
        <v>60000</v>
      </c>
      <c r="K253">
        <v>45205.24</v>
      </c>
      <c r="L253">
        <v>10659</v>
      </c>
      <c r="M253">
        <v>10977</v>
      </c>
      <c r="N253">
        <v>12679</v>
      </c>
      <c r="O253">
        <v>28824.48</v>
      </c>
      <c r="P253">
        <v>27402</v>
      </c>
      <c r="Q253">
        <v>-3889</v>
      </c>
      <c r="R253">
        <v>-3059</v>
      </c>
      <c r="S253">
        <v>13384.52</v>
      </c>
      <c r="T253">
        <v>20310</v>
      </c>
      <c r="U253">
        <v>806</v>
      </c>
      <c r="V253">
        <v>365</v>
      </c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</row>
    <row r="254" spans="1:57">
      <c r="A254" t="s">
        <v>578</v>
      </c>
      <c r="B254">
        <v>0</v>
      </c>
      <c r="C254">
        <v>304854.76</v>
      </c>
      <c r="D254">
        <v>4000</v>
      </c>
      <c r="E254">
        <v>4000</v>
      </c>
      <c r="F254">
        <v>0</v>
      </c>
      <c r="G254">
        <v>155367.38</v>
      </c>
      <c r="H254">
        <v>5367</v>
      </c>
      <c r="I254">
        <v>0</v>
      </c>
      <c r="J254">
        <v>60000</v>
      </c>
      <c r="K254">
        <v>45205.24</v>
      </c>
      <c r="L254">
        <v>10659</v>
      </c>
      <c r="M254">
        <v>10977</v>
      </c>
      <c r="N254">
        <v>12679</v>
      </c>
      <c r="O254">
        <v>0</v>
      </c>
      <c r="P254">
        <v>0</v>
      </c>
      <c r="Q254">
        <v>17385</v>
      </c>
      <c r="R254">
        <v>1077</v>
      </c>
      <c r="S254">
        <v>277308.01</v>
      </c>
      <c r="T254">
        <v>204806</v>
      </c>
      <c r="U254">
        <v>139454</v>
      </c>
      <c r="V254">
        <v>72868</v>
      </c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</row>
    <row r="255" spans="1:57">
      <c r="A255" t="s">
        <v>2098</v>
      </c>
      <c r="B255">
        <v>10026</v>
      </c>
      <c r="C255">
        <v>0</v>
      </c>
      <c r="D255">
        <v>0</v>
      </c>
      <c r="E255">
        <v>0</v>
      </c>
      <c r="F255">
        <v>4000</v>
      </c>
      <c r="G255">
        <v>0</v>
      </c>
      <c r="H255">
        <v>0</v>
      </c>
      <c r="I255">
        <v>0</v>
      </c>
      <c r="J255">
        <v>0</v>
      </c>
      <c r="K255">
        <v>0</v>
      </c>
      <c r="L255">
        <v>0</v>
      </c>
      <c r="M255">
        <v>0</v>
      </c>
      <c r="N255">
        <v>0</v>
      </c>
      <c r="O255">
        <v>0</v>
      </c>
      <c r="P255">
        <v>0</v>
      </c>
      <c r="Q255">
        <v>-1118</v>
      </c>
      <c r="R255">
        <v>-754</v>
      </c>
      <c r="S255">
        <v>-1.45</v>
      </c>
      <c r="T255">
        <v>-1</v>
      </c>
      <c r="U255">
        <v>-1</v>
      </c>
      <c r="V255">
        <v>-1</v>
      </c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</row>
    <row r="256" spans="1:57">
      <c r="A256" t="s">
        <v>579</v>
      </c>
      <c r="B256">
        <v>0</v>
      </c>
      <c r="C256">
        <v>-657470.99</v>
      </c>
      <c r="D256">
        <v>-325855</v>
      </c>
      <c r="E256">
        <v>-310855</v>
      </c>
      <c r="F256">
        <v>-70155</v>
      </c>
      <c r="G256">
        <v>-79000</v>
      </c>
      <c r="H256">
        <v>0</v>
      </c>
      <c r="I256">
        <v>0</v>
      </c>
      <c r="J256">
        <v>0</v>
      </c>
      <c r="K256">
        <v>-165000</v>
      </c>
      <c r="L256">
        <v>0</v>
      </c>
      <c r="M256">
        <v>-496</v>
      </c>
      <c r="N256">
        <v>-189</v>
      </c>
      <c r="O256">
        <v>-22197.66</v>
      </c>
      <c r="P256">
        <v>-21808</v>
      </c>
      <c r="Q256">
        <v>-5665</v>
      </c>
      <c r="R256">
        <v>-1687</v>
      </c>
      <c r="S256">
        <v>-32544.63</v>
      </c>
      <c r="T256">
        <v>-30253</v>
      </c>
      <c r="U256">
        <v>-14011</v>
      </c>
      <c r="V256">
        <v>-2038</v>
      </c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</row>
    <row r="257" spans="1:57">
      <c r="A257" t="s">
        <v>581</v>
      </c>
      <c r="B257">
        <v>0</v>
      </c>
      <c r="C257">
        <v>-24499.98</v>
      </c>
      <c r="D257">
        <v>0</v>
      </c>
      <c r="E257">
        <v>0</v>
      </c>
      <c r="F257">
        <v>0</v>
      </c>
      <c r="G257">
        <v>0</v>
      </c>
      <c r="H257">
        <v>0</v>
      </c>
      <c r="I257">
        <v>0</v>
      </c>
      <c r="J257">
        <v>0</v>
      </c>
      <c r="K257">
        <v>0</v>
      </c>
      <c r="L257">
        <v>0</v>
      </c>
      <c r="M257">
        <v>0</v>
      </c>
      <c r="N257">
        <v>0</v>
      </c>
      <c r="O257">
        <v>0</v>
      </c>
      <c r="P257">
        <v>0</v>
      </c>
      <c r="Q257">
        <v>10602</v>
      </c>
      <c r="R257">
        <v>-1364</v>
      </c>
      <c r="S257">
        <v>244761.94</v>
      </c>
      <c r="T257">
        <v>174552</v>
      </c>
      <c r="U257">
        <v>125442</v>
      </c>
      <c r="V257">
        <v>70829</v>
      </c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</row>
    <row r="258" spans="1:57">
      <c r="A258" t="s">
        <v>582</v>
      </c>
      <c r="B258">
        <v>114</v>
      </c>
      <c r="C258">
        <v>134.44</v>
      </c>
      <c r="D258">
        <v>102</v>
      </c>
      <c r="E258">
        <v>94</v>
      </c>
      <c r="F258">
        <v>71</v>
      </c>
      <c r="G258">
        <v>571</v>
      </c>
      <c r="H258">
        <v>534</v>
      </c>
      <c r="I258">
        <v>517</v>
      </c>
      <c r="J258">
        <v>516</v>
      </c>
      <c r="K258">
        <v>40.200000000000003</v>
      </c>
      <c r="L258">
        <v>27</v>
      </c>
      <c r="M258">
        <v>25</v>
      </c>
      <c r="N258">
        <v>0</v>
      </c>
      <c r="O258">
        <v>389</v>
      </c>
      <c r="P258">
        <v>69</v>
      </c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</row>
    <row r="259" spans="1:57">
      <c r="A259" t="s">
        <v>583</v>
      </c>
      <c r="B259">
        <v>114</v>
      </c>
      <c r="C259">
        <v>134.44</v>
      </c>
      <c r="D259">
        <v>102</v>
      </c>
      <c r="E259">
        <v>94</v>
      </c>
      <c r="F259">
        <v>71</v>
      </c>
      <c r="G259">
        <v>571</v>
      </c>
      <c r="H259">
        <v>534</v>
      </c>
      <c r="I259">
        <v>517</v>
      </c>
      <c r="J259">
        <v>516</v>
      </c>
      <c r="K259">
        <v>40.200000000000003</v>
      </c>
      <c r="L259">
        <v>27</v>
      </c>
      <c r="M259">
        <v>25</v>
      </c>
      <c r="N259">
        <v>0</v>
      </c>
      <c r="O259">
        <v>389</v>
      </c>
      <c r="P259">
        <v>69</v>
      </c>
      <c r="Q259">
        <v>40717</v>
      </c>
      <c r="R259">
        <v>-7767</v>
      </c>
      <c r="S259">
        <v>170503.22</v>
      </c>
      <c r="T259">
        <v>230620</v>
      </c>
      <c r="U259">
        <v>128438</v>
      </c>
      <c r="V259">
        <v>58662</v>
      </c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</row>
    <row r="260" spans="1:57">
      <c r="A260" t="s">
        <v>360</v>
      </c>
      <c r="B260">
        <v>-25819</v>
      </c>
      <c r="C260">
        <v>-83119.59</v>
      </c>
      <c r="D260">
        <v>-64485</v>
      </c>
      <c r="E260">
        <v>-47594</v>
      </c>
      <c r="F260">
        <v>-23552</v>
      </c>
      <c r="G260">
        <v>-93519.73</v>
      </c>
      <c r="H260">
        <v>-70545</v>
      </c>
      <c r="I260">
        <v>-46966</v>
      </c>
      <c r="J260">
        <v>-21286</v>
      </c>
      <c r="K260">
        <v>-83084.25</v>
      </c>
      <c r="L260">
        <v>-54175</v>
      </c>
      <c r="M260">
        <v>-32859</v>
      </c>
      <c r="N260">
        <v>-11955</v>
      </c>
      <c r="O260">
        <v>-79648.05</v>
      </c>
      <c r="P260">
        <v>-51072</v>
      </c>
      <c r="Q260">
        <v>21558</v>
      </c>
      <c r="R260">
        <v>21368</v>
      </c>
      <c r="S260">
        <v>40937.160000000003</v>
      </c>
      <c r="T260">
        <v>0</v>
      </c>
      <c r="U260">
        <v>3935</v>
      </c>
      <c r="V260">
        <v>0</v>
      </c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</row>
    <row r="261" spans="1:57">
      <c r="A261" t="s">
        <v>583</v>
      </c>
      <c r="B261">
        <v>-25713</v>
      </c>
      <c r="C261">
        <v>-82359.89</v>
      </c>
      <c r="D261">
        <v>-64003</v>
      </c>
      <c r="E261">
        <v>-47594</v>
      </c>
      <c r="F261">
        <v>-23552</v>
      </c>
      <c r="G261">
        <v>-92969.94</v>
      </c>
      <c r="H261">
        <v>-70006</v>
      </c>
      <c r="I261">
        <v>-46873</v>
      </c>
      <c r="J261">
        <v>-21193</v>
      </c>
      <c r="K261">
        <v>-82380.320000000007</v>
      </c>
      <c r="L261">
        <v>-53603</v>
      </c>
      <c r="M261">
        <v>-32287</v>
      </c>
      <c r="N261">
        <v>-11955</v>
      </c>
      <c r="O261">
        <v>-79095.48</v>
      </c>
      <c r="P261">
        <v>-50628</v>
      </c>
      <c r="Q261">
        <v>0</v>
      </c>
      <c r="R261">
        <v>0</v>
      </c>
      <c r="S261">
        <v>0</v>
      </c>
      <c r="T261">
        <v>0</v>
      </c>
      <c r="U261">
        <v>0</v>
      </c>
      <c r="V261">
        <v>0</v>
      </c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</row>
    <row r="262" spans="1:57">
      <c r="A262" t="s">
        <v>584</v>
      </c>
      <c r="B262">
        <v>-106</v>
      </c>
      <c r="C262">
        <v>-759.7</v>
      </c>
      <c r="D262">
        <v>-482</v>
      </c>
      <c r="E262">
        <v>0</v>
      </c>
      <c r="F262">
        <v>0</v>
      </c>
      <c r="G262">
        <v>-549.79</v>
      </c>
      <c r="H262">
        <v>-539</v>
      </c>
      <c r="I262">
        <v>-93</v>
      </c>
      <c r="J262">
        <v>-93</v>
      </c>
      <c r="K262">
        <v>-703.93</v>
      </c>
      <c r="L262">
        <v>-572</v>
      </c>
      <c r="M262">
        <v>-572</v>
      </c>
      <c r="N262">
        <v>0</v>
      </c>
      <c r="O262">
        <v>-552.57000000000005</v>
      </c>
      <c r="P262">
        <v>-444</v>
      </c>
      <c r="Q262">
        <v>0</v>
      </c>
      <c r="R262">
        <v>0</v>
      </c>
      <c r="S262">
        <v>0</v>
      </c>
      <c r="T262">
        <v>0</v>
      </c>
      <c r="U262">
        <v>0</v>
      </c>
      <c r="V262">
        <v>0</v>
      </c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</row>
    <row r="263" spans="1:57">
      <c r="A263" t="s">
        <v>2099</v>
      </c>
      <c r="B263">
        <v>0</v>
      </c>
      <c r="C263">
        <v>0</v>
      </c>
      <c r="D263">
        <v>0</v>
      </c>
      <c r="E263">
        <v>0</v>
      </c>
      <c r="F263">
        <v>0</v>
      </c>
      <c r="G263">
        <v>0</v>
      </c>
      <c r="H263">
        <v>-60000</v>
      </c>
      <c r="I263">
        <v>0</v>
      </c>
      <c r="J263">
        <v>0</v>
      </c>
      <c r="K263">
        <v>0</v>
      </c>
      <c r="L263">
        <v>0</v>
      </c>
      <c r="M263">
        <v>0</v>
      </c>
      <c r="N263">
        <v>0</v>
      </c>
      <c r="O263">
        <v>0</v>
      </c>
      <c r="P263">
        <v>0</v>
      </c>
      <c r="Q263">
        <v>-13372</v>
      </c>
      <c r="R263">
        <v>-3500</v>
      </c>
      <c r="S263">
        <v>-45034.2</v>
      </c>
      <c r="T263">
        <v>-29173</v>
      </c>
      <c r="U263">
        <v>0</v>
      </c>
      <c r="V263">
        <v>-19007</v>
      </c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</row>
    <row r="264" spans="1:57">
      <c r="A264" t="s">
        <v>2100</v>
      </c>
      <c r="B264">
        <v>0</v>
      </c>
      <c r="C264">
        <v>0</v>
      </c>
      <c r="D264">
        <v>0</v>
      </c>
      <c r="E264">
        <v>0</v>
      </c>
      <c r="F264">
        <v>0</v>
      </c>
      <c r="G264">
        <v>0</v>
      </c>
      <c r="H264">
        <v>90000</v>
      </c>
      <c r="I264">
        <v>0</v>
      </c>
      <c r="J264">
        <v>0</v>
      </c>
      <c r="K264">
        <v>0</v>
      </c>
      <c r="L264">
        <v>0</v>
      </c>
      <c r="M264">
        <v>0</v>
      </c>
      <c r="N264">
        <v>0</v>
      </c>
      <c r="O264">
        <v>0</v>
      </c>
      <c r="P264">
        <v>0</v>
      </c>
      <c r="Q264">
        <v>0</v>
      </c>
      <c r="R264">
        <v>0</v>
      </c>
      <c r="S264">
        <v>0</v>
      </c>
      <c r="T264">
        <v>0</v>
      </c>
      <c r="U264">
        <v>0</v>
      </c>
      <c r="V264">
        <v>0</v>
      </c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</row>
    <row r="265" spans="1:57">
      <c r="A265" t="s">
        <v>587</v>
      </c>
      <c r="B265">
        <v>0</v>
      </c>
      <c r="C265">
        <v>16800</v>
      </c>
      <c r="D265">
        <v>16800</v>
      </c>
      <c r="E265">
        <v>8000</v>
      </c>
      <c r="F265">
        <v>0</v>
      </c>
      <c r="G265">
        <v>15320</v>
      </c>
      <c r="H265">
        <v>15320</v>
      </c>
      <c r="I265">
        <v>0</v>
      </c>
      <c r="J265">
        <v>0</v>
      </c>
      <c r="K265">
        <v>0</v>
      </c>
      <c r="L265">
        <v>0</v>
      </c>
      <c r="M265">
        <v>0</v>
      </c>
      <c r="N265">
        <v>0</v>
      </c>
      <c r="O265">
        <v>0</v>
      </c>
      <c r="P265">
        <v>0</v>
      </c>
      <c r="Q265">
        <v>74</v>
      </c>
      <c r="R265">
        <v>0</v>
      </c>
      <c r="S265">
        <v>7.55</v>
      </c>
      <c r="T265">
        <v>2</v>
      </c>
      <c r="U265">
        <v>0</v>
      </c>
      <c r="V265">
        <v>0</v>
      </c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</row>
    <row r="266" spans="1:57">
      <c r="A266" t="s">
        <v>588</v>
      </c>
      <c r="B266">
        <v>3063</v>
      </c>
      <c r="C266">
        <v>9302.51</v>
      </c>
      <c r="D266">
        <v>5040</v>
      </c>
      <c r="E266">
        <v>3917</v>
      </c>
      <c r="F266">
        <v>1726</v>
      </c>
      <c r="G266">
        <v>2104.98</v>
      </c>
      <c r="H266">
        <v>1357</v>
      </c>
      <c r="I266">
        <v>651</v>
      </c>
      <c r="J266">
        <v>295</v>
      </c>
      <c r="K266">
        <v>1337.45</v>
      </c>
      <c r="L266">
        <v>967</v>
      </c>
      <c r="M266">
        <v>614</v>
      </c>
      <c r="N266">
        <v>342</v>
      </c>
      <c r="O266">
        <v>3058.23</v>
      </c>
      <c r="P266">
        <v>2568</v>
      </c>
      <c r="Q266">
        <v>74</v>
      </c>
      <c r="R266">
        <v>0</v>
      </c>
      <c r="S266">
        <v>7.55</v>
      </c>
      <c r="T266">
        <v>2</v>
      </c>
      <c r="U266">
        <v>0</v>
      </c>
      <c r="V266">
        <v>0</v>
      </c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</row>
    <row r="267" spans="1:57">
      <c r="A267" t="s">
        <v>589</v>
      </c>
      <c r="B267">
        <v>0</v>
      </c>
      <c r="C267">
        <v>0</v>
      </c>
      <c r="D267">
        <v>0</v>
      </c>
      <c r="E267">
        <v>0</v>
      </c>
      <c r="F267">
        <v>0</v>
      </c>
      <c r="G267">
        <v>0</v>
      </c>
      <c r="H267">
        <v>0</v>
      </c>
      <c r="I267">
        <v>60000</v>
      </c>
      <c r="J267">
        <v>0</v>
      </c>
      <c r="K267">
        <v>-60000</v>
      </c>
      <c r="L267">
        <v>-30000</v>
      </c>
      <c r="M267">
        <v>0</v>
      </c>
      <c r="N267">
        <v>0</v>
      </c>
      <c r="O267">
        <v>0</v>
      </c>
      <c r="P267">
        <v>0</v>
      </c>
      <c r="Q267">
        <v>-30059</v>
      </c>
      <c r="R267">
        <v>-8909</v>
      </c>
      <c r="S267">
        <v>-222677.91</v>
      </c>
      <c r="T267">
        <v>-171514</v>
      </c>
      <c r="U267">
        <v>-128268</v>
      </c>
      <c r="V267">
        <v>-62720</v>
      </c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</row>
    <row r="268" spans="1:57">
      <c r="A268" t="s">
        <v>361</v>
      </c>
      <c r="B268">
        <v>-12616</v>
      </c>
      <c r="C268">
        <v>-433998.84</v>
      </c>
      <c r="D268">
        <v>-364398</v>
      </c>
      <c r="E268">
        <v>-342438</v>
      </c>
      <c r="F268">
        <v>-87910</v>
      </c>
      <c r="G268">
        <v>843.63</v>
      </c>
      <c r="H268">
        <v>-17967</v>
      </c>
      <c r="I268">
        <v>14202</v>
      </c>
      <c r="J268">
        <v>39525</v>
      </c>
      <c r="K268">
        <v>-261501.37</v>
      </c>
      <c r="L268">
        <v>-72522</v>
      </c>
      <c r="M268">
        <v>-21739</v>
      </c>
      <c r="N268">
        <v>-1123</v>
      </c>
      <c r="O268">
        <v>52286.6</v>
      </c>
      <c r="P268">
        <v>27949</v>
      </c>
      <c r="Q268">
        <v>-29615</v>
      </c>
      <c r="R268">
        <v>-8465</v>
      </c>
      <c r="S268">
        <v>-221023.69</v>
      </c>
      <c r="T268">
        <v>-169977</v>
      </c>
      <c r="U268">
        <v>-127198</v>
      </c>
      <c r="V268">
        <v>-62720</v>
      </c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</row>
    <row r="269" spans="1:57">
      <c r="A269" t="s">
        <v>590</v>
      </c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>
        <v>-444</v>
      </c>
      <c r="R269">
        <v>-444</v>
      </c>
      <c r="S269">
        <v>-1654.22</v>
      </c>
      <c r="T269">
        <v>-1537</v>
      </c>
      <c r="U269">
        <v>-1070</v>
      </c>
      <c r="V269">
        <v>0</v>
      </c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</row>
    <row r="270" spans="1:57">
      <c r="A270" t="s">
        <v>607</v>
      </c>
      <c r="B270">
        <v>-41357</v>
      </c>
      <c r="C270">
        <v>-7616.19</v>
      </c>
      <c r="D270">
        <v>-5663</v>
      </c>
      <c r="E270">
        <v>-3742</v>
      </c>
      <c r="F270">
        <v>-1855</v>
      </c>
      <c r="G270">
        <v>-6489.89</v>
      </c>
      <c r="H270">
        <v>-4857</v>
      </c>
      <c r="I270">
        <v>-3220</v>
      </c>
      <c r="J270">
        <v>-1596</v>
      </c>
      <c r="K270">
        <v>-5899.33</v>
      </c>
      <c r="L270">
        <v>-4331</v>
      </c>
      <c r="M270">
        <v>-2780</v>
      </c>
      <c r="N270">
        <v>-1362</v>
      </c>
      <c r="O270">
        <v>-4634.1499999999996</v>
      </c>
      <c r="P270">
        <v>-3587</v>
      </c>
      <c r="Q270">
        <v>0</v>
      </c>
      <c r="R270">
        <v>0</v>
      </c>
      <c r="S270">
        <v>0</v>
      </c>
      <c r="T270">
        <v>0</v>
      </c>
      <c r="U270">
        <v>0</v>
      </c>
      <c r="V270">
        <v>0</v>
      </c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</row>
    <row r="271" spans="1:57">
      <c r="A271" t="s">
        <v>610</v>
      </c>
      <c r="B271">
        <v>0</v>
      </c>
      <c r="C271">
        <v>177500</v>
      </c>
      <c r="D271">
        <v>45754</v>
      </c>
      <c r="E271">
        <v>45754</v>
      </c>
      <c r="F271">
        <v>0</v>
      </c>
      <c r="G271">
        <v>354002.47</v>
      </c>
      <c r="H271">
        <v>288000</v>
      </c>
      <c r="I271">
        <v>0</v>
      </c>
      <c r="J271">
        <v>0</v>
      </c>
      <c r="K271">
        <v>0</v>
      </c>
      <c r="L271">
        <v>0</v>
      </c>
      <c r="M271">
        <v>0</v>
      </c>
      <c r="N271">
        <v>0</v>
      </c>
      <c r="O271">
        <v>0</v>
      </c>
      <c r="P271">
        <v>0</v>
      </c>
      <c r="Q271">
        <v>0</v>
      </c>
      <c r="R271">
        <v>0</v>
      </c>
      <c r="S271">
        <v>0</v>
      </c>
      <c r="T271">
        <v>0</v>
      </c>
      <c r="U271">
        <v>0</v>
      </c>
      <c r="V271">
        <v>0</v>
      </c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</row>
    <row r="272" spans="1:57">
      <c r="A272" t="s">
        <v>2101</v>
      </c>
      <c r="B272">
        <v>0</v>
      </c>
      <c r="C272">
        <v>0</v>
      </c>
      <c r="D272">
        <v>0</v>
      </c>
      <c r="E272">
        <v>0</v>
      </c>
      <c r="F272">
        <v>0</v>
      </c>
      <c r="G272">
        <v>0</v>
      </c>
      <c r="H272">
        <v>0</v>
      </c>
      <c r="I272">
        <v>0</v>
      </c>
      <c r="J272">
        <v>0</v>
      </c>
      <c r="K272">
        <v>0</v>
      </c>
      <c r="L272">
        <v>0</v>
      </c>
      <c r="M272">
        <v>0</v>
      </c>
      <c r="N272">
        <v>0</v>
      </c>
      <c r="O272">
        <v>-26468.84</v>
      </c>
      <c r="P272">
        <v>-13229</v>
      </c>
      <c r="Q272">
        <v>0</v>
      </c>
      <c r="R272">
        <v>0</v>
      </c>
      <c r="S272">
        <v>0</v>
      </c>
      <c r="T272">
        <v>0</v>
      </c>
      <c r="U272">
        <v>0</v>
      </c>
      <c r="V272">
        <v>0</v>
      </c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</row>
    <row r="273" spans="1:57">
      <c r="A273" t="s">
        <v>2102</v>
      </c>
      <c r="B273">
        <v>0</v>
      </c>
      <c r="C273">
        <v>0</v>
      </c>
      <c r="D273">
        <v>0</v>
      </c>
      <c r="E273">
        <v>0</v>
      </c>
      <c r="F273">
        <v>0</v>
      </c>
      <c r="G273">
        <v>0</v>
      </c>
      <c r="H273">
        <v>0</v>
      </c>
      <c r="I273">
        <v>0</v>
      </c>
      <c r="J273">
        <v>0</v>
      </c>
      <c r="K273">
        <v>42726.12</v>
      </c>
      <c r="L273">
        <v>42726</v>
      </c>
      <c r="M273">
        <v>18213</v>
      </c>
      <c r="N273">
        <v>3025</v>
      </c>
      <c r="O273">
        <v>0</v>
      </c>
      <c r="P273">
        <v>0</v>
      </c>
      <c r="Q273">
        <v>1795</v>
      </c>
      <c r="R273">
        <v>781</v>
      </c>
      <c r="S273">
        <v>7076.24</v>
      </c>
      <c r="T273">
        <v>5871</v>
      </c>
      <c r="U273">
        <v>3484</v>
      </c>
      <c r="V273">
        <v>1483</v>
      </c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</row>
    <row r="274" spans="1:57">
      <c r="A274" t="s">
        <v>757</v>
      </c>
      <c r="B274">
        <v>40000</v>
      </c>
      <c r="C274">
        <v>0</v>
      </c>
      <c r="D274">
        <v>0</v>
      </c>
      <c r="E274">
        <v>0</v>
      </c>
      <c r="F274">
        <v>0</v>
      </c>
      <c r="G274">
        <v>0</v>
      </c>
      <c r="H274">
        <v>0</v>
      </c>
      <c r="I274">
        <v>0</v>
      </c>
      <c r="J274">
        <v>0</v>
      </c>
      <c r="K274">
        <v>0</v>
      </c>
      <c r="L274">
        <v>0</v>
      </c>
      <c r="M274">
        <v>0</v>
      </c>
      <c r="N274">
        <v>0</v>
      </c>
      <c r="O274">
        <v>0</v>
      </c>
      <c r="P274">
        <v>0</v>
      </c>
      <c r="Q274">
        <v>0</v>
      </c>
      <c r="R274">
        <v>0</v>
      </c>
      <c r="S274">
        <v>0</v>
      </c>
      <c r="T274">
        <v>0</v>
      </c>
      <c r="U274">
        <v>0</v>
      </c>
      <c r="V274">
        <v>0</v>
      </c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</row>
    <row r="275" spans="1:57">
      <c r="A275" t="s">
        <v>611</v>
      </c>
      <c r="B275">
        <v>0</v>
      </c>
      <c r="C275">
        <v>-215960.22</v>
      </c>
      <c r="D275">
        <v>-215960</v>
      </c>
      <c r="E275">
        <v>-215960</v>
      </c>
      <c r="F275">
        <v>0</v>
      </c>
      <c r="G275">
        <v>-77999.98</v>
      </c>
      <c r="H275">
        <v>-78000</v>
      </c>
      <c r="I275">
        <v>-78000</v>
      </c>
      <c r="J275">
        <v>0</v>
      </c>
      <c r="K275">
        <v>-137475.13</v>
      </c>
      <c r="L275">
        <v>-137475</v>
      </c>
      <c r="M275">
        <v>-65476</v>
      </c>
      <c r="N275">
        <v>0</v>
      </c>
      <c r="O275">
        <v>-126000</v>
      </c>
      <c r="P275">
        <v>-126000</v>
      </c>
      <c r="Q275">
        <v>20713</v>
      </c>
      <c r="R275">
        <v>1973</v>
      </c>
      <c r="S275">
        <v>-49187.96</v>
      </c>
      <c r="T275">
        <v>35806</v>
      </c>
      <c r="U275">
        <v>7589</v>
      </c>
      <c r="V275">
        <v>-21582</v>
      </c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</row>
    <row r="276" spans="1:57">
      <c r="A276" t="s">
        <v>613</v>
      </c>
      <c r="B276">
        <v>0</v>
      </c>
      <c r="C276">
        <v>108890.08</v>
      </c>
      <c r="D276">
        <v>0</v>
      </c>
      <c r="E276">
        <v>0</v>
      </c>
      <c r="F276">
        <v>0</v>
      </c>
      <c r="G276">
        <v>0</v>
      </c>
      <c r="H276">
        <v>0</v>
      </c>
      <c r="I276">
        <v>0</v>
      </c>
      <c r="J276">
        <v>0</v>
      </c>
      <c r="K276">
        <v>0</v>
      </c>
      <c r="L276">
        <v>0</v>
      </c>
      <c r="M276">
        <v>0</v>
      </c>
      <c r="N276">
        <v>0</v>
      </c>
      <c r="O276">
        <v>-9689.24</v>
      </c>
      <c r="P276">
        <v>-9689</v>
      </c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</row>
    <row r="277" spans="1:57">
      <c r="A277" t="s">
        <v>362</v>
      </c>
      <c r="B277">
        <v>-1357</v>
      </c>
      <c r="C277">
        <v>62813.66</v>
      </c>
      <c r="D277">
        <v>-175869</v>
      </c>
      <c r="E277">
        <v>-173948</v>
      </c>
      <c r="F277">
        <v>-1855</v>
      </c>
      <c r="G277">
        <v>269512.59999999998</v>
      </c>
      <c r="H277">
        <v>205143</v>
      </c>
      <c r="I277">
        <v>-81220</v>
      </c>
      <c r="J277">
        <v>-1596</v>
      </c>
      <c r="K277">
        <v>-100648.34</v>
      </c>
      <c r="L277">
        <v>-99080</v>
      </c>
      <c r="M277">
        <v>-50043</v>
      </c>
      <c r="N277">
        <v>1663</v>
      </c>
      <c r="O277">
        <v>-166792.22</v>
      </c>
      <c r="P277">
        <v>-152505</v>
      </c>
      <c r="Q277">
        <v>-2300</v>
      </c>
      <c r="R277">
        <v>-1238</v>
      </c>
      <c r="S277">
        <v>0</v>
      </c>
      <c r="T277">
        <v>0</v>
      </c>
      <c r="U277">
        <v>0</v>
      </c>
      <c r="V277">
        <v>0</v>
      </c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</row>
    <row r="278" spans="1:57">
      <c r="A278" t="s">
        <v>363</v>
      </c>
      <c r="B278">
        <v>88072</v>
      </c>
      <c r="C278">
        <v>-8015.96</v>
      </c>
      <c r="D278">
        <v>-305402</v>
      </c>
      <c r="E278">
        <v>-370992</v>
      </c>
      <c r="F278">
        <v>-42012</v>
      </c>
      <c r="G278">
        <v>598635.68000000005</v>
      </c>
      <c r="H278">
        <v>406011</v>
      </c>
      <c r="I278">
        <v>72723</v>
      </c>
      <c r="J278">
        <v>119499</v>
      </c>
      <c r="K278">
        <v>9589.1299999999992</v>
      </c>
      <c r="L278">
        <v>29279</v>
      </c>
      <c r="M278">
        <v>65276</v>
      </c>
      <c r="N278">
        <v>27083</v>
      </c>
      <c r="O278">
        <v>-29213.53</v>
      </c>
      <c r="P278">
        <v>-97890</v>
      </c>
      <c r="Q278">
        <v>0</v>
      </c>
      <c r="R278">
        <v>0</v>
      </c>
      <c r="S278">
        <v>19952.939999999999</v>
      </c>
      <c r="T278">
        <v>0</v>
      </c>
      <c r="U278">
        <v>0</v>
      </c>
      <c r="V278">
        <v>0</v>
      </c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</row>
    <row r="279" spans="1:57">
      <c r="A279" t="s">
        <v>617</v>
      </c>
      <c r="B279">
        <v>768084</v>
      </c>
      <c r="C279">
        <v>776099.76</v>
      </c>
      <c r="D279">
        <v>776100</v>
      </c>
      <c r="E279">
        <v>776100</v>
      </c>
      <c r="F279">
        <v>776100</v>
      </c>
      <c r="G279">
        <v>177464.09</v>
      </c>
      <c r="H279">
        <v>177464</v>
      </c>
      <c r="I279">
        <v>177464</v>
      </c>
      <c r="J279">
        <v>177464</v>
      </c>
      <c r="K279">
        <v>167874.96</v>
      </c>
      <c r="L279">
        <v>167875</v>
      </c>
      <c r="M279">
        <v>167875</v>
      </c>
      <c r="N279">
        <v>167875</v>
      </c>
      <c r="O279">
        <v>197088.48</v>
      </c>
      <c r="P279">
        <v>197088</v>
      </c>
      <c r="Q279">
        <v>0</v>
      </c>
      <c r="R279">
        <v>0</v>
      </c>
      <c r="S279">
        <v>0</v>
      </c>
      <c r="T279">
        <v>0</v>
      </c>
      <c r="U279">
        <v>0</v>
      </c>
      <c r="V279">
        <v>0</v>
      </c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</row>
    <row r="280" spans="1:57">
      <c r="A280" t="s">
        <v>618</v>
      </c>
      <c r="B280">
        <v>856156</v>
      </c>
      <c r="C280">
        <v>768083.8</v>
      </c>
      <c r="D280">
        <v>470698</v>
      </c>
      <c r="E280">
        <v>405108</v>
      </c>
      <c r="F280">
        <v>734088</v>
      </c>
      <c r="G280">
        <v>776099.76</v>
      </c>
      <c r="H280">
        <v>583475</v>
      </c>
      <c r="I280">
        <v>250187</v>
      </c>
      <c r="J280">
        <v>296963</v>
      </c>
      <c r="K280">
        <v>177464.09</v>
      </c>
      <c r="L280">
        <v>197154</v>
      </c>
      <c r="M280">
        <v>233151</v>
      </c>
      <c r="N280">
        <v>194958</v>
      </c>
      <c r="O280">
        <v>167874.96</v>
      </c>
      <c r="P280">
        <v>99198</v>
      </c>
      <c r="Q280">
        <v>0</v>
      </c>
      <c r="R280">
        <v>0</v>
      </c>
      <c r="S280">
        <v>0</v>
      </c>
      <c r="T280">
        <v>0</v>
      </c>
      <c r="U280">
        <v>0</v>
      </c>
      <c r="V280">
        <v>0</v>
      </c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</row>
    <row r="281" spans="1:57">
      <c r="A281" t="s">
        <v>619</v>
      </c>
      <c r="B281" t="s">
        <v>2091</v>
      </c>
      <c r="C281" t="s">
        <v>1902</v>
      </c>
      <c r="D281" t="s">
        <v>1903</v>
      </c>
      <c r="E281" t="s">
        <v>1904</v>
      </c>
      <c r="F281" t="s">
        <v>1905</v>
      </c>
      <c r="G281" t="s">
        <v>1906</v>
      </c>
      <c r="H281" t="s">
        <v>1907</v>
      </c>
      <c r="I281" t="s">
        <v>1908</v>
      </c>
      <c r="J281" t="s">
        <v>750</v>
      </c>
      <c r="K281" t="s">
        <v>751</v>
      </c>
      <c r="L281" t="s">
        <v>752</v>
      </c>
      <c r="M281" t="s">
        <v>695</v>
      </c>
      <c r="N281" t="s">
        <v>620</v>
      </c>
      <c r="O281" t="s">
        <v>621</v>
      </c>
      <c r="P281" t="s">
        <v>622</v>
      </c>
      <c r="Q281">
        <v>0</v>
      </c>
      <c r="R281">
        <v>0</v>
      </c>
      <c r="S281">
        <v>0</v>
      </c>
      <c r="T281">
        <v>0</v>
      </c>
      <c r="U281">
        <v>0</v>
      </c>
      <c r="V281">
        <v>0</v>
      </c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</row>
    <row r="282" spans="1:57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>
        <v>-126000</v>
      </c>
      <c r="R282">
        <v>0</v>
      </c>
      <c r="S282">
        <v>-99000</v>
      </c>
      <c r="T282">
        <v>-99000</v>
      </c>
      <c r="U282">
        <v>-99000</v>
      </c>
      <c r="V282">
        <v>0</v>
      </c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</row>
    <row r="283" spans="1:57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>
        <v>-9689</v>
      </c>
      <c r="R283">
        <v>0</v>
      </c>
      <c r="S283">
        <v>4268.37</v>
      </c>
      <c r="T283">
        <v>4269</v>
      </c>
      <c r="U283">
        <v>0</v>
      </c>
      <c r="V283">
        <v>0</v>
      </c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</row>
    <row r="284" spans="1:57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>
        <v>-137989</v>
      </c>
      <c r="R284">
        <v>-1238</v>
      </c>
      <c r="S284">
        <v>-74778.69</v>
      </c>
      <c r="T284">
        <v>-94731</v>
      </c>
      <c r="U284">
        <v>-99000</v>
      </c>
      <c r="V284">
        <v>0</v>
      </c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</row>
    <row r="285" spans="1:57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>
        <v>-106674</v>
      </c>
      <c r="R285">
        <v>-629</v>
      </c>
      <c r="S285">
        <v>120795.29</v>
      </c>
      <c r="T285">
        <v>115627</v>
      </c>
      <c r="U285">
        <v>34031</v>
      </c>
      <c r="V285">
        <v>49247</v>
      </c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</row>
    <row r="286" spans="1:57">
      <c r="A286"/>
      <c r="B286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>
        <v>197088</v>
      </c>
      <c r="R286">
        <v>197088</v>
      </c>
      <c r="S286">
        <v>76293.2</v>
      </c>
      <c r="T286">
        <v>76293</v>
      </c>
      <c r="U286">
        <v>76293</v>
      </c>
      <c r="V286">
        <v>76293</v>
      </c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</row>
    <row r="287" spans="1:57">
      <c r="A287"/>
      <c r="B287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>
        <v>90414</v>
      </c>
      <c r="R287">
        <v>196459</v>
      </c>
      <c r="S287">
        <v>197088.48</v>
      </c>
      <c r="T287">
        <v>191920</v>
      </c>
      <c r="U287">
        <v>110324</v>
      </c>
      <c r="V287">
        <v>125540</v>
      </c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</row>
    <row r="288" spans="1:57">
      <c r="A288"/>
      <c r="B288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 t="s">
        <v>623</v>
      </c>
      <c r="R288" t="s">
        <v>624</v>
      </c>
      <c r="S288" t="s">
        <v>625</v>
      </c>
      <c r="T288" t="s">
        <v>626</v>
      </c>
      <c r="U288" t="s">
        <v>627</v>
      </c>
      <c r="V288" t="s">
        <v>628</v>
      </c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</row>
    <row r="289" spans="1:57">
      <c r="A289"/>
      <c r="B289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</row>
    <row r="290" spans="1:57">
      <c r="A290"/>
      <c r="B29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</row>
    <row r="291" spans="1:57">
      <c r="A291"/>
      <c r="B291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</row>
    <row r="292" spans="1:57">
      <c r="A292"/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</row>
    <row r="293" spans="1:57">
      <c r="A293"/>
      <c r="B293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</row>
    <row r="294" spans="1:57">
      <c r="A294"/>
      <c r="B29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</row>
    <row r="295" spans="1:57">
      <c r="A295"/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</row>
    <row r="296" spans="1:57">
      <c r="A296"/>
      <c r="B296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</row>
    <row r="297" spans="1:57">
      <c r="A297"/>
      <c r="B29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</row>
    <row r="298" spans="1:57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</row>
    <row r="299" spans="1:57">
      <c r="A299"/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</row>
    <row r="300" spans="1:57">
      <c r="A300"/>
      <c r="B30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</row>
    <row r="301" spans="1:57">
      <c r="A301"/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</row>
    <row r="302" spans="1:57">
      <c r="A302"/>
      <c r="B302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</row>
    <row r="303" spans="1:57">
      <c r="A303"/>
      <c r="B303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</row>
    <row r="304" spans="1:57">
      <c r="A304"/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</row>
    <row r="305" spans="1:57">
      <c r="A305"/>
      <c r="B305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</row>
    <row r="306" spans="1:57"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</row>
    <row r="307" spans="1:57"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</row>
    <row r="308" spans="1:57"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</row>
    <row r="309" spans="1:57"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</row>
    <row r="310" spans="1:57"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</row>
    <row r="311" spans="1:57"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</row>
    <row r="312" spans="1:57"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</row>
    <row r="322" spans="2:55">
      <c r="BC322" s="80"/>
    </row>
    <row r="323" spans="2:55">
      <c r="BC323" s="80"/>
    </row>
    <row r="324" spans="2:55">
      <c r="BC324" s="80"/>
    </row>
    <row r="325" spans="2:55">
      <c r="BC325" s="80"/>
    </row>
    <row r="326" spans="2:55">
      <c r="B326" s="80"/>
      <c r="C326" s="80"/>
      <c r="D326" s="80"/>
      <c r="E326" s="80"/>
      <c r="F326" s="80"/>
      <c r="G326" s="80"/>
      <c r="H326" s="80"/>
      <c r="I326" s="80"/>
      <c r="J326" s="80"/>
      <c r="K326" s="80"/>
      <c r="L326" s="80"/>
      <c r="M326" s="80"/>
      <c r="N326" s="80"/>
      <c r="O326" s="80"/>
      <c r="P326" s="80"/>
      <c r="BC326" s="80"/>
    </row>
    <row r="327" spans="2:55">
      <c r="B327" s="80"/>
      <c r="C327" s="80"/>
      <c r="D327" s="80"/>
      <c r="E327" s="80"/>
      <c r="F327" s="80"/>
      <c r="G327" s="80"/>
      <c r="H327" s="80"/>
      <c r="I327" s="80"/>
      <c r="J327" s="80"/>
      <c r="K327" s="80"/>
      <c r="L327" s="80"/>
      <c r="M327" s="80"/>
      <c r="N327" s="80"/>
      <c r="O327" s="80"/>
      <c r="P327" s="80"/>
      <c r="BC327" s="80"/>
    </row>
    <row r="328" spans="2:55">
      <c r="B328" s="80"/>
      <c r="C328" s="80"/>
      <c r="D328" s="80"/>
      <c r="E328" s="80"/>
      <c r="F328" s="80"/>
      <c r="G328" s="80"/>
      <c r="H328" s="80"/>
      <c r="I328" s="80"/>
      <c r="J328" s="80"/>
      <c r="K328" s="80"/>
      <c r="L328" s="80"/>
      <c r="M328" s="80"/>
      <c r="N328" s="80"/>
      <c r="O328" s="80"/>
      <c r="P328" s="80"/>
      <c r="BC328" s="80"/>
    </row>
    <row r="329" spans="2:55">
      <c r="B329" s="80"/>
      <c r="C329" s="80"/>
      <c r="D329" s="80"/>
      <c r="E329" s="80"/>
      <c r="F329" s="80"/>
      <c r="G329" s="80"/>
      <c r="H329" s="80"/>
      <c r="I329" s="80"/>
      <c r="J329" s="80"/>
      <c r="K329" s="80"/>
      <c r="L329" s="80"/>
      <c r="M329" s="80"/>
      <c r="N329" s="80"/>
      <c r="O329" s="80"/>
      <c r="P329" s="80"/>
      <c r="BC329" s="80"/>
    </row>
    <row r="330" spans="2:55">
      <c r="B330" s="80"/>
      <c r="C330" s="80"/>
      <c r="D330" s="80"/>
      <c r="E330" s="80"/>
      <c r="F330" s="80"/>
      <c r="G330" s="80"/>
      <c r="H330" s="80"/>
      <c r="I330" s="80"/>
      <c r="J330" s="80"/>
      <c r="K330" s="80"/>
      <c r="L330" s="80"/>
      <c r="M330" s="80"/>
      <c r="N330" s="80"/>
      <c r="O330" s="80"/>
      <c r="P330" s="80"/>
      <c r="BC330" s="80"/>
    </row>
    <row r="331" spans="2:55">
      <c r="B331" s="80"/>
      <c r="C331" s="80"/>
      <c r="D331" s="80"/>
      <c r="E331" s="80"/>
      <c r="F331" s="80"/>
      <c r="G331" s="80"/>
      <c r="H331" s="80"/>
      <c r="I331" s="80"/>
      <c r="J331" s="80"/>
      <c r="K331" s="80"/>
      <c r="L331" s="80"/>
      <c r="M331" s="80"/>
      <c r="N331" s="80"/>
      <c r="O331" s="80"/>
      <c r="P331" s="80"/>
      <c r="BC331" s="80"/>
    </row>
    <row r="332" spans="2:55">
      <c r="B332" s="80"/>
      <c r="C332" s="80"/>
      <c r="D332" s="80"/>
      <c r="E332" s="80"/>
      <c r="F332" s="80"/>
      <c r="G332" s="80"/>
      <c r="H332" s="80"/>
      <c r="I332" s="80"/>
      <c r="J332" s="80"/>
      <c r="K332" s="80"/>
      <c r="L332" s="80"/>
      <c r="M332" s="80"/>
      <c r="N332" s="80"/>
      <c r="O332" s="80"/>
      <c r="P332" s="80"/>
      <c r="BC332" s="80"/>
    </row>
    <row r="333" spans="2:55">
      <c r="B333" s="80"/>
      <c r="C333" s="80"/>
      <c r="D333" s="80"/>
      <c r="E333" s="80"/>
      <c r="F333" s="80"/>
      <c r="G333" s="80"/>
      <c r="H333" s="80"/>
      <c r="I333" s="80"/>
      <c r="J333" s="80"/>
      <c r="K333" s="80"/>
      <c r="L333" s="80"/>
      <c r="M333" s="80"/>
      <c r="N333" s="80"/>
      <c r="O333" s="80"/>
      <c r="P333" s="80"/>
      <c r="Q333" s="80"/>
      <c r="R333" s="80"/>
      <c r="S333" s="80"/>
      <c r="T333" s="80"/>
      <c r="U333" s="80"/>
      <c r="V333" s="80"/>
      <c r="W333" s="80"/>
      <c r="X333" s="80"/>
      <c r="Y333" s="80"/>
      <c r="Z333" s="80"/>
      <c r="AA333" s="80"/>
      <c r="AB333" s="80"/>
      <c r="AC333" s="80"/>
      <c r="AD333" s="80"/>
      <c r="AE333" s="80"/>
      <c r="AF333" s="80"/>
      <c r="AG333" s="80"/>
      <c r="AH333" s="80"/>
      <c r="AI333" s="80"/>
      <c r="AJ333" s="80"/>
      <c r="AK333" s="80"/>
      <c r="AL333" s="80"/>
      <c r="AM333" s="80"/>
      <c r="AN333" s="80"/>
      <c r="AO333" s="80"/>
      <c r="AP333" s="80"/>
      <c r="AQ333" s="80"/>
      <c r="AR333" s="80"/>
      <c r="AS333" s="80"/>
      <c r="AT333" s="80"/>
      <c r="AU333" s="80"/>
      <c r="AV333" s="80"/>
      <c r="AW333" s="80"/>
      <c r="AX333" s="80"/>
      <c r="AY333" s="80"/>
      <c r="AZ333" s="80"/>
      <c r="BA333" s="80"/>
      <c r="BB333" s="80"/>
      <c r="BC333" s="80"/>
    </row>
    <row r="334" spans="2:55">
      <c r="B334" s="80"/>
      <c r="C334" s="80"/>
      <c r="D334" s="80"/>
      <c r="E334" s="80"/>
      <c r="F334" s="80"/>
      <c r="G334" s="80"/>
      <c r="H334" s="80"/>
      <c r="I334" s="80"/>
      <c r="J334" s="80"/>
      <c r="K334" s="80"/>
      <c r="L334" s="80"/>
      <c r="M334" s="80"/>
      <c r="N334" s="80"/>
      <c r="O334" s="80"/>
      <c r="P334" s="80"/>
      <c r="Q334" s="80"/>
      <c r="R334" s="80"/>
      <c r="S334" s="80"/>
      <c r="T334" s="80"/>
      <c r="U334" s="80"/>
      <c r="V334" s="80"/>
      <c r="W334" s="80"/>
      <c r="X334" s="80"/>
      <c r="Y334" s="80"/>
      <c r="Z334" s="80"/>
      <c r="AA334" s="80"/>
      <c r="AB334" s="80"/>
      <c r="AC334" s="80"/>
      <c r="AD334" s="80"/>
      <c r="AE334" s="80"/>
      <c r="AF334" s="80"/>
      <c r="AG334" s="80"/>
      <c r="AH334" s="80"/>
      <c r="AI334" s="80"/>
      <c r="AJ334" s="80"/>
      <c r="AK334" s="80"/>
      <c r="AL334" s="80"/>
      <c r="AM334" s="80"/>
      <c r="AN334" s="80"/>
      <c r="AO334" s="80"/>
      <c r="AP334" s="80"/>
      <c r="AQ334" s="80"/>
      <c r="AR334" s="80"/>
      <c r="AS334" s="80"/>
      <c r="AT334" s="80"/>
      <c r="AU334" s="80"/>
      <c r="AV334" s="80"/>
      <c r="AW334" s="80"/>
      <c r="AX334" s="80"/>
      <c r="AY334" s="80"/>
      <c r="AZ334" s="80"/>
      <c r="BA334" s="80"/>
      <c r="BB334" s="80"/>
      <c r="BC334" s="80"/>
    </row>
    <row r="335" spans="2:55">
      <c r="B335" s="80"/>
      <c r="C335" s="80"/>
      <c r="D335" s="80"/>
      <c r="E335" s="80"/>
      <c r="F335" s="80"/>
      <c r="G335" s="80"/>
      <c r="H335" s="80"/>
      <c r="I335" s="80"/>
      <c r="J335" s="80"/>
      <c r="K335" s="80"/>
      <c r="L335" s="80"/>
      <c r="M335" s="80"/>
      <c r="N335" s="80"/>
      <c r="O335" s="80"/>
      <c r="P335" s="80"/>
      <c r="Q335" s="80"/>
      <c r="R335" s="80"/>
      <c r="S335" s="80"/>
      <c r="T335" s="80"/>
      <c r="U335" s="80"/>
      <c r="V335" s="80"/>
      <c r="W335" s="80"/>
      <c r="X335" s="80"/>
      <c r="Y335" s="80"/>
      <c r="Z335" s="80"/>
      <c r="AA335" s="80"/>
      <c r="AB335" s="80"/>
      <c r="AC335" s="80"/>
      <c r="AD335" s="80"/>
      <c r="AE335" s="80"/>
      <c r="AF335" s="80"/>
      <c r="AG335" s="80"/>
      <c r="AH335" s="80"/>
      <c r="AI335" s="80"/>
      <c r="AJ335" s="80"/>
      <c r="AK335" s="80"/>
      <c r="AL335" s="80"/>
      <c r="AM335" s="80"/>
      <c r="AN335" s="80"/>
      <c r="AO335" s="80"/>
      <c r="AP335" s="80"/>
      <c r="AQ335" s="80"/>
      <c r="AR335" s="80"/>
      <c r="AS335" s="80"/>
      <c r="AT335" s="80"/>
      <c r="AU335" s="80"/>
      <c r="AV335" s="80"/>
      <c r="AW335" s="80"/>
      <c r="AX335" s="80"/>
      <c r="AY335" s="80"/>
      <c r="AZ335" s="80"/>
      <c r="BA335" s="80"/>
      <c r="BB335" s="80"/>
      <c r="BC335" s="80"/>
    </row>
    <row r="336" spans="2:55">
      <c r="B336" s="80"/>
      <c r="C336" s="80"/>
      <c r="D336" s="80"/>
      <c r="E336" s="80"/>
      <c r="F336" s="80"/>
      <c r="G336" s="80"/>
      <c r="H336" s="80"/>
      <c r="I336" s="80"/>
      <c r="J336" s="80"/>
      <c r="K336" s="80"/>
      <c r="L336" s="80"/>
      <c r="M336" s="80"/>
      <c r="N336" s="80"/>
      <c r="O336" s="80"/>
      <c r="P336" s="80"/>
      <c r="Q336" s="80"/>
      <c r="R336" s="80"/>
      <c r="S336" s="80"/>
      <c r="T336" s="80"/>
      <c r="U336" s="80"/>
      <c r="V336" s="80"/>
      <c r="W336" s="80"/>
      <c r="X336" s="80"/>
      <c r="Y336" s="80"/>
      <c r="Z336" s="80"/>
      <c r="AA336" s="80"/>
      <c r="AB336" s="80"/>
      <c r="AC336" s="80"/>
      <c r="AD336" s="80"/>
      <c r="AE336" s="80"/>
      <c r="AF336" s="80"/>
      <c r="AG336" s="80"/>
      <c r="AH336" s="80"/>
      <c r="AI336" s="80"/>
      <c r="AJ336" s="80"/>
      <c r="AK336" s="80"/>
      <c r="AL336" s="80"/>
      <c r="AM336" s="80"/>
      <c r="AN336" s="80"/>
      <c r="AO336" s="80"/>
      <c r="AP336" s="80"/>
      <c r="AQ336" s="80"/>
      <c r="AR336" s="80"/>
      <c r="AS336" s="80"/>
      <c r="AT336" s="80"/>
      <c r="AU336" s="80"/>
      <c r="AV336" s="80"/>
      <c r="AW336" s="80"/>
      <c r="AX336" s="80"/>
      <c r="AY336" s="80"/>
      <c r="AZ336" s="80"/>
      <c r="BA336" s="80"/>
      <c r="BB336" s="80"/>
      <c r="BC336" s="80"/>
    </row>
    <row r="337" spans="1:55">
      <c r="Q337" s="80"/>
      <c r="R337" s="80"/>
      <c r="S337" s="80"/>
      <c r="T337" s="80"/>
      <c r="U337" s="80"/>
      <c r="V337" s="80"/>
      <c r="W337" s="80"/>
      <c r="X337" s="80"/>
      <c r="Y337" s="80"/>
      <c r="Z337" s="80"/>
      <c r="AA337" s="80"/>
      <c r="AB337" s="80"/>
      <c r="AC337" s="80"/>
      <c r="AD337" s="80"/>
      <c r="AE337" s="80"/>
      <c r="AF337" s="80"/>
      <c r="AG337" s="80"/>
      <c r="AH337" s="80"/>
      <c r="AI337" s="80"/>
      <c r="AJ337" s="80"/>
      <c r="AK337" s="80"/>
      <c r="AL337" s="80"/>
      <c r="AM337" s="80"/>
      <c r="AN337" s="80"/>
      <c r="AO337" s="80"/>
      <c r="AP337" s="80"/>
      <c r="AQ337" s="80"/>
      <c r="AR337" s="80"/>
      <c r="AS337" s="80"/>
      <c r="AT337" s="80"/>
      <c r="AU337" s="80"/>
      <c r="AV337" s="80"/>
      <c r="AW337" s="80"/>
      <c r="AX337" s="80"/>
      <c r="AY337" s="80"/>
      <c r="AZ337" s="80"/>
      <c r="BA337" s="80"/>
      <c r="BB337" s="80"/>
      <c r="BC337" s="80"/>
    </row>
    <row r="338" spans="1:55">
      <c r="Q338" s="80"/>
      <c r="R338" s="80"/>
      <c r="S338" s="80"/>
      <c r="T338" s="80"/>
      <c r="U338" s="80"/>
      <c r="V338" s="80"/>
      <c r="W338" s="80"/>
      <c r="X338" s="80"/>
      <c r="Y338" s="80"/>
      <c r="Z338" s="80"/>
      <c r="AA338" s="80"/>
      <c r="AB338" s="80"/>
      <c r="AC338" s="80"/>
      <c r="AD338" s="80"/>
      <c r="AE338" s="80"/>
      <c r="AF338" s="80"/>
      <c r="AG338" s="80"/>
      <c r="AH338" s="80"/>
      <c r="AI338" s="80"/>
      <c r="AJ338" s="80"/>
      <c r="AK338" s="80"/>
      <c r="AL338" s="80"/>
      <c r="AM338" s="80"/>
      <c r="AN338" s="80"/>
      <c r="AO338" s="80"/>
      <c r="AP338" s="80"/>
      <c r="AQ338" s="80"/>
      <c r="AR338" s="80"/>
      <c r="AS338" s="80"/>
      <c r="AT338" s="80"/>
      <c r="AU338" s="80"/>
      <c r="AV338" s="80"/>
      <c r="AW338" s="80"/>
      <c r="AX338" s="80"/>
      <c r="AY338" s="80"/>
      <c r="AZ338" s="80"/>
      <c r="BA338" s="80"/>
      <c r="BB338" s="80"/>
      <c r="BC338" s="80"/>
    </row>
    <row r="339" spans="1:55">
      <c r="Q339" s="80"/>
      <c r="R339" s="80"/>
      <c r="S339" s="80"/>
      <c r="T339" s="80"/>
      <c r="U339" s="80"/>
      <c r="V339" s="80"/>
      <c r="W339" s="80"/>
      <c r="X339" s="80"/>
      <c r="Y339" s="80"/>
      <c r="Z339" s="80"/>
      <c r="AA339" s="80"/>
      <c r="AB339" s="80"/>
      <c r="AC339" s="80"/>
      <c r="AD339" s="80"/>
      <c r="AE339" s="80"/>
      <c r="AF339" s="80"/>
      <c r="AG339" s="80"/>
      <c r="AH339" s="80"/>
      <c r="AI339" s="80"/>
      <c r="AJ339" s="80"/>
      <c r="AK339" s="80"/>
      <c r="AL339" s="80"/>
      <c r="AM339" s="80"/>
      <c r="AN339" s="80"/>
      <c r="AO339" s="80"/>
      <c r="AP339" s="80"/>
      <c r="AQ339" s="80"/>
      <c r="AR339" s="80"/>
      <c r="AS339" s="80"/>
      <c r="AT339" s="80"/>
      <c r="AU339" s="80"/>
      <c r="AV339" s="80"/>
      <c r="AW339" s="80"/>
      <c r="AX339" s="80"/>
      <c r="AY339" s="80"/>
      <c r="AZ339" s="80"/>
      <c r="BA339" s="80"/>
      <c r="BB339" s="80"/>
      <c r="BC339" s="80"/>
    </row>
    <row r="340" spans="1:55">
      <c r="Q340" s="80"/>
      <c r="R340" s="80"/>
      <c r="S340" s="80"/>
      <c r="T340" s="80"/>
      <c r="U340" s="80"/>
      <c r="V340" s="80"/>
      <c r="W340" s="80"/>
      <c r="X340" s="80"/>
      <c r="Y340" s="80"/>
      <c r="Z340" s="80"/>
      <c r="AA340" s="80"/>
      <c r="AB340" s="80"/>
      <c r="AC340" s="80"/>
      <c r="AD340" s="80"/>
      <c r="AE340" s="80"/>
      <c r="AF340" s="80"/>
      <c r="AG340" s="80"/>
      <c r="AH340" s="80"/>
      <c r="AI340" s="80"/>
      <c r="AJ340" s="80"/>
      <c r="AK340" s="80"/>
      <c r="AL340" s="80"/>
      <c r="AM340" s="80"/>
      <c r="AN340" s="80"/>
      <c r="AO340" s="80"/>
      <c r="AP340" s="80"/>
      <c r="AQ340" s="80"/>
      <c r="AR340" s="80"/>
      <c r="AS340" s="80"/>
      <c r="AT340" s="80"/>
      <c r="AU340" s="80"/>
      <c r="AV340" s="80"/>
      <c r="AW340" s="80"/>
      <c r="AX340" s="80"/>
      <c r="AY340" s="80"/>
      <c r="AZ340" s="80"/>
      <c r="BA340" s="80"/>
      <c r="BB340" s="80"/>
      <c r="BC340" s="80"/>
    </row>
    <row r="341" spans="1:55" ht="14">
      <c r="A341" s="83"/>
      <c r="B341" s="5">
        <v>2008</v>
      </c>
      <c r="C341" s="5">
        <v>2009</v>
      </c>
      <c r="D341" s="5">
        <v>2010</v>
      </c>
      <c r="E341" s="5">
        <v>2011</v>
      </c>
      <c r="F341" s="5">
        <v>2012</v>
      </c>
      <c r="G341" s="5">
        <v>2013</v>
      </c>
      <c r="H341" s="5">
        <v>2014</v>
      </c>
      <c r="I341" s="5">
        <v>2015</v>
      </c>
      <c r="J341" s="5">
        <v>2016</v>
      </c>
      <c r="K341" s="5">
        <v>2017</v>
      </c>
      <c r="L341" s="5">
        <v>2018</v>
      </c>
      <c r="M341" s="5">
        <v>2019</v>
      </c>
      <c r="N341" s="5">
        <v>2020</v>
      </c>
      <c r="O341" s="5">
        <v>2021</v>
      </c>
      <c r="P341" s="5">
        <v>2022</v>
      </c>
      <c r="Q341" s="80"/>
      <c r="R341" s="80"/>
      <c r="S341" s="80"/>
      <c r="T341" s="80"/>
      <c r="U341" s="80"/>
      <c r="V341" s="80"/>
      <c r="W341" s="80"/>
      <c r="X341" s="80"/>
      <c r="Y341" s="80"/>
      <c r="Z341" s="80"/>
      <c r="AA341" s="80"/>
      <c r="AB341" s="80"/>
      <c r="AC341" s="80"/>
      <c r="AD341" s="80"/>
      <c r="AE341" s="80"/>
      <c r="AF341" s="80"/>
      <c r="AG341" s="80"/>
      <c r="AH341" s="80"/>
      <c r="AI341" s="80"/>
      <c r="AJ341" s="80"/>
      <c r="AK341" s="80"/>
      <c r="AL341" s="80"/>
      <c r="AM341" s="80"/>
      <c r="AN341" s="80"/>
      <c r="AO341" s="80"/>
      <c r="AP341" s="80"/>
      <c r="AQ341" s="80"/>
      <c r="AR341" s="80"/>
      <c r="AS341" s="80"/>
      <c r="AT341" s="80"/>
      <c r="AU341" s="80"/>
      <c r="AV341" s="80"/>
      <c r="AW341" s="80"/>
      <c r="AX341" s="80"/>
      <c r="AY341" s="80"/>
      <c r="AZ341" s="80"/>
      <c r="BA341" s="80"/>
      <c r="BB341" s="80"/>
      <c r="BC341" s="80"/>
    </row>
    <row r="342" spans="1:55" ht="14">
      <c r="A342" s="84"/>
      <c r="B342" s="352" t="s">
        <v>11</v>
      </c>
      <c r="C342" s="352"/>
      <c r="D342" s="352"/>
      <c r="E342" s="352"/>
      <c r="F342" s="352"/>
      <c r="G342" s="352"/>
      <c r="H342" s="352"/>
      <c r="I342" s="352"/>
      <c r="J342" s="352"/>
      <c r="K342" s="352"/>
      <c r="L342" s="352"/>
      <c r="M342" s="352"/>
      <c r="N342" s="352"/>
      <c r="O342" s="115"/>
      <c r="P342" s="115"/>
      <c r="Q342" s="80"/>
      <c r="R342" s="80"/>
      <c r="S342" s="80"/>
      <c r="T342" s="80"/>
      <c r="U342" s="80"/>
      <c r="V342" s="80"/>
      <c r="W342" s="80"/>
      <c r="X342" s="80"/>
      <c r="Y342" s="80"/>
      <c r="Z342" s="80"/>
      <c r="AA342" s="80"/>
      <c r="AB342" s="80"/>
      <c r="AC342" s="80"/>
      <c r="AD342" s="80"/>
      <c r="AE342" s="80"/>
      <c r="AF342" s="80"/>
      <c r="AG342" s="80"/>
      <c r="AH342" s="80"/>
      <c r="AI342" s="80"/>
      <c r="AJ342" s="80"/>
      <c r="AK342" s="80"/>
      <c r="AL342" s="80"/>
      <c r="AM342" s="80"/>
      <c r="AN342" s="80"/>
      <c r="AO342" s="80"/>
      <c r="AP342" s="80"/>
      <c r="AQ342" s="80"/>
      <c r="AR342" s="80"/>
      <c r="AS342" s="80"/>
      <c r="AT342" s="80"/>
      <c r="AU342" s="80"/>
      <c r="AV342" s="80"/>
      <c r="AW342" s="80"/>
      <c r="AX342" s="80"/>
      <c r="AY342" s="80"/>
      <c r="AZ342" s="80"/>
      <c r="BA342" s="80"/>
      <c r="BB342" s="80"/>
      <c r="BC342" s="80"/>
    </row>
    <row r="343" spans="1:55" ht="14">
      <c r="B343" s="353" t="s">
        <v>308</v>
      </c>
      <c r="C343" s="353"/>
      <c r="D343" s="353"/>
      <c r="E343" s="353"/>
      <c r="F343" s="353"/>
      <c r="G343" s="353"/>
      <c r="H343" s="353"/>
      <c r="I343" s="353"/>
      <c r="J343" s="353"/>
      <c r="K343" s="353"/>
      <c r="L343" s="353"/>
      <c r="M343" s="353"/>
      <c r="N343" s="353"/>
      <c r="O343" s="116"/>
      <c r="P343" s="116"/>
      <c r="Q343" s="80"/>
      <c r="R343" s="80"/>
      <c r="S343" s="80"/>
      <c r="T343" s="80"/>
      <c r="U343" s="80"/>
      <c r="V343" s="80"/>
      <c r="W343" s="80"/>
      <c r="X343" s="80"/>
      <c r="Y343" s="80"/>
      <c r="Z343" s="80"/>
      <c r="AA343" s="80"/>
      <c r="AB343" s="80"/>
      <c r="AC343" s="80"/>
      <c r="AD343" s="80"/>
      <c r="AE343" s="80"/>
      <c r="AF343" s="80"/>
      <c r="AG343" s="80"/>
      <c r="AH343" s="80"/>
      <c r="AI343" s="80"/>
      <c r="AJ343" s="80"/>
      <c r="AK343" s="80"/>
      <c r="AL343" s="80"/>
      <c r="AM343" s="80"/>
      <c r="AN343" s="80"/>
      <c r="AO343" s="80"/>
      <c r="AP343" s="80"/>
      <c r="AQ343" s="80"/>
      <c r="AR343" s="80"/>
      <c r="AS343" s="80"/>
      <c r="AT343" s="80"/>
      <c r="AU343" s="80"/>
      <c r="AV343" s="80"/>
      <c r="AW343" s="80"/>
      <c r="AX343" s="80"/>
      <c r="AY343" s="80"/>
      <c r="AZ343" s="80"/>
      <c r="BA343" s="80"/>
      <c r="BB343" s="80"/>
      <c r="BC343" s="80"/>
    </row>
    <row r="344" spans="1:55" ht="14">
      <c r="B344" s="7" t="str">
        <f>IFERROR(VLOOKUP($B$343,$4:$126,MATCH($S351&amp;"/"&amp;B$341,$2:$2,0),FALSE),"")</f>
        <v/>
      </c>
      <c r="C344" s="7" t="str">
        <f>IFERROR(VLOOKUP($B$343,$4:$126,MATCH($S351&amp;"/"&amp;C$341,$2:$2,0),FALSE),"")</f>
        <v/>
      </c>
      <c r="D344" s="7" t="str">
        <f>IFERROR(VLOOKUP($B$343,$4:$126,MATCH($S351&amp;"/"&amp;D$341,$2:$2,0),FALSE),"")</f>
        <v/>
      </c>
      <c r="E344" s="7" t="str">
        <f>IFERROR(VLOOKUP($B$343,$4:$126,MATCH($S351&amp;"/"&amp;E$341,$2:$2,0),FALSE),"")</f>
        <v/>
      </c>
      <c r="F344" s="7" t="str">
        <f>IFERROR(VLOOKUP($B$343,$4:$126,MATCH($S351&amp;"/"&amp;F$341,$2:$2,0),FALSE),"")</f>
        <v/>
      </c>
      <c r="G344" s="7" t="str">
        <f>IFERROR(VLOOKUP($B$343,$4:$126,MATCH($S351&amp;"/"&amp;G$341,$2:$2,0),FALSE),"")</f>
        <v/>
      </c>
      <c r="H344" s="7" t="str">
        <f>IFERROR(VLOOKUP($B$343,$4:$126,MATCH($S351&amp;"/"&amp;H$341,$2:$2,0),FALSE),"")</f>
        <v/>
      </c>
      <c r="I344" s="7" t="str">
        <f>IFERROR(VLOOKUP($B$343,$4:$126,MATCH($S351&amp;"/"&amp;I$341,$2:$2,0),FALSE),"")</f>
        <v/>
      </c>
      <c r="J344" s="7" t="str">
        <f>IFERROR(VLOOKUP($B$343,$4:$126,MATCH($S351&amp;"/"&amp;J$341,$2:$2,0),FALSE),"")</f>
        <v/>
      </c>
      <c r="K344" s="7" t="str">
        <f>IFERROR(VLOOKUP($B$343,$4:$126,MATCH($S351&amp;"/"&amp;K$341,$2:$2,0),FALSE),"")</f>
        <v/>
      </c>
      <c r="L344" s="7" t="str">
        <f>IFERROR(VLOOKUP($B$343,$4:$126,MATCH($S351&amp;"/"&amp;L$341,$2:$2,0),FALSE),"")</f>
        <v/>
      </c>
      <c r="M344" s="7">
        <f>IFERROR(VLOOKUP($B$343,$4:$126,MATCH($S351&amp;"/"&amp;M$341,$2:$2,0),FALSE),"")</f>
        <v>125540</v>
      </c>
      <c r="N344" s="8">
        <f>IFERROR(VLOOKUP($B$343,$4:$126,MATCH($S351&amp;"/"&amp;N$341,$2:$2,0),FALSE),"")</f>
        <v>196459</v>
      </c>
      <c r="O344" s="8">
        <f>IFERROR(VLOOKUP($B$343,$4:$126,MATCH($S351&amp;"/"&amp;O$341,$2:$2,0),FALSE),"")</f>
        <v>194958</v>
      </c>
      <c r="P344" s="8">
        <f>IFERROR(VLOOKUP($B$343,$4:$126,MATCH($S351&amp;"/"&amp;P$341,$2:$2,0),FALSE),"")</f>
        <v>296963</v>
      </c>
    </row>
    <row r="345" spans="1:55" ht="14">
      <c r="B345" s="7" t="str">
        <f>IFERROR(VLOOKUP($B$343,$4:$126,MATCH($S352&amp;"/"&amp;B$341,$2:$2,0),FALSE),"")</f>
        <v/>
      </c>
      <c r="C345" s="7" t="str">
        <f>IFERROR(VLOOKUP($B$343,$4:$126,MATCH($S352&amp;"/"&amp;C$341,$2:$2,0),FALSE),"")</f>
        <v/>
      </c>
      <c r="D345" s="7" t="str">
        <f>IFERROR(VLOOKUP($B$343,$4:$126,MATCH($S352&amp;"/"&amp;D$341,$2:$2,0),FALSE),"")</f>
        <v/>
      </c>
      <c r="E345" s="7" t="str">
        <f>IFERROR(VLOOKUP($B$343,$4:$126,MATCH($S352&amp;"/"&amp;E$341,$2:$2,0),FALSE),"")</f>
        <v/>
      </c>
      <c r="F345" s="7" t="str">
        <f>IFERROR(VLOOKUP($B$343,$4:$126,MATCH($S352&amp;"/"&amp;F$341,$2:$2,0),FALSE),"")</f>
        <v/>
      </c>
      <c r="G345" s="7" t="str">
        <f>IFERROR(VLOOKUP($B$343,$4:$126,MATCH($S352&amp;"/"&amp;G$341,$2:$2,0),FALSE),"")</f>
        <v/>
      </c>
      <c r="H345" s="7" t="str">
        <f>IFERROR(VLOOKUP($B$343,$4:$126,MATCH($S352&amp;"/"&amp;H$341,$2:$2,0),FALSE),"")</f>
        <v/>
      </c>
      <c r="I345" s="7" t="str">
        <f>IFERROR(VLOOKUP($B$343,$4:$126,MATCH($S352&amp;"/"&amp;I$341,$2:$2,0),FALSE),"")</f>
        <v/>
      </c>
      <c r="J345" s="7" t="str">
        <f>IFERROR(VLOOKUP($B$343,$4:$126,MATCH($S352&amp;"/"&amp;J$341,$2:$2,0),FALSE),"")</f>
        <v/>
      </c>
      <c r="K345" s="7" t="str">
        <f>IFERROR(VLOOKUP($B$343,$4:$126,MATCH($S352&amp;"/"&amp;K$341,$2:$2,0),FALSE),"")</f>
        <v/>
      </c>
      <c r="L345" s="7" t="str">
        <f>IFERROR(VLOOKUP($B$343,$4:$126,MATCH($S352&amp;"/"&amp;L$341,$2:$2,0),FALSE),"")</f>
        <v/>
      </c>
      <c r="M345" s="7">
        <f>IFERROR(VLOOKUP($B$343,$4:$126,MATCH($S352&amp;"/"&amp;M$341,$2:$2,0),FALSE),"")</f>
        <v>110324</v>
      </c>
      <c r="N345" s="8">
        <f>IFERROR(VLOOKUP($B$343,$4:$126,MATCH($S352&amp;"/"&amp;N$341,$2:$2,0),FALSE),"")</f>
        <v>90414</v>
      </c>
      <c r="O345" s="8">
        <f>IFERROR(VLOOKUP($B$343,$4:$126,MATCH($S352&amp;"/"&amp;O$341,$2:$2,0),FALSE),"")</f>
        <v>233151</v>
      </c>
      <c r="P345" s="8">
        <f>IFERROR(VLOOKUP($B$343,$4:$126,MATCH($S352&amp;"/"&amp;P$341,$2:$2,0),FALSE),"")</f>
        <v>250187</v>
      </c>
    </row>
    <row r="346" spans="1:55" ht="14">
      <c r="B346" s="7" t="str">
        <f>IFERROR(VLOOKUP($B$343,$4:$126,MATCH($S353&amp;"/"&amp;B$341,$2:$2,0),FALSE),"")</f>
        <v/>
      </c>
      <c r="C346" s="7" t="str">
        <f>IFERROR(VLOOKUP($B$343,$4:$126,MATCH($S353&amp;"/"&amp;C$341,$2:$2,0),FALSE),"")</f>
        <v/>
      </c>
      <c r="D346" s="7" t="str">
        <f>IFERROR(VLOOKUP($B$343,$4:$126,MATCH($S353&amp;"/"&amp;D$341,$2:$2,0),FALSE),"")</f>
        <v/>
      </c>
      <c r="E346" s="7" t="str">
        <f>IFERROR(VLOOKUP($B$343,$4:$126,MATCH($S353&amp;"/"&amp;E$341,$2:$2,0),FALSE),"")</f>
        <v/>
      </c>
      <c r="F346" s="7" t="str">
        <f>IFERROR(VLOOKUP($B$343,$4:$126,MATCH($S353&amp;"/"&amp;F$341,$2:$2,0),FALSE),"")</f>
        <v/>
      </c>
      <c r="G346" s="7" t="str">
        <f>IFERROR(VLOOKUP($B$343,$4:$126,MATCH($S353&amp;"/"&amp;G$341,$2:$2,0),FALSE),"")</f>
        <v/>
      </c>
      <c r="H346" s="7" t="str">
        <f>IFERROR(VLOOKUP($B$343,$4:$126,MATCH($S353&amp;"/"&amp;H$341,$2:$2,0),FALSE),"")</f>
        <v/>
      </c>
      <c r="I346" s="7" t="str">
        <f>IFERROR(VLOOKUP($B$343,$4:$126,MATCH($S353&amp;"/"&amp;I$341,$2:$2,0),FALSE),"")</f>
        <v/>
      </c>
      <c r="J346" s="7" t="str">
        <f>IFERROR(VLOOKUP($B$343,$4:$126,MATCH($S353&amp;"/"&amp;J$341,$2:$2,0),FALSE),"")</f>
        <v/>
      </c>
      <c r="K346" s="7" t="str">
        <f>IFERROR(VLOOKUP($B$343,$4:$126,MATCH($S353&amp;"/"&amp;K$341,$2:$2,0),FALSE),"")</f>
        <v/>
      </c>
      <c r="L346" s="7" t="str">
        <f>IFERROR(VLOOKUP($B$343,$4:$126,MATCH($S353&amp;"/"&amp;L$341,$2:$2,0),FALSE),"")</f>
        <v/>
      </c>
      <c r="M346" s="7">
        <f>IFERROR(VLOOKUP($B$343,$4:$126,MATCH($S353&amp;"/"&amp;M$341,$2:$2,0),FALSE),"")</f>
        <v>191920</v>
      </c>
      <c r="N346" s="8">
        <f>IFERROR(VLOOKUP($B$343,$4:$126,MATCH($S353&amp;"/"&amp;N$341,$2:$2,0),FALSE),"")</f>
        <v>99198</v>
      </c>
      <c r="O346" s="8">
        <f>IFERROR(VLOOKUP($B$343,$4:$126,MATCH($S353&amp;"/"&amp;O$341,$2:$2,0),FALSE),"")</f>
        <v>197154</v>
      </c>
      <c r="P346" s="8">
        <f>IFERROR(VLOOKUP($B$343,$4:$126,MATCH($S353&amp;"/"&amp;P$341,$2:$2,0),FALSE),"")</f>
        <v>583475</v>
      </c>
    </row>
    <row r="347" spans="1:55" ht="14">
      <c r="B347" s="7" t="str">
        <f>IFERROR(VLOOKUP($B$343,$4:$126,MATCH($S354&amp;"/"&amp;B$341,$2:$2,0),FALSE),"")</f>
        <v/>
      </c>
      <c r="C347" s="7" t="str">
        <f>IFERROR(VLOOKUP($B$343,$4:$126,MATCH($S354&amp;"/"&amp;C$341,$2:$2,0),FALSE),"")</f>
        <v/>
      </c>
      <c r="D347" s="7" t="str">
        <f>IFERROR(VLOOKUP($B$343,$4:$126,MATCH($S354&amp;"/"&amp;D$341,$2:$2,0),FALSE),"")</f>
        <v/>
      </c>
      <c r="E347" s="7" t="str">
        <f>IFERROR(VLOOKUP($B$343,$4:$126,MATCH($S354&amp;"/"&amp;E$341,$2:$2,0),FALSE),"")</f>
        <v/>
      </c>
      <c r="F347" s="7" t="str">
        <f>IFERROR(VLOOKUP($B$343,$4:$126,MATCH($S354&amp;"/"&amp;F$341,$2:$2,0),FALSE),"")</f>
        <v/>
      </c>
      <c r="G347" s="7" t="str">
        <f>IFERROR(VLOOKUP($B$343,$4:$126,MATCH($S354&amp;"/"&amp;G$341,$2:$2,0),FALSE),"")</f>
        <v/>
      </c>
      <c r="H347" s="7" t="str">
        <f>IFERROR(VLOOKUP($B$343,$4:$126,MATCH($S354&amp;"/"&amp;H$341,$2:$2,0),FALSE),"")</f>
        <v/>
      </c>
      <c r="I347" s="7" t="str">
        <f>IFERROR(VLOOKUP($B$343,$4:$126,MATCH($S354&amp;"/"&amp;I$341,$2:$2,0),FALSE),"")</f>
        <v/>
      </c>
      <c r="J347" s="7" t="str">
        <f>IFERROR(VLOOKUP($B$343,$4:$126,MATCH($S354&amp;"/"&amp;J$341,$2:$2,0),FALSE),"")</f>
        <v/>
      </c>
      <c r="K347" s="7" t="str">
        <f>IFERROR(VLOOKUP($B$343,$4:$126,MATCH($S354&amp;"/"&amp;K$341,$2:$2,0),FALSE),"")</f>
        <v/>
      </c>
      <c r="L347" s="7" t="str">
        <f>IFERROR(VLOOKUP($B$343,$4:$126,MATCH($S354&amp;"/"&amp;L$341,$2:$2,0),FALSE),"")</f>
        <v/>
      </c>
      <c r="M347" s="7">
        <f>IFERROR(VLOOKUP($B$343,$4:$126,MATCH($S354&amp;"/"&amp;M$341,$2:$2,0),FALSE),"")</f>
        <v>197088.48</v>
      </c>
      <c r="N347" s="8">
        <f>IFERROR(VLOOKUP($B$343,$4:$126,MATCH($S354&amp;"/"&amp;N$341,$2:$2,0),FALSE),IFERROR(VLOOKUP($B$343,$4:$126,MATCH($S353&amp;"/"&amp;N$341,$2:$2,0),FALSE),IFERROR(VLOOKUP($B$343,$4:$126,MATCH($S352&amp;"/"&amp;N$341,$2:$2,0),FALSE),IFERROR(VLOOKUP($B$343,$4:$126,MATCH($S351&amp;"/"&amp;N$341,$2:$2,0),FALSE),""))))</f>
        <v>167874.96</v>
      </c>
      <c r="O347" s="8">
        <f>IFERROR(VLOOKUP($B$343,$4:$126,MATCH($S354&amp;"/"&amp;O$341,$2:$2,0),FALSE),IFERROR(VLOOKUP($B$343,$4:$126,MATCH($S353&amp;"/"&amp;O$341,$2:$2,0),FALSE),IFERROR(VLOOKUP($B$343,$4:$126,MATCH($S352&amp;"/"&amp;O$341,$2:$2,0),FALSE),IFERROR(VLOOKUP($B$343,$4:$126,MATCH($S351&amp;"/"&amp;O$341,$2:$2,0),FALSE),""))))</f>
        <v>177464.09</v>
      </c>
      <c r="P347" s="8">
        <f>IFERROR(VLOOKUP($B$343,$4:$126,MATCH($S354&amp;"/"&amp;P$341,$2:$2,0),FALSE),IFERROR(VLOOKUP($B$343,$4:$126,MATCH($S353&amp;"/"&amp;P$341,$2:$2,0),FALSE),IFERROR(VLOOKUP($B$343,$4:$126,MATCH($S352&amp;"/"&amp;P$341,$2:$2,0),FALSE),IFERROR(VLOOKUP($B$343,$4:$126,MATCH($S351&amp;"/"&amp;P$341,$2:$2,0),FALSE),""))))</f>
        <v>776099.76</v>
      </c>
      <c r="R347" s="134" t="s">
        <v>369</v>
      </c>
      <c r="S347" s="134" t="s">
        <v>370</v>
      </c>
    </row>
    <row r="348" spans="1:55" s="83" customFormat="1" ht="15.5" thickBot="1">
      <c r="A348" s="79"/>
      <c r="B348" s="12" t="e">
        <f>+B347/B$395</f>
        <v>#VALUE!</v>
      </c>
      <c r="C348" s="12" t="e">
        <f>+C347/C$395</f>
        <v>#VALUE!</v>
      </c>
      <c r="D348" s="12" t="e">
        <f>+D347/D$395</f>
        <v>#VALUE!</v>
      </c>
      <c r="E348" s="12" t="e">
        <f>+E347/E$395</f>
        <v>#VALUE!</v>
      </c>
      <c r="F348" s="12" t="e">
        <f>+F347/F$395</f>
        <v>#VALUE!</v>
      </c>
      <c r="G348" s="12" t="e">
        <f>+G347/G$395</f>
        <v>#VALUE!</v>
      </c>
      <c r="H348" s="12" t="e">
        <f>+H347/H$395</f>
        <v>#VALUE!</v>
      </c>
      <c r="I348" s="12" t="e">
        <f>+I347/I$395</f>
        <v>#VALUE!</v>
      </c>
      <c r="J348" s="12" t="e">
        <f>+J347/J$395</f>
        <v>#VALUE!</v>
      </c>
      <c r="K348" s="12" t="e">
        <f>+K347/K$395</f>
        <v>#VALUE!</v>
      </c>
      <c r="L348" s="12" t="e">
        <f>+L347/L$395</f>
        <v>#VALUE!</v>
      </c>
      <c r="M348" s="12">
        <f>+M347/M$395</f>
        <v>0.18024363779589259</v>
      </c>
      <c r="N348" s="12">
        <f>+N347/N$395</f>
        <v>0.16745840220077349</v>
      </c>
      <c r="O348" s="12">
        <f>+O347/O$395</f>
        <v>0.13320691453305511</v>
      </c>
      <c r="P348" s="12">
        <f>+P347/P$395</f>
        <v>0.34516271845491298</v>
      </c>
      <c r="Q348" s="5">
        <v>2023</v>
      </c>
      <c r="R348" s="132">
        <v>8</v>
      </c>
      <c r="S348" s="133">
        <v>2023</v>
      </c>
    </row>
    <row r="349" spans="1:55" ht="14">
      <c r="B349" s="353" t="s">
        <v>309</v>
      </c>
      <c r="C349" s="353"/>
      <c r="D349" s="353"/>
      <c r="E349" s="353"/>
      <c r="F349" s="353"/>
      <c r="G349" s="353"/>
      <c r="H349" s="353"/>
      <c r="I349" s="353"/>
      <c r="J349" s="353"/>
      <c r="K349" s="353"/>
      <c r="L349" s="353"/>
      <c r="M349" s="353"/>
      <c r="N349" s="353"/>
      <c r="O349" s="116"/>
      <c r="P349" s="116"/>
      <c r="Q349" s="115"/>
      <c r="R349" s="6"/>
      <c r="S349" s="3"/>
    </row>
    <row r="350" spans="1:55" ht="14">
      <c r="B350" s="8" t="str">
        <f>IFERROR(VLOOKUP($B$349,$4:$126,MATCH($S357&amp;"/"&amp;B$341,$2:$2,0),FALSE),"")</f>
        <v/>
      </c>
      <c r="C350" s="8" t="str">
        <f>IFERROR(VLOOKUP($B$349,$4:$126,MATCH($S357&amp;"/"&amp;C$341,$2:$2,0),FALSE),"")</f>
        <v/>
      </c>
      <c r="D350" s="8" t="str">
        <f>IFERROR(VLOOKUP($B$349,$4:$126,MATCH($S357&amp;"/"&amp;D$341,$2:$2,0),FALSE),"")</f>
        <v/>
      </c>
      <c r="E350" s="8" t="str">
        <f>IFERROR(VLOOKUP($B$349,$4:$126,MATCH($S357&amp;"/"&amp;E$341,$2:$2,0),FALSE),"")</f>
        <v/>
      </c>
      <c r="F350" s="8" t="str">
        <f>IFERROR(VLOOKUP($B$349,$4:$126,MATCH($S357&amp;"/"&amp;F$341,$2:$2,0),FALSE),"")</f>
        <v/>
      </c>
      <c r="G350" s="8" t="str">
        <f>IFERROR(VLOOKUP($B$349,$4:$126,MATCH($S357&amp;"/"&amp;G$341,$2:$2,0),FALSE),"")</f>
        <v/>
      </c>
      <c r="H350" s="8" t="str">
        <f>IFERROR(VLOOKUP($B$349,$4:$126,MATCH($S357&amp;"/"&amp;H$341,$2:$2,0),FALSE),"")</f>
        <v/>
      </c>
      <c r="I350" s="8" t="str">
        <f>IFERROR(VLOOKUP($B$349,$4:$126,MATCH($S357&amp;"/"&amp;I$341,$2:$2,0),FALSE),"")</f>
        <v/>
      </c>
      <c r="J350" s="8" t="str">
        <f>IFERROR(VLOOKUP($B$349,$4:$126,MATCH($S357&amp;"/"&amp;J$341,$2:$2,0),FALSE),"")</f>
        <v/>
      </c>
      <c r="K350" s="8" t="str">
        <f>IFERROR(VLOOKUP($B$349,$4:$126,MATCH($S357&amp;"/"&amp;K$341,$2:$2,0),FALSE),"")</f>
        <v/>
      </c>
      <c r="L350" s="8" t="str">
        <f>IFERROR(VLOOKUP($B$349,$4:$126,MATCH($S357&amp;"/"&amp;L$341,$2:$2,0),FALSE),"")</f>
        <v/>
      </c>
      <c r="M350" s="8">
        <f>IFERROR(VLOOKUP($B$349,$4:$126,MATCH($S357&amp;"/"&amp;M$341,$2:$2,0),FALSE),"")</f>
        <v>235457</v>
      </c>
      <c r="N350" s="8">
        <f>IFERROR(VLOOKUP($B$349,$4:$126,MATCH($S357&amp;"/"&amp;N$341,$2:$2,0),FALSE),"")</f>
        <v>0</v>
      </c>
      <c r="O350" s="8">
        <f>IFERROR(VLOOKUP($B$349,$4:$126,MATCH($S357&amp;"/"&amp;O$341,$2:$2,0),FALSE),"")</f>
        <v>4075</v>
      </c>
      <c r="P350" s="8">
        <f>IFERROR(VLOOKUP($B$349,$4:$126,MATCH($S357&amp;"/"&amp;P$341,$2:$2,0),FALSE),"")</f>
        <v>35020</v>
      </c>
      <c r="Q350" s="116"/>
      <c r="R350" s="6"/>
      <c r="S350" s="3"/>
    </row>
    <row r="351" spans="1:55" ht="14">
      <c r="B351" s="8" t="str">
        <f>IFERROR(VLOOKUP($B$349,$4:$126,MATCH($S358&amp;"/"&amp;B$341,$2:$2,0),FALSE),"")</f>
        <v/>
      </c>
      <c r="C351" s="8" t="str">
        <f>IFERROR(VLOOKUP($B$349,$4:$126,MATCH($S358&amp;"/"&amp;C$341,$2:$2,0),FALSE),"")</f>
        <v/>
      </c>
      <c r="D351" s="8" t="str">
        <f>IFERROR(VLOOKUP($B$349,$4:$126,MATCH($S358&amp;"/"&amp;D$341,$2:$2,0),FALSE),"")</f>
        <v/>
      </c>
      <c r="E351" s="8" t="str">
        <f>IFERROR(VLOOKUP($B$349,$4:$126,MATCH($S358&amp;"/"&amp;E$341,$2:$2,0),FALSE),"")</f>
        <v/>
      </c>
      <c r="F351" s="8" t="str">
        <f>IFERROR(VLOOKUP($B$349,$4:$126,MATCH($S358&amp;"/"&amp;F$341,$2:$2,0),FALSE),"")</f>
        <v/>
      </c>
      <c r="G351" s="8" t="str">
        <f>IFERROR(VLOOKUP($B$349,$4:$126,MATCH($S358&amp;"/"&amp;G$341,$2:$2,0),FALSE),"")</f>
        <v/>
      </c>
      <c r="H351" s="8" t="str">
        <f>IFERROR(VLOOKUP($B$349,$4:$126,MATCH($S358&amp;"/"&amp;H$341,$2:$2,0),FALSE),"")</f>
        <v/>
      </c>
      <c r="I351" s="8" t="str">
        <f>IFERROR(VLOOKUP($B$349,$4:$126,MATCH($S358&amp;"/"&amp;I$341,$2:$2,0),FALSE),"")</f>
        <v/>
      </c>
      <c r="J351" s="8" t="str">
        <f>IFERROR(VLOOKUP($B$349,$4:$126,MATCH($S358&amp;"/"&amp;J$341,$2:$2,0),FALSE),"")</f>
        <v/>
      </c>
      <c r="K351" s="8" t="str">
        <f>IFERROR(VLOOKUP($B$349,$4:$126,MATCH($S358&amp;"/"&amp;K$341,$2:$2,0),FALSE),"")</f>
        <v/>
      </c>
      <c r="L351" s="8" t="str">
        <f>IFERROR(VLOOKUP($B$349,$4:$126,MATCH($S358&amp;"/"&amp;L$341,$2:$2,0),FALSE),"")</f>
        <v/>
      </c>
      <c r="M351" s="8">
        <f>IFERROR(VLOOKUP($B$349,$4:$126,MATCH($S358&amp;"/"&amp;M$341,$2:$2,0),FALSE),"")</f>
        <v>165815</v>
      </c>
      <c r="N351" s="8">
        <f>IFERROR(VLOOKUP($B$349,$4:$126,MATCH($S358&amp;"/"&amp;N$341,$2:$2,0),FALSE),"")</f>
        <v>0</v>
      </c>
      <c r="O351" s="8">
        <f>IFERROR(VLOOKUP($B$349,$4:$126,MATCH($S358&amp;"/"&amp;O$341,$2:$2,0),FALSE),"")</f>
        <v>4059</v>
      </c>
      <c r="P351" s="8">
        <f>IFERROR(VLOOKUP($B$349,$4:$126,MATCH($S358&amp;"/"&amp;P$341,$2:$2,0),FALSE),"")</f>
        <v>34592</v>
      </c>
      <c r="Q351" s="8">
        <f>IFERROR(VLOOKUP($B$343,$4:$126,MATCH($S351&amp;"/"&amp;Q$348,$2:$2,0),FALSE),"")</f>
        <v>734088</v>
      </c>
      <c r="R351" s="6"/>
      <c r="S351" s="9" t="s">
        <v>12</v>
      </c>
    </row>
    <row r="352" spans="1:55" ht="14">
      <c r="B352" s="8" t="str">
        <f>IFERROR(VLOOKUP($B$349,$4:$126,MATCH($S359&amp;"/"&amp;B$341,$2:$2,0),FALSE),"")</f>
        <v/>
      </c>
      <c r="C352" s="8" t="str">
        <f>IFERROR(VLOOKUP($B$349,$4:$126,MATCH($S359&amp;"/"&amp;C$341,$2:$2,0),FALSE),"")</f>
        <v/>
      </c>
      <c r="D352" s="8" t="str">
        <f>IFERROR(VLOOKUP($B$349,$4:$126,MATCH($S359&amp;"/"&amp;D$341,$2:$2,0),FALSE),"")</f>
        <v/>
      </c>
      <c r="E352" s="8" t="str">
        <f>IFERROR(VLOOKUP($B$349,$4:$126,MATCH($S359&amp;"/"&amp;E$341,$2:$2,0),FALSE),"")</f>
        <v/>
      </c>
      <c r="F352" s="8" t="str">
        <f>IFERROR(VLOOKUP($B$349,$4:$126,MATCH($S359&amp;"/"&amp;F$341,$2:$2,0),FALSE),"")</f>
        <v/>
      </c>
      <c r="G352" s="8" t="str">
        <f>IFERROR(VLOOKUP($B$349,$4:$126,MATCH($S359&amp;"/"&amp;G$341,$2:$2,0),FALSE),"")</f>
        <v/>
      </c>
      <c r="H352" s="8" t="str">
        <f>IFERROR(VLOOKUP($B$349,$4:$126,MATCH($S359&amp;"/"&amp;H$341,$2:$2,0),FALSE),"")</f>
        <v/>
      </c>
      <c r="I352" s="8" t="str">
        <f>IFERROR(VLOOKUP($B$349,$4:$126,MATCH($S359&amp;"/"&amp;I$341,$2:$2,0),FALSE),"")</f>
        <v/>
      </c>
      <c r="J352" s="8" t="str">
        <f>IFERROR(VLOOKUP($B$349,$4:$126,MATCH($S359&amp;"/"&amp;J$341,$2:$2,0),FALSE),"")</f>
        <v/>
      </c>
      <c r="K352" s="8" t="str">
        <f>IFERROR(VLOOKUP($B$349,$4:$126,MATCH($S359&amp;"/"&amp;K$341,$2:$2,0),FALSE),"")</f>
        <v/>
      </c>
      <c r="L352" s="8" t="str">
        <f>IFERROR(VLOOKUP($B$349,$4:$126,MATCH($S359&amp;"/"&amp;L$341,$2:$2,0),FALSE),"")</f>
        <v/>
      </c>
      <c r="M352" s="8">
        <f>IFERROR(VLOOKUP($B$349,$4:$126,MATCH($S359&amp;"/"&amp;M$341,$2:$2,0),FALSE),"")</f>
        <v>63744</v>
      </c>
      <c r="N352" s="8">
        <f>IFERROR(VLOOKUP($B$349,$4:$126,MATCH($S359&amp;"/"&amp;N$341,$2:$2,0),FALSE),"")</f>
        <v>0</v>
      </c>
      <c r="O352" s="8">
        <f>IFERROR(VLOOKUP($B$349,$4:$126,MATCH($S359&amp;"/"&amp;O$341,$2:$2,0),FALSE),"")</f>
        <v>73129</v>
      </c>
      <c r="P352" s="8">
        <f>IFERROR(VLOOKUP($B$349,$4:$126,MATCH($S359&amp;"/"&amp;P$341,$2:$2,0),FALSE),"")</f>
        <v>60007</v>
      </c>
      <c r="Q352" s="8">
        <f>IFERROR(VLOOKUP($B$343,$4:$126,MATCH($S352&amp;"/"&amp;Q$348,$2:$2,0),FALSE),"")</f>
        <v>405108</v>
      </c>
      <c r="R352" s="6"/>
      <c r="S352" s="9" t="s">
        <v>13</v>
      </c>
    </row>
    <row r="353" spans="1:19" ht="14">
      <c r="B353" s="8" t="str">
        <f>IFERROR(VLOOKUP($B$349,$4:$126,MATCH($S360&amp;"/"&amp;B$341,$2:$2,0),FALSE),IFERROR(VLOOKUP($B$349,$4:$126,MATCH($S359&amp;"/"&amp;B$341,$2:$2,0),FALSE),IFERROR(VLOOKUP($B$349,$4:$126,MATCH($S358&amp;"/"&amp;B$341,$2:$2,0),FALSE),IFERROR(VLOOKUP($B$349,$4:$126,MATCH($S357&amp;"/"&amp;B$341,$2:$2,0),FALSE),""))))</f>
        <v/>
      </c>
      <c r="C353" s="8" t="str">
        <f>IFERROR(VLOOKUP($B$349,$4:$126,MATCH($S360&amp;"/"&amp;C$341,$2:$2,0),FALSE),IFERROR(VLOOKUP($B$349,$4:$126,MATCH($S359&amp;"/"&amp;C$341,$2:$2,0),FALSE),IFERROR(VLOOKUP($B$349,$4:$126,MATCH($S358&amp;"/"&amp;C$341,$2:$2,0),FALSE),IFERROR(VLOOKUP($B$349,$4:$126,MATCH($S357&amp;"/"&amp;C$341,$2:$2,0),FALSE),""))))</f>
        <v/>
      </c>
      <c r="D353" s="8" t="str">
        <f>IFERROR(VLOOKUP($B$349,$4:$126,MATCH($S360&amp;"/"&amp;D$341,$2:$2,0),FALSE),IFERROR(VLOOKUP($B$349,$4:$126,MATCH($S359&amp;"/"&amp;D$341,$2:$2,0),FALSE),IFERROR(VLOOKUP($B$349,$4:$126,MATCH($S358&amp;"/"&amp;D$341,$2:$2,0),FALSE),IFERROR(VLOOKUP($B$349,$4:$126,MATCH($S357&amp;"/"&amp;D$341,$2:$2,0),FALSE),""))))</f>
        <v/>
      </c>
      <c r="E353" s="8" t="str">
        <f>IFERROR(VLOOKUP($B$349,$4:$126,MATCH($S360&amp;"/"&amp;E$341,$2:$2,0),FALSE),IFERROR(VLOOKUP($B$349,$4:$126,MATCH($S359&amp;"/"&amp;E$341,$2:$2,0),FALSE),IFERROR(VLOOKUP($B$349,$4:$126,MATCH($S358&amp;"/"&amp;E$341,$2:$2,0),FALSE),IFERROR(VLOOKUP($B$349,$4:$126,MATCH($S357&amp;"/"&amp;E$341,$2:$2,0),FALSE),""))))</f>
        <v/>
      </c>
      <c r="F353" s="8" t="str">
        <f>IFERROR(VLOOKUP($B$349,$4:$126,MATCH($S360&amp;"/"&amp;F$341,$2:$2,0),FALSE),IFERROR(VLOOKUP($B$349,$4:$126,MATCH($S359&amp;"/"&amp;F$341,$2:$2,0),FALSE),IFERROR(VLOOKUP($B$349,$4:$126,MATCH($S358&amp;"/"&amp;F$341,$2:$2,0),FALSE),IFERROR(VLOOKUP($B$349,$4:$126,MATCH($S357&amp;"/"&amp;F$341,$2:$2,0),FALSE),""))))</f>
        <v/>
      </c>
      <c r="G353" s="8" t="str">
        <f>IFERROR(VLOOKUP($B$349,$4:$126,MATCH($S360&amp;"/"&amp;G$341,$2:$2,0),FALSE),IFERROR(VLOOKUP($B$349,$4:$126,MATCH($S359&amp;"/"&amp;G$341,$2:$2,0),FALSE),IFERROR(VLOOKUP($B$349,$4:$126,MATCH($S358&amp;"/"&amp;G$341,$2:$2,0),FALSE),IFERROR(VLOOKUP($B$349,$4:$126,MATCH($S357&amp;"/"&amp;G$341,$2:$2,0),FALSE),""))))</f>
        <v/>
      </c>
      <c r="H353" s="8" t="str">
        <f>IFERROR(VLOOKUP($B$349,$4:$126,MATCH($S360&amp;"/"&amp;H$341,$2:$2,0),FALSE),IFERROR(VLOOKUP($B$349,$4:$126,MATCH($S359&amp;"/"&amp;H$341,$2:$2,0),FALSE),IFERROR(VLOOKUP($B$349,$4:$126,MATCH($S358&amp;"/"&amp;H$341,$2:$2,0),FALSE),IFERROR(VLOOKUP($B$349,$4:$126,MATCH($S357&amp;"/"&amp;H$341,$2:$2,0),FALSE),""))))</f>
        <v/>
      </c>
      <c r="I353" s="8" t="str">
        <f>IFERROR(VLOOKUP($B$349,$4:$126,MATCH($S360&amp;"/"&amp;I$341,$2:$2,0),FALSE),IFERROR(VLOOKUP($B$349,$4:$126,MATCH($S359&amp;"/"&amp;I$341,$2:$2,0),FALSE),IFERROR(VLOOKUP($B$349,$4:$126,MATCH($S358&amp;"/"&amp;I$341,$2:$2,0),FALSE),IFERROR(VLOOKUP($B$349,$4:$126,MATCH($S357&amp;"/"&amp;I$341,$2:$2,0),FALSE),""))))</f>
        <v/>
      </c>
      <c r="J353" s="8" t="str">
        <f>IFERROR(VLOOKUP($B$349,$4:$126,MATCH($S360&amp;"/"&amp;J$341,$2:$2,0),FALSE),IFERROR(VLOOKUP($B$349,$4:$126,MATCH($S359&amp;"/"&amp;J$341,$2:$2,0),FALSE),IFERROR(VLOOKUP($B$349,$4:$126,MATCH($S358&amp;"/"&amp;J$341,$2:$2,0),FALSE),IFERROR(VLOOKUP($B$349,$4:$126,MATCH($S357&amp;"/"&amp;J$341,$2:$2,0),FALSE),""))))</f>
        <v/>
      </c>
      <c r="K353" s="8" t="str">
        <f>IFERROR(VLOOKUP($B$349,$4:$126,MATCH($S360&amp;"/"&amp;K$341,$2:$2,0),FALSE),IFERROR(VLOOKUP($B$349,$4:$126,MATCH($S359&amp;"/"&amp;K$341,$2:$2,0),FALSE),IFERROR(VLOOKUP($B$349,$4:$126,MATCH($S358&amp;"/"&amp;K$341,$2:$2,0),FALSE),IFERROR(VLOOKUP($B$349,$4:$126,MATCH($S357&amp;"/"&amp;K$341,$2:$2,0),FALSE),""))))</f>
        <v/>
      </c>
      <c r="L353" s="8" t="str">
        <f>IFERROR(VLOOKUP($B$349,$4:$126,MATCH($S360&amp;"/"&amp;L$341,$2:$2,0),FALSE),IFERROR(VLOOKUP($B$349,$4:$126,MATCH($S359&amp;"/"&amp;L$341,$2:$2,0),FALSE),IFERROR(VLOOKUP($B$349,$4:$126,MATCH($S358&amp;"/"&amp;L$341,$2:$2,0),FALSE),IFERROR(VLOOKUP($B$349,$4:$126,MATCH($S357&amp;"/"&amp;L$341,$2:$2,0),FALSE),""))))</f>
        <v/>
      </c>
      <c r="M353" s="8">
        <f>IFERROR(VLOOKUP($B$349,$4:$126,MATCH($S360&amp;"/"&amp;M$341,$2:$2,0),FALSE),IFERROR(VLOOKUP($B$349,$4:$126,MATCH($S359&amp;"/"&amp;M$341,$2:$2,0),FALSE),IFERROR(VLOOKUP($B$349,$4:$126,MATCH($S358&amp;"/"&amp;M$341,$2:$2,0),FALSE),IFERROR(VLOOKUP($B$349,$4:$126,MATCH($S357&amp;"/"&amp;M$341,$2:$2,0),FALSE),""))))</f>
        <v>123950.75</v>
      </c>
      <c r="N353" s="8">
        <f>IFERROR(VLOOKUP($B$349,$4:$126,MATCH($S360&amp;"/"&amp;N$341,$2:$2,0),FALSE),IFERROR(VLOOKUP($B$349,$4:$126,MATCH($S359&amp;"/"&amp;N$341,$2:$2,0),FALSE),IFERROR(VLOOKUP($B$349,$4:$126,MATCH($S358&amp;"/"&amp;N$341,$2:$2,0),FALSE),IFERROR(VLOOKUP($B$349,$4:$126,MATCH($S357&amp;"/"&amp;N$341,$2:$2,0),FALSE),""))))</f>
        <v>0</v>
      </c>
      <c r="O353" s="8">
        <f>IFERROR(VLOOKUP($B$349,$4:$126,MATCH($S360&amp;"/"&amp;O$341,$2:$2,0),FALSE),IFERROR(VLOOKUP($B$349,$4:$126,MATCH($S359&amp;"/"&amp;O$341,$2:$2,0),FALSE),IFERROR(VLOOKUP($B$349,$4:$126,MATCH($S358&amp;"/"&amp;O$341,$2:$2,0),FALSE),IFERROR(VLOOKUP($B$349,$4:$126,MATCH($S357&amp;"/"&amp;O$341,$2:$2,0),FALSE),""))))</f>
        <v>95374.68</v>
      </c>
      <c r="P353" s="8">
        <f>IFERROR(VLOOKUP($B$349,$4:$126,MATCH($S360&amp;"/"&amp;P$341,$2:$2,0),FALSE),IFERROR(VLOOKUP($B$349,$4:$126,MATCH($S359&amp;"/"&amp;P$341,$2:$2,0),FALSE),IFERROR(VLOOKUP($B$349,$4:$126,MATCH($S358&amp;"/"&amp;P$341,$2:$2,0),FALSE),IFERROR(VLOOKUP($B$349,$4:$126,MATCH($S357&amp;"/"&amp;P$341,$2:$2,0),FALSE),""))))</f>
        <v>19007.259999999998</v>
      </c>
      <c r="Q353" s="8">
        <f>IFERROR(VLOOKUP($B$343,$4:$126,MATCH($S353&amp;"/"&amp;Q$348,$2:$2,0),FALSE),"")</f>
        <v>470698</v>
      </c>
      <c r="R353" s="6"/>
      <c r="S353" s="9" t="s">
        <v>14</v>
      </c>
    </row>
    <row r="354" spans="1:19" ht="14">
      <c r="B354" s="12" t="e">
        <f>+B353/B$395</f>
        <v>#VALUE!</v>
      </c>
      <c r="C354" s="12" t="e">
        <f>+C353/C$395</f>
        <v>#VALUE!</v>
      </c>
      <c r="D354" s="12" t="e">
        <f>+D353/D$395</f>
        <v>#VALUE!</v>
      </c>
      <c r="E354" s="12" t="e">
        <f>+E353/E$395</f>
        <v>#VALUE!</v>
      </c>
      <c r="F354" s="12" t="e">
        <f>+F353/F$395</f>
        <v>#VALUE!</v>
      </c>
      <c r="G354" s="12" t="e">
        <f>+G353/G$395</f>
        <v>#VALUE!</v>
      </c>
      <c r="H354" s="12" t="e">
        <f>+H353/H$395</f>
        <v>#VALUE!</v>
      </c>
      <c r="I354" s="12" t="e">
        <f>+I353/I$395</f>
        <v>#VALUE!</v>
      </c>
      <c r="J354" s="12" t="e">
        <f>+J353/J$395</f>
        <v>#VALUE!</v>
      </c>
      <c r="K354" s="12" t="e">
        <f>+K353/K$395</f>
        <v>#VALUE!</v>
      </c>
      <c r="L354" s="12" t="e">
        <f>+L353/L$395</f>
        <v>#VALUE!</v>
      </c>
      <c r="M354" s="12">
        <f>+M353/M$395</f>
        <v>0.11335687447348132</v>
      </c>
      <c r="N354" s="12">
        <f>+N353/N$395</f>
        <v>0</v>
      </c>
      <c r="O354" s="12">
        <f>+O353/O$395</f>
        <v>7.1589507755498466E-2</v>
      </c>
      <c r="P354" s="12">
        <f>+P353/P$395</f>
        <v>8.4532915355872915E-3</v>
      </c>
      <c r="Q354" s="8">
        <f>IFERROR(VLOOKUP($B$343,$4:$126,MATCH($S354&amp;"/"&amp;Q$348,$2:$2,0),FALSE),IFERROR(VLOOKUP($B$343,$4:$126,MATCH($S353&amp;"/"&amp;Q$348,$2:$2,0),FALSE),IFERROR(VLOOKUP($B$343,$4:$126,MATCH($S352&amp;"/"&amp;Q$348,$2:$2,0),FALSE),IFERROR(VLOOKUP($B$343,$4:$126,MATCH($S351&amp;"/"&amp;Q$348,$2:$2,0),FALSE),""))))</f>
        <v>768083.8</v>
      </c>
      <c r="R354" s="6"/>
      <c r="S354" s="9" t="s">
        <v>15</v>
      </c>
    </row>
    <row r="355" spans="1:19" ht="14">
      <c r="B355" s="353" t="s">
        <v>310</v>
      </c>
      <c r="C355" s="353"/>
      <c r="D355" s="353"/>
      <c r="E355" s="353"/>
      <c r="F355" s="353"/>
      <c r="G355" s="353"/>
      <c r="H355" s="353"/>
      <c r="I355" s="353"/>
      <c r="J355" s="353"/>
      <c r="K355" s="353"/>
      <c r="L355" s="353"/>
      <c r="M355" s="353"/>
      <c r="N355" s="353"/>
      <c r="O355" s="116"/>
      <c r="P355" s="116"/>
      <c r="Q355" s="12">
        <f t="shared" ref="Q355" si="5">+Q354/Q$402</f>
        <v>0.31237754982027788</v>
      </c>
      <c r="R355" s="6"/>
      <c r="S355" s="11" t="s">
        <v>377</v>
      </c>
    </row>
    <row r="356" spans="1:19" ht="14">
      <c r="B356" s="8" t="str">
        <f>IFERROR(VLOOKUP($B$355,$4:$126,MATCH($S363&amp;"/"&amp;B$341,$2:$2,0),FALSE),"")</f>
        <v/>
      </c>
      <c r="C356" s="8" t="str">
        <f>IFERROR(VLOOKUP($B$355,$4:$126,MATCH($S363&amp;"/"&amp;C$341,$2:$2,0),FALSE),"")</f>
        <v/>
      </c>
      <c r="D356" s="8" t="str">
        <f>IFERROR(VLOOKUP($B$355,$4:$126,MATCH($S363&amp;"/"&amp;D$341,$2:$2,0),FALSE),"")</f>
        <v/>
      </c>
      <c r="E356" s="8" t="str">
        <f>IFERROR(VLOOKUP($B$355,$4:$126,MATCH($S363&amp;"/"&amp;E$341,$2:$2,0),FALSE),"")</f>
        <v/>
      </c>
      <c r="F356" s="8" t="str">
        <f>IFERROR(VLOOKUP($B$355,$4:$126,MATCH($S363&amp;"/"&amp;F$341,$2:$2,0),FALSE),"")</f>
        <v/>
      </c>
      <c r="G356" s="8" t="str">
        <f>IFERROR(VLOOKUP($B$355,$4:$126,MATCH($S363&amp;"/"&amp;G$341,$2:$2,0),FALSE),"")</f>
        <v/>
      </c>
      <c r="H356" s="8" t="str">
        <f>IFERROR(VLOOKUP($B$355,$4:$126,MATCH($S363&amp;"/"&amp;H$341,$2:$2,0),FALSE),"")</f>
        <v/>
      </c>
      <c r="I356" s="8" t="str">
        <f>IFERROR(VLOOKUP($B$355,$4:$126,MATCH($S363&amp;"/"&amp;I$341,$2:$2,0),FALSE),"")</f>
        <v/>
      </c>
      <c r="J356" s="8" t="str">
        <f>IFERROR(VLOOKUP($B$355,$4:$126,MATCH($S363&amp;"/"&amp;J$341,$2:$2,0),FALSE),"")</f>
        <v/>
      </c>
      <c r="K356" s="8" t="str">
        <f>IFERROR(VLOOKUP($B$355,$4:$126,MATCH($S363&amp;"/"&amp;K$341,$2:$2,0),FALSE),"")</f>
        <v/>
      </c>
      <c r="L356" s="8" t="str">
        <f>IFERROR(VLOOKUP($B$355,$4:$126,MATCH($S363&amp;"/"&amp;L$341,$2:$2,0),FALSE),"")</f>
        <v/>
      </c>
      <c r="M356" s="8">
        <f>IFERROR(VLOOKUP($B$355,$4:$126,MATCH($S363&amp;"/"&amp;M$341,$2:$2,0),FALSE),"")</f>
        <v>73539</v>
      </c>
      <c r="N356" s="8">
        <f>IFERROR(VLOOKUP($B$355,$4:$126,MATCH($S363&amp;"/"&amp;N$341,$2:$2,0),FALSE),"")</f>
        <v>65919</v>
      </c>
      <c r="O356" s="8">
        <f>IFERROR(VLOOKUP($B$355,$4:$126,MATCH($S363&amp;"/"&amp;O$341,$2:$2,0),FALSE),"")</f>
        <v>84168</v>
      </c>
      <c r="P356" s="8">
        <f>IFERROR(VLOOKUP($B$355,$4:$126,MATCH($S363&amp;"/"&amp;P$341,$2:$2,0),FALSE),"")</f>
        <v>129308</v>
      </c>
      <c r="Q356" s="116"/>
      <c r="R356" s="6"/>
      <c r="S356" s="3"/>
    </row>
    <row r="357" spans="1:19" ht="14">
      <c r="B357" s="8" t="str">
        <f>IFERROR(VLOOKUP($B$355,$4:$126,MATCH($S364&amp;"/"&amp;B$341,$2:$2,0),FALSE),"")</f>
        <v/>
      </c>
      <c r="C357" s="8" t="str">
        <f>IFERROR(VLOOKUP($B$355,$4:$126,MATCH($S364&amp;"/"&amp;C$341,$2:$2,0),FALSE),"")</f>
        <v/>
      </c>
      <c r="D357" s="8" t="str">
        <f>IFERROR(VLOOKUP($B$355,$4:$126,MATCH($S364&amp;"/"&amp;D$341,$2:$2,0),FALSE),"")</f>
        <v/>
      </c>
      <c r="E357" s="8" t="str">
        <f>IFERROR(VLOOKUP($B$355,$4:$126,MATCH($S364&amp;"/"&amp;E$341,$2:$2,0),FALSE),"")</f>
        <v/>
      </c>
      <c r="F357" s="8" t="str">
        <f>IFERROR(VLOOKUP($B$355,$4:$126,MATCH($S364&amp;"/"&amp;F$341,$2:$2,0),FALSE),"")</f>
        <v/>
      </c>
      <c r="G357" s="8" t="str">
        <f>IFERROR(VLOOKUP($B$355,$4:$126,MATCH($S364&amp;"/"&amp;G$341,$2:$2,0),FALSE),"")</f>
        <v/>
      </c>
      <c r="H357" s="8" t="str">
        <f>IFERROR(VLOOKUP($B$355,$4:$126,MATCH($S364&amp;"/"&amp;H$341,$2:$2,0),FALSE),"")</f>
        <v/>
      </c>
      <c r="I357" s="8" t="str">
        <f>IFERROR(VLOOKUP($B$355,$4:$126,MATCH($S364&amp;"/"&amp;I$341,$2:$2,0),FALSE),"")</f>
        <v/>
      </c>
      <c r="J357" s="8" t="str">
        <f>IFERROR(VLOOKUP($B$355,$4:$126,MATCH($S364&amp;"/"&amp;J$341,$2:$2,0),FALSE),"")</f>
        <v/>
      </c>
      <c r="K357" s="8" t="str">
        <f>IFERROR(VLOOKUP($B$355,$4:$126,MATCH($S364&amp;"/"&amp;K$341,$2:$2,0),FALSE),"")</f>
        <v/>
      </c>
      <c r="L357" s="8" t="str">
        <f>IFERROR(VLOOKUP($B$355,$4:$126,MATCH($S364&amp;"/"&amp;L$341,$2:$2,0),FALSE),"")</f>
        <v/>
      </c>
      <c r="M357" s="8">
        <f>IFERROR(VLOOKUP($B$355,$4:$126,MATCH($S364&amp;"/"&amp;M$341,$2:$2,0),FALSE),"")</f>
        <v>85547</v>
      </c>
      <c r="N357" s="8">
        <f>IFERROR(VLOOKUP($B$355,$4:$126,MATCH($S364&amp;"/"&amp;N$341,$2:$2,0),FALSE),"")</f>
        <v>49276</v>
      </c>
      <c r="O357" s="8">
        <f>IFERROR(VLOOKUP($B$355,$4:$126,MATCH($S364&amp;"/"&amp;O$341,$2:$2,0),FALSE),"")</f>
        <v>86261</v>
      </c>
      <c r="P357" s="8">
        <f>IFERROR(VLOOKUP($B$355,$4:$126,MATCH($S364&amp;"/"&amp;P$341,$2:$2,0),FALSE),"")</f>
        <v>109531</v>
      </c>
      <c r="Q357" s="8">
        <f>IFERROR(VLOOKUP($B$349,$4:$126,MATCH($S357&amp;"/"&amp;Q$348,$2:$2,0),FALSE),"")</f>
        <v>55162</v>
      </c>
      <c r="R357" s="6"/>
      <c r="S357" s="9" t="s">
        <v>12</v>
      </c>
    </row>
    <row r="358" spans="1:19" ht="14">
      <c r="B358" s="8" t="str">
        <f>IFERROR(VLOOKUP($B$355,$4:$126,MATCH($S365&amp;"/"&amp;B$341,$2:$2,0),FALSE),"")</f>
        <v/>
      </c>
      <c r="C358" s="8" t="str">
        <f>IFERROR(VLOOKUP($B$355,$4:$126,MATCH($S365&amp;"/"&amp;C$341,$2:$2,0),FALSE),"")</f>
        <v/>
      </c>
      <c r="D358" s="8" t="str">
        <f>IFERROR(VLOOKUP($B$355,$4:$126,MATCH($S365&amp;"/"&amp;D$341,$2:$2,0),FALSE),"")</f>
        <v/>
      </c>
      <c r="E358" s="8" t="str">
        <f>IFERROR(VLOOKUP($B$355,$4:$126,MATCH($S365&amp;"/"&amp;E$341,$2:$2,0),FALSE),"")</f>
        <v/>
      </c>
      <c r="F358" s="8" t="str">
        <f>IFERROR(VLOOKUP($B$355,$4:$126,MATCH($S365&amp;"/"&amp;F$341,$2:$2,0),FALSE),"")</f>
        <v/>
      </c>
      <c r="G358" s="8" t="str">
        <f>IFERROR(VLOOKUP($B$355,$4:$126,MATCH($S365&amp;"/"&amp;G$341,$2:$2,0),FALSE),"")</f>
        <v/>
      </c>
      <c r="H358" s="8" t="str">
        <f>IFERROR(VLOOKUP($B$355,$4:$126,MATCH($S365&amp;"/"&amp;H$341,$2:$2,0),FALSE),"")</f>
        <v/>
      </c>
      <c r="I358" s="8" t="str">
        <f>IFERROR(VLOOKUP($B$355,$4:$126,MATCH($S365&amp;"/"&amp;I$341,$2:$2,0),FALSE),"")</f>
        <v/>
      </c>
      <c r="J358" s="8" t="str">
        <f>IFERROR(VLOOKUP($B$355,$4:$126,MATCH($S365&amp;"/"&amp;J$341,$2:$2,0),FALSE),"")</f>
        <v/>
      </c>
      <c r="K358" s="8" t="str">
        <f>IFERROR(VLOOKUP($B$355,$4:$126,MATCH($S365&amp;"/"&amp;K$341,$2:$2,0),FALSE),"")</f>
        <v/>
      </c>
      <c r="L358" s="8" t="str">
        <f>IFERROR(VLOOKUP($B$355,$4:$126,MATCH($S365&amp;"/"&amp;L$341,$2:$2,0),FALSE),"")</f>
        <v/>
      </c>
      <c r="M358" s="8">
        <f>IFERROR(VLOOKUP($B$355,$4:$126,MATCH($S365&amp;"/"&amp;M$341,$2:$2,0),FALSE),"")</f>
        <v>107409</v>
      </c>
      <c r="N358" s="8">
        <f>IFERROR(VLOOKUP($B$355,$4:$126,MATCH($S365&amp;"/"&amp;N$341,$2:$2,0),FALSE),"")</f>
        <v>62561</v>
      </c>
      <c r="O358" s="8">
        <f>IFERROR(VLOOKUP($B$355,$4:$126,MATCH($S365&amp;"/"&amp;O$341,$2:$2,0),FALSE),"")</f>
        <v>206406</v>
      </c>
      <c r="P358" s="8">
        <f>IFERROR(VLOOKUP($B$355,$4:$126,MATCH($S365&amp;"/"&amp;P$341,$2:$2,0),FALSE),"")</f>
        <v>115892</v>
      </c>
      <c r="Q358" s="8">
        <f>IFERROR(VLOOKUP($B$349,$4:$126,MATCH($S358&amp;"/"&amp;Q$348,$2:$2,0),FALSE),"")</f>
        <v>295871</v>
      </c>
      <c r="R358" s="6"/>
      <c r="S358" s="9" t="s">
        <v>13</v>
      </c>
    </row>
    <row r="359" spans="1:19" ht="14">
      <c r="B359" s="8" t="str">
        <f>IFERROR(VLOOKUP($B$355,$4:$126,MATCH($S366&amp;"/"&amp;B$341,$2:$2,0),FALSE),"")</f>
        <v/>
      </c>
      <c r="C359" s="8" t="str">
        <f>IFERROR(VLOOKUP($B$355,$4:$126,MATCH($S366&amp;"/"&amp;C$341,$2:$2,0),FALSE),"")</f>
        <v/>
      </c>
      <c r="D359" s="8" t="str">
        <f>IFERROR(VLOOKUP($B$355,$4:$126,MATCH($S366&amp;"/"&amp;D$341,$2:$2,0),FALSE),"")</f>
        <v/>
      </c>
      <c r="E359" s="8" t="str">
        <f>IFERROR(VLOOKUP($B$355,$4:$126,MATCH($S366&amp;"/"&amp;E$341,$2:$2,0),FALSE),"")</f>
        <v/>
      </c>
      <c r="F359" s="8" t="str">
        <f>IFERROR(VLOOKUP($B$355,$4:$126,MATCH($S366&amp;"/"&amp;F$341,$2:$2,0),FALSE),"")</f>
        <v/>
      </c>
      <c r="G359" s="8" t="str">
        <f>IFERROR(VLOOKUP($B$355,$4:$126,MATCH($S366&amp;"/"&amp;G$341,$2:$2,0),FALSE),"")</f>
        <v/>
      </c>
      <c r="H359" s="8" t="str">
        <f>IFERROR(VLOOKUP($B$355,$4:$126,MATCH($S366&amp;"/"&amp;H$341,$2:$2,0),FALSE),"")</f>
        <v/>
      </c>
      <c r="I359" s="8" t="str">
        <f>IFERROR(VLOOKUP($B$355,$4:$126,MATCH($S366&amp;"/"&amp;I$341,$2:$2,0),FALSE),"")</f>
        <v/>
      </c>
      <c r="J359" s="8" t="str">
        <f>IFERROR(VLOOKUP($B$355,$4:$126,MATCH($S366&amp;"/"&amp;J$341,$2:$2,0),FALSE),"")</f>
        <v/>
      </c>
      <c r="K359" s="8" t="str">
        <f>IFERROR(VLOOKUP($B$355,$4:$126,MATCH($S366&amp;"/"&amp;K$341,$2:$2,0),FALSE),"")</f>
        <v/>
      </c>
      <c r="L359" s="8" t="str">
        <f>IFERROR(VLOOKUP($B$355,$4:$126,MATCH($S366&amp;"/"&amp;L$341,$2:$2,0),FALSE),"")</f>
        <v/>
      </c>
      <c r="M359" s="8">
        <f>IFERROR(VLOOKUP($B$355,$4:$126,MATCH($S366&amp;"/"&amp;M$341,$2:$2,0),FALSE),"")</f>
        <v>55150.05</v>
      </c>
      <c r="N359" s="8">
        <f>IFERROR(VLOOKUP($B$355,$4:$126,MATCH($S366&amp;"/"&amp;N$341,$2:$2,0),FALSE),IFERROR(VLOOKUP($B$355,$4:$126,MATCH($S365&amp;"/"&amp;N$341,$2:$2,0),FALSE),IFERROR(VLOOKUP($B$355,$4:$126,MATCH($S364&amp;"/"&amp;N$341,$2:$2,0),FALSE),IFERROR(VLOOKUP($B$355,$4:$126,MATCH($S363&amp;"/"&amp;N$341,$2:$2,0),FALSE),""))))</f>
        <v>60084.61</v>
      </c>
      <c r="O359" s="8">
        <f>IFERROR(VLOOKUP($B$355,$4:$126,MATCH($S366&amp;"/"&amp;O$341,$2:$2,0),FALSE),IFERROR(VLOOKUP($B$355,$4:$126,MATCH($S365&amp;"/"&amp;O$341,$2:$2,0),FALSE),IFERROR(VLOOKUP($B$355,$4:$126,MATCH($S364&amp;"/"&amp;O$341,$2:$2,0),FALSE),IFERROR(VLOOKUP($B$355,$4:$126,MATCH($S363&amp;"/"&amp;O$341,$2:$2,0),FALSE),""))))</f>
        <v>120140.95</v>
      </c>
      <c r="P359" s="8">
        <f>IFERROR(VLOOKUP($B$355,$4:$126,MATCH($S366&amp;"/"&amp;P$341,$2:$2,0),FALSE),IFERROR(VLOOKUP($B$355,$4:$126,MATCH($S365&amp;"/"&amp;P$341,$2:$2,0),FALSE),IFERROR(VLOOKUP($B$355,$4:$126,MATCH($S364&amp;"/"&amp;P$341,$2:$2,0),FALSE),IFERROR(VLOOKUP($B$355,$4:$126,MATCH($S363&amp;"/"&amp;P$341,$2:$2,0),FALSE),""))))</f>
        <v>100959.28</v>
      </c>
      <c r="Q359" s="8">
        <f>IFERROR(VLOOKUP($B$349,$4:$126,MATCH($S359&amp;"/"&amp;Q$348,$2:$2,0),FALSE),"")</f>
        <v>310877</v>
      </c>
      <c r="R359" s="6"/>
      <c r="S359" s="9" t="s">
        <v>14</v>
      </c>
    </row>
    <row r="360" spans="1:19" ht="14">
      <c r="B360" s="12" t="e">
        <f>+B359/B$395</f>
        <v>#VALUE!</v>
      </c>
      <c r="C360" s="12" t="e">
        <f>+C359/C$395</f>
        <v>#VALUE!</v>
      </c>
      <c r="D360" s="12" t="e">
        <f>+D359/D$395</f>
        <v>#VALUE!</v>
      </c>
      <c r="E360" s="12" t="e">
        <f>+E359/E$395</f>
        <v>#VALUE!</v>
      </c>
      <c r="F360" s="12" t="e">
        <f>+F359/F$395</f>
        <v>#VALUE!</v>
      </c>
      <c r="G360" s="12" t="e">
        <f>+G359/G$395</f>
        <v>#VALUE!</v>
      </c>
      <c r="H360" s="12" t="e">
        <f>+H359/H$395</f>
        <v>#VALUE!</v>
      </c>
      <c r="I360" s="12" t="e">
        <f>+I359/I$395</f>
        <v>#VALUE!</v>
      </c>
      <c r="J360" s="12" t="e">
        <f>+J359/J$395</f>
        <v>#VALUE!</v>
      </c>
      <c r="K360" s="12" t="e">
        <f>+K359/K$395</f>
        <v>#VALUE!</v>
      </c>
      <c r="L360" s="12" t="e">
        <f>+L359/L$395</f>
        <v>#VALUE!</v>
      </c>
      <c r="M360" s="12">
        <f>+M359/M$395</f>
        <v>5.0436462022668022E-2</v>
      </c>
      <c r="N360" s="12">
        <f>+N359/N$395</f>
        <v>5.993551859941839E-2</v>
      </c>
      <c r="O360" s="12">
        <f>+O359/O$395</f>
        <v>9.0179400568137738E-2</v>
      </c>
      <c r="P360" s="12">
        <f>+P359/P$395</f>
        <v>4.4900644651727148E-2</v>
      </c>
      <c r="Q360" s="8">
        <f>IFERROR(VLOOKUP($B$349,$4:$126,MATCH($S360&amp;"/"&amp;Q$348,$2:$2,0),FALSE),IFERROR(VLOOKUP($B$349,$4:$126,MATCH($S359&amp;"/"&amp;Q$348,$2:$2,0),FALSE),IFERROR(VLOOKUP($B$349,$4:$126,MATCH($S358&amp;"/"&amp;Q$348,$2:$2,0),FALSE),IFERROR(VLOOKUP($B$349,$4:$126,MATCH($S357&amp;"/"&amp;Q$348,$2:$2,0),FALSE),""))))</f>
        <v>241645.38</v>
      </c>
      <c r="R360" s="6"/>
      <c r="S360" s="9" t="s">
        <v>15</v>
      </c>
    </row>
    <row r="361" spans="1:19" ht="14">
      <c r="B361" s="353" t="s">
        <v>311</v>
      </c>
      <c r="C361" s="353"/>
      <c r="D361" s="353"/>
      <c r="E361" s="353"/>
      <c r="F361" s="353"/>
      <c r="G361" s="353"/>
      <c r="H361" s="353"/>
      <c r="I361" s="353"/>
      <c r="J361" s="353"/>
      <c r="K361" s="353"/>
      <c r="L361" s="353"/>
      <c r="M361" s="353"/>
      <c r="N361" s="353"/>
      <c r="O361" s="116"/>
      <c r="P361" s="116"/>
      <c r="Q361" s="12">
        <f t="shared" ref="Q361" si="6">+Q360/Q$402</f>
        <v>9.82765054148909E-2</v>
      </c>
      <c r="R361" s="6"/>
      <c r="S361" s="11" t="s">
        <v>377</v>
      </c>
    </row>
    <row r="362" spans="1:19" ht="14">
      <c r="B362" s="8" t="str">
        <f>IFERROR(VLOOKUP($B$361,$4:$126,MATCH($S369&amp;"/"&amp;B$341,$2:$2,0),FALSE),"")</f>
        <v/>
      </c>
      <c r="C362" s="8" t="str">
        <f>IFERROR(VLOOKUP($B$361,$4:$126,MATCH($S369&amp;"/"&amp;C$341,$2:$2,0),FALSE),"")</f>
        <v/>
      </c>
      <c r="D362" s="8" t="str">
        <f>IFERROR(VLOOKUP($B$361,$4:$126,MATCH($S369&amp;"/"&amp;D$341,$2:$2,0),FALSE),"")</f>
        <v/>
      </c>
      <c r="E362" s="8" t="str">
        <f>IFERROR(VLOOKUP($B$361,$4:$126,MATCH($S369&amp;"/"&amp;E$341,$2:$2,0),FALSE),"")</f>
        <v/>
      </c>
      <c r="F362" s="8" t="str">
        <f>IFERROR(VLOOKUP($B$361,$4:$126,MATCH($S369&amp;"/"&amp;F$341,$2:$2,0),FALSE),"")</f>
        <v/>
      </c>
      <c r="G362" s="8" t="str">
        <f>IFERROR(VLOOKUP($B$361,$4:$126,MATCH($S369&amp;"/"&amp;G$341,$2:$2,0),FALSE),"")</f>
        <v/>
      </c>
      <c r="H362" s="8" t="str">
        <f>IFERROR(VLOOKUP($B$361,$4:$126,MATCH($S369&amp;"/"&amp;H$341,$2:$2,0),FALSE),"")</f>
        <v/>
      </c>
      <c r="I362" s="8" t="str">
        <f>IFERROR(VLOOKUP($B$361,$4:$126,MATCH($S369&amp;"/"&amp;I$341,$2:$2,0),FALSE),"")</f>
        <v/>
      </c>
      <c r="J362" s="8" t="str">
        <f>IFERROR(VLOOKUP($B$361,$4:$126,MATCH($S369&amp;"/"&amp;J$341,$2:$2,0),FALSE),"")</f>
        <v/>
      </c>
      <c r="K362" s="8" t="str">
        <f>IFERROR(VLOOKUP($B$361,$4:$126,MATCH($S369&amp;"/"&amp;K$341,$2:$2,0),FALSE),"")</f>
        <v/>
      </c>
      <c r="L362" s="8" t="str">
        <f>IFERROR(VLOOKUP($B$361,$4:$126,MATCH($S369&amp;"/"&amp;L$341,$2:$2,0),FALSE),"")</f>
        <v/>
      </c>
      <c r="M362" s="8">
        <f>IFERROR(VLOOKUP($B$361,$4:$126,MATCH($S369&amp;"/"&amp;M$341,$2:$2,0),FALSE),"")</f>
        <v>21256</v>
      </c>
      <c r="N362" s="8">
        <f>IFERROR(VLOOKUP($B$361,$4:$126,MATCH($S369&amp;"/"&amp;N$341,$2:$2,0),FALSE),"")</f>
        <v>26143</v>
      </c>
      <c r="O362" s="8">
        <f>IFERROR(VLOOKUP($B$361,$4:$126,MATCH($S369&amp;"/"&amp;O$341,$2:$2,0),FALSE),"")</f>
        <v>22716</v>
      </c>
      <c r="P362" s="8">
        <f>IFERROR(VLOOKUP($B$361,$4:$126,MATCH($S369&amp;"/"&amp;P$341,$2:$2,0),FALSE),"")</f>
        <v>36599</v>
      </c>
      <c r="Q362" s="116"/>
      <c r="R362" s="6"/>
      <c r="S362" s="3"/>
    </row>
    <row r="363" spans="1:19" ht="14">
      <c r="B363" s="8" t="str">
        <f>IFERROR(VLOOKUP($B$361,$4:$126,MATCH($S370&amp;"/"&amp;B$341,$2:$2,0),FALSE),"")</f>
        <v/>
      </c>
      <c r="C363" s="8" t="str">
        <f>IFERROR(VLOOKUP($B$361,$4:$126,MATCH($S370&amp;"/"&amp;C$341,$2:$2,0),FALSE),"")</f>
        <v/>
      </c>
      <c r="D363" s="8" t="str">
        <f>IFERROR(VLOOKUP($B$361,$4:$126,MATCH($S370&amp;"/"&amp;D$341,$2:$2,0),FALSE),"")</f>
        <v/>
      </c>
      <c r="E363" s="8" t="str">
        <f>IFERROR(VLOOKUP($B$361,$4:$126,MATCH($S370&amp;"/"&amp;E$341,$2:$2,0),FALSE),"")</f>
        <v/>
      </c>
      <c r="F363" s="8" t="str">
        <f>IFERROR(VLOOKUP($B$361,$4:$126,MATCH($S370&amp;"/"&amp;F$341,$2:$2,0),FALSE),"")</f>
        <v/>
      </c>
      <c r="G363" s="8" t="str">
        <f>IFERROR(VLOOKUP($B$361,$4:$126,MATCH($S370&amp;"/"&amp;G$341,$2:$2,0),FALSE),"")</f>
        <v/>
      </c>
      <c r="H363" s="8" t="str">
        <f>IFERROR(VLOOKUP($B$361,$4:$126,MATCH($S370&amp;"/"&amp;H$341,$2:$2,0),FALSE),"")</f>
        <v/>
      </c>
      <c r="I363" s="8" t="str">
        <f>IFERROR(VLOOKUP($B$361,$4:$126,MATCH($S370&amp;"/"&amp;I$341,$2:$2,0),FALSE),"")</f>
        <v/>
      </c>
      <c r="J363" s="8" t="str">
        <f>IFERROR(VLOOKUP($B$361,$4:$126,MATCH($S370&amp;"/"&amp;J$341,$2:$2,0),FALSE),"")</f>
        <v/>
      </c>
      <c r="K363" s="8" t="str">
        <f>IFERROR(VLOOKUP($B$361,$4:$126,MATCH($S370&amp;"/"&amp;K$341,$2:$2,0),FALSE),"")</f>
        <v/>
      </c>
      <c r="L363" s="8" t="str">
        <f>IFERROR(VLOOKUP($B$361,$4:$126,MATCH($S370&amp;"/"&amp;L$341,$2:$2,0),FALSE),"")</f>
        <v/>
      </c>
      <c r="M363" s="8">
        <f>IFERROR(VLOOKUP($B$361,$4:$126,MATCH($S370&amp;"/"&amp;M$341,$2:$2,0),FALSE),"")</f>
        <v>21876</v>
      </c>
      <c r="N363" s="8">
        <f>IFERROR(VLOOKUP($B$361,$4:$126,MATCH($S370&amp;"/"&amp;N$341,$2:$2,0),FALSE),"")</f>
        <v>24514</v>
      </c>
      <c r="O363" s="8">
        <f>IFERROR(VLOOKUP($B$361,$4:$126,MATCH($S370&amp;"/"&amp;O$341,$2:$2,0),FALSE),"")</f>
        <v>23927</v>
      </c>
      <c r="P363" s="8">
        <f>IFERROR(VLOOKUP($B$361,$4:$126,MATCH($S370&amp;"/"&amp;P$341,$2:$2,0),FALSE),"")</f>
        <v>32151</v>
      </c>
      <c r="Q363" s="8">
        <f>IFERROR(VLOOKUP($B$355,$4:$126,MATCH($S363&amp;"/"&amp;Q$348,$2:$2,0),FALSE),"")</f>
        <v>103935</v>
      </c>
      <c r="R363" s="6"/>
      <c r="S363" s="9" t="s">
        <v>12</v>
      </c>
    </row>
    <row r="364" spans="1:19" ht="14">
      <c r="B364" s="8" t="str">
        <f>IFERROR(VLOOKUP($B$361,$4:$126,MATCH($S371&amp;"/"&amp;B$341,$2:$2,0),FALSE),"")</f>
        <v/>
      </c>
      <c r="C364" s="8" t="str">
        <f>IFERROR(VLOOKUP($B$361,$4:$126,MATCH($S371&amp;"/"&amp;C$341,$2:$2,0),FALSE),"")</f>
        <v/>
      </c>
      <c r="D364" s="8" t="str">
        <f>IFERROR(VLOOKUP($B$361,$4:$126,MATCH($S371&amp;"/"&amp;D$341,$2:$2,0),FALSE),"")</f>
        <v/>
      </c>
      <c r="E364" s="8" t="str">
        <f>IFERROR(VLOOKUP($B$361,$4:$126,MATCH($S371&amp;"/"&amp;E$341,$2:$2,0),FALSE),"")</f>
        <v/>
      </c>
      <c r="F364" s="8" t="str">
        <f>IFERROR(VLOOKUP($B$361,$4:$126,MATCH($S371&amp;"/"&amp;F$341,$2:$2,0),FALSE),"")</f>
        <v/>
      </c>
      <c r="G364" s="8" t="str">
        <f>IFERROR(VLOOKUP($B$361,$4:$126,MATCH($S371&amp;"/"&amp;G$341,$2:$2,0),FALSE),"")</f>
        <v/>
      </c>
      <c r="H364" s="8" t="str">
        <f>IFERROR(VLOOKUP($B$361,$4:$126,MATCH($S371&amp;"/"&amp;H$341,$2:$2,0),FALSE),"")</f>
        <v/>
      </c>
      <c r="I364" s="8" t="str">
        <f>IFERROR(VLOOKUP($B$361,$4:$126,MATCH($S371&amp;"/"&amp;I$341,$2:$2,0),FALSE),"")</f>
        <v/>
      </c>
      <c r="J364" s="8" t="str">
        <f>IFERROR(VLOOKUP($B$361,$4:$126,MATCH($S371&amp;"/"&amp;J$341,$2:$2,0),FALSE),"")</f>
        <v/>
      </c>
      <c r="K364" s="8" t="str">
        <f>IFERROR(VLOOKUP($B$361,$4:$126,MATCH($S371&amp;"/"&amp;K$341,$2:$2,0),FALSE),"")</f>
        <v/>
      </c>
      <c r="L364" s="8" t="str">
        <f>IFERROR(VLOOKUP($B$361,$4:$126,MATCH($S371&amp;"/"&amp;L$341,$2:$2,0),FALSE),"")</f>
        <v/>
      </c>
      <c r="M364" s="8">
        <f>IFERROR(VLOOKUP($B$361,$4:$126,MATCH($S371&amp;"/"&amp;M$341,$2:$2,0),FALSE),"")</f>
        <v>24334</v>
      </c>
      <c r="N364" s="8">
        <f>IFERROR(VLOOKUP($B$361,$4:$126,MATCH($S371&amp;"/"&amp;N$341,$2:$2,0),FALSE),"")</f>
        <v>23590</v>
      </c>
      <c r="O364" s="8">
        <f>IFERROR(VLOOKUP($B$361,$4:$126,MATCH($S371&amp;"/"&amp;O$341,$2:$2,0),FALSE),"")</f>
        <v>47371</v>
      </c>
      <c r="P364" s="8">
        <f>IFERROR(VLOOKUP($B$361,$4:$126,MATCH($S371&amp;"/"&amp;P$341,$2:$2,0),FALSE),"")</f>
        <v>33372</v>
      </c>
      <c r="Q364" s="8">
        <f>IFERROR(VLOOKUP($B$355,$4:$126,MATCH($S364&amp;"/"&amp;Q$348,$2:$2,0),FALSE),"")</f>
        <v>100765</v>
      </c>
      <c r="R364" s="6"/>
      <c r="S364" s="9" t="s">
        <v>13</v>
      </c>
    </row>
    <row r="365" spans="1:19" ht="14">
      <c r="B365" s="8" t="str">
        <f>IFERROR(VLOOKUP($B$361,$4:$126,MATCH($S372&amp;"/"&amp;B$341,$2:$2,0),FALSE),"")</f>
        <v/>
      </c>
      <c r="C365" s="8" t="str">
        <f>IFERROR(VLOOKUP($B$361,$4:$126,MATCH($S372&amp;"/"&amp;C$341,$2:$2,0),FALSE),"")</f>
        <v/>
      </c>
      <c r="D365" s="8" t="str">
        <f>IFERROR(VLOOKUP($B$361,$4:$126,MATCH($S372&amp;"/"&amp;D$341,$2:$2,0),FALSE),"")</f>
        <v/>
      </c>
      <c r="E365" s="8" t="str">
        <f>IFERROR(VLOOKUP($B$361,$4:$126,MATCH($S372&amp;"/"&amp;E$341,$2:$2,0),FALSE),"")</f>
        <v/>
      </c>
      <c r="F365" s="8" t="str">
        <f>IFERROR(VLOOKUP($B$361,$4:$126,MATCH($S372&amp;"/"&amp;F$341,$2:$2,0),FALSE),"")</f>
        <v/>
      </c>
      <c r="G365" s="8" t="str">
        <f>IFERROR(VLOOKUP($B$361,$4:$126,MATCH($S372&amp;"/"&amp;G$341,$2:$2,0),FALSE),"")</f>
        <v/>
      </c>
      <c r="H365" s="8" t="str">
        <f>IFERROR(VLOOKUP($B$361,$4:$126,MATCH($S372&amp;"/"&amp;H$341,$2:$2,0),FALSE),"")</f>
        <v/>
      </c>
      <c r="I365" s="8" t="str">
        <f>IFERROR(VLOOKUP($B$361,$4:$126,MATCH($S372&amp;"/"&amp;I$341,$2:$2,0),FALSE),"")</f>
        <v/>
      </c>
      <c r="J365" s="8" t="str">
        <f>IFERROR(VLOOKUP($B$361,$4:$126,MATCH($S372&amp;"/"&amp;J$341,$2:$2,0),FALSE),"")</f>
        <v/>
      </c>
      <c r="K365" s="8" t="str">
        <f>IFERROR(VLOOKUP($B$361,$4:$126,MATCH($S372&amp;"/"&amp;K$341,$2:$2,0),FALSE),"")</f>
        <v/>
      </c>
      <c r="L365" s="8" t="str">
        <f>IFERROR(VLOOKUP($B$361,$4:$126,MATCH($S372&amp;"/"&amp;L$341,$2:$2,0),FALSE),"")</f>
        <v/>
      </c>
      <c r="M365" s="8">
        <f>IFERROR(VLOOKUP($B$361,$4:$126,MATCH($S372&amp;"/"&amp;M$341,$2:$2,0),FALSE),"")</f>
        <v>23986.54</v>
      </c>
      <c r="N365" s="8">
        <f>IFERROR(VLOOKUP($B$361,$4:$126,MATCH($S372&amp;"/"&amp;N$341,$2:$2,0),FALSE),IFERROR(VLOOKUP($B$361,$4:$126,MATCH($S371&amp;"/"&amp;N$341,$2:$2,0),FALSE),IFERROR(VLOOKUP($B$361,$4:$126,MATCH($S370&amp;"/"&amp;N$341,$2:$2,0),FALSE),IFERROR(VLOOKUP($B$361,$4:$126,MATCH($S369&amp;"/"&amp;N$341,$2:$2,0),FALSE),""))))</f>
        <v>27278.66</v>
      </c>
      <c r="O365" s="8">
        <f>IFERROR(VLOOKUP($B$361,$4:$126,MATCH($S372&amp;"/"&amp;O$341,$2:$2,0),FALSE),IFERROR(VLOOKUP($B$361,$4:$126,MATCH($S371&amp;"/"&amp;O$341,$2:$2,0),FALSE),IFERROR(VLOOKUP($B$361,$4:$126,MATCH($S370&amp;"/"&amp;O$341,$2:$2,0),FALSE),IFERROR(VLOOKUP($B$361,$4:$126,MATCH($S369&amp;"/"&amp;O$341,$2:$2,0),FALSE),""))))</f>
        <v>32259.360000000001</v>
      </c>
      <c r="P365" s="8">
        <f>IFERROR(VLOOKUP($B$361,$4:$126,MATCH($S372&amp;"/"&amp;P$341,$2:$2,0),FALSE),IFERROR(VLOOKUP($B$361,$4:$126,MATCH($S371&amp;"/"&amp;P$341,$2:$2,0),FALSE),IFERROR(VLOOKUP($B$361,$4:$126,MATCH($S370&amp;"/"&amp;P$341,$2:$2,0),FALSE),IFERROR(VLOOKUP($B$361,$4:$126,MATCH($S369&amp;"/"&amp;P$341,$2:$2,0),FALSE),""))))</f>
        <v>32041.73</v>
      </c>
      <c r="Q365" s="8">
        <f>IFERROR(VLOOKUP($B$355,$4:$126,MATCH($S365&amp;"/"&amp;Q$348,$2:$2,0),FALSE),"")</f>
        <v>116098</v>
      </c>
      <c r="R365" s="6"/>
      <c r="S365" s="9" t="s">
        <v>14</v>
      </c>
    </row>
    <row r="366" spans="1:19" ht="14">
      <c r="B366" s="12" t="e">
        <f>+B365/B$395</f>
        <v>#VALUE!</v>
      </c>
      <c r="C366" s="12" t="e">
        <f>+C365/C$395</f>
        <v>#VALUE!</v>
      </c>
      <c r="D366" s="12" t="e">
        <f>+D365/D$395</f>
        <v>#VALUE!</v>
      </c>
      <c r="E366" s="12" t="e">
        <f>+E365/E$395</f>
        <v>#VALUE!</v>
      </c>
      <c r="F366" s="12" t="e">
        <f>+F365/F$395</f>
        <v>#VALUE!</v>
      </c>
      <c r="G366" s="12" t="e">
        <f>+G365/G$395</f>
        <v>#VALUE!</v>
      </c>
      <c r="H366" s="12" t="e">
        <f>+H365/H$395</f>
        <v>#VALUE!</v>
      </c>
      <c r="I366" s="12" t="e">
        <f>+I365/I$395</f>
        <v>#VALUE!</v>
      </c>
      <c r="J366" s="12" t="e">
        <f>+J365/J$395</f>
        <v>#VALUE!</v>
      </c>
      <c r="K366" s="12" t="e">
        <f>+K365/K$395</f>
        <v>#VALUE!</v>
      </c>
      <c r="L366" s="12" t="e">
        <f>+L365/L$395</f>
        <v>#VALUE!</v>
      </c>
      <c r="M366" s="12">
        <f>+M365/M$395</f>
        <v>2.1936448176659993E-2</v>
      </c>
      <c r="N366" s="12">
        <f>+N365/N$395</f>
        <v>2.7210971891091753E-2</v>
      </c>
      <c r="O366" s="12">
        <f>+O365/O$395</f>
        <v>2.4214306175469394E-2</v>
      </c>
      <c r="P366" s="12">
        <f>+P365/P$395</f>
        <v>1.4250243590847572E-2</v>
      </c>
      <c r="Q366" s="8">
        <f>IFERROR(VLOOKUP($B$355,$4:$126,MATCH($S366&amp;"/"&amp;Q$348,$2:$2,0),FALSE),IFERROR(VLOOKUP($B$355,$4:$126,MATCH($S365&amp;"/"&amp;Q$348,$2:$2,0),FALSE),IFERROR(VLOOKUP($B$355,$4:$126,MATCH($S364&amp;"/"&amp;Q$348,$2:$2,0),FALSE),IFERROR(VLOOKUP($B$355,$4:$126,MATCH($S363&amp;"/"&amp;Q$348,$2:$2,0),FALSE),""))))</f>
        <v>106204.59</v>
      </c>
      <c r="R366" s="6"/>
      <c r="S366" s="9" t="s">
        <v>15</v>
      </c>
    </row>
    <row r="367" spans="1:19" ht="14">
      <c r="A367" s="84"/>
      <c r="B367" s="351" t="s">
        <v>312</v>
      </c>
      <c r="C367" s="351"/>
      <c r="D367" s="351"/>
      <c r="E367" s="351"/>
      <c r="F367" s="351"/>
      <c r="G367" s="351"/>
      <c r="H367" s="351"/>
      <c r="I367" s="351"/>
      <c r="J367" s="351"/>
      <c r="K367" s="351"/>
      <c r="L367" s="351"/>
      <c r="M367" s="351"/>
      <c r="N367" s="351"/>
      <c r="O367" s="116"/>
      <c r="P367" s="116"/>
      <c r="Q367" s="12">
        <f t="shared" ref="Q367" si="7">+Q366/Q$402</f>
        <v>4.3193112006615922E-2</v>
      </c>
      <c r="R367" s="6"/>
      <c r="S367" s="11" t="s">
        <v>377</v>
      </c>
    </row>
    <row r="368" spans="1:19" ht="14">
      <c r="B368" s="8" t="str">
        <f>IFERROR(VLOOKUP($B$367,$4:$126,MATCH($S375&amp;"/"&amp;B$341,$2:$2,0),FALSE),"")</f>
        <v/>
      </c>
      <c r="C368" s="8" t="str">
        <f>IFERROR(VLOOKUP($B$367,$4:$126,MATCH($S375&amp;"/"&amp;C$341,$2:$2,0),FALSE),"")</f>
        <v/>
      </c>
      <c r="D368" s="8" t="str">
        <f>IFERROR(VLOOKUP($B$367,$4:$126,MATCH($S375&amp;"/"&amp;D$341,$2:$2,0),FALSE),"")</f>
        <v/>
      </c>
      <c r="E368" s="8" t="str">
        <f>IFERROR(VLOOKUP($B$367,$4:$126,MATCH($S375&amp;"/"&amp;E$341,$2:$2,0),FALSE),"")</f>
        <v/>
      </c>
      <c r="F368" s="8" t="str">
        <f>IFERROR(VLOOKUP($B$367,$4:$126,MATCH($S375&amp;"/"&amp;F$341,$2:$2,0),FALSE),"")</f>
        <v/>
      </c>
      <c r="G368" s="8" t="str">
        <f>IFERROR(VLOOKUP($B$367,$4:$126,MATCH($S375&amp;"/"&amp;G$341,$2:$2,0),FALSE),"")</f>
        <v/>
      </c>
      <c r="H368" s="8" t="str">
        <f>IFERROR(VLOOKUP($B$367,$4:$126,MATCH($S375&amp;"/"&amp;H$341,$2:$2,0),FALSE),"")</f>
        <v/>
      </c>
      <c r="I368" s="8" t="str">
        <f>IFERROR(VLOOKUP($B$367,$4:$126,MATCH($S375&amp;"/"&amp;I$341,$2:$2,0),FALSE),"")</f>
        <v/>
      </c>
      <c r="J368" s="8" t="str">
        <f>IFERROR(VLOOKUP($B$367,$4:$126,MATCH($S375&amp;"/"&amp;J$341,$2:$2,0),FALSE),"")</f>
        <v/>
      </c>
      <c r="K368" s="8" t="str">
        <f>IFERROR(VLOOKUP($B$367,$4:$126,MATCH($S375&amp;"/"&amp;K$341,$2:$2,0),FALSE),"")</f>
        <v/>
      </c>
      <c r="L368" s="8" t="str">
        <f>IFERROR(VLOOKUP($B$367,$4:$126,MATCH($S375&amp;"/"&amp;L$341,$2:$2,0),FALSE),"")</f>
        <v/>
      </c>
      <c r="M368" s="8">
        <f>IFERROR(VLOOKUP($B$367,$4:$126,MATCH($S375&amp;"/"&amp;M$341,$2:$2,0),FALSE),"")</f>
        <v>459843</v>
      </c>
      <c r="N368" s="8">
        <f>IFERROR(VLOOKUP($B$367,$4:$126,MATCH($S375&amp;"/"&amp;N$341,$2:$2,0),FALSE),"")</f>
        <v>423515</v>
      </c>
      <c r="O368" s="8">
        <f>IFERROR(VLOOKUP($B$367,$4:$126,MATCH($S375&amp;"/"&amp;O$341,$2:$2,0),FALSE),"")</f>
        <v>308490</v>
      </c>
      <c r="P368" s="8">
        <f>IFERROR(VLOOKUP($B$367,$4:$126,MATCH($S375&amp;"/"&amp;P$341,$2:$2,0),FALSE),"")</f>
        <v>507727</v>
      </c>
      <c r="Q368" s="116"/>
      <c r="R368" s="6"/>
      <c r="S368" s="3"/>
    </row>
    <row r="369" spans="1:19" ht="14">
      <c r="B369" s="8" t="str">
        <f>IFERROR(VLOOKUP($B$367,$4:$126,MATCH($S376&amp;"/"&amp;B$341,$2:$2,0),FALSE),"")</f>
        <v/>
      </c>
      <c r="C369" s="8" t="str">
        <f>IFERROR(VLOOKUP($B$367,$4:$126,MATCH($S376&amp;"/"&amp;C$341,$2:$2,0),FALSE),"")</f>
        <v/>
      </c>
      <c r="D369" s="8" t="str">
        <f>IFERROR(VLOOKUP($B$367,$4:$126,MATCH($S376&amp;"/"&amp;D$341,$2:$2,0),FALSE),"")</f>
        <v/>
      </c>
      <c r="E369" s="8" t="str">
        <f>IFERROR(VLOOKUP($B$367,$4:$126,MATCH($S376&amp;"/"&amp;E$341,$2:$2,0),FALSE),"")</f>
        <v/>
      </c>
      <c r="F369" s="8" t="str">
        <f>IFERROR(VLOOKUP($B$367,$4:$126,MATCH($S376&amp;"/"&amp;F$341,$2:$2,0),FALSE),"")</f>
        <v/>
      </c>
      <c r="G369" s="8" t="str">
        <f>IFERROR(VLOOKUP($B$367,$4:$126,MATCH($S376&amp;"/"&amp;G$341,$2:$2,0),FALSE),"")</f>
        <v/>
      </c>
      <c r="H369" s="8" t="str">
        <f>IFERROR(VLOOKUP($B$367,$4:$126,MATCH($S376&amp;"/"&amp;H$341,$2:$2,0),FALSE),"")</f>
        <v/>
      </c>
      <c r="I369" s="8" t="str">
        <f>IFERROR(VLOOKUP($B$367,$4:$126,MATCH($S376&amp;"/"&amp;I$341,$2:$2,0),FALSE),"")</f>
        <v/>
      </c>
      <c r="J369" s="8" t="str">
        <f>IFERROR(VLOOKUP($B$367,$4:$126,MATCH($S376&amp;"/"&amp;J$341,$2:$2,0),FALSE),"")</f>
        <v/>
      </c>
      <c r="K369" s="8" t="str">
        <f>IFERROR(VLOOKUP($B$367,$4:$126,MATCH($S376&amp;"/"&amp;K$341,$2:$2,0),FALSE),"")</f>
        <v/>
      </c>
      <c r="L369" s="8" t="str">
        <f>IFERROR(VLOOKUP($B$367,$4:$126,MATCH($S376&amp;"/"&amp;L$341,$2:$2,0),FALSE),"")</f>
        <v/>
      </c>
      <c r="M369" s="8">
        <f>IFERROR(VLOOKUP($B$367,$4:$126,MATCH($S376&amp;"/"&amp;M$341,$2:$2,0),FALSE),"")</f>
        <v>386693</v>
      </c>
      <c r="N369" s="8">
        <f>IFERROR(VLOOKUP($B$367,$4:$126,MATCH($S376&amp;"/"&amp;N$341,$2:$2,0),FALSE),"")</f>
        <v>252359</v>
      </c>
      <c r="O369" s="8">
        <f>IFERROR(VLOOKUP($B$367,$4:$126,MATCH($S376&amp;"/"&amp;O$341,$2:$2,0),FALSE),"")</f>
        <v>350159</v>
      </c>
      <c r="P369" s="8">
        <f>IFERROR(VLOOKUP($B$367,$4:$126,MATCH($S376&amp;"/"&amp;P$341,$2:$2,0),FALSE),"")</f>
        <v>440713</v>
      </c>
      <c r="Q369" s="8">
        <f>IFERROR(VLOOKUP($B$361,$4:$126,MATCH($S369&amp;"/"&amp;Q$348,$2:$2,0),FALSE),"")</f>
        <v>33149</v>
      </c>
      <c r="R369" s="6"/>
      <c r="S369" s="9" t="s">
        <v>12</v>
      </c>
    </row>
    <row r="370" spans="1:19" ht="14">
      <c r="B370" s="8" t="str">
        <f>IFERROR(VLOOKUP($B$367,$4:$126,MATCH($S377&amp;"/"&amp;B$341,$2:$2,0),FALSE),"")</f>
        <v/>
      </c>
      <c r="C370" s="8" t="str">
        <f>IFERROR(VLOOKUP($B$367,$4:$126,MATCH($S377&amp;"/"&amp;C$341,$2:$2,0),FALSE),"")</f>
        <v/>
      </c>
      <c r="D370" s="8" t="str">
        <f>IFERROR(VLOOKUP($B$367,$4:$126,MATCH($S377&amp;"/"&amp;D$341,$2:$2,0),FALSE),"")</f>
        <v/>
      </c>
      <c r="E370" s="8" t="str">
        <f>IFERROR(VLOOKUP($B$367,$4:$126,MATCH($S377&amp;"/"&amp;E$341,$2:$2,0),FALSE),"")</f>
        <v/>
      </c>
      <c r="F370" s="8" t="str">
        <f>IFERROR(VLOOKUP($B$367,$4:$126,MATCH($S377&amp;"/"&amp;F$341,$2:$2,0),FALSE),"")</f>
        <v/>
      </c>
      <c r="G370" s="8" t="str">
        <f>IFERROR(VLOOKUP($B$367,$4:$126,MATCH($S377&amp;"/"&amp;G$341,$2:$2,0),FALSE),"")</f>
        <v/>
      </c>
      <c r="H370" s="8" t="str">
        <f>IFERROR(VLOOKUP($B$367,$4:$126,MATCH($S377&amp;"/"&amp;H$341,$2:$2,0),FALSE),"")</f>
        <v/>
      </c>
      <c r="I370" s="8" t="str">
        <f>IFERROR(VLOOKUP($B$367,$4:$126,MATCH($S377&amp;"/"&amp;I$341,$2:$2,0),FALSE),"")</f>
        <v/>
      </c>
      <c r="J370" s="8" t="str">
        <f>IFERROR(VLOOKUP($B$367,$4:$126,MATCH($S377&amp;"/"&amp;J$341,$2:$2,0),FALSE),"")</f>
        <v/>
      </c>
      <c r="K370" s="8" t="str">
        <f>IFERROR(VLOOKUP($B$367,$4:$126,MATCH($S377&amp;"/"&amp;K$341,$2:$2,0),FALSE),"")</f>
        <v/>
      </c>
      <c r="L370" s="8" t="str">
        <f>IFERROR(VLOOKUP($B$367,$4:$126,MATCH($S377&amp;"/"&amp;L$341,$2:$2,0),FALSE),"")</f>
        <v/>
      </c>
      <c r="M370" s="8">
        <f>IFERROR(VLOOKUP($B$367,$4:$126,MATCH($S377&amp;"/"&amp;M$341,$2:$2,0),FALSE),"")</f>
        <v>390284</v>
      </c>
      <c r="N370" s="8">
        <f>IFERROR(VLOOKUP($B$367,$4:$126,MATCH($S377&amp;"/"&amp;N$341,$2:$2,0),FALSE),"")</f>
        <v>239425</v>
      </c>
      <c r="O370" s="8">
        <f>IFERROR(VLOOKUP($B$367,$4:$126,MATCH($S377&amp;"/"&amp;O$341,$2:$2,0),FALSE),"")</f>
        <v>564079</v>
      </c>
      <c r="P370" s="8">
        <f>IFERROR(VLOOKUP($B$367,$4:$126,MATCH($S377&amp;"/"&amp;P$341,$2:$2,0),FALSE),"")</f>
        <v>802426</v>
      </c>
      <c r="Q370" s="8">
        <f>IFERROR(VLOOKUP($B$361,$4:$126,MATCH($S370&amp;"/"&amp;Q$348,$2:$2,0),FALSE),"")</f>
        <v>32650</v>
      </c>
      <c r="R370" s="6"/>
      <c r="S370" s="9" t="s">
        <v>13</v>
      </c>
    </row>
    <row r="371" spans="1:19" ht="14">
      <c r="B371" s="8" t="str">
        <f>IFERROR(VLOOKUP($B$367,$4:$126,MATCH($S378&amp;"/"&amp;B$341,$2:$2,0),FALSE),"")</f>
        <v/>
      </c>
      <c r="C371" s="8" t="str">
        <f>IFERROR(VLOOKUP($B$367,$4:$126,MATCH($S378&amp;"/"&amp;C$341,$2:$2,0),FALSE),"")</f>
        <v/>
      </c>
      <c r="D371" s="8" t="str">
        <f>IFERROR(VLOOKUP($B$367,$4:$126,MATCH($S378&amp;"/"&amp;D$341,$2:$2,0),FALSE),"")</f>
        <v/>
      </c>
      <c r="E371" s="8" t="str">
        <f>IFERROR(VLOOKUP($B$367,$4:$126,MATCH($S378&amp;"/"&amp;E$341,$2:$2,0),FALSE),"")</f>
        <v/>
      </c>
      <c r="F371" s="8" t="str">
        <f>IFERROR(VLOOKUP($B$367,$4:$126,MATCH($S378&amp;"/"&amp;F$341,$2:$2,0),FALSE),"")</f>
        <v/>
      </c>
      <c r="G371" s="8" t="str">
        <f>IFERROR(VLOOKUP($B$367,$4:$126,MATCH($S378&amp;"/"&amp;G$341,$2:$2,0),FALSE),"")</f>
        <v/>
      </c>
      <c r="H371" s="8" t="str">
        <f>IFERROR(VLOOKUP($B$367,$4:$126,MATCH($S378&amp;"/"&amp;H$341,$2:$2,0),FALSE),"")</f>
        <v/>
      </c>
      <c r="I371" s="8" t="str">
        <f>IFERROR(VLOOKUP($B$367,$4:$126,MATCH($S378&amp;"/"&amp;I$341,$2:$2,0),FALSE),"")</f>
        <v/>
      </c>
      <c r="J371" s="8" t="str">
        <f>IFERROR(VLOOKUP($B$367,$4:$126,MATCH($S378&amp;"/"&amp;J$341,$2:$2,0),FALSE),"")</f>
        <v/>
      </c>
      <c r="K371" s="8" t="str">
        <f>IFERROR(VLOOKUP($B$367,$4:$126,MATCH($S378&amp;"/"&amp;K$341,$2:$2,0),FALSE),"")</f>
        <v/>
      </c>
      <c r="L371" s="8" t="str">
        <f>IFERROR(VLOOKUP($B$367,$4:$126,MATCH($S378&amp;"/"&amp;L$341,$2:$2,0),FALSE),"")</f>
        <v/>
      </c>
      <c r="M371" s="8">
        <f>IFERROR(VLOOKUP($B$367,$4:$126,MATCH($S378&amp;"/"&amp;M$341,$2:$2,0),FALSE),"")</f>
        <v>402087.22</v>
      </c>
      <c r="N371" s="8">
        <f>IFERROR(VLOOKUP($B$367,$4:$126,MATCH($S378&amp;"/"&amp;N$341,$2:$2,0),FALSE),IFERROR(VLOOKUP($B$367,$4:$126,MATCH($S377&amp;"/"&amp;N$341,$2:$2,0),FALSE),IFERROR(VLOOKUP($B$367,$4:$126,MATCH($S376&amp;"/"&amp;N$341,$2:$2,0),FALSE),IFERROR(VLOOKUP($B$367,$4:$126,MATCH($S375&amp;"/"&amp;N$341,$2:$2,0),FALSE),""))))</f>
        <v>259918.91</v>
      </c>
      <c r="O371" s="8">
        <f>IFERROR(VLOOKUP($B$367,$4:$126,MATCH($S378&amp;"/"&amp;O$341,$2:$2,0),FALSE),IFERROR(VLOOKUP($B$367,$4:$126,MATCH($S377&amp;"/"&amp;O$341,$2:$2,0),FALSE),IFERROR(VLOOKUP($B$367,$4:$126,MATCH($S376&amp;"/"&amp;O$341,$2:$2,0),FALSE),IFERROR(VLOOKUP($B$367,$4:$126,MATCH($S375&amp;"/"&amp;O$341,$2:$2,0),FALSE),""))))</f>
        <v>447305.64</v>
      </c>
      <c r="P371" s="8">
        <f>IFERROR(VLOOKUP($B$367,$4:$126,MATCH($S378&amp;"/"&amp;P$341,$2:$2,0),FALSE),IFERROR(VLOOKUP($B$367,$4:$126,MATCH($S377&amp;"/"&amp;P$341,$2:$2,0),FALSE),IFERROR(VLOOKUP($B$367,$4:$126,MATCH($S376&amp;"/"&amp;P$341,$2:$2,0),FALSE),IFERROR(VLOOKUP($B$367,$4:$126,MATCH($S375&amp;"/"&amp;P$341,$2:$2,0),FALSE),""))))</f>
        <v>931824.87</v>
      </c>
      <c r="Q371" s="8">
        <f>IFERROR(VLOOKUP($B$361,$4:$126,MATCH($S371&amp;"/"&amp;Q$348,$2:$2,0),FALSE),"")</f>
        <v>33229</v>
      </c>
      <c r="R371" s="6"/>
      <c r="S371" s="9" t="s">
        <v>14</v>
      </c>
    </row>
    <row r="372" spans="1:19" ht="14">
      <c r="B372" s="12" t="e">
        <f>+B371/B$395</f>
        <v>#VALUE!</v>
      </c>
      <c r="C372" s="12" t="e">
        <f>+C371/C$395</f>
        <v>#VALUE!</v>
      </c>
      <c r="D372" s="12" t="e">
        <f>+D371/D$395</f>
        <v>#VALUE!</v>
      </c>
      <c r="E372" s="12" t="e">
        <f>+E371/E$395</f>
        <v>#VALUE!</v>
      </c>
      <c r="F372" s="12" t="e">
        <f>+F371/F$395</f>
        <v>#VALUE!</v>
      </c>
      <c r="G372" s="12" t="e">
        <f>+G371/G$395</f>
        <v>#VALUE!</v>
      </c>
      <c r="H372" s="12" t="e">
        <f>+H371/H$395</f>
        <v>#VALUE!</v>
      </c>
      <c r="I372" s="12" t="e">
        <f>+I371/I$395</f>
        <v>#VALUE!</v>
      </c>
      <c r="J372" s="12" t="e">
        <f>+J371/J$395</f>
        <v>#VALUE!</v>
      </c>
      <c r="K372" s="12" t="e">
        <f>+K371/K$395</f>
        <v>#VALUE!</v>
      </c>
      <c r="L372" s="12" t="e">
        <f>+L371/L$395</f>
        <v>#VALUE!</v>
      </c>
      <c r="M372" s="12">
        <f>+M371/M$395</f>
        <v>0.3677214581188985</v>
      </c>
      <c r="N372" s="12">
        <f>+N371/N$395</f>
        <v>0.25927395825063282</v>
      </c>
      <c r="O372" s="12">
        <f>+O371/O$395</f>
        <v>0.3357535834862902</v>
      </c>
      <c r="P372" s="12">
        <f>+P371/P$395</f>
        <v>0.41441992618718998</v>
      </c>
      <c r="Q372" s="8">
        <f>IFERROR(VLOOKUP($B$361,$4:$126,MATCH($S372&amp;"/"&amp;Q$348,$2:$2,0),FALSE),IFERROR(VLOOKUP($B$361,$4:$126,MATCH($S371&amp;"/"&amp;Q$348,$2:$2,0),FALSE),IFERROR(VLOOKUP($B$361,$4:$126,MATCH($S370&amp;"/"&amp;Q$348,$2:$2,0),FALSE),IFERROR(VLOOKUP($B$361,$4:$126,MATCH($S369&amp;"/"&amp;Q$348,$2:$2,0),FALSE),""))))</f>
        <v>33198.25</v>
      </c>
      <c r="R372" s="6"/>
      <c r="S372" s="9" t="s">
        <v>15</v>
      </c>
    </row>
    <row r="373" spans="1:19" ht="14">
      <c r="B373" s="353" t="s">
        <v>313</v>
      </c>
      <c r="C373" s="353"/>
      <c r="D373" s="353"/>
      <c r="E373" s="353"/>
      <c r="F373" s="353"/>
      <c r="G373" s="353"/>
      <c r="H373" s="353"/>
      <c r="I373" s="353"/>
      <c r="J373" s="353"/>
      <c r="K373" s="353"/>
      <c r="L373" s="353"/>
      <c r="M373" s="353"/>
      <c r="N373" s="353"/>
      <c r="O373" s="116"/>
      <c r="P373" s="116"/>
      <c r="Q373" s="12">
        <f t="shared" ref="Q373" si="8">+Q372/Q$402</f>
        <v>1.3501636140901604E-2</v>
      </c>
      <c r="R373" s="6"/>
      <c r="S373" s="11" t="s">
        <v>377</v>
      </c>
    </row>
    <row r="374" spans="1:19" ht="14">
      <c r="B374" s="8" t="str">
        <f>IFERROR(VLOOKUP($B$373,$4:$126,MATCH($S381&amp;"/"&amp;B$341,$2:$2,0),FALSE),"")</f>
        <v/>
      </c>
      <c r="C374" s="8" t="str">
        <f>IFERROR(VLOOKUP($B$373,$4:$126,MATCH($S381&amp;"/"&amp;C$341,$2:$2,0),FALSE),"")</f>
        <v/>
      </c>
      <c r="D374" s="8" t="str">
        <f>IFERROR(VLOOKUP($B$373,$4:$126,MATCH($S381&amp;"/"&amp;D$341,$2:$2,0),FALSE),"")</f>
        <v/>
      </c>
      <c r="E374" s="8" t="str">
        <f>IFERROR(VLOOKUP($B$373,$4:$126,MATCH($S381&amp;"/"&amp;E$341,$2:$2,0),FALSE),"")</f>
        <v/>
      </c>
      <c r="F374" s="8" t="str">
        <f>IFERROR(VLOOKUP($B$373,$4:$126,MATCH($S381&amp;"/"&amp;F$341,$2:$2,0),FALSE),"")</f>
        <v/>
      </c>
      <c r="G374" s="8" t="str">
        <f>IFERROR(VLOOKUP($B$373,$4:$126,MATCH($S381&amp;"/"&amp;G$341,$2:$2,0),FALSE),"")</f>
        <v/>
      </c>
      <c r="H374" s="8" t="str">
        <f>IFERROR(VLOOKUP($B$373,$4:$126,MATCH($S381&amp;"/"&amp;H$341,$2:$2,0),FALSE),"")</f>
        <v/>
      </c>
      <c r="I374" s="8" t="str">
        <f>IFERROR(VLOOKUP($B$373,$4:$126,MATCH($S381&amp;"/"&amp;I$341,$2:$2,0),FALSE),"")</f>
        <v/>
      </c>
      <c r="J374" s="8" t="str">
        <f>IFERROR(VLOOKUP($B$373,$4:$126,MATCH($S381&amp;"/"&amp;J$341,$2:$2,0),FALSE),"")</f>
        <v/>
      </c>
      <c r="K374" s="8" t="str">
        <f>IFERROR(VLOOKUP($B$373,$4:$126,MATCH($S381&amp;"/"&amp;K$341,$2:$2,0),FALSE),"")</f>
        <v/>
      </c>
      <c r="L374" s="8" t="str">
        <f>IFERROR(VLOOKUP($B$373,$4:$126,MATCH($S381&amp;"/"&amp;L$341,$2:$2,0),FALSE),"")</f>
        <v/>
      </c>
      <c r="M374" s="8">
        <f>IFERROR(VLOOKUP($B$373,$4:$126,MATCH($S381&amp;"/"&amp;M$341,$2:$2,0),FALSE),"")</f>
        <v>495872</v>
      </c>
      <c r="N374" s="8">
        <f>IFERROR(VLOOKUP($B$373,$4:$126,MATCH($S381&amp;"/"&amp;N$341,$2:$2,0),FALSE),"")</f>
        <v>630931</v>
      </c>
      <c r="O374" s="8">
        <f>IFERROR(VLOOKUP($B$373,$4:$126,MATCH($S381&amp;"/"&amp;O$341,$2:$2,0),FALSE),"")</f>
        <v>609619</v>
      </c>
      <c r="P374" s="8">
        <f>IFERROR(VLOOKUP($B$373,$4:$126,MATCH($S381&amp;"/"&amp;P$341,$2:$2,0),FALSE),"")</f>
        <v>632834</v>
      </c>
      <c r="Q374" s="116"/>
      <c r="R374" s="6"/>
      <c r="S374" s="3"/>
    </row>
    <row r="375" spans="1:19" ht="14">
      <c r="B375" s="8" t="str">
        <f>IFERROR(VLOOKUP($B$373,$4:$126,MATCH($S382&amp;"/"&amp;B$341,$2:$2,0),FALSE),"")</f>
        <v/>
      </c>
      <c r="C375" s="8" t="str">
        <f>IFERROR(VLOOKUP($B$373,$4:$126,MATCH($S382&amp;"/"&amp;C$341,$2:$2,0),FALSE),"")</f>
        <v/>
      </c>
      <c r="D375" s="8" t="str">
        <f>IFERROR(VLOOKUP($B$373,$4:$126,MATCH($S382&amp;"/"&amp;D$341,$2:$2,0),FALSE),"")</f>
        <v/>
      </c>
      <c r="E375" s="8" t="str">
        <f>IFERROR(VLOOKUP($B$373,$4:$126,MATCH($S382&amp;"/"&amp;E$341,$2:$2,0),FALSE),"")</f>
        <v/>
      </c>
      <c r="F375" s="8" t="str">
        <f>IFERROR(VLOOKUP($B$373,$4:$126,MATCH($S382&amp;"/"&amp;F$341,$2:$2,0),FALSE),"")</f>
        <v/>
      </c>
      <c r="G375" s="8" t="str">
        <f>IFERROR(VLOOKUP($B$373,$4:$126,MATCH($S382&amp;"/"&amp;G$341,$2:$2,0),FALSE),"")</f>
        <v/>
      </c>
      <c r="H375" s="8" t="str">
        <f>IFERROR(VLOOKUP($B$373,$4:$126,MATCH($S382&amp;"/"&amp;H$341,$2:$2,0),FALSE),"")</f>
        <v/>
      </c>
      <c r="I375" s="8" t="str">
        <f>IFERROR(VLOOKUP($B$373,$4:$126,MATCH($S382&amp;"/"&amp;I$341,$2:$2,0),FALSE),"")</f>
        <v/>
      </c>
      <c r="J375" s="8" t="str">
        <f>IFERROR(VLOOKUP($B$373,$4:$126,MATCH($S382&amp;"/"&amp;J$341,$2:$2,0),FALSE),"")</f>
        <v/>
      </c>
      <c r="K375" s="8" t="str">
        <f>IFERROR(VLOOKUP($B$373,$4:$126,MATCH($S382&amp;"/"&amp;K$341,$2:$2,0),FALSE),"")</f>
        <v/>
      </c>
      <c r="L375" s="8" t="str">
        <f>IFERROR(VLOOKUP($B$373,$4:$126,MATCH($S382&amp;"/"&amp;L$341,$2:$2,0),FALSE),"")</f>
        <v/>
      </c>
      <c r="M375" s="8">
        <f>IFERROR(VLOOKUP($B$373,$4:$126,MATCH($S382&amp;"/"&amp;M$341,$2:$2,0),FALSE),"")</f>
        <v>557763</v>
      </c>
      <c r="N375" s="8">
        <f>IFERROR(VLOOKUP($B$373,$4:$126,MATCH($S382&amp;"/"&amp;N$341,$2:$2,0),FALSE),"")</f>
        <v>631175</v>
      </c>
      <c r="O375" s="8">
        <f>IFERROR(VLOOKUP($B$373,$4:$126,MATCH($S382&amp;"/"&amp;O$341,$2:$2,0),FALSE),"")</f>
        <v>615066</v>
      </c>
      <c r="P375" s="8">
        <f>IFERROR(VLOOKUP($B$373,$4:$126,MATCH($S382&amp;"/"&amp;P$341,$2:$2,0),FALSE),"")</f>
        <v>648065</v>
      </c>
      <c r="Q375" s="8">
        <f>IFERROR(VLOOKUP($B$367,$4:$126,MATCH($S375&amp;"/"&amp;Q$348,$2:$2,0),FALSE),"")</f>
        <v>930481</v>
      </c>
      <c r="R375" s="6"/>
      <c r="S375" s="9" t="s">
        <v>12</v>
      </c>
    </row>
    <row r="376" spans="1:19" ht="14">
      <c r="B376" s="8" t="str">
        <f>IFERROR(VLOOKUP($B$373,$4:$126,MATCH($S383&amp;"/"&amp;B$341,$2:$2,0),FALSE),"")</f>
        <v/>
      </c>
      <c r="C376" s="8" t="str">
        <f>IFERROR(VLOOKUP($B$373,$4:$126,MATCH($S383&amp;"/"&amp;C$341,$2:$2,0),FALSE),"")</f>
        <v/>
      </c>
      <c r="D376" s="8" t="str">
        <f>IFERROR(VLOOKUP($B$373,$4:$126,MATCH($S383&amp;"/"&amp;D$341,$2:$2,0),FALSE),"")</f>
        <v/>
      </c>
      <c r="E376" s="8" t="str">
        <f>IFERROR(VLOOKUP($B$373,$4:$126,MATCH($S383&amp;"/"&amp;E$341,$2:$2,0),FALSE),"")</f>
        <v/>
      </c>
      <c r="F376" s="8" t="str">
        <f>IFERROR(VLOOKUP($B$373,$4:$126,MATCH($S383&amp;"/"&amp;F$341,$2:$2,0),FALSE),"")</f>
        <v/>
      </c>
      <c r="G376" s="8" t="str">
        <f>IFERROR(VLOOKUP($B$373,$4:$126,MATCH($S383&amp;"/"&amp;G$341,$2:$2,0),FALSE),"")</f>
        <v/>
      </c>
      <c r="H376" s="8" t="str">
        <f>IFERROR(VLOOKUP($B$373,$4:$126,MATCH($S383&amp;"/"&amp;H$341,$2:$2,0),FALSE),"")</f>
        <v/>
      </c>
      <c r="I376" s="8" t="str">
        <f>IFERROR(VLOOKUP($B$373,$4:$126,MATCH($S383&amp;"/"&amp;I$341,$2:$2,0),FALSE),"")</f>
        <v/>
      </c>
      <c r="J376" s="8" t="str">
        <f>IFERROR(VLOOKUP($B$373,$4:$126,MATCH($S383&amp;"/"&amp;J$341,$2:$2,0),FALSE),"")</f>
        <v/>
      </c>
      <c r="K376" s="8" t="str">
        <f>IFERROR(VLOOKUP($B$373,$4:$126,MATCH($S383&amp;"/"&amp;K$341,$2:$2,0),FALSE),"")</f>
        <v/>
      </c>
      <c r="L376" s="8" t="str">
        <f>IFERROR(VLOOKUP($B$373,$4:$126,MATCH($S383&amp;"/"&amp;L$341,$2:$2,0),FALSE),"")</f>
        <v/>
      </c>
      <c r="M376" s="8">
        <f>IFERROR(VLOOKUP($B$373,$4:$126,MATCH($S383&amp;"/"&amp;M$341,$2:$2,0),FALSE),"")</f>
        <v>583886</v>
      </c>
      <c r="N376" s="8">
        <f>IFERROR(VLOOKUP($B$373,$4:$126,MATCH($S383&amp;"/"&amp;N$341,$2:$2,0),FALSE),"")</f>
        <v>644691</v>
      </c>
      <c r="O376" s="8">
        <f>IFERROR(VLOOKUP($B$373,$4:$126,MATCH($S383&amp;"/"&amp;O$341,$2:$2,0),FALSE),"")</f>
        <v>619347</v>
      </c>
      <c r="P376" s="8">
        <f>IFERROR(VLOOKUP($B$373,$4:$126,MATCH($S383&amp;"/"&amp;P$341,$2:$2,0),FALSE),"")</f>
        <v>653555</v>
      </c>
      <c r="Q376" s="8">
        <f>IFERROR(VLOOKUP($B$367,$4:$126,MATCH($S376&amp;"/"&amp;Q$348,$2:$2,0),FALSE),"")</f>
        <v>840078</v>
      </c>
      <c r="R376" s="6"/>
      <c r="S376" s="9" t="s">
        <v>13</v>
      </c>
    </row>
    <row r="377" spans="1:19" ht="14">
      <c r="B377" s="8" t="str">
        <f>IFERROR(VLOOKUP($B$373,$4:$126,MATCH($S384&amp;"/"&amp;B$341,$2:$2,0),FALSE),"")</f>
        <v/>
      </c>
      <c r="C377" s="8" t="str">
        <f>IFERROR(VLOOKUP($B$373,$4:$126,MATCH($S384&amp;"/"&amp;C$341,$2:$2,0),FALSE),"")</f>
        <v/>
      </c>
      <c r="D377" s="8" t="str">
        <f>IFERROR(VLOOKUP($B$373,$4:$126,MATCH($S384&amp;"/"&amp;D$341,$2:$2,0),FALSE),"")</f>
        <v/>
      </c>
      <c r="E377" s="8" t="str">
        <f>IFERROR(VLOOKUP($B$373,$4:$126,MATCH($S384&amp;"/"&amp;E$341,$2:$2,0),FALSE),"")</f>
        <v/>
      </c>
      <c r="F377" s="8" t="str">
        <f>IFERROR(VLOOKUP($B$373,$4:$126,MATCH($S384&amp;"/"&amp;F$341,$2:$2,0),FALSE),"")</f>
        <v/>
      </c>
      <c r="G377" s="8" t="str">
        <f>IFERROR(VLOOKUP($B$373,$4:$126,MATCH($S384&amp;"/"&amp;G$341,$2:$2,0),FALSE),"")</f>
        <v/>
      </c>
      <c r="H377" s="8" t="str">
        <f>IFERROR(VLOOKUP($B$373,$4:$126,MATCH($S384&amp;"/"&amp;H$341,$2:$2,0),FALSE),"")</f>
        <v/>
      </c>
      <c r="I377" s="8" t="str">
        <f>IFERROR(VLOOKUP($B$373,$4:$126,MATCH($S384&amp;"/"&amp;I$341,$2:$2,0),FALSE),"")</f>
        <v/>
      </c>
      <c r="J377" s="8" t="str">
        <f>IFERROR(VLOOKUP($B$373,$4:$126,MATCH($S384&amp;"/"&amp;J$341,$2:$2,0),FALSE),"")</f>
        <v/>
      </c>
      <c r="K377" s="8" t="str">
        <f>IFERROR(VLOOKUP($B$373,$4:$126,MATCH($S384&amp;"/"&amp;K$341,$2:$2,0),FALSE),"")</f>
        <v/>
      </c>
      <c r="L377" s="8" t="str">
        <f>IFERROR(VLOOKUP($B$373,$4:$126,MATCH($S384&amp;"/"&amp;L$341,$2:$2,0),FALSE),"")</f>
        <v/>
      </c>
      <c r="M377" s="8">
        <f>IFERROR(VLOOKUP($B$373,$4:$126,MATCH($S384&amp;"/"&amp;M$341,$2:$2,0),FALSE),"")</f>
        <v>593621.39</v>
      </c>
      <c r="N377" s="8">
        <f>IFERROR(VLOOKUP($B$373,$4:$126,MATCH($S384&amp;"/"&amp;N$341,$2:$2,0),FALSE),IFERROR(VLOOKUP($B$373,$4:$126,MATCH($S383&amp;"/"&amp;N$341,$2:$2,0),FALSE),IFERROR(VLOOKUP($B$373,$4:$126,MATCH($S382&amp;"/"&amp;N$341,$2:$2,0),FALSE),IFERROR(VLOOKUP($B$373,$4:$126,MATCH($S381&amp;"/"&amp;N$341,$2:$2,0),FALSE),""))))</f>
        <v>646287.43000000005</v>
      </c>
      <c r="O377" s="8">
        <f>IFERROR(VLOOKUP($B$373,$4:$126,MATCH($S384&amp;"/"&amp;O$341,$2:$2,0),FALSE),IFERROR(VLOOKUP($B$373,$4:$126,MATCH($S383&amp;"/"&amp;O$341,$2:$2,0),FALSE),IFERROR(VLOOKUP($B$373,$4:$126,MATCH($S382&amp;"/"&amp;O$341,$2:$2,0),FALSE),IFERROR(VLOOKUP($B$373,$4:$126,MATCH($S381&amp;"/"&amp;O$341,$2:$2,0),FALSE),""))))</f>
        <v>631668.79</v>
      </c>
      <c r="P377" s="8">
        <f>IFERROR(VLOOKUP($B$373,$4:$126,MATCH($S384&amp;"/"&amp;P$341,$2:$2,0),FALSE),IFERROR(VLOOKUP($B$373,$4:$126,MATCH($S383&amp;"/"&amp;P$341,$2:$2,0),FALSE),IFERROR(VLOOKUP($B$373,$4:$126,MATCH($S382&amp;"/"&amp;P$341,$2:$2,0),FALSE),IFERROR(VLOOKUP($B$373,$4:$126,MATCH($S381&amp;"/"&amp;P$341,$2:$2,0),FALSE),""))))</f>
        <v>656813.78</v>
      </c>
      <c r="Q377" s="8">
        <f>IFERROR(VLOOKUP($B$367,$4:$126,MATCH($S377&amp;"/"&amp;Q$348,$2:$2,0),FALSE),"")</f>
        <v>936110</v>
      </c>
      <c r="R377" s="6"/>
      <c r="S377" s="9" t="s">
        <v>14</v>
      </c>
    </row>
    <row r="378" spans="1:19" ht="14">
      <c r="A378" s="84"/>
      <c r="B378" s="12" t="e">
        <f>+B377/B$395</f>
        <v>#VALUE!</v>
      </c>
      <c r="C378" s="12" t="e">
        <f>+C377/C$395</f>
        <v>#VALUE!</v>
      </c>
      <c r="D378" s="12" t="e">
        <f>+D377/D$395</f>
        <v>#VALUE!</v>
      </c>
      <c r="E378" s="12" t="e">
        <f>+E377/E$395</f>
        <v>#VALUE!</v>
      </c>
      <c r="F378" s="12" t="e">
        <f>+F377/F$395</f>
        <v>#VALUE!</v>
      </c>
      <c r="G378" s="12" t="e">
        <f>+G377/G$395</f>
        <v>#VALUE!</v>
      </c>
      <c r="H378" s="12" t="e">
        <f>+H377/H$395</f>
        <v>#VALUE!</v>
      </c>
      <c r="I378" s="12" t="e">
        <f>+I377/I$395</f>
        <v>#VALUE!</v>
      </c>
      <c r="J378" s="12" t="e">
        <f>+J377/J$395</f>
        <v>#VALUE!</v>
      </c>
      <c r="K378" s="12" t="e">
        <f>+K377/K$395</f>
        <v>#VALUE!</v>
      </c>
      <c r="L378" s="12" t="e">
        <f>+L377/L$395</f>
        <v>#VALUE!</v>
      </c>
      <c r="M378" s="12">
        <f>+M377/M$395</f>
        <v>0.54288550404901537</v>
      </c>
      <c r="N378" s="12">
        <f>+N377/N$395</f>
        <v>0.64468375980696746</v>
      </c>
      <c r="O378" s="12">
        <f>+O377/O$395</f>
        <v>0.47413902453577134</v>
      </c>
      <c r="P378" s="12">
        <f>+P377/P$395</f>
        <v>0.292111454619503</v>
      </c>
      <c r="Q378" s="8">
        <f>IFERROR(VLOOKUP($B$367,$4:$126,MATCH($S378&amp;"/"&amp;Q$348,$2:$2,0),FALSE),IFERROR(VLOOKUP($B$367,$4:$126,MATCH($S377&amp;"/"&amp;Q$348,$2:$2,0),FALSE),IFERROR(VLOOKUP($B$367,$4:$126,MATCH($S376&amp;"/"&amp;Q$348,$2:$2,0),FALSE),IFERROR(VLOOKUP($B$367,$4:$126,MATCH($S375&amp;"/"&amp;Q$348,$2:$2,0),FALSE),""))))</f>
        <v>1153648.57</v>
      </c>
      <c r="R378" s="6"/>
      <c r="S378" s="9" t="s">
        <v>15</v>
      </c>
    </row>
    <row r="379" spans="1:19" ht="14">
      <c r="B379" s="353" t="s">
        <v>314</v>
      </c>
      <c r="C379" s="353"/>
      <c r="D379" s="353"/>
      <c r="E379" s="353"/>
      <c r="F379" s="353"/>
      <c r="G379" s="353"/>
      <c r="H379" s="353"/>
      <c r="I379" s="353"/>
      <c r="J379" s="353"/>
      <c r="K379" s="353"/>
      <c r="L379" s="353"/>
      <c r="M379" s="353"/>
      <c r="N379" s="353"/>
      <c r="O379" s="116"/>
      <c r="P379" s="116"/>
      <c r="Q379" s="12">
        <f t="shared" ref="Q379" si="9">+Q378/Q$402</f>
        <v>0.46918567173304182</v>
      </c>
      <c r="R379" s="6"/>
      <c r="S379" s="11" t="s">
        <v>377</v>
      </c>
    </row>
    <row r="380" spans="1:19" ht="14">
      <c r="B380" s="8" t="str">
        <f>IFERROR(VLOOKUP($B$379,$4:$126,MATCH($S387&amp;"/"&amp;B$341,$2:$2,0),FALSE),"")</f>
        <v/>
      </c>
      <c r="C380" s="8" t="str">
        <f>IFERROR(VLOOKUP($B$379,$4:$126,MATCH($S387&amp;"/"&amp;C$341,$2:$2,0),FALSE),"")</f>
        <v/>
      </c>
      <c r="D380" s="8" t="str">
        <f>IFERROR(VLOOKUP($B$379,$4:$126,MATCH($S387&amp;"/"&amp;D$341,$2:$2,0),FALSE),"")</f>
        <v/>
      </c>
      <c r="E380" s="8" t="str">
        <f>IFERROR(VLOOKUP($B$379,$4:$126,MATCH($S387&amp;"/"&amp;E$341,$2:$2,0),FALSE),"")</f>
        <v/>
      </c>
      <c r="F380" s="8" t="str">
        <f>IFERROR(VLOOKUP($B$379,$4:$126,MATCH($S387&amp;"/"&amp;F$341,$2:$2,0),FALSE),"")</f>
        <v/>
      </c>
      <c r="G380" s="8" t="str">
        <f>IFERROR(VLOOKUP($B$379,$4:$126,MATCH($S387&amp;"/"&amp;G$341,$2:$2,0),FALSE),"")</f>
        <v/>
      </c>
      <c r="H380" s="8" t="str">
        <f>IFERROR(VLOOKUP($B$379,$4:$126,MATCH($S387&amp;"/"&amp;H$341,$2:$2,0),FALSE),"")</f>
        <v/>
      </c>
      <c r="I380" s="8" t="str">
        <f>IFERROR(VLOOKUP($B$379,$4:$126,MATCH($S387&amp;"/"&amp;I$341,$2:$2,0),FALSE),"")</f>
        <v/>
      </c>
      <c r="J380" s="8" t="str">
        <f>IFERROR(VLOOKUP($B$379,$4:$126,MATCH($S387&amp;"/"&amp;J$341,$2:$2,0),FALSE),"")</f>
        <v/>
      </c>
      <c r="K380" s="8" t="str">
        <f>IFERROR(VLOOKUP($B$379,$4:$126,MATCH($S387&amp;"/"&amp;K$341,$2:$2,0),FALSE),"")</f>
        <v/>
      </c>
      <c r="L380" s="8" t="str">
        <f>IFERROR(VLOOKUP($B$379,$4:$126,MATCH($S387&amp;"/"&amp;L$341,$2:$2,0),FALSE),"")</f>
        <v/>
      </c>
      <c r="M380" s="8">
        <f>IFERROR(VLOOKUP($B$379,$4:$126,MATCH($S387&amp;"/"&amp;M$341,$2:$2,0),FALSE),"")</f>
        <v>1161</v>
      </c>
      <c r="N380" s="8">
        <f>IFERROR(VLOOKUP($B$379,$4:$126,MATCH($S387&amp;"/"&amp;N$341,$2:$2,0),FALSE),"")</f>
        <v>2496</v>
      </c>
      <c r="O380" s="8">
        <f>IFERROR(VLOOKUP($B$379,$4:$126,MATCH($S387&amp;"/"&amp;O$341,$2:$2,0),FALSE),"")</f>
        <v>2171</v>
      </c>
      <c r="P380" s="8">
        <f>IFERROR(VLOOKUP($B$379,$4:$126,MATCH($S387&amp;"/"&amp;P$341,$2:$2,0),FALSE),"")</f>
        <v>2564</v>
      </c>
      <c r="Q380" s="116"/>
      <c r="R380" s="6"/>
      <c r="S380" s="3"/>
    </row>
    <row r="381" spans="1:19" ht="14">
      <c r="B381" s="8" t="str">
        <f>IFERROR(VLOOKUP($B$379,$4:$126,MATCH($S388&amp;"/"&amp;B$341,$2:$2,0),FALSE),"")</f>
        <v/>
      </c>
      <c r="C381" s="8" t="str">
        <f>IFERROR(VLOOKUP($B$379,$4:$126,MATCH($S388&amp;"/"&amp;C$341,$2:$2,0),FALSE),"")</f>
        <v/>
      </c>
      <c r="D381" s="8" t="str">
        <f>IFERROR(VLOOKUP($B$379,$4:$126,MATCH($S388&amp;"/"&amp;D$341,$2:$2,0),FALSE),"")</f>
        <v/>
      </c>
      <c r="E381" s="8" t="str">
        <f>IFERROR(VLOOKUP($B$379,$4:$126,MATCH($S388&amp;"/"&amp;E$341,$2:$2,0),FALSE),"")</f>
        <v/>
      </c>
      <c r="F381" s="8" t="str">
        <f>IFERROR(VLOOKUP($B$379,$4:$126,MATCH($S388&amp;"/"&amp;F$341,$2:$2,0),FALSE),"")</f>
        <v/>
      </c>
      <c r="G381" s="8" t="str">
        <f>IFERROR(VLOOKUP($B$379,$4:$126,MATCH($S388&amp;"/"&amp;G$341,$2:$2,0),FALSE),"")</f>
        <v/>
      </c>
      <c r="H381" s="8" t="str">
        <f>IFERROR(VLOOKUP($B$379,$4:$126,MATCH($S388&amp;"/"&amp;H$341,$2:$2,0),FALSE),"")</f>
        <v/>
      </c>
      <c r="I381" s="8" t="str">
        <f>IFERROR(VLOOKUP($B$379,$4:$126,MATCH($S388&amp;"/"&amp;I$341,$2:$2,0),FALSE),"")</f>
        <v/>
      </c>
      <c r="J381" s="8" t="str">
        <f>IFERROR(VLOOKUP($B$379,$4:$126,MATCH($S388&amp;"/"&amp;J$341,$2:$2,0),FALSE),"")</f>
        <v/>
      </c>
      <c r="K381" s="8" t="str">
        <f>IFERROR(VLOOKUP($B$379,$4:$126,MATCH($S388&amp;"/"&amp;K$341,$2:$2,0),FALSE),"")</f>
        <v/>
      </c>
      <c r="L381" s="8" t="str">
        <f>IFERROR(VLOOKUP($B$379,$4:$126,MATCH($S388&amp;"/"&amp;L$341,$2:$2,0),FALSE),"")</f>
        <v/>
      </c>
      <c r="M381" s="8">
        <f>IFERROR(VLOOKUP($B$379,$4:$126,MATCH($S388&amp;"/"&amp;M$341,$2:$2,0),FALSE),"")</f>
        <v>1880</v>
      </c>
      <c r="N381" s="8">
        <f>IFERROR(VLOOKUP($B$379,$4:$126,MATCH($S388&amp;"/"&amp;N$341,$2:$2,0),FALSE),"")</f>
        <v>2388</v>
      </c>
      <c r="O381" s="8">
        <f>IFERROR(VLOOKUP($B$379,$4:$126,MATCH($S388&amp;"/"&amp;O$341,$2:$2,0),FALSE),"")</f>
        <v>2639</v>
      </c>
      <c r="P381" s="8">
        <f>IFERROR(VLOOKUP($B$379,$4:$126,MATCH($S388&amp;"/"&amp;P$341,$2:$2,0),FALSE),"")</f>
        <v>2466</v>
      </c>
      <c r="Q381" s="8">
        <f>IFERROR(VLOOKUP($B$373,$4:$126,MATCH($S381&amp;"/"&amp;Q$348,$2:$2,0),FALSE),"")</f>
        <v>663106</v>
      </c>
      <c r="R381" s="6"/>
      <c r="S381" s="9" t="s">
        <v>12</v>
      </c>
    </row>
    <row r="382" spans="1:19" ht="14">
      <c r="B382" s="8" t="str">
        <f>IFERROR(VLOOKUP($B$379,$4:$126,MATCH($S389&amp;"/"&amp;B$341,$2:$2,0),FALSE),"")</f>
        <v/>
      </c>
      <c r="C382" s="8" t="str">
        <f>IFERROR(VLOOKUP($B$379,$4:$126,MATCH($S389&amp;"/"&amp;C$341,$2:$2,0),FALSE),"")</f>
        <v/>
      </c>
      <c r="D382" s="8" t="str">
        <f>IFERROR(VLOOKUP($B$379,$4:$126,MATCH($S389&amp;"/"&amp;D$341,$2:$2,0),FALSE),"")</f>
        <v/>
      </c>
      <c r="E382" s="8" t="str">
        <f>IFERROR(VLOOKUP($B$379,$4:$126,MATCH($S389&amp;"/"&amp;E$341,$2:$2,0),FALSE),"")</f>
        <v/>
      </c>
      <c r="F382" s="8" t="str">
        <f>IFERROR(VLOOKUP($B$379,$4:$126,MATCH($S389&amp;"/"&amp;F$341,$2:$2,0),FALSE),"")</f>
        <v/>
      </c>
      <c r="G382" s="8" t="str">
        <f>IFERROR(VLOOKUP($B$379,$4:$126,MATCH($S389&amp;"/"&amp;G$341,$2:$2,0),FALSE),"")</f>
        <v/>
      </c>
      <c r="H382" s="8" t="str">
        <f>IFERROR(VLOOKUP($B$379,$4:$126,MATCH($S389&amp;"/"&amp;H$341,$2:$2,0),FALSE),"")</f>
        <v/>
      </c>
      <c r="I382" s="8" t="str">
        <f>IFERROR(VLOOKUP($B$379,$4:$126,MATCH($S389&amp;"/"&amp;I$341,$2:$2,0),FALSE),"")</f>
        <v/>
      </c>
      <c r="J382" s="8" t="str">
        <f>IFERROR(VLOOKUP($B$379,$4:$126,MATCH($S389&amp;"/"&amp;J$341,$2:$2,0),FALSE),"")</f>
        <v/>
      </c>
      <c r="K382" s="8" t="str">
        <f>IFERROR(VLOOKUP($B$379,$4:$126,MATCH($S389&amp;"/"&amp;K$341,$2:$2,0),FALSE),"")</f>
        <v/>
      </c>
      <c r="L382" s="8" t="str">
        <f>IFERROR(VLOOKUP($B$379,$4:$126,MATCH($S389&amp;"/"&amp;L$341,$2:$2,0),FALSE),"")</f>
        <v/>
      </c>
      <c r="M382" s="8">
        <f>IFERROR(VLOOKUP($B$379,$4:$126,MATCH($S389&amp;"/"&amp;M$341,$2:$2,0),FALSE),"")</f>
        <v>2129</v>
      </c>
      <c r="N382" s="8">
        <f>IFERROR(VLOOKUP($B$379,$4:$126,MATCH($S389&amp;"/"&amp;N$341,$2:$2,0),FALSE),"")</f>
        <v>2280</v>
      </c>
      <c r="O382" s="8">
        <f>IFERROR(VLOOKUP($B$379,$4:$126,MATCH($S389&amp;"/"&amp;O$341,$2:$2,0),FALSE),"")</f>
        <v>2532</v>
      </c>
      <c r="P382" s="8">
        <f>IFERROR(VLOOKUP($B$379,$4:$126,MATCH($S389&amp;"/"&amp;P$341,$2:$2,0),FALSE),"")</f>
        <v>2811</v>
      </c>
      <c r="Q382" s="8">
        <f>IFERROR(VLOOKUP($B$373,$4:$126,MATCH($S382&amp;"/"&amp;Q$348,$2:$2,0),FALSE),"")</f>
        <v>667868</v>
      </c>
      <c r="R382" s="6"/>
      <c r="S382" s="9" t="s">
        <v>13</v>
      </c>
    </row>
    <row r="383" spans="1:19" ht="14">
      <c r="B383" s="8" t="str">
        <f>IFERROR(VLOOKUP($B$379,$4:$126,MATCH($S390&amp;"/"&amp;B$341,$2:$2,0),FALSE),"")</f>
        <v/>
      </c>
      <c r="C383" s="8" t="str">
        <f>IFERROR(VLOOKUP($B$379,$4:$126,MATCH($S390&amp;"/"&amp;C$341,$2:$2,0),FALSE),"")</f>
        <v/>
      </c>
      <c r="D383" s="8" t="str">
        <f>IFERROR(VLOOKUP($B$379,$4:$126,MATCH($S390&amp;"/"&amp;D$341,$2:$2,0),FALSE),"")</f>
        <v/>
      </c>
      <c r="E383" s="8" t="str">
        <f>IFERROR(VLOOKUP($B$379,$4:$126,MATCH($S390&amp;"/"&amp;E$341,$2:$2,0),FALSE),"")</f>
        <v/>
      </c>
      <c r="F383" s="8" t="str">
        <f>IFERROR(VLOOKUP($B$379,$4:$126,MATCH($S390&amp;"/"&amp;F$341,$2:$2,0),FALSE),"")</f>
        <v/>
      </c>
      <c r="G383" s="8" t="str">
        <f>IFERROR(VLOOKUP($B$379,$4:$126,MATCH($S390&amp;"/"&amp;G$341,$2:$2,0),FALSE),"")</f>
        <v/>
      </c>
      <c r="H383" s="8" t="str">
        <f>IFERROR(VLOOKUP($B$379,$4:$126,MATCH($S390&amp;"/"&amp;H$341,$2:$2,0),FALSE),"")</f>
        <v/>
      </c>
      <c r="I383" s="8" t="str">
        <f>IFERROR(VLOOKUP($B$379,$4:$126,MATCH($S390&amp;"/"&amp;I$341,$2:$2,0),FALSE),"")</f>
        <v/>
      </c>
      <c r="J383" s="8" t="str">
        <f>IFERROR(VLOOKUP($B$379,$4:$126,MATCH($S390&amp;"/"&amp;J$341,$2:$2,0),FALSE),"")</f>
        <v/>
      </c>
      <c r="K383" s="8" t="str">
        <f>IFERROR(VLOOKUP($B$379,$4:$126,MATCH($S390&amp;"/"&amp;K$341,$2:$2,0),FALSE),"")</f>
        <v/>
      </c>
      <c r="L383" s="8" t="str">
        <f>IFERROR(VLOOKUP($B$379,$4:$126,MATCH($S390&amp;"/"&amp;L$341,$2:$2,0),FALSE),"")</f>
        <v/>
      </c>
      <c r="M383" s="8">
        <f>IFERROR(VLOOKUP($B$379,$4:$126,MATCH($S390&amp;"/"&amp;M$341,$2:$2,0),FALSE),"")</f>
        <v>2150.67</v>
      </c>
      <c r="N383" s="8">
        <f>IFERROR(VLOOKUP($B$379,$4:$126,MATCH($S390&amp;"/"&amp;N$341,$2:$2,0),FALSE),IFERROR(VLOOKUP($B$379,$4:$126,MATCH($S389&amp;"/"&amp;N$341,$2:$2,0),FALSE),IFERROR(VLOOKUP($B$379,$4:$126,MATCH($S388&amp;"/"&amp;N$341,$2:$2,0),FALSE),IFERROR(VLOOKUP($B$379,$4:$126,MATCH($S387&amp;"/"&amp;N$341,$2:$2,0),FALSE),""))))</f>
        <v>2279.5300000000002</v>
      </c>
      <c r="O383" s="8">
        <f>IFERROR(VLOOKUP($B$379,$4:$126,MATCH($S390&amp;"/"&amp;O$341,$2:$2,0),FALSE),IFERROR(VLOOKUP($B$379,$4:$126,MATCH($S389&amp;"/"&amp;O$341,$2:$2,0),FALSE),IFERROR(VLOOKUP($B$379,$4:$126,MATCH($S388&amp;"/"&amp;O$341,$2:$2,0),FALSE),IFERROR(VLOOKUP($B$379,$4:$126,MATCH($S387&amp;"/"&amp;O$341,$2:$2,0),FALSE),""))))</f>
        <v>2566.66</v>
      </c>
      <c r="P383" s="8">
        <f>IFERROR(VLOOKUP($B$379,$4:$126,MATCH($S390&amp;"/"&amp;P$341,$2:$2,0),FALSE),IFERROR(VLOOKUP($B$379,$4:$126,MATCH($S389&amp;"/"&amp;P$341,$2:$2,0),FALSE),IFERROR(VLOOKUP($B$379,$4:$126,MATCH($S388&amp;"/"&amp;P$341,$2:$2,0),FALSE),IFERROR(VLOOKUP($B$379,$4:$126,MATCH($S387&amp;"/"&amp;P$341,$2:$2,0),FALSE),""))))</f>
        <v>2720.69</v>
      </c>
      <c r="Q383" s="8">
        <f>IFERROR(VLOOKUP($B$373,$4:$126,MATCH($S383&amp;"/"&amp;Q$348,$2:$2,0),FALSE),"")</f>
        <v>663845</v>
      </c>
      <c r="R383" s="6"/>
      <c r="S383" s="9" t="s">
        <v>14</v>
      </c>
    </row>
    <row r="384" spans="1:19" ht="14">
      <c r="B384" s="12" t="e">
        <f>+B383/B$395</f>
        <v>#VALUE!</v>
      </c>
      <c r="C384" s="12" t="e">
        <f>+C383/C$395</f>
        <v>#VALUE!</v>
      </c>
      <c r="D384" s="12" t="e">
        <f>+D383/D$395</f>
        <v>#VALUE!</v>
      </c>
      <c r="E384" s="12" t="e">
        <f>+E383/E$395</f>
        <v>#VALUE!</v>
      </c>
      <c r="F384" s="12" t="e">
        <f>+F383/F$395</f>
        <v>#VALUE!</v>
      </c>
      <c r="G384" s="12" t="e">
        <f>+G383/G$395</f>
        <v>#VALUE!</v>
      </c>
      <c r="H384" s="12" t="e">
        <f>+H383/H$395</f>
        <v>#VALUE!</v>
      </c>
      <c r="I384" s="12" t="e">
        <f>+I383/I$395</f>
        <v>#VALUE!</v>
      </c>
      <c r="J384" s="12" t="e">
        <f>+J383/J$395</f>
        <v>#VALUE!</v>
      </c>
      <c r="K384" s="12" t="e">
        <f>+K383/K$395</f>
        <v>#VALUE!</v>
      </c>
      <c r="L384" s="12" t="e">
        <f>+L383/L$395</f>
        <v>#VALUE!</v>
      </c>
      <c r="M384" s="12">
        <f>+M383/M$395</f>
        <v>1.9668556198641964E-3</v>
      </c>
      <c r="N384" s="12">
        <f>+N383/N$395</f>
        <v>2.2738736710271102E-3</v>
      </c>
      <c r="O384" s="12">
        <f>+O383/O$395</f>
        <v>1.9265692527170493E-3</v>
      </c>
      <c r="P384" s="12">
        <f>+P383/P$395</f>
        <v>1.2100000603957116E-3</v>
      </c>
      <c r="Q384" s="8">
        <f>IFERROR(VLOOKUP($B$373,$4:$126,MATCH($S384&amp;"/"&amp;Q$348,$2:$2,0),FALSE),IFERROR(VLOOKUP($B$373,$4:$126,MATCH($S383&amp;"/"&amp;Q$348,$2:$2,0),FALSE),IFERROR(VLOOKUP($B$373,$4:$126,MATCH($S382&amp;"/"&amp;Q$348,$2:$2,0),FALSE),IFERROR(VLOOKUP($B$373,$4:$126,MATCH($S381&amp;"/"&amp;Q$348,$2:$2,0),FALSE),""))))</f>
        <v>660197.16</v>
      </c>
      <c r="R384" s="6"/>
      <c r="S384" s="9" t="s">
        <v>15</v>
      </c>
    </row>
    <row r="385" spans="1:19" ht="14">
      <c r="A385" s="84"/>
      <c r="B385" s="351" t="s">
        <v>315</v>
      </c>
      <c r="C385" s="351"/>
      <c r="D385" s="351"/>
      <c r="E385" s="351"/>
      <c r="F385" s="351"/>
      <c r="G385" s="351"/>
      <c r="H385" s="351"/>
      <c r="I385" s="351"/>
      <c r="J385" s="351"/>
      <c r="K385" s="351"/>
      <c r="L385" s="351"/>
      <c r="M385" s="351"/>
      <c r="N385" s="351"/>
      <c r="O385" s="116"/>
      <c r="P385" s="116"/>
      <c r="Q385" s="12">
        <f t="shared" ref="Q385" si="10">+Q384/Q$402</f>
        <v>0.26850035274680439</v>
      </c>
      <c r="R385" s="6"/>
      <c r="S385" s="11" t="s">
        <v>377</v>
      </c>
    </row>
    <row r="386" spans="1:19" ht="14">
      <c r="B386" s="8" t="str">
        <f>IFERROR(VLOOKUP($B$385,$4:$126,MATCH($S393&amp;"/"&amp;B$341,$2:$2,0),FALSE),"")</f>
        <v/>
      </c>
      <c r="C386" s="8" t="str">
        <f>IFERROR(VLOOKUP($B$385,$4:$126,MATCH($S393&amp;"/"&amp;C$341,$2:$2,0),FALSE),"")</f>
        <v/>
      </c>
      <c r="D386" s="8" t="str">
        <f>IFERROR(VLOOKUP($B$385,$4:$126,MATCH($S393&amp;"/"&amp;D$341,$2:$2,0),FALSE),"")</f>
        <v/>
      </c>
      <c r="E386" s="8" t="str">
        <f>IFERROR(VLOOKUP($B$385,$4:$126,MATCH($S393&amp;"/"&amp;E$341,$2:$2,0),FALSE),"")</f>
        <v/>
      </c>
      <c r="F386" s="8" t="str">
        <f>IFERROR(VLOOKUP($B$385,$4:$126,MATCH($S393&amp;"/"&amp;F$341,$2:$2,0),FALSE),"")</f>
        <v/>
      </c>
      <c r="G386" s="8" t="str">
        <f>IFERROR(VLOOKUP($B$385,$4:$126,MATCH($S393&amp;"/"&amp;G$341,$2:$2,0),FALSE),"")</f>
        <v/>
      </c>
      <c r="H386" s="8" t="str">
        <f>IFERROR(VLOOKUP($B$385,$4:$126,MATCH($S393&amp;"/"&amp;H$341,$2:$2,0),FALSE),"")</f>
        <v/>
      </c>
      <c r="I386" s="8" t="str">
        <f>IFERROR(VLOOKUP($B$385,$4:$126,MATCH($S393&amp;"/"&amp;I$341,$2:$2,0),FALSE),"")</f>
        <v/>
      </c>
      <c r="J386" s="8" t="str">
        <f>IFERROR(VLOOKUP($B$385,$4:$126,MATCH($S393&amp;"/"&amp;J$341,$2:$2,0),FALSE),"")</f>
        <v/>
      </c>
      <c r="K386" s="8" t="str">
        <f>IFERROR(VLOOKUP($B$385,$4:$126,MATCH($S393&amp;"/"&amp;K$341,$2:$2,0),FALSE),"")</f>
        <v/>
      </c>
      <c r="L386" s="8" t="str">
        <f>IFERROR(VLOOKUP($B$385,$4:$126,MATCH($S393&amp;"/"&amp;L$341,$2:$2,0),FALSE),"")</f>
        <v/>
      </c>
      <c r="M386" s="8">
        <f>IFERROR(VLOOKUP($B$385,$4:$126,MATCH($S393&amp;"/"&amp;M$341,$2:$2,0),FALSE),"")</f>
        <v>608211</v>
      </c>
      <c r="N386" s="8">
        <f>IFERROR(VLOOKUP($B$385,$4:$126,MATCH($S393&amp;"/"&amp;N$341,$2:$2,0),FALSE),"")</f>
        <v>711322</v>
      </c>
      <c r="O386" s="8">
        <f>IFERROR(VLOOKUP($B$385,$4:$126,MATCH($S393&amp;"/"&amp;O$341,$2:$2,0),FALSE),"")</f>
        <v>726845</v>
      </c>
      <c r="P386" s="8">
        <f>IFERROR(VLOOKUP($B$385,$4:$126,MATCH($S393&amp;"/"&amp;P$341,$2:$2,0),FALSE),"")</f>
        <v>885187</v>
      </c>
      <c r="Q386" s="116"/>
      <c r="R386" s="6"/>
      <c r="S386" s="3"/>
    </row>
    <row r="387" spans="1:19" ht="14">
      <c r="B387" s="8" t="str">
        <f>IFERROR(VLOOKUP($B$385,$4:$126,MATCH($S394&amp;"/"&amp;B$341,$2:$2,0),FALSE),"")</f>
        <v/>
      </c>
      <c r="C387" s="8" t="str">
        <f>IFERROR(VLOOKUP($B$385,$4:$126,MATCH($S394&amp;"/"&amp;C$341,$2:$2,0),FALSE),"")</f>
        <v/>
      </c>
      <c r="D387" s="8" t="str">
        <f>IFERROR(VLOOKUP($B$385,$4:$126,MATCH($S394&amp;"/"&amp;D$341,$2:$2,0),FALSE),"")</f>
        <v/>
      </c>
      <c r="E387" s="8" t="str">
        <f>IFERROR(VLOOKUP($B$385,$4:$126,MATCH($S394&amp;"/"&amp;E$341,$2:$2,0),FALSE),"")</f>
        <v/>
      </c>
      <c r="F387" s="8" t="str">
        <f>IFERROR(VLOOKUP($B$385,$4:$126,MATCH($S394&amp;"/"&amp;F$341,$2:$2,0),FALSE),"")</f>
        <v/>
      </c>
      <c r="G387" s="8" t="str">
        <f>IFERROR(VLOOKUP($B$385,$4:$126,MATCH($S394&amp;"/"&amp;G$341,$2:$2,0),FALSE),"")</f>
        <v/>
      </c>
      <c r="H387" s="8" t="str">
        <f>IFERROR(VLOOKUP($B$385,$4:$126,MATCH($S394&amp;"/"&amp;H$341,$2:$2,0),FALSE),"")</f>
        <v/>
      </c>
      <c r="I387" s="8" t="str">
        <f>IFERROR(VLOOKUP($B$385,$4:$126,MATCH($S394&amp;"/"&amp;I$341,$2:$2,0),FALSE),"")</f>
        <v/>
      </c>
      <c r="J387" s="8" t="str">
        <f>IFERROR(VLOOKUP($B$385,$4:$126,MATCH($S394&amp;"/"&amp;J$341,$2:$2,0),FALSE),"")</f>
        <v/>
      </c>
      <c r="K387" s="8" t="str">
        <f>IFERROR(VLOOKUP($B$385,$4:$126,MATCH($S394&amp;"/"&amp;K$341,$2:$2,0),FALSE),"")</f>
        <v/>
      </c>
      <c r="L387" s="8" t="str">
        <f>IFERROR(VLOOKUP($B$385,$4:$126,MATCH($S394&amp;"/"&amp;L$341,$2:$2,0),FALSE),"")</f>
        <v/>
      </c>
      <c r="M387" s="8">
        <f>IFERROR(VLOOKUP($B$385,$4:$126,MATCH($S394&amp;"/"&amp;M$341,$2:$2,0),FALSE),"")</f>
        <v>651121</v>
      </c>
      <c r="N387" s="8">
        <f>IFERROR(VLOOKUP($B$385,$4:$126,MATCH($S394&amp;"/"&amp;N$341,$2:$2,0),FALSE),"")</f>
        <v>720811</v>
      </c>
      <c r="O387" s="8">
        <f>IFERROR(VLOOKUP($B$385,$4:$126,MATCH($S394&amp;"/"&amp;O$341,$2:$2,0),FALSE),"")</f>
        <v>732600</v>
      </c>
      <c r="P387" s="8">
        <f>IFERROR(VLOOKUP($B$385,$4:$126,MATCH($S394&amp;"/"&amp;P$341,$2:$2,0),FALSE),"")</f>
        <v>898308</v>
      </c>
      <c r="Q387" s="8">
        <f>IFERROR(VLOOKUP($B$379,$4:$126,MATCH($S387&amp;"/"&amp;Q$348,$2:$2,0),FALSE),"")</f>
        <v>2622</v>
      </c>
      <c r="R387" s="6"/>
      <c r="S387" s="9" t="s">
        <v>12</v>
      </c>
    </row>
    <row r="388" spans="1:19" ht="14">
      <c r="B388" s="8" t="str">
        <f>IFERROR(VLOOKUP($B$385,$4:$126,MATCH($S395&amp;"/"&amp;B$341,$2:$2,0),FALSE),"")</f>
        <v/>
      </c>
      <c r="C388" s="8" t="str">
        <f>IFERROR(VLOOKUP($B$385,$4:$126,MATCH($S395&amp;"/"&amp;C$341,$2:$2,0),FALSE),"")</f>
        <v/>
      </c>
      <c r="D388" s="8" t="str">
        <f>IFERROR(VLOOKUP($B$385,$4:$126,MATCH($S395&amp;"/"&amp;D$341,$2:$2,0),FALSE),"")</f>
        <v/>
      </c>
      <c r="E388" s="8" t="str">
        <f>IFERROR(VLOOKUP($B$385,$4:$126,MATCH($S395&amp;"/"&amp;E$341,$2:$2,0),FALSE),"")</f>
        <v/>
      </c>
      <c r="F388" s="8" t="str">
        <f>IFERROR(VLOOKUP($B$385,$4:$126,MATCH($S395&amp;"/"&amp;F$341,$2:$2,0),FALSE),"")</f>
        <v/>
      </c>
      <c r="G388" s="8" t="str">
        <f>IFERROR(VLOOKUP($B$385,$4:$126,MATCH($S395&amp;"/"&amp;G$341,$2:$2,0),FALSE),"")</f>
        <v/>
      </c>
      <c r="H388" s="8" t="str">
        <f>IFERROR(VLOOKUP($B$385,$4:$126,MATCH($S395&amp;"/"&amp;H$341,$2:$2,0),FALSE),"")</f>
        <v/>
      </c>
      <c r="I388" s="8" t="str">
        <f>IFERROR(VLOOKUP($B$385,$4:$126,MATCH($S395&amp;"/"&amp;I$341,$2:$2,0),FALSE),"")</f>
        <v/>
      </c>
      <c r="J388" s="8" t="str">
        <f>IFERROR(VLOOKUP($B$385,$4:$126,MATCH($S395&amp;"/"&amp;J$341,$2:$2,0),FALSE),"")</f>
        <v/>
      </c>
      <c r="K388" s="8" t="str">
        <f>IFERROR(VLOOKUP($B$385,$4:$126,MATCH($S395&amp;"/"&amp;K$341,$2:$2,0),FALSE),"")</f>
        <v/>
      </c>
      <c r="L388" s="8" t="str">
        <f>IFERROR(VLOOKUP($B$385,$4:$126,MATCH($S395&amp;"/"&amp;L$341,$2:$2,0),FALSE),"")</f>
        <v/>
      </c>
      <c r="M388" s="8">
        <f>IFERROR(VLOOKUP($B$385,$4:$126,MATCH($S395&amp;"/"&amp;M$341,$2:$2,0),FALSE),"")</f>
        <v>708719</v>
      </c>
      <c r="N388" s="8">
        <f>IFERROR(VLOOKUP($B$385,$4:$126,MATCH($S395&amp;"/"&amp;N$341,$2:$2,0),FALSE),"")</f>
        <v>737349</v>
      </c>
      <c r="O388" s="8">
        <f>IFERROR(VLOOKUP($B$385,$4:$126,MATCH($S395&amp;"/"&amp;O$341,$2:$2,0),FALSE),"")</f>
        <v>697394</v>
      </c>
      <c r="P388" s="8">
        <f>IFERROR(VLOOKUP($B$385,$4:$126,MATCH($S395&amp;"/"&amp;P$341,$2:$2,0),FALSE),"")</f>
        <v>903293</v>
      </c>
      <c r="Q388" s="8">
        <f>IFERROR(VLOOKUP($B$379,$4:$126,MATCH($S388&amp;"/"&amp;Q$348,$2:$2,0),FALSE),"")</f>
        <v>2523</v>
      </c>
      <c r="R388" s="6"/>
      <c r="S388" s="9" t="s">
        <v>13</v>
      </c>
    </row>
    <row r="389" spans="1:19" ht="14">
      <c r="B389" s="8" t="str">
        <f>IFERROR(VLOOKUP($B$385,$4:$126,MATCH($S396&amp;"/"&amp;B$341,$2:$2,0),FALSE),"")</f>
        <v/>
      </c>
      <c r="C389" s="8" t="str">
        <f>IFERROR(VLOOKUP($B$385,$4:$126,MATCH($S396&amp;"/"&amp;C$341,$2:$2,0),FALSE),"")</f>
        <v/>
      </c>
      <c r="D389" s="8" t="str">
        <f>IFERROR(VLOOKUP($B$385,$4:$126,MATCH($S396&amp;"/"&amp;D$341,$2:$2,0),FALSE),"")</f>
        <v/>
      </c>
      <c r="E389" s="8" t="str">
        <f>IFERROR(VLOOKUP($B$385,$4:$126,MATCH($S396&amp;"/"&amp;E$341,$2:$2,0),FALSE),"")</f>
        <v/>
      </c>
      <c r="F389" s="8" t="str">
        <f>IFERROR(VLOOKUP($B$385,$4:$126,MATCH($S396&amp;"/"&amp;F$341,$2:$2,0),FALSE),"")</f>
        <v/>
      </c>
      <c r="G389" s="8" t="str">
        <f>IFERROR(VLOOKUP($B$385,$4:$126,MATCH($S396&amp;"/"&amp;G$341,$2:$2,0),FALSE),"")</f>
        <v/>
      </c>
      <c r="H389" s="8" t="str">
        <f>IFERROR(VLOOKUP($B$385,$4:$126,MATCH($S396&amp;"/"&amp;H$341,$2:$2,0),FALSE),"")</f>
        <v/>
      </c>
      <c r="I389" s="8" t="str">
        <f>IFERROR(VLOOKUP($B$385,$4:$126,MATCH($S396&amp;"/"&amp;I$341,$2:$2,0),FALSE),"")</f>
        <v/>
      </c>
      <c r="J389" s="8" t="str">
        <f>IFERROR(VLOOKUP($B$385,$4:$126,MATCH($S396&amp;"/"&amp;J$341,$2:$2,0),FALSE),"")</f>
        <v/>
      </c>
      <c r="K389" s="8" t="str">
        <f>IFERROR(VLOOKUP($B$385,$4:$126,MATCH($S396&amp;"/"&amp;K$341,$2:$2,0),FALSE),"")</f>
        <v/>
      </c>
      <c r="L389" s="8" t="str">
        <f>IFERROR(VLOOKUP($B$385,$4:$126,MATCH($S396&amp;"/"&amp;L$341,$2:$2,0),FALSE),"")</f>
        <v/>
      </c>
      <c r="M389" s="8">
        <f>IFERROR(VLOOKUP($B$385,$4:$126,MATCH($S396&amp;"/"&amp;M$341,$2:$2,0),FALSE),"")</f>
        <v>691368.74</v>
      </c>
      <c r="N389" s="8">
        <f>IFERROR(VLOOKUP($B$385,$4:$126,MATCH($S396&amp;"/"&amp;N$341,$2:$2,0),FALSE),IFERROR(VLOOKUP($B$385,$4:$126,MATCH($S395&amp;"/"&amp;N$341,$2:$2,0),FALSE),IFERROR(VLOOKUP($B$385,$4:$126,MATCH($S394&amp;"/"&amp;N$341,$2:$2,0),FALSE),IFERROR(VLOOKUP($B$385,$4:$126,MATCH($S393&amp;"/"&amp;N$341,$2:$2,0),FALSE),""))))</f>
        <v>742568.62</v>
      </c>
      <c r="O389" s="8">
        <f>IFERROR(VLOOKUP($B$385,$4:$126,MATCH($S396&amp;"/"&amp;O$341,$2:$2,0),FALSE),IFERROR(VLOOKUP($B$385,$4:$126,MATCH($S395&amp;"/"&amp;O$341,$2:$2,0),FALSE),IFERROR(VLOOKUP($B$385,$4:$126,MATCH($S394&amp;"/"&amp;O$341,$2:$2,0),FALSE),IFERROR(VLOOKUP($B$385,$4:$126,MATCH($S393&amp;"/"&amp;O$341,$2:$2,0),FALSE),""))))</f>
        <v>884938.19</v>
      </c>
      <c r="P389" s="8">
        <f>IFERROR(VLOOKUP($B$385,$4:$126,MATCH($S396&amp;"/"&amp;P$341,$2:$2,0),FALSE),IFERROR(VLOOKUP($B$385,$4:$126,MATCH($S395&amp;"/"&amp;P$341,$2:$2,0),FALSE),IFERROR(VLOOKUP($B$385,$4:$126,MATCH($S394&amp;"/"&amp;P$341,$2:$2,0),FALSE),IFERROR(VLOOKUP($B$385,$4:$126,MATCH($S393&amp;"/"&amp;P$341,$2:$2,0),FALSE),""))))</f>
        <v>1316679.1499999999</v>
      </c>
      <c r="Q389" s="8">
        <f>IFERROR(VLOOKUP($B$379,$4:$126,MATCH($S389&amp;"/"&amp;Q$348,$2:$2,0),FALSE),"")</f>
        <v>2892</v>
      </c>
      <c r="R389" s="6"/>
      <c r="S389" s="9" t="s">
        <v>14</v>
      </c>
    </row>
    <row r="390" spans="1:19" ht="14">
      <c r="A390" s="85"/>
      <c r="B390" s="12" t="e">
        <f>+B389/B$395</f>
        <v>#VALUE!</v>
      </c>
      <c r="C390" s="12" t="e">
        <f>+C389/C$395</f>
        <v>#VALUE!</v>
      </c>
      <c r="D390" s="12" t="e">
        <f>+D389/D$395</f>
        <v>#VALUE!</v>
      </c>
      <c r="E390" s="12" t="e">
        <f>+E389/E$395</f>
        <v>#VALUE!</v>
      </c>
      <c r="F390" s="12" t="e">
        <f>+F389/F$395</f>
        <v>#VALUE!</v>
      </c>
      <c r="G390" s="12" t="e">
        <f>+G389/G$395</f>
        <v>#VALUE!</v>
      </c>
      <c r="H390" s="12" t="e">
        <f>+H389/H$395</f>
        <v>#VALUE!</v>
      </c>
      <c r="I390" s="12" t="e">
        <f>+I389/I$395</f>
        <v>#VALUE!</v>
      </c>
      <c r="J390" s="12" t="e">
        <f>+J389/J$395</f>
        <v>#VALUE!</v>
      </c>
      <c r="K390" s="12" t="e">
        <f>+K389/K$395</f>
        <v>#VALUE!</v>
      </c>
      <c r="L390" s="12" t="e">
        <f>+L389/L$395</f>
        <v>#VALUE!</v>
      </c>
      <c r="M390" s="12">
        <f>+M389/M$395</f>
        <v>0.63227854188110144</v>
      </c>
      <c r="N390" s="12">
        <f>+N389/N$395</f>
        <v>0.74072604174936718</v>
      </c>
      <c r="O390" s="12">
        <f>+O389/O$395</f>
        <v>0.66424641651370975</v>
      </c>
      <c r="P390" s="12">
        <f>+P389/P$395</f>
        <v>0.58558007381280996</v>
      </c>
      <c r="Q390" s="8">
        <f>IFERROR(VLOOKUP($B$379,$4:$126,MATCH($S390&amp;"/"&amp;Q$348,$2:$2,0),FALSE),IFERROR(VLOOKUP($B$379,$4:$126,MATCH($S389&amp;"/"&amp;Q$348,$2:$2,0),FALSE),IFERROR(VLOOKUP($B$379,$4:$126,MATCH($S388&amp;"/"&amp;Q$348,$2:$2,0),FALSE),IFERROR(VLOOKUP($B$379,$4:$126,MATCH($S387&amp;"/"&amp;Q$348,$2:$2,0),FALSE),""))))</f>
        <v>3054.19</v>
      </c>
      <c r="R390" s="6"/>
      <c r="S390" s="9" t="s">
        <v>15</v>
      </c>
    </row>
    <row r="391" spans="1:19" ht="14">
      <c r="B391" s="352" t="s">
        <v>316</v>
      </c>
      <c r="C391" s="352"/>
      <c r="D391" s="352"/>
      <c r="E391" s="352"/>
      <c r="F391" s="352"/>
      <c r="G391" s="352"/>
      <c r="H391" s="352"/>
      <c r="I391" s="352"/>
      <c r="J391" s="352"/>
      <c r="K391" s="352"/>
      <c r="L391" s="352"/>
      <c r="M391" s="352"/>
      <c r="N391" s="352"/>
      <c r="O391" s="115"/>
      <c r="P391" s="115"/>
      <c r="Q391" s="12">
        <f t="shared" ref="Q391" si="11">+Q390/Q$402</f>
        <v>1.2421305967989359E-3</v>
      </c>
      <c r="R391" s="6"/>
      <c r="S391" s="11" t="s">
        <v>377</v>
      </c>
    </row>
    <row r="392" spans="1:19" ht="14">
      <c r="B392" s="8" t="str">
        <f>IFERROR(VLOOKUP($B$391,$4:$126,MATCH($S399&amp;"/"&amp;B$341,$2:$2,0),FALSE),"")</f>
        <v/>
      </c>
      <c r="C392" s="8" t="str">
        <f>IFERROR(VLOOKUP($B$391,$4:$126,MATCH($S399&amp;"/"&amp;C$341,$2:$2,0),FALSE),"")</f>
        <v/>
      </c>
      <c r="D392" s="8" t="str">
        <f>IFERROR(VLOOKUP($B$391,$4:$126,MATCH($S399&amp;"/"&amp;D$341,$2:$2,0),FALSE),"")</f>
        <v/>
      </c>
      <c r="E392" s="8" t="str">
        <f>IFERROR(VLOOKUP($B$391,$4:$126,MATCH($S399&amp;"/"&amp;E$341,$2:$2,0),FALSE),"")</f>
        <v/>
      </c>
      <c r="F392" s="8" t="str">
        <f>IFERROR(VLOOKUP($B$391,$4:$126,MATCH($S399&amp;"/"&amp;F$341,$2:$2,0),FALSE),"")</f>
        <v/>
      </c>
      <c r="G392" s="8" t="str">
        <f>IFERROR(VLOOKUP($B$391,$4:$126,MATCH($S399&amp;"/"&amp;G$341,$2:$2,0),FALSE),"")</f>
        <v/>
      </c>
      <c r="H392" s="8" t="str">
        <f>IFERROR(VLOOKUP($B$391,$4:$126,MATCH($S399&amp;"/"&amp;H$341,$2:$2,0),FALSE),"")</f>
        <v/>
      </c>
      <c r="I392" s="8" t="str">
        <f>IFERROR(VLOOKUP($B$391,$4:$126,MATCH($S399&amp;"/"&amp;I$341,$2:$2,0),FALSE),"")</f>
        <v/>
      </c>
      <c r="J392" s="8" t="str">
        <f>IFERROR(VLOOKUP($B$391,$4:$126,MATCH($S399&amp;"/"&amp;J$341,$2:$2,0),FALSE),"")</f>
        <v/>
      </c>
      <c r="K392" s="8" t="str">
        <f>IFERROR(VLOOKUP($B$391,$4:$126,MATCH($S399&amp;"/"&amp;K$341,$2:$2,0),FALSE),"")</f>
        <v/>
      </c>
      <c r="L392" s="8" t="str">
        <f>IFERROR(VLOOKUP($B$391,$4:$126,MATCH($S399&amp;"/"&amp;L$341,$2:$2,0),FALSE),"")</f>
        <v/>
      </c>
      <c r="M392" s="8">
        <f>IFERROR(VLOOKUP($B$391,$4:$126,MATCH($S399&amp;"/"&amp;M$341,$2:$2,0),FALSE),"")</f>
        <v>1068054</v>
      </c>
      <c r="N392" s="8">
        <f>IFERROR(VLOOKUP($B$391,$4:$126,MATCH($S399&amp;"/"&amp;N$341,$2:$2,0),FALSE),"")</f>
        <v>1134837</v>
      </c>
      <c r="O392" s="8">
        <f>IFERROR(VLOOKUP($B$391,$4:$126,MATCH($S399&amp;"/"&amp;O$341,$2:$2,0),FALSE),"")</f>
        <v>1035335</v>
      </c>
      <c r="P392" s="8">
        <f>IFERROR(VLOOKUP($B$391,$4:$126,MATCH($S399&amp;"/"&amp;P$341,$2:$2,0),FALSE),"")</f>
        <v>1392914</v>
      </c>
      <c r="Q392" s="116"/>
      <c r="R392" s="6"/>
      <c r="S392" s="3"/>
    </row>
    <row r="393" spans="1:19" ht="14">
      <c r="B393" s="8" t="str">
        <f>IFERROR(VLOOKUP($B$391,$4:$126,MATCH($S400&amp;"/"&amp;B$341,$2:$2,0),FALSE),"")</f>
        <v/>
      </c>
      <c r="C393" s="8" t="str">
        <f>IFERROR(VLOOKUP($B$391,$4:$126,MATCH($S400&amp;"/"&amp;C$341,$2:$2,0),FALSE),"")</f>
        <v/>
      </c>
      <c r="D393" s="8" t="str">
        <f>IFERROR(VLOOKUP($B$391,$4:$126,MATCH($S400&amp;"/"&amp;D$341,$2:$2,0),FALSE),"")</f>
        <v/>
      </c>
      <c r="E393" s="8" t="str">
        <f>IFERROR(VLOOKUP($B$391,$4:$126,MATCH($S400&amp;"/"&amp;E$341,$2:$2,0),FALSE),"")</f>
        <v/>
      </c>
      <c r="F393" s="8" t="str">
        <f>IFERROR(VLOOKUP($B$391,$4:$126,MATCH($S400&amp;"/"&amp;F$341,$2:$2,0),FALSE),"")</f>
        <v/>
      </c>
      <c r="G393" s="8" t="str">
        <f>IFERROR(VLOOKUP($B$391,$4:$126,MATCH($S400&amp;"/"&amp;G$341,$2:$2,0),FALSE),"")</f>
        <v/>
      </c>
      <c r="H393" s="8" t="str">
        <f>IFERROR(VLOOKUP($B$391,$4:$126,MATCH($S400&amp;"/"&amp;H$341,$2:$2,0),FALSE),"")</f>
        <v/>
      </c>
      <c r="I393" s="8" t="str">
        <f>IFERROR(VLOOKUP($B$391,$4:$126,MATCH($S400&amp;"/"&amp;I$341,$2:$2,0),FALSE),"")</f>
        <v/>
      </c>
      <c r="J393" s="8" t="str">
        <f>IFERROR(VLOOKUP($B$391,$4:$126,MATCH($S400&amp;"/"&amp;J$341,$2:$2,0),FALSE),"")</f>
        <v/>
      </c>
      <c r="K393" s="8" t="str">
        <f>IFERROR(VLOOKUP($B$391,$4:$126,MATCH($S400&amp;"/"&amp;K$341,$2:$2,0),FALSE),"")</f>
        <v/>
      </c>
      <c r="L393" s="8" t="str">
        <f>IFERROR(VLOOKUP($B$391,$4:$126,MATCH($S400&amp;"/"&amp;L$341,$2:$2,0),FALSE),"")</f>
        <v/>
      </c>
      <c r="M393" s="8">
        <f>IFERROR(VLOOKUP($B$391,$4:$126,MATCH($S400&amp;"/"&amp;M$341,$2:$2,0),FALSE),"")</f>
        <v>1037814</v>
      </c>
      <c r="N393" s="8">
        <f>IFERROR(VLOOKUP($B$391,$4:$126,MATCH($S400&amp;"/"&amp;N$341,$2:$2,0),FALSE),"")</f>
        <v>973170</v>
      </c>
      <c r="O393" s="8">
        <f>IFERROR(VLOOKUP($B$391,$4:$126,MATCH($S400&amp;"/"&amp;O$341,$2:$2,0),FALSE),"")</f>
        <v>1082759</v>
      </c>
      <c r="P393" s="8">
        <f>IFERROR(VLOOKUP($B$391,$4:$126,MATCH($S400&amp;"/"&amp;P$341,$2:$2,0),FALSE),"")</f>
        <v>1339021</v>
      </c>
      <c r="Q393" s="8">
        <f>IFERROR(VLOOKUP($B$385,$4:$126,MATCH($S393&amp;"/"&amp;Q$348,$2:$2,0),FALSE),"")</f>
        <v>1385845</v>
      </c>
      <c r="R393" s="6"/>
      <c r="S393" s="9" t="s">
        <v>12</v>
      </c>
    </row>
    <row r="394" spans="1:19" ht="14">
      <c r="B394" s="8" t="str">
        <f>IFERROR(VLOOKUP($B$391,$4:$126,MATCH($S401&amp;"/"&amp;B$341,$2:$2,0),FALSE),"")</f>
        <v/>
      </c>
      <c r="C394" s="8" t="str">
        <f>IFERROR(VLOOKUP($B$391,$4:$126,MATCH($S401&amp;"/"&amp;C$341,$2:$2,0),FALSE),"")</f>
        <v/>
      </c>
      <c r="D394" s="8" t="str">
        <f>IFERROR(VLOOKUP($B$391,$4:$126,MATCH($S401&amp;"/"&amp;D$341,$2:$2,0),FALSE),"")</f>
        <v/>
      </c>
      <c r="E394" s="8" t="str">
        <f>IFERROR(VLOOKUP($B$391,$4:$126,MATCH($S401&amp;"/"&amp;E$341,$2:$2,0),FALSE),"")</f>
        <v/>
      </c>
      <c r="F394" s="8" t="str">
        <f>IFERROR(VLOOKUP($B$391,$4:$126,MATCH($S401&amp;"/"&amp;F$341,$2:$2,0),FALSE),"")</f>
        <v/>
      </c>
      <c r="G394" s="8" t="str">
        <f>IFERROR(VLOOKUP($B$391,$4:$126,MATCH($S401&amp;"/"&amp;G$341,$2:$2,0),FALSE),"")</f>
        <v/>
      </c>
      <c r="H394" s="8" t="str">
        <f>IFERROR(VLOOKUP($B$391,$4:$126,MATCH($S401&amp;"/"&amp;H$341,$2:$2,0),FALSE),"")</f>
        <v/>
      </c>
      <c r="I394" s="8" t="str">
        <f>IFERROR(VLOOKUP($B$391,$4:$126,MATCH($S401&amp;"/"&amp;I$341,$2:$2,0),FALSE),"")</f>
        <v/>
      </c>
      <c r="J394" s="8" t="str">
        <f>IFERROR(VLOOKUP($B$391,$4:$126,MATCH($S401&amp;"/"&amp;J$341,$2:$2,0),FALSE),"")</f>
        <v/>
      </c>
      <c r="K394" s="8" t="str">
        <f>IFERROR(VLOOKUP($B$391,$4:$126,MATCH($S401&amp;"/"&amp;K$341,$2:$2,0),FALSE),"")</f>
        <v/>
      </c>
      <c r="L394" s="8" t="str">
        <f>IFERROR(VLOOKUP($B$391,$4:$126,MATCH($S401&amp;"/"&amp;L$341,$2:$2,0),FALSE),"")</f>
        <v/>
      </c>
      <c r="M394" s="8">
        <f>IFERROR(VLOOKUP($B$391,$4:$126,MATCH($S401&amp;"/"&amp;M$341,$2:$2,0),FALSE),"")</f>
        <v>1099003</v>
      </c>
      <c r="N394" s="8">
        <f>IFERROR(VLOOKUP($B$391,$4:$126,MATCH($S401&amp;"/"&amp;N$341,$2:$2,0),FALSE),"")</f>
        <v>976774</v>
      </c>
      <c r="O394" s="8">
        <f>IFERROR(VLOOKUP($B$391,$4:$126,MATCH($S401&amp;"/"&amp;O$341,$2:$2,0),FALSE),"")</f>
        <v>1261473</v>
      </c>
      <c r="P394" s="8">
        <f>IFERROR(VLOOKUP($B$391,$4:$126,MATCH($S401&amp;"/"&amp;P$341,$2:$2,0),FALSE),"")</f>
        <v>1705719</v>
      </c>
      <c r="Q394" s="8">
        <f>IFERROR(VLOOKUP($B$385,$4:$126,MATCH($S394&amp;"/"&amp;Q$348,$2:$2,0),FALSE),"")</f>
        <v>1331301</v>
      </c>
      <c r="R394" s="6"/>
      <c r="S394" s="9" t="s">
        <v>13</v>
      </c>
    </row>
    <row r="395" spans="1:19" ht="14">
      <c r="B395" s="8" t="str">
        <f>IFERROR(VLOOKUP($B$391,$4:$126,MATCH($S402&amp;"/"&amp;B$341,$2:$2,0),FALSE),"")</f>
        <v/>
      </c>
      <c r="C395" s="8" t="str">
        <f>IFERROR(VLOOKUP($B$391,$4:$126,MATCH($S402&amp;"/"&amp;C$341,$2:$2,0),FALSE),"")</f>
        <v/>
      </c>
      <c r="D395" s="8" t="str">
        <f>IFERROR(VLOOKUP($B$391,$4:$126,MATCH($S402&amp;"/"&amp;D$341,$2:$2,0),FALSE),"")</f>
        <v/>
      </c>
      <c r="E395" s="8" t="str">
        <f>IFERROR(VLOOKUP($B$391,$4:$126,MATCH($S402&amp;"/"&amp;E$341,$2:$2,0),FALSE),"")</f>
        <v/>
      </c>
      <c r="F395" s="8" t="str">
        <f>IFERROR(VLOOKUP($B$391,$4:$126,MATCH($S402&amp;"/"&amp;F$341,$2:$2,0),FALSE),"")</f>
        <v/>
      </c>
      <c r="G395" s="8" t="str">
        <f>IFERROR(VLOOKUP($B$391,$4:$126,MATCH($S402&amp;"/"&amp;G$341,$2:$2,0),FALSE),"")</f>
        <v/>
      </c>
      <c r="H395" s="8" t="str">
        <f>IFERROR(VLOOKUP($B$391,$4:$126,MATCH($S402&amp;"/"&amp;H$341,$2:$2,0),FALSE),"")</f>
        <v/>
      </c>
      <c r="I395" s="8" t="str">
        <f>IFERROR(VLOOKUP($B$391,$4:$126,MATCH($S402&amp;"/"&amp;I$341,$2:$2,0),FALSE),"")</f>
        <v/>
      </c>
      <c r="J395" s="8" t="str">
        <f>IFERROR(VLOOKUP($B$391,$4:$126,MATCH($S402&amp;"/"&amp;J$341,$2:$2,0),FALSE),"")</f>
        <v/>
      </c>
      <c r="K395" s="8" t="str">
        <f>IFERROR(VLOOKUP($B$391,$4:$126,MATCH($S402&amp;"/"&amp;K$341,$2:$2,0),FALSE),"")</f>
        <v/>
      </c>
      <c r="L395" s="8" t="str">
        <f>IFERROR(VLOOKUP($B$391,$4:$126,MATCH($S402&amp;"/"&amp;L$341,$2:$2,0),FALSE),"")</f>
        <v/>
      </c>
      <c r="M395" s="8">
        <f>IFERROR(VLOOKUP($B$391,$4:$126,MATCH($S402&amp;"/"&amp;M$341,$2:$2,0),FALSE),"")</f>
        <v>1093455.96</v>
      </c>
      <c r="N395" s="8">
        <f>IFERROR(VLOOKUP($B$391,$4:$126,MATCH($S402&amp;"/"&amp;N$341,$2:$2,0),FALSE),IFERROR(VLOOKUP($B$391,$4:$126,MATCH($S401&amp;"/"&amp;N$341,$2:$2,0),FALSE),IFERROR(VLOOKUP($B$391,$4:$126,MATCH($S400&amp;"/"&amp;N$341,$2:$2,0),FALSE),IFERROR(VLOOKUP($B$391,$4:$126,MATCH($S399&amp;"/"&amp;N$341,$2:$2,0),FALSE),""))))</f>
        <v>1002487.53</v>
      </c>
      <c r="O395" s="8">
        <f>IFERROR(VLOOKUP($B$391,$4:$126,MATCH($S402&amp;"/"&amp;O$341,$2:$2,0),FALSE),IFERROR(VLOOKUP($B$391,$4:$126,MATCH($S401&amp;"/"&amp;O$341,$2:$2,0),FALSE),IFERROR(VLOOKUP($B$391,$4:$126,MATCH($S400&amp;"/"&amp;O$341,$2:$2,0),FALSE),IFERROR(VLOOKUP($B$391,$4:$126,MATCH($S399&amp;"/"&amp;O$341,$2:$2,0),FALSE),""))))</f>
        <v>1332243.83</v>
      </c>
      <c r="P395" s="8">
        <f>IFERROR(VLOOKUP($B$391,$4:$126,MATCH($S402&amp;"/"&amp;P$341,$2:$2,0),FALSE),IFERROR(VLOOKUP($B$391,$4:$126,MATCH($S401&amp;"/"&amp;P$341,$2:$2,0),FALSE),IFERROR(VLOOKUP($B$391,$4:$126,MATCH($S400&amp;"/"&amp;P$341,$2:$2,0),FALSE),IFERROR(VLOOKUP($B$391,$4:$126,MATCH($S399&amp;"/"&amp;P$341,$2:$2,0),FALSE),""))))</f>
        <v>2248504.02</v>
      </c>
      <c r="Q395" s="8">
        <f>IFERROR(VLOOKUP($B$385,$4:$126,MATCH($S395&amp;"/"&amp;Q$348,$2:$2,0),FALSE),"")</f>
        <v>1328219</v>
      </c>
      <c r="R395" s="6"/>
      <c r="S395" s="9" t="s">
        <v>14</v>
      </c>
    </row>
    <row r="396" spans="1:19" ht="14">
      <c r="B396" s="354" t="s">
        <v>1</v>
      </c>
      <c r="C396" s="354"/>
      <c r="D396" s="354"/>
      <c r="E396" s="354"/>
      <c r="F396" s="354"/>
      <c r="G396" s="354"/>
      <c r="H396" s="354"/>
      <c r="I396" s="354"/>
      <c r="J396" s="354"/>
      <c r="K396" s="354"/>
      <c r="L396" s="354"/>
      <c r="M396" s="354"/>
      <c r="N396" s="354"/>
      <c r="O396" s="117"/>
      <c r="P396" s="117"/>
      <c r="Q396" s="8">
        <f>IFERROR(VLOOKUP($B$385,$4:$126,MATCH($S396&amp;"/"&amp;Q$348,$2:$2,0),FALSE),IFERROR(VLOOKUP($B$385,$4:$126,MATCH($S395&amp;"/"&amp;Q$348,$2:$2,0),FALSE),IFERROR(VLOOKUP($B$385,$4:$126,MATCH($S394&amp;"/"&amp;Q$348,$2:$2,0),FALSE),IFERROR(VLOOKUP($B$385,$4:$126,MATCH($S393&amp;"/"&amp;Q$348,$2:$2,0),FALSE),""))))</f>
        <v>1305183.06</v>
      </c>
      <c r="R396" s="6"/>
      <c r="S396" s="9" t="s">
        <v>15</v>
      </c>
    </row>
    <row r="397" spans="1:19" ht="14">
      <c r="B397" s="355" t="s">
        <v>318</v>
      </c>
      <c r="C397" s="355"/>
      <c r="D397" s="355"/>
      <c r="E397" s="355"/>
      <c r="F397" s="355"/>
      <c r="G397" s="355"/>
      <c r="H397" s="355"/>
      <c r="I397" s="355"/>
      <c r="J397" s="355"/>
      <c r="K397" s="355"/>
      <c r="L397" s="355"/>
      <c r="M397" s="355"/>
      <c r="N397" s="355"/>
      <c r="O397" s="118"/>
      <c r="P397" s="118"/>
      <c r="Q397" s="12">
        <f>+Q396/Q$402</f>
        <v>0.53081432826695829</v>
      </c>
      <c r="R397" s="6"/>
      <c r="S397" s="11" t="s">
        <v>377</v>
      </c>
    </row>
    <row r="398" spans="1:19" ht="14">
      <c r="B398" s="8" t="str">
        <f>IFERROR(VLOOKUP($B$397,$4:$126,MATCH($S405&amp;"/"&amp;B$341,$2:$2,0),FALSE),"")</f>
        <v/>
      </c>
      <c r="C398" s="8" t="str">
        <f>IFERROR(VLOOKUP($B$397,$4:$126,MATCH($S405&amp;"/"&amp;C$341,$2:$2,0),FALSE),"")</f>
        <v/>
      </c>
      <c r="D398" s="8" t="str">
        <f>IFERROR(VLOOKUP($B$397,$4:$126,MATCH($S405&amp;"/"&amp;D$341,$2:$2,0),FALSE),"")</f>
        <v/>
      </c>
      <c r="E398" s="8" t="str">
        <f>IFERROR(VLOOKUP($B$397,$4:$126,MATCH($S405&amp;"/"&amp;E$341,$2:$2,0),FALSE),"")</f>
        <v/>
      </c>
      <c r="F398" s="8" t="str">
        <f>IFERROR(VLOOKUP($B$397,$4:$126,MATCH($S405&amp;"/"&amp;F$341,$2:$2,0),FALSE),"")</f>
        <v/>
      </c>
      <c r="G398" s="8" t="str">
        <f>IFERROR(VLOOKUP($B$397,$4:$126,MATCH($S405&amp;"/"&amp;G$341,$2:$2,0),FALSE),"")</f>
        <v/>
      </c>
      <c r="H398" s="8" t="str">
        <f>IFERROR(VLOOKUP($B$397,$4:$126,MATCH($S405&amp;"/"&amp;H$341,$2:$2,0),FALSE),"")</f>
        <v/>
      </c>
      <c r="I398" s="8" t="str">
        <f>IFERROR(VLOOKUP($B$397,$4:$126,MATCH($S405&amp;"/"&amp;I$341,$2:$2,0),FALSE),"")</f>
        <v/>
      </c>
      <c r="J398" s="8" t="str">
        <f>IFERROR(VLOOKUP($B$397,$4:$126,MATCH($S405&amp;"/"&amp;J$341,$2:$2,0),FALSE),"")</f>
        <v/>
      </c>
      <c r="K398" s="8" t="str">
        <f>IFERROR(VLOOKUP($B$397,$4:$126,MATCH($S405&amp;"/"&amp;K$341,$2:$2,0),FALSE),"")</f>
        <v/>
      </c>
      <c r="L398" s="8" t="str">
        <f>IFERROR(VLOOKUP($B$397,$4:$126,MATCH($S405&amp;"/"&amp;L$341,$2:$2,0),FALSE),"")</f>
        <v/>
      </c>
      <c r="M398" s="8">
        <f>IFERROR(VLOOKUP($B$397,$4:$126,MATCH($S405&amp;"/"&amp;M$341,$2:$2,0),FALSE),"")</f>
        <v>116946</v>
      </c>
      <c r="N398" s="8">
        <f>IFERROR(VLOOKUP($B$397,$4:$126,MATCH($S405&amp;"/"&amp;N$341,$2:$2,0),FALSE),"")</f>
        <v>83608</v>
      </c>
      <c r="O398" s="8">
        <f>IFERROR(VLOOKUP($B$397,$4:$126,MATCH($S405&amp;"/"&amp;O$341,$2:$2,0),FALSE),"")</f>
        <v>57169</v>
      </c>
      <c r="P398" s="8">
        <f>IFERROR(VLOOKUP($B$397,$4:$126,MATCH($S405&amp;"/"&amp;P$341,$2:$2,0),FALSE),"")</f>
        <v>73747</v>
      </c>
      <c r="Q398" s="115"/>
      <c r="R398" s="6"/>
      <c r="S398" s="3"/>
    </row>
    <row r="399" spans="1:19" ht="14">
      <c r="B399" s="8" t="str">
        <f>IFERROR(VLOOKUP($B$397,$4:$126,MATCH($S406&amp;"/"&amp;B$341,$2:$2,0),FALSE),"")</f>
        <v/>
      </c>
      <c r="C399" s="8" t="str">
        <f>IFERROR(VLOOKUP($B$397,$4:$126,MATCH($S406&amp;"/"&amp;C$341,$2:$2,0),FALSE),"")</f>
        <v/>
      </c>
      <c r="D399" s="8" t="str">
        <f>IFERROR(VLOOKUP($B$397,$4:$126,MATCH($S406&amp;"/"&amp;D$341,$2:$2,0),FALSE),"")</f>
        <v/>
      </c>
      <c r="E399" s="8" t="str">
        <f>IFERROR(VLOOKUP($B$397,$4:$126,MATCH($S406&amp;"/"&amp;E$341,$2:$2,0),FALSE),"")</f>
        <v/>
      </c>
      <c r="F399" s="8" t="str">
        <f>IFERROR(VLOOKUP($B$397,$4:$126,MATCH($S406&amp;"/"&amp;F$341,$2:$2,0),FALSE),"")</f>
        <v/>
      </c>
      <c r="G399" s="8" t="str">
        <f>IFERROR(VLOOKUP($B$397,$4:$126,MATCH($S406&amp;"/"&amp;G$341,$2:$2,0),FALSE),"")</f>
        <v/>
      </c>
      <c r="H399" s="8" t="str">
        <f>IFERROR(VLOOKUP($B$397,$4:$126,MATCH($S406&amp;"/"&amp;H$341,$2:$2,0),FALSE),"")</f>
        <v/>
      </c>
      <c r="I399" s="8" t="str">
        <f>IFERROR(VLOOKUP($B$397,$4:$126,MATCH($S406&amp;"/"&amp;I$341,$2:$2,0),FALSE),"")</f>
        <v/>
      </c>
      <c r="J399" s="8" t="str">
        <f>IFERROR(VLOOKUP($B$397,$4:$126,MATCH($S406&amp;"/"&amp;J$341,$2:$2,0),FALSE),"")</f>
        <v/>
      </c>
      <c r="K399" s="8" t="str">
        <f>IFERROR(VLOOKUP($B$397,$4:$126,MATCH($S406&amp;"/"&amp;K$341,$2:$2,0),FALSE),"")</f>
        <v/>
      </c>
      <c r="L399" s="8" t="str">
        <f>IFERROR(VLOOKUP($B$397,$4:$126,MATCH($S406&amp;"/"&amp;L$341,$2:$2,0),FALSE),"")</f>
        <v/>
      </c>
      <c r="M399" s="8">
        <f>IFERROR(VLOOKUP($B$397,$4:$126,MATCH($S406&amp;"/"&amp;M$341,$2:$2,0),FALSE),"")</f>
        <v>156752</v>
      </c>
      <c r="N399" s="8">
        <f>IFERROR(VLOOKUP($B$397,$4:$126,MATCH($S406&amp;"/"&amp;N$341,$2:$2,0),FALSE),"")</f>
        <v>65521</v>
      </c>
      <c r="O399" s="8">
        <f>IFERROR(VLOOKUP($B$397,$4:$126,MATCH($S406&amp;"/"&amp;O$341,$2:$2,0),FALSE),"")</f>
        <v>77735</v>
      </c>
      <c r="P399" s="8">
        <f>IFERROR(VLOOKUP($B$397,$4:$126,MATCH($S406&amp;"/"&amp;P$341,$2:$2,0),FALSE),"")</f>
        <v>74465</v>
      </c>
      <c r="Q399" s="8">
        <f>IFERROR(VLOOKUP($B$391,$4:$126,MATCH($S399&amp;"/"&amp;Q$348,$2:$2,0),FALSE),"")</f>
        <v>2316326</v>
      </c>
      <c r="R399" s="6"/>
      <c r="S399" s="9" t="s">
        <v>12</v>
      </c>
    </row>
    <row r="400" spans="1:19" ht="14">
      <c r="B400" s="8" t="str">
        <f>IFERROR(VLOOKUP($B$397,$4:$126,MATCH($S407&amp;"/"&amp;B$341,$2:$2,0),FALSE),"")</f>
        <v/>
      </c>
      <c r="C400" s="8" t="str">
        <f>IFERROR(VLOOKUP($B$397,$4:$126,MATCH($S407&amp;"/"&amp;C$341,$2:$2,0),FALSE),"")</f>
        <v/>
      </c>
      <c r="D400" s="8" t="str">
        <f>IFERROR(VLOOKUP($B$397,$4:$126,MATCH($S407&amp;"/"&amp;D$341,$2:$2,0),FALSE),"")</f>
        <v/>
      </c>
      <c r="E400" s="8" t="str">
        <f>IFERROR(VLOOKUP($B$397,$4:$126,MATCH($S407&amp;"/"&amp;E$341,$2:$2,0),FALSE),"")</f>
        <v/>
      </c>
      <c r="F400" s="8" t="str">
        <f>IFERROR(VLOOKUP($B$397,$4:$126,MATCH($S407&amp;"/"&amp;F$341,$2:$2,0),FALSE),"")</f>
        <v/>
      </c>
      <c r="G400" s="8" t="str">
        <f>IFERROR(VLOOKUP($B$397,$4:$126,MATCH($S407&amp;"/"&amp;G$341,$2:$2,0),FALSE),"")</f>
        <v/>
      </c>
      <c r="H400" s="8" t="str">
        <f>IFERROR(VLOOKUP($B$397,$4:$126,MATCH($S407&amp;"/"&amp;H$341,$2:$2,0),FALSE),"")</f>
        <v/>
      </c>
      <c r="I400" s="8" t="str">
        <f>IFERROR(VLOOKUP($B$397,$4:$126,MATCH($S407&amp;"/"&amp;I$341,$2:$2,0),FALSE),"")</f>
        <v/>
      </c>
      <c r="J400" s="8" t="str">
        <f>IFERROR(VLOOKUP($B$397,$4:$126,MATCH($S407&amp;"/"&amp;J$341,$2:$2,0),FALSE),"")</f>
        <v/>
      </c>
      <c r="K400" s="8" t="str">
        <f>IFERROR(VLOOKUP($B$397,$4:$126,MATCH($S407&amp;"/"&amp;K$341,$2:$2,0),FALSE),"")</f>
        <v/>
      </c>
      <c r="L400" s="8" t="str">
        <f>IFERROR(VLOOKUP($B$397,$4:$126,MATCH($S407&amp;"/"&amp;L$341,$2:$2,0),FALSE),"")</f>
        <v/>
      </c>
      <c r="M400" s="8">
        <f>IFERROR(VLOOKUP($B$397,$4:$126,MATCH($S407&amp;"/"&amp;M$341,$2:$2,0),FALSE),"")</f>
        <v>134747</v>
      </c>
      <c r="N400" s="8">
        <f>IFERROR(VLOOKUP($B$397,$4:$126,MATCH($S407&amp;"/"&amp;N$341,$2:$2,0),FALSE),"")</f>
        <v>93473</v>
      </c>
      <c r="O400" s="8">
        <f>IFERROR(VLOOKUP($B$397,$4:$126,MATCH($S407&amp;"/"&amp;O$341,$2:$2,0),FALSE),"")</f>
        <v>82758</v>
      </c>
      <c r="P400" s="8">
        <f>IFERROR(VLOOKUP($B$397,$4:$126,MATCH($S407&amp;"/"&amp;P$341,$2:$2,0),FALSE),"")</f>
        <v>91262</v>
      </c>
      <c r="Q400" s="8">
        <f>IFERROR(VLOOKUP($B$391,$4:$126,MATCH($S400&amp;"/"&amp;Q$348,$2:$2,0),FALSE),"")</f>
        <v>2171379</v>
      </c>
      <c r="R400" s="6"/>
      <c r="S400" s="9" t="s">
        <v>13</v>
      </c>
    </row>
    <row r="401" spans="1:19" ht="14">
      <c r="B401" s="8" t="str">
        <f>IFERROR(VLOOKUP($B$397,$4:$126,MATCH($S408&amp;"/"&amp;B$341,$2:$2,0),FALSE),"")</f>
        <v/>
      </c>
      <c r="C401" s="8" t="str">
        <f>IFERROR(VLOOKUP($B$397,$4:$126,MATCH($S408&amp;"/"&amp;C$341,$2:$2,0),FALSE),"")</f>
        <v/>
      </c>
      <c r="D401" s="8" t="str">
        <f>IFERROR(VLOOKUP($B$397,$4:$126,MATCH($S408&amp;"/"&amp;D$341,$2:$2,0),FALSE),"")</f>
        <v/>
      </c>
      <c r="E401" s="8" t="str">
        <f>IFERROR(VLOOKUP($B$397,$4:$126,MATCH($S408&amp;"/"&amp;E$341,$2:$2,0),FALSE),"")</f>
        <v/>
      </c>
      <c r="F401" s="8" t="str">
        <f>IFERROR(VLOOKUP($B$397,$4:$126,MATCH($S408&amp;"/"&amp;F$341,$2:$2,0),FALSE),"")</f>
        <v/>
      </c>
      <c r="G401" s="8" t="str">
        <f>IFERROR(VLOOKUP($B$397,$4:$126,MATCH($S408&amp;"/"&amp;G$341,$2:$2,0),FALSE),"")</f>
        <v/>
      </c>
      <c r="H401" s="8" t="str">
        <f>IFERROR(VLOOKUP($B$397,$4:$126,MATCH($S408&amp;"/"&amp;H$341,$2:$2,0),FALSE),"")</f>
        <v/>
      </c>
      <c r="I401" s="8" t="str">
        <f>IFERROR(VLOOKUP($B$397,$4:$126,MATCH($S408&amp;"/"&amp;I$341,$2:$2,0),FALSE),"")</f>
        <v/>
      </c>
      <c r="J401" s="8" t="str">
        <f>IFERROR(VLOOKUP($B$397,$4:$126,MATCH($S408&amp;"/"&amp;J$341,$2:$2,0),FALSE),"")</f>
        <v/>
      </c>
      <c r="K401" s="8" t="str">
        <f>IFERROR(VLOOKUP($B$397,$4:$126,MATCH($S408&amp;"/"&amp;K$341,$2:$2,0),FALSE),"")</f>
        <v/>
      </c>
      <c r="L401" s="8" t="str">
        <f>IFERROR(VLOOKUP($B$397,$4:$126,MATCH($S408&amp;"/"&amp;L$341,$2:$2,0),FALSE),"")</f>
        <v/>
      </c>
      <c r="M401" s="8">
        <f>IFERROR(VLOOKUP($B$397,$4:$126,MATCH($S408&amp;"/"&amp;M$341,$2:$2,0),FALSE),"")</f>
        <v>79157.960000000006</v>
      </c>
      <c r="N401" s="8">
        <f>IFERROR(VLOOKUP($B$397,$4:$126,MATCH($S408&amp;"/"&amp;N$341,$2:$2,0),FALSE),IFERROR(VLOOKUP($B$397,$4:$126,MATCH($S407&amp;"/"&amp;N$341,$2:$2,0),FALSE),IFERROR(VLOOKUP($B$397,$4:$126,MATCH($S406&amp;"/"&amp;N$341,$2:$2,0),FALSE),IFERROR(VLOOKUP($B$397,$4:$126,MATCH($S405&amp;"/"&amp;N$341,$2:$2,0),FALSE),""))))</f>
        <v>72620.23</v>
      </c>
      <c r="O401" s="8">
        <f>IFERROR(VLOOKUP($B$397,$4:$126,MATCH($S408&amp;"/"&amp;O$341,$2:$2,0),FALSE),IFERROR(VLOOKUP($B$397,$4:$126,MATCH($S407&amp;"/"&amp;O$341,$2:$2,0),FALSE),IFERROR(VLOOKUP($B$397,$4:$126,MATCH($S406&amp;"/"&amp;O$341,$2:$2,0),FALSE),IFERROR(VLOOKUP($B$397,$4:$126,MATCH($S405&amp;"/"&amp;O$341,$2:$2,0),FALSE),""))))</f>
        <v>100260.13</v>
      </c>
      <c r="P401" s="8">
        <f>IFERROR(VLOOKUP($B$397,$4:$126,MATCH($S408&amp;"/"&amp;P$341,$2:$2,0),FALSE),IFERROR(VLOOKUP($B$397,$4:$126,MATCH($S407&amp;"/"&amp;P$341,$2:$2,0),FALSE),IFERROR(VLOOKUP($B$397,$4:$126,MATCH($S406&amp;"/"&amp;P$341,$2:$2,0),FALSE),IFERROR(VLOOKUP($B$397,$4:$126,MATCH($S405&amp;"/"&amp;P$341,$2:$2,0),FALSE),""))))</f>
        <v>123872.45</v>
      </c>
      <c r="Q401" s="8">
        <f>IFERROR(VLOOKUP($B$391,$4:$126,MATCH($S401&amp;"/"&amp;Q$348,$2:$2,0),FALSE),"")</f>
        <v>2264329</v>
      </c>
      <c r="R401" s="6"/>
      <c r="S401" s="9" t="s">
        <v>14</v>
      </c>
    </row>
    <row r="402" spans="1:19" ht="14">
      <c r="A402" s="84"/>
      <c r="B402" s="12" t="e">
        <f>+B401/B$395</f>
        <v>#VALUE!</v>
      </c>
      <c r="C402" s="12" t="e">
        <f>+C401/C$395</f>
        <v>#VALUE!</v>
      </c>
      <c r="D402" s="12" t="e">
        <f>+D401/D$395</f>
        <v>#VALUE!</v>
      </c>
      <c r="E402" s="12" t="e">
        <f>+E401/E$395</f>
        <v>#VALUE!</v>
      </c>
      <c r="F402" s="12" t="e">
        <f>+F401/F$395</f>
        <v>#VALUE!</v>
      </c>
      <c r="G402" s="12" t="e">
        <f>+G401/G$395</f>
        <v>#VALUE!</v>
      </c>
      <c r="H402" s="12" t="e">
        <f>+H401/H$395</f>
        <v>#VALUE!</v>
      </c>
      <c r="I402" s="12" t="e">
        <f>+I401/I$395</f>
        <v>#VALUE!</v>
      </c>
      <c r="J402" s="12" t="e">
        <f>+J401/J$395</f>
        <v>#VALUE!</v>
      </c>
      <c r="K402" s="12" t="e">
        <f>+K401/K$395</f>
        <v>#VALUE!</v>
      </c>
      <c r="L402" s="12" t="e">
        <f>+L401/L$395</f>
        <v>#VALUE!</v>
      </c>
      <c r="M402" s="12">
        <f>+M401/M$395</f>
        <v>7.2392453739060517E-2</v>
      </c>
      <c r="N402" s="12">
        <f>+N401/N$395</f>
        <v>7.2440033244104293E-2</v>
      </c>
      <c r="O402" s="12">
        <f>+O401/O$395</f>
        <v>7.5256591730659392E-2</v>
      </c>
      <c r="P402" s="12">
        <f>+P401/P$395</f>
        <v>5.5091051160317692E-2</v>
      </c>
      <c r="Q402" s="8">
        <f>IFERROR(VLOOKUP($B$391,$4:$126,MATCH($S402&amp;"/"&amp;Q$348,$2:$2,0),FALSE),IFERROR(VLOOKUP($B$391,$4:$126,MATCH($S401&amp;"/"&amp;Q$348,$2:$2,0),FALSE),IFERROR(VLOOKUP($B$391,$4:$126,MATCH($S400&amp;"/"&amp;Q$348,$2:$2,0),FALSE),IFERROR(VLOOKUP($B$391,$4:$126,MATCH($S399&amp;"/"&amp;Q$348,$2:$2,0),FALSE),""))))</f>
        <v>2458831.63</v>
      </c>
      <c r="R402" s="6"/>
      <c r="S402" s="9" t="s">
        <v>15</v>
      </c>
    </row>
    <row r="403" spans="1:19" ht="14">
      <c r="A403" s="84"/>
      <c r="B403" s="355" t="s">
        <v>321</v>
      </c>
      <c r="C403" s="355"/>
      <c r="D403" s="355"/>
      <c r="E403" s="355"/>
      <c r="F403" s="355"/>
      <c r="G403" s="355"/>
      <c r="H403" s="355"/>
      <c r="I403" s="355"/>
      <c r="J403" s="355"/>
      <c r="K403" s="355"/>
      <c r="L403" s="355"/>
      <c r="M403" s="355"/>
      <c r="N403" s="355"/>
      <c r="O403" s="118"/>
      <c r="P403" s="118"/>
      <c r="Q403" s="117"/>
    </row>
    <row r="404" spans="1:19" ht="14">
      <c r="B404" s="8" t="str">
        <f>IFERROR(VLOOKUP($B$403,$4:$126,MATCH($S411&amp;"/"&amp;B$341,$2:$2,0),FALSE),"")</f>
        <v/>
      </c>
      <c r="C404" s="8" t="str">
        <f>IFERROR(VLOOKUP($B$403,$4:$126,MATCH($S411&amp;"/"&amp;C$341,$2:$2,0),FALSE),"")</f>
        <v/>
      </c>
      <c r="D404" s="8" t="str">
        <f>IFERROR(VLOOKUP($B$403,$4:$126,MATCH($S411&amp;"/"&amp;D$341,$2:$2,0),FALSE),"")</f>
        <v/>
      </c>
      <c r="E404" s="8" t="str">
        <f>IFERROR(VLOOKUP($B$403,$4:$126,MATCH($S411&amp;"/"&amp;E$341,$2:$2,0),FALSE),"")</f>
        <v/>
      </c>
      <c r="F404" s="8" t="str">
        <f>IFERROR(VLOOKUP($B$403,$4:$126,MATCH($S411&amp;"/"&amp;F$341,$2:$2,0),FALSE),"")</f>
        <v/>
      </c>
      <c r="G404" s="8" t="str">
        <f>IFERROR(VLOOKUP($B$403,$4:$126,MATCH($S411&amp;"/"&amp;G$341,$2:$2,0),FALSE),"")</f>
        <v/>
      </c>
      <c r="H404" s="8" t="str">
        <f>IFERROR(VLOOKUP($B$403,$4:$126,MATCH($S411&amp;"/"&amp;H$341,$2:$2,0),FALSE),"")</f>
        <v/>
      </c>
      <c r="I404" s="8" t="str">
        <f>IFERROR(VLOOKUP($B$403,$4:$126,MATCH($S411&amp;"/"&amp;I$341,$2:$2,0),FALSE),"")</f>
        <v/>
      </c>
      <c r="J404" s="8" t="str">
        <f>IFERROR(VLOOKUP($B$403,$4:$126,MATCH($S411&amp;"/"&amp;J$341,$2:$2,0),FALSE),"")</f>
        <v/>
      </c>
      <c r="K404" s="8" t="str">
        <f>IFERROR(VLOOKUP($B$403,$4:$126,MATCH($S411&amp;"/"&amp;K$341,$2:$2,0),FALSE),"")</f>
        <v/>
      </c>
      <c r="L404" s="8" t="str">
        <f>IFERROR(VLOOKUP($B$403,$4:$126,MATCH($S411&amp;"/"&amp;L$341,$2:$2,0),FALSE),"")</f>
        <v/>
      </c>
      <c r="M404" s="8">
        <f>IFERROR(VLOOKUP($B$403,$4:$126,MATCH($S411&amp;"/"&amp;M$341,$2:$2,0),FALSE),"")</f>
        <v>150111</v>
      </c>
      <c r="N404" s="8">
        <f>IFERROR(VLOOKUP($B$403,$4:$126,MATCH($S411&amp;"/"&amp;N$341,$2:$2,0),FALSE),"")</f>
        <v>122424</v>
      </c>
      <c r="O404" s="8">
        <f>IFERROR(VLOOKUP($B$403,$4:$126,MATCH($S411&amp;"/"&amp;O$341,$2:$2,0),FALSE),"")</f>
        <v>97170</v>
      </c>
      <c r="P404" s="8">
        <f>IFERROR(VLOOKUP($B$403,$4:$126,MATCH($S411&amp;"/"&amp;P$341,$2:$2,0),FALSE),"")</f>
        <v>171476</v>
      </c>
      <c r="Q404" s="118"/>
      <c r="R404" s="6"/>
      <c r="S404" s="3"/>
    </row>
    <row r="405" spans="1:19" ht="14">
      <c r="B405" s="8" t="str">
        <f>IFERROR(VLOOKUP($B$403,$4:$126,MATCH($S412&amp;"/"&amp;B$341,$2:$2,0),FALSE),"")</f>
        <v/>
      </c>
      <c r="C405" s="8" t="str">
        <f>IFERROR(VLOOKUP($B$403,$4:$126,MATCH($S412&amp;"/"&amp;C$341,$2:$2,0),FALSE),"")</f>
        <v/>
      </c>
      <c r="D405" s="8" t="str">
        <f>IFERROR(VLOOKUP($B$403,$4:$126,MATCH($S412&amp;"/"&amp;D$341,$2:$2,0),FALSE),"")</f>
        <v/>
      </c>
      <c r="E405" s="8" t="str">
        <f>IFERROR(VLOOKUP($B$403,$4:$126,MATCH($S412&amp;"/"&amp;E$341,$2:$2,0),FALSE),"")</f>
        <v/>
      </c>
      <c r="F405" s="8" t="str">
        <f>IFERROR(VLOOKUP($B$403,$4:$126,MATCH($S412&amp;"/"&amp;F$341,$2:$2,0),FALSE),"")</f>
        <v/>
      </c>
      <c r="G405" s="8" t="str">
        <f>IFERROR(VLOOKUP($B$403,$4:$126,MATCH($S412&amp;"/"&amp;G$341,$2:$2,0),FALSE),"")</f>
        <v/>
      </c>
      <c r="H405" s="8" t="str">
        <f>IFERROR(VLOOKUP($B$403,$4:$126,MATCH($S412&amp;"/"&amp;H$341,$2:$2,0),FALSE),"")</f>
        <v/>
      </c>
      <c r="I405" s="8" t="str">
        <f>IFERROR(VLOOKUP($B$403,$4:$126,MATCH($S412&amp;"/"&amp;I$341,$2:$2,0),FALSE),"")</f>
        <v/>
      </c>
      <c r="J405" s="8" t="str">
        <f>IFERROR(VLOOKUP($B$403,$4:$126,MATCH($S412&amp;"/"&amp;J$341,$2:$2,0),FALSE),"")</f>
        <v/>
      </c>
      <c r="K405" s="8" t="str">
        <f>IFERROR(VLOOKUP($B$403,$4:$126,MATCH($S412&amp;"/"&amp;K$341,$2:$2,0),FALSE),"")</f>
        <v/>
      </c>
      <c r="L405" s="8" t="str">
        <f>IFERROR(VLOOKUP($B$403,$4:$126,MATCH($S412&amp;"/"&amp;L$341,$2:$2,0),FALSE),"")</f>
        <v/>
      </c>
      <c r="M405" s="8">
        <f>IFERROR(VLOOKUP($B$403,$4:$126,MATCH($S412&amp;"/"&amp;M$341,$2:$2,0),FALSE),"")</f>
        <v>176913</v>
      </c>
      <c r="N405" s="8">
        <f>IFERROR(VLOOKUP($B$403,$4:$126,MATCH($S412&amp;"/"&amp;N$341,$2:$2,0),FALSE),"")</f>
        <v>99746</v>
      </c>
      <c r="O405" s="8">
        <f>IFERROR(VLOOKUP($B$403,$4:$126,MATCH($S412&amp;"/"&amp;O$341,$2:$2,0),FALSE),"")</f>
        <v>130667</v>
      </c>
      <c r="P405" s="8">
        <f>IFERROR(VLOOKUP($B$403,$4:$126,MATCH($S412&amp;"/"&amp;P$341,$2:$2,0),FALSE),"")</f>
        <v>146815</v>
      </c>
      <c r="Q405" s="8">
        <f>IFERROR(VLOOKUP($B$397,$4:$126,MATCH($S405&amp;"/"&amp;Q$348,$2:$2,0),FALSE),"")</f>
        <v>98540</v>
      </c>
      <c r="R405" s="6"/>
      <c r="S405" s="9" t="s">
        <v>12</v>
      </c>
    </row>
    <row r="406" spans="1:19" ht="14">
      <c r="B406" s="8" t="str">
        <f>IFERROR(VLOOKUP($B$403,$4:$126,MATCH($S413&amp;"/"&amp;B$341,$2:$2,0),FALSE),"")</f>
        <v/>
      </c>
      <c r="C406" s="8" t="str">
        <f>IFERROR(VLOOKUP($B$403,$4:$126,MATCH($S413&amp;"/"&amp;C$341,$2:$2,0),FALSE),"")</f>
        <v/>
      </c>
      <c r="D406" s="8" t="str">
        <f>IFERROR(VLOOKUP($B$403,$4:$126,MATCH($S413&amp;"/"&amp;D$341,$2:$2,0),FALSE),"")</f>
        <v/>
      </c>
      <c r="E406" s="8" t="str">
        <f>IFERROR(VLOOKUP($B$403,$4:$126,MATCH($S413&amp;"/"&amp;E$341,$2:$2,0),FALSE),"")</f>
        <v/>
      </c>
      <c r="F406" s="8" t="str">
        <f>IFERROR(VLOOKUP($B$403,$4:$126,MATCH($S413&amp;"/"&amp;F$341,$2:$2,0),FALSE),"")</f>
        <v/>
      </c>
      <c r="G406" s="8" t="str">
        <f>IFERROR(VLOOKUP($B$403,$4:$126,MATCH($S413&amp;"/"&amp;G$341,$2:$2,0),FALSE),"")</f>
        <v/>
      </c>
      <c r="H406" s="8" t="str">
        <f>IFERROR(VLOOKUP($B$403,$4:$126,MATCH($S413&amp;"/"&amp;H$341,$2:$2,0),FALSE),"")</f>
        <v/>
      </c>
      <c r="I406" s="8" t="str">
        <f>IFERROR(VLOOKUP($B$403,$4:$126,MATCH($S413&amp;"/"&amp;I$341,$2:$2,0),FALSE),"")</f>
        <v/>
      </c>
      <c r="J406" s="8" t="str">
        <f>IFERROR(VLOOKUP($B$403,$4:$126,MATCH($S413&amp;"/"&amp;J$341,$2:$2,0),FALSE),"")</f>
        <v/>
      </c>
      <c r="K406" s="8" t="str">
        <f>IFERROR(VLOOKUP($B$403,$4:$126,MATCH($S413&amp;"/"&amp;K$341,$2:$2,0),FALSE),"")</f>
        <v/>
      </c>
      <c r="L406" s="8" t="str">
        <f>IFERROR(VLOOKUP($B$403,$4:$126,MATCH($S413&amp;"/"&amp;L$341,$2:$2,0),FALSE),"")</f>
        <v/>
      </c>
      <c r="M406" s="8">
        <f>IFERROR(VLOOKUP($B$403,$4:$126,MATCH($S413&amp;"/"&amp;M$341,$2:$2,0),FALSE),"")</f>
        <v>184406</v>
      </c>
      <c r="N406" s="8">
        <f>IFERROR(VLOOKUP($B$403,$4:$126,MATCH($S413&amp;"/"&amp;N$341,$2:$2,0),FALSE),"")</f>
        <v>109727</v>
      </c>
      <c r="O406" s="8">
        <f>IFERROR(VLOOKUP($B$403,$4:$126,MATCH($S413&amp;"/"&amp;O$341,$2:$2,0),FALSE),"")</f>
        <v>202775</v>
      </c>
      <c r="P406" s="8">
        <f>IFERROR(VLOOKUP($B$403,$4:$126,MATCH($S413&amp;"/"&amp;P$341,$2:$2,0),FALSE),"")</f>
        <v>153555</v>
      </c>
      <c r="Q406" s="8">
        <f>IFERROR(VLOOKUP($B$397,$4:$126,MATCH($S406&amp;"/"&amp;Q$348,$2:$2,0),FALSE),"")</f>
        <v>120302</v>
      </c>
      <c r="R406" s="6"/>
      <c r="S406" s="9" t="s">
        <v>13</v>
      </c>
    </row>
    <row r="407" spans="1:19" ht="14">
      <c r="B407" s="8" t="str">
        <f>IFERROR(VLOOKUP($B$403,$4:$126,MATCH($S414&amp;"/"&amp;B$341,$2:$2,0),FALSE),"")</f>
        <v/>
      </c>
      <c r="C407" s="8" t="str">
        <f>IFERROR(VLOOKUP($B$403,$4:$126,MATCH($S414&amp;"/"&amp;C$341,$2:$2,0),FALSE),"")</f>
        <v/>
      </c>
      <c r="D407" s="8" t="str">
        <f>IFERROR(VLOOKUP($B$403,$4:$126,MATCH($S414&amp;"/"&amp;D$341,$2:$2,0),FALSE),"")</f>
        <v/>
      </c>
      <c r="E407" s="8" t="str">
        <f>IFERROR(VLOOKUP($B$403,$4:$126,MATCH($S414&amp;"/"&amp;E$341,$2:$2,0),FALSE),"")</f>
        <v/>
      </c>
      <c r="F407" s="8" t="str">
        <f>IFERROR(VLOOKUP($B$403,$4:$126,MATCH($S414&amp;"/"&amp;F$341,$2:$2,0),FALSE),"")</f>
        <v/>
      </c>
      <c r="G407" s="8" t="str">
        <f>IFERROR(VLOOKUP($B$403,$4:$126,MATCH($S414&amp;"/"&amp;G$341,$2:$2,0),FALSE),"")</f>
        <v/>
      </c>
      <c r="H407" s="8" t="str">
        <f>IFERROR(VLOOKUP($B$403,$4:$126,MATCH($S414&amp;"/"&amp;H$341,$2:$2,0),FALSE),"")</f>
        <v/>
      </c>
      <c r="I407" s="8" t="str">
        <f>IFERROR(VLOOKUP($B$403,$4:$126,MATCH($S414&amp;"/"&amp;I$341,$2:$2,0),FALSE),"")</f>
        <v/>
      </c>
      <c r="J407" s="8" t="str">
        <f>IFERROR(VLOOKUP($B$403,$4:$126,MATCH($S414&amp;"/"&amp;J$341,$2:$2,0),FALSE),"")</f>
        <v/>
      </c>
      <c r="K407" s="8" t="str">
        <f>IFERROR(VLOOKUP($B$403,$4:$126,MATCH($S414&amp;"/"&amp;K$341,$2:$2,0),FALSE),"")</f>
        <v/>
      </c>
      <c r="L407" s="8" t="str">
        <f>IFERROR(VLOOKUP($B$403,$4:$126,MATCH($S414&amp;"/"&amp;L$341,$2:$2,0),FALSE),"")</f>
        <v/>
      </c>
      <c r="M407" s="8">
        <f>IFERROR(VLOOKUP($B$403,$4:$126,MATCH($S414&amp;"/"&amp;M$341,$2:$2,0),FALSE),"")</f>
        <v>127974.48</v>
      </c>
      <c r="N407" s="8">
        <f>IFERROR(VLOOKUP($B$403,$4:$126,MATCH($S414&amp;"/"&amp;N$341,$2:$2,0),FALSE),IFERROR(VLOOKUP($B$403,$4:$126,MATCH($S413&amp;"/"&amp;N$341,$2:$2,0),FALSE),IFERROR(VLOOKUP($B$403,$4:$126,MATCH($S412&amp;"/"&amp;N$341,$2:$2,0),FALSE),IFERROR(VLOOKUP($B$403,$4:$126,MATCH($S411&amp;"/"&amp;N$341,$2:$2,0),FALSE),""))))</f>
        <v>98140.76</v>
      </c>
      <c r="O407" s="8">
        <f>IFERROR(VLOOKUP($B$403,$4:$126,MATCH($S414&amp;"/"&amp;O$341,$2:$2,0),FALSE),IFERROR(VLOOKUP($B$403,$4:$126,MATCH($S413&amp;"/"&amp;O$341,$2:$2,0),FALSE),IFERROR(VLOOKUP($B$403,$4:$126,MATCH($S412&amp;"/"&amp;O$341,$2:$2,0),FALSE),IFERROR(VLOOKUP($B$403,$4:$126,MATCH($S411&amp;"/"&amp;O$341,$2:$2,0),FALSE),""))))</f>
        <v>183565.9</v>
      </c>
      <c r="P407" s="8">
        <f>IFERROR(VLOOKUP($B$403,$4:$126,MATCH($S414&amp;"/"&amp;P$341,$2:$2,0),FALSE),IFERROR(VLOOKUP($B$403,$4:$126,MATCH($S413&amp;"/"&amp;P$341,$2:$2,0),FALSE),IFERROR(VLOOKUP($B$403,$4:$126,MATCH($S412&amp;"/"&amp;P$341,$2:$2,0),FALSE),IFERROR(VLOOKUP($B$403,$4:$126,MATCH($S411&amp;"/"&amp;P$341,$2:$2,0),FALSE),""))))</f>
        <v>201150.15</v>
      </c>
      <c r="Q407" s="8">
        <f>IFERROR(VLOOKUP($B$397,$4:$126,MATCH($S407&amp;"/"&amp;Q$348,$2:$2,0),FALSE),"")</f>
        <v>119997</v>
      </c>
      <c r="R407" s="6"/>
      <c r="S407" s="9" t="s">
        <v>14</v>
      </c>
    </row>
    <row r="408" spans="1:19" ht="14">
      <c r="B408" s="12" t="e">
        <f>+B407/B$395</f>
        <v>#VALUE!</v>
      </c>
      <c r="C408" s="12" t="e">
        <f>+C407/C$395</f>
        <v>#VALUE!</v>
      </c>
      <c r="D408" s="12" t="e">
        <f>+D407/D$395</f>
        <v>#VALUE!</v>
      </c>
      <c r="E408" s="12" t="e">
        <f>+E407/E$395</f>
        <v>#VALUE!</v>
      </c>
      <c r="F408" s="12" t="e">
        <f>+F407/F$395</f>
        <v>#VALUE!</v>
      </c>
      <c r="G408" s="12" t="e">
        <f>+G407/G$395</f>
        <v>#VALUE!</v>
      </c>
      <c r="H408" s="12" t="e">
        <f>+H407/H$395</f>
        <v>#VALUE!</v>
      </c>
      <c r="I408" s="12" t="e">
        <f>+I407/I$395</f>
        <v>#VALUE!</v>
      </c>
      <c r="J408" s="12" t="e">
        <f>+J407/J$395</f>
        <v>#VALUE!</v>
      </c>
      <c r="K408" s="12" t="e">
        <f>+K407/K$395</f>
        <v>#VALUE!</v>
      </c>
      <c r="L408" s="12" t="e">
        <f>+L407/L$395</f>
        <v>#VALUE!</v>
      </c>
      <c r="M408" s="12">
        <f>+M407/M$395</f>
        <v>0.11703670260300196</v>
      </c>
      <c r="N408" s="12">
        <f>+N407/N$395</f>
        <v>9.7897237684343053E-2</v>
      </c>
      <c r="O408" s="12">
        <f>+O407/O$395</f>
        <v>0.13778701455873885</v>
      </c>
      <c r="P408" s="12">
        <f>+P407/P$395</f>
        <v>8.9459546529963505E-2</v>
      </c>
      <c r="Q408" s="8">
        <f>IFERROR(VLOOKUP($B$397,$4:$126,MATCH($S408&amp;"/"&amp;Q$348,$2:$2,0),FALSE),IFERROR(VLOOKUP($B$397,$4:$126,MATCH($S407&amp;"/"&amp;Q$348,$2:$2,0),FALSE),IFERROR(VLOOKUP($B$397,$4:$126,MATCH($S406&amp;"/"&amp;Q$348,$2:$2,0),FALSE),IFERROR(VLOOKUP($B$397,$4:$126,MATCH($S405&amp;"/"&amp;Q$348,$2:$2,0),FALSE),""))))</f>
        <v>133869.15</v>
      </c>
      <c r="R408" s="6"/>
      <c r="S408" s="9" t="s">
        <v>15</v>
      </c>
    </row>
    <row r="409" spans="1:19" ht="14">
      <c r="B409" s="356" t="s">
        <v>2</v>
      </c>
      <c r="C409" s="356"/>
      <c r="D409" s="356"/>
      <c r="E409" s="356"/>
      <c r="F409" s="356"/>
      <c r="G409" s="356"/>
      <c r="H409" s="356"/>
      <c r="I409" s="356"/>
      <c r="J409" s="356"/>
      <c r="K409" s="356"/>
      <c r="L409" s="356"/>
      <c r="M409" s="356"/>
      <c r="N409" s="356"/>
      <c r="O409" s="119"/>
      <c r="P409" s="119"/>
      <c r="Q409" s="12">
        <f>+Q408/Q$402</f>
        <v>5.4444211781999895E-2</v>
      </c>
      <c r="R409" s="6"/>
      <c r="S409" s="11" t="s">
        <v>377</v>
      </c>
    </row>
    <row r="410" spans="1:19" ht="14">
      <c r="B410" s="8" t="str">
        <f>IFERROR(VLOOKUP($B$409,$4:$126,MATCH($S417&amp;"/"&amp;B$341,$2:$2,0),FALSE),"")</f>
        <v/>
      </c>
      <c r="C410" s="8" t="str">
        <f>IFERROR(VLOOKUP($B$409,$4:$126,MATCH($S417&amp;"/"&amp;C$341,$2:$2,0),FALSE),"")</f>
        <v/>
      </c>
      <c r="D410" s="8" t="str">
        <f>IFERROR(VLOOKUP($B$409,$4:$126,MATCH($S417&amp;"/"&amp;D$341,$2:$2,0),FALSE),"")</f>
        <v/>
      </c>
      <c r="E410" s="8" t="str">
        <f>IFERROR(VLOOKUP($B$409,$4:$126,MATCH($S417&amp;"/"&amp;E$341,$2:$2,0),FALSE),"")</f>
        <v/>
      </c>
      <c r="F410" s="8" t="str">
        <f>IFERROR(VLOOKUP($B$409,$4:$126,MATCH($S417&amp;"/"&amp;F$341,$2:$2,0),FALSE),"")</f>
        <v/>
      </c>
      <c r="G410" s="8" t="str">
        <f>IFERROR(VLOOKUP($B$409,$4:$126,MATCH($S417&amp;"/"&amp;G$341,$2:$2,0),FALSE),"")</f>
        <v/>
      </c>
      <c r="H410" s="8" t="str">
        <f>IFERROR(VLOOKUP($B$409,$4:$126,MATCH($S417&amp;"/"&amp;H$341,$2:$2,0),FALSE),"")</f>
        <v/>
      </c>
      <c r="I410" s="8" t="str">
        <f>IFERROR(VLOOKUP($B$409,$4:$126,MATCH($S417&amp;"/"&amp;I$341,$2:$2,0),FALSE),"")</f>
        <v/>
      </c>
      <c r="J410" s="8" t="str">
        <f>IFERROR(VLOOKUP($B$409,$4:$126,MATCH($S417&amp;"/"&amp;J$341,$2:$2,0),FALSE),"")</f>
        <v/>
      </c>
      <c r="K410" s="8" t="str">
        <f>IFERROR(VLOOKUP($B$409,$4:$126,MATCH($S417&amp;"/"&amp;K$341,$2:$2,0),FALSE),"")</f>
        <v/>
      </c>
      <c r="L410" s="8" t="str">
        <f>IFERROR(VLOOKUP($B$409,$4:$126,MATCH($S417&amp;"/"&amp;L$341,$2:$2,0),FALSE),"")</f>
        <v/>
      </c>
      <c r="M410" s="8">
        <f>IFERROR(VLOOKUP($B$409,$4:$126,MATCH($S417&amp;"/"&amp;M$341,$2:$2,0),FALSE),"")</f>
        <v>0</v>
      </c>
      <c r="N410" s="8">
        <f>IFERROR(VLOOKUP($B$409,$4:$126,MATCH($S417&amp;"/"&amp;N$341,$2:$2,0),FALSE),"")</f>
        <v>0</v>
      </c>
      <c r="O410" s="8">
        <f>IFERROR(VLOOKUP($B$409,$4:$126,MATCH($S417&amp;"/"&amp;O$341,$2:$2,0),FALSE),"")</f>
        <v>0</v>
      </c>
      <c r="P410" s="8">
        <f>IFERROR(VLOOKUP($B$409,$4:$126,MATCH($S417&amp;"/"&amp;P$341,$2:$2,0),FALSE),"")</f>
        <v>0</v>
      </c>
      <c r="Q410" s="118"/>
      <c r="R410" s="6"/>
      <c r="S410" s="3"/>
    </row>
    <row r="411" spans="1:19" ht="14">
      <c r="B411" s="8" t="str">
        <f>IFERROR(VLOOKUP($B$409,$4:$126,MATCH($S418&amp;"/"&amp;B$341,$2:$2,0),FALSE),"")</f>
        <v/>
      </c>
      <c r="C411" s="8" t="str">
        <f>IFERROR(VLOOKUP($B$409,$4:$126,MATCH($S418&amp;"/"&amp;C$341,$2:$2,0),FALSE),"")</f>
        <v/>
      </c>
      <c r="D411" s="8" t="str">
        <f>IFERROR(VLOOKUP($B$409,$4:$126,MATCH($S418&amp;"/"&amp;D$341,$2:$2,0),FALSE),"")</f>
        <v/>
      </c>
      <c r="E411" s="8" t="str">
        <f>IFERROR(VLOOKUP($B$409,$4:$126,MATCH($S418&amp;"/"&amp;E$341,$2:$2,0),FALSE),"")</f>
        <v/>
      </c>
      <c r="F411" s="8" t="str">
        <f>IFERROR(VLOOKUP($B$409,$4:$126,MATCH($S418&amp;"/"&amp;F$341,$2:$2,0),FALSE),"")</f>
        <v/>
      </c>
      <c r="G411" s="8" t="str">
        <f>IFERROR(VLOOKUP($B$409,$4:$126,MATCH($S418&amp;"/"&amp;G$341,$2:$2,0),FALSE),"")</f>
        <v/>
      </c>
      <c r="H411" s="8" t="str">
        <f>IFERROR(VLOOKUP($B$409,$4:$126,MATCH($S418&amp;"/"&amp;H$341,$2:$2,0),FALSE),"")</f>
        <v/>
      </c>
      <c r="I411" s="8" t="str">
        <f>IFERROR(VLOOKUP($B$409,$4:$126,MATCH($S418&amp;"/"&amp;I$341,$2:$2,0),FALSE),"")</f>
        <v/>
      </c>
      <c r="J411" s="8" t="str">
        <f>IFERROR(VLOOKUP($B$409,$4:$126,MATCH($S418&amp;"/"&amp;J$341,$2:$2,0),FALSE),"")</f>
        <v/>
      </c>
      <c r="K411" s="8" t="str">
        <f>IFERROR(VLOOKUP($B$409,$4:$126,MATCH($S418&amp;"/"&amp;K$341,$2:$2,0),FALSE),"")</f>
        <v/>
      </c>
      <c r="L411" s="8" t="str">
        <f>IFERROR(VLOOKUP($B$409,$4:$126,MATCH($S418&amp;"/"&amp;L$341,$2:$2,0),FALSE),"")</f>
        <v/>
      </c>
      <c r="M411" s="8">
        <f>IFERROR(VLOOKUP($B$409,$4:$126,MATCH($S418&amp;"/"&amp;M$341,$2:$2,0),FALSE),"")</f>
        <v>0</v>
      </c>
      <c r="N411" s="8">
        <f>IFERROR(VLOOKUP($B$409,$4:$126,MATCH($S418&amp;"/"&amp;N$341,$2:$2,0),FALSE),"")</f>
        <v>0</v>
      </c>
      <c r="O411" s="8">
        <f>IFERROR(VLOOKUP($B$409,$4:$126,MATCH($S418&amp;"/"&amp;O$341,$2:$2,0),FALSE),"")</f>
        <v>0</v>
      </c>
      <c r="P411" s="8">
        <f>IFERROR(VLOOKUP($B$409,$4:$126,MATCH($S418&amp;"/"&amp;P$341,$2:$2,0),FALSE),"")</f>
        <v>0</v>
      </c>
      <c r="Q411" s="8">
        <f>IFERROR(VLOOKUP($B$403,$4:$126,MATCH($S411&amp;"/"&amp;Q$348,$2:$2,0),FALSE),"")</f>
        <v>182784</v>
      </c>
      <c r="R411" s="6"/>
      <c r="S411" s="9" t="s">
        <v>12</v>
      </c>
    </row>
    <row r="412" spans="1:19" ht="14">
      <c r="B412" s="8" t="str">
        <f>IFERROR(VLOOKUP($B$409,$4:$126,MATCH($S419&amp;"/"&amp;B$341,$2:$2,0),FALSE),"")</f>
        <v/>
      </c>
      <c r="C412" s="8" t="str">
        <f>IFERROR(VLOOKUP($B$409,$4:$126,MATCH($S419&amp;"/"&amp;C$341,$2:$2,0),FALSE),"")</f>
        <v/>
      </c>
      <c r="D412" s="8" t="str">
        <f>IFERROR(VLOOKUP($B$409,$4:$126,MATCH($S419&amp;"/"&amp;D$341,$2:$2,0),FALSE),"")</f>
        <v/>
      </c>
      <c r="E412" s="8" t="str">
        <f>IFERROR(VLOOKUP($B$409,$4:$126,MATCH($S419&amp;"/"&amp;E$341,$2:$2,0),FALSE),"")</f>
        <v/>
      </c>
      <c r="F412" s="8" t="str">
        <f>IFERROR(VLOOKUP($B$409,$4:$126,MATCH($S419&amp;"/"&amp;F$341,$2:$2,0),FALSE),"")</f>
        <v/>
      </c>
      <c r="G412" s="8" t="str">
        <f>IFERROR(VLOOKUP($B$409,$4:$126,MATCH($S419&amp;"/"&amp;G$341,$2:$2,0),FALSE),"")</f>
        <v/>
      </c>
      <c r="H412" s="8" t="str">
        <f>IFERROR(VLOOKUP($B$409,$4:$126,MATCH($S419&amp;"/"&amp;H$341,$2:$2,0),FALSE),"")</f>
        <v/>
      </c>
      <c r="I412" s="8" t="str">
        <f>IFERROR(VLOOKUP($B$409,$4:$126,MATCH($S419&amp;"/"&amp;I$341,$2:$2,0),FALSE),"")</f>
        <v/>
      </c>
      <c r="J412" s="8" t="str">
        <f>IFERROR(VLOOKUP($B$409,$4:$126,MATCH($S419&amp;"/"&amp;J$341,$2:$2,0),FALSE),"")</f>
        <v/>
      </c>
      <c r="K412" s="8" t="str">
        <f>IFERROR(VLOOKUP($B$409,$4:$126,MATCH($S419&amp;"/"&amp;K$341,$2:$2,0),FALSE),"")</f>
        <v/>
      </c>
      <c r="L412" s="8" t="str">
        <f>IFERROR(VLOOKUP($B$409,$4:$126,MATCH($S419&amp;"/"&amp;L$341,$2:$2,0),FALSE),"")</f>
        <v/>
      </c>
      <c r="M412" s="8">
        <f>IFERROR(VLOOKUP($B$409,$4:$126,MATCH($S419&amp;"/"&amp;M$341,$2:$2,0),FALSE),"")</f>
        <v>0</v>
      </c>
      <c r="N412" s="8">
        <f>IFERROR(VLOOKUP($B$409,$4:$126,MATCH($S419&amp;"/"&amp;N$341,$2:$2,0),FALSE),"")</f>
        <v>0</v>
      </c>
      <c r="O412" s="8">
        <f>IFERROR(VLOOKUP($B$409,$4:$126,MATCH($S419&amp;"/"&amp;O$341,$2:$2,0),FALSE),"")</f>
        <v>0</v>
      </c>
      <c r="P412" s="8">
        <f>IFERROR(VLOOKUP($B$409,$4:$126,MATCH($S419&amp;"/"&amp;P$341,$2:$2,0),FALSE),"")</f>
        <v>0</v>
      </c>
      <c r="Q412" s="8">
        <f>IFERROR(VLOOKUP($B$403,$4:$126,MATCH($S412&amp;"/"&amp;Q$348,$2:$2,0),FALSE),"")</f>
        <v>190015</v>
      </c>
      <c r="R412" s="6"/>
      <c r="S412" s="9" t="s">
        <v>13</v>
      </c>
    </row>
    <row r="413" spans="1:19" ht="14">
      <c r="B413" s="8" t="str">
        <f>IFERROR(VLOOKUP($B$409,$4:$126,MATCH($S420&amp;"/"&amp;B$341,$2:$2,0),FALSE),"")</f>
        <v/>
      </c>
      <c r="C413" s="8" t="str">
        <f>IFERROR(VLOOKUP($B$409,$4:$126,MATCH($S420&amp;"/"&amp;C$341,$2:$2,0),FALSE),"")</f>
        <v/>
      </c>
      <c r="D413" s="8" t="str">
        <f>IFERROR(VLOOKUP($B$409,$4:$126,MATCH($S420&amp;"/"&amp;D$341,$2:$2,0),FALSE),"")</f>
        <v/>
      </c>
      <c r="E413" s="8" t="str">
        <f>IFERROR(VLOOKUP($B$409,$4:$126,MATCH($S420&amp;"/"&amp;E$341,$2:$2,0),FALSE),"")</f>
        <v/>
      </c>
      <c r="F413" s="8" t="str">
        <f>IFERROR(VLOOKUP($B$409,$4:$126,MATCH($S420&amp;"/"&amp;F$341,$2:$2,0),FALSE),"")</f>
        <v/>
      </c>
      <c r="G413" s="8" t="str">
        <f>IFERROR(VLOOKUP($B$409,$4:$126,MATCH($S420&amp;"/"&amp;G$341,$2:$2,0),FALSE),"")</f>
        <v/>
      </c>
      <c r="H413" s="8" t="str">
        <f>IFERROR(VLOOKUP($B$409,$4:$126,MATCH($S420&amp;"/"&amp;H$341,$2:$2,0),FALSE),"")</f>
        <v/>
      </c>
      <c r="I413" s="8" t="str">
        <f>IFERROR(VLOOKUP($B$409,$4:$126,MATCH($S420&amp;"/"&amp;I$341,$2:$2,0),FALSE),"")</f>
        <v/>
      </c>
      <c r="J413" s="8" t="str">
        <f>IFERROR(VLOOKUP($B$409,$4:$126,MATCH($S420&amp;"/"&amp;J$341,$2:$2,0),FALSE),"")</f>
        <v/>
      </c>
      <c r="K413" s="8" t="str">
        <f>IFERROR(VLOOKUP($B$409,$4:$126,MATCH($S420&amp;"/"&amp;K$341,$2:$2,0),FALSE),"")</f>
        <v/>
      </c>
      <c r="L413" s="8" t="str">
        <f>IFERROR(VLOOKUP($B$409,$4:$126,MATCH($S420&amp;"/"&amp;L$341,$2:$2,0),FALSE),"")</f>
        <v/>
      </c>
      <c r="M413" s="8">
        <f>IFERROR(VLOOKUP($B$409,$4:$126,MATCH($S420&amp;"/"&amp;M$341,$2:$2,0),FALSE),"")</f>
        <v>0</v>
      </c>
      <c r="N413" s="8">
        <f>IFERROR(VLOOKUP($B$409,$4:$126,MATCH($S420&amp;"/"&amp;N$341,$2:$2,0),FALSE),IFERROR(VLOOKUP($B$409,$4:$126,MATCH($S419&amp;"/"&amp;N$341,$2:$2,0),FALSE),IFERROR(VLOOKUP($B$409,$4:$126,MATCH($S418&amp;"/"&amp;N$341,$2:$2,0),FALSE),IFERROR(VLOOKUP($B$409,$4:$126,MATCH($S417&amp;"/"&amp;N$341,$2:$2,0),FALSE),""))))</f>
        <v>0</v>
      </c>
      <c r="O413" s="8">
        <f>IFERROR(VLOOKUP($B$409,$4:$126,MATCH($S420&amp;"/"&amp;O$341,$2:$2,0),FALSE),IFERROR(VLOOKUP($B$409,$4:$126,MATCH($S419&amp;"/"&amp;O$341,$2:$2,0),FALSE),IFERROR(VLOOKUP($B$409,$4:$126,MATCH($S418&amp;"/"&amp;O$341,$2:$2,0),FALSE),IFERROR(VLOOKUP($B$409,$4:$126,MATCH($S417&amp;"/"&amp;O$341,$2:$2,0),FALSE),""))))</f>
        <v>0</v>
      </c>
      <c r="P413" s="8">
        <f>IFERROR(VLOOKUP($B$409,$4:$126,MATCH($S420&amp;"/"&amp;P$341,$2:$2,0),FALSE),IFERROR(VLOOKUP($B$409,$4:$126,MATCH($S419&amp;"/"&amp;P$341,$2:$2,0),FALSE),IFERROR(VLOOKUP($B$409,$4:$126,MATCH($S418&amp;"/"&amp;P$341,$2:$2,0),FALSE),IFERROR(VLOOKUP($B$409,$4:$126,MATCH($S417&amp;"/"&amp;P$341,$2:$2,0),FALSE),""))))</f>
        <v>0</v>
      </c>
      <c r="Q413" s="8">
        <f>IFERROR(VLOOKUP($B$403,$4:$126,MATCH($S413&amp;"/"&amp;Q$348,$2:$2,0),FALSE),"")</f>
        <v>187869</v>
      </c>
      <c r="R413" s="6"/>
      <c r="S413" s="9" t="s">
        <v>14</v>
      </c>
    </row>
    <row r="414" spans="1:19" ht="14">
      <c r="B414" s="12" t="e">
        <f>+B413/B$395</f>
        <v>#VALUE!</v>
      </c>
      <c r="C414" s="12" t="e">
        <f>+C413/C$395</f>
        <v>#VALUE!</v>
      </c>
      <c r="D414" s="12" t="e">
        <f>+D413/D$395</f>
        <v>#VALUE!</v>
      </c>
      <c r="E414" s="12" t="e">
        <f>+E413/E$395</f>
        <v>#VALUE!</v>
      </c>
      <c r="F414" s="12" t="e">
        <f>+F413/F$395</f>
        <v>#VALUE!</v>
      </c>
      <c r="G414" s="12" t="e">
        <f>+G413/G$395</f>
        <v>#VALUE!</v>
      </c>
      <c r="H414" s="12" t="e">
        <f>+H413/H$395</f>
        <v>#VALUE!</v>
      </c>
      <c r="I414" s="12" t="e">
        <f>+I413/I$395</f>
        <v>#VALUE!</v>
      </c>
      <c r="J414" s="12" t="e">
        <f>+J413/J$395</f>
        <v>#VALUE!</v>
      </c>
      <c r="K414" s="12" t="e">
        <f>+K413/K$395</f>
        <v>#VALUE!</v>
      </c>
      <c r="L414" s="12" t="e">
        <f>+L413/L$395</f>
        <v>#VALUE!</v>
      </c>
      <c r="M414" s="12">
        <f>+M413/M$395</f>
        <v>0</v>
      </c>
      <c r="N414" s="12">
        <f>+N413/N$395</f>
        <v>0</v>
      </c>
      <c r="O414" s="12">
        <f>+O413/O$395</f>
        <v>0</v>
      </c>
      <c r="P414" s="12">
        <f>+P413/P$395</f>
        <v>0</v>
      </c>
      <c r="Q414" s="8">
        <f>IFERROR(VLOOKUP($B$403,$4:$126,MATCH($S414&amp;"/"&amp;Q$348,$2:$2,0),FALSE),IFERROR(VLOOKUP($B$403,$4:$126,MATCH($S413&amp;"/"&amp;Q$348,$2:$2,0),FALSE),IFERROR(VLOOKUP($B$403,$4:$126,MATCH($S412&amp;"/"&amp;Q$348,$2:$2,0),FALSE),IFERROR(VLOOKUP($B$403,$4:$126,MATCH($S411&amp;"/"&amp;Q$348,$2:$2,0),FALSE),""))))</f>
        <v>209742.78</v>
      </c>
      <c r="R414" s="6"/>
      <c r="S414" s="9" t="s">
        <v>15</v>
      </c>
    </row>
    <row r="415" spans="1:19" ht="14">
      <c r="B415" s="355" t="s">
        <v>3</v>
      </c>
      <c r="C415" s="355"/>
      <c r="D415" s="355"/>
      <c r="E415" s="355"/>
      <c r="F415" s="355"/>
      <c r="G415" s="355"/>
      <c r="H415" s="355"/>
      <c r="I415" s="355"/>
      <c r="J415" s="355"/>
      <c r="K415" s="355"/>
      <c r="L415" s="355"/>
      <c r="M415" s="355"/>
      <c r="N415" s="355"/>
      <c r="O415" s="118"/>
      <c r="P415" s="118"/>
      <c r="Q415" s="12">
        <f>+Q414/Q$402</f>
        <v>8.5301806533211066E-2</v>
      </c>
      <c r="R415" s="6"/>
      <c r="S415" s="11" t="s">
        <v>377</v>
      </c>
    </row>
    <row r="416" spans="1:19" ht="14">
      <c r="B416" s="8" t="str">
        <f>IFERROR(VLOOKUP($B$415,$4:$126,MATCH($S423&amp;"/"&amp;B$341,$2:$2,0),FALSE),"")</f>
        <v/>
      </c>
      <c r="C416" s="8" t="str">
        <f>IFERROR(VLOOKUP($B$415,$4:$126,MATCH($S423&amp;"/"&amp;C$341,$2:$2,0),FALSE),"")</f>
        <v/>
      </c>
      <c r="D416" s="8" t="str">
        <f>IFERROR(VLOOKUP($B$415,$4:$126,MATCH($S423&amp;"/"&amp;D$341,$2:$2,0),FALSE),"")</f>
        <v/>
      </c>
      <c r="E416" s="8" t="str">
        <f>IFERROR(VLOOKUP($B$415,$4:$126,MATCH($S423&amp;"/"&amp;E$341,$2:$2,0),FALSE),"")</f>
        <v/>
      </c>
      <c r="F416" s="8" t="str">
        <f>IFERROR(VLOOKUP($B$415,$4:$126,MATCH($S423&amp;"/"&amp;F$341,$2:$2,0),FALSE),"")</f>
        <v/>
      </c>
      <c r="G416" s="8" t="str">
        <f>IFERROR(VLOOKUP($B$415,$4:$126,MATCH($S423&amp;"/"&amp;G$341,$2:$2,0),FALSE),"")</f>
        <v/>
      </c>
      <c r="H416" s="8" t="str">
        <f>IFERROR(VLOOKUP($B$415,$4:$126,MATCH($S423&amp;"/"&amp;H$341,$2:$2,0),FALSE),"")</f>
        <v/>
      </c>
      <c r="I416" s="8" t="str">
        <f>IFERROR(VLOOKUP($B$415,$4:$126,MATCH($S423&amp;"/"&amp;I$341,$2:$2,0),FALSE),"")</f>
        <v/>
      </c>
      <c r="J416" s="8" t="str">
        <f>IFERROR(VLOOKUP($B$415,$4:$126,MATCH($S423&amp;"/"&amp;J$341,$2:$2,0),FALSE),"")</f>
        <v/>
      </c>
      <c r="K416" s="8" t="str">
        <f>IFERROR(VLOOKUP($B$415,$4:$126,MATCH($S423&amp;"/"&amp;K$341,$2:$2,0),FALSE),"")</f>
        <v/>
      </c>
      <c r="L416" s="8" t="str">
        <f>IFERROR(VLOOKUP($B$415,$4:$126,MATCH($S423&amp;"/"&amp;L$341,$2:$2,0),FALSE),"")</f>
        <v/>
      </c>
      <c r="M416" s="8">
        <f>IFERROR(VLOOKUP($B$415,$4:$126,MATCH($S423&amp;"/"&amp;M$341,$2:$2,0),FALSE),"")</f>
        <v>0</v>
      </c>
      <c r="N416" s="8">
        <f>IFERROR(VLOOKUP($B$415,$4:$126,MATCH($S423&amp;"/"&amp;N$341,$2:$2,0),FALSE),"")</f>
        <v>0</v>
      </c>
      <c r="O416" s="8">
        <f>IFERROR(VLOOKUP($B$415,$4:$126,MATCH($S423&amp;"/"&amp;O$341,$2:$2,0),FALSE),"")</f>
        <v>0</v>
      </c>
      <c r="P416" s="8">
        <f>IFERROR(VLOOKUP($B$415,$4:$126,MATCH($S423&amp;"/"&amp;P$341,$2:$2,0),FALSE),"")</f>
        <v>0</v>
      </c>
      <c r="Q416" s="119"/>
      <c r="R416" s="6"/>
      <c r="S416" s="3"/>
    </row>
    <row r="417" spans="1:19" ht="14">
      <c r="B417" s="8" t="str">
        <f>IFERROR(VLOOKUP($B$415,$4:$126,MATCH($S424&amp;"/"&amp;B$341,$2:$2,0),FALSE),"")</f>
        <v/>
      </c>
      <c r="C417" s="8" t="str">
        <f>IFERROR(VLOOKUP($B$415,$4:$126,MATCH($S424&amp;"/"&amp;C$341,$2:$2,0),FALSE),"")</f>
        <v/>
      </c>
      <c r="D417" s="8" t="str">
        <f>IFERROR(VLOOKUP($B$415,$4:$126,MATCH($S424&amp;"/"&amp;D$341,$2:$2,0),FALSE),"")</f>
        <v/>
      </c>
      <c r="E417" s="8" t="str">
        <f>IFERROR(VLOOKUP($B$415,$4:$126,MATCH($S424&amp;"/"&amp;E$341,$2:$2,0),FALSE),"")</f>
        <v/>
      </c>
      <c r="F417" s="8" t="str">
        <f>IFERROR(VLOOKUP($B$415,$4:$126,MATCH($S424&amp;"/"&amp;F$341,$2:$2,0),FALSE),"")</f>
        <v/>
      </c>
      <c r="G417" s="8" t="str">
        <f>IFERROR(VLOOKUP($B$415,$4:$126,MATCH($S424&amp;"/"&amp;G$341,$2:$2,0),FALSE),"")</f>
        <v/>
      </c>
      <c r="H417" s="8" t="str">
        <f>IFERROR(VLOOKUP($B$415,$4:$126,MATCH($S424&amp;"/"&amp;H$341,$2:$2,0),FALSE),"")</f>
        <v/>
      </c>
      <c r="I417" s="8" t="str">
        <f>IFERROR(VLOOKUP($B$415,$4:$126,MATCH($S424&amp;"/"&amp;I$341,$2:$2,0),FALSE),"")</f>
        <v/>
      </c>
      <c r="J417" s="8" t="str">
        <f>IFERROR(VLOOKUP($B$415,$4:$126,MATCH($S424&amp;"/"&amp;J$341,$2:$2,0),FALSE),"")</f>
        <v/>
      </c>
      <c r="K417" s="8" t="str">
        <f>IFERROR(VLOOKUP($B$415,$4:$126,MATCH($S424&amp;"/"&amp;K$341,$2:$2,0),FALSE),"")</f>
        <v/>
      </c>
      <c r="L417" s="8" t="str">
        <f>IFERROR(VLOOKUP($B$415,$4:$126,MATCH($S424&amp;"/"&amp;L$341,$2:$2,0),FALSE),"")</f>
        <v/>
      </c>
      <c r="M417" s="8">
        <f>IFERROR(VLOOKUP($B$415,$4:$126,MATCH($S424&amp;"/"&amp;M$341,$2:$2,0),FALSE),"")</f>
        <v>0</v>
      </c>
      <c r="N417" s="8">
        <f>IFERROR(VLOOKUP($B$415,$4:$126,MATCH($S424&amp;"/"&amp;N$341,$2:$2,0),FALSE),"")</f>
        <v>0</v>
      </c>
      <c r="O417" s="8">
        <f>IFERROR(VLOOKUP($B$415,$4:$126,MATCH($S424&amp;"/"&amp;O$341,$2:$2,0),FALSE),"")</f>
        <v>0</v>
      </c>
      <c r="P417" s="8">
        <f>IFERROR(VLOOKUP($B$415,$4:$126,MATCH($S424&amp;"/"&amp;P$341,$2:$2,0),FALSE),"")</f>
        <v>0</v>
      </c>
      <c r="Q417" s="8">
        <f>IFERROR(VLOOKUP($B$409,$4:$126,MATCH($S417&amp;"/"&amp;Q$348,$2:$2,0),FALSE),"")</f>
        <v>0</v>
      </c>
      <c r="R417" s="6"/>
      <c r="S417" s="9" t="s">
        <v>12</v>
      </c>
    </row>
    <row r="418" spans="1:19" ht="14">
      <c r="B418" s="8" t="str">
        <f>IFERROR(VLOOKUP($B$415,$4:$126,MATCH($S425&amp;"/"&amp;B$341,$2:$2,0),FALSE),"")</f>
        <v/>
      </c>
      <c r="C418" s="8" t="str">
        <f>IFERROR(VLOOKUP($B$415,$4:$126,MATCH($S425&amp;"/"&amp;C$341,$2:$2,0),FALSE),"")</f>
        <v/>
      </c>
      <c r="D418" s="8" t="str">
        <f>IFERROR(VLOOKUP($B$415,$4:$126,MATCH($S425&amp;"/"&amp;D$341,$2:$2,0),FALSE),"")</f>
        <v/>
      </c>
      <c r="E418" s="8" t="str">
        <f>IFERROR(VLOOKUP($B$415,$4:$126,MATCH($S425&amp;"/"&amp;E$341,$2:$2,0),FALSE),"")</f>
        <v/>
      </c>
      <c r="F418" s="8" t="str">
        <f>IFERROR(VLOOKUP($B$415,$4:$126,MATCH($S425&amp;"/"&amp;F$341,$2:$2,0),FALSE),"")</f>
        <v/>
      </c>
      <c r="G418" s="8" t="str">
        <f>IFERROR(VLOOKUP($B$415,$4:$126,MATCH($S425&amp;"/"&amp;G$341,$2:$2,0),FALSE),"")</f>
        <v/>
      </c>
      <c r="H418" s="8" t="str">
        <f>IFERROR(VLOOKUP($B$415,$4:$126,MATCH($S425&amp;"/"&amp;H$341,$2:$2,0),FALSE),"")</f>
        <v/>
      </c>
      <c r="I418" s="8" t="str">
        <f>IFERROR(VLOOKUP($B$415,$4:$126,MATCH($S425&amp;"/"&amp;I$341,$2:$2,0),FALSE),"")</f>
        <v/>
      </c>
      <c r="J418" s="8" t="str">
        <f>IFERROR(VLOOKUP($B$415,$4:$126,MATCH($S425&amp;"/"&amp;J$341,$2:$2,0),FALSE),"")</f>
        <v/>
      </c>
      <c r="K418" s="8" t="str">
        <f>IFERROR(VLOOKUP($B$415,$4:$126,MATCH($S425&amp;"/"&amp;K$341,$2:$2,0),FALSE),"")</f>
        <v/>
      </c>
      <c r="L418" s="8" t="str">
        <f>IFERROR(VLOOKUP($B$415,$4:$126,MATCH($S425&amp;"/"&amp;L$341,$2:$2,0),FALSE),"")</f>
        <v/>
      </c>
      <c r="M418" s="8">
        <f>IFERROR(VLOOKUP($B$415,$4:$126,MATCH($S425&amp;"/"&amp;M$341,$2:$2,0),FALSE),"")</f>
        <v>0</v>
      </c>
      <c r="N418" s="8">
        <f>IFERROR(VLOOKUP($B$415,$4:$126,MATCH($S425&amp;"/"&amp;N$341,$2:$2,0),FALSE),"")</f>
        <v>0</v>
      </c>
      <c r="O418" s="8">
        <f>IFERROR(VLOOKUP($B$415,$4:$126,MATCH($S425&amp;"/"&amp;O$341,$2:$2,0),FALSE),"")</f>
        <v>0</v>
      </c>
      <c r="P418" s="8">
        <f>IFERROR(VLOOKUP($B$415,$4:$126,MATCH($S425&amp;"/"&amp;P$341,$2:$2,0),FALSE),"")</f>
        <v>0</v>
      </c>
      <c r="Q418" s="8">
        <f>IFERROR(VLOOKUP($B$409,$4:$126,MATCH($S418&amp;"/"&amp;Q$348,$2:$2,0),FALSE),"")</f>
        <v>0</v>
      </c>
      <c r="R418" s="6"/>
      <c r="S418" s="9" t="s">
        <v>13</v>
      </c>
    </row>
    <row r="419" spans="1:19" ht="14">
      <c r="B419" s="8" t="str">
        <f>IFERROR(VLOOKUP($B$415,$4:$126,MATCH($S426&amp;"/"&amp;B$341,$2:$2,0),FALSE),"")</f>
        <v/>
      </c>
      <c r="C419" s="8" t="str">
        <f>IFERROR(VLOOKUP($B$415,$4:$126,MATCH($S426&amp;"/"&amp;C$341,$2:$2,0),FALSE),"")</f>
        <v/>
      </c>
      <c r="D419" s="8" t="str">
        <f>IFERROR(VLOOKUP($B$415,$4:$126,MATCH($S426&amp;"/"&amp;D$341,$2:$2,0),FALSE),"")</f>
        <v/>
      </c>
      <c r="E419" s="8" t="str">
        <f>IFERROR(VLOOKUP($B$415,$4:$126,MATCH($S426&amp;"/"&amp;E$341,$2:$2,0),FALSE),"")</f>
        <v/>
      </c>
      <c r="F419" s="8" t="str">
        <f>IFERROR(VLOOKUP($B$415,$4:$126,MATCH($S426&amp;"/"&amp;F$341,$2:$2,0),FALSE),"")</f>
        <v/>
      </c>
      <c r="G419" s="8" t="str">
        <f>IFERROR(VLOOKUP($B$415,$4:$126,MATCH($S426&amp;"/"&amp;G$341,$2:$2,0),FALSE),"")</f>
        <v/>
      </c>
      <c r="H419" s="8" t="str">
        <f>IFERROR(VLOOKUP($B$415,$4:$126,MATCH($S426&amp;"/"&amp;H$341,$2:$2,0),FALSE),"")</f>
        <v/>
      </c>
      <c r="I419" s="8" t="str">
        <f>IFERROR(VLOOKUP($B$415,$4:$126,MATCH($S426&amp;"/"&amp;I$341,$2:$2,0),FALSE),"")</f>
        <v/>
      </c>
      <c r="J419" s="8" t="str">
        <f>IFERROR(VLOOKUP($B$415,$4:$126,MATCH($S426&amp;"/"&amp;J$341,$2:$2,0),FALSE),"")</f>
        <v/>
      </c>
      <c r="K419" s="8" t="str">
        <f>IFERROR(VLOOKUP($B$415,$4:$126,MATCH($S426&amp;"/"&amp;K$341,$2:$2,0),FALSE),"")</f>
        <v/>
      </c>
      <c r="L419" s="8" t="str">
        <f>IFERROR(VLOOKUP($B$415,$4:$126,MATCH($S426&amp;"/"&amp;L$341,$2:$2,0),FALSE),"")</f>
        <v/>
      </c>
      <c r="M419" s="8">
        <f>IFERROR(VLOOKUP($B$415,$4:$126,MATCH($S426&amp;"/"&amp;M$341,$2:$2,0),FALSE),"")</f>
        <v>0</v>
      </c>
      <c r="N419" s="8">
        <f>IFERROR(VLOOKUP($B$415,$4:$126,MATCH($S426&amp;"/"&amp;N$341,$2:$2,0),FALSE),IFERROR(VLOOKUP($B$415,$4:$126,MATCH($S425&amp;"/"&amp;N$341,$2:$2,0),FALSE),IFERROR(VLOOKUP($B$415,$4:$126,MATCH($S424&amp;"/"&amp;N$341,$2:$2,0),FALSE),IFERROR(VLOOKUP($B$415,$4:$126,MATCH($S423&amp;"/"&amp;N$341,$2:$2,0),FALSE),""))))</f>
        <v>0</v>
      </c>
      <c r="O419" s="8">
        <f>IFERROR(VLOOKUP($B$415,$4:$126,MATCH($S426&amp;"/"&amp;O$341,$2:$2,0),FALSE),IFERROR(VLOOKUP($B$415,$4:$126,MATCH($S425&amp;"/"&amp;O$341,$2:$2,0),FALSE),IFERROR(VLOOKUP($B$415,$4:$126,MATCH($S424&amp;"/"&amp;O$341,$2:$2,0),FALSE),IFERROR(VLOOKUP($B$415,$4:$126,MATCH($S423&amp;"/"&amp;O$341,$2:$2,0),FALSE),""))))</f>
        <v>0</v>
      </c>
      <c r="P419" s="8">
        <f>IFERROR(VLOOKUP($B$415,$4:$126,MATCH($S426&amp;"/"&amp;P$341,$2:$2,0),FALSE),IFERROR(VLOOKUP($B$415,$4:$126,MATCH($S425&amp;"/"&amp;P$341,$2:$2,0),FALSE),IFERROR(VLOOKUP($B$415,$4:$126,MATCH($S424&amp;"/"&amp;P$341,$2:$2,0),FALSE),IFERROR(VLOOKUP($B$415,$4:$126,MATCH($S423&amp;"/"&amp;P$341,$2:$2,0),FALSE),""))))</f>
        <v>0</v>
      </c>
      <c r="Q419" s="8">
        <f>IFERROR(VLOOKUP($B$409,$4:$126,MATCH($S419&amp;"/"&amp;Q$348,$2:$2,0),FALSE),"")</f>
        <v>0</v>
      </c>
      <c r="R419" s="6"/>
      <c r="S419" s="9" t="s">
        <v>14</v>
      </c>
    </row>
    <row r="420" spans="1:19" ht="14">
      <c r="B420" s="12" t="e">
        <f>+B419/B$395</f>
        <v>#VALUE!</v>
      </c>
      <c r="C420" s="12" t="e">
        <f>+C419/C$395</f>
        <v>#VALUE!</v>
      </c>
      <c r="D420" s="12" t="e">
        <f>+D419/D$395</f>
        <v>#VALUE!</v>
      </c>
      <c r="E420" s="12" t="e">
        <f>+E419/E$395</f>
        <v>#VALUE!</v>
      </c>
      <c r="F420" s="12" t="e">
        <f>+F419/F$395</f>
        <v>#VALUE!</v>
      </c>
      <c r="G420" s="12" t="e">
        <f>+G419/G$395</f>
        <v>#VALUE!</v>
      </c>
      <c r="H420" s="12" t="e">
        <f>+H419/H$395</f>
        <v>#VALUE!</v>
      </c>
      <c r="I420" s="12" t="e">
        <f>+I419/I$395</f>
        <v>#VALUE!</v>
      </c>
      <c r="J420" s="12" t="e">
        <f>+J419/J$395</f>
        <v>#VALUE!</v>
      </c>
      <c r="K420" s="12" t="e">
        <f>+K419/K$395</f>
        <v>#VALUE!</v>
      </c>
      <c r="L420" s="12" t="e">
        <f>+L419/L$395</f>
        <v>#VALUE!</v>
      </c>
      <c r="M420" s="12">
        <f>+M419/M$395</f>
        <v>0</v>
      </c>
      <c r="N420" s="12">
        <f>+N419/N$395</f>
        <v>0</v>
      </c>
      <c r="O420" s="12">
        <f>+O419/O$395</f>
        <v>0</v>
      </c>
      <c r="P420" s="12">
        <f>+P419/P$395</f>
        <v>0</v>
      </c>
      <c r="Q420" s="8">
        <f>IFERROR(VLOOKUP($B$409,$4:$126,MATCH($S420&amp;"/"&amp;Q$348,$2:$2,0),FALSE),IFERROR(VLOOKUP($B$409,$4:$126,MATCH($S419&amp;"/"&amp;Q$348,$2:$2,0),FALSE),IFERROR(VLOOKUP($B$409,$4:$126,MATCH($S418&amp;"/"&amp;Q$348,$2:$2,0),FALSE),IFERROR(VLOOKUP($B$409,$4:$126,MATCH($S417&amp;"/"&amp;Q$348,$2:$2,0),FALSE),""))))</f>
        <v>0</v>
      </c>
      <c r="R420" s="6"/>
      <c r="S420" s="9" t="s">
        <v>15</v>
      </c>
    </row>
    <row r="421" spans="1:19" ht="14">
      <c r="B421" s="355" t="s">
        <v>4</v>
      </c>
      <c r="C421" s="355"/>
      <c r="D421" s="355"/>
      <c r="E421" s="355"/>
      <c r="F421" s="355"/>
      <c r="G421" s="355"/>
      <c r="H421" s="355"/>
      <c r="I421" s="355"/>
      <c r="J421" s="355"/>
      <c r="K421" s="355"/>
      <c r="L421" s="355"/>
      <c r="M421" s="355"/>
      <c r="N421" s="355"/>
      <c r="O421" s="118"/>
      <c r="P421" s="118"/>
      <c r="Q421" s="12">
        <f>+Q420/Q$402</f>
        <v>0</v>
      </c>
      <c r="R421" s="6"/>
      <c r="S421" s="11" t="s">
        <v>377</v>
      </c>
    </row>
    <row r="422" spans="1:19" ht="14">
      <c r="B422" s="8" t="str">
        <f>IFERROR(VLOOKUP($B$421,$4:$126,MATCH($S429&amp;"/"&amp;B$341,$2:$2,0),FALSE),"")</f>
        <v/>
      </c>
      <c r="C422" s="8" t="str">
        <f>IFERROR(VLOOKUP($B$421,$4:$126,MATCH($S429&amp;"/"&amp;C$341,$2:$2,0),FALSE),"")</f>
        <v/>
      </c>
      <c r="D422" s="8" t="str">
        <f>IFERROR(VLOOKUP($B$421,$4:$126,MATCH($S429&amp;"/"&amp;D$341,$2:$2,0),FALSE),"")</f>
        <v/>
      </c>
      <c r="E422" s="8" t="str">
        <f>IFERROR(VLOOKUP($B$421,$4:$126,MATCH($S429&amp;"/"&amp;E$341,$2:$2,0),FALSE),"")</f>
        <v/>
      </c>
      <c r="F422" s="8" t="str">
        <f>IFERROR(VLOOKUP($B$421,$4:$126,MATCH($S429&amp;"/"&amp;F$341,$2:$2,0),FALSE),"")</f>
        <v/>
      </c>
      <c r="G422" s="8" t="str">
        <f>IFERROR(VLOOKUP($B$421,$4:$126,MATCH($S429&amp;"/"&amp;G$341,$2:$2,0),FALSE),"")</f>
        <v/>
      </c>
      <c r="H422" s="8" t="str">
        <f>IFERROR(VLOOKUP($B$421,$4:$126,MATCH($S429&amp;"/"&amp;H$341,$2:$2,0),FALSE),"")</f>
        <v/>
      </c>
      <c r="I422" s="8" t="str">
        <f>IFERROR(VLOOKUP($B$421,$4:$126,MATCH($S429&amp;"/"&amp;I$341,$2:$2,0),FALSE),"")</f>
        <v/>
      </c>
      <c r="J422" s="8" t="str">
        <f>IFERROR(VLOOKUP($B$421,$4:$126,MATCH($S429&amp;"/"&amp;J$341,$2:$2,0),FALSE),"")</f>
        <v/>
      </c>
      <c r="K422" s="8" t="str">
        <f>IFERROR(VLOOKUP($B$421,$4:$126,MATCH($S429&amp;"/"&amp;K$341,$2:$2,0),FALSE),"")</f>
        <v/>
      </c>
      <c r="L422" s="8" t="str">
        <f>IFERROR(VLOOKUP($B$421,$4:$126,MATCH($S429&amp;"/"&amp;L$341,$2:$2,0),FALSE),"")</f>
        <v/>
      </c>
      <c r="M422" s="8">
        <f>IFERROR(VLOOKUP($B$421,$4:$126,MATCH($S429&amp;"/"&amp;M$341,$2:$2,0),FALSE),"")</f>
        <v>0</v>
      </c>
      <c r="N422" s="8">
        <f>IFERROR(VLOOKUP($B$421,$4:$126,MATCH($S429&amp;"/"&amp;N$341,$2:$2,0),FALSE),"")</f>
        <v>0</v>
      </c>
      <c r="O422" s="8">
        <f>IFERROR(VLOOKUP($B$421,$4:$126,MATCH($S429&amp;"/"&amp;O$341,$2:$2,0),FALSE),"")</f>
        <v>0</v>
      </c>
      <c r="P422" s="8">
        <f>IFERROR(VLOOKUP($B$421,$4:$126,MATCH($S429&amp;"/"&amp;P$341,$2:$2,0),FALSE),"")</f>
        <v>0</v>
      </c>
      <c r="Q422" s="118"/>
      <c r="R422" s="6"/>
      <c r="S422" s="3"/>
    </row>
    <row r="423" spans="1:19" ht="14">
      <c r="B423" s="8" t="str">
        <f>IFERROR(VLOOKUP($B$421,$4:$126,MATCH($S430&amp;"/"&amp;B$341,$2:$2,0),FALSE),"")</f>
        <v/>
      </c>
      <c r="C423" s="8" t="str">
        <f>IFERROR(VLOOKUP($B$421,$4:$126,MATCH($S430&amp;"/"&amp;C$341,$2:$2,0),FALSE),"")</f>
        <v/>
      </c>
      <c r="D423" s="8" t="str">
        <f>IFERROR(VLOOKUP($B$421,$4:$126,MATCH($S430&amp;"/"&amp;D$341,$2:$2,0),FALSE),"")</f>
        <v/>
      </c>
      <c r="E423" s="8" t="str">
        <f>IFERROR(VLOOKUP($B$421,$4:$126,MATCH($S430&amp;"/"&amp;E$341,$2:$2,0),FALSE),"")</f>
        <v/>
      </c>
      <c r="F423" s="8" t="str">
        <f>IFERROR(VLOOKUP($B$421,$4:$126,MATCH($S430&amp;"/"&amp;F$341,$2:$2,0),FALSE),"")</f>
        <v/>
      </c>
      <c r="G423" s="8" t="str">
        <f>IFERROR(VLOOKUP($B$421,$4:$126,MATCH($S430&amp;"/"&amp;G$341,$2:$2,0),FALSE),"")</f>
        <v/>
      </c>
      <c r="H423" s="8" t="str">
        <f>IFERROR(VLOOKUP($B$421,$4:$126,MATCH($S430&amp;"/"&amp;H$341,$2:$2,0),FALSE),"")</f>
        <v/>
      </c>
      <c r="I423" s="8" t="str">
        <f>IFERROR(VLOOKUP($B$421,$4:$126,MATCH($S430&amp;"/"&amp;I$341,$2:$2,0),FALSE),"")</f>
        <v/>
      </c>
      <c r="J423" s="8" t="str">
        <f>IFERROR(VLOOKUP($B$421,$4:$126,MATCH($S430&amp;"/"&amp;J$341,$2:$2,0),FALSE),"")</f>
        <v/>
      </c>
      <c r="K423" s="8" t="str">
        <f>IFERROR(VLOOKUP($B$421,$4:$126,MATCH($S430&amp;"/"&amp;K$341,$2:$2,0),FALSE),"")</f>
        <v/>
      </c>
      <c r="L423" s="8" t="str">
        <f>IFERROR(VLOOKUP($B$421,$4:$126,MATCH($S430&amp;"/"&amp;L$341,$2:$2,0),FALSE),"")</f>
        <v/>
      </c>
      <c r="M423" s="8">
        <f>IFERROR(VLOOKUP($B$421,$4:$126,MATCH($S430&amp;"/"&amp;M$341,$2:$2,0),FALSE),"")</f>
        <v>0</v>
      </c>
      <c r="N423" s="8">
        <f>IFERROR(VLOOKUP($B$421,$4:$126,MATCH($S430&amp;"/"&amp;N$341,$2:$2,0),FALSE),"")</f>
        <v>0</v>
      </c>
      <c r="O423" s="8">
        <f>IFERROR(VLOOKUP($B$421,$4:$126,MATCH($S430&amp;"/"&amp;O$341,$2:$2,0),FALSE),"")</f>
        <v>0</v>
      </c>
      <c r="P423" s="8">
        <f>IFERROR(VLOOKUP($B$421,$4:$126,MATCH($S430&amp;"/"&amp;P$341,$2:$2,0),FALSE),"")</f>
        <v>0</v>
      </c>
      <c r="Q423" s="8">
        <f>IFERROR(VLOOKUP($B$415,$4:$126,MATCH($S423&amp;"/"&amp;Q$348,$2:$2,0),FALSE),"")</f>
        <v>0</v>
      </c>
      <c r="R423" s="6"/>
      <c r="S423" s="9" t="s">
        <v>12</v>
      </c>
    </row>
    <row r="424" spans="1:19" ht="14">
      <c r="B424" s="8" t="str">
        <f>IFERROR(VLOOKUP($B$421,$4:$126,MATCH($S431&amp;"/"&amp;B$341,$2:$2,0),FALSE),"")</f>
        <v/>
      </c>
      <c r="C424" s="8" t="str">
        <f>IFERROR(VLOOKUP($B$421,$4:$126,MATCH($S431&amp;"/"&amp;C$341,$2:$2,0),FALSE),"")</f>
        <v/>
      </c>
      <c r="D424" s="8" t="str">
        <f>IFERROR(VLOOKUP($B$421,$4:$126,MATCH($S431&amp;"/"&amp;D$341,$2:$2,0),FALSE),"")</f>
        <v/>
      </c>
      <c r="E424" s="8" t="str">
        <f>IFERROR(VLOOKUP($B$421,$4:$126,MATCH($S431&amp;"/"&amp;E$341,$2:$2,0),FALSE),"")</f>
        <v/>
      </c>
      <c r="F424" s="8" t="str">
        <f>IFERROR(VLOOKUP($B$421,$4:$126,MATCH($S431&amp;"/"&amp;F$341,$2:$2,0),FALSE),"")</f>
        <v/>
      </c>
      <c r="G424" s="8" t="str">
        <f>IFERROR(VLOOKUP($B$421,$4:$126,MATCH($S431&amp;"/"&amp;G$341,$2:$2,0),FALSE),"")</f>
        <v/>
      </c>
      <c r="H424" s="8" t="str">
        <f>IFERROR(VLOOKUP($B$421,$4:$126,MATCH($S431&amp;"/"&amp;H$341,$2:$2,0),FALSE),"")</f>
        <v/>
      </c>
      <c r="I424" s="8" t="str">
        <f>IFERROR(VLOOKUP($B$421,$4:$126,MATCH($S431&amp;"/"&amp;I$341,$2:$2,0),FALSE),"")</f>
        <v/>
      </c>
      <c r="J424" s="8" t="str">
        <f>IFERROR(VLOOKUP($B$421,$4:$126,MATCH($S431&amp;"/"&amp;J$341,$2:$2,0),FALSE),"")</f>
        <v/>
      </c>
      <c r="K424" s="8" t="str">
        <f>IFERROR(VLOOKUP($B$421,$4:$126,MATCH($S431&amp;"/"&amp;K$341,$2:$2,0),FALSE),"")</f>
        <v/>
      </c>
      <c r="L424" s="8" t="str">
        <f>IFERROR(VLOOKUP($B$421,$4:$126,MATCH($S431&amp;"/"&amp;L$341,$2:$2,0),FALSE),"")</f>
        <v/>
      </c>
      <c r="M424" s="8">
        <f>IFERROR(VLOOKUP($B$421,$4:$126,MATCH($S431&amp;"/"&amp;M$341,$2:$2,0),FALSE),"")</f>
        <v>0</v>
      </c>
      <c r="N424" s="8">
        <f>IFERROR(VLOOKUP($B$421,$4:$126,MATCH($S431&amp;"/"&amp;N$341,$2:$2,0),FALSE),"")</f>
        <v>0</v>
      </c>
      <c r="O424" s="8">
        <f>IFERROR(VLOOKUP($B$421,$4:$126,MATCH($S431&amp;"/"&amp;O$341,$2:$2,0),FALSE),"")</f>
        <v>0</v>
      </c>
      <c r="P424" s="8">
        <f>IFERROR(VLOOKUP($B$421,$4:$126,MATCH($S431&amp;"/"&amp;P$341,$2:$2,0),FALSE),"")</f>
        <v>0</v>
      </c>
      <c r="Q424" s="8">
        <f>IFERROR(VLOOKUP($B$415,$4:$126,MATCH($S424&amp;"/"&amp;Q$348,$2:$2,0),FALSE),"")</f>
        <v>0</v>
      </c>
      <c r="R424" s="6"/>
      <c r="S424" s="9" t="s">
        <v>13</v>
      </c>
    </row>
    <row r="425" spans="1:19" ht="14">
      <c r="B425" s="8" t="str">
        <f>IFERROR(VLOOKUP($B$421,$4:$126,MATCH($S432&amp;"/"&amp;B$341,$2:$2,0),FALSE),"")</f>
        <v/>
      </c>
      <c r="C425" s="8" t="str">
        <f>IFERROR(VLOOKUP($B$421,$4:$126,MATCH($S432&amp;"/"&amp;C$341,$2:$2,0),FALSE),"")</f>
        <v/>
      </c>
      <c r="D425" s="8" t="str">
        <f>IFERROR(VLOOKUP($B$421,$4:$126,MATCH($S432&amp;"/"&amp;D$341,$2:$2,0),FALSE),"")</f>
        <v/>
      </c>
      <c r="E425" s="8" t="str">
        <f>IFERROR(VLOOKUP($B$421,$4:$126,MATCH($S432&amp;"/"&amp;E$341,$2:$2,0),FALSE),"")</f>
        <v/>
      </c>
      <c r="F425" s="8" t="str">
        <f>IFERROR(VLOOKUP($B$421,$4:$126,MATCH($S432&amp;"/"&amp;F$341,$2:$2,0),FALSE),"")</f>
        <v/>
      </c>
      <c r="G425" s="8" t="str">
        <f>IFERROR(VLOOKUP($B$421,$4:$126,MATCH($S432&amp;"/"&amp;G$341,$2:$2,0),FALSE),"")</f>
        <v/>
      </c>
      <c r="H425" s="8" t="str">
        <f>IFERROR(VLOOKUP($B$421,$4:$126,MATCH($S432&amp;"/"&amp;H$341,$2:$2,0),FALSE),"")</f>
        <v/>
      </c>
      <c r="I425" s="8" t="str">
        <f>IFERROR(VLOOKUP($B$421,$4:$126,MATCH($S432&amp;"/"&amp;I$341,$2:$2,0),FALSE),"")</f>
        <v/>
      </c>
      <c r="J425" s="8" t="str">
        <f>IFERROR(VLOOKUP($B$421,$4:$126,MATCH($S432&amp;"/"&amp;J$341,$2:$2,0),FALSE),"")</f>
        <v/>
      </c>
      <c r="K425" s="8" t="str">
        <f>IFERROR(VLOOKUP($B$421,$4:$126,MATCH($S432&amp;"/"&amp;K$341,$2:$2,0),FALSE),"")</f>
        <v/>
      </c>
      <c r="L425" s="8" t="str">
        <f>IFERROR(VLOOKUP($B$421,$4:$126,MATCH($S432&amp;"/"&amp;L$341,$2:$2,0),FALSE),"")</f>
        <v/>
      </c>
      <c r="M425" s="8">
        <f>IFERROR(VLOOKUP($B$421,$4:$126,MATCH($S432&amp;"/"&amp;M$341,$2:$2,0),FALSE),"")</f>
        <v>0</v>
      </c>
      <c r="N425" s="8">
        <f>IFERROR(VLOOKUP($B$421,$4:$126,MATCH($S432&amp;"/"&amp;N$341,$2:$2,0),FALSE),IFERROR(VLOOKUP($B$421,$4:$126,MATCH($S431&amp;"/"&amp;N$341,$2:$2,0),FALSE),IFERROR(VLOOKUP($B$421,$4:$126,MATCH($S430&amp;"/"&amp;N$341,$2:$2,0),FALSE),IFERROR(VLOOKUP($B$421,$4:$126,MATCH($S429&amp;"/"&amp;N$341,$2:$2,0),FALSE),""))))</f>
        <v>0</v>
      </c>
      <c r="O425" s="8">
        <f>IFERROR(VLOOKUP($B$421,$4:$126,MATCH($S432&amp;"/"&amp;O$341,$2:$2,0),FALSE),IFERROR(VLOOKUP($B$421,$4:$126,MATCH($S431&amp;"/"&amp;O$341,$2:$2,0),FALSE),IFERROR(VLOOKUP($B$421,$4:$126,MATCH($S430&amp;"/"&amp;O$341,$2:$2,0),FALSE),IFERROR(VLOOKUP($B$421,$4:$126,MATCH($S429&amp;"/"&amp;O$341,$2:$2,0),FALSE),""))))</f>
        <v>0</v>
      </c>
      <c r="P425" s="8">
        <f>IFERROR(VLOOKUP($B$421,$4:$126,MATCH($S432&amp;"/"&amp;P$341,$2:$2,0),FALSE),IFERROR(VLOOKUP($B$421,$4:$126,MATCH($S431&amp;"/"&amp;P$341,$2:$2,0),FALSE),IFERROR(VLOOKUP($B$421,$4:$126,MATCH($S430&amp;"/"&amp;P$341,$2:$2,0),FALSE),IFERROR(VLOOKUP($B$421,$4:$126,MATCH($S429&amp;"/"&amp;P$341,$2:$2,0),FALSE),""))))</f>
        <v>0</v>
      </c>
      <c r="Q425" s="8">
        <f>IFERROR(VLOOKUP($B$415,$4:$126,MATCH($S425&amp;"/"&amp;Q$348,$2:$2,0),FALSE),"")</f>
        <v>0</v>
      </c>
      <c r="R425" s="6"/>
      <c r="S425" s="9" t="s">
        <v>14</v>
      </c>
    </row>
    <row r="426" spans="1:19" ht="14">
      <c r="A426" s="86"/>
      <c r="B426" s="13" t="e">
        <f>+B425/B$450</f>
        <v>#VALUE!</v>
      </c>
      <c r="C426" s="13" t="e">
        <f>+C425/C$450</f>
        <v>#VALUE!</v>
      </c>
      <c r="D426" s="13" t="e">
        <f>+D425/D$450</f>
        <v>#VALUE!</v>
      </c>
      <c r="E426" s="13" t="e">
        <f>+E425/E$450</f>
        <v>#VALUE!</v>
      </c>
      <c r="F426" s="13" t="e">
        <f>+F425/F$450</f>
        <v>#VALUE!</v>
      </c>
      <c r="G426" s="13" t="e">
        <f>+G425/G$450</f>
        <v>#VALUE!</v>
      </c>
      <c r="H426" s="13" t="e">
        <f>+H425/H$450</f>
        <v>#VALUE!</v>
      </c>
      <c r="I426" s="13" t="e">
        <f>+I425/I$450</f>
        <v>#VALUE!</v>
      </c>
      <c r="J426" s="13" t="e">
        <f>+J425/J$450</f>
        <v>#VALUE!</v>
      </c>
      <c r="K426" s="13" t="e">
        <f>+K425/K$450</f>
        <v>#VALUE!</v>
      </c>
      <c r="L426" s="13" t="e">
        <f>+L425/L$450</f>
        <v>#VALUE!</v>
      </c>
      <c r="M426" s="13">
        <f>+M425/M$450</f>
        <v>0</v>
      </c>
      <c r="N426" s="13">
        <f>+N425/N$450</f>
        <v>0</v>
      </c>
      <c r="O426" s="13">
        <f>+O425/O$450</f>
        <v>0</v>
      </c>
      <c r="P426" s="13">
        <f>+P425/P$450</f>
        <v>0</v>
      </c>
      <c r="Q426" s="8">
        <f>IFERROR(VLOOKUP($B$415,$4:$126,MATCH($S426&amp;"/"&amp;Q$348,$2:$2,0),FALSE),IFERROR(VLOOKUP($B$415,$4:$126,MATCH($S425&amp;"/"&amp;Q$348,$2:$2,0),FALSE),IFERROR(VLOOKUP($B$415,$4:$126,MATCH($S424&amp;"/"&amp;Q$348,$2:$2,0),FALSE),IFERROR(VLOOKUP($B$415,$4:$126,MATCH($S423&amp;"/"&amp;Q$348,$2:$2,0),FALSE),""))))</f>
        <v>0</v>
      </c>
      <c r="R426" s="6"/>
      <c r="S426" s="9" t="s">
        <v>15</v>
      </c>
    </row>
    <row r="427" spans="1:19" ht="14">
      <c r="A427" s="84"/>
      <c r="B427" s="355" t="s">
        <v>323</v>
      </c>
      <c r="C427" s="355"/>
      <c r="D427" s="355"/>
      <c r="E427" s="355"/>
      <c r="F427" s="355"/>
      <c r="G427" s="355"/>
      <c r="H427" s="355"/>
      <c r="I427" s="355"/>
      <c r="J427" s="355"/>
      <c r="K427" s="355"/>
      <c r="L427" s="355"/>
      <c r="M427" s="355"/>
      <c r="N427" s="355"/>
      <c r="O427" s="118"/>
      <c r="P427" s="118"/>
      <c r="Q427" s="12">
        <f>+Q426/Q$402</f>
        <v>0</v>
      </c>
      <c r="R427" s="6"/>
      <c r="S427" s="11" t="s">
        <v>377</v>
      </c>
    </row>
    <row r="428" spans="1:19" ht="14">
      <c r="B428" s="8" t="str">
        <f>IFERROR(VLOOKUP($B$427,$4:$126,MATCH($S435&amp;"/"&amp;B$341,$2:$2,0),FALSE),"")</f>
        <v/>
      </c>
      <c r="C428" s="8" t="str">
        <f>IFERROR(VLOOKUP($B$427,$4:$126,MATCH($S435&amp;"/"&amp;C$341,$2:$2,0),FALSE),"")</f>
        <v/>
      </c>
      <c r="D428" s="8" t="str">
        <f>IFERROR(VLOOKUP($B$427,$4:$126,MATCH($S435&amp;"/"&amp;D$341,$2:$2,0),FALSE),"")</f>
        <v/>
      </c>
      <c r="E428" s="8" t="str">
        <f>IFERROR(VLOOKUP($B$427,$4:$126,MATCH($S435&amp;"/"&amp;E$341,$2:$2,0),FALSE),"")</f>
        <v/>
      </c>
      <c r="F428" s="8" t="str">
        <f>IFERROR(VLOOKUP($B$427,$4:$126,MATCH($S435&amp;"/"&amp;F$341,$2:$2,0),FALSE),"")</f>
        <v/>
      </c>
      <c r="G428" s="8" t="str">
        <f>IFERROR(VLOOKUP($B$427,$4:$126,MATCH($S435&amp;"/"&amp;G$341,$2:$2,0),FALSE),"")</f>
        <v/>
      </c>
      <c r="H428" s="8" t="str">
        <f>IFERROR(VLOOKUP($B$427,$4:$126,MATCH($S435&amp;"/"&amp;H$341,$2:$2,0),FALSE),"")</f>
        <v/>
      </c>
      <c r="I428" s="8" t="str">
        <f>IFERROR(VLOOKUP($B$427,$4:$126,MATCH($S435&amp;"/"&amp;I$341,$2:$2,0),FALSE),"")</f>
        <v/>
      </c>
      <c r="J428" s="8" t="str">
        <f>IFERROR(VLOOKUP($B$427,$4:$126,MATCH($S435&amp;"/"&amp;J$341,$2:$2,0),FALSE),"")</f>
        <v/>
      </c>
      <c r="K428" s="8" t="str">
        <f>IFERROR(VLOOKUP($B$427,$4:$126,MATCH($S435&amp;"/"&amp;K$341,$2:$2,0),FALSE),"")</f>
        <v/>
      </c>
      <c r="L428" s="8" t="str">
        <f>IFERROR(VLOOKUP($B$427,$4:$126,MATCH($S435&amp;"/"&amp;L$341,$2:$2,0),FALSE),"")</f>
        <v/>
      </c>
      <c r="M428" s="8">
        <f>IFERROR(VLOOKUP($B$427,$4:$126,MATCH($S435&amp;"/"&amp;M$341,$2:$2,0),FALSE),"")</f>
        <v>10915</v>
      </c>
      <c r="N428" s="8">
        <f>IFERROR(VLOOKUP($B$427,$4:$126,MATCH($S435&amp;"/"&amp;N$341,$2:$2,0),FALSE),"")</f>
        <v>47834</v>
      </c>
      <c r="O428" s="8">
        <f>IFERROR(VLOOKUP($B$427,$4:$126,MATCH($S435&amp;"/"&amp;O$341,$2:$2,0),FALSE),"")</f>
        <v>45067</v>
      </c>
      <c r="P428" s="8">
        <f>IFERROR(VLOOKUP($B$427,$4:$126,MATCH($S435&amp;"/"&amp;P$341,$2:$2,0),FALSE),"")</f>
        <v>44152</v>
      </c>
      <c r="Q428" s="118"/>
      <c r="R428" s="6"/>
      <c r="S428" s="3"/>
    </row>
    <row r="429" spans="1:19" ht="14">
      <c r="B429" s="8" t="str">
        <f>IFERROR(VLOOKUP($B$427,$4:$126,MATCH($S436&amp;"/"&amp;B$341,$2:$2,0),FALSE),"")</f>
        <v/>
      </c>
      <c r="C429" s="8" t="str">
        <f>IFERROR(VLOOKUP($B$427,$4:$126,MATCH($S436&amp;"/"&amp;C$341,$2:$2,0),FALSE),"")</f>
        <v/>
      </c>
      <c r="D429" s="8" t="str">
        <f>IFERROR(VLOOKUP($B$427,$4:$126,MATCH($S436&amp;"/"&amp;D$341,$2:$2,0),FALSE),"")</f>
        <v/>
      </c>
      <c r="E429" s="8" t="str">
        <f>IFERROR(VLOOKUP($B$427,$4:$126,MATCH($S436&amp;"/"&amp;E$341,$2:$2,0),FALSE),"")</f>
        <v/>
      </c>
      <c r="F429" s="8" t="str">
        <f>IFERROR(VLOOKUP($B$427,$4:$126,MATCH($S436&amp;"/"&amp;F$341,$2:$2,0),FALSE),"")</f>
        <v/>
      </c>
      <c r="G429" s="8" t="str">
        <f>IFERROR(VLOOKUP($B$427,$4:$126,MATCH($S436&amp;"/"&amp;G$341,$2:$2,0),FALSE),"")</f>
        <v/>
      </c>
      <c r="H429" s="8" t="str">
        <f>IFERROR(VLOOKUP($B$427,$4:$126,MATCH($S436&amp;"/"&amp;H$341,$2:$2,0),FALSE),"")</f>
        <v/>
      </c>
      <c r="I429" s="8" t="str">
        <f>IFERROR(VLOOKUP($B$427,$4:$126,MATCH($S436&amp;"/"&amp;I$341,$2:$2,0),FALSE),"")</f>
        <v/>
      </c>
      <c r="J429" s="8" t="str">
        <f>IFERROR(VLOOKUP($B$427,$4:$126,MATCH($S436&amp;"/"&amp;J$341,$2:$2,0),FALSE),"")</f>
        <v/>
      </c>
      <c r="K429" s="8" t="str">
        <f>IFERROR(VLOOKUP($B$427,$4:$126,MATCH($S436&amp;"/"&amp;K$341,$2:$2,0),FALSE),"")</f>
        <v/>
      </c>
      <c r="L429" s="8" t="str">
        <f>IFERROR(VLOOKUP($B$427,$4:$126,MATCH($S436&amp;"/"&amp;L$341,$2:$2,0),FALSE),"")</f>
        <v/>
      </c>
      <c r="M429" s="8">
        <f>IFERROR(VLOOKUP($B$427,$4:$126,MATCH($S436&amp;"/"&amp;M$341,$2:$2,0),FALSE),"")</f>
        <v>12061</v>
      </c>
      <c r="N429" s="8">
        <f>IFERROR(VLOOKUP($B$427,$4:$126,MATCH($S436&amp;"/"&amp;N$341,$2:$2,0),FALSE),"")</f>
        <v>47551</v>
      </c>
      <c r="O429" s="8">
        <f>IFERROR(VLOOKUP($B$427,$4:$126,MATCH($S436&amp;"/"&amp;O$341,$2:$2,0),FALSE),"")</f>
        <v>44547</v>
      </c>
      <c r="P429" s="8">
        <f>IFERROR(VLOOKUP($B$427,$4:$126,MATCH($S436&amp;"/"&amp;P$341,$2:$2,0),FALSE),"")</f>
        <v>43837</v>
      </c>
      <c r="Q429" s="8">
        <f>IFERROR(VLOOKUP($B$421,$4:$126,MATCH($S429&amp;"/"&amp;Q$348,$2:$2,0),FALSE),"")</f>
        <v>0</v>
      </c>
      <c r="R429" s="6"/>
      <c r="S429" s="9" t="s">
        <v>12</v>
      </c>
    </row>
    <row r="430" spans="1:19" ht="14">
      <c r="B430" s="8" t="str">
        <f>IFERROR(VLOOKUP($B$427,$4:$126,MATCH($S437&amp;"/"&amp;B$341,$2:$2,0),FALSE),"")</f>
        <v/>
      </c>
      <c r="C430" s="8" t="str">
        <f>IFERROR(VLOOKUP($B$427,$4:$126,MATCH($S437&amp;"/"&amp;C$341,$2:$2,0),FALSE),"")</f>
        <v/>
      </c>
      <c r="D430" s="8" t="str">
        <f>IFERROR(VLOOKUP($B$427,$4:$126,MATCH($S437&amp;"/"&amp;D$341,$2:$2,0),FALSE),"")</f>
        <v/>
      </c>
      <c r="E430" s="8" t="str">
        <f>IFERROR(VLOOKUP($B$427,$4:$126,MATCH($S437&amp;"/"&amp;E$341,$2:$2,0),FALSE),"")</f>
        <v/>
      </c>
      <c r="F430" s="8" t="str">
        <f>IFERROR(VLOOKUP($B$427,$4:$126,MATCH($S437&amp;"/"&amp;F$341,$2:$2,0),FALSE),"")</f>
        <v/>
      </c>
      <c r="G430" s="8" t="str">
        <f>IFERROR(VLOOKUP($B$427,$4:$126,MATCH($S437&amp;"/"&amp;G$341,$2:$2,0),FALSE),"")</f>
        <v/>
      </c>
      <c r="H430" s="8" t="str">
        <f>IFERROR(VLOOKUP($B$427,$4:$126,MATCH($S437&amp;"/"&amp;H$341,$2:$2,0),FALSE),"")</f>
        <v/>
      </c>
      <c r="I430" s="8" t="str">
        <f>IFERROR(VLOOKUP($B$427,$4:$126,MATCH($S437&amp;"/"&amp;I$341,$2:$2,0),FALSE),"")</f>
        <v/>
      </c>
      <c r="J430" s="8" t="str">
        <f>IFERROR(VLOOKUP($B$427,$4:$126,MATCH($S437&amp;"/"&amp;J$341,$2:$2,0),FALSE),"")</f>
        <v/>
      </c>
      <c r="K430" s="8" t="str">
        <f>IFERROR(VLOOKUP($B$427,$4:$126,MATCH($S437&amp;"/"&amp;K$341,$2:$2,0),FALSE),"")</f>
        <v/>
      </c>
      <c r="L430" s="8" t="str">
        <f>IFERROR(VLOOKUP($B$427,$4:$126,MATCH($S437&amp;"/"&amp;L$341,$2:$2,0),FALSE),"")</f>
        <v/>
      </c>
      <c r="M430" s="8">
        <f>IFERROR(VLOOKUP($B$427,$4:$126,MATCH($S437&amp;"/"&amp;M$341,$2:$2,0),FALSE),"")</f>
        <v>11575</v>
      </c>
      <c r="N430" s="8">
        <f>IFERROR(VLOOKUP($B$427,$4:$126,MATCH($S437&amp;"/"&amp;N$341,$2:$2,0),FALSE),"")</f>
        <v>47659</v>
      </c>
      <c r="O430" s="8">
        <f>IFERROR(VLOOKUP($B$427,$4:$126,MATCH($S437&amp;"/"&amp;O$341,$2:$2,0),FALSE),"")</f>
        <v>43781</v>
      </c>
      <c r="P430" s="8">
        <f>IFERROR(VLOOKUP($B$427,$4:$126,MATCH($S437&amp;"/"&amp;P$341,$2:$2,0),FALSE),"")</f>
        <v>39947</v>
      </c>
      <c r="Q430" s="8">
        <f>IFERROR(VLOOKUP($B$421,$4:$126,MATCH($S430&amp;"/"&amp;Q$348,$2:$2,0),FALSE),"")</f>
        <v>0</v>
      </c>
      <c r="R430" s="6"/>
      <c r="S430" s="9" t="s">
        <v>13</v>
      </c>
    </row>
    <row r="431" spans="1:19" ht="14">
      <c r="B431" s="8" t="str">
        <f>IFERROR(VLOOKUP($B$427,$4:$126,MATCH($S438&amp;"/"&amp;B$341,$2:$2,0),FALSE),"")</f>
        <v/>
      </c>
      <c r="C431" s="8" t="str">
        <f>IFERROR(VLOOKUP($B$427,$4:$126,MATCH($S438&amp;"/"&amp;C$341,$2:$2,0),FALSE),"")</f>
        <v/>
      </c>
      <c r="D431" s="8" t="str">
        <f>IFERROR(VLOOKUP($B$427,$4:$126,MATCH($S438&amp;"/"&amp;D$341,$2:$2,0),FALSE),"")</f>
        <v/>
      </c>
      <c r="E431" s="8" t="str">
        <f>IFERROR(VLOOKUP($B$427,$4:$126,MATCH($S438&amp;"/"&amp;E$341,$2:$2,0),FALSE),"")</f>
        <v/>
      </c>
      <c r="F431" s="8" t="str">
        <f>IFERROR(VLOOKUP($B$427,$4:$126,MATCH($S438&amp;"/"&amp;F$341,$2:$2,0),FALSE),"")</f>
        <v/>
      </c>
      <c r="G431" s="8" t="str">
        <f>IFERROR(VLOOKUP($B$427,$4:$126,MATCH($S438&amp;"/"&amp;G$341,$2:$2,0),FALSE),"")</f>
        <v/>
      </c>
      <c r="H431" s="8" t="str">
        <f>IFERROR(VLOOKUP($B$427,$4:$126,MATCH($S438&amp;"/"&amp;H$341,$2:$2,0),FALSE),"")</f>
        <v/>
      </c>
      <c r="I431" s="8" t="str">
        <f>IFERROR(VLOOKUP($B$427,$4:$126,MATCH($S438&amp;"/"&amp;I$341,$2:$2,0),FALSE),"")</f>
        <v/>
      </c>
      <c r="J431" s="8" t="str">
        <f>IFERROR(VLOOKUP($B$427,$4:$126,MATCH($S438&amp;"/"&amp;J$341,$2:$2,0),FALSE),"")</f>
        <v/>
      </c>
      <c r="K431" s="8" t="str">
        <f>IFERROR(VLOOKUP($B$427,$4:$126,MATCH($S438&amp;"/"&amp;K$341,$2:$2,0),FALSE),"")</f>
        <v/>
      </c>
      <c r="L431" s="8" t="str">
        <f>IFERROR(VLOOKUP($B$427,$4:$126,MATCH($S438&amp;"/"&amp;L$341,$2:$2,0),FALSE),"")</f>
        <v/>
      </c>
      <c r="M431" s="8">
        <f>IFERROR(VLOOKUP($B$427,$4:$126,MATCH($S438&amp;"/"&amp;M$341,$2:$2,0),FALSE),"")</f>
        <v>11543.98</v>
      </c>
      <c r="N431" s="8">
        <f>IFERROR(VLOOKUP($B$427,$4:$126,MATCH($S438&amp;"/"&amp;N$341,$2:$2,0),FALSE),IFERROR(VLOOKUP($B$427,$4:$126,MATCH($S437&amp;"/"&amp;N$341,$2:$2,0),FALSE),IFERROR(VLOOKUP($B$427,$4:$126,MATCH($S436&amp;"/"&amp;N$341,$2:$2,0),FALSE),IFERROR(VLOOKUP($B$427,$4:$126,MATCH($S435&amp;"/"&amp;N$341,$2:$2,0),FALSE),""))))</f>
        <v>46785.86</v>
      </c>
      <c r="O431" s="8">
        <f>IFERROR(VLOOKUP($B$427,$4:$126,MATCH($S438&amp;"/"&amp;O$341,$2:$2,0),FALSE),IFERROR(VLOOKUP($B$427,$4:$126,MATCH($S437&amp;"/"&amp;O$341,$2:$2,0),FALSE),IFERROR(VLOOKUP($B$427,$4:$126,MATCH($S436&amp;"/"&amp;O$341,$2:$2,0),FALSE),IFERROR(VLOOKUP($B$427,$4:$126,MATCH($S435&amp;"/"&amp;O$341,$2:$2,0),FALSE),""))))</f>
        <v>45356.17</v>
      </c>
      <c r="P431" s="8">
        <f>IFERROR(VLOOKUP($B$427,$4:$126,MATCH($S438&amp;"/"&amp;P$341,$2:$2,0),FALSE),IFERROR(VLOOKUP($B$427,$4:$126,MATCH($S437&amp;"/"&amp;P$341,$2:$2,0),FALSE),IFERROR(VLOOKUP($B$427,$4:$126,MATCH($S436&amp;"/"&amp;P$341,$2:$2,0),FALSE),IFERROR(VLOOKUP($B$427,$4:$126,MATCH($S435&amp;"/"&amp;P$341,$2:$2,0),FALSE),""))))</f>
        <v>114451.5</v>
      </c>
      <c r="Q431" s="8">
        <f>IFERROR(VLOOKUP($B$421,$4:$126,MATCH($S431&amp;"/"&amp;Q$348,$2:$2,0),FALSE),"")</f>
        <v>0</v>
      </c>
      <c r="R431" s="6"/>
      <c r="S431" s="9" t="s">
        <v>14</v>
      </c>
    </row>
    <row r="432" spans="1:19" ht="14">
      <c r="B432" s="12" t="e">
        <f>+B431/B$395</f>
        <v>#VALUE!</v>
      </c>
      <c r="C432" s="12" t="e">
        <f>+C431/C$395</f>
        <v>#VALUE!</v>
      </c>
      <c r="D432" s="12" t="e">
        <f>+D431/D$395</f>
        <v>#VALUE!</v>
      </c>
      <c r="E432" s="12" t="e">
        <f>+E431/E$395</f>
        <v>#VALUE!</v>
      </c>
      <c r="F432" s="12" t="e">
        <f>+F431/F$395</f>
        <v>#VALUE!</v>
      </c>
      <c r="G432" s="12" t="e">
        <f>+G431/G$395</f>
        <v>#VALUE!</v>
      </c>
      <c r="H432" s="12" t="e">
        <f>+H431/H$395</f>
        <v>#VALUE!</v>
      </c>
      <c r="I432" s="12" t="e">
        <f>+I431/I$395</f>
        <v>#VALUE!</v>
      </c>
      <c r="J432" s="12" t="e">
        <f>+J431/J$395</f>
        <v>#VALUE!</v>
      </c>
      <c r="K432" s="12" t="e">
        <f>+K431/K$395</f>
        <v>#VALUE!</v>
      </c>
      <c r="L432" s="12" t="e">
        <f>+L431/L$395</f>
        <v>#VALUE!</v>
      </c>
      <c r="M432" s="12">
        <f>+M431/M$395</f>
        <v>1.055733419752909E-2</v>
      </c>
      <c r="N432" s="12">
        <f>+N431/N$395</f>
        <v>4.6669767553118593E-2</v>
      </c>
      <c r="O432" s="12">
        <f>+O431/O$395</f>
        <v>3.4044946562071896E-2</v>
      </c>
      <c r="P432" s="12">
        <f>+P431/P$395</f>
        <v>5.0901176507569687E-2</v>
      </c>
      <c r="Q432" s="8">
        <f>IFERROR(VLOOKUP($B$421,$4:$126,MATCH($S432&amp;"/"&amp;Q$348,$2:$2,0),FALSE),IFERROR(VLOOKUP($B$421,$4:$126,MATCH($S431&amp;"/"&amp;Q$348,$2:$2,0),FALSE),IFERROR(VLOOKUP($B$421,$4:$126,MATCH($S430&amp;"/"&amp;Q$348,$2:$2,0),FALSE),IFERROR(VLOOKUP($B$421,$4:$126,MATCH($S429&amp;"/"&amp;Q$348,$2:$2,0),FALSE),""))))</f>
        <v>0</v>
      </c>
      <c r="R432" s="6"/>
      <c r="S432" s="9" t="s">
        <v>15</v>
      </c>
    </row>
    <row r="433" spans="1:19" s="87" customFormat="1" ht="14">
      <c r="A433" s="79"/>
      <c r="B433" s="354" t="s">
        <v>324</v>
      </c>
      <c r="C433" s="354"/>
      <c r="D433" s="354"/>
      <c r="E433" s="354"/>
      <c r="F433" s="354"/>
      <c r="G433" s="354"/>
      <c r="H433" s="354"/>
      <c r="I433" s="354"/>
      <c r="J433" s="354"/>
      <c r="K433" s="354"/>
      <c r="L433" s="354"/>
      <c r="M433" s="354"/>
      <c r="N433" s="354"/>
      <c r="O433" s="117"/>
      <c r="P433" s="117"/>
      <c r="Q433" s="13">
        <f t="shared" ref="Q433" si="12">+Q432/Q$457</f>
        <v>0</v>
      </c>
      <c r="R433" s="6"/>
      <c r="S433" s="14" t="s">
        <v>16</v>
      </c>
    </row>
    <row r="434" spans="1:19" ht="14">
      <c r="B434" s="8" t="str">
        <f>IFERROR(VLOOKUP($B$433,$4:$126,MATCH($S441&amp;"/"&amp;B$341,$2:$2,0),FALSE),"")</f>
        <v/>
      </c>
      <c r="C434" s="8" t="str">
        <f>IFERROR(VLOOKUP($B$433,$4:$126,MATCH($S441&amp;"/"&amp;C$341,$2:$2,0),FALSE),"")</f>
        <v/>
      </c>
      <c r="D434" s="8" t="str">
        <f>IFERROR(VLOOKUP($B$433,$4:$126,MATCH($S441&amp;"/"&amp;D$341,$2:$2,0),FALSE),"")</f>
        <v/>
      </c>
      <c r="E434" s="8" t="str">
        <f>IFERROR(VLOOKUP($B$433,$4:$126,MATCH($S441&amp;"/"&amp;E$341,$2:$2,0),FALSE),"")</f>
        <v/>
      </c>
      <c r="F434" s="8" t="str">
        <f>IFERROR(VLOOKUP($B$433,$4:$126,MATCH($S441&amp;"/"&amp;F$341,$2:$2,0),FALSE),"")</f>
        <v/>
      </c>
      <c r="G434" s="8" t="str">
        <f>IFERROR(VLOOKUP($B$433,$4:$126,MATCH($S441&amp;"/"&amp;G$341,$2:$2,0),FALSE),"")</f>
        <v/>
      </c>
      <c r="H434" s="8" t="str">
        <f>IFERROR(VLOOKUP($B$433,$4:$126,MATCH($S441&amp;"/"&amp;H$341,$2:$2,0),FALSE),"")</f>
        <v/>
      </c>
      <c r="I434" s="8" t="str">
        <f>IFERROR(VLOOKUP($B$433,$4:$126,MATCH($S441&amp;"/"&amp;I$341,$2:$2,0),FALSE),"")</f>
        <v/>
      </c>
      <c r="J434" s="8" t="str">
        <f>IFERROR(VLOOKUP($B$433,$4:$126,MATCH($S441&amp;"/"&amp;J$341,$2:$2,0),FALSE),"")</f>
        <v/>
      </c>
      <c r="K434" s="8" t="str">
        <f>IFERROR(VLOOKUP($B$433,$4:$126,MATCH($S441&amp;"/"&amp;K$341,$2:$2,0),FALSE),"")</f>
        <v/>
      </c>
      <c r="L434" s="8" t="str">
        <f>IFERROR(VLOOKUP($B$433,$4:$126,MATCH($S441&amp;"/"&amp;L$341,$2:$2,0),FALSE),"")</f>
        <v/>
      </c>
      <c r="M434" s="8">
        <f>IFERROR(VLOOKUP($B$433,$4:$126,MATCH($S441&amp;"/"&amp;M$341,$2:$2,0),FALSE),"")</f>
        <v>161026</v>
      </c>
      <c r="N434" s="8">
        <f>IFERROR(VLOOKUP($B$433,$4:$126,MATCH($S441&amp;"/"&amp;N$341,$2:$2,0),FALSE),"")</f>
        <v>170258</v>
      </c>
      <c r="O434" s="8">
        <f>IFERROR(VLOOKUP($B$433,$4:$126,MATCH($S441&amp;"/"&amp;O$341,$2:$2,0),FALSE),"")</f>
        <v>142237</v>
      </c>
      <c r="P434" s="8">
        <f>IFERROR(VLOOKUP($B$433,$4:$126,MATCH($S441&amp;"/"&amp;P$341,$2:$2,0),FALSE),"")</f>
        <v>215628</v>
      </c>
      <c r="Q434" s="118"/>
      <c r="R434" s="6"/>
      <c r="S434" s="3"/>
    </row>
    <row r="435" spans="1:19" ht="14">
      <c r="B435" s="8" t="str">
        <f>IFERROR(VLOOKUP($B$433,$4:$126,MATCH($S442&amp;"/"&amp;B$341,$2:$2,0),FALSE),"")</f>
        <v/>
      </c>
      <c r="C435" s="8" t="str">
        <f>IFERROR(VLOOKUP($B$433,$4:$126,MATCH($S442&amp;"/"&amp;C$341,$2:$2,0),FALSE),"")</f>
        <v/>
      </c>
      <c r="D435" s="8" t="str">
        <f>IFERROR(VLOOKUP($B$433,$4:$126,MATCH($S442&amp;"/"&amp;D$341,$2:$2,0),FALSE),"")</f>
        <v/>
      </c>
      <c r="E435" s="8" t="str">
        <f>IFERROR(VLOOKUP($B$433,$4:$126,MATCH($S442&amp;"/"&amp;E$341,$2:$2,0),FALSE),"")</f>
        <v/>
      </c>
      <c r="F435" s="8" t="str">
        <f>IFERROR(VLOOKUP($B$433,$4:$126,MATCH($S442&amp;"/"&amp;F$341,$2:$2,0),FALSE),"")</f>
        <v/>
      </c>
      <c r="G435" s="8" t="str">
        <f>IFERROR(VLOOKUP($B$433,$4:$126,MATCH($S442&amp;"/"&amp;G$341,$2:$2,0),FALSE),"")</f>
        <v/>
      </c>
      <c r="H435" s="8" t="str">
        <f>IFERROR(VLOOKUP($B$433,$4:$126,MATCH($S442&amp;"/"&amp;H$341,$2:$2,0),FALSE),"")</f>
        <v/>
      </c>
      <c r="I435" s="8" t="str">
        <f>IFERROR(VLOOKUP($B$433,$4:$126,MATCH($S442&amp;"/"&amp;I$341,$2:$2,0),FALSE),"")</f>
        <v/>
      </c>
      <c r="J435" s="8" t="str">
        <f>IFERROR(VLOOKUP($B$433,$4:$126,MATCH($S442&amp;"/"&amp;J$341,$2:$2,0),FALSE),"")</f>
        <v/>
      </c>
      <c r="K435" s="8" t="str">
        <f>IFERROR(VLOOKUP($B$433,$4:$126,MATCH($S442&amp;"/"&amp;K$341,$2:$2,0),FALSE),"")</f>
        <v/>
      </c>
      <c r="L435" s="8" t="str">
        <f>IFERROR(VLOOKUP($B$433,$4:$126,MATCH($S442&amp;"/"&amp;L$341,$2:$2,0),FALSE),"")</f>
        <v/>
      </c>
      <c r="M435" s="8">
        <f>IFERROR(VLOOKUP($B$433,$4:$126,MATCH($S442&amp;"/"&amp;M$341,$2:$2,0),FALSE),"")</f>
        <v>188974</v>
      </c>
      <c r="N435" s="8">
        <f>IFERROR(VLOOKUP($B$433,$4:$126,MATCH($S442&amp;"/"&amp;N$341,$2:$2,0),FALSE),"")</f>
        <v>147297</v>
      </c>
      <c r="O435" s="8">
        <f>IFERROR(VLOOKUP($B$433,$4:$126,MATCH($S442&amp;"/"&amp;O$341,$2:$2,0),FALSE),"")</f>
        <v>175214</v>
      </c>
      <c r="P435" s="8">
        <f>IFERROR(VLOOKUP($B$433,$4:$126,MATCH($S442&amp;"/"&amp;P$341,$2:$2,0),FALSE),"")</f>
        <v>190652</v>
      </c>
      <c r="Q435" s="8">
        <f>IFERROR(VLOOKUP($B$427,$4:$126,MATCH($S435&amp;"/"&amp;Q$348,$2:$2,0),FALSE),"")</f>
        <v>121410</v>
      </c>
      <c r="R435" s="6"/>
      <c r="S435" s="9" t="s">
        <v>12</v>
      </c>
    </row>
    <row r="436" spans="1:19" ht="14">
      <c r="B436" s="8" t="str">
        <f>IFERROR(VLOOKUP($B$433,$4:$126,MATCH($S443&amp;"/"&amp;B$341,$2:$2,0),FALSE),"")</f>
        <v/>
      </c>
      <c r="C436" s="8" t="str">
        <f>IFERROR(VLOOKUP($B$433,$4:$126,MATCH($S443&amp;"/"&amp;C$341,$2:$2,0),FALSE),"")</f>
        <v/>
      </c>
      <c r="D436" s="8" t="str">
        <f>IFERROR(VLOOKUP($B$433,$4:$126,MATCH($S443&amp;"/"&amp;D$341,$2:$2,0),FALSE),"")</f>
        <v/>
      </c>
      <c r="E436" s="8" t="str">
        <f>IFERROR(VLOOKUP($B$433,$4:$126,MATCH($S443&amp;"/"&amp;E$341,$2:$2,0),FALSE),"")</f>
        <v/>
      </c>
      <c r="F436" s="8" t="str">
        <f>IFERROR(VLOOKUP($B$433,$4:$126,MATCH($S443&amp;"/"&amp;F$341,$2:$2,0),FALSE),"")</f>
        <v/>
      </c>
      <c r="G436" s="8" t="str">
        <f>IFERROR(VLOOKUP($B$433,$4:$126,MATCH($S443&amp;"/"&amp;G$341,$2:$2,0),FALSE),"")</f>
        <v/>
      </c>
      <c r="H436" s="8" t="str">
        <f>IFERROR(VLOOKUP($B$433,$4:$126,MATCH($S443&amp;"/"&amp;H$341,$2:$2,0),FALSE),"")</f>
        <v/>
      </c>
      <c r="I436" s="8" t="str">
        <f>IFERROR(VLOOKUP($B$433,$4:$126,MATCH($S443&amp;"/"&amp;I$341,$2:$2,0),FALSE),"")</f>
        <v/>
      </c>
      <c r="J436" s="8" t="str">
        <f>IFERROR(VLOOKUP($B$433,$4:$126,MATCH($S443&amp;"/"&amp;J$341,$2:$2,0),FALSE),"")</f>
        <v/>
      </c>
      <c r="K436" s="8" t="str">
        <f>IFERROR(VLOOKUP($B$433,$4:$126,MATCH($S443&amp;"/"&amp;K$341,$2:$2,0),FALSE),"")</f>
        <v/>
      </c>
      <c r="L436" s="8" t="str">
        <f>IFERROR(VLOOKUP($B$433,$4:$126,MATCH($S443&amp;"/"&amp;L$341,$2:$2,0),FALSE),"")</f>
        <v/>
      </c>
      <c r="M436" s="8">
        <f>IFERROR(VLOOKUP($B$433,$4:$126,MATCH($S443&amp;"/"&amp;M$341,$2:$2,0),FALSE),"")</f>
        <v>195981</v>
      </c>
      <c r="N436" s="8">
        <f>IFERROR(VLOOKUP($B$433,$4:$126,MATCH($S443&amp;"/"&amp;N$341,$2:$2,0),FALSE),"")</f>
        <v>157386</v>
      </c>
      <c r="O436" s="8">
        <f>IFERROR(VLOOKUP($B$433,$4:$126,MATCH($S443&amp;"/"&amp;O$341,$2:$2,0),FALSE),"")</f>
        <v>246556</v>
      </c>
      <c r="P436" s="8">
        <f>IFERROR(VLOOKUP($B$433,$4:$126,MATCH($S443&amp;"/"&amp;P$341,$2:$2,0),FALSE),"")</f>
        <v>193502</v>
      </c>
      <c r="Q436" s="8">
        <f>IFERROR(VLOOKUP($B$427,$4:$126,MATCH($S436&amp;"/"&amp;Q$348,$2:$2,0),FALSE),"")</f>
        <v>111833</v>
      </c>
      <c r="R436" s="6"/>
      <c r="S436" s="9" t="s">
        <v>13</v>
      </c>
    </row>
    <row r="437" spans="1:19" ht="14">
      <c r="B437" s="8" t="str">
        <f>IFERROR(VLOOKUP($B$433,$4:$126,MATCH($S444&amp;"/"&amp;B$341,$2:$2,0),FALSE),"")</f>
        <v/>
      </c>
      <c r="C437" s="8" t="str">
        <f>IFERROR(VLOOKUP($B$433,$4:$126,MATCH($S444&amp;"/"&amp;C$341,$2:$2,0),FALSE),"")</f>
        <v/>
      </c>
      <c r="D437" s="8" t="str">
        <f>IFERROR(VLOOKUP($B$433,$4:$126,MATCH($S444&amp;"/"&amp;D$341,$2:$2,0),FALSE),"")</f>
        <v/>
      </c>
      <c r="E437" s="8" t="str">
        <f>IFERROR(VLOOKUP($B$433,$4:$126,MATCH($S444&amp;"/"&amp;E$341,$2:$2,0),FALSE),"")</f>
        <v/>
      </c>
      <c r="F437" s="8" t="str">
        <f>IFERROR(VLOOKUP($B$433,$4:$126,MATCH($S444&amp;"/"&amp;F$341,$2:$2,0),FALSE),"")</f>
        <v/>
      </c>
      <c r="G437" s="8" t="str">
        <f>IFERROR(VLOOKUP($B$433,$4:$126,MATCH($S444&amp;"/"&amp;G$341,$2:$2,0),FALSE),"")</f>
        <v/>
      </c>
      <c r="H437" s="8" t="str">
        <f>IFERROR(VLOOKUP($B$433,$4:$126,MATCH($S444&amp;"/"&amp;H$341,$2:$2,0),FALSE),"")</f>
        <v/>
      </c>
      <c r="I437" s="8" t="str">
        <f>IFERROR(VLOOKUP($B$433,$4:$126,MATCH($S444&amp;"/"&amp;I$341,$2:$2,0),FALSE),"")</f>
        <v/>
      </c>
      <c r="J437" s="8" t="str">
        <f>IFERROR(VLOOKUP($B$433,$4:$126,MATCH($S444&amp;"/"&amp;J$341,$2:$2,0),FALSE),"")</f>
        <v/>
      </c>
      <c r="K437" s="8" t="str">
        <f>IFERROR(VLOOKUP($B$433,$4:$126,MATCH($S444&amp;"/"&amp;K$341,$2:$2,0),FALSE),"")</f>
        <v/>
      </c>
      <c r="L437" s="8" t="str">
        <f>IFERROR(VLOOKUP($B$433,$4:$126,MATCH($S444&amp;"/"&amp;L$341,$2:$2,0),FALSE),"")</f>
        <v/>
      </c>
      <c r="M437" s="8">
        <f>IFERROR(VLOOKUP($B$433,$4:$126,MATCH($S444&amp;"/"&amp;M$341,$2:$2,0),FALSE),"")</f>
        <v>139518.46</v>
      </c>
      <c r="N437" s="8">
        <f>IFERROR(VLOOKUP($B$433,$4:$126,MATCH($S444&amp;"/"&amp;N$341,$2:$2,0),FALSE),IFERROR(VLOOKUP($B$433,$4:$126,MATCH($S443&amp;"/"&amp;N$341,$2:$2,0),FALSE),IFERROR(VLOOKUP($B$433,$4:$126,MATCH($S442&amp;"/"&amp;N$341,$2:$2,0),FALSE),IFERROR(VLOOKUP($B$433,$4:$126,MATCH($S441&amp;"/"&amp;N$341,$2:$2,0),FALSE),""))))</f>
        <v>144926.60999999999</v>
      </c>
      <c r="O437" s="8">
        <f>IFERROR(VLOOKUP($B$433,$4:$126,MATCH($S444&amp;"/"&amp;O$341,$2:$2,0),FALSE),IFERROR(VLOOKUP($B$433,$4:$126,MATCH($S443&amp;"/"&amp;O$341,$2:$2,0),FALSE),IFERROR(VLOOKUP($B$433,$4:$126,MATCH($S442&amp;"/"&amp;O$341,$2:$2,0),FALSE),IFERROR(VLOOKUP($B$433,$4:$126,MATCH($S441&amp;"/"&amp;O$341,$2:$2,0),FALSE),""))))</f>
        <v>228922.07</v>
      </c>
      <c r="P437" s="8">
        <f>IFERROR(VLOOKUP($B$433,$4:$126,MATCH($S444&amp;"/"&amp;P$341,$2:$2,0),FALSE),IFERROR(VLOOKUP($B$433,$4:$126,MATCH($S443&amp;"/"&amp;P$341,$2:$2,0),FALSE),IFERROR(VLOOKUP($B$433,$4:$126,MATCH($S442&amp;"/"&amp;P$341,$2:$2,0),FALSE),IFERROR(VLOOKUP($B$433,$4:$126,MATCH($S441&amp;"/"&amp;P$341,$2:$2,0),FALSE),""))))</f>
        <v>315601.65000000002</v>
      </c>
      <c r="Q437" s="8">
        <f>IFERROR(VLOOKUP($B$427,$4:$126,MATCH($S437&amp;"/"&amp;Q$348,$2:$2,0),FALSE),"")</f>
        <v>112080</v>
      </c>
      <c r="R437" s="6"/>
      <c r="S437" s="9" t="s">
        <v>14</v>
      </c>
    </row>
    <row r="438" spans="1:19" ht="14">
      <c r="B438" s="12" t="e">
        <f>+B437/B$395</f>
        <v>#VALUE!</v>
      </c>
      <c r="C438" s="12" t="e">
        <f>+C437/C$395</f>
        <v>#VALUE!</v>
      </c>
      <c r="D438" s="12" t="e">
        <f>+D437/D$395</f>
        <v>#VALUE!</v>
      </c>
      <c r="E438" s="12" t="e">
        <f>+E437/E$395</f>
        <v>#VALUE!</v>
      </c>
      <c r="F438" s="12" t="e">
        <f>+F437/F$395</f>
        <v>#VALUE!</v>
      </c>
      <c r="G438" s="12" t="e">
        <f>+G437/G$395</f>
        <v>#VALUE!</v>
      </c>
      <c r="H438" s="12" t="e">
        <f>+H437/H$395</f>
        <v>#VALUE!</v>
      </c>
      <c r="I438" s="12" t="e">
        <f>+I437/I$395</f>
        <v>#VALUE!</v>
      </c>
      <c r="J438" s="12" t="e">
        <f>+J437/J$395</f>
        <v>#VALUE!</v>
      </c>
      <c r="K438" s="12" t="e">
        <f>+K437/K$395</f>
        <v>#VALUE!</v>
      </c>
      <c r="L438" s="12" t="e">
        <f>+L437/L$395</f>
        <v>#VALUE!</v>
      </c>
      <c r="M438" s="12">
        <f>+M437/M$395</f>
        <v>0.12759403680053105</v>
      </c>
      <c r="N438" s="12">
        <f>+N437/N$395</f>
        <v>0.14456699526227521</v>
      </c>
      <c r="O438" s="12">
        <f>+O437/O$395</f>
        <v>0.17183196112081073</v>
      </c>
      <c r="P438" s="12">
        <f>+P437/P$395</f>
        <v>0.14036072303753319</v>
      </c>
      <c r="Q438" s="8">
        <f>IFERROR(VLOOKUP($B$427,$4:$126,MATCH($S438&amp;"/"&amp;Q$348,$2:$2,0),FALSE),IFERROR(VLOOKUP($B$427,$4:$126,MATCH($S437&amp;"/"&amp;Q$348,$2:$2,0),FALSE),IFERROR(VLOOKUP($B$427,$4:$126,MATCH($S436&amp;"/"&amp;Q$348,$2:$2,0),FALSE),IFERROR(VLOOKUP($B$427,$4:$126,MATCH($S435&amp;"/"&amp;Q$348,$2:$2,0),FALSE),""))))</f>
        <v>121038.43</v>
      </c>
      <c r="R438" s="6"/>
      <c r="S438" s="9" t="s">
        <v>15</v>
      </c>
    </row>
    <row r="439" spans="1:19" ht="14">
      <c r="B439" s="357" t="s">
        <v>17</v>
      </c>
      <c r="C439" s="357"/>
      <c r="D439" s="357"/>
      <c r="E439" s="357"/>
      <c r="F439" s="357"/>
      <c r="G439" s="357"/>
      <c r="H439" s="357"/>
      <c r="I439" s="357"/>
      <c r="J439" s="357"/>
      <c r="K439" s="357"/>
      <c r="L439" s="357"/>
      <c r="M439" s="357"/>
      <c r="N439" s="357"/>
      <c r="O439" s="120"/>
      <c r="P439" s="120"/>
      <c r="Q439" s="12">
        <f>+Q438/Q$402</f>
        <v>4.9225993566708752E-2</v>
      </c>
      <c r="R439" s="6"/>
      <c r="S439" s="11" t="s">
        <v>377</v>
      </c>
    </row>
    <row r="440" spans="1:19" ht="14">
      <c r="B440" s="358" t="s">
        <v>325</v>
      </c>
      <c r="C440" s="358"/>
      <c r="D440" s="358"/>
      <c r="E440" s="358"/>
      <c r="F440" s="358"/>
      <c r="G440" s="358"/>
      <c r="H440" s="358"/>
      <c r="I440" s="358"/>
      <c r="J440" s="358"/>
      <c r="K440" s="358"/>
      <c r="L440" s="358"/>
      <c r="M440" s="358"/>
      <c r="N440" s="358"/>
      <c r="O440" s="121"/>
      <c r="P440" s="121"/>
      <c r="Q440" s="117"/>
      <c r="R440" s="6"/>
      <c r="S440" s="3"/>
    </row>
    <row r="441" spans="1:19" ht="14">
      <c r="B441" s="8" t="str">
        <f>IFERROR(VLOOKUP($B$440,$4:$126,MATCH($S448&amp;"/"&amp;B$341,$2:$2,0),FALSE),"")</f>
        <v/>
      </c>
      <c r="C441" s="8" t="str">
        <f>IFERROR(VLOOKUP($B$440,$4:$126,MATCH($S448&amp;"/"&amp;C$341,$2:$2,0),FALSE),"")</f>
        <v/>
      </c>
      <c r="D441" s="8" t="str">
        <f>IFERROR(VLOOKUP($B$440,$4:$126,MATCH($S448&amp;"/"&amp;D$341,$2:$2,0),FALSE),"")</f>
        <v/>
      </c>
      <c r="E441" s="8" t="str">
        <f>IFERROR(VLOOKUP($B$440,$4:$126,MATCH($S448&amp;"/"&amp;E$341,$2:$2,0),FALSE),"")</f>
        <v/>
      </c>
      <c r="F441" s="8" t="str">
        <f>IFERROR(VLOOKUP($B$440,$4:$126,MATCH($S448&amp;"/"&amp;F$341,$2:$2,0),FALSE),"")</f>
        <v/>
      </c>
      <c r="G441" s="8" t="str">
        <f>IFERROR(VLOOKUP($B$440,$4:$126,MATCH($S448&amp;"/"&amp;G$341,$2:$2,0),FALSE),"")</f>
        <v/>
      </c>
      <c r="H441" s="8" t="str">
        <f>IFERROR(VLOOKUP($B$440,$4:$126,MATCH($S448&amp;"/"&amp;H$341,$2:$2,0),FALSE),"")</f>
        <v/>
      </c>
      <c r="I441" s="8" t="str">
        <f>IFERROR(VLOOKUP($B$440,$4:$126,MATCH($S448&amp;"/"&amp;I$341,$2:$2,0),FALSE),"")</f>
        <v/>
      </c>
      <c r="J441" s="8" t="str">
        <f>IFERROR(VLOOKUP($B$440,$4:$126,MATCH($S448&amp;"/"&amp;J$341,$2:$2,0),FALSE),"")</f>
        <v/>
      </c>
      <c r="K441" s="8" t="str">
        <f>IFERROR(VLOOKUP($B$440,$4:$126,MATCH($S448&amp;"/"&amp;K$341,$2:$2,0),FALSE),"")</f>
        <v/>
      </c>
      <c r="L441" s="8" t="str">
        <f>IFERROR(VLOOKUP($B$440,$4:$126,MATCH($S448&amp;"/"&amp;L$341,$2:$2,0),FALSE),"")</f>
        <v/>
      </c>
      <c r="M441" s="8">
        <f>IFERROR(VLOOKUP($B$440,$4:$126,MATCH($S448&amp;"/"&amp;M$341,$2:$2,0),FALSE),"")</f>
        <v>173927</v>
      </c>
      <c r="N441" s="8">
        <f>IFERROR(VLOOKUP($B$440,$4:$126,MATCH($S448&amp;"/"&amp;N$341,$2:$2,0),FALSE),"")</f>
        <v>196091</v>
      </c>
      <c r="O441" s="8">
        <f>IFERROR(VLOOKUP($B$440,$4:$126,MATCH($S448&amp;"/"&amp;O$341,$2:$2,0),FALSE),"")</f>
        <v>134919</v>
      </c>
      <c r="P441" s="8">
        <f>IFERROR(VLOOKUP($B$440,$4:$126,MATCH($S448&amp;"/"&amp;P$341,$2:$2,0),FALSE),"")</f>
        <v>396432</v>
      </c>
      <c r="Q441" s="8">
        <f>IFERROR(VLOOKUP($B$433,$4:$126,MATCH($S441&amp;"/"&amp;Q$348,$2:$2,0),FALSE),"")</f>
        <v>304194</v>
      </c>
      <c r="R441" s="6"/>
      <c r="S441" s="9" t="s">
        <v>12</v>
      </c>
    </row>
    <row r="442" spans="1:19" ht="14">
      <c r="B442" s="8" t="str">
        <f>IFERROR(VLOOKUP($B$440,$4:$126,MATCH($S449&amp;"/"&amp;B$341,$2:$2,0),FALSE),"")</f>
        <v/>
      </c>
      <c r="C442" s="8" t="str">
        <f>IFERROR(VLOOKUP($B$440,$4:$126,MATCH($S449&amp;"/"&amp;C$341,$2:$2,0),FALSE),"")</f>
        <v/>
      </c>
      <c r="D442" s="8" t="str">
        <f>IFERROR(VLOOKUP($B$440,$4:$126,MATCH($S449&amp;"/"&amp;D$341,$2:$2,0),FALSE),"")</f>
        <v/>
      </c>
      <c r="E442" s="8" t="str">
        <f>IFERROR(VLOOKUP($B$440,$4:$126,MATCH($S449&amp;"/"&amp;E$341,$2:$2,0),FALSE),"")</f>
        <v/>
      </c>
      <c r="F442" s="8" t="str">
        <f>IFERROR(VLOOKUP($B$440,$4:$126,MATCH($S449&amp;"/"&amp;F$341,$2:$2,0),FALSE),"")</f>
        <v/>
      </c>
      <c r="G442" s="8" t="str">
        <f>IFERROR(VLOOKUP($B$440,$4:$126,MATCH($S449&amp;"/"&amp;G$341,$2:$2,0),FALSE),"")</f>
        <v/>
      </c>
      <c r="H442" s="8" t="str">
        <f>IFERROR(VLOOKUP($B$440,$4:$126,MATCH($S449&amp;"/"&amp;H$341,$2:$2,0),FALSE),"")</f>
        <v/>
      </c>
      <c r="I442" s="8" t="str">
        <f>IFERROR(VLOOKUP($B$440,$4:$126,MATCH($S449&amp;"/"&amp;I$341,$2:$2,0),FALSE),"")</f>
        <v/>
      </c>
      <c r="J442" s="8" t="str">
        <f>IFERROR(VLOOKUP($B$440,$4:$126,MATCH($S449&amp;"/"&amp;J$341,$2:$2,0),FALSE),"")</f>
        <v/>
      </c>
      <c r="K442" s="8" t="str">
        <f>IFERROR(VLOOKUP($B$440,$4:$126,MATCH($S449&amp;"/"&amp;K$341,$2:$2,0),FALSE),"")</f>
        <v/>
      </c>
      <c r="L442" s="8" t="str">
        <f>IFERROR(VLOOKUP($B$440,$4:$126,MATCH($S449&amp;"/"&amp;L$341,$2:$2,0),FALSE),"")</f>
        <v/>
      </c>
      <c r="M442" s="8">
        <f>IFERROR(VLOOKUP($B$440,$4:$126,MATCH($S449&amp;"/"&amp;M$341,$2:$2,0),FALSE),"")</f>
        <v>113806</v>
      </c>
      <c r="N442" s="8">
        <f>IFERROR(VLOOKUP($B$440,$4:$126,MATCH($S449&amp;"/"&amp;N$341,$2:$2,0),FALSE),"")</f>
        <v>69868</v>
      </c>
      <c r="O442" s="8">
        <f>IFERROR(VLOOKUP($B$440,$4:$126,MATCH($S449&amp;"/"&amp;O$341,$2:$2,0),FALSE),"")</f>
        <v>145349</v>
      </c>
      <c r="P442" s="8">
        <f>IFERROR(VLOOKUP($B$440,$4:$126,MATCH($S449&amp;"/"&amp;P$341,$2:$2,0),FALSE),"")</f>
        <v>355178</v>
      </c>
      <c r="Q442" s="8">
        <f>IFERROR(VLOOKUP($B$433,$4:$126,MATCH($S442&amp;"/"&amp;Q$348,$2:$2,0),FALSE),"")</f>
        <v>301848</v>
      </c>
      <c r="R442" s="6"/>
      <c r="S442" s="9" t="s">
        <v>13</v>
      </c>
    </row>
    <row r="443" spans="1:19" ht="14">
      <c r="B443" s="8" t="str">
        <f>IFERROR(VLOOKUP($B$440,$4:$126,MATCH($S450&amp;"/"&amp;B$341,$2:$2,0),FALSE),"")</f>
        <v/>
      </c>
      <c r="C443" s="8" t="str">
        <f>IFERROR(VLOOKUP($B$440,$4:$126,MATCH($S450&amp;"/"&amp;C$341,$2:$2,0),FALSE),"")</f>
        <v/>
      </c>
      <c r="D443" s="8" t="str">
        <f>IFERROR(VLOOKUP($B$440,$4:$126,MATCH($S450&amp;"/"&amp;D$341,$2:$2,0),FALSE),"")</f>
        <v/>
      </c>
      <c r="E443" s="8" t="str">
        <f>IFERROR(VLOOKUP($B$440,$4:$126,MATCH($S450&amp;"/"&amp;E$341,$2:$2,0),FALSE),"")</f>
        <v/>
      </c>
      <c r="F443" s="8" t="str">
        <f>IFERROR(VLOOKUP($B$440,$4:$126,MATCH($S450&amp;"/"&amp;F$341,$2:$2,0),FALSE),"")</f>
        <v/>
      </c>
      <c r="G443" s="8" t="str">
        <f>IFERROR(VLOOKUP($B$440,$4:$126,MATCH($S450&amp;"/"&amp;G$341,$2:$2,0),FALSE),"")</f>
        <v/>
      </c>
      <c r="H443" s="8" t="str">
        <f>IFERROR(VLOOKUP($B$440,$4:$126,MATCH($S450&amp;"/"&amp;H$341,$2:$2,0),FALSE),"")</f>
        <v/>
      </c>
      <c r="I443" s="8" t="str">
        <f>IFERROR(VLOOKUP($B$440,$4:$126,MATCH($S450&amp;"/"&amp;I$341,$2:$2,0),FALSE),"")</f>
        <v/>
      </c>
      <c r="J443" s="8" t="str">
        <f>IFERROR(VLOOKUP($B$440,$4:$126,MATCH($S450&amp;"/"&amp;J$341,$2:$2,0),FALSE),"")</f>
        <v/>
      </c>
      <c r="K443" s="8" t="str">
        <f>IFERROR(VLOOKUP($B$440,$4:$126,MATCH($S450&amp;"/"&amp;K$341,$2:$2,0),FALSE),"")</f>
        <v/>
      </c>
      <c r="L443" s="8" t="str">
        <f>IFERROR(VLOOKUP($B$440,$4:$126,MATCH($S450&amp;"/"&amp;L$341,$2:$2,0),FALSE),"")</f>
        <v/>
      </c>
      <c r="M443" s="8">
        <f>IFERROR(VLOOKUP($B$440,$4:$126,MATCH($S450&amp;"/"&amp;M$341,$2:$2,0),FALSE),"")</f>
        <v>161753</v>
      </c>
      <c r="N443" s="8">
        <f>IFERROR(VLOOKUP($B$440,$4:$126,MATCH($S450&amp;"/"&amp;N$341,$2:$2,0),FALSE),"")</f>
        <v>66145</v>
      </c>
      <c r="O443" s="8">
        <f>IFERROR(VLOOKUP($B$440,$4:$126,MATCH($S450&amp;"/"&amp;O$341,$2:$2,0),FALSE),"")</f>
        <v>243504</v>
      </c>
      <c r="P443" s="8">
        <f>IFERROR(VLOOKUP($B$440,$4:$126,MATCH($S450&amp;"/"&amp;P$341,$2:$2,0),FALSE),"")</f>
        <v>431222</v>
      </c>
      <c r="Q443" s="8">
        <f>IFERROR(VLOOKUP($B$433,$4:$126,MATCH($S443&amp;"/"&amp;Q$348,$2:$2,0),FALSE),"")</f>
        <v>299949</v>
      </c>
      <c r="R443" s="6"/>
      <c r="S443" s="9" t="s">
        <v>14</v>
      </c>
    </row>
    <row r="444" spans="1:19" ht="14">
      <c r="B444" s="8" t="str">
        <f>IFERROR(VLOOKUP($B$440,$4:$126,MATCH($S451&amp;"/"&amp;B$341,$2:$2,0),FALSE),"")</f>
        <v/>
      </c>
      <c r="C444" s="8" t="str">
        <f>IFERROR(VLOOKUP($B$440,$4:$126,MATCH($S451&amp;"/"&amp;C$341,$2:$2,0),FALSE),"")</f>
        <v/>
      </c>
      <c r="D444" s="8" t="str">
        <f>IFERROR(VLOOKUP($B$440,$4:$126,MATCH($S451&amp;"/"&amp;D$341,$2:$2,0),FALSE),"")</f>
        <v/>
      </c>
      <c r="E444" s="8" t="str">
        <f>IFERROR(VLOOKUP($B$440,$4:$126,MATCH($S451&amp;"/"&amp;E$341,$2:$2,0),FALSE),"")</f>
        <v/>
      </c>
      <c r="F444" s="8" t="str">
        <f>IFERROR(VLOOKUP($B$440,$4:$126,MATCH($S451&amp;"/"&amp;F$341,$2:$2,0),FALSE),"")</f>
        <v/>
      </c>
      <c r="G444" s="8" t="str">
        <f>IFERROR(VLOOKUP($B$440,$4:$126,MATCH($S451&amp;"/"&amp;G$341,$2:$2,0),FALSE),"")</f>
        <v/>
      </c>
      <c r="H444" s="8" t="str">
        <f>IFERROR(VLOOKUP($B$440,$4:$126,MATCH($S451&amp;"/"&amp;H$341,$2:$2,0),FALSE),"")</f>
        <v/>
      </c>
      <c r="I444" s="8" t="str">
        <f>IFERROR(VLOOKUP($B$440,$4:$126,MATCH($S451&amp;"/"&amp;I$341,$2:$2,0),FALSE),"")</f>
        <v/>
      </c>
      <c r="J444" s="8" t="str">
        <f>IFERROR(VLOOKUP($B$440,$4:$126,MATCH($S451&amp;"/"&amp;J$341,$2:$2,0),FALSE),"")</f>
        <v/>
      </c>
      <c r="K444" s="8" t="str">
        <f>IFERROR(VLOOKUP($B$440,$4:$126,MATCH($S451&amp;"/"&amp;K$341,$2:$2,0),FALSE),"")</f>
        <v/>
      </c>
      <c r="L444" s="8" t="str">
        <f>IFERROR(VLOOKUP($B$440,$4:$126,MATCH($S451&amp;"/"&amp;L$341,$2:$2,0),FALSE),"")</f>
        <v/>
      </c>
      <c r="M444" s="8">
        <f>IFERROR(VLOOKUP($B$440,$4:$126,MATCH($S451&amp;"/"&amp;M$341,$2:$2,0),FALSE),"")</f>
        <v>184658.85</v>
      </c>
      <c r="N444" s="8">
        <f>IFERROR(VLOOKUP($B$440,$4:$126,MATCH($S451&amp;"/"&amp;N$341,$2:$2,0),FALSE),IFERROR(VLOOKUP($B$440,$4:$126,MATCH($S450&amp;"/"&amp;N$341,$2:$2,0),FALSE),IFERROR(VLOOKUP($B$440,$4:$126,MATCH($S449&amp;"/"&amp;N$341,$2:$2,0),FALSE),IFERROR(VLOOKUP($B$440,$4:$126,MATCH($S448&amp;"/"&amp;N$341,$2:$2,0),FALSE),""))))</f>
        <v>99253.07</v>
      </c>
      <c r="O444" s="8">
        <f>IFERROR(VLOOKUP($B$440,$4:$126,MATCH($S451&amp;"/"&amp;O$341,$2:$2,0),FALSE),IFERROR(VLOOKUP($B$440,$4:$126,MATCH($S450&amp;"/"&amp;O$341,$2:$2,0),FALSE),IFERROR(VLOOKUP($B$440,$4:$126,MATCH($S449&amp;"/"&amp;O$341,$2:$2,0),FALSE),IFERROR(VLOOKUP($B$440,$4:$126,MATCH($S448&amp;"/"&amp;O$341,$2:$2,0),FALSE),""))))</f>
        <v>321985.90999999997</v>
      </c>
      <c r="P444" s="8">
        <f>IFERROR(VLOOKUP($B$440,$4:$126,MATCH($S451&amp;"/"&amp;P$341,$2:$2,0),FALSE),IFERROR(VLOOKUP($B$440,$4:$126,MATCH($S450&amp;"/"&amp;P$341,$2:$2,0),FALSE),IFERROR(VLOOKUP($B$440,$4:$126,MATCH($S449&amp;"/"&amp;P$341,$2:$2,0),FALSE),IFERROR(VLOOKUP($B$440,$4:$126,MATCH($S448&amp;"/"&amp;P$341,$2:$2,0),FALSE),""))))</f>
        <v>782502.28</v>
      </c>
      <c r="Q444" s="8">
        <f>IFERROR(VLOOKUP($B$433,$4:$126,MATCH($S444&amp;"/"&amp;Q$348,$2:$2,0),FALSE),IFERROR(VLOOKUP($B$433,$4:$126,MATCH($S443&amp;"/"&amp;Q$348,$2:$2,0),FALSE),IFERROR(VLOOKUP($B$433,$4:$126,MATCH($S442&amp;"/"&amp;Q$348,$2:$2,0),FALSE),IFERROR(VLOOKUP($B$433,$4:$126,MATCH($S441&amp;"/"&amp;Q$348,$2:$2,0),FALSE),""))))</f>
        <v>330781.21000000002</v>
      </c>
      <c r="R444" s="6"/>
      <c r="S444" s="9" t="s">
        <v>15</v>
      </c>
    </row>
    <row r="445" spans="1:19" ht="14">
      <c r="A445" s="85"/>
      <c r="B445" s="12" t="e">
        <f>+B444/B$395</f>
        <v>#VALUE!</v>
      </c>
      <c r="C445" s="12" t="e">
        <f>+C444/C$395</f>
        <v>#VALUE!</v>
      </c>
      <c r="D445" s="12" t="e">
        <f>+D444/D$395</f>
        <v>#VALUE!</v>
      </c>
      <c r="E445" s="12" t="e">
        <f>+E444/E$395</f>
        <v>#VALUE!</v>
      </c>
      <c r="F445" s="12" t="e">
        <f>+F444/F$395</f>
        <v>#VALUE!</v>
      </c>
      <c r="G445" s="12" t="e">
        <f>+G444/G$395</f>
        <v>#VALUE!</v>
      </c>
      <c r="H445" s="12" t="e">
        <f>+H444/H$395</f>
        <v>#VALUE!</v>
      </c>
      <c r="I445" s="12" t="e">
        <f>+I444/I$395</f>
        <v>#VALUE!</v>
      </c>
      <c r="J445" s="12" t="e">
        <f>+J444/J$395</f>
        <v>#VALUE!</v>
      </c>
      <c r="K445" s="12" t="e">
        <f>+K444/K$395</f>
        <v>#VALUE!</v>
      </c>
      <c r="L445" s="12" t="e">
        <f>+L444/L$395</f>
        <v>#VALUE!</v>
      </c>
      <c r="M445" s="12">
        <f>+M444/M$395</f>
        <v>0.16887634871001117</v>
      </c>
      <c r="N445" s="12">
        <f>+N444/N$395</f>
        <v>9.900678764552813E-2</v>
      </c>
      <c r="O445" s="12">
        <f>+O444/O$395</f>
        <v>0.24168692152997245</v>
      </c>
      <c r="P445" s="12">
        <f>+P444/P$395</f>
        <v>0.3480101761170078</v>
      </c>
      <c r="Q445" s="12">
        <f>+Q444/Q$402</f>
        <v>0.13452780009991983</v>
      </c>
      <c r="R445" s="6"/>
      <c r="S445" s="11" t="s">
        <v>377</v>
      </c>
    </row>
    <row r="446" spans="1:19" ht="14">
      <c r="B446" s="357" t="s">
        <v>326</v>
      </c>
      <c r="C446" s="357"/>
      <c r="D446" s="357"/>
      <c r="E446" s="357"/>
      <c r="F446" s="357"/>
      <c r="G446" s="357"/>
      <c r="H446" s="357"/>
      <c r="I446" s="357"/>
      <c r="J446" s="357"/>
      <c r="K446" s="357"/>
      <c r="L446" s="357"/>
      <c r="M446" s="357"/>
      <c r="N446" s="357"/>
      <c r="O446" s="120"/>
      <c r="P446" s="120"/>
      <c r="Q446" s="120"/>
      <c r="R446" s="6"/>
      <c r="S446" s="11"/>
    </row>
    <row r="447" spans="1:19" ht="14">
      <c r="B447" s="8" t="str">
        <f>IFERROR(VLOOKUP($B$446,$4:$126,MATCH($S454&amp;"/"&amp;B$341,$2:$2,0),FALSE),"")</f>
        <v/>
      </c>
      <c r="C447" s="8" t="str">
        <f>IFERROR(VLOOKUP($B$446,$4:$126,MATCH($S454&amp;"/"&amp;C$341,$2:$2,0),FALSE),"")</f>
        <v/>
      </c>
      <c r="D447" s="8" t="str">
        <f>IFERROR(VLOOKUP($B$446,$4:$126,MATCH($S454&amp;"/"&amp;D$341,$2:$2,0),FALSE),"")</f>
        <v/>
      </c>
      <c r="E447" s="8" t="str">
        <f>IFERROR(VLOOKUP($B$446,$4:$126,MATCH($S454&amp;"/"&amp;E$341,$2:$2,0),FALSE),"")</f>
        <v/>
      </c>
      <c r="F447" s="8" t="str">
        <f>IFERROR(VLOOKUP($B$446,$4:$126,MATCH($S454&amp;"/"&amp;F$341,$2:$2,0),FALSE),"")</f>
        <v/>
      </c>
      <c r="G447" s="8" t="str">
        <f>IFERROR(VLOOKUP($B$446,$4:$126,MATCH($S454&amp;"/"&amp;G$341,$2:$2,0),FALSE),"")</f>
        <v/>
      </c>
      <c r="H447" s="8" t="str">
        <f>IFERROR(VLOOKUP($B$446,$4:$126,MATCH($S454&amp;"/"&amp;H$341,$2:$2,0),FALSE),"")</f>
        <v/>
      </c>
      <c r="I447" s="8" t="str">
        <f>IFERROR(VLOOKUP($B$446,$4:$126,MATCH($S454&amp;"/"&amp;I$341,$2:$2,0),FALSE),"")</f>
        <v/>
      </c>
      <c r="J447" s="8" t="str">
        <f>IFERROR(VLOOKUP($B$446,$4:$126,MATCH($S454&amp;"/"&amp;J$341,$2:$2,0),FALSE),"")</f>
        <v/>
      </c>
      <c r="K447" s="8" t="str">
        <f>IFERROR(VLOOKUP($B$446,$4:$126,MATCH($S454&amp;"/"&amp;K$341,$2:$2,0),FALSE),"")</f>
        <v/>
      </c>
      <c r="L447" s="8" t="str">
        <f>IFERROR(VLOOKUP($B$446,$4:$126,MATCH($S454&amp;"/"&amp;L$341,$2:$2,0),FALSE),"")</f>
        <v/>
      </c>
      <c r="M447" s="8">
        <f>IFERROR(VLOOKUP($B$446,$4:$126,MATCH($S454&amp;"/"&amp;M$341,$2:$2,0),FALSE),"")</f>
        <v>899867</v>
      </c>
      <c r="N447" s="8">
        <f>IFERROR(VLOOKUP($B$446,$4:$126,MATCH($S454&amp;"/"&amp;N$341,$2:$2,0),FALSE),"")</f>
        <v>922314</v>
      </c>
      <c r="O447" s="8">
        <f>IFERROR(VLOOKUP($B$446,$4:$126,MATCH($S454&amp;"/"&amp;O$341,$2:$2,0),FALSE),"")</f>
        <v>867182</v>
      </c>
      <c r="P447" s="8">
        <f>IFERROR(VLOOKUP($B$446,$4:$126,MATCH($S454&amp;"/"&amp;P$341,$2:$2,0),FALSE),"")</f>
        <v>1155223</v>
      </c>
      <c r="Q447" s="121"/>
    </row>
    <row r="448" spans="1:19" ht="14">
      <c r="B448" s="8" t="str">
        <f>IFERROR(VLOOKUP($B$446,$4:$126,MATCH($S455&amp;"/"&amp;B$341,$2:$2,0),FALSE),"")</f>
        <v/>
      </c>
      <c r="C448" s="8" t="str">
        <f>IFERROR(VLOOKUP($B$446,$4:$126,MATCH($S455&amp;"/"&amp;C$341,$2:$2,0),FALSE),"")</f>
        <v/>
      </c>
      <c r="D448" s="8" t="str">
        <f>IFERROR(VLOOKUP($B$446,$4:$126,MATCH($S455&amp;"/"&amp;D$341,$2:$2,0),FALSE),"")</f>
        <v/>
      </c>
      <c r="E448" s="8" t="str">
        <f>IFERROR(VLOOKUP($B$446,$4:$126,MATCH($S455&amp;"/"&amp;E$341,$2:$2,0),FALSE),"")</f>
        <v/>
      </c>
      <c r="F448" s="8" t="str">
        <f>IFERROR(VLOOKUP($B$446,$4:$126,MATCH($S455&amp;"/"&amp;F$341,$2:$2,0),FALSE),"")</f>
        <v/>
      </c>
      <c r="G448" s="8" t="str">
        <f>IFERROR(VLOOKUP($B$446,$4:$126,MATCH($S455&amp;"/"&amp;G$341,$2:$2,0),FALSE),"")</f>
        <v/>
      </c>
      <c r="H448" s="8" t="str">
        <f>IFERROR(VLOOKUP($B$446,$4:$126,MATCH($S455&amp;"/"&amp;H$341,$2:$2,0),FALSE),"")</f>
        <v/>
      </c>
      <c r="I448" s="8" t="str">
        <f>IFERROR(VLOOKUP($B$446,$4:$126,MATCH($S455&amp;"/"&amp;I$341,$2:$2,0),FALSE),"")</f>
        <v/>
      </c>
      <c r="J448" s="8" t="str">
        <f>IFERROR(VLOOKUP($B$446,$4:$126,MATCH($S455&amp;"/"&amp;J$341,$2:$2,0),FALSE),"")</f>
        <v/>
      </c>
      <c r="K448" s="8" t="str">
        <f>IFERROR(VLOOKUP($B$446,$4:$126,MATCH($S455&amp;"/"&amp;K$341,$2:$2,0),FALSE),"")</f>
        <v/>
      </c>
      <c r="L448" s="8" t="str">
        <f>IFERROR(VLOOKUP($B$446,$4:$126,MATCH($S455&amp;"/"&amp;L$341,$2:$2,0),FALSE),"")</f>
        <v/>
      </c>
      <c r="M448" s="8">
        <f>IFERROR(VLOOKUP($B$446,$4:$126,MATCH($S455&amp;"/"&amp;M$341,$2:$2,0),FALSE),"")</f>
        <v>839276</v>
      </c>
      <c r="N448" s="8">
        <f>IFERROR(VLOOKUP($B$446,$4:$126,MATCH($S455&amp;"/"&amp;N$341,$2:$2,0),FALSE),"")</f>
        <v>796091</v>
      </c>
      <c r="O448" s="8">
        <f>IFERROR(VLOOKUP($B$446,$4:$126,MATCH($S455&amp;"/"&amp;O$341,$2:$2,0),FALSE),"")</f>
        <v>882877</v>
      </c>
      <c r="P448" s="8">
        <f>IFERROR(VLOOKUP($B$446,$4:$126,MATCH($S455&amp;"/"&amp;P$341,$2:$2,0),FALSE),"")</f>
        <v>1125969</v>
      </c>
      <c r="Q448" s="8">
        <f>IFERROR(VLOOKUP($B$440,$4:$126,MATCH($S448&amp;"/"&amp;Q$348,$2:$2,0),FALSE),"")</f>
        <v>860841</v>
      </c>
      <c r="R448" s="6"/>
      <c r="S448" s="9" t="s">
        <v>12</v>
      </c>
    </row>
    <row r="449" spans="1:20" ht="14">
      <c r="B449" s="8" t="str">
        <f>IFERROR(VLOOKUP($B$446,$4:$126,MATCH($S456&amp;"/"&amp;B$341,$2:$2,0),FALSE),"")</f>
        <v/>
      </c>
      <c r="C449" s="8" t="str">
        <f>IFERROR(VLOOKUP($B$446,$4:$126,MATCH($S456&amp;"/"&amp;C$341,$2:$2,0),FALSE),"")</f>
        <v/>
      </c>
      <c r="D449" s="8" t="str">
        <f>IFERROR(VLOOKUP($B$446,$4:$126,MATCH($S456&amp;"/"&amp;D$341,$2:$2,0),FALSE),"")</f>
        <v/>
      </c>
      <c r="E449" s="8" t="str">
        <f>IFERROR(VLOOKUP($B$446,$4:$126,MATCH($S456&amp;"/"&amp;E$341,$2:$2,0),FALSE),"")</f>
        <v/>
      </c>
      <c r="F449" s="8" t="str">
        <f>IFERROR(VLOOKUP($B$446,$4:$126,MATCH($S456&amp;"/"&amp;F$341,$2:$2,0),FALSE),"")</f>
        <v/>
      </c>
      <c r="G449" s="8" t="str">
        <f>IFERROR(VLOOKUP($B$446,$4:$126,MATCH($S456&amp;"/"&amp;G$341,$2:$2,0),FALSE),"")</f>
        <v/>
      </c>
      <c r="H449" s="8" t="str">
        <f>IFERROR(VLOOKUP($B$446,$4:$126,MATCH($S456&amp;"/"&amp;H$341,$2:$2,0),FALSE),"")</f>
        <v/>
      </c>
      <c r="I449" s="8" t="str">
        <f>IFERROR(VLOOKUP($B$446,$4:$126,MATCH($S456&amp;"/"&amp;I$341,$2:$2,0),FALSE),"")</f>
        <v/>
      </c>
      <c r="J449" s="8" t="str">
        <f>IFERROR(VLOOKUP($B$446,$4:$126,MATCH($S456&amp;"/"&amp;J$341,$2:$2,0),FALSE),"")</f>
        <v/>
      </c>
      <c r="K449" s="8" t="str">
        <f>IFERROR(VLOOKUP($B$446,$4:$126,MATCH($S456&amp;"/"&amp;K$341,$2:$2,0),FALSE),"")</f>
        <v/>
      </c>
      <c r="L449" s="8" t="str">
        <f>IFERROR(VLOOKUP($B$446,$4:$126,MATCH($S456&amp;"/"&amp;L$341,$2:$2,0),FALSE),"")</f>
        <v/>
      </c>
      <c r="M449" s="8">
        <f>IFERROR(VLOOKUP($B$446,$4:$126,MATCH($S456&amp;"/"&amp;M$341,$2:$2,0),FALSE),"")</f>
        <v>885357</v>
      </c>
      <c r="N449" s="8">
        <f>IFERROR(VLOOKUP($B$446,$4:$126,MATCH($S456&amp;"/"&amp;N$341,$2:$2,0),FALSE),"")</f>
        <v>792368</v>
      </c>
      <c r="O449" s="8">
        <f>IFERROR(VLOOKUP($B$446,$4:$126,MATCH($S456&amp;"/"&amp;O$341,$2:$2,0),FALSE),"")</f>
        <v>991204</v>
      </c>
      <c r="P449" s="8">
        <f>IFERROR(VLOOKUP($B$446,$4:$126,MATCH($S456&amp;"/"&amp;P$341,$2:$2,0),FALSE),"")</f>
        <v>1490013</v>
      </c>
      <c r="Q449" s="8">
        <f>IFERROR(VLOOKUP($B$440,$4:$126,MATCH($S449&amp;"/"&amp;Q$348,$2:$2,0),FALSE),"")</f>
        <v>662542</v>
      </c>
      <c r="R449" s="6"/>
      <c r="S449" s="9" t="s">
        <v>13</v>
      </c>
    </row>
    <row r="450" spans="1:20" ht="14">
      <c r="B450" s="8" t="str">
        <f>IFERROR(VLOOKUP($B$446,$4:$126,MATCH($S457&amp;"/"&amp;B$341,$2:$2,0),FALSE),"")</f>
        <v/>
      </c>
      <c r="C450" s="8" t="str">
        <f>IFERROR(VLOOKUP($B$446,$4:$126,MATCH($S457&amp;"/"&amp;C$341,$2:$2,0),FALSE),"")</f>
        <v/>
      </c>
      <c r="D450" s="8" t="str">
        <f>IFERROR(VLOOKUP($B$446,$4:$126,MATCH($S457&amp;"/"&amp;D$341,$2:$2,0),FALSE),"")</f>
        <v/>
      </c>
      <c r="E450" s="8" t="str">
        <f>IFERROR(VLOOKUP($B$446,$4:$126,MATCH($S457&amp;"/"&amp;E$341,$2:$2,0),FALSE),"")</f>
        <v/>
      </c>
      <c r="F450" s="8" t="str">
        <f>IFERROR(VLOOKUP($B$446,$4:$126,MATCH($S457&amp;"/"&amp;F$341,$2:$2,0),FALSE),"")</f>
        <v/>
      </c>
      <c r="G450" s="8" t="str">
        <f>IFERROR(VLOOKUP($B$446,$4:$126,MATCH($S457&amp;"/"&amp;G$341,$2:$2,0),FALSE),"")</f>
        <v/>
      </c>
      <c r="H450" s="8" t="str">
        <f>IFERROR(VLOOKUP($B$446,$4:$126,MATCH($S457&amp;"/"&amp;H$341,$2:$2,0),FALSE),"")</f>
        <v/>
      </c>
      <c r="I450" s="8" t="str">
        <f>IFERROR(VLOOKUP($B$446,$4:$126,MATCH($S457&amp;"/"&amp;I$341,$2:$2,0),FALSE),"")</f>
        <v/>
      </c>
      <c r="J450" s="8" t="str">
        <f>IFERROR(VLOOKUP($B$446,$4:$126,MATCH($S457&amp;"/"&amp;J$341,$2:$2,0),FALSE),"")</f>
        <v/>
      </c>
      <c r="K450" s="8" t="str">
        <f>IFERROR(VLOOKUP($B$446,$4:$126,MATCH($S457&amp;"/"&amp;K$341,$2:$2,0),FALSE),"")</f>
        <v/>
      </c>
      <c r="L450" s="8" t="str">
        <f>IFERROR(VLOOKUP($B$446,$4:$126,MATCH($S457&amp;"/"&amp;L$341,$2:$2,0),FALSE),"")</f>
        <v/>
      </c>
      <c r="M450" s="8">
        <f>IFERROR(VLOOKUP($B$446,$4:$126,MATCH($S457&amp;"/"&amp;M$341,$2:$2,0),FALSE),"")</f>
        <v>911060.96</v>
      </c>
      <c r="N450" s="8">
        <f>IFERROR(VLOOKUP($B$446,$4:$126,MATCH($S457&amp;"/"&amp;N$341,$2:$2,0),FALSE),IFERROR(VLOOKUP($B$446,$4:$126,MATCH($S456&amp;"/"&amp;N$341,$2:$2,0),FALSE),IFERROR(VLOOKUP($B$446,$4:$126,MATCH($S455&amp;"/"&amp;N$341,$2:$2,0),FALSE),IFERROR(VLOOKUP($B$446,$4:$126,MATCH($S454&amp;"/"&amp;N$341,$2:$2,0),FALSE),""))))</f>
        <v>830695.62</v>
      </c>
      <c r="O450" s="8">
        <f>IFERROR(VLOOKUP($B$446,$4:$126,MATCH($S457&amp;"/"&amp;O$341,$2:$2,0),FALSE),IFERROR(VLOOKUP($B$446,$4:$126,MATCH($S456&amp;"/"&amp;O$341,$2:$2,0),FALSE),IFERROR(VLOOKUP($B$446,$4:$126,MATCH($S455&amp;"/"&amp;O$341,$2:$2,0),FALSE),IFERROR(VLOOKUP($B$446,$4:$126,MATCH($S454&amp;"/"&amp;O$341,$2:$2,0),FALSE),""))))</f>
        <v>1080777.08</v>
      </c>
      <c r="P450" s="8">
        <f>IFERROR(VLOOKUP($B$446,$4:$126,MATCH($S457&amp;"/"&amp;P$341,$2:$2,0),FALSE),IFERROR(VLOOKUP($B$446,$4:$126,MATCH($S456&amp;"/"&amp;P$341,$2:$2,0),FALSE),IFERROR(VLOOKUP($B$446,$4:$126,MATCH($S455&amp;"/"&amp;P$341,$2:$2,0),FALSE),IFERROR(VLOOKUP($B$446,$4:$126,MATCH($S454&amp;"/"&amp;P$341,$2:$2,0),FALSE),""))))</f>
        <v>1910795.82</v>
      </c>
      <c r="Q450" s="8">
        <f>IFERROR(VLOOKUP($B$440,$4:$126,MATCH($S450&amp;"/"&amp;Q$348,$2:$2,0),FALSE),"")</f>
        <v>755702</v>
      </c>
      <c r="R450" s="6"/>
      <c r="S450" s="9" t="s">
        <v>14</v>
      </c>
    </row>
    <row r="451" spans="1:20" ht="14">
      <c r="A451" s="85"/>
      <c r="B451" s="12" t="e">
        <f>+B450/B$395</f>
        <v>#VALUE!</v>
      </c>
      <c r="C451" s="12" t="e">
        <f>+C450/C$395</f>
        <v>#VALUE!</v>
      </c>
      <c r="D451" s="12" t="e">
        <f>+D450/D$395</f>
        <v>#VALUE!</v>
      </c>
      <c r="E451" s="12" t="e">
        <f>+E450/E$395</f>
        <v>#VALUE!</v>
      </c>
      <c r="F451" s="12" t="e">
        <f>+F450/F$395</f>
        <v>#VALUE!</v>
      </c>
      <c r="G451" s="12" t="e">
        <f>+G450/G$395</f>
        <v>#VALUE!</v>
      </c>
      <c r="H451" s="12" t="e">
        <f>+H450/H$395</f>
        <v>#VALUE!</v>
      </c>
      <c r="I451" s="12" t="e">
        <f>+I450/I$395</f>
        <v>#VALUE!</v>
      </c>
      <c r="J451" s="12" t="e">
        <f>+J450/J$395</f>
        <v>#VALUE!</v>
      </c>
      <c r="K451" s="12" t="e">
        <f>+K450/K$395</f>
        <v>#VALUE!</v>
      </c>
      <c r="L451" s="12" t="e">
        <f>+L450/L$395</f>
        <v>#VALUE!</v>
      </c>
      <c r="M451" s="12">
        <f>+M450/M$395</f>
        <v>0.83319401359337786</v>
      </c>
      <c r="N451" s="12">
        <f>+N450/N$395</f>
        <v>0.82863436715267669</v>
      </c>
      <c r="O451" s="12">
        <f>+O450/O$395</f>
        <v>0.81124570117168415</v>
      </c>
      <c r="P451" s="12">
        <f>+P450/P$395</f>
        <v>0.84980760674824141</v>
      </c>
      <c r="Q451" s="8">
        <f>IFERROR(VLOOKUP($B$440,$4:$126,MATCH($S451&amp;"/"&amp;Q$348,$2:$2,0),FALSE),IFERROR(VLOOKUP($B$440,$4:$126,MATCH($S450&amp;"/"&amp;Q$348,$2:$2,0),FALSE),IFERROR(VLOOKUP($B$440,$4:$126,MATCH($S449&amp;"/"&amp;Q$348,$2:$2,0),FALSE),IFERROR(VLOOKUP($B$440,$4:$126,MATCH($S448&amp;"/"&amp;Q$348,$2:$2,0),FALSE),""))))</f>
        <v>854412.24</v>
      </c>
      <c r="R451" s="6"/>
      <c r="S451" s="9" t="s">
        <v>15</v>
      </c>
    </row>
    <row r="452" spans="1:20" ht="14">
      <c r="B452" s="352" t="s">
        <v>18</v>
      </c>
      <c r="C452" s="352"/>
      <c r="D452" s="352"/>
      <c r="E452" s="352"/>
      <c r="F452" s="352"/>
      <c r="G452" s="352"/>
      <c r="H452" s="352"/>
      <c r="I452" s="352"/>
      <c r="J452" s="352"/>
      <c r="K452" s="352"/>
      <c r="L452" s="352"/>
      <c r="M452" s="352"/>
      <c r="N452" s="352"/>
      <c r="O452" s="115"/>
      <c r="P452" s="115"/>
      <c r="Q452" s="12">
        <f>+Q451/Q$402</f>
        <v>0.34748708678357126</v>
      </c>
      <c r="R452" s="6"/>
      <c r="S452" s="11" t="s">
        <v>377</v>
      </c>
    </row>
    <row r="453" spans="1:20" ht="14">
      <c r="B453" s="352" t="s">
        <v>344</v>
      </c>
      <c r="C453" s="352"/>
      <c r="D453" s="352"/>
      <c r="E453" s="352"/>
      <c r="F453" s="352"/>
      <c r="G453" s="352"/>
      <c r="H453" s="352"/>
      <c r="I453" s="352"/>
      <c r="J453" s="352"/>
      <c r="K453" s="352"/>
      <c r="L453" s="352"/>
      <c r="M453" s="352"/>
      <c r="N453" s="352"/>
      <c r="O453" s="115"/>
      <c r="P453" s="115"/>
      <c r="Q453" s="120"/>
    </row>
    <row r="454" spans="1:20" ht="14">
      <c r="B454" s="7" t="str">
        <f>IFERROR(VLOOKUP($B$453,$130:$216,MATCH($S461&amp;"/"&amp;B$341,$128:$128,0),FALSE),"")</f>
        <v/>
      </c>
      <c r="C454" s="7" t="str">
        <f>IFERROR(VLOOKUP($B$453,$130:$216,MATCH($S461&amp;"/"&amp;C$341,$128:$128,0),FALSE),"")</f>
        <v/>
      </c>
      <c r="D454" s="7" t="str">
        <f>IFERROR(VLOOKUP($B$453,$130:$216,MATCH($S461&amp;"/"&amp;D$341,$128:$128,0),FALSE),"")</f>
        <v/>
      </c>
      <c r="E454" s="7" t="str">
        <f>IFERROR(VLOOKUP($B$453,$130:$216,MATCH($S461&amp;"/"&amp;E$341,$128:$128,0),FALSE),"")</f>
        <v/>
      </c>
      <c r="F454" s="7" t="str">
        <f>IFERROR(VLOOKUP($B$453,$130:$216,MATCH($S461&amp;"/"&amp;F$341,$128:$128,0),FALSE),"")</f>
        <v/>
      </c>
      <c r="G454" s="7" t="str">
        <f>IFERROR(VLOOKUP($B$453,$130:$216,MATCH($S461&amp;"/"&amp;G$341,$128:$128,0),FALSE),"")</f>
        <v/>
      </c>
      <c r="H454" s="7" t="str">
        <f>IFERROR(VLOOKUP($B$453,$130:$216,MATCH($S461&amp;"/"&amp;H$341,$128:$128,0),FALSE),"")</f>
        <v/>
      </c>
      <c r="I454" s="7" t="str">
        <f>IFERROR(VLOOKUP($B$453,$130:$216,MATCH($S461&amp;"/"&amp;I$341,$128:$128,0),FALSE),"")</f>
        <v/>
      </c>
      <c r="J454" s="7" t="str">
        <f>IFERROR(VLOOKUP($B$453,$130:$216,MATCH($S461&amp;"/"&amp;J$341,$128:$128,0),FALSE),"")</f>
        <v/>
      </c>
      <c r="K454" s="7" t="str">
        <f>IFERROR(VLOOKUP($B$453,$130:$216,MATCH($S461&amp;"/"&amp;K$341,$128:$128,0),FALSE),"")</f>
        <v/>
      </c>
      <c r="L454" s="7" t="str">
        <f>IFERROR(VLOOKUP($B$453,$130:$216,MATCH($S461&amp;"/"&amp;L$341,$128:$128,0),FALSE),"")</f>
        <v/>
      </c>
      <c r="M454" s="7" t="str">
        <f>IFERROR(VLOOKUP($B$453,$130:$216,MATCH($S461&amp;"/"&amp;M$341,$128:$128,0),FALSE),"")</f>
        <v/>
      </c>
      <c r="N454" s="7" t="str">
        <f>IFERROR(VLOOKUP($B$453,$130:$216,MATCH($S461&amp;"/"&amp;N$341,$128:$128,0),FALSE),"")</f>
        <v/>
      </c>
      <c r="O454" s="7" t="str">
        <f>IFERROR(VLOOKUP($B$453,$130:$216,MATCH($S461&amp;"/"&amp;O$341,$128:$128,0),FALSE),"")</f>
        <v/>
      </c>
      <c r="P454" s="7" t="str">
        <f>IFERROR(VLOOKUP($B$453,$130:$216,MATCH($S461&amp;"/"&amp;P$341,$128:$128,0),FALSE),"")</f>
        <v/>
      </c>
      <c r="Q454" s="8">
        <f>IFERROR(VLOOKUP($B$446,$4:$126,MATCH($S454&amp;"/"&amp;Q$348,$2:$2,0),FALSE),"")</f>
        <v>1989135</v>
      </c>
      <c r="R454" s="6"/>
      <c r="S454" s="9" t="s">
        <v>12</v>
      </c>
    </row>
    <row r="455" spans="1:20" ht="14">
      <c r="B455" s="7" t="str">
        <f>IFERROR(VLOOKUP($B$453,$130:$216,MATCH($S462&amp;"/"&amp;B$341,$128:$128,0),FALSE),"")</f>
        <v/>
      </c>
      <c r="C455" s="7" t="str">
        <f>IFERROR(VLOOKUP($B$453,$130:$216,MATCH($S462&amp;"/"&amp;C$341,$128:$128,0),FALSE),"")</f>
        <v/>
      </c>
      <c r="D455" s="7" t="str">
        <f>IFERROR(VLOOKUP($B$453,$130:$216,MATCH($S462&amp;"/"&amp;D$341,$128:$128,0),FALSE),"")</f>
        <v/>
      </c>
      <c r="E455" s="7" t="str">
        <f>IFERROR(VLOOKUP($B$453,$130:$216,MATCH($S462&amp;"/"&amp;E$341,$128:$128,0),FALSE),"")</f>
        <v/>
      </c>
      <c r="F455" s="7" t="str">
        <f>IFERROR(VLOOKUP($B$453,$130:$216,MATCH($S462&amp;"/"&amp;F$341,$128:$128,0),FALSE),"")</f>
        <v/>
      </c>
      <c r="G455" s="7" t="str">
        <f>IFERROR(VLOOKUP($B$453,$130:$216,MATCH($S462&amp;"/"&amp;G$341,$128:$128,0),FALSE),"")</f>
        <v/>
      </c>
      <c r="H455" s="7" t="str">
        <f>IFERROR(VLOOKUP($B$453,$130:$216,MATCH($S462&amp;"/"&amp;H$341,$128:$128,0),FALSE),"")</f>
        <v/>
      </c>
      <c r="I455" s="7" t="str">
        <f>IFERROR(VLOOKUP($B$453,$130:$216,MATCH($S462&amp;"/"&amp;I$341,$128:$128,0),FALSE),"")</f>
        <v/>
      </c>
      <c r="J455" s="7" t="str">
        <f>IFERROR(VLOOKUP($B$453,$130:$216,MATCH($S462&amp;"/"&amp;J$341,$128:$128,0),FALSE),"")</f>
        <v/>
      </c>
      <c r="K455" s="7" t="str">
        <f>IFERROR(VLOOKUP($B$453,$130:$216,MATCH($S462&amp;"/"&amp;K$341,$128:$128,0),FALSE),"")</f>
        <v/>
      </c>
      <c r="L455" s="7" t="str">
        <f>IFERROR(VLOOKUP($B$453,$130:$216,MATCH($S462&amp;"/"&amp;L$341,$128:$128,0),FALSE),"")</f>
        <v/>
      </c>
      <c r="M455" s="7" t="str">
        <f>IFERROR(VLOOKUP($B$453,$130:$216,MATCH($S462&amp;"/"&amp;M$341,$128:$128,0),FALSE),"")</f>
        <v/>
      </c>
      <c r="N455" s="7" t="str">
        <f>IFERROR(VLOOKUP($B$453,$130:$216,MATCH($S462&amp;"/"&amp;N$341,$128:$128,0),FALSE),"")</f>
        <v/>
      </c>
      <c r="O455" s="7" t="str">
        <f>IFERROR(VLOOKUP($B$453,$130:$216,MATCH($S462&amp;"/"&amp;O$341,$128:$128,0),FALSE),"")</f>
        <v/>
      </c>
      <c r="P455" s="7" t="str">
        <f>IFERROR(VLOOKUP($B$453,$130:$216,MATCH($S462&amp;"/"&amp;P$341,$128:$128,0),FALSE),"")</f>
        <v/>
      </c>
      <c r="Q455" s="8">
        <f>IFERROR(VLOOKUP($B$446,$4:$126,MATCH($S455&amp;"/"&amp;Q$348,$2:$2,0),FALSE),"")</f>
        <v>1845024</v>
      </c>
      <c r="R455" s="6"/>
      <c r="S455" s="9" t="s">
        <v>13</v>
      </c>
    </row>
    <row r="456" spans="1:20" ht="14">
      <c r="B456" s="7" t="str">
        <f>IFERROR(VLOOKUP($B$453,$130:$216,MATCH($S463&amp;"/"&amp;B$341,$128:$128,0),FALSE),"")</f>
        <v/>
      </c>
      <c r="C456" s="7" t="str">
        <f>IFERROR(VLOOKUP($B$453,$130:$216,MATCH($S463&amp;"/"&amp;C$341,$128:$128,0),FALSE),"")</f>
        <v/>
      </c>
      <c r="D456" s="7" t="str">
        <f>IFERROR(VLOOKUP($B$453,$130:$216,MATCH($S463&amp;"/"&amp;D$341,$128:$128,0),FALSE),"")</f>
        <v/>
      </c>
      <c r="E456" s="7" t="str">
        <f>IFERROR(VLOOKUP($B$453,$130:$216,MATCH($S463&amp;"/"&amp;E$341,$128:$128,0),FALSE),"")</f>
        <v/>
      </c>
      <c r="F456" s="7" t="str">
        <f>IFERROR(VLOOKUP($B$453,$130:$216,MATCH($S463&amp;"/"&amp;F$341,$128:$128,0),FALSE),"")</f>
        <v/>
      </c>
      <c r="G456" s="7" t="str">
        <f>IFERROR(VLOOKUP($B$453,$130:$216,MATCH($S463&amp;"/"&amp;G$341,$128:$128,0),FALSE),"")</f>
        <v/>
      </c>
      <c r="H456" s="7" t="str">
        <f>IFERROR(VLOOKUP($B$453,$130:$216,MATCH($S463&amp;"/"&amp;H$341,$128:$128,0),FALSE),"")</f>
        <v/>
      </c>
      <c r="I456" s="7" t="str">
        <f>IFERROR(VLOOKUP($B$453,$130:$216,MATCH($S463&amp;"/"&amp;I$341,$128:$128,0),FALSE),"")</f>
        <v/>
      </c>
      <c r="J456" s="7" t="str">
        <f>IFERROR(VLOOKUP($B$453,$130:$216,MATCH($S463&amp;"/"&amp;J$341,$128:$128,0),FALSE),"")</f>
        <v/>
      </c>
      <c r="K456" s="7" t="str">
        <f>IFERROR(VLOOKUP($B$453,$130:$216,MATCH($S463&amp;"/"&amp;K$341,$128:$128,0),FALSE),"")</f>
        <v/>
      </c>
      <c r="L456" s="7" t="str">
        <f>IFERROR(VLOOKUP($B$453,$130:$216,MATCH($S463&amp;"/"&amp;L$341,$128:$128,0),FALSE),"")</f>
        <v/>
      </c>
      <c r="M456" s="7" t="str">
        <f>IFERROR(VLOOKUP($B$453,$130:$216,MATCH($S463&amp;"/"&amp;M$341,$128:$128,0),FALSE),"")</f>
        <v/>
      </c>
      <c r="N456" s="7" t="str">
        <f>IFERROR(VLOOKUP($B$453,$130:$216,MATCH($S463&amp;"/"&amp;N$341,$128:$128,0),FALSE),"")</f>
        <v/>
      </c>
      <c r="O456" s="7" t="str">
        <f>IFERROR(VLOOKUP($B$453,$130:$216,MATCH($S463&amp;"/"&amp;O$341,$128:$128,0),FALSE),"")</f>
        <v/>
      </c>
      <c r="P456" s="7" t="str">
        <f>IFERROR(VLOOKUP($B$453,$130:$216,MATCH($S463&amp;"/"&amp;P$341,$128:$128,0),FALSE),"")</f>
        <v/>
      </c>
      <c r="Q456" s="8">
        <f>IFERROR(VLOOKUP($B$446,$4:$126,MATCH($S456&amp;"/"&amp;Q$348,$2:$2,0),FALSE),"")</f>
        <v>1938184</v>
      </c>
      <c r="R456" s="6"/>
      <c r="S456" s="9" t="s">
        <v>14</v>
      </c>
    </row>
    <row r="457" spans="1:20" ht="14">
      <c r="B457" s="18" t="str">
        <f>IFERROR(VLOOKUP($B$453,$130:$216,MATCH($S464&amp;"/"&amp;B$341,$128:$128,0),FALSE),"")</f>
        <v/>
      </c>
      <c r="C457" s="18" t="str">
        <f>IFERROR(VLOOKUP($B$453,$130:$216,MATCH($S464&amp;"/"&amp;C$341,$128:$128,0),FALSE),"")</f>
        <v/>
      </c>
      <c r="D457" s="18" t="str">
        <f>IFERROR(VLOOKUP($B$453,$130:$216,MATCH($S464&amp;"/"&amp;D$341,$128:$128,0),FALSE),"")</f>
        <v/>
      </c>
      <c r="E457" s="18" t="str">
        <f>IFERROR(VLOOKUP($B$453,$130:$216,MATCH($S464&amp;"/"&amp;E$341,$128:$128,0),FALSE),"")</f>
        <v/>
      </c>
      <c r="F457" s="18" t="str">
        <f>IFERROR(VLOOKUP($B$453,$130:$216,MATCH($S464&amp;"/"&amp;F$341,$128:$128,0),FALSE),"")</f>
        <v/>
      </c>
      <c r="G457" s="18" t="str">
        <f>IFERROR(VLOOKUP($B$453,$130:$216,MATCH($S464&amp;"/"&amp;G$341,$128:$128,0),FALSE),"")</f>
        <v/>
      </c>
      <c r="H457" s="18" t="str">
        <f>IFERROR(VLOOKUP($B$453,$130:$216,MATCH($S464&amp;"/"&amp;H$341,$128:$128,0),FALSE),"")</f>
        <v/>
      </c>
      <c r="I457" s="18" t="str">
        <f>IFERROR(VLOOKUP($B$453,$130:$216,MATCH($S464&amp;"/"&amp;I$341,$128:$128,0),FALSE),"")</f>
        <v/>
      </c>
      <c r="J457" s="18" t="str">
        <f>IFERROR(VLOOKUP($B$453,$130:$216,MATCH($S464&amp;"/"&amp;J$341,$128:$128,0),FALSE),"")</f>
        <v/>
      </c>
      <c r="K457" s="18" t="str">
        <f>IFERROR(VLOOKUP($B$453,$130:$216,MATCH($S464&amp;"/"&amp;K$341,$128:$128,0),FALSE),"")</f>
        <v/>
      </c>
      <c r="L457" s="18" t="str">
        <f>IFERROR(VLOOKUP($B$453,$130:$216,MATCH($S464&amp;"/"&amp;L$341,$128:$128,0),FALSE),"")</f>
        <v/>
      </c>
      <c r="M457" s="18" t="str">
        <f>IFERROR(VLOOKUP($B$453,$130:$216,MATCH($S464&amp;"/"&amp;M$341,$128:$128,0),FALSE),"")</f>
        <v/>
      </c>
      <c r="N457" s="18" t="str">
        <f>IFERROR(VLOOKUP($B$453,$130:$216,MATCH($S464&amp;"/"&amp;N$341,$128:$128,0),FALSE),"")</f>
        <v/>
      </c>
      <c r="O457" s="18" t="str">
        <f>IFERROR(VLOOKUP($B$453,$130:$216,MATCH($S464&amp;"/"&amp;O$341,$128:$128,0),FALSE),"")</f>
        <v/>
      </c>
      <c r="P457" s="18" t="str">
        <f>IFERROR(VLOOKUP($B$453,$130:$216,MATCH($S464&amp;"/"&amp;P$341,$128:$128,0),FALSE),"")</f>
        <v/>
      </c>
      <c r="Q457" s="8">
        <f>IFERROR(VLOOKUP($B$446,$4:$126,MATCH($S457&amp;"/"&amp;Q$348,$2:$2,0),FALSE),IFERROR(VLOOKUP($B$446,$4:$126,MATCH($S456&amp;"/"&amp;Q$348,$2:$2,0),FALSE),IFERROR(VLOOKUP($B$446,$4:$126,MATCH($S455&amp;"/"&amp;Q$348,$2:$2,0),FALSE),IFERROR(VLOOKUP($B$446,$4:$126,MATCH($S454&amp;"/"&amp;Q$348,$2:$2,0),FALSE),""))))</f>
        <v>2100986.81</v>
      </c>
      <c r="R457" s="6"/>
      <c r="S457" s="9" t="s">
        <v>15</v>
      </c>
    </row>
    <row r="458" spans="1:20" ht="14">
      <c r="B458" s="16">
        <f>SUM(B454:B457)</f>
        <v>0</v>
      </c>
      <c r="C458" s="16">
        <f t="shared" ref="C458:M458" si="13">SUM(C454:C457)</f>
        <v>0</v>
      </c>
      <c r="D458" s="16">
        <f t="shared" si="13"/>
        <v>0</v>
      </c>
      <c r="E458" s="16">
        <f t="shared" si="13"/>
        <v>0</v>
      </c>
      <c r="F458" s="16">
        <f t="shared" si="13"/>
        <v>0</v>
      </c>
      <c r="G458" s="16">
        <f t="shared" si="13"/>
        <v>0</v>
      </c>
      <c r="H458" s="16">
        <f t="shared" si="13"/>
        <v>0</v>
      </c>
      <c r="I458" s="16">
        <f t="shared" si="13"/>
        <v>0</v>
      </c>
      <c r="J458" s="16">
        <f t="shared" si="13"/>
        <v>0</v>
      </c>
      <c r="K458" s="16">
        <f t="shared" si="13"/>
        <v>0</v>
      </c>
      <c r="L458" s="16">
        <f t="shared" si="13"/>
        <v>0</v>
      </c>
      <c r="M458" s="16">
        <f t="shared" si="13"/>
        <v>0</v>
      </c>
      <c r="N458" s="16" t="e">
        <f>IF(N455="",N454*4,IF(N456="",(N455+N454)*2,IF(N457="",((N456+N455+N454)/3)*4,SUM(N454:N457))))</f>
        <v>#VALUE!</v>
      </c>
      <c r="O458" s="16" t="e">
        <f>IF(O455="",O454*4,IF(O456="",(O455+O454)*2,IF(O457="",((O456+O455+O454)/3)*4,SUM(O454:O457))))</f>
        <v>#VALUE!</v>
      </c>
      <c r="P458" s="16" t="e">
        <f>IF(P455="",P454*4,IF(P456="",(P455+P454)*2,IF(P457="",((P456+P455+P454)/3)*4,SUM(P454:P457))))</f>
        <v>#VALUE!</v>
      </c>
      <c r="Q458" s="12">
        <f>+Q457/Q$402</f>
        <v>0.85446550482189798</v>
      </c>
      <c r="R458" s="6"/>
      <c r="S458" s="11" t="s">
        <v>377</v>
      </c>
    </row>
    <row r="459" spans="1:20" ht="14">
      <c r="A459" s="86"/>
      <c r="B459" s="19"/>
      <c r="C459" s="20" t="e">
        <f t="shared" ref="C459:M459" si="14">C458/B458-1</f>
        <v>#DIV/0!</v>
      </c>
      <c r="D459" s="20" t="e">
        <f t="shared" si="14"/>
        <v>#DIV/0!</v>
      </c>
      <c r="E459" s="20" t="e">
        <f t="shared" si="14"/>
        <v>#DIV/0!</v>
      </c>
      <c r="F459" s="20" t="e">
        <f t="shared" si="14"/>
        <v>#DIV/0!</v>
      </c>
      <c r="G459" s="20" t="e">
        <f t="shared" si="14"/>
        <v>#DIV/0!</v>
      </c>
      <c r="H459" s="20" t="e">
        <f t="shared" si="14"/>
        <v>#DIV/0!</v>
      </c>
      <c r="I459" s="20" t="e">
        <f t="shared" si="14"/>
        <v>#DIV/0!</v>
      </c>
      <c r="J459" s="20" t="e">
        <f t="shared" si="14"/>
        <v>#DIV/0!</v>
      </c>
      <c r="K459" s="20" t="e">
        <f t="shared" si="14"/>
        <v>#DIV/0!</v>
      </c>
      <c r="L459" s="20" t="e">
        <f t="shared" si="14"/>
        <v>#DIV/0!</v>
      </c>
      <c r="M459" s="20" t="e">
        <f t="shared" si="14"/>
        <v>#DIV/0!</v>
      </c>
      <c r="N459" s="12" t="e">
        <f>N458/M458-1</f>
        <v>#VALUE!</v>
      </c>
      <c r="O459" s="12" t="e">
        <f>O458/N458-1</f>
        <v>#VALUE!</v>
      </c>
      <c r="P459" s="12" t="e">
        <f>P458/O458-1</f>
        <v>#VALUE!</v>
      </c>
      <c r="Q459" s="115"/>
      <c r="R459" s="6"/>
      <c r="S459" s="15"/>
    </row>
    <row r="460" spans="1:20" ht="14">
      <c r="B460" s="352" t="s">
        <v>307</v>
      </c>
      <c r="C460" s="352"/>
      <c r="D460" s="352"/>
      <c r="E460" s="352"/>
      <c r="F460" s="352"/>
      <c r="G460" s="352"/>
      <c r="H460" s="352"/>
      <c r="I460" s="352"/>
      <c r="J460" s="352"/>
      <c r="K460" s="352"/>
      <c r="L460" s="352"/>
      <c r="M460" s="352"/>
      <c r="N460" s="352"/>
      <c r="O460" s="115"/>
      <c r="P460" s="115"/>
      <c r="Q460" s="115"/>
      <c r="R460" s="6"/>
      <c r="S460" s="9"/>
    </row>
    <row r="461" spans="1:20" ht="14">
      <c r="B461" s="7" t="str">
        <f>IFERROR(VLOOKUP($B$460,$130:$216,MATCH($S468&amp;"/"&amp;B$341,$128:$128,0),FALSE),"")</f>
        <v/>
      </c>
      <c r="C461" s="7" t="str">
        <f>IFERROR(VLOOKUP($B$460,$130:$216,MATCH($S468&amp;"/"&amp;C$341,$128:$128,0),FALSE),"")</f>
        <v/>
      </c>
      <c r="D461" s="7" t="str">
        <f>IFERROR(VLOOKUP($B$460,$130:$216,MATCH($S468&amp;"/"&amp;D$341,$128:$128,0),FALSE),"")</f>
        <v/>
      </c>
      <c r="E461" s="7" t="str">
        <f>IFERROR(VLOOKUP($B$460,$130:$216,MATCH($S468&amp;"/"&amp;E$341,$128:$128,0),FALSE),"")</f>
        <v/>
      </c>
      <c r="F461" s="7" t="str">
        <f>IFERROR(VLOOKUP($B$460,$130:$216,MATCH($S468&amp;"/"&amp;F$341,$128:$128,0),FALSE),"")</f>
        <v/>
      </c>
      <c r="G461" s="7" t="str">
        <f>IFERROR(VLOOKUP($B$460,$130:$216,MATCH($S468&amp;"/"&amp;G$341,$128:$128,0),FALSE),"")</f>
        <v/>
      </c>
      <c r="H461" s="7" t="str">
        <f>IFERROR(VLOOKUP($B$460,$130:$216,MATCH($S468&amp;"/"&amp;H$341,$128:$128,0),FALSE),"")</f>
        <v/>
      </c>
      <c r="I461" s="7" t="str">
        <f>IFERROR(VLOOKUP($B$460,$130:$216,MATCH($S468&amp;"/"&amp;I$341,$128:$128,0),FALSE),"")</f>
        <v/>
      </c>
      <c r="J461" s="7" t="str">
        <f>IFERROR(VLOOKUP($B$460,$130:$216,MATCH($S468&amp;"/"&amp;J$341,$128:$128,0),FALSE),"")</f>
        <v/>
      </c>
      <c r="K461" s="7" t="str">
        <f>IFERROR(VLOOKUP($B$460,$130:$216,MATCH($S468&amp;"/"&amp;K$341,$128:$128,0),FALSE),"")</f>
        <v/>
      </c>
      <c r="L461" s="7" t="str">
        <f>IFERROR(VLOOKUP($B$460,$130:$216,MATCH($S468&amp;"/"&amp;L$341,$128:$128,0),FALSE),"")</f>
        <v/>
      </c>
      <c r="M461" s="7" t="str">
        <f>IFERROR(VLOOKUP($B$460,$130:$216,MATCH($S468&amp;"/"&amp;M$341,$128:$128,0),FALSE),"")</f>
        <v/>
      </c>
      <c r="N461" s="7" t="str">
        <f>IFERROR(VLOOKUP($B$460,$130:$216,MATCH($S468&amp;"/"&amp;N$341,$128:$128,0),FALSE),"")</f>
        <v/>
      </c>
      <c r="O461" s="7" t="str">
        <f>IFERROR(VLOOKUP($B$460,$130:$216,MATCH($S468&amp;"/"&amp;O$341,$128:$128,0),FALSE),"")</f>
        <v/>
      </c>
      <c r="P461" s="7" t="str">
        <f>IFERROR(VLOOKUP($B$460,$130:$216,MATCH($S468&amp;"/"&amp;P$341,$128:$128,0),FALSE),"")</f>
        <v/>
      </c>
      <c r="Q461" s="7" t="str">
        <f>IFERROR(VLOOKUP($B$453,$130:$216,MATCH($S461&amp;"/"&amp;Q$348,$128:$128,0),FALSE),"")</f>
        <v/>
      </c>
      <c r="R461" s="17"/>
      <c r="S461" s="9" t="s">
        <v>12</v>
      </c>
      <c r="T461" s="88"/>
    </row>
    <row r="462" spans="1:20" ht="14">
      <c r="B462" s="7" t="str">
        <f>IFERROR(VLOOKUP($B$460,$130:$216,MATCH($S469&amp;"/"&amp;B$341,$128:$128,0),FALSE),"")</f>
        <v/>
      </c>
      <c r="C462" s="7" t="str">
        <f>IFERROR(VLOOKUP($B$460,$130:$216,MATCH($S469&amp;"/"&amp;C$341,$128:$128,0),FALSE),"")</f>
        <v/>
      </c>
      <c r="D462" s="7" t="str">
        <f>IFERROR(VLOOKUP($B$460,$130:$216,MATCH($S469&amp;"/"&amp;D$341,$128:$128,0),FALSE),"")</f>
        <v/>
      </c>
      <c r="E462" s="7" t="str">
        <f>IFERROR(VLOOKUP($B$460,$130:$216,MATCH($S469&amp;"/"&amp;E$341,$128:$128,0),FALSE),"")</f>
        <v/>
      </c>
      <c r="F462" s="7" t="str">
        <f>IFERROR(VLOOKUP($B$460,$130:$216,MATCH($S469&amp;"/"&amp;F$341,$128:$128,0),FALSE),"")</f>
        <v/>
      </c>
      <c r="G462" s="7" t="str">
        <f>IFERROR(VLOOKUP($B$460,$130:$216,MATCH($S469&amp;"/"&amp;G$341,$128:$128,0),FALSE),"")</f>
        <v/>
      </c>
      <c r="H462" s="7" t="str">
        <f>IFERROR(VLOOKUP($B$460,$130:$216,MATCH($S469&amp;"/"&amp;H$341,$128:$128,0),FALSE),"")</f>
        <v/>
      </c>
      <c r="I462" s="7" t="str">
        <f>IFERROR(VLOOKUP($B$460,$130:$216,MATCH($S469&amp;"/"&amp;I$341,$128:$128,0),FALSE),"")</f>
        <v/>
      </c>
      <c r="J462" s="7" t="str">
        <f>IFERROR(VLOOKUP($B$460,$130:$216,MATCH($S469&amp;"/"&amp;J$341,$128:$128,0),FALSE),"")</f>
        <v/>
      </c>
      <c r="K462" s="7" t="str">
        <f>IFERROR(VLOOKUP($B$460,$130:$216,MATCH($S469&amp;"/"&amp;K$341,$128:$128,0),FALSE),"")</f>
        <v/>
      </c>
      <c r="L462" s="7" t="str">
        <f>IFERROR(VLOOKUP($B$460,$130:$216,MATCH($S469&amp;"/"&amp;L$341,$128:$128,0),FALSE),"")</f>
        <v/>
      </c>
      <c r="M462" s="7" t="str">
        <f>IFERROR(VLOOKUP($B$460,$130:$216,MATCH($S469&amp;"/"&amp;M$341,$128:$128,0),FALSE),"")</f>
        <v/>
      </c>
      <c r="N462" s="7" t="str">
        <f>IFERROR(VLOOKUP($B$460,$130:$216,MATCH($S469&amp;"/"&amp;N$341,$128:$128,0),FALSE),"")</f>
        <v/>
      </c>
      <c r="O462" s="7" t="str">
        <f>IFERROR(VLOOKUP($B$460,$130:$216,MATCH($S469&amp;"/"&amp;O$341,$128:$128,0),FALSE),"")</f>
        <v/>
      </c>
      <c r="P462" s="7" t="str">
        <f>IFERROR(VLOOKUP($B$460,$130:$216,MATCH($S469&amp;"/"&amp;P$341,$128:$128,0),FALSE),"")</f>
        <v/>
      </c>
      <c r="Q462" s="7" t="str">
        <f>IFERROR(VLOOKUP($B$453,$130:$216,MATCH($S462&amp;"/"&amp;Q$348,$128:$128,0),FALSE),"")</f>
        <v/>
      </c>
      <c r="R462" s="17"/>
      <c r="S462" s="9" t="s">
        <v>13</v>
      </c>
    </row>
    <row r="463" spans="1:20" ht="14">
      <c r="B463" s="7" t="str">
        <f>IFERROR(VLOOKUP($B$460,$130:$216,MATCH($S470&amp;"/"&amp;B$341,$128:$128,0),FALSE),"")</f>
        <v/>
      </c>
      <c r="C463" s="7" t="str">
        <f>IFERROR(VLOOKUP($B$460,$130:$216,MATCH($S470&amp;"/"&amp;C$341,$128:$128,0),FALSE),"")</f>
        <v/>
      </c>
      <c r="D463" s="7" t="str">
        <f>IFERROR(VLOOKUP($B$460,$130:$216,MATCH($S470&amp;"/"&amp;D$341,$128:$128,0),FALSE),"")</f>
        <v/>
      </c>
      <c r="E463" s="7" t="str">
        <f>IFERROR(VLOOKUP($B$460,$130:$216,MATCH($S470&amp;"/"&amp;E$341,$128:$128,0),FALSE),"")</f>
        <v/>
      </c>
      <c r="F463" s="7" t="str">
        <f>IFERROR(VLOOKUP($B$460,$130:$216,MATCH($S470&amp;"/"&amp;F$341,$128:$128,0),FALSE),"")</f>
        <v/>
      </c>
      <c r="G463" s="7" t="str">
        <f>IFERROR(VLOOKUP($B$460,$130:$216,MATCH($S470&amp;"/"&amp;G$341,$128:$128,0),FALSE),"")</f>
        <v/>
      </c>
      <c r="H463" s="7" t="str">
        <f>IFERROR(VLOOKUP($B$460,$130:$216,MATCH($S470&amp;"/"&amp;H$341,$128:$128,0),FALSE),"")</f>
        <v/>
      </c>
      <c r="I463" s="7" t="str">
        <f>IFERROR(VLOOKUP($B$460,$130:$216,MATCH($S470&amp;"/"&amp;I$341,$128:$128,0),FALSE),"")</f>
        <v/>
      </c>
      <c r="J463" s="7" t="str">
        <f>IFERROR(VLOOKUP($B$460,$130:$216,MATCH($S470&amp;"/"&amp;J$341,$128:$128,0),FALSE),"")</f>
        <v/>
      </c>
      <c r="K463" s="7" t="str">
        <f>IFERROR(VLOOKUP($B$460,$130:$216,MATCH($S470&amp;"/"&amp;K$341,$128:$128,0),FALSE),"")</f>
        <v/>
      </c>
      <c r="L463" s="7" t="str">
        <f>IFERROR(VLOOKUP($B$460,$130:$216,MATCH($S470&amp;"/"&amp;L$341,$128:$128,0),FALSE),"")</f>
        <v/>
      </c>
      <c r="M463" s="7" t="str">
        <f>IFERROR(VLOOKUP($B$460,$130:$216,MATCH($S470&amp;"/"&amp;M$341,$128:$128,0),FALSE),"")</f>
        <v/>
      </c>
      <c r="N463" s="7" t="str">
        <f>IFERROR(VLOOKUP($B$460,$130:$216,MATCH($S470&amp;"/"&amp;N$341,$128:$128,0),FALSE),"")</f>
        <v/>
      </c>
      <c r="O463" s="7" t="str">
        <f>IFERROR(VLOOKUP($B$460,$130:$216,MATCH($S470&amp;"/"&amp;O$341,$128:$128,0),FALSE),"")</f>
        <v/>
      </c>
      <c r="P463" s="7" t="str">
        <f>IFERROR(VLOOKUP($B$460,$130:$216,MATCH($S470&amp;"/"&amp;P$341,$128:$128,0),FALSE),"")</f>
        <v/>
      </c>
      <c r="Q463" s="7" t="str">
        <f>IFERROR(VLOOKUP($B$453,$130:$216,MATCH($S463&amp;"/"&amp;Q$348,$128:$128,0),FALSE),"")</f>
        <v/>
      </c>
      <c r="R463" s="17"/>
      <c r="S463" s="9" t="s">
        <v>14</v>
      </c>
    </row>
    <row r="464" spans="1:20" ht="14">
      <c r="B464" s="18" t="str">
        <f>IFERROR(VLOOKUP($B$460,$130:$216,MATCH($S471&amp;"/"&amp;B$341,$128:$128,0),FALSE),"")</f>
        <v/>
      </c>
      <c r="C464" s="18" t="str">
        <f>IFERROR(VLOOKUP($B$460,$130:$216,MATCH($S471&amp;"/"&amp;C$341,$128:$128,0),FALSE),"")</f>
        <v/>
      </c>
      <c r="D464" s="18" t="str">
        <f>IFERROR(VLOOKUP($B$460,$130:$216,MATCH($S471&amp;"/"&amp;D$341,$128:$128,0),FALSE),"")</f>
        <v/>
      </c>
      <c r="E464" s="18" t="str">
        <f>IFERROR(VLOOKUP($B$460,$130:$216,MATCH($S471&amp;"/"&amp;E$341,$128:$128,0),FALSE),"")</f>
        <v/>
      </c>
      <c r="F464" s="18" t="str">
        <f>IFERROR(VLOOKUP($B$460,$130:$216,MATCH($S471&amp;"/"&amp;F$341,$128:$128,0),FALSE),"")</f>
        <v/>
      </c>
      <c r="G464" s="18" t="str">
        <f>IFERROR(VLOOKUP($B$460,$130:$216,MATCH($S471&amp;"/"&amp;G$341,$128:$128,0),FALSE),"")</f>
        <v/>
      </c>
      <c r="H464" s="18" t="str">
        <f>IFERROR(VLOOKUP($B$460,$130:$216,MATCH($S471&amp;"/"&amp;H$341,$128:$128,0),FALSE),"")</f>
        <v/>
      </c>
      <c r="I464" s="18" t="str">
        <f>IFERROR(VLOOKUP($B$460,$130:$216,MATCH($S471&amp;"/"&amp;I$341,$128:$128,0),FALSE),"")</f>
        <v/>
      </c>
      <c r="J464" s="18" t="str">
        <f>IFERROR(VLOOKUP($B$460,$130:$216,MATCH($S471&amp;"/"&amp;J$341,$128:$128,0),FALSE),"")</f>
        <v/>
      </c>
      <c r="K464" s="18" t="str">
        <f>IFERROR(VLOOKUP($B$460,$130:$216,MATCH($S471&amp;"/"&amp;K$341,$128:$128,0),FALSE),"")</f>
        <v/>
      </c>
      <c r="L464" s="18" t="str">
        <f>IFERROR(VLOOKUP($B$460,$130:$216,MATCH($S471&amp;"/"&amp;L$341,$128:$128,0),FALSE),"")</f>
        <v/>
      </c>
      <c r="M464" s="18" t="str">
        <f>IFERROR(VLOOKUP($B$460,$130:$216,MATCH($S471&amp;"/"&amp;M$341,$128:$128,0),FALSE),"")</f>
        <v/>
      </c>
      <c r="N464" s="18" t="str">
        <f>IFERROR(VLOOKUP($B$460,$130:$216,MATCH($S471&amp;"/"&amp;N$341,$128:$128,0),FALSE),"")</f>
        <v/>
      </c>
      <c r="O464" s="18" t="str">
        <f>IFERROR(VLOOKUP($B$460,$130:$216,MATCH($S471&amp;"/"&amp;O$341,$128:$128,0),FALSE),"")</f>
        <v/>
      </c>
      <c r="P464" s="18" t="str">
        <f>IFERROR(VLOOKUP($B$460,$130:$216,MATCH($S471&amp;"/"&amp;P$341,$128:$128,0),FALSE),"")</f>
        <v/>
      </c>
      <c r="Q464" s="18" t="str">
        <f>IFERROR(VLOOKUP($B$453,$130:$216,MATCH($S464&amp;"/"&amp;Q$348,$128:$128,0),FALSE),"")</f>
        <v/>
      </c>
      <c r="R464" s="17"/>
      <c r="S464" s="9" t="s">
        <v>19</v>
      </c>
    </row>
    <row r="465" spans="1:19" ht="14">
      <c r="B465" s="7">
        <f>SUM(B461:B464)</f>
        <v>0</v>
      </c>
      <c r="C465" s="112">
        <f t="shared" ref="C465:M465" si="15">SUM(C461:C464)</f>
        <v>0</v>
      </c>
      <c r="D465" s="112">
        <f t="shared" si="15"/>
        <v>0</v>
      </c>
      <c r="E465" s="112">
        <f t="shared" si="15"/>
        <v>0</v>
      </c>
      <c r="F465" s="112">
        <f t="shared" si="15"/>
        <v>0</v>
      </c>
      <c r="G465" s="112">
        <f t="shared" si="15"/>
        <v>0</v>
      </c>
      <c r="H465" s="112">
        <f t="shared" si="15"/>
        <v>0</v>
      </c>
      <c r="I465" s="112">
        <f t="shared" si="15"/>
        <v>0</v>
      </c>
      <c r="J465" s="112">
        <f t="shared" si="15"/>
        <v>0</v>
      </c>
      <c r="K465" s="112">
        <f t="shared" si="15"/>
        <v>0</v>
      </c>
      <c r="L465" s="112">
        <f t="shared" si="15"/>
        <v>0</v>
      </c>
      <c r="M465" s="112">
        <f t="shared" si="15"/>
        <v>0</v>
      </c>
      <c r="N465" s="112" t="e">
        <f>IF(N462="",N461*4,IF(N463="",(N462+N461)*2,IF(N464="",((N463+N462+N461)/3)*4,SUM(N461:N464))))</f>
        <v>#VALUE!</v>
      </c>
      <c r="O465" s="112" t="e">
        <f>IF(O462="",O461*4,IF(O463="",(O462+O461)*2,IF(O464="",((O463+O462+O461)/3)*4,SUM(O461:O464))))</f>
        <v>#VALUE!</v>
      </c>
      <c r="P465" s="112" t="e">
        <f>IF(P462="",P461*4,IF(P463="",(P462+P461)*2,IF(P464="",((P463+P462+P461)/3)*4,SUM(P461:P464))))</f>
        <v>#VALUE!</v>
      </c>
      <c r="Q465" s="16" t="e">
        <f>IF(Q462="",Q461*4,IF(Q463="",(Q462+Q461)*2,IF(Q464="",((Q463+Q462+Q461)/3)*4,SUM(Q461:Q464))))</f>
        <v>#VALUE!</v>
      </c>
      <c r="R465" s="6"/>
      <c r="S465" s="9" t="s">
        <v>15</v>
      </c>
    </row>
    <row r="466" spans="1:19" s="87" customFormat="1" ht="14">
      <c r="A466" s="79"/>
      <c r="B466" s="352" t="s">
        <v>345</v>
      </c>
      <c r="C466" s="352"/>
      <c r="D466" s="352"/>
      <c r="E466" s="352"/>
      <c r="F466" s="352"/>
      <c r="G466" s="352"/>
      <c r="H466" s="352"/>
      <c r="I466" s="352"/>
      <c r="J466" s="352"/>
      <c r="K466" s="352"/>
      <c r="L466" s="352"/>
      <c r="M466" s="352"/>
      <c r="N466" s="352"/>
      <c r="O466" s="115"/>
      <c r="P466" s="115"/>
      <c r="Q466" s="12" t="e">
        <f>Q465/P458-1</f>
        <v>#VALUE!</v>
      </c>
      <c r="R466" s="17"/>
      <c r="S466" s="14" t="s">
        <v>20</v>
      </c>
    </row>
    <row r="467" spans="1:19" ht="14">
      <c r="B467" s="7" t="str">
        <f>IFERROR(VLOOKUP($B$466,$130:$216,MATCH($S474&amp;"/"&amp;B$341,$128:$128,0),FALSE),"")</f>
        <v/>
      </c>
      <c r="C467" s="7" t="str">
        <f>IFERROR(VLOOKUP($B$466,$130:$216,MATCH($S474&amp;"/"&amp;C$341,$128:$128,0),FALSE),"")</f>
        <v/>
      </c>
      <c r="D467" s="7" t="str">
        <f>IFERROR(VLOOKUP($B$466,$130:$216,MATCH($S474&amp;"/"&amp;D$341,$128:$128,0),FALSE),"")</f>
        <v/>
      </c>
      <c r="E467" s="7" t="str">
        <f>IFERROR(VLOOKUP($B$466,$130:$216,MATCH($S474&amp;"/"&amp;E$341,$128:$128,0),FALSE),"")</f>
        <v/>
      </c>
      <c r="F467" s="7" t="str">
        <f>IFERROR(VLOOKUP($B$466,$130:$216,MATCH($S474&amp;"/"&amp;F$341,$128:$128,0),FALSE),"")</f>
        <v/>
      </c>
      <c r="G467" s="7" t="str">
        <f>IFERROR(VLOOKUP($B$466,$130:$216,MATCH($S474&amp;"/"&amp;G$341,$128:$128,0),FALSE),"")</f>
        <v/>
      </c>
      <c r="H467" s="7" t="str">
        <f>IFERROR(VLOOKUP($B$466,$130:$216,MATCH($S474&amp;"/"&amp;H$341,$128:$128,0),FALSE),"")</f>
        <v/>
      </c>
      <c r="I467" s="7" t="str">
        <f>IFERROR(VLOOKUP($B$466,$130:$216,MATCH($S474&amp;"/"&amp;I$341,$128:$128,0),FALSE),"")</f>
        <v/>
      </c>
      <c r="J467" s="7" t="str">
        <f>IFERROR(VLOOKUP($B$466,$130:$216,MATCH($S474&amp;"/"&amp;J$341,$128:$128,0),FALSE),"")</f>
        <v/>
      </c>
      <c r="K467" s="7" t="str">
        <f>IFERROR(VLOOKUP($B$466,$130:$216,MATCH($S474&amp;"/"&amp;K$341,$128:$128,0),FALSE),"")</f>
        <v/>
      </c>
      <c r="L467" s="7" t="str">
        <f>IFERROR(VLOOKUP($B$466,$130:$216,MATCH($S474&amp;"/"&amp;L$341,$128:$128,0),FALSE),"")</f>
        <v/>
      </c>
      <c r="M467" s="7" t="str">
        <f>IFERROR(VLOOKUP($B$466,$130:$216,MATCH($S474&amp;"/"&amp;M$341,$128:$128,0),FALSE),"")</f>
        <v/>
      </c>
      <c r="N467" s="7" t="str">
        <f>IFERROR(VLOOKUP($B$466,$130:$216,MATCH($S474&amp;"/"&amp;N$341,$128:$128,0),FALSE),"")</f>
        <v/>
      </c>
      <c r="O467" s="7" t="str">
        <f>IFERROR(VLOOKUP($B$466,$130:$216,MATCH($S474&amp;"/"&amp;O$341,$128:$128,0),FALSE),"")</f>
        <v/>
      </c>
      <c r="P467" s="7" t="str">
        <f>IFERROR(VLOOKUP($B$466,$130:$216,MATCH($S474&amp;"/"&amp;P$341,$128:$128,0),FALSE),"")</f>
        <v/>
      </c>
      <c r="Q467" s="115"/>
      <c r="R467" s="6"/>
      <c r="S467" s="9"/>
    </row>
    <row r="468" spans="1:19" ht="14">
      <c r="B468" s="7" t="str">
        <f>IFERROR(VLOOKUP($B$466,$130:$216,MATCH($S475&amp;"/"&amp;B$341,$128:$128,0),FALSE),"")</f>
        <v/>
      </c>
      <c r="C468" s="7" t="str">
        <f>IFERROR(VLOOKUP($B$466,$130:$216,MATCH($S475&amp;"/"&amp;C$341,$128:$128,0),FALSE),"")</f>
        <v/>
      </c>
      <c r="D468" s="7" t="str">
        <f>IFERROR(VLOOKUP($B$466,$130:$216,MATCH($S475&amp;"/"&amp;D$341,$128:$128,0),FALSE),"")</f>
        <v/>
      </c>
      <c r="E468" s="7" t="str">
        <f>IFERROR(VLOOKUP($B$466,$130:$216,MATCH($S475&amp;"/"&amp;E$341,$128:$128,0),FALSE),"")</f>
        <v/>
      </c>
      <c r="F468" s="7" t="str">
        <f>IFERROR(VLOOKUP($B$466,$130:$216,MATCH($S475&amp;"/"&amp;F$341,$128:$128,0),FALSE),"")</f>
        <v/>
      </c>
      <c r="G468" s="7" t="str">
        <f>IFERROR(VLOOKUP($B$466,$130:$216,MATCH($S475&amp;"/"&amp;G$341,$128:$128,0),FALSE),"")</f>
        <v/>
      </c>
      <c r="H468" s="7" t="str">
        <f>IFERROR(VLOOKUP($B$466,$130:$216,MATCH($S475&amp;"/"&amp;H$341,$128:$128,0),FALSE),"")</f>
        <v/>
      </c>
      <c r="I468" s="7" t="str">
        <f>IFERROR(VLOOKUP($B$466,$130:$216,MATCH($S475&amp;"/"&amp;I$341,$128:$128,0),FALSE),"")</f>
        <v/>
      </c>
      <c r="J468" s="7" t="str">
        <f>IFERROR(VLOOKUP($B$466,$130:$216,MATCH($S475&amp;"/"&amp;J$341,$128:$128,0),FALSE),"")</f>
        <v/>
      </c>
      <c r="K468" s="7" t="str">
        <f>IFERROR(VLOOKUP($B$466,$130:$216,MATCH($S475&amp;"/"&amp;K$341,$128:$128,0),FALSE),"")</f>
        <v/>
      </c>
      <c r="L468" s="7" t="str">
        <f>IFERROR(VLOOKUP($B$466,$130:$216,MATCH($S475&amp;"/"&amp;L$341,$128:$128,0),FALSE),"")</f>
        <v/>
      </c>
      <c r="M468" s="7" t="str">
        <f>IFERROR(VLOOKUP($B$466,$130:$216,MATCH($S475&amp;"/"&amp;M$341,$128:$128,0),FALSE),"")</f>
        <v/>
      </c>
      <c r="N468" s="7" t="str">
        <f>IFERROR(VLOOKUP($B$466,$130:$216,MATCH($S475&amp;"/"&amp;N$341,$128:$128,0),FALSE),"")</f>
        <v/>
      </c>
      <c r="O468" s="7" t="str">
        <f>IFERROR(VLOOKUP($B$466,$130:$216,MATCH($S475&amp;"/"&amp;O$341,$128:$128,0),FALSE),"")</f>
        <v/>
      </c>
      <c r="P468" s="7" t="str">
        <f>IFERROR(VLOOKUP($B$466,$130:$216,MATCH($S475&amp;"/"&amp;P$341,$128:$128,0),FALSE),"")</f>
        <v/>
      </c>
      <c r="Q468" s="7" t="str">
        <f>IFERROR(VLOOKUP($B$460,$130:$216,MATCH($S468&amp;"/"&amp;Q$348,$128:$128,0),FALSE),"")</f>
        <v/>
      </c>
      <c r="R468" s="6"/>
      <c r="S468" s="9" t="s">
        <v>12</v>
      </c>
    </row>
    <row r="469" spans="1:19" ht="14">
      <c r="B469" s="7" t="str">
        <f>IFERROR(VLOOKUP($B$466,$130:$216,MATCH($S476&amp;"/"&amp;B$341,$128:$128,0),FALSE),"")</f>
        <v/>
      </c>
      <c r="C469" s="7" t="str">
        <f>IFERROR(VLOOKUP($B$466,$130:$216,MATCH($S476&amp;"/"&amp;C$341,$128:$128,0),FALSE),"")</f>
        <v/>
      </c>
      <c r="D469" s="7" t="str">
        <f>IFERROR(VLOOKUP($B$466,$130:$216,MATCH($S476&amp;"/"&amp;D$341,$128:$128,0),FALSE),"")</f>
        <v/>
      </c>
      <c r="E469" s="7" t="str">
        <f>IFERROR(VLOOKUP($B$466,$130:$216,MATCH($S476&amp;"/"&amp;E$341,$128:$128,0),FALSE),"")</f>
        <v/>
      </c>
      <c r="F469" s="7" t="str">
        <f>IFERROR(VLOOKUP($B$466,$130:$216,MATCH($S476&amp;"/"&amp;F$341,$128:$128,0),FALSE),"")</f>
        <v/>
      </c>
      <c r="G469" s="7" t="str">
        <f>IFERROR(VLOOKUP($B$466,$130:$216,MATCH($S476&amp;"/"&amp;G$341,$128:$128,0),FALSE),"")</f>
        <v/>
      </c>
      <c r="H469" s="7" t="str">
        <f>IFERROR(VLOOKUP($B$466,$130:$216,MATCH($S476&amp;"/"&amp;H$341,$128:$128,0),FALSE),"")</f>
        <v/>
      </c>
      <c r="I469" s="7" t="str">
        <f>IFERROR(VLOOKUP($B$466,$130:$216,MATCH($S476&amp;"/"&amp;I$341,$128:$128,0),FALSE),"")</f>
        <v/>
      </c>
      <c r="J469" s="7" t="str">
        <f>IFERROR(VLOOKUP($B$466,$130:$216,MATCH($S476&amp;"/"&amp;J$341,$128:$128,0),FALSE),"")</f>
        <v/>
      </c>
      <c r="K469" s="7" t="str">
        <f>IFERROR(VLOOKUP($B$466,$130:$216,MATCH($S476&amp;"/"&amp;K$341,$128:$128,0),FALSE),"")</f>
        <v/>
      </c>
      <c r="L469" s="7" t="str">
        <f>IFERROR(VLOOKUP($B$466,$130:$216,MATCH($S476&amp;"/"&amp;L$341,$128:$128,0),FALSE),"")</f>
        <v/>
      </c>
      <c r="M469" s="7" t="str">
        <f>IFERROR(VLOOKUP($B$466,$130:$216,MATCH($S476&amp;"/"&amp;M$341,$128:$128,0),FALSE),"")</f>
        <v/>
      </c>
      <c r="N469" s="7" t="str">
        <f>IFERROR(VLOOKUP($B$466,$130:$216,MATCH($S476&amp;"/"&amp;N$341,$128:$128,0),FALSE),"")</f>
        <v/>
      </c>
      <c r="O469" s="7" t="str">
        <f>IFERROR(VLOOKUP($B$466,$130:$216,MATCH($S476&amp;"/"&amp;O$341,$128:$128,0),FALSE),"")</f>
        <v/>
      </c>
      <c r="P469" s="7" t="str">
        <f>IFERROR(VLOOKUP($B$466,$130:$216,MATCH($S476&amp;"/"&amp;P$341,$128:$128,0),FALSE),"")</f>
        <v/>
      </c>
      <c r="Q469" s="7" t="str">
        <f>IFERROR(VLOOKUP($B$460,$130:$216,MATCH($S469&amp;"/"&amp;Q$348,$128:$128,0),FALSE),"")</f>
        <v/>
      </c>
      <c r="R469" s="6"/>
      <c r="S469" s="9" t="s">
        <v>13</v>
      </c>
    </row>
    <row r="470" spans="1:19" ht="14">
      <c r="B470" s="18" t="str">
        <f>IFERROR(VLOOKUP($B$466,$130:$216,MATCH($S477&amp;"/"&amp;B$341,$128:$128,0),FALSE),"")</f>
        <v/>
      </c>
      <c r="C470" s="18" t="str">
        <f>IFERROR(VLOOKUP($B$466,$130:$216,MATCH($S477&amp;"/"&amp;C$341,$128:$128,0),FALSE),"")</f>
        <v/>
      </c>
      <c r="D470" s="18" t="str">
        <f>IFERROR(VLOOKUP($B$466,$130:$216,MATCH($S477&amp;"/"&amp;D$341,$128:$128,0),FALSE),"")</f>
        <v/>
      </c>
      <c r="E470" s="18" t="str">
        <f>IFERROR(VLOOKUP($B$466,$130:$216,MATCH($S477&amp;"/"&amp;E$341,$128:$128,0),FALSE),"")</f>
        <v/>
      </c>
      <c r="F470" s="18" t="str">
        <f>IFERROR(VLOOKUP($B$466,$130:$216,MATCH($S477&amp;"/"&amp;F$341,$128:$128,0),FALSE),"")</f>
        <v/>
      </c>
      <c r="G470" s="18" t="str">
        <f>IFERROR(VLOOKUP($B$466,$130:$216,MATCH($S477&amp;"/"&amp;G$341,$128:$128,0),FALSE),"")</f>
        <v/>
      </c>
      <c r="H470" s="18" t="str">
        <f>IFERROR(VLOOKUP($B$466,$130:$216,MATCH($S477&amp;"/"&amp;H$341,$128:$128,0),FALSE),"")</f>
        <v/>
      </c>
      <c r="I470" s="18" t="str">
        <f>IFERROR(VLOOKUP($B$466,$130:$216,MATCH($S477&amp;"/"&amp;I$341,$128:$128,0),FALSE),"")</f>
        <v/>
      </c>
      <c r="J470" s="18" t="str">
        <f>IFERROR(VLOOKUP($B$466,$130:$216,MATCH($S477&amp;"/"&amp;J$341,$128:$128,0),FALSE),"")</f>
        <v/>
      </c>
      <c r="K470" s="18" t="str">
        <f>IFERROR(VLOOKUP($B$466,$130:$216,MATCH($S477&amp;"/"&amp;K$341,$128:$128,0),FALSE),"")</f>
        <v/>
      </c>
      <c r="L470" s="18" t="str">
        <f>IFERROR(VLOOKUP($B$466,$130:$216,MATCH($S477&amp;"/"&amp;L$341,$128:$128,0),FALSE),"")</f>
        <v/>
      </c>
      <c r="M470" s="18" t="str">
        <f>IFERROR(VLOOKUP($B$466,$130:$216,MATCH($S477&amp;"/"&amp;M$341,$128:$128,0),FALSE),"")</f>
        <v/>
      </c>
      <c r="N470" s="18" t="str">
        <f>IFERROR(VLOOKUP($B$466,$130:$216,MATCH($S477&amp;"/"&amp;N$341,$128:$128,0),FALSE),"")</f>
        <v/>
      </c>
      <c r="O470" s="18" t="str">
        <f>IFERROR(VLOOKUP($B$466,$130:$216,MATCH($S477&amp;"/"&amp;O$341,$128:$128,0),FALSE),"")</f>
        <v/>
      </c>
      <c r="P470" s="18" t="str">
        <f>IFERROR(VLOOKUP($B$466,$130:$216,MATCH($S477&amp;"/"&amp;P$341,$128:$128,0),FALSE),"")</f>
        <v/>
      </c>
      <c r="Q470" s="7" t="str">
        <f>IFERROR(VLOOKUP($B$460,$130:$216,MATCH($S470&amp;"/"&amp;Q$348,$128:$128,0),FALSE),"")</f>
        <v/>
      </c>
      <c r="R470" s="6"/>
      <c r="S470" s="9" t="s">
        <v>14</v>
      </c>
    </row>
    <row r="471" spans="1:19" ht="14">
      <c r="B471" s="7">
        <f>SUM(B467:B470)</f>
        <v>0</v>
      </c>
      <c r="C471" s="112">
        <f t="shared" ref="C471:M471" si="16">SUM(C467:C470)</f>
        <v>0</v>
      </c>
      <c r="D471" s="112">
        <f t="shared" si="16"/>
        <v>0</v>
      </c>
      <c r="E471" s="112">
        <f t="shared" si="16"/>
        <v>0</v>
      </c>
      <c r="F471" s="112">
        <f t="shared" si="16"/>
        <v>0</v>
      </c>
      <c r="G471" s="112">
        <f t="shared" si="16"/>
        <v>0</v>
      </c>
      <c r="H471" s="112">
        <f t="shared" si="16"/>
        <v>0</v>
      </c>
      <c r="I471" s="112">
        <f t="shared" si="16"/>
        <v>0</v>
      </c>
      <c r="J471" s="112">
        <f t="shared" si="16"/>
        <v>0</v>
      </c>
      <c r="K471" s="112">
        <f t="shared" si="16"/>
        <v>0</v>
      </c>
      <c r="L471" s="112">
        <f t="shared" si="16"/>
        <v>0</v>
      </c>
      <c r="M471" s="112">
        <f t="shared" si="16"/>
        <v>0</v>
      </c>
      <c r="N471" s="112" t="e">
        <f>IF(N468="",N467*4,IF(N469="",(N468+N467)*2,IF(N470="",((N469+N468+N467)/3)*4,SUM(N467:N470))))</f>
        <v>#VALUE!</v>
      </c>
      <c r="O471" s="112" t="e">
        <f>IF(O468="",O467*4,IF(O469="",(O468+O467)*2,IF(O470="",((O469+O468+O467)/3)*4,SUM(O467:O470))))</f>
        <v>#VALUE!</v>
      </c>
      <c r="P471" s="112" t="e">
        <f>IF(P468="",P467*4,IF(P469="",(P468+P467)*2,IF(P470="",((P469+P468+P467)/3)*4,SUM(P467:P470))))</f>
        <v>#VALUE!</v>
      </c>
      <c r="Q471" s="18" t="str">
        <f>IFERROR(VLOOKUP($B$460,$130:$216,MATCH($S471&amp;"/"&amp;Q$348,$128:$128,0),FALSE),"")</f>
        <v/>
      </c>
      <c r="R471" s="6"/>
      <c r="S471" s="9" t="s">
        <v>19</v>
      </c>
    </row>
    <row r="472" spans="1:19" ht="14">
      <c r="B472" s="352" t="s">
        <v>353</v>
      </c>
      <c r="C472" s="352"/>
      <c r="D472" s="352"/>
      <c r="E472" s="352"/>
      <c r="F472" s="352"/>
      <c r="G472" s="352"/>
      <c r="H472" s="352"/>
      <c r="I472" s="352"/>
      <c r="J472" s="352"/>
      <c r="K472" s="352"/>
      <c r="L472" s="352"/>
      <c r="M472" s="352"/>
      <c r="N472" s="352"/>
      <c r="O472" s="115"/>
      <c r="P472" s="115"/>
      <c r="Q472" s="112" t="e">
        <f>IF(Q469="",Q468*4,IF(Q470="",(Q469+Q468)*2,IF(Q471="",((Q470+Q469+Q468)/3)*4,SUM(Q468:Q471))))</f>
        <v>#VALUE!</v>
      </c>
      <c r="R472" s="6"/>
      <c r="S472" s="9" t="s">
        <v>15</v>
      </c>
    </row>
    <row r="473" spans="1:19" ht="14">
      <c r="B473" s="7" t="str">
        <f>IFERROR(VLOOKUP($B$472,$130:$216,MATCH($S480&amp;"/"&amp;B$341,$128:$128,0),FALSE),"")</f>
        <v/>
      </c>
      <c r="C473" s="7" t="str">
        <f>IFERROR(VLOOKUP($B$472,$130:$216,MATCH($S480&amp;"/"&amp;C$341,$128:$128,0),FALSE),"")</f>
        <v/>
      </c>
      <c r="D473" s="7" t="str">
        <f>IFERROR(VLOOKUP($B$472,$130:$216,MATCH($S480&amp;"/"&amp;D$341,$128:$128,0),FALSE),"")</f>
        <v/>
      </c>
      <c r="E473" s="7" t="str">
        <f>IFERROR(VLOOKUP($B$472,$130:$216,MATCH($S480&amp;"/"&amp;E$341,$128:$128,0),FALSE),"")</f>
        <v/>
      </c>
      <c r="F473" s="7" t="str">
        <f>IFERROR(VLOOKUP($B$472,$130:$216,MATCH($S480&amp;"/"&amp;F$341,$128:$128,0),FALSE),"")</f>
        <v/>
      </c>
      <c r="G473" s="7" t="str">
        <f>IFERROR(VLOOKUP($B$472,$130:$216,MATCH($S480&amp;"/"&amp;G$341,$128:$128,0),FALSE),"")</f>
        <v/>
      </c>
      <c r="H473" s="7" t="str">
        <f>IFERROR(VLOOKUP($B$472,$130:$216,MATCH($S480&amp;"/"&amp;H$341,$128:$128,0),FALSE),"")</f>
        <v/>
      </c>
      <c r="I473" s="7" t="str">
        <f>IFERROR(VLOOKUP($B$472,$130:$216,MATCH($S480&amp;"/"&amp;I$341,$128:$128,0),FALSE),"")</f>
        <v/>
      </c>
      <c r="J473" s="7" t="str">
        <f>IFERROR(VLOOKUP($B$472,$130:$216,MATCH($S480&amp;"/"&amp;J$341,$128:$128,0),FALSE),"")</f>
        <v/>
      </c>
      <c r="K473" s="7" t="str">
        <f>IFERROR(VLOOKUP($B$472,$130:$216,MATCH($S480&amp;"/"&amp;K$341,$128:$128,0),FALSE),"")</f>
        <v/>
      </c>
      <c r="L473" s="7" t="str">
        <f>IFERROR(VLOOKUP($B$472,$130:$216,MATCH($S480&amp;"/"&amp;L$341,$128:$128,0),FALSE),"")</f>
        <v/>
      </c>
      <c r="M473" s="7">
        <f>IFERROR(VLOOKUP($B$472,$130:$216,MATCH($S480&amp;"/"&amp;M$341,$128:$128,0),FALSE),"")</f>
        <v>0</v>
      </c>
      <c r="N473" s="7">
        <f>IFERROR(VLOOKUP($B$472,$130:$216,MATCH($S480&amp;"/"&amp;N$341,$128:$128,0),FALSE),"")</f>
        <v>0</v>
      </c>
      <c r="O473" s="7" t="str">
        <f>IFERROR(VLOOKUP($B$472,$130:$216,MATCH($S480&amp;"/"&amp;O$341,$128:$128,0),FALSE),"")</f>
        <v/>
      </c>
      <c r="P473" s="7" t="str">
        <f>IFERROR(VLOOKUP($B$472,$130:$216,MATCH($S480&amp;"/"&amp;P$341,$128:$128,0),FALSE),"")</f>
        <v/>
      </c>
      <c r="Q473" s="115"/>
      <c r="R473" s="6"/>
      <c r="S473" s="9"/>
    </row>
    <row r="474" spans="1:19" ht="14">
      <c r="B474" s="7" t="str">
        <f>IFERROR(VLOOKUP($B$472,$130:$216,MATCH($S481&amp;"/"&amp;B$341,$128:$128,0),FALSE),"")</f>
        <v/>
      </c>
      <c r="C474" s="7" t="str">
        <f>IFERROR(VLOOKUP($B$472,$130:$216,MATCH($S481&amp;"/"&amp;C$341,$128:$128,0),FALSE),"")</f>
        <v/>
      </c>
      <c r="D474" s="7" t="str">
        <f>IFERROR(VLOOKUP($B$472,$130:$216,MATCH($S481&amp;"/"&amp;D$341,$128:$128,0),FALSE),"")</f>
        <v/>
      </c>
      <c r="E474" s="7" t="str">
        <f>IFERROR(VLOOKUP($B$472,$130:$216,MATCH($S481&amp;"/"&amp;E$341,$128:$128,0),FALSE),"")</f>
        <v/>
      </c>
      <c r="F474" s="7" t="str">
        <f>IFERROR(VLOOKUP($B$472,$130:$216,MATCH($S481&amp;"/"&amp;F$341,$128:$128,0),FALSE),"")</f>
        <v/>
      </c>
      <c r="G474" s="7" t="str">
        <f>IFERROR(VLOOKUP($B$472,$130:$216,MATCH($S481&amp;"/"&amp;G$341,$128:$128,0),FALSE),"")</f>
        <v/>
      </c>
      <c r="H474" s="7" t="str">
        <f>IFERROR(VLOOKUP($B$472,$130:$216,MATCH($S481&amp;"/"&amp;H$341,$128:$128,0),FALSE),"")</f>
        <v/>
      </c>
      <c r="I474" s="7" t="str">
        <f>IFERROR(VLOOKUP($B$472,$130:$216,MATCH($S481&amp;"/"&amp;I$341,$128:$128,0),FALSE),"")</f>
        <v/>
      </c>
      <c r="J474" s="7" t="str">
        <f>IFERROR(VLOOKUP($B$472,$130:$216,MATCH($S481&amp;"/"&amp;J$341,$128:$128,0),FALSE),"")</f>
        <v/>
      </c>
      <c r="K474" s="7" t="str">
        <f>IFERROR(VLOOKUP($B$472,$130:$216,MATCH($S481&amp;"/"&amp;K$341,$128:$128,0),FALSE),"")</f>
        <v/>
      </c>
      <c r="L474" s="7" t="str">
        <f>IFERROR(VLOOKUP($B$472,$130:$216,MATCH($S481&amp;"/"&amp;L$341,$128:$128,0),FALSE),"")</f>
        <v/>
      </c>
      <c r="M474" s="7">
        <f>IFERROR(VLOOKUP($B$472,$130:$216,MATCH($S481&amp;"/"&amp;M$341,$128:$128,0),FALSE),"")</f>
        <v>0</v>
      </c>
      <c r="N474" s="7">
        <f>IFERROR(VLOOKUP($B$472,$130:$216,MATCH($S481&amp;"/"&amp;N$341,$128:$128,0),FALSE),"")</f>
        <v>0</v>
      </c>
      <c r="O474" s="7" t="str">
        <f>IFERROR(VLOOKUP($B$472,$130:$216,MATCH($S481&amp;"/"&amp;O$341,$128:$128,0),FALSE),"")</f>
        <v/>
      </c>
      <c r="P474" s="7" t="str">
        <f>IFERROR(VLOOKUP($B$472,$130:$216,MATCH($S481&amp;"/"&amp;P$341,$128:$128,0),FALSE),"")</f>
        <v/>
      </c>
      <c r="Q474" s="7" t="str">
        <f>IFERROR(VLOOKUP($B$466,$130:$216,MATCH($S474&amp;"/"&amp;Q$348,$128:$128,0),FALSE),"")</f>
        <v/>
      </c>
      <c r="R474" s="6"/>
      <c r="S474" s="9" t="s">
        <v>12</v>
      </c>
    </row>
    <row r="475" spans="1:19" ht="14">
      <c r="B475" s="7" t="str">
        <f>IFERROR(VLOOKUP($B$472,$130:$216,MATCH($S482&amp;"/"&amp;B$341,$128:$128,0),FALSE),"")</f>
        <v/>
      </c>
      <c r="C475" s="7" t="str">
        <f>IFERROR(VLOOKUP($B$472,$130:$216,MATCH($S482&amp;"/"&amp;C$341,$128:$128,0),FALSE),"")</f>
        <v/>
      </c>
      <c r="D475" s="7" t="str">
        <f>IFERROR(VLOOKUP($B$472,$130:$216,MATCH($S482&amp;"/"&amp;D$341,$128:$128,0),FALSE),"")</f>
        <v/>
      </c>
      <c r="E475" s="7" t="str">
        <f>IFERROR(VLOOKUP($B$472,$130:$216,MATCH($S482&amp;"/"&amp;E$341,$128:$128,0),FALSE),"")</f>
        <v/>
      </c>
      <c r="F475" s="7" t="str">
        <f>IFERROR(VLOOKUP($B$472,$130:$216,MATCH($S482&amp;"/"&amp;F$341,$128:$128,0),FALSE),"")</f>
        <v/>
      </c>
      <c r="G475" s="7" t="str">
        <f>IFERROR(VLOOKUP($B$472,$130:$216,MATCH($S482&amp;"/"&amp;G$341,$128:$128,0),FALSE),"")</f>
        <v/>
      </c>
      <c r="H475" s="7" t="str">
        <f>IFERROR(VLOOKUP($B$472,$130:$216,MATCH($S482&amp;"/"&amp;H$341,$128:$128,0),FALSE),"")</f>
        <v/>
      </c>
      <c r="I475" s="7" t="str">
        <f>IFERROR(VLOOKUP($B$472,$130:$216,MATCH($S482&amp;"/"&amp;I$341,$128:$128,0),FALSE),"")</f>
        <v/>
      </c>
      <c r="J475" s="7" t="str">
        <f>IFERROR(VLOOKUP($B$472,$130:$216,MATCH($S482&amp;"/"&amp;J$341,$128:$128,0),FALSE),"")</f>
        <v/>
      </c>
      <c r="K475" s="7" t="str">
        <f>IFERROR(VLOOKUP($B$472,$130:$216,MATCH($S482&amp;"/"&amp;K$341,$128:$128,0),FALSE),"")</f>
        <v/>
      </c>
      <c r="L475" s="7" t="str">
        <f>IFERROR(VLOOKUP($B$472,$130:$216,MATCH($S482&amp;"/"&amp;L$341,$128:$128,0),FALSE),"")</f>
        <v/>
      </c>
      <c r="M475" s="7">
        <f>IFERROR(VLOOKUP($B$472,$130:$216,MATCH($S482&amp;"/"&amp;M$341,$128:$128,0),FALSE),"")</f>
        <v>0</v>
      </c>
      <c r="N475" s="7" t="str">
        <f>IFERROR(VLOOKUP($B$472,$130:$216,MATCH($S482&amp;"/"&amp;N$341,$128:$128,0),FALSE),"")</f>
        <v/>
      </c>
      <c r="O475" s="7" t="str">
        <f>IFERROR(VLOOKUP($B$472,$130:$216,MATCH($S482&amp;"/"&amp;O$341,$128:$128,0),FALSE),"")</f>
        <v/>
      </c>
      <c r="P475" s="7" t="str">
        <f>IFERROR(VLOOKUP($B$472,$130:$216,MATCH($S482&amp;"/"&amp;P$341,$128:$128,0),FALSE),"")</f>
        <v/>
      </c>
      <c r="Q475" s="7" t="str">
        <f>IFERROR(VLOOKUP($B$466,$130:$216,MATCH($S475&amp;"/"&amp;Q$348,$128:$128,0),FALSE),"")</f>
        <v/>
      </c>
      <c r="R475" s="6"/>
      <c r="S475" s="9" t="s">
        <v>13</v>
      </c>
    </row>
    <row r="476" spans="1:19" ht="14">
      <c r="B476" s="18" t="str">
        <f>IFERROR(VLOOKUP($B$472,$130:$216,MATCH($S483&amp;"/"&amp;B$341,$128:$128,0),FALSE),"")</f>
        <v/>
      </c>
      <c r="C476" s="18" t="str">
        <f>IFERROR(VLOOKUP($B$472,$130:$216,MATCH($S483&amp;"/"&amp;C$341,$128:$128,0),FALSE),"")</f>
        <v/>
      </c>
      <c r="D476" s="18" t="str">
        <f>IFERROR(VLOOKUP($B$472,$130:$216,MATCH($S483&amp;"/"&amp;D$341,$128:$128,0),FALSE),"")</f>
        <v/>
      </c>
      <c r="E476" s="18" t="str">
        <f>IFERROR(VLOOKUP($B$472,$130:$216,MATCH($S483&amp;"/"&amp;E$341,$128:$128,0),FALSE),"")</f>
        <v/>
      </c>
      <c r="F476" s="18" t="str">
        <f>IFERROR(VLOOKUP($B$472,$130:$216,MATCH($S483&amp;"/"&amp;F$341,$128:$128,0),FALSE),"")</f>
        <v/>
      </c>
      <c r="G476" s="18" t="str">
        <f>IFERROR(VLOOKUP($B$472,$130:$216,MATCH($S483&amp;"/"&amp;G$341,$128:$128,0),FALSE),"")</f>
        <v/>
      </c>
      <c r="H476" s="18" t="str">
        <f>IFERROR(VLOOKUP($B$472,$130:$216,MATCH($S483&amp;"/"&amp;H$341,$128:$128,0),FALSE),"")</f>
        <v/>
      </c>
      <c r="I476" s="18" t="str">
        <f>IFERROR(VLOOKUP($B$472,$130:$216,MATCH($S483&amp;"/"&amp;I$341,$128:$128,0),FALSE),"")</f>
        <v/>
      </c>
      <c r="J476" s="18" t="str">
        <f>IFERROR(VLOOKUP($B$472,$130:$216,MATCH($S483&amp;"/"&amp;J$341,$128:$128,0),FALSE),"")</f>
        <v/>
      </c>
      <c r="K476" s="18" t="str">
        <f>IFERROR(VLOOKUP($B$472,$130:$216,MATCH($S483&amp;"/"&amp;K$341,$128:$128,0),FALSE),"")</f>
        <v/>
      </c>
      <c r="L476" s="18" t="str">
        <f>IFERROR(VLOOKUP($B$472,$130:$216,MATCH($S483&amp;"/"&amp;L$341,$128:$128,0),FALSE),"")</f>
        <v/>
      </c>
      <c r="M476" s="18">
        <f>IFERROR(VLOOKUP($B$472,$130:$216,MATCH($S483&amp;"/"&amp;M$341,$128:$128,0),FALSE),"")</f>
        <v>0</v>
      </c>
      <c r="N476" s="18" t="str">
        <f>IFERROR(VLOOKUP($B$472,$130:$216,MATCH($S483&amp;"/"&amp;N$341,$128:$128,0),FALSE),"")</f>
        <v/>
      </c>
      <c r="O476" s="18" t="str">
        <f>IFERROR(VLOOKUP($B$472,$130:$216,MATCH($S483&amp;"/"&amp;O$341,$128:$128,0),FALSE),"")</f>
        <v/>
      </c>
      <c r="P476" s="18" t="str">
        <f>IFERROR(VLOOKUP($B$472,$130:$216,MATCH($S483&amp;"/"&amp;P$341,$128:$128,0),FALSE),"")</f>
        <v/>
      </c>
      <c r="Q476" s="7" t="str">
        <f>IFERROR(VLOOKUP($B$466,$130:$216,MATCH($S476&amp;"/"&amp;Q$348,$128:$128,0),FALSE),"")</f>
        <v/>
      </c>
      <c r="R476" s="6"/>
      <c r="S476" s="9" t="s">
        <v>14</v>
      </c>
    </row>
    <row r="477" spans="1:19" ht="14">
      <c r="B477" s="7">
        <f>SUM(B473:B476)</f>
        <v>0</v>
      </c>
      <c r="C477" s="112">
        <f t="shared" ref="C477:M477" si="17">SUM(C473:C476)</f>
        <v>0</v>
      </c>
      <c r="D477" s="112">
        <f t="shared" si="17"/>
        <v>0</v>
      </c>
      <c r="E477" s="112">
        <f t="shared" si="17"/>
        <v>0</v>
      </c>
      <c r="F477" s="112">
        <f t="shared" si="17"/>
        <v>0</v>
      </c>
      <c r="G477" s="112">
        <f t="shared" si="17"/>
        <v>0</v>
      </c>
      <c r="H477" s="112">
        <f t="shared" si="17"/>
        <v>0</v>
      </c>
      <c r="I477" s="112">
        <f t="shared" si="17"/>
        <v>0</v>
      </c>
      <c r="J477" s="112">
        <f t="shared" si="17"/>
        <v>0</v>
      </c>
      <c r="K477" s="112">
        <f t="shared" si="17"/>
        <v>0</v>
      </c>
      <c r="L477" s="112">
        <f t="shared" si="17"/>
        <v>0</v>
      </c>
      <c r="M477" s="112">
        <f t="shared" si="17"/>
        <v>0</v>
      </c>
      <c r="N477" s="112">
        <f>IF(N474="",N473*4,IF(N475="",(N474+N473)*2,IF(N476="",((N475+N474+N473)/3)*4,SUM(N473:N476))))</f>
        <v>0</v>
      </c>
      <c r="O477" s="112" t="e">
        <f>IF(O474="",O473*4,IF(O475="",(O474+O473)*2,IF(O476="",((O475+O474+O473)/3)*4,SUM(O473:O476))))</f>
        <v>#VALUE!</v>
      </c>
      <c r="P477" s="112" t="e">
        <f>IF(P474="",P473*4,IF(P475="",(P474+P473)*2,IF(P476="",((P475+P474+P473)/3)*4,SUM(P473:P476))))</f>
        <v>#VALUE!</v>
      </c>
      <c r="Q477" s="18" t="str">
        <f>IFERROR(VLOOKUP($B$466,$130:$216,MATCH($S477&amp;"/"&amp;Q$348,$128:$128,0),FALSE),"")</f>
        <v/>
      </c>
      <c r="R477" s="6"/>
      <c r="S477" s="9" t="s">
        <v>19</v>
      </c>
    </row>
    <row r="478" spans="1:19" ht="14">
      <c r="B478" s="352" t="s">
        <v>354</v>
      </c>
      <c r="C478" s="352"/>
      <c r="D478" s="352"/>
      <c r="E478" s="352"/>
      <c r="F478" s="352"/>
      <c r="G478" s="352"/>
      <c r="H478" s="352"/>
      <c r="I478" s="352"/>
      <c r="J478" s="352"/>
      <c r="K478" s="352"/>
      <c r="L478" s="352"/>
      <c r="M478" s="352"/>
      <c r="N478" s="352"/>
      <c r="O478" s="115"/>
      <c r="P478" s="115"/>
      <c r="Q478" s="112" t="e">
        <f>IF(Q475="",Q474*4,IF(Q476="",(Q475+Q474)*2,IF(Q477="",((Q476+Q475+Q474)/3)*4,SUM(Q474:Q477))))</f>
        <v>#VALUE!</v>
      </c>
      <c r="R478" s="6"/>
      <c r="S478" s="9" t="s">
        <v>15</v>
      </c>
    </row>
    <row r="479" spans="1:19" ht="14">
      <c r="B479" s="7" t="str">
        <f>IFERROR(VLOOKUP($B$478,$130:$216,MATCH($S486&amp;"/"&amp;B$341,$128:$128,0),FALSE),"")</f>
        <v/>
      </c>
      <c r="C479" s="7" t="str">
        <f>IFERROR(VLOOKUP($B$478,$130:$216,MATCH($S486&amp;"/"&amp;C$341,$128:$128,0),FALSE),"")</f>
        <v/>
      </c>
      <c r="D479" s="7" t="str">
        <f>IFERROR(VLOOKUP($B$478,$130:$216,MATCH($S486&amp;"/"&amp;D$341,$128:$128,0),FALSE),"")</f>
        <v/>
      </c>
      <c r="E479" s="7" t="str">
        <f>IFERROR(VLOOKUP($B$478,$130:$216,MATCH($S486&amp;"/"&amp;E$341,$128:$128,0),FALSE),"")</f>
        <v/>
      </c>
      <c r="F479" s="7" t="str">
        <f>IFERROR(VLOOKUP($B$478,$130:$216,MATCH($S486&amp;"/"&amp;F$341,$128:$128,0),FALSE),"")</f>
        <v/>
      </c>
      <c r="G479" s="7" t="str">
        <f>IFERROR(VLOOKUP($B$478,$130:$216,MATCH($S486&amp;"/"&amp;G$341,$128:$128,0),FALSE),"")</f>
        <v/>
      </c>
      <c r="H479" s="7" t="str">
        <f>IFERROR(VLOOKUP($B$478,$130:$216,MATCH($S486&amp;"/"&amp;H$341,$128:$128,0),FALSE),"")</f>
        <v/>
      </c>
      <c r="I479" s="7" t="str">
        <f>IFERROR(VLOOKUP($B$478,$130:$216,MATCH($S486&amp;"/"&amp;I$341,$128:$128,0),FALSE),"")</f>
        <v/>
      </c>
      <c r="J479" s="7" t="str">
        <f>IFERROR(VLOOKUP($B$478,$130:$216,MATCH($S486&amp;"/"&amp;J$341,$128:$128,0),FALSE),"")</f>
        <v/>
      </c>
      <c r="K479" s="7" t="str">
        <f>IFERROR(VLOOKUP($B$478,$130:$216,MATCH($S486&amp;"/"&amp;K$341,$128:$128,0),FALSE),"")</f>
        <v/>
      </c>
      <c r="L479" s="7" t="str">
        <f>IFERROR(VLOOKUP($B$478,$130:$216,MATCH($S486&amp;"/"&amp;L$341,$128:$128,0),FALSE),"")</f>
        <v/>
      </c>
      <c r="M479" s="7">
        <f>IFERROR(VLOOKUP($B$478,$130:$216,MATCH($S486&amp;"/"&amp;M$341,$128:$128,0),FALSE),"")</f>
        <v>109589</v>
      </c>
      <c r="N479" s="7">
        <f>IFERROR(VLOOKUP($B$478,$130:$216,MATCH($S486&amp;"/"&amp;N$341,$128:$128,0),FALSE),"")</f>
        <v>127575</v>
      </c>
      <c r="O479" s="7" t="str">
        <f>IFERROR(VLOOKUP($B$478,$130:$216,MATCH($S486&amp;"/"&amp;O$341,$128:$128,0),FALSE),"")</f>
        <v/>
      </c>
      <c r="P479" s="7" t="str">
        <f>IFERROR(VLOOKUP($B$478,$130:$216,MATCH($S486&amp;"/"&amp;P$341,$128:$128,0),FALSE),"")</f>
        <v/>
      </c>
      <c r="Q479" s="115"/>
      <c r="R479" s="6"/>
      <c r="S479" s="9"/>
    </row>
    <row r="480" spans="1:19" ht="14">
      <c r="B480" s="7" t="str">
        <f>IFERROR(VLOOKUP($B$478,$130:$216,MATCH($S487&amp;"/"&amp;B$341,$128:$128,0),FALSE),"")</f>
        <v/>
      </c>
      <c r="C480" s="7" t="str">
        <f>IFERROR(VLOOKUP($B$478,$130:$216,MATCH($S487&amp;"/"&amp;C$341,$128:$128,0),FALSE),"")</f>
        <v/>
      </c>
      <c r="D480" s="7" t="str">
        <f>IFERROR(VLOOKUP($B$478,$130:$216,MATCH($S487&amp;"/"&amp;D$341,$128:$128,0),FALSE),"")</f>
        <v/>
      </c>
      <c r="E480" s="7" t="str">
        <f>IFERROR(VLOOKUP($B$478,$130:$216,MATCH($S487&amp;"/"&amp;E$341,$128:$128,0),FALSE),"")</f>
        <v/>
      </c>
      <c r="F480" s="7" t="str">
        <f>IFERROR(VLOOKUP($B$478,$130:$216,MATCH($S487&amp;"/"&amp;F$341,$128:$128,0),FALSE),"")</f>
        <v/>
      </c>
      <c r="G480" s="7" t="str">
        <f>IFERROR(VLOOKUP($B$478,$130:$216,MATCH($S487&amp;"/"&amp;G$341,$128:$128,0),FALSE),"")</f>
        <v/>
      </c>
      <c r="H480" s="7" t="str">
        <f>IFERROR(VLOOKUP($B$478,$130:$216,MATCH($S487&amp;"/"&amp;H$341,$128:$128,0),FALSE),"")</f>
        <v/>
      </c>
      <c r="I480" s="7" t="str">
        <f>IFERROR(VLOOKUP($B$478,$130:$216,MATCH($S487&amp;"/"&amp;I$341,$128:$128,0),FALSE),"")</f>
        <v/>
      </c>
      <c r="J480" s="7" t="str">
        <f>IFERROR(VLOOKUP($B$478,$130:$216,MATCH($S487&amp;"/"&amp;J$341,$128:$128,0),FALSE),"")</f>
        <v/>
      </c>
      <c r="K480" s="7" t="str">
        <f>IFERROR(VLOOKUP($B$478,$130:$216,MATCH($S487&amp;"/"&amp;K$341,$128:$128,0),FALSE),"")</f>
        <v/>
      </c>
      <c r="L480" s="7" t="str">
        <f>IFERROR(VLOOKUP($B$478,$130:$216,MATCH($S487&amp;"/"&amp;L$341,$128:$128,0),FALSE),"")</f>
        <v/>
      </c>
      <c r="M480" s="7">
        <f>IFERROR(VLOOKUP($B$478,$130:$216,MATCH($S487&amp;"/"&amp;M$341,$128:$128,0),FALSE),"")</f>
        <v>120119</v>
      </c>
      <c r="N480" s="7">
        <f>IFERROR(VLOOKUP($B$478,$130:$216,MATCH($S487&amp;"/"&amp;N$341,$128:$128,0),FALSE),"")</f>
        <v>96621</v>
      </c>
      <c r="O480" s="7" t="str">
        <f>IFERROR(VLOOKUP($B$478,$130:$216,MATCH($S487&amp;"/"&amp;O$341,$128:$128,0),FALSE),"")</f>
        <v/>
      </c>
      <c r="P480" s="7" t="str">
        <f>IFERROR(VLOOKUP($B$478,$130:$216,MATCH($S487&amp;"/"&amp;P$341,$128:$128,0),FALSE),"")</f>
        <v/>
      </c>
      <c r="Q480" s="7" t="str">
        <f>IFERROR(VLOOKUP($B$472,$130:$216,MATCH($S480&amp;"/"&amp;Q$348,$128:$128,0),FALSE),"")</f>
        <v/>
      </c>
      <c r="R480" s="6"/>
      <c r="S480" s="9" t="s">
        <v>12</v>
      </c>
    </row>
    <row r="481" spans="1:19" ht="14">
      <c r="B481" s="7" t="str">
        <f>IFERROR(VLOOKUP($B$478,$130:$216,MATCH($S488&amp;"/"&amp;B$341,$128:$128,0),FALSE),"")</f>
        <v/>
      </c>
      <c r="C481" s="7" t="str">
        <f>IFERROR(VLOOKUP($B$478,$130:$216,MATCH($S488&amp;"/"&amp;C$341,$128:$128,0),FALSE),"")</f>
        <v/>
      </c>
      <c r="D481" s="7" t="str">
        <f>IFERROR(VLOOKUP($B$478,$130:$216,MATCH($S488&amp;"/"&amp;D$341,$128:$128,0),FALSE),"")</f>
        <v/>
      </c>
      <c r="E481" s="7" t="str">
        <f>IFERROR(VLOOKUP($B$478,$130:$216,MATCH($S488&amp;"/"&amp;E$341,$128:$128,0),FALSE),"")</f>
        <v/>
      </c>
      <c r="F481" s="7" t="str">
        <f>IFERROR(VLOOKUP($B$478,$130:$216,MATCH($S488&amp;"/"&amp;F$341,$128:$128,0),FALSE),"")</f>
        <v/>
      </c>
      <c r="G481" s="7" t="str">
        <f>IFERROR(VLOOKUP($B$478,$130:$216,MATCH($S488&amp;"/"&amp;G$341,$128:$128,0),FALSE),"")</f>
        <v/>
      </c>
      <c r="H481" s="7" t="str">
        <f>IFERROR(VLOOKUP($B$478,$130:$216,MATCH($S488&amp;"/"&amp;H$341,$128:$128,0),FALSE),"")</f>
        <v/>
      </c>
      <c r="I481" s="7" t="str">
        <f>IFERROR(VLOOKUP($B$478,$130:$216,MATCH($S488&amp;"/"&amp;I$341,$128:$128,0),FALSE),"")</f>
        <v/>
      </c>
      <c r="J481" s="7" t="str">
        <f>IFERROR(VLOOKUP($B$478,$130:$216,MATCH($S488&amp;"/"&amp;J$341,$128:$128,0),FALSE),"")</f>
        <v/>
      </c>
      <c r="K481" s="7" t="str">
        <f>IFERROR(VLOOKUP($B$478,$130:$216,MATCH($S488&amp;"/"&amp;K$341,$128:$128,0),FALSE),"")</f>
        <v/>
      </c>
      <c r="L481" s="7" t="str">
        <f>IFERROR(VLOOKUP($B$478,$130:$216,MATCH($S488&amp;"/"&amp;L$341,$128:$128,0),FALSE),"")</f>
        <v/>
      </c>
      <c r="M481" s="7">
        <f>IFERROR(VLOOKUP($B$478,$130:$216,MATCH($S488&amp;"/"&amp;M$341,$128:$128,0),FALSE),"")</f>
        <v>137736</v>
      </c>
      <c r="N481" s="7" t="str">
        <f>IFERROR(VLOOKUP($B$478,$130:$216,MATCH($S488&amp;"/"&amp;N$341,$128:$128,0),FALSE),"")</f>
        <v/>
      </c>
      <c r="O481" s="7" t="str">
        <f>IFERROR(VLOOKUP($B$478,$130:$216,MATCH($S488&amp;"/"&amp;O$341,$128:$128,0),FALSE),"")</f>
        <v/>
      </c>
      <c r="P481" s="7" t="str">
        <f>IFERROR(VLOOKUP($B$478,$130:$216,MATCH($S488&amp;"/"&amp;P$341,$128:$128,0),FALSE),"")</f>
        <v/>
      </c>
      <c r="Q481" s="7" t="str">
        <f>IFERROR(VLOOKUP($B$472,$130:$216,MATCH($S481&amp;"/"&amp;Q$348,$128:$128,0),FALSE),"")</f>
        <v/>
      </c>
      <c r="R481" s="6"/>
      <c r="S481" s="9" t="s">
        <v>13</v>
      </c>
    </row>
    <row r="482" spans="1:19" ht="14">
      <c r="B482" s="18" t="str">
        <f>IFERROR(VLOOKUP($B$478,$130:$216,MATCH($S489&amp;"/"&amp;B$341,$128:$128,0),FALSE),"")</f>
        <v/>
      </c>
      <c r="C482" s="18" t="str">
        <f>IFERROR(VLOOKUP($B$478,$130:$216,MATCH($S489&amp;"/"&amp;C$341,$128:$128,0),FALSE),"")</f>
        <v/>
      </c>
      <c r="D482" s="18" t="str">
        <f>IFERROR(VLOOKUP($B$478,$130:$216,MATCH($S489&amp;"/"&amp;D$341,$128:$128,0),FALSE),"")</f>
        <v/>
      </c>
      <c r="E482" s="18" t="str">
        <f>IFERROR(VLOOKUP($B$478,$130:$216,MATCH($S489&amp;"/"&amp;E$341,$128:$128,0),FALSE),"")</f>
        <v/>
      </c>
      <c r="F482" s="18" t="str">
        <f>IFERROR(VLOOKUP($B$478,$130:$216,MATCH($S489&amp;"/"&amp;F$341,$128:$128,0),FALSE),"")</f>
        <v/>
      </c>
      <c r="G482" s="18" t="str">
        <f>IFERROR(VLOOKUP($B$478,$130:$216,MATCH($S489&amp;"/"&amp;G$341,$128:$128,0),FALSE),"")</f>
        <v/>
      </c>
      <c r="H482" s="18" t="str">
        <f>IFERROR(VLOOKUP($B$478,$130:$216,MATCH($S489&amp;"/"&amp;H$341,$128:$128,0),FALSE),"")</f>
        <v/>
      </c>
      <c r="I482" s="18" t="str">
        <f>IFERROR(VLOOKUP($B$478,$130:$216,MATCH($S489&amp;"/"&amp;I$341,$128:$128,0),FALSE),"")</f>
        <v/>
      </c>
      <c r="J482" s="18" t="str">
        <f>IFERROR(VLOOKUP($B$478,$130:$216,MATCH($S489&amp;"/"&amp;J$341,$128:$128,0),FALSE),"")</f>
        <v/>
      </c>
      <c r="K482" s="18" t="str">
        <f>IFERROR(VLOOKUP($B$478,$130:$216,MATCH($S489&amp;"/"&amp;K$341,$128:$128,0),FALSE),"")</f>
        <v/>
      </c>
      <c r="L482" s="18" t="str">
        <f>IFERROR(VLOOKUP($B$478,$130:$216,MATCH($S489&amp;"/"&amp;L$341,$128:$128,0),FALSE),"")</f>
        <v/>
      </c>
      <c r="M482" s="18">
        <f>IFERROR(VLOOKUP($B$478,$130:$216,MATCH($S489&amp;"/"&amp;M$341,$128:$128,0),FALSE),"")</f>
        <v>141889.60999999999</v>
      </c>
      <c r="N482" s="18" t="str">
        <f>IFERROR(VLOOKUP($B$478,$130:$216,MATCH($S489&amp;"/"&amp;N$341,$128:$128,0),FALSE),"")</f>
        <v/>
      </c>
      <c r="O482" s="18" t="str">
        <f>IFERROR(VLOOKUP($B$478,$130:$216,MATCH($S489&amp;"/"&amp;O$341,$128:$128,0),FALSE),"")</f>
        <v/>
      </c>
      <c r="P482" s="18" t="str">
        <f>IFERROR(VLOOKUP($B$478,$130:$216,MATCH($S489&amp;"/"&amp;P$341,$128:$128,0),FALSE),"")</f>
        <v/>
      </c>
      <c r="Q482" s="7" t="str">
        <f>IFERROR(VLOOKUP($B$472,$130:$216,MATCH($S482&amp;"/"&amp;Q$348,$128:$128,0),FALSE),"")</f>
        <v/>
      </c>
      <c r="R482" s="6"/>
      <c r="S482" s="9" t="s">
        <v>14</v>
      </c>
    </row>
    <row r="483" spans="1:19" ht="14">
      <c r="B483" s="7">
        <f>SUM(B479:B482)</f>
        <v>0</v>
      </c>
      <c r="C483" s="112">
        <f t="shared" ref="C483:M483" si="18">SUM(C479:C482)</f>
        <v>0</v>
      </c>
      <c r="D483" s="112">
        <f t="shared" si="18"/>
        <v>0</v>
      </c>
      <c r="E483" s="112">
        <f t="shared" si="18"/>
        <v>0</v>
      </c>
      <c r="F483" s="112">
        <f t="shared" si="18"/>
        <v>0</v>
      </c>
      <c r="G483" s="112">
        <f t="shared" si="18"/>
        <v>0</v>
      </c>
      <c r="H483" s="112">
        <f t="shared" si="18"/>
        <v>0</v>
      </c>
      <c r="I483" s="112">
        <f t="shared" si="18"/>
        <v>0</v>
      </c>
      <c r="J483" s="112">
        <f t="shared" si="18"/>
        <v>0</v>
      </c>
      <c r="K483" s="112">
        <f t="shared" si="18"/>
        <v>0</v>
      </c>
      <c r="L483" s="112">
        <f t="shared" si="18"/>
        <v>0</v>
      </c>
      <c r="M483" s="112">
        <f t="shared" si="18"/>
        <v>509333.61</v>
      </c>
      <c r="N483" s="112">
        <f>IF(N480="",N479*4,IF(N481="",(N480+N479)*2,IF(N482="",((N481+N480+N479)/3)*4,SUM(N479:N482))))</f>
        <v>448392</v>
      </c>
      <c r="O483" s="112" t="e">
        <f>IF(O480="",O479*4,IF(O481="",(O480+O479)*2,IF(O482="",((O481+O480+O479)/3)*4,SUM(O479:O482))))</f>
        <v>#VALUE!</v>
      </c>
      <c r="P483" s="112" t="e">
        <f>IF(P480="",P479*4,IF(P481="",(P480+P479)*2,IF(P482="",((P481+P480+P479)/3)*4,SUM(P479:P482))))</f>
        <v>#VALUE!</v>
      </c>
      <c r="Q483" s="18" t="str">
        <f>IFERROR(VLOOKUP($B$472,$130:$216,MATCH($S483&amp;"/"&amp;Q$348,$128:$128,0),FALSE),"")</f>
        <v/>
      </c>
      <c r="R483" s="6"/>
      <c r="S483" s="9" t="s">
        <v>19</v>
      </c>
    </row>
    <row r="484" spans="1:19" ht="14">
      <c r="A484" s="2"/>
      <c r="B484" s="352" t="s">
        <v>347</v>
      </c>
      <c r="C484" s="352"/>
      <c r="D484" s="352"/>
      <c r="E484" s="352"/>
      <c r="F484" s="352"/>
      <c r="G484" s="352"/>
      <c r="H484" s="352"/>
      <c r="I484" s="352"/>
      <c r="J484" s="352"/>
      <c r="K484" s="352"/>
      <c r="L484" s="352"/>
      <c r="M484" s="352"/>
      <c r="N484" s="352"/>
      <c r="O484" s="115"/>
      <c r="P484" s="115"/>
      <c r="Q484" s="112" t="e">
        <f>IF(Q481="",Q480*4,IF(Q482="",(Q481+Q480)*2,IF(Q483="",((Q482+Q481+Q480)/3)*4,SUM(Q480:Q483))))</f>
        <v>#VALUE!</v>
      </c>
      <c r="R484" s="6"/>
      <c r="S484" s="9" t="s">
        <v>15</v>
      </c>
    </row>
    <row r="485" spans="1:19" ht="14">
      <c r="A485" s="2"/>
      <c r="B485" s="7" t="str">
        <f>IFERROR(VLOOKUP($B$484,$130:$216,MATCH($S492&amp;"/"&amp;B$341,$128:$128,0),FALSE),"")</f>
        <v/>
      </c>
      <c r="C485" s="7" t="str">
        <f>IFERROR(VLOOKUP($B$484,$130:$216,MATCH($S492&amp;"/"&amp;C$341,$128:$128,0),FALSE),"")</f>
        <v/>
      </c>
      <c r="D485" s="7" t="str">
        <f>IFERROR(VLOOKUP($B$484,$130:$216,MATCH($S492&amp;"/"&amp;D$341,$128:$128,0),FALSE),"")</f>
        <v/>
      </c>
      <c r="E485" s="7" t="str">
        <f>IFERROR(VLOOKUP($B$484,$130:$216,MATCH($S492&amp;"/"&amp;E$341,$128:$128,0),FALSE),"")</f>
        <v/>
      </c>
      <c r="F485" s="7" t="str">
        <f>IFERROR(VLOOKUP($B$484,$130:$216,MATCH($S492&amp;"/"&amp;F$341,$128:$128,0),FALSE),"")</f>
        <v/>
      </c>
      <c r="G485" s="7" t="str">
        <f>IFERROR(VLOOKUP($B$484,$130:$216,MATCH($S492&amp;"/"&amp;G$341,$128:$128,0),FALSE),"")</f>
        <v/>
      </c>
      <c r="H485" s="7" t="str">
        <f>IFERROR(VLOOKUP($B$484,$130:$216,MATCH($S492&amp;"/"&amp;H$341,$128:$128,0),FALSE),"")</f>
        <v/>
      </c>
      <c r="I485" s="7" t="str">
        <f>IFERROR(VLOOKUP($B$484,$130:$216,MATCH($S492&amp;"/"&amp;I$341,$128:$128,0),FALSE),"")</f>
        <v/>
      </c>
      <c r="J485" s="7" t="str">
        <f>IFERROR(VLOOKUP($B$484,$130:$216,MATCH($S492&amp;"/"&amp;J$341,$128:$128,0),FALSE),"")</f>
        <v/>
      </c>
      <c r="K485" s="7" t="str">
        <f>IFERROR(VLOOKUP($B$484,$130:$216,MATCH($S492&amp;"/"&amp;K$341,$128:$128,0),FALSE),"")</f>
        <v/>
      </c>
      <c r="L485" s="7" t="str">
        <f>IFERROR(VLOOKUP($B$484,$130:$216,MATCH($S492&amp;"/"&amp;L$341,$128:$128,0),FALSE),"")</f>
        <v/>
      </c>
      <c r="M485" s="7">
        <f>IFERROR(VLOOKUP($B$484,$130:$216,MATCH($S492&amp;"/"&amp;M$341,$128:$128,0),FALSE),"")</f>
        <v>0</v>
      </c>
      <c r="N485" s="7">
        <f>IFERROR(VLOOKUP($B$484,$130:$216,MATCH($S492&amp;"/"&amp;N$341,$128:$128,0),FALSE),"")</f>
        <v>0</v>
      </c>
      <c r="O485" s="7" t="str">
        <f>IFERROR(VLOOKUP($B$484,$130:$216,MATCH($S492&amp;"/"&amp;O$341,$128:$128,0),FALSE),"")</f>
        <v/>
      </c>
      <c r="P485" s="7" t="str">
        <f>IFERROR(VLOOKUP($B$484,$130:$216,MATCH($S492&amp;"/"&amp;P$341,$128:$128,0),FALSE),"")</f>
        <v/>
      </c>
      <c r="Q485" s="115"/>
      <c r="R485" s="6"/>
      <c r="S485" s="9"/>
    </row>
    <row r="486" spans="1:19" ht="14">
      <c r="A486" s="2"/>
      <c r="B486" s="7" t="str">
        <f>IFERROR(VLOOKUP($B$484,$130:$216,MATCH($S493&amp;"/"&amp;B$341,$128:$128,0),FALSE),"")</f>
        <v/>
      </c>
      <c r="C486" s="7" t="str">
        <f>IFERROR(VLOOKUP($B$484,$130:$216,MATCH($S493&amp;"/"&amp;C$341,$128:$128,0),FALSE),"")</f>
        <v/>
      </c>
      <c r="D486" s="7" t="str">
        <f>IFERROR(VLOOKUP($B$484,$130:$216,MATCH($S493&amp;"/"&amp;D$341,$128:$128,0),FALSE),"")</f>
        <v/>
      </c>
      <c r="E486" s="7" t="str">
        <f>IFERROR(VLOOKUP($B$484,$130:$216,MATCH($S493&amp;"/"&amp;E$341,$128:$128,0),FALSE),"")</f>
        <v/>
      </c>
      <c r="F486" s="7" t="str">
        <f>IFERROR(VLOOKUP($B$484,$130:$216,MATCH($S493&amp;"/"&amp;F$341,$128:$128,0),FALSE),"")</f>
        <v/>
      </c>
      <c r="G486" s="7" t="str">
        <f>IFERROR(VLOOKUP($B$484,$130:$216,MATCH($S493&amp;"/"&amp;G$341,$128:$128,0),FALSE),"")</f>
        <v/>
      </c>
      <c r="H486" s="7" t="str">
        <f>IFERROR(VLOOKUP($B$484,$130:$216,MATCH($S493&amp;"/"&amp;H$341,$128:$128,0),FALSE),"")</f>
        <v/>
      </c>
      <c r="I486" s="7" t="str">
        <f>IFERROR(VLOOKUP($B$484,$130:$216,MATCH($S493&amp;"/"&amp;I$341,$128:$128,0),FALSE),"")</f>
        <v/>
      </c>
      <c r="J486" s="7" t="str">
        <f>IFERROR(VLOOKUP($B$484,$130:$216,MATCH($S493&amp;"/"&amp;J$341,$128:$128,0),FALSE),"")</f>
        <v/>
      </c>
      <c r="K486" s="7" t="str">
        <f>IFERROR(VLOOKUP($B$484,$130:$216,MATCH($S493&amp;"/"&amp;K$341,$128:$128,0),FALSE),"")</f>
        <v/>
      </c>
      <c r="L486" s="7" t="str">
        <f>IFERROR(VLOOKUP($B$484,$130:$216,MATCH($S493&amp;"/"&amp;L$341,$128:$128,0),FALSE),"")</f>
        <v/>
      </c>
      <c r="M486" s="7">
        <f>IFERROR(VLOOKUP($B$484,$130:$216,MATCH($S493&amp;"/"&amp;M$341,$128:$128,0),FALSE),"")</f>
        <v>0</v>
      </c>
      <c r="N486" s="7">
        <f>IFERROR(VLOOKUP($B$484,$130:$216,MATCH($S493&amp;"/"&amp;N$341,$128:$128,0),FALSE),"")</f>
        <v>0</v>
      </c>
      <c r="O486" s="7" t="str">
        <f>IFERROR(VLOOKUP($B$484,$130:$216,MATCH($S493&amp;"/"&amp;O$341,$128:$128,0),FALSE),"")</f>
        <v/>
      </c>
      <c r="P486" s="7" t="str">
        <f>IFERROR(VLOOKUP($B$484,$130:$216,MATCH($S493&amp;"/"&amp;P$341,$128:$128,0),FALSE),"")</f>
        <v/>
      </c>
      <c r="Q486" s="7" t="str">
        <f>IFERROR(VLOOKUP($B$478,$130:$216,MATCH($S486&amp;"/"&amp;Q$348,$128:$128,0),FALSE),"")</f>
        <v/>
      </c>
      <c r="R486" s="6"/>
      <c r="S486" s="9" t="s">
        <v>12</v>
      </c>
    </row>
    <row r="487" spans="1:19" ht="14">
      <c r="A487" s="2"/>
      <c r="B487" s="7" t="str">
        <f>IFERROR(VLOOKUP($B$484,$130:$216,MATCH($S494&amp;"/"&amp;B$341,$128:$128,0),FALSE),"")</f>
        <v/>
      </c>
      <c r="C487" s="7" t="str">
        <f>IFERROR(VLOOKUP($B$484,$130:$216,MATCH($S494&amp;"/"&amp;C$341,$128:$128,0),FALSE),"")</f>
        <v/>
      </c>
      <c r="D487" s="7" t="str">
        <f>IFERROR(VLOOKUP($B$484,$130:$216,MATCH($S494&amp;"/"&amp;D$341,$128:$128,0),FALSE),"")</f>
        <v/>
      </c>
      <c r="E487" s="7" t="str">
        <f>IFERROR(VLOOKUP($B$484,$130:$216,MATCH($S494&amp;"/"&amp;E$341,$128:$128,0),FALSE),"")</f>
        <v/>
      </c>
      <c r="F487" s="7" t="str">
        <f>IFERROR(VLOOKUP($B$484,$130:$216,MATCH($S494&amp;"/"&amp;F$341,$128:$128,0),FALSE),"")</f>
        <v/>
      </c>
      <c r="G487" s="7" t="str">
        <f>IFERROR(VLOOKUP($B$484,$130:$216,MATCH($S494&amp;"/"&amp;G$341,$128:$128,0),FALSE),"")</f>
        <v/>
      </c>
      <c r="H487" s="7" t="str">
        <f>IFERROR(VLOOKUP($B$484,$130:$216,MATCH($S494&amp;"/"&amp;H$341,$128:$128,0),FALSE),"")</f>
        <v/>
      </c>
      <c r="I487" s="7" t="str">
        <f>IFERROR(VLOOKUP($B$484,$130:$216,MATCH($S494&amp;"/"&amp;I$341,$128:$128,0),FALSE),"")</f>
        <v/>
      </c>
      <c r="J487" s="7" t="str">
        <f>IFERROR(VLOOKUP($B$484,$130:$216,MATCH($S494&amp;"/"&amp;J$341,$128:$128,0),FALSE),"")</f>
        <v/>
      </c>
      <c r="K487" s="7" t="str">
        <f>IFERROR(VLOOKUP($B$484,$130:$216,MATCH($S494&amp;"/"&amp;K$341,$128:$128,0),FALSE),"")</f>
        <v/>
      </c>
      <c r="L487" s="7" t="str">
        <f>IFERROR(VLOOKUP($B$484,$130:$216,MATCH($S494&amp;"/"&amp;L$341,$128:$128,0),FALSE),"")</f>
        <v/>
      </c>
      <c r="M487" s="7">
        <f>IFERROR(VLOOKUP($B$484,$130:$216,MATCH($S494&amp;"/"&amp;M$341,$128:$128,0),FALSE),"")</f>
        <v>0</v>
      </c>
      <c r="N487" s="7" t="str">
        <f>IFERROR(VLOOKUP($B$484,$130:$216,MATCH($S494&amp;"/"&amp;N$341,$128:$128,0),FALSE),"")</f>
        <v/>
      </c>
      <c r="O487" s="7" t="str">
        <f>IFERROR(VLOOKUP($B$484,$130:$216,MATCH($S494&amp;"/"&amp;O$341,$128:$128,0),FALSE),"")</f>
        <v/>
      </c>
      <c r="P487" s="7" t="str">
        <f>IFERROR(VLOOKUP($B$484,$130:$216,MATCH($S494&amp;"/"&amp;P$341,$128:$128,0),FALSE),"")</f>
        <v/>
      </c>
      <c r="Q487" s="7" t="str">
        <f>IFERROR(VLOOKUP($B$478,$130:$216,MATCH($S487&amp;"/"&amp;Q$348,$128:$128,0),FALSE),"")</f>
        <v/>
      </c>
      <c r="R487" s="6"/>
      <c r="S487" s="9" t="s">
        <v>13</v>
      </c>
    </row>
    <row r="488" spans="1:19" ht="14">
      <c r="A488" s="2"/>
      <c r="B488" s="7" t="str">
        <f>IFERROR(VLOOKUP($B$484,$130:$216,MATCH($S495&amp;"/"&amp;B$341,$128:$128,0),FALSE),"")</f>
        <v/>
      </c>
      <c r="C488" s="7" t="str">
        <f>IFERROR(VLOOKUP($B$484,$130:$216,MATCH($S495&amp;"/"&amp;C$341,$128:$128,0),FALSE),"")</f>
        <v/>
      </c>
      <c r="D488" s="7" t="str">
        <f>IFERROR(VLOOKUP($B$484,$130:$216,MATCH($S495&amp;"/"&amp;D$341,$128:$128,0),FALSE),"")</f>
        <v/>
      </c>
      <c r="E488" s="7" t="str">
        <f>IFERROR(VLOOKUP($B$484,$130:$216,MATCH($S495&amp;"/"&amp;E$341,$128:$128,0),FALSE),"")</f>
        <v/>
      </c>
      <c r="F488" s="7" t="str">
        <f>IFERROR(VLOOKUP($B$484,$130:$216,MATCH($S495&amp;"/"&amp;F$341,$128:$128,0),FALSE),"")</f>
        <v/>
      </c>
      <c r="G488" s="7" t="str">
        <f>IFERROR(VLOOKUP($B$484,$130:$216,MATCH($S495&amp;"/"&amp;G$341,$128:$128,0),FALSE),"")</f>
        <v/>
      </c>
      <c r="H488" s="7" t="str">
        <f>IFERROR(VLOOKUP($B$484,$130:$216,MATCH($S495&amp;"/"&amp;H$341,$128:$128,0),FALSE),"")</f>
        <v/>
      </c>
      <c r="I488" s="7" t="str">
        <f>IFERROR(VLOOKUP($B$484,$130:$216,MATCH($S495&amp;"/"&amp;I$341,$128:$128,0),FALSE),"")</f>
        <v/>
      </c>
      <c r="J488" s="7" t="str">
        <f>IFERROR(VLOOKUP($B$484,$130:$216,MATCH($S495&amp;"/"&amp;J$341,$128:$128,0),FALSE),"")</f>
        <v/>
      </c>
      <c r="K488" s="7" t="str">
        <f>IFERROR(VLOOKUP($B$484,$130:$216,MATCH($S495&amp;"/"&amp;K$341,$128:$128,0),FALSE),"")</f>
        <v/>
      </c>
      <c r="L488" s="7" t="str">
        <f>IFERROR(VLOOKUP($B$484,$130:$216,MATCH($S495&amp;"/"&amp;L$341,$128:$128,0),FALSE),"")</f>
        <v/>
      </c>
      <c r="M488" s="7">
        <f>IFERROR(VLOOKUP($B$484,$130:$216,MATCH($S495&amp;"/"&amp;M$341,$128:$128,0),FALSE),"")</f>
        <v>0</v>
      </c>
      <c r="N488" s="7" t="str">
        <f>IFERROR(VLOOKUP($B$484,$130:$216,MATCH($S495&amp;"/"&amp;N$341,$128:$128,0),FALSE),"")</f>
        <v/>
      </c>
      <c r="O488" s="7" t="str">
        <f>IFERROR(VLOOKUP($B$484,$130:$216,MATCH($S495&amp;"/"&amp;O$341,$128:$128,0),FALSE),"")</f>
        <v/>
      </c>
      <c r="P488" s="7" t="str">
        <f>IFERROR(VLOOKUP($B$484,$130:$216,MATCH($S495&amp;"/"&amp;P$341,$128:$128,0),FALSE),"")</f>
        <v/>
      </c>
      <c r="Q488" s="7" t="str">
        <f>IFERROR(VLOOKUP($B$478,$130:$216,MATCH($S488&amp;"/"&amp;Q$348,$128:$128,0),FALSE),"")</f>
        <v/>
      </c>
      <c r="R488" s="6"/>
      <c r="S488" s="9" t="s">
        <v>14</v>
      </c>
    </row>
    <row r="489" spans="1:19" ht="14">
      <c r="A489" s="2"/>
      <c r="B489" s="16">
        <f>SUM(B485:B488)</f>
        <v>0</v>
      </c>
      <c r="C489" s="16">
        <f t="shared" ref="C489:M489" si="19">SUM(C485:C488)</f>
        <v>0</v>
      </c>
      <c r="D489" s="16">
        <f t="shared" si="19"/>
        <v>0</v>
      </c>
      <c r="E489" s="16">
        <f t="shared" si="19"/>
        <v>0</v>
      </c>
      <c r="F489" s="16">
        <f t="shared" si="19"/>
        <v>0</v>
      </c>
      <c r="G489" s="16">
        <f t="shared" si="19"/>
        <v>0</v>
      </c>
      <c r="H489" s="16">
        <f t="shared" si="19"/>
        <v>0</v>
      </c>
      <c r="I489" s="16">
        <f t="shared" si="19"/>
        <v>0</v>
      </c>
      <c r="J489" s="16">
        <f t="shared" si="19"/>
        <v>0</v>
      </c>
      <c r="K489" s="16">
        <f t="shared" si="19"/>
        <v>0</v>
      </c>
      <c r="L489" s="16">
        <f t="shared" si="19"/>
        <v>0</v>
      </c>
      <c r="M489" s="16">
        <f t="shared" si="19"/>
        <v>0</v>
      </c>
      <c r="N489" s="16">
        <f>IF(N486="",N485*4,IF(N487="",(N486+N485)*2,IF(N488="",((N487+N486+N485)/3)*4,SUM(N485:N488))))</f>
        <v>0</v>
      </c>
      <c r="O489" s="16" t="e">
        <f>IF(O486="",O485*4,IF(O487="",(O486+O485)*2,IF(O488="",((O487+O486+O485)/3)*4,SUM(O485:O488))))</f>
        <v>#VALUE!</v>
      </c>
      <c r="P489" s="16" t="e">
        <f>IF(P486="",P485*4,IF(P487="",(P486+P485)*2,IF(P488="",((P487+P486+P485)/3)*4,SUM(P485:P488))))</f>
        <v>#VALUE!</v>
      </c>
      <c r="Q489" s="18" t="str">
        <f>IFERROR(VLOOKUP($B$478,$130:$216,MATCH($S489&amp;"/"&amp;Q$348,$128:$128,0),FALSE),"")</f>
        <v/>
      </c>
      <c r="R489" s="6"/>
      <c r="S489" s="9" t="s">
        <v>19</v>
      </c>
    </row>
    <row r="490" spans="1:19" ht="14">
      <c r="B490" s="354" t="s">
        <v>21</v>
      </c>
      <c r="C490" s="354"/>
      <c r="D490" s="354"/>
      <c r="E490" s="354"/>
      <c r="F490" s="354"/>
      <c r="G490" s="354"/>
      <c r="H490" s="354"/>
      <c r="I490" s="354"/>
      <c r="J490" s="354"/>
      <c r="K490" s="354"/>
      <c r="L490" s="354"/>
      <c r="M490" s="354"/>
      <c r="N490" s="354"/>
      <c r="O490" s="117"/>
      <c r="P490" s="117"/>
      <c r="Q490" s="112" t="e">
        <f>IF(Q487="",Q486*4,IF(Q488="",(Q487+Q486)*2,IF(Q489="",((Q488+Q487+Q486)/3)*4,SUM(Q486:Q489))))</f>
        <v>#VALUE!</v>
      </c>
      <c r="R490" s="6"/>
      <c r="S490" s="9" t="s">
        <v>15</v>
      </c>
    </row>
    <row r="491" spans="1:19" s="2" customFormat="1" ht="14">
      <c r="A491" s="79"/>
      <c r="B491" s="355" t="s">
        <v>348</v>
      </c>
      <c r="C491" s="355"/>
      <c r="D491" s="355"/>
      <c r="E491" s="355"/>
      <c r="F491" s="355"/>
      <c r="G491" s="355"/>
      <c r="H491" s="355"/>
      <c r="I491" s="355"/>
      <c r="J491" s="355"/>
      <c r="K491" s="355"/>
      <c r="L491" s="355"/>
      <c r="M491" s="355"/>
      <c r="N491" s="355"/>
      <c r="O491" s="118"/>
      <c r="P491" s="118"/>
      <c r="Q491" s="115"/>
      <c r="R491" s="6"/>
      <c r="S491" s="9"/>
    </row>
    <row r="492" spans="1:19" s="2" customFormat="1" ht="14">
      <c r="A492" s="79"/>
      <c r="B492" s="7" t="str">
        <f>IFERROR(VLOOKUP($B$491,$130:$216,MATCH($S499&amp;"/"&amp;B$341,$128:$128,0),FALSE),"")</f>
        <v/>
      </c>
      <c r="C492" s="7" t="str">
        <f>IFERROR(VLOOKUP($B$491,$130:$216,MATCH($S499&amp;"/"&amp;C$341,$128:$128,0),FALSE),"")</f>
        <v/>
      </c>
      <c r="D492" s="7" t="str">
        <f>IFERROR(VLOOKUP($B$491,$130:$216,MATCH($S499&amp;"/"&amp;D$341,$128:$128,0),FALSE),"")</f>
        <v/>
      </c>
      <c r="E492" s="7" t="str">
        <f>IFERROR(VLOOKUP($B$491,$130:$216,MATCH($S499&amp;"/"&amp;E$341,$128:$128,0),FALSE),"")</f>
        <v/>
      </c>
      <c r="F492" s="7" t="str">
        <f>IFERROR(VLOOKUP($B$491,$130:$216,MATCH($S499&amp;"/"&amp;F$341,$128:$128,0),FALSE),"")</f>
        <v/>
      </c>
      <c r="G492" s="7" t="str">
        <f>IFERROR(VLOOKUP($B$491,$130:$216,MATCH($S499&amp;"/"&amp;G$341,$128:$128,0),FALSE),"")</f>
        <v/>
      </c>
      <c r="H492" s="7" t="str">
        <f>IFERROR(VLOOKUP($B$491,$130:$216,MATCH($S499&amp;"/"&amp;H$341,$128:$128,0),FALSE),"")</f>
        <v/>
      </c>
      <c r="I492" s="7" t="str">
        <f>IFERROR(VLOOKUP($B$491,$130:$216,MATCH($S499&amp;"/"&amp;I$341,$128:$128,0),FALSE),"")</f>
        <v/>
      </c>
      <c r="J492" s="7" t="str">
        <f>IFERROR(VLOOKUP($B$491,$130:$216,MATCH($S499&amp;"/"&amp;J$341,$128:$128,0),FALSE),"")</f>
        <v/>
      </c>
      <c r="K492" s="7" t="str">
        <f>IFERROR(VLOOKUP($B$491,$130:$216,MATCH($S499&amp;"/"&amp;K$341,$128:$128,0),FALSE),"")</f>
        <v/>
      </c>
      <c r="L492" s="7" t="str">
        <f>IFERROR(VLOOKUP($B$491,$130:$216,MATCH($S499&amp;"/"&amp;L$341,$128:$128,0),FALSE),"")</f>
        <v/>
      </c>
      <c r="M492" s="7">
        <f>IFERROR(VLOOKUP($B$491,$130:$216,MATCH($S499&amp;"/"&amp;M$341,$128:$128,0),FALSE),"")</f>
        <v>0</v>
      </c>
      <c r="N492" s="7">
        <f>IFERROR(VLOOKUP($B$491,$130:$216,MATCH($S499&amp;"/"&amp;N$341,$128:$128,0),FALSE),"")</f>
        <v>0</v>
      </c>
      <c r="O492" s="7" t="str">
        <f>IFERROR(VLOOKUP($B$491,$130:$216,MATCH($S499&amp;"/"&amp;O$341,$128:$128,0),FALSE),"")</f>
        <v/>
      </c>
      <c r="P492" s="7" t="str">
        <f>IFERROR(VLOOKUP($B$491,$130:$216,MATCH($S499&amp;"/"&amp;P$341,$128:$128,0),FALSE),"")</f>
        <v/>
      </c>
      <c r="Q492" s="7" t="str">
        <f>IFERROR(VLOOKUP($B$484,$130:$216,MATCH($S492&amp;"/"&amp;Q$348,$128:$128,0),FALSE),"")</f>
        <v/>
      </c>
      <c r="R492" s="6"/>
      <c r="S492" s="9" t="s">
        <v>12</v>
      </c>
    </row>
    <row r="493" spans="1:19" s="2" customFormat="1" ht="14">
      <c r="A493" s="79"/>
      <c r="B493" s="7" t="str">
        <f>IFERROR(VLOOKUP($B$491,$130:$216,MATCH($S500&amp;"/"&amp;B$341,$128:$128,0),FALSE),"")</f>
        <v/>
      </c>
      <c r="C493" s="7" t="str">
        <f>IFERROR(VLOOKUP($B$491,$130:$216,MATCH($S500&amp;"/"&amp;C$341,$128:$128,0),FALSE),"")</f>
        <v/>
      </c>
      <c r="D493" s="7" t="str">
        <f>IFERROR(VLOOKUP($B$491,$130:$216,MATCH($S500&amp;"/"&amp;D$341,$128:$128,0),FALSE),"")</f>
        <v/>
      </c>
      <c r="E493" s="7" t="str">
        <f>IFERROR(VLOOKUP($B$491,$130:$216,MATCH($S500&amp;"/"&amp;E$341,$128:$128,0),FALSE),"")</f>
        <v/>
      </c>
      <c r="F493" s="7" t="str">
        <f>IFERROR(VLOOKUP($B$491,$130:$216,MATCH($S500&amp;"/"&amp;F$341,$128:$128,0),FALSE),"")</f>
        <v/>
      </c>
      <c r="G493" s="7" t="str">
        <f>IFERROR(VLOOKUP($B$491,$130:$216,MATCH($S500&amp;"/"&amp;G$341,$128:$128,0),FALSE),"")</f>
        <v/>
      </c>
      <c r="H493" s="7" t="str">
        <f>IFERROR(VLOOKUP($B$491,$130:$216,MATCH($S500&amp;"/"&amp;H$341,$128:$128,0),FALSE),"")</f>
        <v/>
      </c>
      <c r="I493" s="7" t="str">
        <f>IFERROR(VLOOKUP($B$491,$130:$216,MATCH($S500&amp;"/"&amp;I$341,$128:$128,0),FALSE),"")</f>
        <v/>
      </c>
      <c r="J493" s="7" t="str">
        <f>IFERROR(VLOOKUP($B$491,$130:$216,MATCH($S500&amp;"/"&amp;J$341,$128:$128,0),FALSE),"")</f>
        <v/>
      </c>
      <c r="K493" s="7" t="str">
        <f>IFERROR(VLOOKUP($B$491,$130:$216,MATCH($S500&amp;"/"&amp;K$341,$128:$128,0),FALSE),"")</f>
        <v/>
      </c>
      <c r="L493" s="7" t="str">
        <f>IFERROR(VLOOKUP($B$491,$130:$216,MATCH($S500&amp;"/"&amp;L$341,$128:$128,0),FALSE),"")</f>
        <v/>
      </c>
      <c r="M493" s="7">
        <f>IFERROR(VLOOKUP($B$491,$130:$216,MATCH($S500&amp;"/"&amp;M$341,$128:$128,0),FALSE),"")</f>
        <v>0</v>
      </c>
      <c r="N493" s="7">
        <f>IFERROR(VLOOKUP($B$491,$130:$216,MATCH($S500&amp;"/"&amp;N$341,$128:$128,0),FALSE),"")</f>
        <v>0</v>
      </c>
      <c r="O493" s="7" t="str">
        <f>IFERROR(VLOOKUP($B$491,$130:$216,MATCH($S500&amp;"/"&amp;O$341,$128:$128,0),FALSE),"")</f>
        <v/>
      </c>
      <c r="P493" s="7" t="str">
        <f>IFERROR(VLOOKUP($B$491,$130:$216,MATCH($S500&amp;"/"&amp;P$341,$128:$128,0),FALSE),"")</f>
        <v/>
      </c>
      <c r="Q493" s="7" t="str">
        <f>IFERROR(VLOOKUP($B$484,$130:$216,MATCH($S493&amp;"/"&amp;Q$348,$128:$128,0),FALSE),"")</f>
        <v/>
      </c>
      <c r="R493" s="6"/>
      <c r="S493" s="9" t="s">
        <v>13</v>
      </c>
    </row>
    <row r="494" spans="1:19" s="2" customFormat="1" ht="14">
      <c r="A494" s="79"/>
      <c r="B494" s="7" t="str">
        <f>IFERROR(VLOOKUP($B$491,$130:$216,MATCH($S501&amp;"/"&amp;B$341,$128:$128,0),FALSE),"")</f>
        <v/>
      </c>
      <c r="C494" s="7" t="str">
        <f>IFERROR(VLOOKUP($B$491,$130:$216,MATCH($S501&amp;"/"&amp;C$341,$128:$128,0),FALSE),"")</f>
        <v/>
      </c>
      <c r="D494" s="7" t="str">
        <f>IFERROR(VLOOKUP($B$491,$130:$216,MATCH($S501&amp;"/"&amp;D$341,$128:$128,0),FALSE),"")</f>
        <v/>
      </c>
      <c r="E494" s="7" t="str">
        <f>IFERROR(VLOOKUP($B$491,$130:$216,MATCH($S501&amp;"/"&amp;E$341,$128:$128,0),FALSE),"")</f>
        <v/>
      </c>
      <c r="F494" s="7" t="str">
        <f>IFERROR(VLOOKUP($B$491,$130:$216,MATCH($S501&amp;"/"&amp;F$341,$128:$128,0),FALSE),"")</f>
        <v/>
      </c>
      <c r="G494" s="7" t="str">
        <f>IFERROR(VLOOKUP($B$491,$130:$216,MATCH($S501&amp;"/"&amp;G$341,$128:$128,0),FALSE),"")</f>
        <v/>
      </c>
      <c r="H494" s="7" t="str">
        <f>IFERROR(VLOOKUP($B$491,$130:$216,MATCH($S501&amp;"/"&amp;H$341,$128:$128,0),FALSE),"")</f>
        <v/>
      </c>
      <c r="I494" s="7" t="str">
        <f>IFERROR(VLOOKUP($B$491,$130:$216,MATCH($S501&amp;"/"&amp;I$341,$128:$128,0),FALSE),"")</f>
        <v/>
      </c>
      <c r="J494" s="7" t="str">
        <f>IFERROR(VLOOKUP($B$491,$130:$216,MATCH($S501&amp;"/"&amp;J$341,$128:$128,0),FALSE),"")</f>
        <v/>
      </c>
      <c r="K494" s="7" t="str">
        <f>IFERROR(VLOOKUP($B$491,$130:$216,MATCH($S501&amp;"/"&amp;K$341,$128:$128,0),FALSE),"")</f>
        <v/>
      </c>
      <c r="L494" s="7" t="str">
        <f>IFERROR(VLOOKUP($B$491,$130:$216,MATCH($S501&amp;"/"&amp;L$341,$128:$128,0),FALSE),"")</f>
        <v/>
      </c>
      <c r="M494" s="7">
        <f>IFERROR(VLOOKUP($B$491,$130:$216,MATCH($S501&amp;"/"&amp;M$341,$128:$128,0),FALSE),"")</f>
        <v>0</v>
      </c>
      <c r="N494" s="7" t="str">
        <f>IFERROR(VLOOKUP($B$491,$130:$216,MATCH($S501&amp;"/"&amp;N$341,$128:$128,0),FALSE),"")</f>
        <v/>
      </c>
      <c r="O494" s="7" t="str">
        <f>IFERROR(VLOOKUP($B$491,$130:$216,MATCH($S501&amp;"/"&amp;O$341,$128:$128,0),FALSE),"")</f>
        <v/>
      </c>
      <c r="P494" s="7" t="str">
        <f>IFERROR(VLOOKUP($B$491,$130:$216,MATCH($S501&amp;"/"&amp;P$341,$128:$128,0),FALSE),"")</f>
        <v/>
      </c>
      <c r="Q494" s="7" t="str">
        <f>IFERROR(VLOOKUP($B$484,$130:$216,MATCH($S494&amp;"/"&amp;Q$348,$128:$128,0),FALSE),"")</f>
        <v/>
      </c>
      <c r="R494" s="6"/>
      <c r="S494" s="9" t="s">
        <v>14</v>
      </c>
    </row>
    <row r="495" spans="1:19" s="2" customFormat="1" ht="14">
      <c r="A495" s="79"/>
      <c r="B495" s="18" t="str">
        <f>IFERROR(VLOOKUP($B$491,$130:$216,MATCH($S502&amp;"/"&amp;B$341,$128:$128,0),FALSE),"")</f>
        <v/>
      </c>
      <c r="C495" s="18" t="str">
        <f>IFERROR(VLOOKUP($B$491,$130:$216,MATCH($S502&amp;"/"&amp;C$341,$128:$128,0),FALSE),"")</f>
        <v/>
      </c>
      <c r="D495" s="18" t="str">
        <f>IFERROR(VLOOKUP($B$491,$130:$216,MATCH($S502&amp;"/"&amp;D$341,$128:$128,0),FALSE),"")</f>
        <v/>
      </c>
      <c r="E495" s="18" t="str">
        <f>IFERROR(VLOOKUP($B$491,$130:$216,MATCH($S502&amp;"/"&amp;E$341,$128:$128,0),FALSE),"")</f>
        <v/>
      </c>
      <c r="F495" s="18" t="str">
        <f>IFERROR(VLOOKUP($B$491,$130:$216,MATCH($S502&amp;"/"&amp;F$341,$128:$128,0),FALSE),"")</f>
        <v/>
      </c>
      <c r="G495" s="18" t="str">
        <f>IFERROR(VLOOKUP($B$491,$130:$216,MATCH($S502&amp;"/"&amp;G$341,$128:$128,0),FALSE),"")</f>
        <v/>
      </c>
      <c r="H495" s="18" t="str">
        <f>IFERROR(VLOOKUP($B$491,$130:$216,MATCH($S502&amp;"/"&amp;H$341,$128:$128,0),FALSE),"")</f>
        <v/>
      </c>
      <c r="I495" s="18" t="str">
        <f>IFERROR(VLOOKUP($B$491,$130:$216,MATCH($S502&amp;"/"&amp;I$341,$128:$128,0),FALSE),"")</f>
        <v/>
      </c>
      <c r="J495" s="18" t="str">
        <f>IFERROR(VLOOKUP($B$491,$130:$216,MATCH($S502&amp;"/"&amp;J$341,$128:$128,0),FALSE),"")</f>
        <v/>
      </c>
      <c r="K495" s="18" t="str">
        <f>IFERROR(VLOOKUP($B$491,$130:$216,MATCH($S502&amp;"/"&amp;K$341,$128:$128,0),FALSE),"")</f>
        <v/>
      </c>
      <c r="L495" s="18" t="str">
        <f>IFERROR(VLOOKUP($B$491,$130:$216,MATCH($S502&amp;"/"&amp;L$341,$128:$128,0),FALSE),"")</f>
        <v/>
      </c>
      <c r="M495" s="18">
        <f>IFERROR(VLOOKUP($B$491,$130:$216,MATCH($S502&amp;"/"&amp;M$341,$128:$128,0),FALSE),"")</f>
        <v>0</v>
      </c>
      <c r="N495" s="18" t="str">
        <f>IFERROR(VLOOKUP($B$491,$130:$216,MATCH($S502&amp;"/"&amp;N$341,$128:$128,0),FALSE),"")</f>
        <v/>
      </c>
      <c r="O495" s="18" t="str">
        <f>IFERROR(VLOOKUP($B$491,$130:$216,MATCH($S502&amp;"/"&amp;O$341,$128:$128,0),FALSE),"")</f>
        <v/>
      </c>
      <c r="P495" s="18" t="str">
        <f>IFERROR(VLOOKUP($B$491,$130:$216,MATCH($S502&amp;"/"&amp;P$341,$128:$128,0),FALSE),"")</f>
        <v/>
      </c>
      <c r="Q495" s="7" t="str">
        <f>IFERROR(VLOOKUP($B$484,$130:$216,MATCH($S495&amp;"/"&amp;Q$348,$128:$128,0),FALSE),"")</f>
        <v/>
      </c>
      <c r="R495" s="6"/>
      <c r="S495" s="9" t="s">
        <v>19</v>
      </c>
    </row>
    <row r="496" spans="1:19" s="2" customFormat="1" ht="14">
      <c r="A496" s="79"/>
      <c r="B496" s="18">
        <f>SUM(B492:B495)</f>
        <v>0</v>
      </c>
      <c r="C496" s="18">
        <f t="shared" ref="C496:M496" si="20">SUM(C492:C495)</f>
        <v>0</v>
      </c>
      <c r="D496" s="18">
        <f t="shared" si="20"/>
        <v>0</v>
      </c>
      <c r="E496" s="18">
        <f t="shared" si="20"/>
        <v>0</v>
      </c>
      <c r="F496" s="18">
        <f t="shared" si="20"/>
        <v>0</v>
      </c>
      <c r="G496" s="18">
        <f t="shared" si="20"/>
        <v>0</v>
      </c>
      <c r="H496" s="18">
        <f t="shared" si="20"/>
        <v>0</v>
      </c>
      <c r="I496" s="18">
        <f t="shared" si="20"/>
        <v>0</v>
      </c>
      <c r="J496" s="18">
        <f t="shared" si="20"/>
        <v>0</v>
      </c>
      <c r="K496" s="18">
        <f t="shared" si="20"/>
        <v>0</v>
      </c>
      <c r="L496" s="18">
        <f t="shared" si="20"/>
        <v>0</v>
      </c>
      <c r="M496" s="18">
        <f t="shared" si="20"/>
        <v>0</v>
      </c>
      <c r="N496" s="18">
        <f>IF(N493="",N492*4,IF(N494="",(N493+N492)*2,IF(N495="",((N494+N493+N492)/3)*4,SUM(N492:N495))))</f>
        <v>0</v>
      </c>
      <c r="O496" s="18" t="e">
        <f>IF(O493="",O492*4,IF(O494="",(O493+O492)*2,IF(O495="",((O494+O493+O492)/3)*4,SUM(O492:O495))))</f>
        <v>#VALUE!</v>
      </c>
      <c r="P496" s="18" t="e">
        <f>IF(P493="",P492*4,IF(P494="",(P493+P492)*2,IF(P495="",((P494+P493+P492)/3)*4,SUM(P492:P495))))</f>
        <v>#VALUE!</v>
      </c>
      <c r="Q496" s="16" t="e">
        <f>IF(Q493="",Q492*4,IF(Q494="",(Q493+Q492)*2,IF(Q495="",((Q494+Q493+Q492)/3)*4,SUM(Q492:Q495))))</f>
        <v>#VALUE!</v>
      </c>
      <c r="R496" s="6"/>
      <c r="S496" s="9" t="s">
        <v>15</v>
      </c>
    </row>
    <row r="497" spans="1:19" ht="14">
      <c r="B497" s="21" t="e">
        <f>B496/B$458</f>
        <v>#DIV/0!</v>
      </c>
      <c r="C497" s="22" t="e">
        <f>C496/C$458</f>
        <v>#DIV/0!</v>
      </c>
      <c r="D497" s="22" t="e">
        <f>D496/D$458</f>
        <v>#DIV/0!</v>
      </c>
      <c r="E497" s="22" t="e">
        <f>E496/E$458</f>
        <v>#DIV/0!</v>
      </c>
      <c r="F497" s="22" t="e">
        <f>F496/F$458</f>
        <v>#DIV/0!</v>
      </c>
      <c r="G497" s="22" t="e">
        <f>G496/G$458</f>
        <v>#DIV/0!</v>
      </c>
      <c r="H497" s="22" t="e">
        <f>H496/H$458</f>
        <v>#DIV/0!</v>
      </c>
      <c r="I497" s="22" t="e">
        <f>I496/I$458</f>
        <v>#DIV/0!</v>
      </c>
      <c r="J497" s="22" t="e">
        <f>J496/J$458</f>
        <v>#DIV/0!</v>
      </c>
      <c r="K497" s="22" t="e">
        <f>K496/K$458</f>
        <v>#DIV/0!</v>
      </c>
      <c r="L497" s="22" t="e">
        <f>L496/L$458</f>
        <v>#DIV/0!</v>
      </c>
      <c r="M497" s="22" t="e">
        <f>M496/M$458</f>
        <v>#DIV/0!</v>
      </c>
      <c r="N497" s="23" t="e">
        <f>N496/N$458</f>
        <v>#VALUE!</v>
      </c>
      <c r="O497" s="23" t="e">
        <f>O496/O$458</f>
        <v>#VALUE!</v>
      </c>
      <c r="P497" s="23" t="e">
        <f>P496/P$458</f>
        <v>#VALUE!</v>
      </c>
      <c r="Q497" s="117"/>
      <c r="R497" s="6"/>
      <c r="S497" s="9"/>
    </row>
    <row r="498" spans="1:19" ht="14">
      <c r="A498" s="86"/>
      <c r="B498" s="19"/>
      <c r="C498" s="10" t="e">
        <f t="shared" ref="C498:M498" si="21">C496/B496-1</f>
        <v>#DIV/0!</v>
      </c>
      <c r="D498" s="10" t="e">
        <f t="shared" si="21"/>
        <v>#DIV/0!</v>
      </c>
      <c r="E498" s="10" t="e">
        <f t="shared" si="21"/>
        <v>#DIV/0!</v>
      </c>
      <c r="F498" s="10" t="e">
        <f t="shared" si="21"/>
        <v>#DIV/0!</v>
      </c>
      <c r="G498" s="10" t="e">
        <f t="shared" si="21"/>
        <v>#DIV/0!</v>
      </c>
      <c r="H498" s="10" t="e">
        <f t="shared" si="21"/>
        <v>#DIV/0!</v>
      </c>
      <c r="I498" s="10" t="e">
        <f t="shared" si="21"/>
        <v>#DIV/0!</v>
      </c>
      <c r="J498" s="10" t="e">
        <f t="shared" si="21"/>
        <v>#DIV/0!</v>
      </c>
      <c r="K498" s="10" t="e">
        <f t="shared" si="21"/>
        <v>#DIV/0!</v>
      </c>
      <c r="L498" s="10" t="e">
        <f t="shared" si="21"/>
        <v>#DIV/0!</v>
      </c>
      <c r="M498" s="10" t="e">
        <f t="shared" si="21"/>
        <v>#DIV/0!</v>
      </c>
      <c r="N498" s="10" t="e">
        <f>N496/M496-1</f>
        <v>#DIV/0!</v>
      </c>
      <c r="O498" s="10" t="e">
        <f>O496/N496-1</f>
        <v>#VALUE!</v>
      </c>
      <c r="P498" s="10" t="e">
        <f>P496/O496-1</f>
        <v>#VALUE!</v>
      </c>
      <c r="Q498" s="118"/>
      <c r="R498" s="6"/>
      <c r="S498" s="9"/>
    </row>
    <row r="499" spans="1:19" ht="14">
      <c r="B499" s="357" t="s">
        <v>22</v>
      </c>
      <c r="C499" s="357"/>
      <c r="D499" s="357"/>
      <c r="E499" s="357"/>
      <c r="F499" s="357"/>
      <c r="G499" s="357"/>
      <c r="H499" s="357"/>
      <c r="I499" s="357"/>
      <c r="J499" s="357"/>
      <c r="K499" s="357"/>
      <c r="L499" s="357"/>
      <c r="M499" s="357"/>
      <c r="N499" s="357"/>
      <c r="O499" s="120"/>
      <c r="P499" s="120"/>
      <c r="Q499" s="7" t="str">
        <f>IFERROR(VLOOKUP($B$491,$130:$216,MATCH($S499&amp;"/"&amp;Q$348,$128:$128,0),FALSE),"")</f>
        <v/>
      </c>
      <c r="R499" s="6"/>
      <c r="S499" s="9" t="s">
        <v>12</v>
      </c>
    </row>
    <row r="500" spans="1:19" ht="14">
      <c r="B500" s="16" t="str">
        <f t="shared" ref="B500:Q511" si="22">IFERROR(B454-B492,"")</f>
        <v/>
      </c>
      <c r="C500" s="16" t="str">
        <f t="shared" si="22"/>
        <v/>
      </c>
      <c r="D500" s="16" t="str">
        <f t="shared" si="22"/>
        <v/>
      </c>
      <c r="E500" s="16" t="str">
        <f t="shared" si="22"/>
        <v/>
      </c>
      <c r="F500" s="16" t="str">
        <f t="shared" si="22"/>
        <v/>
      </c>
      <c r="G500" s="16" t="str">
        <f t="shared" si="22"/>
        <v/>
      </c>
      <c r="H500" s="16" t="str">
        <f t="shared" si="22"/>
        <v/>
      </c>
      <c r="I500" s="16" t="str">
        <f t="shared" si="22"/>
        <v/>
      </c>
      <c r="J500" s="16" t="str">
        <f t="shared" si="22"/>
        <v/>
      </c>
      <c r="K500" s="16" t="str">
        <f t="shared" si="22"/>
        <v/>
      </c>
      <c r="L500" s="16" t="str">
        <f t="shared" si="22"/>
        <v/>
      </c>
      <c r="M500" s="16" t="str">
        <f t="shared" si="22"/>
        <v/>
      </c>
      <c r="N500" s="16" t="str">
        <f t="shared" si="22"/>
        <v/>
      </c>
      <c r="O500" s="16" t="str">
        <f t="shared" si="22"/>
        <v/>
      </c>
      <c r="P500" s="16" t="str">
        <f t="shared" si="22"/>
        <v/>
      </c>
      <c r="Q500" s="7" t="str">
        <f>IFERROR(VLOOKUP($B$491,$130:$216,MATCH($S500&amp;"/"&amp;Q$348,$128:$128,0),FALSE),"")</f>
        <v/>
      </c>
      <c r="R500" s="6"/>
      <c r="S500" s="9" t="s">
        <v>13</v>
      </c>
    </row>
    <row r="501" spans="1:19" ht="14">
      <c r="B501" s="7" t="str">
        <f t="shared" si="22"/>
        <v/>
      </c>
      <c r="C501" s="7" t="str">
        <f t="shared" si="22"/>
        <v/>
      </c>
      <c r="D501" s="7" t="str">
        <f t="shared" si="22"/>
        <v/>
      </c>
      <c r="E501" s="7" t="str">
        <f t="shared" si="22"/>
        <v/>
      </c>
      <c r="F501" s="7" t="str">
        <f t="shared" si="22"/>
        <v/>
      </c>
      <c r="G501" s="7" t="str">
        <f t="shared" si="22"/>
        <v/>
      </c>
      <c r="H501" s="7" t="str">
        <f t="shared" si="22"/>
        <v/>
      </c>
      <c r="I501" s="7" t="str">
        <f t="shared" si="22"/>
        <v/>
      </c>
      <c r="J501" s="7" t="str">
        <f t="shared" si="22"/>
        <v/>
      </c>
      <c r="K501" s="7" t="str">
        <f t="shared" si="22"/>
        <v/>
      </c>
      <c r="L501" s="7" t="str">
        <f t="shared" si="22"/>
        <v/>
      </c>
      <c r="M501" s="7" t="str">
        <f t="shared" si="22"/>
        <v/>
      </c>
      <c r="N501" s="7" t="str">
        <f t="shared" si="22"/>
        <v/>
      </c>
      <c r="O501" s="7" t="str">
        <f t="shared" si="22"/>
        <v/>
      </c>
      <c r="P501" s="7" t="str">
        <f t="shared" si="22"/>
        <v/>
      </c>
      <c r="Q501" s="7" t="str">
        <f>IFERROR(VLOOKUP($B$491,$130:$216,MATCH($S501&amp;"/"&amp;Q$348,$128:$128,0),FALSE),"")</f>
        <v/>
      </c>
      <c r="R501" s="6"/>
      <c r="S501" s="9" t="s">
        <v>14</v>
      </c>
    </row>
    <row r="502" spans="1:19" ht="14">
      <c r="B502" s="7" t="str">
        <f t="shared" si="22"/>
        <v/>
      </c>
      <c r="C502" s="7" t="str">
        <f t="shared" si="22"/>
        <v/>
      </c>
      <c r="D502" s="7" t="str">
        <f t="shared" si="22"/>
        <v/>
      </c>
      <c r="E502" s="7" t="str">
        <f t="shared" si="22"/>
        <v/>
      </c>
      <c r="F502" s="7" t="str">
        <f t="shared" si="22"/>
        <v/>
      </c>
      <c r="G502" s="7" t="str">
        <f t="shared" si="22"/>
        <v/>
      </c>
      <c r="H502" s="7" t="str">
        <f t="shared" si="22"/>
        <v/>
      </c>
      <c r="I502" s="7" t="str">
        <f t="shared" si="22"/>
        <v/>
      </c>
      <c r="J502" s="7" t="str">
        <f t="shared" si="22"/>
        <v/>
      </c>
      <c r="K502" s="7" t="str">
        <f t="shared" si="22"/>
        <v/>
      </c>
      <c r="L502" s="7" t="str">
        <f t="shared" si="22"/>
        <v/>
      </c>
      <c r="M502" s="7" t="str">
        <f t="shared" si="22"/>
        <v/>
      </c>
      <c r="N502" s="7" t="str">
        <f t="shared" si="22"/>
        <v/>
      </c>
      <c r="O502" s="7" t="str">
        <f t="shared" si="22"/>
        <v/>
      </c>
      <c r="P502" s="7" t="str">
        <f t="shared" si="22"/>
        <v/>
      </c>
      <c r="Q502" s="18" t="str">
        <f>IFERROR(VLOOKUP($B$491,$130:$216,MATCH($S502&amp;"/"&amp;Q$348,$128:$128,0),FALSE),"")</f>
        <v/>
      </c>
      <c r="R502" s="6"/>
      <c r="S502" s="9" t="s">
        <v>19</v>
      </c>
    </row>
    <row r="503" spans="1:19" ht="14">
      <c r="B503" s="18" t="str">
        <f t="shared" si="22"/>
        <v/>
      </c>
      <c r="C503" s="18" t="str">
        <f t="shared" si="22"/>
        <v/>
      </c>
      <c r="D503" s="18" t="str">
        <f t="shared" si="22"/>
        <v/>
      </c>
      <c r="E503" s="18" t="str">
        <f t="shared" si="22"/>
        <v/>
      </c>
      <c r="F503" s="18" t="str">
        <f t="shared" si="22"/>
        <v/>
      </c>
      <c r="G503" s="18" t="str">
        <f t="shared" si="22"/>
        <v/>
      </c>
      <c r="H503" s="18" t="str">
        <f t="shared" si="22"/>
        <v/>
      </c>
      <c r="I503" s="18" t="str">
        <f t="shared" si="22"/>
        <v/>
      </c>
      <c r="J503" s="18" t="str">
        <f t="shared" si="22"/>
        <v/>
      </c>
      <c r="K503" s="18" t="str">
        <f t="shared" si="22"/>
        <v/>
      </c>
      <c r="L503" s="18" t="str">
        <f t="shared" si="22"/>
        <v/>
      </c>
      <c r="M503" s="18" t="str">
        <f t="shared" si="22"/>
        <v/>
      </c>
      <c r="N503" s="18" t="str">
        <f t="shared" si="22"/>
        <v/>
      </c>
      <c r="O503" s="18" t="str">
        <f t="shared" si="22"/>
        <v/>
      </c>
      <c r="P503" s="18" t="str">
        <f t="shared" si="22"/>
        <v/>
      </c>
      <c r="Q503" s="18" t="e">
        <f>IF(Q500="",Q499*4,IF(Q501="",(Q500+Q499)*2,IF(Q502="",((Q501+Q500+Q499)/3)*4,SUM(Q499:Q502))))</f>
        <v>#VALUE!</v>
      </c>
      <c r="R503" s="6"/>
      <c r="S503" s="9" t="s">
        <v>15</v>
      </c>
    </row>
    <row r="504" spans="1:19" ht="14">
      <c r="B504" s="16">
        <f t="shared" si="22"/>
        <v>0</v>
      </c>
      <c r="C504" s="16">
        <f t="shared" si="22"/>
        <v>0</v>
      </c>
      <c r="D504" s="16">
        <f t="shared" si="22"/>
        <v>0</v>
      </c>
      <c r="E504" s="16">
        <f t="shared" si="22"/>
        <v>0</v>
      </c>
      <c r="F504" s="16">
        <f t="shared" si="22"/>
        <v>0</v>
      </c>
      <c r="G504" s="16">
        <f t="shared" si="22"/>
        <v>0</v>
      </c>
      <c r="H504" s="16">
        <f t="shared" si="22"/>
        <v>0</v>
      </c>
      <c r="I504" s="16">
        <f t="shared" si="22"/>
        <v>0</v>
      </c>
      <c r="J504" s="16">
        <f t="shared" si="22"/>
        <v>0</v>
      </c>
      <c r="K504" s="16">
        <f t="shared" si="22"/>
        <v>0</v>
      </c>
      <c r="L504" s="16">
        <f t="shared" si="22"/>
        <v>0</v>
      </c>
      <c r="M504" s="16">
        <f t="shared" si="22"/>
        <v>0</v>
      </c>
      <c r="N504" s="16" t="str">
        <f t="shared" si="22"/>
        <v/>
      </c>
      <c r="O504" s="16" t="str">
        <f t="shared" si="22"/>
        <v/>
      </c>
      <c r="P504" s="16" t="str">
        <f t="shared" si="22"/>
        <v/>
      </c>
      <c r="Q504" s="23" t="e">
        <f t="shared" ref="Q504" si="23">Q503/Q$465</f>
        <v>#VALUE!</v>
      </c>
      <c r="R504" s="6"/>
      <c r="S504" s="11" t="s">
        <v>377</v>
      </c>
    </row>
    <row r="505" spans="1:19" s="87" customFormat="1" ht="14">
      <c r="A505" s="79"/>
      <c r="B505" s="10" t="e">
        <f>B504/B$458</f>
        <v>#DIV/0!</v>
      </c>
      <c r="C505" s="10" t="e">
        <f>C504/C$458</f>
        <v>#DIV/0!</v>
      </c>
      <c r="D505" s="10" t="e">
        <f>D504/D$458</f>
        <v>#DIV/0!</v>
      </c>
      <c r="E505" s="10" t="e">
        <f>E504/E$458</f>
        <v>#DIV/0!</v>
      </c>
      <c r="F505" s="10" t="e">
        <f>F504/F$458</f>
        <v>#DIV/0!</v>
      </c>
      <c r="G505" s="10" t="e">
        <f>G504/G$458</f>
        <v>#DIV/0!</v>
      </c>
      <c r="H505" s="10" t="e">
        <f>H504/H$458</f>
        <v>#DIV/0!</v>
      </c>
      <c r="I505" s="10" t="e">
        <f>I504/I$458</f>
        <v>#DIV/0!</v>
      </c>
      <c r="J505" s="10" t="e">
        <f>J504/J$458</f>
        <v>#DIV/0!</v>
      </c>
      <c r="K505" s="10" t="e">
        <f>K504/K$458</f>
        <v>#DIV/0!</v>
      </c>
      <c r="L505" s="10" t="e">
        <f>L504/L$458</f>
        <v>#DIV/0!</v>
      </c>
      <c r="M505" s="10" t="e">
        <f>M504/M$458</f>
        <v>#DIV/0!</v>
      </c>
      <c r="N505" s="10" t="e">
        <f>N504/N$458</f>
        <v>#VALUE!</v>
      </c>
      <c r="O505" s="10" t="e">
        <f>O504/O$458</f>
        <v>#VALUE!</v>
      </c>
      <c r="P505" s="10" t="e">
        <f>P504/P$458</f>
        <v>#VALUE!</v>
      </c>
      <c r="Q505" s="10" t="e">
        <f>Q503/P496-1</f>
        <v>#VALUE!</v>
      </c>
      <c r="R505" s="17"/>
      <c r="S505" s="14" t="s">
        <v>20</v>
      </c>
    </row>
    <row r="506" spans="1:19" ht="14">
      <c r="A506" s="86"/>
      <c r="B506" s="19"/>
      <c r="C506" s="10" t="e">
        <f t="shared" ref="C506:M506" si="24">C504/B504-1</f>
        <v>#DIV/0!</v>
      </c>
      <c r="D506" s="10" t="e">
        <f t="shared" si="24"/>
        <v>#DIV/0!</v>
      </c>
      <c r="E506" s="10" t="e">
        <f t="shared" si="24"/>
        <v>#DIV/0!</v>
      </c>
      <c r="F506" s="10" t="e">
        <f t="shared" si="24"/>
        <v>#DIV/0!</v>
      </c>
      <c r="G506" s="10" t="e">
        <f t="shared" si="24"/>
        <v>#DIV/0!</v>
      </c>
      <c r="H506" s="10" t="e">
        <f t="shared" si="24"/>
        <v>#DIV/0!</v>
      </c>
      <c r="I506" s="10" t="e">
        <f t="shared" si="24"/>
        <v>#DIV/0!</v>
      </c>
      <c r="J506" s="10" t="e">
        <f t="shared" si="24"/>
        <v>#DIV/0!</v>
      </c>
      <c r="K506" s="10" t="e">
        <f t="shared" si="24"/>
        <v>#DIV/0!</v>
      </c>
      <c r="L506" s="10" t="e">
        <f t="shared" si="24"/>
        <v>#DIV/0!</v>
      </c>
      <c r="M506" s="10" t="e">
        <f t="shared" si="24"/>
        <v>#DIV/0!</v>
      </c>
      <c r="N506" s="10" t="e">
        <f>N504/M504-1</f>
        <v>#VALUE!</v>
      </c>
      <c r="O506" s="10" t="e">
        <f>O504/N504-1</f>
        <v>#VALUE!</v>
      </c>
      <c r="P506" s="10" t="e">
        <f>P504/O504-1</f>
        <v>#VALUE!</v>
      </c>
      <c r="Q506" s="120"/>
      <c r="R506" s="6"/>
      <c r="S506" s="9"/>
    </row>
    <row r="507" spans="1:19" ht="14">
      <c r="B507" s="354" t="s">
        <v>24</v>
      </c>
      <c r="C507" s="354"/>
      <c r="D507" s="354"/>
      <c r="E507" s="354"/>
      <c r="F507" s="354"/>
      <c r="G507" s="354"/>
      <c r="H507" s="354"/>
      <c r="I507" s="354"/>
      <c r="J507" s="354"/>
      <c r="K507" s="354"/>
      <c r="L507" s="354"/>
      <c r="M507" s="354"/>
      <c r="N507" s="354"/>
      <c r="O507" s="117"/>
      <c r="P507" s="117"/>
      <c r="Q507" s="16" t="str">
        <f t="shared" si="22"/>
        <v/>
      </c>
      <c r="R507" s="6"/>
      <c r="S507" s="9" t="s">
        <v>12</v>
      </c>
    </row>
    <row r="508" spans="1:19" ht="14">
      <c r="B508" s="355" t="s">
        <v>350</v>
      </c>
      <c r="C508" s="355"/>
      <c r="D508" s="355"/>
      <c r="E508" s="355"/>
      <c r="F508" s="355"/>
      <c r="G508" s="355"/>
      <c r="H508" s="355"/>
      <c r="I508" s="355"/>
      <c r="J508" s="355"/>
      <c r="K508" s="355"/>
      <c r="L508" s="355"/>
      <c r="M508" s="355"/>
      <c r="N508" s="355"/>
      <c r="O508" s="118"/>
      <c r="P508" s="118"/>
      <c r="Q508" s="7" t="str">
        <f t="shared" si="22"/>
        <v/>
      </c>
      <c r="R508" s="6"/>
      <c r="S508" s="9" t="s">
        <v>13</v>
      </c>
    </row>
    <row r="509" spans="1:19" ht="14">
      <c r="B509" s="16" t="str">
        <f>IFERROR(VLOOKUP($B$508,$130:$216,MATCH($S516&amp;"/"&amp;B$341,$128:$128,0),FALSE),"")</f>
        <v/>
      </c>
      <c r="C509" s="16" t="str">
        <f>IFERROR(VLOOKUP($B$508,$130:$216,MATCH($S516&amp;"/"&amp;C$341,$128:$128,0),FALSE),"")</f>
        <v/>
      </c>
      <c r="D509" s="16" t="str">
        <f>IFERROR(VLOOKUP($B$508,$130:$216,MATCH($S516&amp;"/"&amp;D$341,$128:$128,0),FALSE),"")</f>
        <v/>
      </c>
      <c r="E509" s="16" t="str">
        <f>IFERROR(VLOOKUP($B$508,$130:$216,MATCH($S516&amp;"/"&amp;E$341,$128:$128,0),FALSE),"")</f>
        <v/>
      </c>
      <c r="F509" s="16" t="str">
        <f>IFERROR(VLOOKUP($B$508,$130:$216,MATCH($S516&amp;"/"&amp;F$341,$128:$128,0),FALSE),"")</f>
        <v/>
      </c>
      <c r="G509" s="16" t="str">
        <f>IFERROR(VLOOKUP($B$508,$130:$216,MATCH($S516&amp;"/"&amp;G$341,$128:$128,0),FALSE),"")</f>
        <v/>
      </c>
      <c r="H509" s="16" t="str">
        <f>IFERROR(VLOOKUP($B$508,$130:$216,MATCH($S516&amp;"/"&amp;H$341,$128:$128,0),FALSE),"")</f>
        <v/>
      </c>
      <c r="I509" s="16" t="str">
        <f>IFERROR(VLOOKUP($B$508,$130:$216,MATCH($S516&amp;"/"&amp;I$341,$128:$128,0),FALSE),"")</f>
        <v/>
      </c>
      <c r="J509" s="16" t="str">
        <f>IFERROR(VLOOKUP($B$508,$130:$216,MATCH($S516&amp;"/"&amp;J$341,$128:$128,0),FALSE),"")</f>
        <v/>
      </c>
      <c r="K509" s="16" t="str">
        <f>IFERROR(VLOOKUP($B$508,$130:$216,MATCH($S516&amp;"/"&amp;K$341,$128:$128,0),FALSE),"")</f>
        <v/>
      </c>
      <c r="L509" s="16" t="str">
        <f>IFERROR(VLOOKUP($B$508,$130:$216,MATCH($S516&amp;"/"&amp;L$341,$128:$128,0),FALSE),"")</f>
        <v/>
      </c>
      <c r="M509" s="16">
        <f>IFERROR(VLOOKUP($B$508,$130:$216,MATCH($S516&amp;"/"&amp;M$341,$128:$128,0),FALSE),"")</f>
        <v>1742</v>
      </c>
      <c r="N509" s="16">
        <f>IFERROR(VLOOKUP($B$508,$130:$216,MATCH($S516&amp;"/"&amp;N$341,$128:$128,0),FALSE),"")</f>
        <v>1030</v>
      </c>
      <c r="O509" s="16" t="str">
        <f>IFERROR(VLOOKUP($B$508,$130:$216,MATCH($S516&amp;"/"&amp;O$341,$128:$128,0),FALSE),"")</f>
        <v/>
      </c>
      <c r="P509" s="16" t="str">
        <f>IFERROR(VLOOKUP($B$508,$130:$216,MATCH($S516&amp;"/"&amp;P$341,$128:$128,0),FALSE),"")</f>
        <v/>
      </c>
      <c r="Q509" s="7" t="str">
        <f t="shared" si="22"/>
        <v/>
      </c>
      <c r="R509" s="6"/>
      <c r="S509" s="9" t="s">
        <v>14</v>
      </c>
    </row>
    <row r="510" spans="1:19" ht="14">
      <c r="B510" s="7" t="str">
        <f>IFERROR(VLOOKUP($B$508,$130:$216,MATCH($S517&amp;"/"&amp;B$341,$128:$128,0),FALSE),"")</f>
        <v/>
      </c>
      <c r="C510" s="7" t="str">
        <f>IFERROR(VLOOKUP($B$508,$130:$216,MATCH($S517&amp;"/"&amp;C$341,$128:$128,0),FALSE),"")</f>
        <v/>
      </c>
      <c r="D510" s="7" t="str">
        <f>IFERROR(VLOOKUP($B$508,$130:$216,MATCH($S517&amp;"/"&amp;D$341,$128:$128,0),FALSE),"")</f>
        <v/>
      </c>
      <c r="E510" s="7" t="str">
        <f>IFERROR(VLOOKUP($B$508,$130:$216,MATCH($S517&amp;"/"&amp;E$341,$128:$128,0),FALSE),"")</f>
        <v/>
      </c>
      <c r="F510" s="7" t="str">
        <f>IFERROR(VLOOKUP($B$508,$130:$216,MATCH($S517&amp;"/"&amp;F$341,$128:$128,0),FALSE),"")</f>
        <v/>
      </c>
      <c r="G510" s="7" t="str">
        <f>IFERROR(VLOOKUP($B$508,$130:$216,MATCH($S517&amp;"/"&amp;G$341,$128:$128,0),FALSE),"")</f>
        <v/>
      </c>
      <c r="H510" s="7" t="str">
        <f>IFERROR(VLOOKUP($B$508,$130:$216,MATCH($S517&amp;"/"&amp;H$341,$128:$128,0),FALSE),"")</f>
        <v/>
      </c>
      <c r="I510" s="7" t="str">
        <f>IFERROR(VLOOKUP($B$508,$130:$216,MATCH($S517&amp;"/"&amp;I$341,$128:$128,0),FALSE),"")</f>
        <v/>
      </c>
      <c r="J510" s="7" t="str">
        <f>IFERROR(VLOOKUP($B$508,$130:$216,MATCH($S517&amp;"/"&amp;J$341,$128:$128,0),FALSE),"")</f>
        <v/>
      </c>
      <c r="K510" s="7" t="str">
        <f>IFERROR(VLOOKUP($B$508,$130:$216,MATCH($S517&amp;"/"&amp;K$341,$128:$128,0),FALSE),"")</f>
        <v/>
      </c>
      <c r="L510" s="7" t="str">
        <f>IFERROR(VLOOKUP($B$508,$130:$216,MATCH($S517&amp;"/"&amp;L$341,$128:$128,0),FALSE),"")</f>
        <v/>
      </c>
      <c r="M510" s="7">
        <f>IFERROR(VLOOKUP($B$508,$130:$216,MATCH($S517&amp;"/"&amp;M$341,$128:$128,0),FALSE),"")</f>
        <v>2162</v>
      </c>
      <c r="N510" s="7">
        <f>IFERROR(VLOOKUP($B$508,$130:$216,MATCH($S517&amp;"/"&amp;N$341,$128:$128,0),FALSE),"")</f>
        <v>804</v>
      </c>
      <c r="O510" s="7" t="str">
        <f>IFERROR(VLOOKUP($B$508,$130:$216,MATCH($S517&amp;"/"&amp;O$341,$128:$128,0),FALSE),"")</f>
        <v/>
      </c>
      <c r="P510" s="7" t="str">
        <f>IFERROR(VLOOKUP($B$508,$130:$216,MATCH($S517&amp;"/"&amp;P$341,$128:$128,0),FALSE),"")</f>
        <v/>
      </c>
      <c r="Q510" s="18" t="str">
        <f t="shared" si="22"/>
        <v/>
      </c>
      <c r="R510" s="6"/>
      <c r="S510" s="9" t="s">
        <v>19</v>
      </c>
    </row>
    <row r="511" spans="1:19" ht="14">
      <c r="B511" s="7" t="str">
        <f>IFERROR(VLOOKUP($B$508,$130:$216,MATCH($S518&amp;"/"&amp;B$341,$128:$128,0),FALSE),"")</f>
        <v/>
      </c>
      <c r="C511" s="7" t="str">
        <f>IFERROR(VLOOKUP($B$508,$130:$216,MATCH($S518&amp;"/"&amp;C$341,$128:$128,0),FALSE),"")</f>
        <v/>
      </c>
      <c r="D511" s="7" t="str">
        <f>IFERROR(VLOOKUP($B$508,$130:$216,MATCH($S518&amp;"/"&amp;D$341,$128:$128,0),FALSE),"")</f>
        <v/>
      </c>
      <c r="E511" s="7" t="str">
        <f>IFERROR(VLOOKUP($B$508,$130:$216,MATCH($S518&amp;"/"&amp;E$341,$128:$128,0),FALSE),"")</f>
        <v/>
      </c>
      <c r="F511" s="7" t="str">
        <f>IFERROR(VLOOKUP($B$508,$130:$216,MATCH($S518&amp;"/"&amp;F$341,$128:$128,0),FALSE),"")</f>
        <v/>
      </c>
      <c r="G511" s="7" t="str">
        <f>IFERROR(VLOOKUP($B$508,$130:$216,MATCH($S518&amp;"/"&amp;G$341,$128:$128,0),FALSE),"")</f>
        <v/>
      </c>
      <c r="H511" s="7" t="str">
        <f>IFERROR(VLOOKUP($B$508,$130:$216,MATCH($S518&amp;"/"&amp;H$341,$128:$128,0),FALSE),"")</f>
        <v/>
      </c>
      <c r="I511" s="7" t="str">
        <f>IFERROR(VLOOKUP($B$508,$130:$216,MATCH($S518&amp;"/"&amp;I$341,$128:$128,0),FALSE),"")</f>
        <v/>
      </c>
      <c r="J511" s="7" t="str">
        <f>IFERROR(VLOOKUP($B$508,$130:$216,MATCH($S518&amp;"/"&amp;J$341,$128:$128,0),FALSE),"")</f>
        <v/>
      </c>
      <c r="K511" s="7" t="str">
        <f>IFERROR(VLOOKUP($B$508,$130:$216,MATCH($S518&amp;"/"&amp;K$341,$128:$128,0),FALSE),"")</f>
        <v/>
      </c>
      <c r="L511" s="7" t="str">
        <f>IFERROR(VLOOKUP($B$508,$130:$216,MATCH($S518&amp;"/"&amp;L$341,$128:$128,0),FALSE),"")</f>
        <v/>
      </c>
      <c r="M511" s="7">
        <f>IFERROR(VLOOKUP($B$508,$130:$216,MATCH($S518&amp;"/"&amp;M$341,$128:$128,0),FALSE),"")</f>
        <v>0</v>
      </c>
      <c r="N511" s="7" t="str">
        <f>IFERROR(VLOOKUP($B$508,$130:$216,MATCH($S518&amp;"/"&amp;N$341,$128:$128,0),FALSE),"")</f>
        <v/>
      </c>
      <c r="O511" s="7" t="str">
        <f>IFERROR(VLOOKUP($B$508,$130:$216,MATCH($S518&amp;"/"&amp;O$341,$128:$128,0),FALSE),"")</f>
        <v/>
      </c>
      <c r="P511" s="7" t="str">
        <f>IFERROR(VLOOKUP($B$508,$130:$216,MATCH($S518&amp;"/"&amp;P$341,$128:$128,0),FALSE),"")</f>
        <v/>
      </c>
      <c r="Q511" s="16" t="str">
        <f t="shared" si="22"/>
        <v/>
      </c>
      <c r="R511" s="6"/>
      <c r="S511" s="9" t="s">
        <v>15</v>
      </c>
    </row>
    <row r="512" spans="1:19" ht="14">
      <c r="B512" s="18" t="str">
        <f>IFERROR(VLOOKUP($B$508,$130:$216,MATCH($S519&amp;"/"&amp;B$341,$128:$128,0),FALSE),"")</f>
        <v/>
      </c>
      <c r="C512" s="18" t="str">
        <f>IFERROR(VLOOKUP($B$508,$130:$216,MATCH($S519&amp;"/"&amp;C$341,$128:$128,0),FALSE),"")</f>
        <v/>
      </c>
      <c r="D512" s="18" t="str">
        <f>IFERROR(VLOOKUP($B$508,$130:$216,MATCH($S519&amp;"/"&amp;D$341,$128:$128,0),FALSE),"")</f>
        <v/>
      </c>
      <c r="E512" s="18" t="str">
        <f>IFERROR(VLOOKUP($B$508,$130:$216,MATCH($S519&amp;"/"&amp;E$341,$128:$128,0),FALSE),"")</f>
        <v/>
      </c>
      <c r="F512" s="18" t="str">
        <f>IFERROR(VLOOKUP($B$508,$130:$216,MATCH($S519&amp;"/"&amp;F$341,$128:$128,0),FALSE),"")</f>
        <v/>
      </c>
      <c r="G512" s="18" t="str">
        <f>IFERROR(VLOOKUP($B$508,$130:$216,MATCH($S519&amp;"/"&amp;G$341,$128:$128,0),FALSE),"")</f>
        <v/>
      </c>
      <c r="H512" s="18" t="str">
        <f>IFERROR(VLOOKUP($B$508,$130:$216,MATCH($S519&amp;"/"&amp;H$341,$128:$128,0),FALSE),"")</f>
        <v/>
      </c>
      <c r="I512" s="18" t="str">
        <f>IFERROR(VLOOKUP($B$508,$130:$216,MATCH($S519&amp;"/"&amp;I$341,$128:$128,0),FALSE),"")</f>
        <v/>
      </c>
      <c r="J512" s="18" t="str">
        <f>IFERROR(VLOOKUP($B$508,$130:$216,MATCH($S519&amp;"/"&amp;J$341,$128:$128,0),FALSE),"")</f>
        <v/>
      </c>
      <c r="K512" s="18" t="str">
        <f>IFERROR(VLOOKUP($B$508,$130:$216,MATCH($S519&amp;"/"&amp;K$341,$128:$128,0),FALSE),"")</f>
        <v/>
      </c>
      <c r="L512" s="18" t="str">
        <f>IFERROR(VLOOKUP($B$508,$130:$216,MATCH($S519&amp;"/"&amp;L$341,$128:$128,0),FALSE),"")</f>
        <v/>
      </c>
      <c r="M512" s="18">
        <f>IFERROR(VLOOKUP($B$508,$130:$216,MATCH($S519&amp;"/"&amp;M$341,$128:$128,0),FALSE),"")</f>
        <v>0</v>
      </c>
      <c r="N512" s="18" t="str">
        <f>IFERROR(VLOOKUP($B$508,$130:$216,MATCH($S519&amp;"/"&amp;N$341,$128:$128,0),FALSE),"")</f>
        <v/>
      </c>
      <c r="O512" s="18" t="str">
        <f>IFERROR(VLOOKUP($B$508,$130:$216,MATCH($S519&amp;"/"&amp;O$341,$128:$128,0),FALSE),"")</f>
        <v/>
      </c>
      <c r="P512" s="18" t="str">
        <f>IFERROR(VLOOKUP($B$508,$130:$216,MATCH($S519&amp;"/"&amp;P$341,$128:$128,0),FALSE),"")</f>
        <v/>
      </c>
      <c r="Q512" s="10" t="e">
        <f t="shared" ref="Q512" si="25">Q511/Q$465</f>
        <v>#VALUE!</v>
      </c>
      <c r="R512" s="6"/>
      <c r="S512" s="24" t="s">
        <v>23</v>
      </c>
    </row>
    <row r="513" spans="1:19" s="87" customFormat="1" ht="14">
      <c r="A513" s="79"/>
      <c r="B513" s="18">
        <f>SUM(B509:B512)</f>
        <v>0</v>
      </c>
      <c r="C513" s="18">
        <f t="shared" ref="C513:M513" si="26">SUM(C509:C512)</f>
        <v>0</v>
      </c>
      <c r="D513" s="18">
        <f t="shared" si="26"/>
        <v>0</v>
      </c>
      <c r="E513" s="18">
        <f t="shared" si="26"/>
        <v>0</v>
      </c>
      <c r="F513" s="18">
        <f t="shared" si="26"/>
        <v>0</v>
      </c>
      <c r="G513" s="18">
        <f t="shared" si="26"/>
        <v>0</v>
      </c>
      <c r="H513" s="18">
        <f t="shared" si="26"/>
        <v>0</v>
      </c>
      <c r="I513" s="18">
        <f t="shared" si="26"/>
        <v>0</v>
      </c>
      <c r="J513" s="18">
        <f t="shared" si="26"/>
        <v>0</v>
      </c>
      <c r="K513" s="18">
        <f t="shared" si="26"/>
        <v>0</v>
      </c>
      <c r="L513" s="18">
        <f t="shared" si="26"/>
        <v>0</v>
      </c>
      <c r="M513" s="18">
        <f t="shared" si="26"/>
        <v>3904</v>
      </c>
      <c r="N513" s="18">
        <f>IF(N510="",N509*4,IF(N511="",(N510+N509)*2,IF(N512="",((N511+N510+N509)/3)*4,SUM(N509:N512))))</f>
        <v>3668</v>
      </c>
      <c r="O513" s="18" t="e">
        <f>IF(O510="",O509*4,IF(O511="",(O510+O509)*2,IF(O512="",((O511+O510+O509)/3)*4,SUM(O509:O512))))</f>
        <v>#VALUE!</v>
      </c>
      <c r="P513" s="18" t="e">
        <f>IF(P510="",P509*4,IF(P511="",(P510+P509)*2,IF(P512="",((P511+P510+P509)/3)*4,SUM(P509:P512))))</f>
        <v>#VALUE!</v>
      </c>
      <c r="Q513" s="10" t="e">
        <f>Q511/P504-1</f>
        <v>#VALUE!</v>
      </c>
      <c r="R513" s="17"/>
      <c r="S513" s="14" t="s">
        <v>20</v>
      </c>
    </row>
    <row r="514" spans="1:19" ht="14">
      <c r="B514" s="10" t="e">
        <f>+B513/(B$458+B$465)</f>
        <v>#DIV/0!</v>
      </c>
      <c r="C514" s="10" t="e">
        <f>+C513/(C$458+C$465)</f>
        <v>#DIV/0!</v>
      </c>
      <c r="D514" s="10" t="e">
        <f>+D513/(D$458+D$465)</f>
        <v>#DIV/0!</v>
      </c>
      <c r="E514" s="10" t="e">
        <f>+E513/(E$458+E$465)</f>
        <v>#DIV/0!</v>
      </c>
      <c r="F514" s="10" t="e">
        <f>+F513/(F$458+F$465)</f>
        <v>#DIV/0!</v>
      </c>
      <c r="G514" s="10" t="e">
        <f>+G513/(G$458+G$465)</f>
        <v>#DIV/0!</v>
      </c>
      <c r="H514" s="10" t="e">
        <f>+H513/(H$458+H$465)</f>
        <v>#DIV/0!</v>
      </c>
      <c r="I514" s="10" t="e">
        <f>+I513/(I$458+I$465)</f>
        <v>#DIV/0!</v>
      </c>
      <c r="J514" s="10" t="e">
        <f>+J513/(J$458+J$465)</f>
        <v>#DIV/0!</v>
      </c>
      <c r="K514" s="10" t="e">
        <f>+K513/(K$458+K$465)</f>
        <v>#DIV/0!</v>
      </c>
      <c r="L514" s="10" t="e">
        <f>+L513/(L$458+L$465)</f>
        <v>#DIV/0!</v>
      </c>
      <c r="M514" s="10" t="e">
        <f>+M513/(M$458+M$465)</f>
        <v>#DIV/0!</v>
      </c>
      <c r="N514" s="10" t="e">
        <f>+N513/(N$458+N$465)</f>
        <v>#VALUE!</v>
      </c>
      <c r="O514" s="10" t="e">
        <f>+O513/(O$458+O$465)</f>
        <v>#VALUE!</v>
      </c>
      <c r="P514" s="10" t="e">
        <f>+P513/(P$458+P$465)</f>
        <v>#VALUE!</v>
      </c>
      <c r="Q514" s="117"/>
      <c r="R514" s="6"/>
      <c r="S514" s="3"/>
    </row>
    <row r="515" spans="1:19" ht="14">
      <c r="A515" s="86"/>
      <c r="B515" s="19"/>
      <c r="C515" s="10" t="e">
        <f t="shared" ref="C515:M515" si="27">C513/B513-1</f>
        <v>#DIV/0!</v>
      </c>
      <c r="D515" s="10" t="e">
        <f t="shared" si="27"/>
        <v>#DIV/0!</v>
      </c>
      <c r="E515" s="10" t="e">
        <f t="shared" si="27"/>
        <v>#DIV/0!</v>
      </c>
      <c r="F515" s="10" t="e">
        <f t="shared" si="27"/>
        <v>#DIV/0!</v>
      </c>
      <c r="G515" s="10" t="e">
        <f t="shared" si="27"/>
        <v>#DIV/0!</v>
      </c>
      <c r="H515" s="10" t="e">
        <f t="shared" si="27"/>
        <v>#DIV/0!</v>
      </c>
      <c r="I515" s="10" t="e">
        <f t="shared" si="27"/>
        <v>#DIV/0!</v>
      </c>
      <c r="J515" s="10" t="e">
        <f t="shared" si="27"/>
        <v>#DIV/0!</v>
      </c>
      <c r="K515" s="10" t="e">
        <f t="shared" si="27"/>
        <v>#DIV/0!</v>
      </c>
      <c r="L515" s="10" t="e">
        <f t="shared" si="27"/>
        <v>#DIV/0!</v>
      </c>
      <c r="M515" s="10" t="e">
        <f t="shared" si="27"/>
        <v>#DIV/0!</v>
      </c>
      <c r="N515" s="10">
        <f>N513/M513-1</f>
        <v>-6.0450819672131173E-2</v>
      </c>
      <c r="O515" s="10" t="e">
        <f>O513/N513-1</f>
        <v>#VALUE!</v>
      </c>
      <c r="P515" s="10" t="e">
        <f>P513/O513-1</f>
        <v>#VALUE!</v>
      </c>
      <c r="Q515" s="118"/>
      <c r="R515" s="6"/>
      <c r="S515" s="3"/>
    </row>
    <row r="516" spans="1:19" ht="14">
      <c r="B516" s="355" t="s">
        <v>351</v>
      </c>
      <c r="C516" s="355"/>
      <c r="D516" s="355"/>
      <c r="E516" s="355"/>
      <c r="F516" s="355"/>
      <c r="G516" s="355"/>
      <c r="H516" s="355"/>
      <c r="I516" s="355"/>
      <c r="J516" s="355"/>
      <c r="K516" s="355"/>
      <c r="L516" s="355"/>
      <c r="M516" s="355"/>
      <c r="N516" s="355"/>
      <c r="O516" s="118"/>
      <c r="P516" s="118"/>
      <c r="Q516" s="16" t="str">
        <f>IFERROR(VLOOKUP($B$508,$130:$216,MATCH($S516&amp;"/"&amp;Q$348,$128:$128,0),FALSE),"")</f>
        <v/>
      </c>
      <c r="R516" s="6"/>
      <c r="S516" s="9" t="s">
        <v>12</v>
      </c>
    </row>
    <row r="517" spans="1:19" ht="14">
      <c r="B517" s="16" t="str">
        <f>IFERROR(VLOOKUP($B$516,$130:$216,MATCH($S524&amp;"/"&amp;B$341,$128:$128,0),FALSE),"")</f>
        <v/>
      </c>
      <c r="C517" s="16" t="str">
        <f>IFERROR(VLOOKUP($B$516,$130:$216,MATCH($S524&amp;"/"&amp;C$341,$128:$128,0),FALSE),"")</f>
        <v/>
      </c>
      <c r="D517" s="16" t="str">
        <f>IFERROR(VLOOKUP($B$516,$130:$216,MATCH($S524&amp;"/"&amp;D$341,$128:$128,0),FALSE),"")</f>
        <v/>
      </c>
      <c r="E517" s="16" t="str">
        <f>IFERROR(VLOOKUP($B$516,$130:$216,MATCH($S524&amp;"/"&amp;E$341,$128:$128,0),FALSE),"")</f>
        <v/>
      </c>
      <c r="F517" s="16" t="str">
        <f>IFERROR(VLOOKUP($B$516,$130:$216,MATCH($S524&amp;"/"&amp;F$341,$128:$128,0),FALSE),"")</f>
        <v/>
      </c>
      <c r="G517" s="16" t="str">
        <f>IFERROR(VLOOKUP($B$516,$130:$216,MATCH($S524&amp;"/"&amp;G$341,$128:$128,0),FALSE),"")</f>
        <v/>
      </c>
      <c r="H517" s="16" t="str">
        <f>IFERROR(VLOOKUP($B$516,$130:$216,MATCH($S524&amp;"/"&amp;H$341,$128:$128,0),FALSE),"")</f>
        <v/>
      </c>
      <c r="I517" s="16" t="str">
        <f>IFERROR(VLOOKUP($B$516,$130:$216,MATCH($S524&amp;"/"&amp;I$341,$128:$128,0),FALSE),"")</f>
        <v/>
      </c>
      <c r="J517" s="16" t="str">
        <f>IFERROR(VLOOKUP($B$516,$130:$216,MATCH($S524&amp;"/"&amp;J$341,$128:$128,0),FALSE),"")</f>
        <v/>
      </c>
      <c r="K517" s="16" t="str">
        <f>IFERROR(VLOOKUP($B$516,$130:$216,MATCH($S524&amp;"/"&amp;K$341,$128:$128,0),FALSE),"")</f>
        <v/>
      </c>
      <c r="L517" s="16" t="str">
        <f>IFERROR(VLOOKUP($B$516,$130:$216,MATCH($S524&amp;"/"&amp;L$341,$128:$128,0),FALSE),"")</f>
        <v/>
      </c>
      <c r="M517" s="16">
        <f>IFERROR(VLOOKUP($B$516,$130:$216,MATCH($S524&amp;"/"&amp;M$341,$128:$128,0),FALSE),"")</f>
        <v>4603</v>
      </c>
      <c r="N517" s="16">
        <f>IFERROR(VLOOKUP($B$516,$130:$216,MATCH($S524&amp;"/"&amp;N$341,$128:$128,0),FALSE),"")</f>
        <v>3838</v>
      </c>
      <c r="O517" s="16" t="str">
        <f>IFERROR(VLOOKUP($B$516,$130:$216,MATCH($S524&amp;"/"&amp;O$341,$128:$128,0),FALSE),"")</f>
        <v/>
      </c>
      <c r="P517" s="16" t="str">
        <f>IFERROR(VLOOKUP($B$516,$130:$216,MATCH($S524&amp;"/"&amp;P$341,$128:$128,0),FALSE),"")</f>
        <v/>
      </c>
      <c r="Q517" s="7" t="str">
        <f>IFERROR(VLOOKUP($B$508,$130:$216,MATCH($S517&amp;"/"&amp;Q$348,$128:$128,0),FALSE),"")</f>
        <v/>
      </c>
      <c r="R517" s="6"/>
      <c r="S517" s="9" t="s">
        <v>13</v>
      </c>
    </row>
    <row r="518" spans="1:19" ht="14">
      <c r="B518" s="7" t="str">
        <f>IFERROR(VLOOKUP($B$516,$130:$216,MATCH($S525&amp;"/"&amp;B$341,$128:$128,0),FALSE),"")</f>
        <v/>
      </c>
      <c r="C518" s="7" t="str">
        <f>IFERROR(VLOOKUP($B$516,$130:$216,MATCH($S525&amp;"/"&amp;C$341,$128:$128,0),FALSE),"")</f>
        <v/>
      </c>
      <c r="D518" s="7" t="str">
        <f>IFERROR(VLOOKUP($B$516,$130:$216,MATCH($S525&amp;"/"&amp;D$341,$128:$128,0),FALSE),"")</f>
        <v/>
      </c>
      <c r="E518" s="7" t="str">
        <f>IFERROR(VLOOKUP($B$516,$130:$216,MATCH($S525&amp;"/"&amp;E$341,$128:$128,0),FALSE),"")</f>
        <v/>
      </c>
      <c r="F518" s="7" t="str">
        <f>IFERROR(VLOOKUP($B$516,$130:$216,MATCH($S525&amp;"/"&amp;F$341,$128:$128,0),FALSE),"")</f>
        <v/>
      </c>
      <c r="G518" s="7" t="str">
        <f>IFERROR(VLOOKUP($B$516,$130:$216,MATCH($S525&amp;"/"&amp;G$341,$128:$128,0),FALSE),"")</f>
        <v/>
      </c>
      <c r="H518" s="7" t="str">
        <f>IFERROR(VLOOKUP($B$516,$130:$216,MATCH($S525&amp;"/"&amp;H$341,$128:$128,0),FALSE),"")</f>
        <v/>
      </c>
      <c r="I518" s="7" t="str">
        <f>IFERROR(VLOOKUP($B$516,$130:$216,MATCH($S525&amp;"/"&amp;I$341,$128:$128,0),FALSE),"")</f>
        <v/>
      </c>
      <c r="J518" s="7" t="str">
        <f>IFERROR(VLOOKUP($B$516,$130:$216,MATCH($S525&amp;"/"&amp;J$341,$128:$128,0),FALSE),"")</f>
        <v/>
      </c>
      <c r="K518" s="7" t="str">
        <f>IFERROR(VLOOKUP($B$516,$130:$216,MATCH($S525&amp;"/"&amp;K$341,$128:$128,0),FALSE),"")</f>
        <v/>
      </c>
      <c r="L518" s="7" t="str">
        <f>IFERROR(VLOOKUP($B$516,$130:$216,MATCH($S525&amp;"/"&amp;L$341,$128:$128,0),FALSE),"")</f>
        <v/>
      </c>
      <c r="M518" s="7">
        <f>IFERROR(VLOOKUP($B$516,$130:$216,MATCH($S525&amp;"/"&amp;M$341,$128:$128,0),FALSE),"")</f>
        <v>3121</v>
      </c>
      <c r="N518" s="7">
        <f>IFERROR(VLOOKUP($B$516,$130:$216,MATCH($S525&amp;"/"&amp;N$341,$128:$128,0),FALSE),"")</f>
        <v>2137</v>
      </c>
      <c r="O518" s="7" t="str">
        <f>IFERROR(VLOOKUP($B$516,$130:$216,MATCH($S525&amp;"/"&amp;O$341,$128:$128,0),FALSE),"")</f>
        <v/>
      </c>
      <c r="P518" s="7" t="str">
        <f>IFERROR(VLOOKUP($B$516,$130:$216,MATCH($S525&amp;"/"&amp;P$341,$128:$128,0),FALSE),"")</f>
        <v/>
      </c>
      <c r="Q518" s="7" t="str">
        <f>IFERROR(VLOOKUP($B$508,$130:$216,MATCH($S518&amp;"/"&amp;Q$348,$128:$128,0),FALSE),"")</f>
        <v/>
      </c>
      <c r="R518" s="6"/>
      <c r="S518" s="9" t="s">
        <v>14</v>
      </c>
    </row>
    <row r="519" spans="1:19" ht="14">
      <c r="B519" s="7" t="str">
        <f>IFERROR(VLOOKUP($B$516,$130:$216,MATCH($S526&amp;"/"&amp;B$341,$128:$128,0),FALSE),"")</f>
        <v/>
      </c>
      <c r="C519" s="7" t="str">
        <f>IFERROR(VLOOKUP($B$516,$130:$216,MATCH($S526&amp;"/"&amp;C$341,$128:$128,0),FALSE),"")</f>
        <v/>
      </c>
      <c r="D519" s="7" t="str">
        <f>IFERROR(VLOOKUP($B$516,$130:$216,MATCH($S526&amp;"/"&amp;D$341,$128:$128,0),FALSE),"")</f>
        <v/>
      </c>
      <c r="E519" s="7" t="str">
        <f>IFERROR(VLOOKUP($B$516,$130:$216,MATCH($S526&amp;"/"&amp;E$341,$128:$128,0),FALSE),"")</f>
        <v/>
      </c>
      <c r="F519" s="7" t="str">
        <f>IFERROR(VLOOKUP($B$516,$130:$216,MATCH($S526&amp;"/"&amp;F$341,$128:$128,0),FALSE),"")</f>
        <v/>
      </c>
      <c r="G519" s="7" t="str">
        <f>IFERROR(VLOOKUP($B$516,$130:$216,MATCH($S526&amp;"/"&amp;G$341,$128:$128,0),FALSE),"")</f>
        <v/>
      </c>
      <c r="H519" s="7" t="str">
        <f>IFERROR(VLOOKUP($B$516,$130:$216,MATCH($S526&amp;"/"&amp;H$341,$128:$128,0),FALSE),"")</f>
        <v/>
      </c>
      <c r="I519" s="7" t="str">
        <f>IFERROR(VLOOKUP($B$516,$130:$216,MATCH($S526&amp;"/"&amp;I$341,$128:$128,0),FALSE),"")</f>
        <v/>
      </c>
      <c r="J519" s="7" t="str">
        <f>IFERROR(VLOOKUP($B$516,$130:$216,MATCH($S526&amp;"/"&amp;J$341,$128:$128,0),FALSE),"")</f>
        <v/>
      </c>
      <c r="K519" s="7" t="str">
        <f>IFERROR(VLOOKUP($B$516,$130:$216,MATCH($S526&amp;"/"&amp;K$341,$128:$128,0),FALSE),"")</f>
        <v/>
      </c>
      <c r="L519" s="7" t="str">
        <f>IFERROR(VLOOKUP($B$516,$130:$216,MATCH($S526&amp;"/"&amp;L$341,$128:$128,0),FALSE),"")</f>
        <v/>
      </c>
      <c r="M519" s="7">
        <f>IFERROR(VLOOKUP($B$516,$130:$216,MATCH($S526&amp;"/"&amp;M$341,$128:$128,0),FALSE),"")</f>
        <v>3989</v>
      </c>
      <c r="N519" s="7" t="str">
        <f>IFERROR(VLOOKUP($B$516,$130:$216,MATCH($S526&amp;"/"&amp;N$341,$128:$128,0),FALSE),"")</f>
        <v/>
      </c>
      <c r="O519" s="7" t="str">
        <f>IFERROR(VLOOKUP($B$516,$130:$216,MATCH($S526&amp;"/"&amp;O$341,$128:$128,0),FALSE),"")</f>
        <v/>
      </c>
      <c r="P519" s="7" t="str">
        <f>IFERROR(VLOOKUP($B$516,$130:$216,MATCH($S526&amp;"/"&amp;P$341,$128:$128,0),FALSE),"")</f>
        <v/>
      </c>
      <c r="Q519" s="18" t="str">
        <f>IFERROR(VLOOKUP($B$508,$130:$216,MATCH($S519&amp;"/"&amp;Q$348,$128:$128,0),FALSE),"")</f>
        <v/>
      </c>
      <c r="R519" s="6"/>
      <c r="S519" s="9" t="s">
        <v>19</v>
      </c>
    </row>
    <row r="520" spans="1:19" ht="14">
      <c r="B520" s="18" t="str">
        <f>IFERROR(VLOOKUP($B$516,$130:$216,MATCH($S527&amp;"/"&amp;B$341,$128:$128,0),FALSE),"")</f>
        <v/>
      </c>
      <c r="C520" s="18" t="str">
        <f>IFERROR(VLOOKUP($B$516,$130:$216,MATCH($S527&amp;"/"&amp;C$341,$128:$128,0),FALSE),"")</f>
        <v/>
      </c>
      <c r="D520" s="18" t="str">
        <f>IFERROR(VLOOKUP($B$516,$130:$216,MATCH($S527&amp;"/"&amp;D$341,$128:$128,0),FALSE),"")</f>
        <v/>
      </c>
      <c r="E520" s="18" t="str">
        <f>IFERROR(VLOOKUP($B$516,$130:$216,MATCH($S527&amp;"/"&amp;E$341,$128:$128,0),FALSE),"")</f>
        <v/>
      </c>
      <c r="F520" s="18" t="str">
        <f>IFERROR(VLOOKUP($B$516,$130:$216,MATCH($S527&amp;"/"&amp;F$341,$128:$128,0),FALSE),"")</f>
        <v/>
      </c>
      <c r="G520" s="18" t="str">
        <f>IFERROR(VLOOKUP($B$516,$130:$216,MATCH($S527&amp;"/"&amp;G$341,$128:$128,0),FALSE),"")</f>
        <v/>
      </c>
      <c r="H520" s="18" t="str">
        <f>IFERROR(VLOOKUP($B$516,$130:$216,MATCH($S527&amp;"/"&amp;H$341,$128:$128,0),FALSE),"")</f>
        <v/>
      </c>
      <c r="I520" s="18" t="str">
        <f>IFERROR(VLOOKUP($B$516,$130:$216,MATCH($S527&amp;"/"&amp;I$341,$128:$128,0),FALSE),"")</f>
        <v/>
      </c>
      <c r="J520" s="18" t="str">
        <f>IFERROR(VLOOKUP($B$516,$130:$216,MATCH($S527&amp;"/"&amp;J$341,$128:$128,0),FALSE),"")</f>
        <v/>
      </c>
      <c r="K520" s="18" t="str">
        <f>IFERROR(VLOOKUP($B$516,$130:$216,MATCH($S527&amp;"/"&amp;K$341,$128:$128,0),FALSE),"")</f>
        <v/>
      </c>
      <c r="L520" s="18" t="str">
        <f>IFERROR(VLOOKUP($B$516,$130:$216,MATCH($S527&amp;"/"&amp;L$341,$128:$128,0),FALSE),"")</f>
        <v/>
      </c>
      <c r="M520" s="18">
        <f>IFERROR(VLOOKUP($B$516,$130:$216,MATCH($S527&amp;"/"&amp;M$341,$128:$128,0),FALSE),"")</f>
        <v>9306.7999999999993</v>
      </c>
      <c r="N520" s="18" t="str">
        <f>IFERROR(VLOOKUP($B$516,$130:$216,MATCH($S527&amp;"/"&amp;N$341,$128:$128,0),FALSE),"")</f>
        <v/>
      </c>
      <c r="O520" s="18" t="str">
        <f>IFERROR(VLOOKUP($B$516,$130:$216,MATCH($S527&amp;"/"&amp;O$341,$128:$128,0),FALSE),"")</f>
        <v/>
      </c>
      <c r="P520" s="18" t="str">
        <f>IFERROR(VLOOKUP($B$516,$130:$216,MATCH($S527&amp;"/"&amp;P$341,$128:$128,0),FALSE),"")</f>
        <v/>
      </c>
      <c r="Q520" s="18" t="e">
        <f>IF(Q517="",Q516*4,IF(Q518="",(Q517+Q516)*2,IF(Q519="",((Q518+Q517+Q516)/3)*4,SUM(Q516:Q519))))</f>
        <v>#VALUE!</v>
      </c>
      <c r="R520" s="6"/>
      <c r="S520" s="9" t="s">
        <v>15</v>
      </c>
    </row>
    <row r="521" spans="1:19" ht="14">
      <c r="B521" s="18">
        <f>SUM(B517:B520)</f>
        <v>0</v>
      </c>
      <c r="C521" s="18">
        <f t="shared" ref="C521:M521" si="28">SUM(C517:C520)</f>
        <v>0</v>
      </c>
      <c r="D521" s="18">
        <f t="shared" si="28"/>
        <v>0</v>
      </c>
      <c r="E521" s="18">
        <f t="shared" si="28"/>
        <v>0</v>
      </c>
      <c r="F521" s="18">
        <f t="shared" si="28"/>
        <v>0</v>
      </c>
      <c r="G521" s="18">
        <f t="shared" si="28"/>
        <v>0</v>
      </c>
      <c r="H521" s="18">
        <f t="shared" si="28"/>
        <v>0</v>
      </c>
      <c r="I521" s="18">
        <f t="shared" si="28"/>
        <v>0</v>
      </c>
      <c r="J521" s="18">
        <f t="shared" si="28"/>
        <v>0</v>
      </c>
      <c r="K521" s="18">
        <f t="shared" si="28"/>
        <v>0</v>
      </c>
      <c r="L521" s="18">
        <f t="shared" si="28"/>
        <v>0</v>
      </c>
      <c r="M521" s="18">
        <f t="shared" si="28"/>
        <v>21019.8</v>
      </c>
      <c r="N521" s="18">
        <f>IF(N518="",N517*4,IF(N519="",(N518+N517)*2,IF(N520="",((N519+N518+N517)/3)*4,SUM(N517:N520))))</f>
        <v>11950</v>
      </c>
      <c r="O521" s="18" t="e">
        <f>IF(O518="",O517*4,IF(O519="",(O518+O517)*2,IF(O520="",((O519+O518+O517)/3)*4,SUM(O517:O520))))</f>
        <v>#VALUE!</v>
      </c>
      <c r="P521" s="18" t="e">
        <f>IF(P518="",P517*4,IF(P519="",(P518+P517)*2,IF(P520="",((P519+P518+P517)/3)*4,SUM(P517:P520))))</f>
        <v>#VALUE!</v>
      </c>
      <c r="Q521" s="10" t="e">
        <f>+Q520/(Q$465+Q$472)</f>
        <v>#VALUE!</v>
      </c>
      <c r="R521" s="6"/>
      <c r="S521" s="11" t="s">
        <v>377</v>
      </c>
    </row>
    <row r="522" spans="1:19" s="87" customFormat="1" ht="14">
      <c r="A522" s="79"/>
      <c r="B522" s="10" t="e">
        <f>+B521/(B$458+B$465)</f>
        <v>#DIV/0!</v>
      </c>
      <c r="C522" s="10" t="e">
        <f>+C521/(C$458+C$465)</f>
        <v>#DIV/0!</v>
      </c>
      <c r="D522" s="10" t="e">
        <f>+D521/(D$458+D$465)</f>
        <v>#DIV/0!</v>
      </c>
      <c r="E522" s="10" t="e">
        <f>+E521/(E$458+E$465)</f>
        <v>#DIV/0!</v>
      </c>
      <c r="F522" s="10" t="e">
        <f>+F521/(F$458+F$465)</f>
        <v>#DIV/0!</v>
      </c>
      <c r="G522" s="10" t="e">
        <f>+G521/(G$458+G$465)</f>
        <v>#DIV/0!</v>
      </c>
      <c r="H522" s="10" t="e">
        <f>+H521/(H$458+H$465)</f>
        <v>#DIV/0!</v>
      </c>
      <c r="I522" s="10" t="e">
        <f>+I521/(I$458+I$465)</f>
        <v>#DIV/0!</v>
      </c>
      <c r="J522" s="10" t="e">
        <f>+J521/(J$458+J$465)</f>
        <v>#DIV/0!</v>
      </c>
      <c r="K522" s="10" t="e">
        <f>+K521/(K$458+K$465)</f>
        <v>#DIV/0!</v>
      </c>
      <c r="L522" s="10" t="e">
        <f>+L521/(L$458+L$465)</f>
        <v>#DIV/0!</v>
      </c>
      <c r="M522" s="10" t="e">
        <f>+M521/(M$458+M$465)</f>
        <v>#DIV/0!</v>
      </c>
      <c r="N522" s="10" t="e">
        <f>+N521/(N$458+N$465)</f>
        <v>#VALUE!</v>
      </c>
      <c r="O522" s="10" t="e">
        <f>+O521/(O$458+O$465)</f>
        <v>#VALUE!</v>
      </c>
      <c r="P522" s="10" t="e">
        <f>+P521/(P$458+P$465)</f>
        <v>#VALUE!</v>
      </c>
      <c r="Q522" s="10" t="e">
        <f>Q520/P513-1</f>
        <v>#VALUE!</v>
      </c>
      <c r="R522" s="17"/>
      <c r="S522" s="14" t="s">
        <v>20</v>
      </c>
    </row>
    <row r="523" spans="1:19" ht="14">
      <c r="A523" s="86"/>
      <c r="B523" s="19"/>
      <c r="C523" s="10" t="e">
        <f t="shared" ref="C523:M523" si="29">C521/B521-1</f>
        <v>#DIV/0!</v>
      </c>
      <c r="D523" s="10" t="e">
        <f t="shared" si="29"/>
        <v>#DIV/0!</v>
      </c>
      <c r="E523" s="10" t="e">
        <f t="shared" si="29"/>
        <v>#DIV/0!</v>
      </c>
      <c r="F523" s="10" t="e">
        <f t="shared" si="29"/>
        <v>#DIV/0!</v>
      </c>
      <c r="G523" s="10" t="e">
        <f t="shared" si="29"/>
        <v>#DIV/0!</v>
      </c>
      <c r="H523" s="10" t="e">
        <f t="shared" si="29"/>
        <v>#DIV/0!</v>
      </c>
      <c r="I523" s="10" t="e">
        <f t="shared" si="29"/>
        <v>#DIV/0!</v>
      </c>
      <c r="J523" s="10" t="e">
        <f t="shared" si="29"/>
        <v>#DIV/0!</v>
      </c>
      <c r="K523" s="10" t="e">
        <f t="shared" si="29"/>
        <v>#DIV/0!</v>
      </c>
      <c r="L523" s="10" t="e">
        <f t="shared" si="29"/>
        <v>#DIV/0!</v>
      </c>
      <c r="M523" s="10" t="e">
        <f t="shared" si="29"/>
        <v>#DIV/0!</v>
      </c>
      <c r="N523" s="10">
        <f>N521/M521-1</f>
        <v>-0.43148840616942119</v>
      </c>
      <c r="O523" s="10" t="e">
        <f>O521/N521-1</f>
        <v>#VALUE!</v>
      </c>
      <c r="P523" s="10" t="e">
        <f>P521/O521-1</f>
        <v>#VALUE!</v>
      </c>
      <c r="Q523" s="118"/>
      <c r="R523" s="6"/>
      <c r="S523" s="3"/>
    </row>
    <row r="524" spans="1:19" ht="14">
      <c r="B524" s="354" t="s">
        <v>349</v>
      </c>
      <c r="C524" s="354"/>
      <c r="D524" s="354"/>
      <c r="E524" s="354"/>
      <c r="F524" s="354"/>
      <c r="G524" s="354"/>
      <c r="H524" s="354"/>
      <c r="I524" s="354"/>
      <c r="J524" s="354"/>
      <c r="K524" s="354"/>
      <c r="L524" s="354"/>
      <c r="M524" s="354"/>
      <c r="N524" s="354"/>
      <c r="O524" s="117"/>
      <c r="P524" s="117"/>
      <c r="Q524" s="16" t="str">
        <f>IFERROR(VLOOKUP($B$516,$130:$216,MATCH($S524&amp;"/"&amp;Q$348,$128:$128,0),FALSE),"")</f>
        <v/>
      </c>
      <c r="R524" s="6"/>
      <c r="S524" s="9" t="s">
        <v>12</v>
      </c>
    </row>
    <row r="525" spans="1:19" ht="14">
      <c r="B525" s="16" t="str">
        <f>IFERROR(VLOOKUP($B$524,$130:$216,MATCH($S532&amp;"/"&amp;B$341,$128:$128,0),FALSE),"")</f>
        <v/>
      </c>
      <c r="C525" s="16" t="str">
        <f>IFERROR(VLOOKUP($B$524,$130:$216,MATCH($S532&amp;"/"&amp;C$341,$128:$128,0),FALSE),"")</f>
        <v/>
      </c>
      <c r="D525" s="16" t="str">
        <f>IFERROR(VLOOKUP($B$524,$130:$216,MATCH($S532&amp;"/"&amp;D$341,$128:$128,0),FALSE),"")</f>
        <v/>
      </c>
      <c r="E525" s="16" t="str">
        <f>IFERROR(VLOOKUP($B$524,$130:$216,MATCH($S532&amp;"/"&amp;E$341,$128:$128,0),FALSE),"")</f>
        <v/>
      </c>
      <c r="F525" s="16" t="str">
        <f>IFERROR(VLOOKUP($B$524,$130:$216,MATCH($S532&amp;"/"&amp;F$341,$128:$128,0),FALSE),"")</f>
        <v/>
      </c>
      <c r="G525" s="16" t="str">
        <f>IFERROR(VLOOKUP($B$524,$130:$216,MATCH($S532&amp;"/"&amp;G$341,$128:$128,0),FALSE),"")</f>
        <v/>
      </c>
      <c r="H525" s="16" t="str">
        <f>IFERROR(VLOOKUP($B$524,$130:$216,MATCH($S532&amp;"/"&amp;H$341,$128:$128,0),FALSE),"")</f>
        <v/>
      </c>
      <c r="I525" s="16" t="str">
        <f>IFERROR(VLOOKUP($B$524,$130:$216,MATCH($S532&amp;"/"&amp;I$341,$128:$128,0),FALSE),"")</f>
        <v/>
      </c>
      <c r="J525" s="16" t="str">
        <f>IFERROR(VLOOKUP($B$524,$130:$216,MATCH($S532&amp;"/"&amp;J$341,$128:$128,0),FALSE),"")</f>
        <v/>
      </c>
      <c r="K525" s="16" t="str">
        <f>IFERROR(VLOOKUP($B$524,$130:$216,MATCH($S532&amp;"/"&amp;K$341,$128:$128,0),FALSE),"")</f>
        <v/>
      </c>
      <c r="L525" s="16" t="str">
        <f>IFERROR(VLOOKUP($B$524,$130:$216,MATCH($S532&amp;"/"&amp;L$341,$128:$128,0),FALSE),"")</f>
        <v/>
      </c>
      <c r="M525" s="16">
        <f>IFERROR(VLOOKUP($B$524,$130:$216,MATCH($S532&amp;"/"&amp;M$341,$128:$128,0),FALSE),"")</f>
        <v>1742</v>
      </c>
      <c r="N525" s="16">
        <f>IFERROR(VLOOKUP($B$524,$130:$216,MATCH($S532&amp;"/"&amp;N$341,$128:$128,0),FALSE),"")</f>
        <v>1030</v>
      </c>
      <c r="O525" s="16" t="str">
        <f>IFERROR(VLOOKUP($B$524,$130:$216,MATCH($S532&amp;"/"&amp;O$341,$128:$128,0),FALSE),"")</f>
        <v/>
      </c>
      <c r="P525" s="16" t="str">
        <f>IFERROR(VLOOKUP($B$524,$130:$216,MATCH($S532&amp;"/"&amp;P$341,$128:$128,0),FALSE),"")</f>
        <v/>
      </c>
      <c r="Q525" s="7" t="str">
        <f>IFERROR(VLOOKUP($B$516,$130:$216,MATCH($S525&amp;"/"&amp;Q$348,$128:$128,0),FALSE),"")</f>
        <v/>
      </c>
      <c r="R525" s="6"/>
      <c r="S525" s="9" t="s">
        <v>13</v>
      </c>
    </row>
    <row r="526" spans="1:19" ht="14">
      <c r="B526" s="7" t="str">
        <f>IFERROR(VLOOKUP($B$524,$130:$216,MATCH($S533&amp;"/"&amp;B$341,$128:$128,0),FALSE),"")</f>
        <v/>
      </c>
      <c r="C526" s="7" t="str">
        <f>IFERROR(VLOOKUP($B$524,$130:$216,MATCH($S533&amp;"/"&amp;C$341,$128:$128,0),FALSE),"")</f>
        <v/>
      </c>
      <c r="D526" s="7" t="str">
        <f>IFERROR(VLOOKUP($B$524,$130:$216,MATCH($S533&amp;"/"&amp;D$341,$128:$128,0),FALSE),"")</f>
        <v/>
      </c>
      <c r="E526" s="7" t="str">
        <f>IFERROR(VLOOKUP($B$524,$130:$216,MATCH($S533&amp;"/"&amp;E$341,$128:$128,0),FALSE),"")</f>
        <v/>
      </c>
      <c r="F526" s="7" t="str">
        <f>IFERROR(VLOOKUP($B$524,$130:$216,MATCH($S533&amp;"/"&amp;F$341,$128:$128,0),FALSE),"")</f>
        <v/>
      </c>
      <c r="G526" s="7" t="str">
        <f>IFERROR(VLOOKUP($B$524,$130:$216,MATCH($S533&amp;"/"&amp;G$341,$128:$128,0),FALSE),"")</f>
        <v/>
      </c>
      <c r="H526" s="7" t="str">
        <f>IFERROR(VLOOKUP($B$524,$130:$216,MATCH($S533&amp;"/"&amp;H$341,$128:$128,0),FALSE),"")</f>
        <v/>
      </c>
      <c r="I526" s="7" t="str">
        <f>IFERROR(VLOOKUP($B$524,$130:$216,MATCH($S533&amp;"/"&amp;I$341,$128:$128,0),FALSE),"")</f>
        <v/>
      </c>
      <c r="J526" s="7" t="str">
        <f>IFERROR(VLOOKUP($B$524,$130:$216,MATCH($S533&amp;"/"&amp;J$341,$128:$128,0),FALSE),"")</f>
        <v/>
      </c>
      <c r="K526" s="7" t="str">
        <f>IFERROR(VLOOKUP($B$524,$130:$216,MATCH($S533&amp;"/"&amp;K$341,$128:$128,0),FALSE),"")</f>
        <v/>
      </c>
      <c r="L526" s="7" t="str">
        <f>IFERROR(VLOOKUP($B$524,$130:$216,MATCH($S533&amp;"/"&amp;L$341,$128:$128,0),FALSE),"")</f>
        <v/>
      </c>
      <c r="M526" s="7">
        <f>IFERROR(VLOOKUP($B$524,$130:$216,MATCH($S533&amp;"/"&amp;M$341,$128:$128,0),FALSE),"")</f>
        <v>2162</v>
      </c>
      <c r="N526" s="7">
        <f>IFERROR(VLOOKUP($B$524,$130:$216,MATCH($S533&amp;"/"&amp;N$341,$128:$128,0),FALSE),"")</f>
        <v>804</v>
      </c>
      <c r="O526" s="7" t="str">
        <f>IFERROR(VLOOKUP($B$524,$130:$216,MATCH($S533&amp;"/"&amp;O$341,$128:$128,0),FALSE),"")</f>
        <v/>
      </c>
      <c r="P526" s="7" t="str">
        <f>IFERROR(VLOOKUP($B$524,$130:$216,MATCH($S533&amp;"/"&amp;P$341,$128:$128,0),FALSE),"")</f>
        <v/>
      </c>
      <c r="Q526" s="7" t="str">
        <f>IFERROR(VLOOKUP($B$516,$130:$216,MATCH($S526&amp;"/"&amp;Q$348,$128:$128,0),FALSE),"")</f>
        <v/>
      </c>
      <c r="R526" s="6"/>
      <c r="S526" s="9" t="s">
        <v>14</v>
      </c>
    </row>
    <row r="527" spans="1:19" ht="14">
      <c r="B527" s="7" t="str">
        <f>IFERROR(VLOOKUP($B$524,$130:$216,MATCH($S534&amp;"/"&amp;B$341,$128:$128,0),FALSE),"")</f>
        <v/>
      </c>
      <c r="C527" s="7" t="str">
        <f>IFERROR(VLOOKUP($B$524,$130:$216,MATCH($S534&amp;"/"&amp;C$341,$128:$128,0),FALSE),"")</f>
        <v/>
      </c>
      <c r="D527" s="7" t="str">
        <f>IFERROR(VLOOKUP($B$524,$130:$216,MATCH($S534&amp;"/"&amp;D$341,$128:$128,0),FALSE),"")</f>
        <v/>
      </c>
      <c r="E527" s="7" t="str">
        <f>IFERROR(VLOOKUP($B$524,$130:$216,MATCH($S534&amp;"/"&amp;E$341,$128:$128,0),FALSE),"")</f>
        <v/>
      </c>
      <c r="F527" s="7" t="str">
        <f>IFERROR(VLOOKUP($B$524,$130:$216,MATCH($S534&amp;"/"&amp;F$341,$128:$128,0),FALSE),"")</f>
        <v/>
      </c>
      <c r="G527" s="7" t="str">
        <f>IFERROR(VLOOKUP($B$524,$130:$216,MATCH($S534&amp;"/"&amp;G$341,$128:$128,0),FALSE),"")</f>
        <v/>
      </c>
      <c r="H527" s="7" t="str">
        <f>IFERROR(VLOOKUP($B$524,$130:$216,MATCH($S534&amp;"/"&amp;H$341,$128:$128,0),FALSE),"")</f>
        <v/>
      </c>
      <c r="I527" s="7" t="str">
        <f>IFERROR(VLOOKUP($B$524,$130:$216,MATCH($S534&amp;"/"&amp;I$341,$128:$128,0),FALSE),"")</f>
        <v/>
      </c>
      <c r="J527" s="7" t="str">
        <f>IFERROR(VLOOKUP($B$524,$130:$216,MATCH($S534&amp;"/"&amp;J$341,$128:$128,0),FALSE),"")</f>
        <v/>
      </c>
      <c r="K527" s="7" t="str">
        <f>IFERROR(VLOOKUP($B$524,$130:$216,MATCH($S534&amp;"/"&amp;K$341,$128:$128,0),FALSE),"")</f>
        <v/>
      </c>
      <c r="L527" s="7" t="str">
        <f>IFERROR(VLOOKUP($B$524,$130:$216,MATCH($S534&amp;"/"&amp;L$341,$128:$128,0),FALSE),"")</f>
        <v/>
      </c>
      <c r="M527" s="7">
        <f>IFERROR(VLOOKUP($B$524,$130:$216,MATCH($S534&amp;"/"&amp;M$341,$128:$128,0),FALSE),"")</f>
        <v>0</v>
      </c>
      <c r="N527" s="7" t="str">
        <f>IFERROR(VLOOKUP($B$524,$130:$216,MATCH($S534&amp;"/"&amp;N$341,$128:$128,0),FALSE),"")</f>
        <v/>
      </c>
      <c r="O527" s="7" t="str">
        <f>IFERROR(VLOOKUP($B$524,$130:$216,MATCH($S534&amp;"/"&amp;O$341,$128:$128,0),FALSE),"")</f>
        <v/>
      </c>
      <c r="P527" s="7" t="str">
        <f>IFERROR(VLOOKUP($B$524,$130:$216,MATCH($S534&amp;"/"&amp;P$341,$128:$128,0),FALSE),"")</f>
        <v/>
      </c>
      <c r="Q527" s="18" t="str">
        <f>IFERROR(VLOOKUP($B$516,$130:$216,MATCH($S527&amp;"/"&amp;Q$348,$128:$128,0),FALSE),"")</f>
        <v/>
      </c>
      <c r="R527" s="6"/>
      <c r="S527" s="9" t="s">
        <v>19</v>
      </c>
    </row>
    <row r="528" spans="1:19" ht="14">
      <c r="B528" s="18" t="str">
        <f>IFERROR(VLOOKUP($B$524,$130:$216,MATCH($S535&amp;"/"&amp;B$341,$128:$128,0),FALSE),"")</f>
        <v/>
      </c>
      <c r="C528" s="18" t="str">
        <f>IFERROR(VLOOKUP($B$524,$130:$216,MATCH($S535&amp;"/"&amp;C$341,$128:$128,0),FALSE),"")</f>
        <v/>
      </c>
      <c r="D528" s="18" t="str">
        <f>IFERROR(VLOOKUP($B$524,$130:$216,MATCH($S535&amp;"/"&amp;D$341,$128:$128,0),FALSE),"")</f>
        <v/>
      </c>
      <c r="E528" s="18" t="str">
        <f>IFERROR(VLOOKUP($B$524,$130:$216,MATCH($S535&amp;"/"&amp;E$341,$128:$128,0),FALSE),"")</f>
        <v/>
      </c>
      <c r="F528" s="18" t="str">
        <f>IFERROR(VLOOKUP($B$524,$130:$216,MATCH($S535&amp;"/"&amp;F$341,$128:$128,0),FALSE),"")</f>
        <v/>
      </c>
      <c r="G528" s="18" t="str">
        <f>IFERROR(VLOOKUP($B$524,$130:$216,MATCH($S535&amp;"/"&amp;G$341,$128:$128,0),FALSE),"")</f>
        <v/>
      </c>
      <c r="H528" s="18" t="str">
        <f>IFERROR(VLOOKUP($B$524,$130:$216,MATCH($S535&amp;"/"&amp;H$341,$128:$128,0),FALSE),"")</f>
        <v/>
      </c>
      <c r="I528" s="18" t="str">
        <f>IFERROR(VLOOKUP($B$524,$130:$216,MATCH($S535&amp;"/"&amp;I$341,$128:$128,0),FALSE),"")</f>
        <v/>
      </c>
      <c r="J528" s="18" t="str">
        <f>IFERROR(VLOOKUP($B$524,$130:$216,MATCH($S535&amp;"/"&amp;J$341,$128:$128,0),FALSE),"")</f>
        <v/>
      </c>
      <c r="K528" s="18" t="str">
        <f>IFERROR(VLOOKUP($B$524,$130:$216,MATCH($S535&amp;"/"&amp;K$341,$128:$128,0),FALSE),"")</f>
        <v/>
      </c>
      <c r="L528" s="18" t="str">
        <f>IFERROR(VLOOKUP($B$524,$130:$216,MATCH($S535&amp;"/"&amp;L$341,$128:$128,0),FALSE),"")</f>
        <v/>
      </c>
      <c r="M528" s="18">
        <f>IFERROR(VLOOKUP($B$524,$130:$216,MATCH($S535&amp;"/"&amp;M$341,$128:$128,0),FALSE),"")</f>
        <v>0</v>
      </c>
      <c r="N528" s="18" t="str">
        <f>IFERROR(VLOOKUP($B$524,$130:$216,MATCH($S535&amp;"/"&amp;N$341,$128:$128,0),FALSE),"")</f>
        <v/>
      </c>
      <c r="O528" s="18" t="str">
        <f>IFERROR(VLOOKUP($B$524,$130:$216,MATCH($S535&amp;"/"&amp;O$341,$128:$128,0),FALSE),"")</f>
        <v/>
      </c>
      <c r="P528" s="18" t="str">
        <f>IFERROR(VLOOKUP($B$524,$130:$216,MATCH($S535&amp;"/"&amp;P$341,$128:$128,0),FALSE),"")</f>
        <v/>
      </c>
      <c r="Q528" s="18" t="e">
        <f>IF(Q525="",Q524*4,IF(Q526="",(Q525+Q524)*2,IF(Q527="",((Q526+Q525+Q524)/3)*4,SUM(Q524:Q527))))</f>
        <v>#VALUE!</v>
      </c>
      <c r="R528" s="6"/>
      <c r="S528" s="9" t="s">
        <v>15</v>
      </c>
    </row>
    <row r="529" spans="1:19" ht="14">
      <c r="B529" s="25">
        <f t="shared" ref="B529:M529" si="30">SUM(B525:B528)</f>
        <v>0</v>
      </c>
      <c r="C529" s="25">
        <f t="shared" si="30"/>
        <v>0</v>
      </c>
      <c r="D529" s="25">
        <f t="shared" si="30"/>
        <v>0</v>
      </c>
      <c r="E529" s="25">
        <f t="shared" si="30"/>
        <v>0</v>
      </c>
      <c r="F529" s="25">
        <f t="shared" si="30"/>
        <v>0</v>
      </c>
      <c r="G529" s="25">
        <f t="shared" si="30"/>
        <v>0</v>
      </c>
      <c r="H529" s="25">
        <f t="shared" si="30"/>
        <v>0</v>
      </c>
      <c r="I529" s="25">
        <f t="shared" si="30"/>
        <v>0</v>
      </c>
      <c r="J529" s="25">
        <f t="shared" si="30"/>
        <v>0</v>
      </c>
      <c r="K529" s="25">
        <f t="shared" si="30"/>
        <v>0</v>
      </c>
      <c r="L529" s="25">
        <f t="shared" si="30"/>
        <v>0</v>
      </c>
      <c r="M529" s="25">
        <f t="shared" si="30"/>
        <v>3904</v>
      </c>
      <c r="N529" s="25">
        <f>IF(N526="",N525*4,IF(N527="",(N526+N525)*2,IF(N528="",((N527+N526+N525)/3)*4,SUM(N525:N528))))</f>
        <v>3668</v>
      </c>
      <c r="O529" s="25" t="e">
        <f>IF(O526="",O525*4,IF(O527="",(O526+O525)*2,IF(O528="",((O527+O526+O525)/3)*4,SUM(O525:O528))))</f>
        <v>#VALUE!</v>
      </c>
      <c r="P529" s="25" t="e">
        <f>IF(P526="",P525*4,IF(P527="",(P526+P525)*2,IF(P528="",((P527+P526+P525)/3)*4,SUM(P525:P528))))</f>
        <v>#VALUE!</v>
      </c>
      <c r="Q529" s="10" t="e">
        <f t="shared" ref="Q529" si="31">+Q528/(Q$465+Q$472)</f>
        <v>#VALUE!</v>
      </c>
      <c r="R529" s="6"/>
      <c r="S529" s="11" t="s">
        <v>377</v>
      </c>
    </row>
    <row r="530" spans="1:19" s="87" customFormat="1" ht="14">
      <c r="A530" s="79"/>
      <c r="B530" s="21" t="e">
        <f>+B529/(B$458+B$465)</f>
        <v>#DIV/0!</v>
      </c>
      <c r="C530" s="10" t="e">
        <f>+C529/(C$458+C$465)</f>
        <v>#DIV/0!</v>
      </c>
      <c r="D530" s="10" t="e">
        <f>+D529/(D$458+D$465)</f>
        <v>#DIV/0!</v>
      </c>
      <c r="E530" s="10" t="e">
        <f>+E529/(E$458+E$465)</f>
        <v>#DIV/0!</v>
      </c>
      <c r="F530" s="10" t="e">
        <f>+F529/(F$458+F$465)</f>
        <v>#DIV/0!</v>
      </c>
      <c r="G530" s="10" t="e">
        <f>+G529/(G$458+G$465)</f>
        <v>#DIV/0!</v>
      </c>
      <c r="H530" s="10" t="e">
        <f>+H529/(H$458+H$465)</f>
        <v>#DIV/0!</v>
      </c>
      <c r="I530" s="10" t="e">
        <f>+I529/(I$458+I$465)</f>
        <v>#DIV/0!</v>
      </c>
      <c r="J530" s="10" t="e">
        <f>+J529/(J$458+J$465)</f>
        <v>#DIV/0!</v>
      </c>
      <c r="K530" s="10" t="e">
        <f>+K529/(K$458+K$465)</f>
        <v>#DIV/0!</v>
      </c>
      <c r="L530" s="10" t="e">
        <f>+L529/(L$458+L$465)</f>
        <v>#DIV/0!</v>
      </c>
      <c r="M530" s="10" t="e">
        <f>+M529/(M$458+M$465)</f>
        <v>#DIV/0!</v>
      </c>
      <c r="N530" s="10" t="e">
        <f>+N529/(N$458+N$465)</f>
        <v>#VALUE!</v>
      </c>
      <c r="O530" s="10" t="e">
        <f>+O529/(O$458+O$465)</f>
        <v>#VALUE!</v>
      </c>
      <c r="P530" s="10" t="e">
        <f>+P529/(P$458+P$465)</f>
        <v>#VALUE!</v>
      </c>
      <c r="Q530" s="10" t="e">
        <f>Q528/P521-1</f>
        <v>#VALUE!</v>
      </c>
      <c r="R530" s="17"/>
      <c r="S530" s="14" t="s">
        <v>20</v>
      </c>
    </row>
    <row r="531" spans="1:19" ht="14">
      <c r="A531" s="86"/>
      <c r="B531" s="19"/>
      <c r="C531" s="10" t="e">
        <f t="shared" ref="C531:M531" si="32">C529/B529-1</f>
        <v>#DIV/0!</v>
      </c>
      <c r="D531" s="10" t="e">
        <f t="shared" si="32"/>
        <v>#DIV/0!</v>
      </c>
      <c r="E531" s="10" t="e">
        <f t="shared" si="32"/>
        <v>#DIV/0!</v>
      </c>
      <c r="F531" s="10" t="e">
        <f t="shared" si="32"/>
        <v>#DIV/0!</v>
      </c>
      <c r="G531" s="10" t="e">
        <f t="shared" si="32"/>
        <v>#DIV/0!</v>
      </c>
      <c r="H531" s="10" t="e">
        <f t="shared" si="32"/>
        <v>#DIV/0!</v>
      </c>
      <c r="I531" s="10" t="e">
        <f t="shared" si="32"/>
        <v>#DIV/0!</v>
      </c>
      <c r="J531" s="10" t="e">
        <f t="shared" si="32"/>
        <v>#DIV/0!</v>
      </c>
      <c r="K531" s="10" t="e">
        <f t="shared" si="32"/>
        <v>#DIV/0!</v>
      </c>
      <c r="L531" s="10" t="e">
        <f t="shared" si="32"/>
        <v>#DIV/0!</v>
      </c>
      <c r="M531" s="10" t="e">
        <f t="shared" si="32"/>
        <v>#DIV/0!</v>
      </c>
      <c r="N531" s="10">
        <f>N529/M529-1</f>
        <v>-6.0450819672131173E-2</v>
      </c>
      <c r="O531" s="10" t="e">
        <f>O529/N529-1</f>
        <v>#VALUE!</v>
      </c>
      <c r="P531" s="10" t="e">
        <f>P529/O529-1</f>
        <v>#VALUE!</v>
      </c>
      <c r="Q531" s="117"/>
      <c r="R531" s="6"/>
      <c r="S531" s="3"/>
    </row>
    <row r="532" spans="1:19" ht="14">
      <c r="B532" s="355" t="s">
        <v>7</v>
      </c>
      <c r="C532" s="355"/>
      <c r="D532" s="355"/>
      <c r="E532" s="355"/>
      <c r="F532" s="355"/>
      <c r="G532" s="355"/>
      <c r="H532" s="355"/>
      <c r="I532" s="355"/>
      <c r="J532" s="355"/>
      <c r="K532" s="355"/>
      <c r="L532" s="355"/>
      <c r="M532" s="355"/>
      <c r="N532" s="355"/>
      <c r="O532" s="118"/>
      <c r="P532" s="118"/>
      <c r="Q532" s="16" t="str">
        <f>IFERROR(VLOOKUP($B$524,$130:$216,MATCH($S532&amp;"/"&amp;Q$348,$128:$128,0),FALSE),"")</f>
        <v/>
      </c>
      <c r="R532" s="6"/>
      <c r="S532" s="9" t="s">
        <v>12</v>
      </c>
    </row>
    <row r="533" spans="1:19" ht="14">
      <c r="B533" s="16" t="str">
        <f>IFERROR(VLOOKUP($B$532,$130:$216,MATCH($S540&amp;"/"&amp;B$341,$128:$128,0),FALSE),"")</f>
        <v/>
      </c>
      <c r="C533" s="16" t="str">
        <f>IFERROR(VLOOKUP($B$532,$130:$216,MATCH($S540&amp;"/"&amp;C$341,$128:$128,0),FALSE),"")</f>
        <v/>
      </c>
      <c r="D533" s="16" t="str">
        <f>IFERROR(VLOOKUP($B$532,$130:$216,MATCH($S540&amp;"/"&amp;D$341,$128:$128,0),FALSE),"")</f>
        <v/>
      </c>
      <c r="E533" s="16" t="str">
        <f>IFERROR(VLOOKUP($B$532,$130:$216,MATCH($S540&amp;"/"&amp;E$341,$128:$128,0),FALSE),"")</f>
        <v/>
      </c>
      <c r="F533" s="16" t="str">
        <f>IFERROR(VLOOKUP($B$532,$130:$216,MATCH($S540&amp;"/"&amp;F$341,$128:$128,0),FALSE),"")</f>
        <v/>
      </c>
      <c r="G533" s="16" t="str">
        <f>IFERROR(VLOOKUP($B$532,$130:$216,MATCH($S540&amp;"/"&amp;G$341,$128:$128,0),FALSE),"")</f>
        <v/>
      </c>
      <c r="H533" s="16" t="str">
        <f>IFERROR(VLOOKUP($B$532,$130:$216,MATCH($S540&amp;"/"&amp;H$341,$128:$128,0),FALSE),"")</f>
        <v/>
      </c>
      <c r="I533" s="16" t="str">
        <f>IFERROR(VLOOKUP($B$532,$130:$216,MATCH($S540&amp;"/"&amp;I$341,$128:$128,0),FALSE),"")</f>
        <v/>
      </c>
      <c r="J533" s="16" t="str">
        <f>IFERROR(VLOOKUP($B$532,$130:$216,MATCH($S540&amp;"/"&amp;J$341,$128:$128,0),FALSE),"")</f>
        <v/>
      </c>
      <c r="K533" s="16" t="str">
        <f>IFERROR(VLOOKUP($B$532,$130:$216,MATCH($S540&amp;"/"&amp;K$341,$128:$128,0),FALSE),"")</f>
        <v/>
      </c>
      <c r="L533" s="16" t="str">
        <f>IFERROR(VLOOKUP($B$532,$130:$216,MATCH($S540&amp;"/"&amp;L$341,$128:$128,0),FALSE),"")</f>
        <v/>
      </c>
      <c r="M533" s="16">
        <f>IFERROR(VLOOKUP($B$532,$130:$216,MATCH($S540&amp;"/"&amp;M$341,$128:$128,0),FALSE),"")</f>
        <v>0</v>
      </c>
      <c r="N533" s="16">
        <f>IFERROR(VLOOKUP($B$532,$130:$216,MATCH($S540&amp;"/"&amp;N$341,$128:$128,0),FALSE),"")</f>
        <v>0</v>
      </c>
      <c r="O533" s="16" t="str">
        <f>IFERROR(VLOOKUP($B$532,$130:$216,MATCH($S540&amp;"/"&amp;O$341,$128:$128,0),FALSE),"")</f>
        <v/>
      </c>
      <c r="P533" s="16" t="str">
        <f>IFERROR(VLOOKUP($B$532,$130:$216,MATCH($S540&amp;"/"&amp;P$341,$128:$128,0),FALSE),"")</f>
        <v/>
      </c>
      <c r="Q533" s="7" t="str">
        <f>IFERROR(VLOOKUP($B$524,$130:$216,MATCH($S533&amp;"/"&amp;Q$348,$128:$128,0),FALSE),"")</f>
        <v/>
      </c>
      <c r="R533" s="6"/>
      <c r="S533" s="9" t="s">
        <v>13</v>
      </c>
    </row>
    <row r="534" spans="1:19" ht="14">
      <c r="B534" s="7" t="str">
        <f>IFERROR(VLOOKUP($B$532,$130:$216,MATCH($S541&amp;"/"&amp;B$341,$128:$128,0),FALSE),"")</f>
        <v/>
      </c>
      <c r="C534" s="7" t="str">
        <f>IFERROR(VLOOKUP($B$532,$130:$216,MATCH($S541&amp;"/"&amp;C$341,$128:$128,0),FALSE),"")</f>
        <v/>
      </c>
      <c r="D534" s="7" t="str">
        <f>IFERROR(VLOOKUP($B$532,$130:$216,MATCH($S541&amp;"/"&amp;D$341,$128:$128,0),FALSE),"")</f>
        <v/>
      </c>
      <c r="E534" s="7" t="str">
        <f>IFERROR(VLOOKUP($B$532,$130:$216,MATCH($S541&amp;"/"&amp;E$341,$128:$128,0),FALSE),"")</f>
        <v/>
      </c>
      <c r="F534" s="7" t="str">
        <f>IFERROR(VLOOKUP($B$532,$130:$216,MATCH($S541&amp;"/"&amp;F$341,$128:$128,0),FALSE),"")</f>
        <v/>
      </c>
      <c r="G534" s="7" t="str">
        <f>IFERROR(VLOOKUP($B$532,$130:$216,MATCH($S541&amp;"/"&amp;G$341,$128:$128,0),FALSE),"")</f>
        <v/>
      </c>
      <c r="H534" s="7" t="str">
        <f>IFERROR(VLOOKUP($B$532,$130:$216,MATCH($S541&amp;"/"&amp;H$341,$128:$128,0),FALSE),"")</f>
        <v/>
      </c>
      <c r="I534" s="7" t="str">
        <f>IFERROR(VLOOKUP($B$532,$130:$216,MATCH($S541&amp;"/"&amp;I$341,$128:$128,0),FALSE),"")</f>
        <v/>
      </c>
      <c r="J534" s="7" t="str">
        <f>IFERROR(VLOOKUP($B$532,$130:$216,MATCH($S541&amp;"/"&amp;J$341,$128:$128,0),FALSE),"")</f>
        <v/>
      </c>
      <c r="K534" s="7" t="str">
        <f>IFERROR(VLOOKUP($B$532,$130:$216,MATCH($S541&amp;"/"&amp;K$341,$128:$128,0),FALSE),"")</f>
        <v/>
      </c>
      <c r="L534" s="7" t="str">
        <f>IFERROR(VLOOKUP($B$532,$130:$216,MATCH($S541&amp;"/"&amp;L$341,$128:$128,0),FALSE),"")</f>
        <v/>
      </c>
      <c r="M534" s="7">
        <f>IFERROR(VLOOKUP($B$532,$130:$216,MATCH($S541&amp;"/"&amp;M$341,$128:$128,0),FALSE),"")</f>
        <v>0</v>
      </c>
      <c r="N534" s="7">
        <f>IFERROR(VLOOKUP($B$532,$130:$216,MATCH($S541&amp;"/"&amp;N$341,$128:$128,0),FALSE),"")</f>
        <v>0</v>
      </c>
      <c r="O534" s="7" t="str">
        <f>IFERROR(VLOOKUP($B$532,$130:$216,MATCH($S541&amp;"/"&amp;O$341,$128:$128,0),FALSE),"")</f>
        <v/>
      </c>
      <c r="P534" s="7" t="str">
        <f>IFERROR(VLOOKUP($B$532,$130:$216,MATCH($S541&amp;"/"&amp;P$341,$128:$128,0),FALSE),"")</f>
        <v/>
      </c>
      <c r="Q534" s="7" t="str">
        <f>IFERROR(VLOOKUP($B$524,$130:$216,MATCH($S534&amp;"/"&amp;Q$348,$128:$128,0),FALSE),"")</f>
        <v/>
      </c>
      <c r="R534" s="6"/>
      <c r="S534" s="9" t="s">
        <v>14</v>
      </c>
    </row>
    <row r="535" spans="1:19" ht="14">
      <c r="B535" s="7" t="str">
        <f>IFERROR(VLOOKUP($B$532,$130:$216,MATCH($S542&amp;"/"&amp;B$341,$128:$128,0),FALSE),"")</f>
        <v/>
      </c>
      <c r="C535" s="7" t="str">
        <f>IFERROR(VLOOKUP($B$532,$130:$216,MATCH($S542&amp;"/"&amp;C$341,$128:$128,0),FALSE),"")</f>
        <v/>
      </c>
      <c r="D535" s="7" t="str">
        <f>IFERROR(VLOOKUP($B$532,$130:$216,MATCH($S542&amp;"/"&amp;D$341,$128:$128,0),FALSE),"")</f>
        <v/>
      </c>
      <c r="E535" s="7" t="str">
        <f>IFERROR(VLOOKUP($B$532,$130:$216,MATCH($S542&amp;"/"&amp;E$341,$128:$128,0),FALSE),"")</f>
        <v/>
      </c>
      <c r="F535" s="7" t="str">
        <f>IFERROR(VLOOKUP($B$532,$130:$216,MATCH($S542&amp;"/"&amp;F$341,$128:$128,0),FALSE),"")</f>
        <v/>
      </c>
      <c r="G535" s="7" t="str">
        <f>IFERROR(VLOOKUP($B$532,$130:$216,MATCH($S542&amp;"/"&amp;G$341,$128:$128,0),FALSE),"")</f>
        <v/>
      </c>
      <c r="H535" s="7" t="str">
        <f>IFERROR(VLOOKUP($B$532,$130:$216,MATCH($S542&amp;"/"&amp;H$341,$128:$128,0),FALSE),"")</f>
        <v/>
      </c>
      <c r="I535" s="7" t="str">
        <f>IFERROR(VLOOKUP($B$532,$130:$216,MATCH($S542&amp;"/"&amp;I$341,$128:$128,0),FALSE),"")</f>
        <v/>
      </c>
      <c r="J535" s="7" t="str">
        <f>IFERROR(VLOOKUP($B$532,$130:$216,MATCH($S542&amp;"/"&amp;J$341,$128:$128,0),FALSE),"")</f>
        <v/>
      </c>
      <c r="K535" s="7" t="str">
        <f>IFERROR(VLOOKUP($B$532,$130:$216,MATCH($S542&amp;"/"&amp;K$341,$128:$128,0),FALSE),"")</f>
        <v/>
      </c>
      <c r="L535" s="7" t="str">
        <f>IFERROR(VLOOKUP($B$532,$130:$216,MATCH($S542&amp;"/"&amp;L$341,$128:$128,0),FALSE),"")</f>
        <v/>
      </c>
      <c r="M535" s="7">
        <f>IFERROR(VLOOKUP($B$532,$130:$216,MATCH($S542&amp;"/"&amp;M$341,$128:$128,0),FALSE),"")</f>
        <v>0</v>
      </c>
      <c r="N535" s="7" t="str">
        <f>IFERROR(VLOOKUP($B$532,$130:$216,MATCH($S542&amp;"/"&amp;N$341,$128:$128,0),FALSE),"")</f>
        <v/>
      </c>
      <c r="O535" s="7" t="str">
        <f>IFERROR(VLOOKUP($B$532,$130:$216,MATCH($S542&amp;"/"&amp;O$341,$128:$128,0),FALSE),"")</f>
        <v/>
      </c>
      <c r="P535" s="7" t="str">
        <f>IFERROR(VLOOKUP($B$532,$130:$216,MATCH($S542&amp;"/"&amp;P$341,$128:$128,0),FALSE),"")</f>
        <v/>
      </c>
      <c r="Q535" s="18" t="str">
        <f>IFERROR(VLOOKUP($B$524,$130:$216,MATCH($S535&amp;"/"&amp;Q$348,$128:$128,0),FALSE),"")</f>
        <v/>
      </c>
      <c r="R535" s="6"/>
      <c r="S535" s="9" t="s">
        <v>19</v>
      </c>
    </row>
    <row r="536" spans="1:19" ht="14">
      <c r="B536" s="18" t="str">
        <f>IFERROR(VLOOKUP($B$532,$130:$216,MATCH($S543&amp;"/"&amp;B$341,$128:$128,0),FALSE),"")</f>
        <v/>
      </c>
      <c r="C536" s="18" t="str">
        <f>IFERROR(VLOOKUP($B$532,$130:$216,MATCH($S543&amp;"/"&amp;C$341,$128:$128,0),FALSE),"")</f>
        <v/>
      </c>
      <c r="D536" s="18" t="str">
        <f>IFERROR(VLOOKUP($B$532,$130:$216,MATCH($S543&amp;"/"&amp;D$341,$128:$128,0),FALSE),"")</f>
        <v/>
      </c>
      <c r="E536" s="18" t="str">
        <f>IFERROR(VLOOKUP($B$532,$130:$216,MATCH($S543&amp;"/"&amp;E$341,$128:$128,0),FALSE),"")</f>
        <v/>
      </c>
      <c r="F536" s="18" t="str">
        <f>IFERROR(VLOOKUP($B$532,$130:$216,MATCH($S543&amp;"/"&amp;F$341,$128:$128,0),FALSE),"")</f>
        <v/>
      </c>
      <c r="G536" s="18" t="str">
        <f>IFERROR(VLOOKUP($B$532,$130:$216,MATCH($S543&amp;"/"&amp;G$341,$128:$128,0),FALSE),"")</f>
        <v/>
      </c>
      <c r="H536" s="18" t="str">
        <f>IFERROR(VLOOKUP($B$532,$130:$216,MATCH($S543&amp;"/"&amp;H$341,$128:$128,0),FALSE),"")</f>
        <v/>
      </c>
      <c r="I536" s="18" t="str">
        <f>IFERROR(VLOOKUP($B$532,$130:$216,MATCH($S543&amp;"/"&amp;I$341,$128:$128,0),FALSE),"")</f>
        <v/>
      </c>
      <c r="J536" s="18" t="str">
        <f>IFERROR(VLOOKUP($B$532,$130:$216,MATCH($S543&amp;"/"&amp;J$341,$128:$128,0),FALSE),"")</f>
        <v/>
      </c>
      <c r="K536" s="18" t="str">
        <f>IFERROR(VLOOKUP($B$532,$130:$216,MATCH($S543&amp;"/"&amp;K$341,$128:$128,0),FALSE),"")</f>
        <v/>
      </c>
      <c r="L536" s="18" t="str">
        <f>IFERROR(VLOOKUP($B$532,$130:$216,MATCH($S543&amp;"/"&amp;L$341,$128:$128,0),FALSE),"")</f>
        <v/>
      </c>
      <c r="M536" s="18">
        <f>IFERROR(VLOOKUP($B$532,$130:$216,MATCH($S543&amp;"/"&amp;M$341,$128:$128,0),FALSE),"")</f>
        <v>0</v>
      </c>
      <c r="N536" s="18" t="str">
        <f>IFERROR(VLOOKUP($B$532,$130:$216,MATCH($S543&amp;"/"&amp;N$341,$128:$128,0),FALSE),"")</f>
        <v/>
      </c>
      <c r="O536" s="18" t="str">
        <f>IFERROR(VLOOKUP($B$532,$130:$216,MATCH($S543&amp;"/"&amp;O$341,$128:$128,0),FALSE),"")</f>
        <v/>
      </c>
      <c r="P536" s="18" t="str">
        <f>IFERROR(VLOOKUP($B$532,$130:$216,MATCH($S543&amp;"/"&amp;P$341,$128:$128,0),FALSE),"")</f>
        <v/>
      </c>
      <c r="Q536" s="25" t="e">
        <f>IF(Q533="",Q532*4,IF(Q534="",(Q533+Q532)*2,IF(Q535="",((Q534+Q533+Q532)/3)*4,SUM(Q532:Q535))))</f>
        <v>#VALUE!</v>
      </c>
      <c r="R536" s="6"/>
      <c r="S536" s="9" t="s">
        <v>15</v>
      </c>
    </row>
    <row r="537" spans="1:19" ht="14">
      <c r="B537" s="18">
        <f>SUM(B533:B536)</f>
        <v>0</v>
      </c>
      <c r="C537" s="18">
        <f t="shared" ref="C537:M537" si="33">SUM(C533:C536)</f>
        <v>0</v>
      </c>
      <c r="D537" s="18">
        <f t="shared" si="33"/>
        <v>0</v>
      </c>
      <c r="E537" s="18">
        <f t="shared" si="33"/>
        <v>0</v>
      </c>
      <c r="F537" s="18">
        <f t="shared" si="33"/>
        <v>0</v>
      </c>
      <c r="G537" s="18">
        <f t="shared" si="33"/>
        <v>0</v>
      </c>
      <c r="H537" s="18">
        <f t="shared" si="33"/>
        <v>0</v>
      </c>
      <c r="I537" s="18">
        <f t="shared" si="33"/>
        <v>0</v>
      </c>
      <c r="J537" s="18">
        <f t="shared" si="33"/>
        <v>0</v>
      </c>
      <c r="K537" s="18">
        <f t="shared" si="33"/>
        <v>0</v>
      </c>
      <c r="L537" s="18">
        <f t="shared" si="33"/>
        <v>0</v>
      </c>
      <c r="M537" s="18">
        <f t="shared" si="33"/>
        <v>0</v>
      </c>
      <c r="N537" s="18">
        <f>IF(N534="",N533*4,IF(N535="",(N534+N533)*2,IF(N536="",((N535+N534+N533)/3)*4,SUM(N533:N536))))</f>
        <v>0</v>
      </c>
      <c r="O537" s="18" t="e">
        <f>IF(O534="",O533*4,IF(O535="",(O534+O533)*2,IF(O536="",((O535+O534+O533)/3)*4,SUM(O533:O536))))</f>
        <v>#VALUE!</v>
      </c>
      <c r="P537" s="18" t="e">
        <f>IF(P534="",P533*4,IF(P535="",(P534+P533)*2,IF(P536="",((P535+P534+P533)/3)*4,SUM(P533:P536))))</f>
        <v>#VALUE!</v>
      </c>
      <c r="Q537" s="10" t="e">
        <f t="shared" ref="Q537" si="34">+Q536/(Q$465+Q$472)</f>
        <v>#VALUE!</v>
      </c>
      <c r="R537" s="6"/>
      <c r="S537" s="11" t="s">
        <v>377</v>
      </c>
    </row>
    <row r="538" spans="1:19" s="87" customFormat="1" ht="14">
      <c r="A538" s="79"/>
      <c r="B538" s="21" t="e">
        <f>+B537/(B$458+B$465)</f>
        <v>#DIV/0!</v>
      </c>
      <c r="C538" s="22" t="e">
        <f>+C537/(C$458+C$465)</f>
        <v>#DIV/0!</v>
      </c>
      <c r="D538" s="22" t="e">
        <f>+D537/(D$458+D$465)</f>
        <v>#DIV/0!</v>
      </c>
      <c r="E538" s="22" t="e">
        <f>+E537/(E$458+E$465)</f>
        <v>#DIV/0!</v>
      </c>
      <c r="F538" s="22" t="e">
        <f>+F537/(F$458+F$465)</f>
        <v>#DIV/0!</v>
      </c>
      <c r="G538" s="22" t="e">
        <f>+G537/(G$458+G$465)</f>
        <v>#DIV/0!</v>
      </c>
      <c r="H538" s="22" t="e">
        <f>+H537/(H$458+H$465)</f>
        <v>#DIV/0!</v>
      </c>
      <c r="I538" s="22" t="e">
        <f>+I537/(I$458+I$465)</f>
        <v>#DIV/0!</v>
      </c>
      <c r="J538" s="22" t="e">
        <f>+J537/(J$458+J$465)</f>
        <v>#DIV/0!</v>
      </c>
      <c r="K538" s="22" t="e">
        <f>+K537/(K$458+K$465)</f>
        <v>#DIV/0!</v>
      </c>
      <c r="L538" s="22" t="e">
        <f>+L537/(L$458+L$465)</f>
        <v>#DIV/0!</v>
      </c>
      <c r="M538" s="22" t="e">
        <f>+M537/(M$458+M$465)</f>
        <v>#DIV/0!</v>
      </c>
      <c r="N538" s="23" t="e">
        <f>+N537/(N$458+N$465)</f>
        <v>#VALUE!</v>
      </c>
      <c r="O538" s="23" t="e">
        <f>+O537/(O$458+O$465)</f>
        <v>#VALUE!</v>
      </c>
      <c r="P538" s="23" t="e">
        <f>+P537/(P$458+P$465)</f>
        <v>#VALUE!</v>
      </c>
      <c r="Q538" s="10" t="e">
        <f>Q536/P529-1</f>
        <v>#VALUE!</v>
      </c>
      <c r="R538" s="17"/>
      <c r="S538" s="14" t="s">
        <v>20</v>
      </c>
    </row>
    <row r="539" spans="1:19" ht="14">
      <c r="B539" s="357" t="s">
        <v>25</v>
      </c>
      <c r="C539" s="357"/>
      <c r="D539" s="357"/>
      <c r="E539" s="357"/>
      <c r="F539" s="357"/>
      <c r="G539" s="357"/>
      <c r="H539" s="357"/>
      <c r="I539" s="357"/>
      <c r="J539" s="357"/>
      <c r="K539" s="357"/>
      <c r="L539" s="357"/>
      <c r="M539" s="357"/>
      <c r="N539" s="357"/>
      <c r="O539" s="120"/>
      <c r="P539" s="120"/>
      <c r="Q539" s="118"/>
      <c r="R539" s="6"/>
      <c r="S539" s="3"/>
    </row>
    <row r="540" spans="1:19" ht="14">
      <c r="B540" s="16" t="str">
        <f t="shared" ref="B540:Q551" si="35">IFERROR(B500+B461-B525-B533,"")</f>
        <v/>
      </c>
      <c r="C540" s="16" t="str">
        <f t="shared" si="35"/>
        <v/>
      </c>
      <c r="D540" s="16" t="str">
        <f t="shared" si="35"/>
        <v/>
      </c>
      <c r="E540" s="16" t="str">
        <f t="shared" si="35"/>
        <v/>
      </c>
      <c r="F540" s="16" t="str">
        <f t="shared" si="35"/>
        <v/>
      </c>
      <c r="G540" s="16" t="str">
        <f t="shared" si="35"/>
        <v/>
      </c>
      <c r="H540" s="16" t="str">
        <f t="shared" si="35"/>
        <v/>
      </c>
      <c r="I540" s="16" t="str">
        <f t="shared" si="35"/>
        <v/>
      </c>
      <c r="J540" s="16" t="str">
        <f t="shared" si="35"/>
        <v/>
      </c>
      <c r="K540" s="16" t="str">
        <f t="shared" si="35"/>
        <v/>
      </c>
      <c r="L540" s="16" t="str">
        <f t="shared" si="35"/>
        <v/>
      </c>
      <c r="M540" s="16" t="str">
        <f t="shared" si="35"/>
        <v/>
      </c>
      <c r="N540" s="16" t="str">
        <f t="shared" si="35"/>
        <v/>
      </c>
      <c r="O540" s="16" t="str">
        <f t="shared" si="35"/>
        <v/>
      </c>
      <c r="P540" s="16" t="str">
        <f t="shared" si="35"/>
        <v/>
      </c>
      <c r="Q540" s="16" t="str">
        <f>IFERROR(VLOOKUP($B$532,$130:$216,MATCH($S540&amp;"/"&amp;Q$348,$128:$128,0),FALSE),"")</f>
        <v/>
      </c>
      <c r="R540" s="6"/>
      <c r="S540" s="9" t="s">
        <v>12</v>
      </c>
    </row>
    <row r="541" spans="1:19" ht="14">
      <c r="B541" s="7" t="str">
        <f t="shared" si="35"/>
        <v/>
      </c>
      <c r="C541" s="7" t="str">
        <f t="shared" si="35"/>
        <v/>
      </c>
      <c r="D541" s="7" t="str">
        <f t="shared" si="35"/>
        <v/>
      </c>
      <c r="E541" s="7" t="str">
        <f t="shared" si="35"/>
        <v/>
      </c>
      <c r="F541" s="7" t="str">
        <f t="shared" si="35"/>
        <v/>
      </c>
      <c r="G541" s="7" t="str">
        <f t="shared" si="35"/>
        <v/>
      </c>
      <c r="H541" s="7" t="str">
        <f t="shared" si="35"/>
        <v/>
      </c>
      <c r="I541" s="7" t="str">
        <f t="shared" si="35"/>
        <v/>
      </c>
      <c r="J541" s="7" t="str">
        <f t="shared" si="35"/>
        <v/>
      </c>
      <c r="K541" s="7" t="str">
        <f t="shared" si="35"/>
        <v/>
      </c>
      <c r="L541" s="7" t="str">
        <f t="shared" si="35"/>
        <v/>
      </c>
      <c r="M541" s="7" t="str">
        <f t="shared" si="35"/>
        <v/>
      </c>
      <c r="N541" s="7" t="str">
        <f t="shared" si="35"/>
        <v/>
      </c>
      <c r="O541" s="7" t="str">
        <f t="shared" si="35"/>
        <v/>
      </c>
      <c r="P541" s="7" t="str">
        <f t="shared" si="35"/>
        <v/>
      </c>
      <c r="Q541" s="7" t="str">
        <f>IFERROR(VLOOKUP($B$532,$130:$216,MATCH($S541&amp;"/"&amp;Q$348,$128:$128,0),FALSE),"")</f>
        <v/>
      </c>
      <c r="R541" s="6"/>
      <c r="S541" s="9" t="s">
        <v>13</v>
      </c>
    </row>
    <row r="542" spans="1:19" ht="14">
      <c r="B542" s="7" t="str">
        <f t="shared" si="35"/>
        <v/>
      </c>
      <c r="C542" s="7" t="str">
        <f t="shared" si="35"/>
        <v/>
      </c>
      <c r="D542" s="7" t="str">
        <f t="shared" si="35"/>
        <v/>
      </c>
      <c r="E542" s="7" t="str">
        <f t="shared" si="35"/>
        <v/>
      </c>
      <c r="F542" s="7" t="str">
        <f t="shared" si="35"/>
        <v/>
      </c>
      <c r="G542" s="7" t="str">
        <f t="shared" si="35"/>
        <v/>
      </c>
      <c r="H542" s="7" t="str">
        <f t="shared" si="35"/>
        <v/>
      </c>
      <c r="I542" s="7" t="str">
        <f t="shared" si="35"/>
        <v/>
      </c>
      <c r="J542" s="7" t="str">
        <f t="shared" si="35"/>
        <v/>
      </c>
      <c r="K542" s="7" t="str">
        <f t="shared" si="35"/>
        <v/>
      </c>
      <c r="L542" s="7" t="str">
        <f t="shared" si="35"/>
        <v/>
      </c>
      <c r="M542" s="7" t="str">
        <f t="shared" si="35"/>
        <v/>
      </c>
      <c r="N542" s="7" t="str">
        <f t="shared" si="35"/>
        <v/>
      </c>
      <c r="O542" s="7" t="str">
        <f t="shared" si="35"/>
        <v/>
      </c>
      <c r="P542" s="7" t="str">
        <f t="shared" si="35"/>
        <v/>
      </c>
      <c r="Q542" s="7" t="str">
        <f>IFERROR(VLOOKUP($B$532,$130:$216,MATCH($S542&amp;"/"&amp;Q$348,$128:$128,0),FALSE),"")</f>
        <v/>
      </c>
      <c r="R542" s="6"/>
      <c r="S542" s="9" t="s">
        <v>14</v>
      </c>
    </row>
    <row r="543" spans="1:19" ht="14">
      <c r="B543" s="18" t="str">
        <f t="shared" si="35"/>
        <v/>
      </c>
      <c r="C543" s="18" t="str">
        <f t="shared" si="35"/>
        <v/>
      </c>
      <c r="D543" s="18" t="str">
        <f t="shared" si="35"/>
        <v/>
      </c>
      <c r="E543" s="18" t="str">
        <f t="shared" si="35"/>
        <v/>
      </c>
      <c r="F543" s="18" t="str">
        <f t="shared" si="35"/>
        <v/>
      </c>
      <c r="G543" s="18" t="str">
        <f t="shared" si="35"/>
        <v/>
      </c>
      <c r="H543" s="18" t="str">
        <f t="shared" si="35"/>
        <v/>
      </c>
      <c r="I543" s="18" t="str">
        <f t="shared" si="35"/>
        <v/>
      </c>
      <c r="J543" s="18" t="str">
        <f t="shared" si="35"/>
        <v/>
      </c>
      <c r="K543" s="18" t="str">
        <f t="shared" si="35"/>
        <v/>
      </c>
      <c r="L543" s="18" t="str">
        <f t="shared" si="35"/>
        <v/>
      </c>
      <c r="M543" s="18" t="str">
        <f t="shared" si="35"/>
        <v/>
      </c>
      <c r="N543" s="18" t="str">
        <f t="shared" si="35"/>
        <v/>
      </c>
      <c r="O543" s="18" t="str">
        <f t="shared" si="35"/>
        <v/>
      </c>
      <c r="P543" s="18" t="str">
        <f t="shared" si="35"/>
        <v/>
      </c>
      <c r="Q543" s="18" t="str">
        <f>IFERROR(VLOOKUP($B$532,$130:$216,MATCH($S543&amp;"/"&amp;Q$348,$128:$128,0),FALSE),"")</f>
        <v/>
      </c>
      <c r="R543" s="6"/>
      <c r="S543" s="9" t="s">
        <v>19</v>
      </c>
    </row>
    <row r="544" spans="1:19" ht="14">
      <c r="B544" s="25">
        <f t="shared" si="35"/>
        <v>0</v>
      </c>
      <c r="C544" s="18">
        <f t="shared" si="35"/>
        <v>0</v>
      </c>
      <c r="D544" s="18">
        <f t="shared" si="35"/>
        <v>0</v>
      </c>
      <c r="E544" s="18">
        <f t="shared" si="35"/>
        <v>0</v>
      </c>
      <c r="F544" s="18">
        <f t="shared" si="35"/>
        <v>0</v>
      </c>
      <c r="G544" s="18">
        <f t="shared" si="35"/>
        <v>0</v>
      </c>
      <c r="H544" s="18">
        <f t="shared" si="35"/>
        <v>0</v>
      </c>
      <c r="I544" s="18">
        <f t="shared" si="35"/>
        <v>0</v>
      </c>
      <c r="J544" s="18">
        <f t="shared" si="35"/>
        <v>0</v>
      </c>
      <c r="K544" s="18">
        <f t="shared" si="35"/>
        <v>0</v>
      </c>
      <c r="L544" s="18">
        <f t="shared" si="35"/>
        <v>0</v>
      </c>
      <c r="M544" s="18">
        <f t="shared" si="35"/>
        <v>-3904</v>
      </c>
      <c r="N544" s="18" t="str">
        <f t="shared" si="35"/>
        <v/>
      </c>
      <c r="O544" s="18" t="str">
        <f t="shared" si="35"/>
        <v/>
      </c>
      <c r="P544" s="18" t="str">
        <f t="shared" si="35"/>
        <v/>
      </c>
      <c r="Q544" s="18" t="e">
        <f>IF(Q541="",Q540*4,IF(Q542="",(Q541+Q540)*2,IF(Q543="",((Q542+Q541+Q540)/3)*4,SUM(Q540:Q543))))</f>
        <v>#VALUE!</v>
      </c>
      <c r="R544" s="6"/>
      <c r="S544" s="9" t="s">
        <v>15</v>
      </c>
    </row>
    <row r="545" spans="1:19" ht="14">
      <c r="B545" s="10" t="e">
        <f>+B544/(B$458+B$465)</f>
        <v>#DIV/0!</v>
      </c>
      <c r="C545" s="10" t="e">
        <f>+C544/(C$458+C$465)</f>
        <v>#DIV/0!</v>
      </c>
      <c r="D545" s="10" t="e">
        <f>+D544/(D$458+D$465)</f>
        <v>#DIV/0!</v>
      </c>
      <c r="E545" s="10" t="e">
        <f>+E544/(E$458+E$465)</f>
        <v>#DIV/0!</v>
      </c>
      <c r="F545" s="10" t="e">
        <f>+F544/(F$458+F$465)</f>
        <v>#DIV/0!</v>
      </c>
      <c r="G545" s="10" t="e">
        <f>+G544/(G$458+G$465)</f>
        <v>#DIV/0!</v>
      </c>
      <c r="H545" s="10" t="e">
        <f>+H544/(H$458+H$465)</f>
        <v>#DIV/0!</v>
      </c>
      <c r="I545" s="10" t="e">
        <f>+I544/(I$458+I$465)</f>
        <v>#DIV/0!</v>
      </c>
      <c r="J545" s="10" t="e">
        <f>+J544/(J$458+J$465)</f>
        <v>#DIV/0!</v>
      </c>
      <c r="K545" s="10" t="e">
        <f>+K544/(K$458+K$465)</f>
        <v>#DIV/0!</v>
      </c>
      <c r="L545" s="10" t="e">
        <f>+L544/(L$458+L$465)</f>
        <v>#DIV/0!</v>
      </c>
      <c r="M545" s="10" t="e">
        <f>+M544/(M$458+M$465)</f>
        <v>#DIV/0!</v>
      </c>
      <c r="N545" s="10" t="e">
        <f>+N544/(N$458+N$465)</f>
        <v>#VALUE!</v>
      </c>
      <c r="O545" s="10" t="e">
        <f>+O544/(O$458+O$465)</f>
        <v>#VALUE!</v>
      </c>
      <c r="P545" s="10" t="e">
        <f>+P544/(P$458+P$465)</f>
        <v>#VALUE!</v>
      </c>
      <c r="Q545" s="23" t="e">
        <f t="shared" ref="Q545" si="36">+Q544/(Q$465+Q$472)</f>
        <v>#VALUE!</v>
      </c>
      <c r="R545" s="6"/>
      <c r="S545" s="11" t="s">
        <v>377</v>
      </c>
    </row>
    <row r="546" spans="1:19" ht="14">
      <c r="A546" s="86"/>
      <c r="B546" s="19"/>
      <c r="C546" s="10" t="e">
        <f t="shared" ref="C546:M546" si="37">C544/B544-1</f>
        <v>#DIV/0!</v>
      </c>
      <c r="D546" s="10" t="e">
        <f t="shared" si="37"/>
        <v>#DIV/0!</v>
      </c>
      <c r="E546" s="10" t="e">
        <f t="shared" si="37"/>
        <v>#DIV/0!</v>
      </c>
      <c r="F546" s="10" t="e">
        <f t="shared" si="37"/>
        <v>#DIV/0!</v>
      </c>
      <c r="G546" s="10" t="e">
        <f t="shared" si="37"/>
        <v>#DIV/0!</v>
      </c>
      <c r="H546" s="10" t="e">
        <f t="shared" si="37"/>
        <v>#DIV/0!</v>
      </c>
      <c r="I546" s="10" t="e">
        <f t="shared" si="37"/>
        <v>#DIV/0!</v>
      </c>
      <c r="J546" s="10" t="e">
        <f t="shared" si="37"/>
        <v>#DIV/0!</v>
      </c>
      <c r="K546" s="10" t="e">
        <f t="shared" si="37"/>
        <v>#DIV/0!</v>
      </c>
      <c r="L546" s="10" t="e">
        <f t="shared" si="37"/>
        <v>#DIV/0!</v>
      </c>
      <c r="M546" s="10" t="e">
        <f t="shared" si="37"/>
        <v>#DIV/0!</v>
      </c>
      <c r="N546" s="10" t="e">
        <f>N544/M544-1</f>
        <v>#VALUE!</v>
      </c>
      <c r="O546" s="10" t="e">
        <f>O544/N544-1</f>
        <v>#VALUE!</v>
      </c>
      <c r="P546" s="10" t="e">
        <f>P544/O544-1</f>
        <v>#VALUE!</v>
      </c>
      <c r="Q546" s="120"/>
      <c r="R546" s="6"/>
      <c r="S546" s="3"/>
    </row>
    <row r="547" spans="1:19" ht="14">
      <c r="B547" s="357" t="s">
        <v>27</v>
      </c>
      <c r="C547" s="357"/>
      <c r="D547" s="357"/>
      <c r="E547" s="357"/>
      <c r="F547" s="357"/>
      <c r="G547" s="357"/>
      <c r="H547" s="357"/>
      <c r="I547" s="357"/>
      <c r="J547" s="357"/>
      <c r="K547" s="357"/>
      <c r="L547" s="357"/>
      <c r="M547" s="357"/>
      <c r="N547" s="357"/>
      <c r="O547" s="120"/>
      <c r="P547" s="120"/>
      <c r="Q547" s="16" t="str">
        <f t="shared" si="35"/>
        <v/>
      </c>
      <c r="R547" s="6"/>
      <c r="S547" s="9" t="s">
        <v>12</v>
      </c>
    </row>
    <row r="548" spans="1:19" ht="14">
      <c r="B548" s="16" t="str">
        <f t="shared" ref="B548:Q555" si="38">IFERROR(B540+B586,"")</f>
        <v/>
      </c>
      <c r="C548" s="16" t="str">
        <f t="shared" si="38"/>
        <v/>
      </c>
      <c r="D548" s="16" t="str">
        <f t="shared" si="38"/>
        <v/>
      </c>
      <c r="E548" s="16" t="str">
        <f t="shared" si="38"/>
        <v/>
      </c>
      <c r="F548" s="16" t="str">
        <f t="shared" si="38"/>
        <v/>
      </c>
      <c r="G548" s="16" t="str">
        <f t="shared" si="38"/>
        <v/>
      </c>
      <c r="H548" s="16" t="str">
        <f t="shared" si="38"/>
        <v/>
      </c>
      <c r="I548" s="16" t="str">
        <f t="shared" si="38"/>
        <v/>
      </c>
      <c r="J548" s="16" t="str">
        <f t="shared" si="38"/>
        <v/>
      </c>
      <c r="K548" s="16" t="str">
        <f t="shared" si="38"/>
        <v/>
      </c>
      <c r="L548" s="16" t="str">
        <f t="shared" si="38"/>
        <v/>
      </c>
      <c r="M548" s="16" t="str">
        <f t="shared" si="38"/>
        <v/>
      </c>
      <c r="N548" s="16" t="str">
        <f t="shared" si="38"/>
        <v/>
      </c>
      <c r="O548" s="16" t="str">
        <f t="shared" si="38"/>
        <v/>
      </c>
      <c r="P548" s="16" t="str">
        <f t="shared" si="38"/>
        <v/>
      </c>
      <c r="Q548" s="7" t="str">
        <f t="shared" si="35"/>
        <v/>
      </c>
      <c r="R548" s="6"/>
      <c r="S548" s="9" t="s">
        <v>13</v>
      </c>
    </row>
    <row r="549" spans="1:19" ht="14">
      <c r="B549" s="7" t="str">
        <f t="shared" ref="B549:Q558" si="39">IFERROR(B541+B587-B586,"")</f>
        <v/>
      </c>
      <c r="C549" s="7" t="str">
        <f t="shared" si="39"/>
        <v/>
      </c>
      <c r="D549" s="7" t="str">
        <f t="shared" si="39"/>
        <v/>
      </c>
      <c r="E549" s="7" t="str">
        <f t="shared" si="39"/>
        <v/>
      </c>
      <c r="F549" s="7" t="str">
        <f t="shared" si="39"/>
        <v/>
      </c>
      <c r="G549" s="7" t="str">
        <f t="shared" si="39"/>
        <v/>
      </c>
      <c r="H549" s="7" t="str">
        <f t="shared" si="39"/>
        <v/>
      </c>
      <c r="I549" s="7" t="str">
        <f t="shared" si="39"/>
        <v/>
      </c>
      <c r="J549" s="7" t="str">
        <f t="shared" si="39"/>
        <v/>
      </c>
      <c r="K549" s="7" t="str">
        <f t="shared" si="39"/>
        <v/>
      </c>
      <c r="L549" s="7" t="str">
        <f t="shared" si="39"/>
        <v/>
      </c>
      <c r="M549" s="7" t="str">
        <f t="shared" si="39"/>
        <v/>
      </c>
      <c r="N549" s="7" t="str">
        <f t="shared" si="39"/>
        <v/>
      </c>
      <c r="O549" s="7" t="str">
        <f t="shared" si="39"/>
        <v/>
      </c>
      <c r="P549" s="7" t="str">
        <f t="shared" si="39"/>
        <v/>
      </c>
      <c r="Q549" s="7" t="str">
        <f t="shared" si="35"/>
        <v/>
      </c>
      <c r="R549" s="6"/>
      <c r="S549" s="9" t="s">
        <v>14</v>
      </c>
    </row>
    <row r="550" spans="1:19" ht="14">
      <c r="B550" s="7" t="str">
        <f t="shared" si="39"/>
        <v/>
      </c>
      <c r="C550" s="7" t="str">
        <f t="shared" si="39"/>
        <v/>
      </c>
      <c r="D550" s="7" t="str">
        <f t="shared" si="39"/>
        <v/>
      </c>
      <c r="E550" s="7" t="str">
        <f t="shared" si="39"/>
        <v/>
      </c>
      <c r="F550" s="7" t="str">
        <f t="shared" si="39"/>
        <v/>
      </c>
      <c r="G550" s="7" t="str">
        <f t="shared" si="39"/>
        <v/>
      </c>
      <c r="H550" s="7" t="str">
        <f t="shared" si="39"/>
        <v/>
      </c>
      <c r="I550" s="7" t="str">
        <f t="shared" si="39"/>
        <v/>
      </c>
      <c r="J550" s="7" t="str">
        <f t="shared" si="39"/>
        <v/>
      </c>
      <c r="K550" s="7" t="str">
        <f t="shared" si="39"/>
        <v/>
      </c>
      <c r="L550" s="7" t="str">
        <f t="shared" si="39"/>
        <v/>
      </c>
      <c r="M550" s="7" t="str">
        <f t="shared" si="39"/>
        <v/>
      </c>
      <c r="N550" s="7" t="str">
        <f t="shared" si="39"/>
        <v/>
      </c>
      <c r="O550" s="7" t="str">
        <f t="shared" si="39"/>
        <v/>
      </c>
      <c r="P550" s="7" t="str">
        <f t="shared" si="39"/>
        <v/>
      </c>
      <c r="Q550" s="18" t="str">
        <f t="shared" si="35"/>
        <v/>
      </c>
      <c r="R550" s="6"/>
      <c r="S550" s="9" t="s">
        <v>19</v>
      </c>
    </row>
    <row r="551" spans="1:19" ht="14">
      <c r="B551" s="18" t="str">
        <f t="shared" si="39"/>
        <v/>
      </c>
      <c r="C551" s="18" t="str">
        <f t="shared" si="39"/>
        <v/>
      </c>
      <c r="D551" s="18" t="str">
        <f t="shared" si="39"/>
        <v/>
      </c>
      <c r="E551" s="18" t="str">
        <f t="shared" si="39"/>
        <v/>
      </c>
      <c r="F551" s="18" t="str">
        <f t="shared" si="39"/>
        <v/>
      </c>
      <c r="G551" s="18" t="str">
        <f t="shared" si="39"/>
        <v/>
      </c>
      <c r="H551" s="18" t="str">
        <f t="shared" si="39"/>
        <v/>
      </c>
      <c r="I551" s="18" t="str">
        <f t="shared" si="39"/>
        <v/>
      </c>
      <c r="J551" s="18" t="str">
        <f t="shared" si="39"/>
        <v/>
      </c>
      <c r="K551" s="18" t="str">
        <f t="shared" si="39"/>
        <v/>
      </c>
      <c r="L551" s="18" t="str">
        <f t="shared" si="39"/>
        <v/>
      </c>
      <c r="M551" s="18" t="str">
        <f t="shared" si="39"/>
        <v/>
      </c>
      <c r="N551" s="18" t="str">
        <f t="shared" si="39"/>
        <v/>
      </c>
      <c r="O551" s="18" t="str">
        <f t="shared" si="39"/>
        <v/>
      </c>
      <c r="P551" s="18" t="str">
        <f t="shared" si="39"/>
        <v/>
      </c>
      <c r="Q551" s="18" t="str">
        <f t="shared" si="35"/>
        <v/>
      </c>
      <c r="R551" s="6"/>
      <c r="S551" s="9" t="s">
        <v>15</v>
      </c>
    </row>
    <row r="552" spans="1:19" ht="14">
      <c r="B552" s="25" t="str">
        <f t="shared" ref="B552:Q559" si="40">IFERROR(B544+B589,"")</f>
        <v/>
      </c>
      <c r="C552" s="18" t="str">
        <f t="shared" si="40"/>
        <v/>
      </c>
      <c r="D552" s="18" t="str">
        <f t="shared" si="40"/>
        <v/>
      </c>
      <c r="E552" s="18" t="str">
        <f t="shared" si="40"/>
        <v/>
      </c>
      <c r="F552" s="18" t="str">
        <f t="shared" si="40"/>
        <v/>
      </c>
      <c r="G552" s="18" t="str">
        <f t="shared" si="40"/>
        <v/>
      </c>
      <c r="H552" s="18" t="str">
        <f t="shared" si="40"/>
        <v/>
      </c>
      <c r="I552" s="18" t="str">
        <f t="shared" si="40"/>
        <v/>
      </c>
      <c r="J552" s="18" t="str">
        <f t="shared" si="40"/>
        <v/>
      </c>
      <c r="K552" s="18" t="str">
        <f t="shared" si="40"/>
        <v/>
      </c>
      <c r="L552" s="18" t="str">
        <f t="shared" si="40"/>
        <v/>
      </c>
      <c r="M552" s="18" t="str">
        <f t="shared" si="40"/>
        <v/>
      </c>
      <c r="N552" s="18" t="str">
        <f t="shared" si="40"/>
        <v/>
      </c>
      <c r="O552" s="18" t="str">
        <f t="shared" si="40"/>
        <v/>
      </c>
      <c r="P552" s="18" t="str">
        <f t="shared" si="40"/>
        <v/>
      </c>
      <c r="Q552" s="10" t="e">
        <f t="shared" ref="Q552" si="41">+Q551/(Q$465+Q$472)</f>
        <v>#VALUE!</v>
      </c>
      <c r="R552" s="6"/>
      <c r="S552" s="11" t="s">
        <v>26</v>
      </c>
    </row>
    <row r="553" spans="1:19" s="87" customFormat="1" ht="14">
      <c r="A553" s="79"/>
      <c r="B553" s="10" t="e">
        <f>+B552/(B$458+B$465)</f>
        <v>#VALUE!</v>
      </c>
      <c r="C553" s="10" t="e">
        <f>+C552/(C$458+C$465)</f>
        <v>#VALUE!</v>
      </c>
      <c r="D553" s="10" t="e">
        <f>+D552/(D$458+D$465)</f>
        <v>#VALUE!</v>
      </c>
      <c r="E553" s="10" t="e">
        <f>+E552/(E$458+E$465)</f>
        <v>#VALUE!</v>
      </c>
      <c r="F553" s="10" t="e">
        <f>+F552/(F$458+F$465)</f>
        <v>#VALUE!</v>
      </c>
      <c r="G553" s="10" t="e">
        <f>+G552/(G$458+G$465)</f>
        <v>#VALUE!</v>
      </c>
      <c r="H553" s="10" t="e">
        <f>+H552/(H$458+H$465)</f>
        <v>#VALUE!</v>
      </c>
      <c r="I553" s="10" t="e">
        <f>+I552/(I$458+I$465)</f>
        <v>#VALUE!</v>
      </c>
      <c r="J553" s="10" t="e">
        <f>+J552/(J$458+J$465)</f>
        <v>#VALUE!</v>
      </c>
      <c r="K553" s="10" t="e">
        <f>+K552/(K$458+K$465)</f>
        <v>#VALUE!</v>
      </c>
      <c r="L553" s="10" t="e">
        <f>+L552/(L$458+L$465)</f>
        <v>#VALUE!</v>
      </c>
      <c r="M553" s="10" t="e">
        <f>+M552/(M$458+M$465)</f>
        <v>#VALUE!</v>
      </c>
      <c r="N553" s="10" t="e">
        <f>+N552/(N$458+N$465)</f>
        <v>#VALUE!</v>
      </c>
      <c r="O553" s="10" t="e">
        <f>+O552/(O$458+O$465)</f>
        <v>#VALUE!</v>
      </c>
      <c r="P553" s="10" t="e">
        <f>+P552/(P$458+P$465)</f>
        <v>#VALUE!</v>
      </c>
      <c r="Q553" s="10" t="e">
        <f>Q551/P544-1</f>
        <v>#VALUE!</v>
      </c>
      <c r="R553" s="17"/>
      <c r="S553" s="14" t="s">
        <v>20</v>
      </c>
    </row>
    <row r="554" spans="1:19" ht="14">
      <c r="A554" s="86"/>
      <c r="B554" s="19"/>
      <c r="C554" s="10" t="e">
        <f t="shared" ref="C554:M554" si="42">C552/B552-1</f>
        <v>#VALUE!</v>
      </c>
      <c r="D554" s="10" t="e">
        <f t="shared" si="42"/>
        <v>#VALUE!</v>
      </c>
      <c r="E554" s="10" t="e">
        <f t="shared" si="42"/>
        <v>#VALUE!</v>
      </c>
      <c r="F554" s="10" t="e">
        <f t="shared" si="42"/>
        <v>#VALUE!</v>
      </c>
      <c r="G554" s="10" t="e">
        <f t="shared" si="42"/>
        <v>#VALUE!</v>
      </c>
      <c r="H554" s="10" t="e">
        <f t="shared" si="42"/>
        <v>#VALUE!</v>
      </c>
      <c r="I554" s="10" t="e">
        <f t="shared" si="42"/>
        <v>#VALUE!</v>
      </c>
      <c r="J554" s="10" t="e">
        <f t="shared" si="42"/>
        <v>#VALUE!</v>
      </c>
      <c r="K554" s="10" t="e">
        <f t="shared" si="42"/>
        <v>#VALUE!</v>
      </c>
      <c r="L554" s="10" t="e">
        <f t="shared" si="42"/>
        <v>#VALUE!</v>
      </c>
      <c r="M554" s="10" t="e">
        <f t="shared" si="42"/>
        <v>#VALUE!</v>
      </c>
      <c r="N554" s="10" t="e">
        <f>N552/M552-1</f>
        <v>#VALUE!</v>
      </c>
      <c r="O554" s="10" t="e">
        <f>O552/N552-1</f>
        <v>#VALUE!</v>
      </c>
      <c r="P554" s="10" t="e">
        <f>P552/O552-1</f>
        <v>#VALUE!</v>
      </c>
      <c r="Q554" s="120"/>
      <c r="R554" s="6"/>
      <c r="S554" s="11"/>
    </row>
    <row r="555" spans="1:19" ht="14">
      <c r="B555" s="355" t="s">
        <v>355</v>
      </c>
      <c r="C555" s="355"/>
      <c r="D555" s="355"/>
      <c r="E555" s="355"/>
      <c r="F555" s="355"/>
      <c r="G555" s="355"/>
      <c r="H555" s="355"/>
      <c r="I555" s="355"/>
      <c r="J555" s="355"/>
      <c r="K555" s="355"/>
      <c r="L555" s="355"/>
      <c r="M555" s="355"/>
      <c r="N555" s="355"/>
      <c r="O555" s="118"/>
      <c r="P555" s="118"/>
      <c r="Q555" s="16" t="str">
        <f t="shared" si="38"/>
        <v/>
      </c>
      <c r="R555" s="6"/>
      <c r="S555" s="9" t="s">
        <v>12</v>
      </c>
    </row>
    <row r="556" spans="1:19" ht="14">
      <c r="B556" s="16" t="str">
        <f>IFERROR(VLOOKUP($B$555,$130:$216,MATCH($S563&amp;"/"&amp;B$341,$128:$128,0),FALSE),"")</f>
        <v/>
      </c>
      <c r="C556" s="16" t="str">
        <f>IFERROR(VLOOKUP($B$555,$130:$216,MATCH($S563&amp;"/"&amp;C$341,$128:$128,0),FALSE),"")</f>
        <v/>
      </c>
      <c r="D556" s="16" t="str">
        <f>IFERROR(VLOOKUP($B$555,$130:$216,MATCH($S563&amp;"/"&amp;D$341,$128:$128,0),FALSE),"")</f>
        <v/>
      </c>
      <c r="E556" s="16" t="str">
        <f>IFERROR(VLOOKUP($B$555,$130:$216,MATCH($S563&amp;"/"&amp;E$341,$128:$128,0),FALSE),"")</f>
        <v/>
      </c>
      <c r="F556" s="16" t="str">
        <f>IFERROR(VLOOKUP($B$555,$130:$216,MATCH($S563&amp;"/"&amp;F$341,$128:$128,0),FALSE),"")</f>
        <v/>
      </c>
      <c r="G556" s="16" t="str">
        <f>IFERROR(VLOOKUP($B$555,$130:$216,MATCH($S563&amp;"/"&amp;G$341,$128:$128,0),FALSE),"")</f>
        <v/>
      </c>
      <c r="H556" s="16" t="str">
        <f>IFERROR(VLOOKUP($B$555,$130:$216,MATCH($S563&amp;"/"&amp;H$341,$128:$128,0),FALSE),"")</f>
        <v/>
      </c>
      <c r="I556" s="16" t="str">
        <f>IFERROR(VLOOKUP($B$555,$130:$216,MATCH($S563&amp;"/"&amp;I$341,$128:$128,0),FALSE),"")</f>
        <v/>
      </c>
      <c r="J556" s="16" t="str">
        <f>IFERROR(VLOOKUP($B$555,$130:$216,MATCH($S563&amp;"/"&amp;J$341,$128:$128,0),FALSE),"")</f>
        <v/>
      </c>
      <c r="K556" s="16" t="str">
        <f>IFERROR(VLOOKUP($B$555,$130:$216,MATCH($S563&amp;"/"&amp;K$341,$128:$128,0),FALSE),"")</f>
        <v/>
      </c>
      <c r="L556" s="16" t="str">
        <f>IFERROR(VLOOKUP($B$555,$130:$216,MATCH($S563&amp;"/"&amp;L$341,$128:$128,0),FALSE),"")</f>
        <v/>
      </c>
      <c r="M556" s="16">
        <f>IFERROR(VLOOKUP($B$555,$130:$216,MATCH($S563&amp;"/"&amp;M$341,$128:$128,0),FALSE),"")</f>
        <v>8896</v>
      </c>
      <c r="N556" s="16">
        <f>IFERROR(VLOOKUP($B$555,$130:$216,MATCH($S563&amp;"/"&amp;N$341,$128:$128,0),FALSE),"")</f>
        <v>9695</v>
      </c>
      <c r="O556" s="16" t="str">
        <f>IFERROR(VLOOKUP($B$555,$130:$216,MATCH($S563&amp;"/"&amp;O$341,$128:$128,0),FALSE),"")</f>
        <v/>
      </c>
      <c r="P556" s="16" t="str">
        <f>IFERROR(VLOOKUP($B$555,$130:$216,MATCH($S563&amp;"/"&amp;P$341,$128:$128,0),FALSE),"")</f>
        <v/>
      </c>
      <c r="Q556" s="7" t="str">
        <f t="shared" si="39"/>
        <v/>
      </c>
      <c r="R556" s="6"/>
      <c r="S556" s="9" t="s">
        <v>13</v>
      </c>
    </row>
    <row r="557" spans="1:19" ht="14">
      <c r="B557" s="7" t="str">
        <f>IFERROR(VLOOKUP($B$555,$130:$216,MATCH($S564&amp;"/"&amp;B$341,$128:$128,0),FALSE),"")</f>
        <v/>
      </c>
      <c r="C557" s="7" t="str">
        <f>IFERROR(VLOOKUP($B$555,$130:$216,MATCH($S564&amp;"/"&amp;C$341,$128:$128,0),FALSE),"")</f>
        <v/>
      </c>
      <c r="D557" s="7" t="str">
        <f>IFERROR(VLOOKUP($B$555,$130:$216,MATCH($S564&amp;"/"&amp;D$341,$128:$128,0),FALSE),"")</f>
        <v/>
      </c>
      <c r="E557" s="7" t="str">
        <f>IFERROR(VLOOKUP($B$555,$130:$216,MATCH($S564&amp;"/"&amp;E$341,$128:$128,0),FALSE),"")</f>
        <v/>
      </c>
      <c r="F557" s="7" t="str">
        <f>IFERROR(VLOOKUP($B$555,$130:$216,MATCH($S564&amp;"/"&amp;F$341,$128:$128,0),FALSE),"")</f>
        <v/>
      </c>
      <c r="G557" s="7" t="str">
        <f>IFERROR(VLOOKUP($B$555,$130:$216,MATCH($S564&amp;"/"&amp;G$341,$128:$128,0),FALSE),"")</f>
        <v/>
      </c>
      <c r="H557" s="7" t="str">
        <f>IFERROR(VLOOKUP($B$555,$130:$216,MATCH($S564&amp;"/"&amp;H$341,$128:$128,0),FALSE),"")</f>
        <v/>
      </c>
      <c r="I557" s="7" t="str">
        <f>IFERROR(VLOOKUP($B$555,$130:$216,MATCH($S564&amp;"/"&amp;I$341,$128:$128,0),FALSE),"")</f>
        <v/>
      </c>
      <c r="J557" s="7" t="str">
        <f>IFERROR(VLOOKUP($B$555,$130:$216,MATCH($S564&amp;"/"&amp;J$341,$128:$128,0),FALSE),"")</f>
        <v/>
      </c>
      <c r="K557" s="7" t="str">
        <f>IFERROR(VLOOKUP($B$555,$130:$216,MATCH($S564&amp;"/"&amp;K$341,$128:$128,0),FALSE),"")</f>
        <v/>
      </c>
      <c r="L557" s="7" t="str">
        <f>IFERROR(VLOOKUP($B$555,$130:$216,MATCH($S564&amp;"/"&amp;L$341,$128:$128,0),FALSE),"")</f>
        <v/>
      </c>
      <c r="M557" s="7">
        <f>IFERROR(VLOOKUP($B$555,$130:$216,MATCH($S564&amp;"/"&amp;M$341,$128:$128,0),FALSE),"")</f>
        <v>13082</v>
      </c>
      <c r="N557" s="7">
        <f>IFERROR(VLOOKUP($B$555,$130:$216,MATCH($S564&amp;"/"&amp;N$341,$128:$128,0),FALSE),"")</f>
        <v>1667</v>
      </c>
      <c r="O557" s="7" t="str">
        <f>IFERROR(VLOOKUP($B$555,$130:$216,MATCH($S564&amp;"/"&amp;O$341,$128:$128,0),FALSE),"")</f>
        <v/>
      </c>
      <c r="P557" s="7" t="str">
        <f>IFERROR(VLOOKUP($B$555,$130:$216,MATCH($S564&amp;"/"&amp;P$341,$128:$128,0),FALSE),"")</f>
        <v/>
      </c>
      <c r="Q557" s="7" t="str">
        <f t="shared" si="39"/>
        <v/>
      </c>
      <c r="R557" s="6"/>
      <c r="S557" s="9" t="s">
        <v>14</v>
      </c>
    </row>
    <row r="558" spans="1:19" ht="14">
      <c r="B558" s="7" t="str">
        <f>IFERROR(VLOOKUP($B$555,$130:$216,MATCH($S565&amp;"/"&amp;B$341,$128:$128,0),FALSE),"")</f>
        <v/>
      </c>
      <c r="C558" s="7" t="str">
        <f>IFERROR(VLOOKUP($B$555,$130:$216,MATCH($S565&amp;"/"&amp;C$341,$128:$128,0),FALSE),"")</f>
        <v/>
      </c>
      <c r="D558" s="7" t="str">
        <f>IFERROR(VLOOKUP($B$555,$130:$216,MATCH($S565&amp;"/"&amp;D$341,$128:$128,0),FALSE),"")</f>
        <v/>
      </c>
      <c r="E558" s="7" t="str">
        <f>IFERROR(VLOOKUP($B$555,$130:$216,MATCH($S565&amp;"/"&amp;E$341,$128:$128,0),FALSE),"")</f>
        <v/>
      </c>
      <c r="F558" s="7" t="str">
        <f>IFERROR(VLOOKUP($B$555,$130:$216,MATCH($S565&amp;"/"&amp;F$341,$128:$128,0),FALSE),"")</f>
        <v/>
      </c>
      <c r="G558" s="7" t="str">
        <f>IFERROR(VLOOKUP($B$555,$130:$216,MATCH($S565&amp;"/"&amp;G$341,$128:$128,0),FALSE),"")</f>
        <v/>
      </c>
      <c r="H558" s="7" t="str">
        <f>IFERROR(VLOOKUP($B$555,$130:$216,MATCH($S565&amp;"/"&amp;H$341,$128:$128,0),FALSE),"")</f>
        <v/>
      </c>
      <c r="I558" s="7" t="str">
        <f>IFERROR(VLOOKUP($B$555,$130:$216,MATCH($S565&amp;"/"&amp;I$341,$128:$128,0),FALSE),"")</f>
        <v/>
      </c>
      <c r="J558" s="7" t="str">
        <f>IFERROR(VLOOKUP($B$555,$130:$216,MATCH($S565&amp;"/"&amp;J$341,$128:$128,0),FALSE),"")</f>
        <v/>
      </c>
      <c r="K558" s="7" t="str">
        <f>IFERROR(VLOOKUP($B$555,$130:$216,MATCH($S565&amp;"/"&amp;K$341,$128:$128,0),FALSE),"")</f>
        <v/>
      </c>
      <c r="L558" s="7" t="str">
        <f>IFERROR(VLOOKUP($B$555,$130:$216,MATCH($S565&amp;"/"&amp;L$341,$128:$128,0),FALSE),"")</f>
        <v/>
      </c>
      <c r="M558" s="7">
        <f>IFERROR(VLOOKUP($B$555,$130:$216,MATCH($S565&amp;"/"&amp;M$341,$128:$128,0),FALSE),"")</f>
        <v>0</v>
      </c>
      <c r="N558" s="7" t="str">
        <f>IFERROR(VLOOKUP($B$555,$130:$216,MATCH($S565&amp;"/"&amp;N$341,$128:$128,0),FALSE),"")</f>
        <v/>
      </c>
      <c r="O558" s="7" t="str">
        <f>IFERROR(VLOOKUP($B$555,$130:$216,MATCH($S565&amp;"/"&amp;O$341,$128:$128,0),FALSE),"")</f>
        <v/>
      </c>
      <c r="P558" s="7" t="str">
        <f>IFERROR(VLOOKUP($B$555,$130:$216,MATCH($S565&amp;"/"&amp;P$341,$128:$128,0),FALSE),"")</f>
        <v/>
      </c>
      <c r="Q558" s="18" t="str">
        <f t="shared" si="39"/>
        <v/>
      </c>
      <c r="R558" s="6"/>
      <c r="S558" s="9" t="s">
        <v>19</v>
      </c>
    </row>
    <row r="559" spans="1:19" ht="14">
      <c r="B559" s="18" t="str">
        <f>IFERROR(VLOOKUP($B$555,$130:$216,MATCH($S566&amp;"/"&amp;B$341,$128:$128,0),FALSE),"")</f>
        <v/>
      </c>
      <c r="C559" s="18" t="str">
        <f>IFERROR(VLOOKUP($B$555,$130:$216,MATCH($S566&amp;"/"&amp;C$341,$128:$128,0),FALSE),"")</f>
        <v/>
      </c>
      <c r="D559" s="18" t="str">
        <f>IFERROR(VLOOKUP($B$555,$130:$216,MATCH($S566&amp;"/"&amp;D$341,$128:$128,0),FALSE),"")</f>
        <v/>
      </c>
      <c r="E559" s="18" t="str">
        <f>IFERROR(VLOOKUP($B$555,$130:$216,MATCH($S566&amp;"/"&amp;E$341,$128:$128,0),FALSE),"")</f>
        <v/>
      </c>
      <c r="F559" s="18" t="str">
        <f>IFERROR(VLOOKUP($B$555,$130:$216,MATCH($S566&amp;"/"&amp;F$341,$128:$128,0),FALSE),"")</f>
        <v/>
      </c>
      <c r="G559" s="18" t="str">
        <f>IFERROR(VLOOKUP($B$555,$130:$216,MATCH($S566&amp;"/"&amp;G$341,$128:$128,0),FALSE),"")</f>
        <v/>
      </c>
      <c r="H559" s="18" t="str">
        <f>IFERROR(VLOOKUP($B$555,$130:$216,MATCH($S566&amp;"/"&amp;H$341,$128:$128,0),FALSE),"")</f>
        <v/>
      </c>
      <c r="I559" s="18" t="str">
        <f>IFERROR(VLOOKUP($B$555,$130:$216,MATCH($S566&amp;"/"&amp;I$341,$128:$128,0),FALSE),"")</f>
        <v/>
      </c>
      <c r="J559" s="18" t="str">
        <f>IFERROR(VLOOKUP($B$555,$130:$216,MATCH($S566&amp;"/"&amp;J$341,$128:$128,0),FALSE),"")</f>
        <v/>
      </c>
      <c r="K559" s="18" t="str">
        <f>IFERROR(VLOOKUP($B$555,$130:$216,MATCH($S566&amp;"/"&amp;K$341,$128:$128,0),FALSE),"")</f>
        <v/>
      </c>
      <c r="L559" s="18" t="str">
        <f>IFERROR(VLOOKUP($B$555,$130:$216,MATCH($S566&amp;"/"&amp;L$341,$128:$128,0),FALSE),"")</f>
        <v/>
      </c>
      <c r="M559" s="18">
        <f>IFERROR(VLOOKUP($B$555,$130:$216,MATCH($S566&amp;"/"&amp;M$341,$128:$128,0),FALSE),"")</f>
        <v>0</v>
      </c>
      <c r="N559" s="18" t="str">
        <f>IFERROR(VLOOKUP($B$555,$130:$216,MATCH($S566&amp;"/"&amp;N$341,$128:$128,0),FALSE),"")</f>
        <v/>
      </c>
      <c r="O559" s="18" t="str">
        <f>IFERROR(VLOOKUP($B$555,$130:$216,MATCH($S566&amp;"/"&amp;O$341,$128:$128,0),FALSE),"")</f>
        <v/>
      </c>
      <c r="P559" s="18" t="str">
        <f>IFERROR(VLOOKUP($B$555,$130:$216,MATCH($S566&amp;"/"&amp;P$341,$128:$128,0),FALSE),"")</f>
        <v/>
      </c>
      <c r="Q559" s="18" t="str">
        <f t="shared" si="40"/>
        <v/>
      </c>
      <c r="R559" s="6"/>
      <c r="S559" s="9" t="s">
        <v>15</v>
      </c>
    </row>
    <row r="560" spans="1:19" ht="14">
      <c r="B560" s="18">
        <f>SUM(B556:B559)</f>
        <v>0</v>
      </c>
      <c r="C560" s="18">
        <f t="shared" ref="C560:M560" si="43">SUM(C556:C559)</f>
        <v>0</v>
      </c>
      <c r="D560" s="18">
        <f t="shared" si="43"/>
        <v>0</v>
      </c>
      <c r="E560" s="18">
        <f t="shared" si="43"/>
        <v>0</v>
      </c>
      <c r="F560" s="18">
        <f t="shared" si="43"/>
        <v>0</v>
      </c>
      <c r="G560" s="18">
        <f t="shared" si="43"/>
        <v>0</v>
      </c>
      <c r="H560" s="18">
        <f t="shared" si="43"/>
        <v>0</v>
      </c>
      <c r="I560" s="18">
        <f t="shared" si="43"/>
        <v>0</v>
      </c>
      <c r="J560" s="18">
        <f t="shared" si="43"/>
        <v>0</v>
      </c>
      <c r="K560" s="18">
        <f t="shared" si="43"/>
        <v>0</v>
      </c>
      <c r="L560" s="18">
        <f t="shared" si="43"/>
        <v>0</v>
      </c>
      <c r="M560" s="18">
        <f t="shared" si="43"/>
        <v>21978</v>
      </c>
      <c r="N560" s="18">
        <f>IF(N557="",N556*4,IF(N558="",(N557+N556)*2,IF(N559="",((N558+N557+N556)/3)*4,SUM(N556:N559))))</f>
        <v>22724</v>
      </c>
      <c r="O560" s="18" t="e">
        <f>IF(O557="",O556*4,IF(O558="",(O557+O556)*2,IF(O559="",((O558+O557+O556)/3)*4,SUM(O556:O559))))</f>
        <v>#VALUE!</v>
      </c>
      <c r="P560" s="18" t="e">
        <f>IF(P557="",P556*4,IF(P558="",(P557+P556)*2,IF(P559="",((P558+P557+P556)/3)*4,SUM(P556:P559))))</f>
        <v>#VALUE!</v>
      </c>
      <c r="Q560" s="10" t="e">
        <f t="shared" ref="Q560" si="44">+Q559/(Q$465+Q$472)</f>
        <v>#VALUE!</v>
      </c>
      <c r="R560" s="6"/>
      <c r="S560" s="11" t="s">
        <v>28</v>
      </c>
    </row>
    <row r="561" spans="1:19" s="87" customFormat="1" ht="14">
      <c r="A561" s="79"/>
      <c r="B561" s="10" t="e">
        <f>+B560/(B$458+B$465)</f>
        <v>#DIV/0!</v>
      </c>
      <c r="C561" s="10" t="e">
        <f>+C560/(C$458+C$465)</f>
        <v>#DIV/0!</v>
      </c>
      <c r="D561" s="10" t="e">
        <f>+D560/(D$458+D$465)</f>
        <v>#DIV/0!</v>
      </c>
      <c r="E561" s="10" t="e">
        <f>+E560/(E$458+E$465)</f>
        <v>#DIV/0!</v>
      </c>
      <c r="F561" s="10" t="e">
        <f>+F560/(F$458+F$465)</f>
        <v>#DIV/0!</v>
      </c>
      <c r="G561" s="10" t="e">
        <f>+G560/(G$458+G$465)</f>
        <v>#DIV/0!</v>
      </c>
      <c r="H561" s="10" t="e">
        <f>+H560/(H$458+H$465)</f>
        <v>#DIV/0!</v>
      </c>
      <c r="I561" s="10" t="e">
        <f>+I560/(I$458+I$465)</f>
        <v>#DIV/0!</v>
      </c>
      <c r="J561" s="10" t="e">
        <f>+J560/(J$458+J$465)</f>
        <v>#DIV/0!</v>
      </c>
      <c r="K561" s="10" t="e">
        <f>+K560/(K$458+K$465)</f>
        <v>#DIV/0!</v>
      </c>
      <c r="L561" s="10" t="e">
        <f>+L560/(L$458+L$465)</f>
        <v>#DIV/0!</v>
      </c>
      <c r="M561" s="10" t="e">
        <f>+M560/(M$458+M$465)</f>
        <v>#DIV/0!</v>
      </c>
      <c r="N561" s="10" t="e">
        <f>+N560/(N$458+N$465)</f>
        <v>#VALUE!</v>
      </c>
      <c r="O561" s="10" t="e">
        <f>+O560/(O$458+O$465)</f>
        <v>#VALUE!</v>
      </c>
      <c r="P561" s="10" t="e">
        <f>+P560/(P$458+P$465)</f>
        <v>#VALUE!</v>
      </c>
      <c r="Q561" s="10" t="e">
        <f>Q559/P552-1</f>
        <v>#VALUE!</v>
      </c>
      <c r="R561" s="17"/>
      <c r="S561" s="14" t="s">
        <v>20</v>
      </c>
    </row>
    <row r="562" spans="1:19" ht="14">
      <c r="B562" s="357" t="s">
        <v>29</v>
      </c>
      <c r="C562" s="357"/>
      <c r="D562" s="357"/>
      <c r="E562" s="357"/>
      <c r="F562" s="357"/>
      <c r="G562" s="357"/>
      <c r="H562" s="357"/>
      <c r="I562" s="357"/>
      <c r="J562" s="357"/>
      <c r="K562" s="357"/>
      <c r="L562" s="357"/>
      <c r="M562" s="357"/>
      <c r="N562" s="357"/>
      <c r="O562" s="120"/>
      <c r="P562" s="120"/>
      <c r="Q562" s="118"/>
      <c r="R562" s="6"/>
      <c r="S562" s="3"/>
    </row>
    <row r="563" spans="1:19" ht="14">
      <c r="B563" s="16" t="str">
        <f t="shared" ref="B563:Q573" si="45">IFERROR(B540-B556,"")</f>
        <v/>
      </c>
      <c r="C563" s="16" t="str">
        <f t="shared" si="45"/>
        <v/>
      </c>
      <c r="D563" s="16" t="str">
        <f t="shared" si="45"/>
        <v/>
      </c>
      <c r="E563" s="16" t="str">
        <f t="shared" si="45"/>
        <v/>
      </c>
      <c r="F563" s="16" t="str">
        <f t="shared" si="45"/>
        <v/>
      </c>
      <c r="G563" s="16" t="str">
        <f t="shared" si="45"/>
        <v/>
      </c>
      <c r="H563" s="16" t="str">
        <f t="shared" si="45"/>
        <v/>
      </c>
      <c r="I563" s="16" t="str">
        <f t="shared" si="45"/>
        <v/>
      </c>
      <c r="J563" s="16" t="str">
        <f t="shared" si="45"/>
        <v/>
      </c>
      <c r="K563" s="16" t="str">
        <f t="shared" si="45"/>
        <v/>
      </c>
      <c r="L563" s="16" t="str">
        <f t="shared" si="45"/>
        <v/>
      </c>
      <c r="M563" s="16" t="str">
        <f t="shared" si="45"/>
        <v/>
      </c>
      <c r="N563" s="16" t="str">
        <f t="shared" si="45"/>
        <v/>
      </c>
      <c r="O563" s="16" t="str">
        <f t="shared" si="45"/>
        <v/>
      </c>
      <c r="P563" s="16" t="str">
        <f t="shared" si="45"/>
        <v/>
      </c>
      <c r="Q563" s="16" t="str">
        <f>IFERROR(VLOOKUP($B$555,$130:$216,MATCH($S563&amp;"/"&amp;Q$348,$128:$128,0),FALSE),"")</f>
        <v/>
      </c>
      <c r="R563" s="6"/>
      <c r="S563" s="9" t="s">
        <v>12</v>
      </c>
    </row>
    <row r="564" spans="1:19" ht="14">
      <c r="B564" s="7" t="str">
        <f t="shared" si="45"/>
        <v/>
      </c>
      <c r="C564" s="7" t="str">
        <f t="shared" si="45"/>
        <v/>
      </c>
      <c r="D564" s="7" t="str">
        <f t="shared" si="45"/>
        <v/>
      </c>
      <c r="E564" s="7" t="str">
        <f t="shared" si="45"/>
        <v/>
      </c>
      <c r="F564" s="7" t="str">
        <f t="shared" si="45"/>
        <v/>
      </c>
      <c r="G564" s="7" t="str">
        <f t="shared" si="45"/>
        <v/>
      </c>
      <c r="H564" s="7" t="str">
        <f t="shared" si="45"/>
        <v/>
      </c>
      <c r="I564" s="7" t="str">
        <f t="shared" si="45"/>
        <v/>
      </c>
      <c r="J564" s="7" t="str">
        <f t="shared" si="45"/>
        <v/>
      </c>
      <c r="K564" s="7" t="str">
        <f t="shared" si="45"/>
        <v/>
      </c>
      <c r="L564" s="7" t="str">
        <f t="shared" si="45"/>
        <v/>
      </c>
      <c r="M564" s="7" t="str">
        <f t="shared" si="45"/>
        <v/>
      </c>
      <c r="N564" s="7" t="str">
        <f t="shared" si="45"/>
        <v/>
      </c>
      <c r="O564" s="7" t="str">
        <f t="shared" si="45"/>
        <v/>
      </c>
      <c r="P564" s="7" t="str">
        <f t="shared" si="45"/>
        <v/>
      </c>
      <c r="Q564" s="7" t="str">
        <f>IFERROR(VLOOKUP($B$555,$130:$216,MATCH($S564&amp;"/"&amp;Q$348,$128:$128,0),FALSE),"")</f>
        <v/>
      </c>
      <c r="R564" s="6"/>
      <c r="S564" s="9" t="s">
        <v>13</v>
      </c>
    </row>
    <row r="565" spans="1:19" ht="14">
      <c r="B565" s="7" t="str">
        <f t="shared" si="45"/>
        <v/>
      </c>
      <c r="C565" s="7" t="str">
        <f t="shared" si="45"/>
        <v/>
      </c>
      <c r="D565" s="7" t="str">
        <f t="shared" si="45"/>
        <v/>
      </c>
      <c r="E565" s="7" t="str">
        <f t="shared" si="45"/>
        <v/>
      </c>
      <c r="F565" s="7" t="str">
        <f t="shared" si="45"/>
        <v/>
      </c>
      <c r="G565" s="7" t="str">
        <f t="shared" si="45"/>
        <v/>
      </c>
      <c r="H565" s="7" t="str">
        <f t="shared" si="45"/>
        <v/>
      </c>
      <c r="I565" s="7" t="str">
        <f t="shared" si="45"/>
        <v/>
      </c>
      <c r="J565" s="7" t="str">
        <f t="shared" si="45"/>
        <v/>
      </c>
      <c r="K565" s="7" t="str">
        <f t="shared" si="45"/>
        <v/>
      </c>
      <c r="L565" s="7" t="str">
        <f t="shared" si="45"/>
        <v/>
      </c>
      <c r="M565" s="7" t="str">
        <f t="shared" si="45"/>
        <v/>
      </c>
      <c r="N565" s="7" t="str">
        <f t="shared" si="45"/>
        <v/>
      </c>
      <c r="O565" s="7" t="str">
        <f t="shared" si="45"/>
        <v/>
      </c>
      <c r="P565" s="7" t="str">
        <f t="shared" si="45"/>
        <v/>
      </c>
      <c r="Q565" s="7" t="str">
        <f>IFERROR(VLOOKUP($B$555,$130:$216,MATCH($S565&amp;"/"&amp;Q$348,$128:$128,0),FALSE),"")</f>
        <v/>
      </c>
      <c r="R565" s="6"/>
      <c r="S565" s="9" t="s">
        <v>14</v>
      </c>
    </row>
    <row r="566" spans="1:19" ht="14">
      <c r="B566" s="7" t="str">
        <f t="shared" si="45"/>
        <v/>
      </c>
      <c r="C566" s="18" t="str">
        <f t="shared" si="45"/>
        <v/>
      </c>
      <c r="D566" s="18" t="str">
        <f t="shared" si="45"/>
        <v/>
      </c>
      <c r="E566" s="18" t="str">
        <f t="shared" si="45"/>
        <v/>
      </c>
      <c r="F566" s="18" t="str">
        <f t="shared" si="45"/>
        <v/>
      </c>
      <c r="G566" s="18" t="str">
        <f t="shared" si="45"/>
        <v/>
      </c>
      <c r="H566" s="18" t="str">
        <f t="shared" si="45"/>
        <v/>
      </c>
      <c r="I566" s="18" t="str">
        <f t="shared" si="45"/>
        <v/>
      </c>
      <c r="J566" s="18" t="str">
        <f t="shared" si="45"/>
        <v/>
      </c>
      <c r="K566" s="18" t="str">
        <f t="shared" si="45"/>
        <v/>
      </c>
      <c r="L566" s="18" t="str">
        <f t="shared" si="45"/>
        <v/>
      </c>
      <c r="M566" s="18" t="str">
        <f t="shared" si="45"/>
        <v/>
      </c>
      <c r="N566" s="18" t="str">
        <f t="shared" si="45"/>
        <v/>
      </c>
      <c r="O566" s="18" t="str">
        <f t="shared" si="45"/>
        <v/>
      </c>
      <c r="P566" s="18" t="str">
        <f t="shared" si="45"/>
        <v/>
      </c>
      <c r="Q566" s="18" t="str">
        <f>IFERROR(VLOOKUP($B$555,$130:$216,MATCH($S566&amp;"/"&amp;Q$348,$128:$128,0),FALSE),"")</f>
        <v/>
      </c>
      <c r="R566" s="6"/>
      <c r="S566" s="9" t="s">
        <v>19</v>
      </c>
    </row>
    <row r="567" spans="1:19" ht="14">
      <c r="B567" s="25">
        <f t="shared" ref="B567:M567" si="46">B544-B560</f>
        <v>0</v>
      </c>
      <c r="C567" s="18">
        <f t="shared" si="46"/>
        <v>0</v>
      </c>
      <c r="D567" s="18">
        <f t="shared" si="46"/>
        <v>0</v>
      </c>
      <c r="E567" s="18">
        <f t="shared" si="46"/>
        <v>0</v>
      </c>
      <c r="F567" s="18">
        <f t="shared" si="46"/>
        <v>0</v>
      </c>
      <c r="G567" s="18">
        <f t="shared" si="46"/>
        <v>0</v>
      </c>
      <c r="H567" s="18">
        <f t="shared" si="46"/>
        <v>0</v>
      </c>
      <c r="I567" s="18">
        <f t="shared" si="46"/>
        <v>0</v>
      </c>
      <c r="J567" s="18">
        <f t="shared" si="46"/>
        <v>0</v>
      </c>
      <c r="K567" s="18">
        <f t="shared" si="46"/>
        <v>0</v>
      </c>
      <c r="L567" s="18">
        <f t="shared" si="46"/>
        <v>0</v>
      </c>
      <c r="M567" s="18">
        <f t="shared" si="46"/>
        <v>-25882</v>
      </c>
      <c r="N567" s="18" t="str">
        <f>IFERROR(N544-N560,"")</f>
        <v/>
      </c>
      <c r="O567" s="18" t="str">
        <f>IFERROR(O544-O560,"")</f>
        <v/>
      </c>
      <c r="P567" s="18" t="str">
        <f>IFERROR(P544-P560,"")</f>
        <v/>
      </c>
      <c r="Q567" s="18" t="e">
        <f>IF(Q564="",Q563*4,IF(Q565="",(Q564+Q563)*2,IF(Q566="",((Q565+Q564+Q563)/3)*4,SUM(Q563:Q566))))</f>
        <v>#VALUE!</v>
      </c>
      <c r="R567" s="6"/>
      <c r="S567" s="9" t="s">
        <v>15</v>
      </c>
    </row>
    <row r="568" spans="1:19" ht="14">
      <c r="B568" s="10" t="e">
        <f>+B567/(B$458+B$465)</f>
        <v>#DIV/0!</v>
      </c>
      <c r="C568" s="10" t="e">
        <f>+C567/(C$458+C$465)</f>
        <v>#DIV/0!</v>
      </c>
      <c r="D568" s="10" t="e">
        <f>+D567/(D$458+D$465)</f>
        <v>#DIV/0!</v>
      </c>
      <c r="E568" s="10" t="e">
        <f>+E567/(E$458+E$465)</f>
        <v>#DIV/0!</v>
      </c>
      <c r="F568" s="10" t="e">
        <f>+F567/(F$458+F$465)</f>
        <v>#DIV/0!</v>
      </c>
      <c r="G568" s="10" t="e">
        <f>+G567/(G$458+G$465)</f>
        <v>#DIV/0!</v>
      </c>
      <c r="H568" s="10" t="e">
        <f>+H567/(H$458+H$465)</f>
        <v>#DIV/0!</v>
      </c>
      <c r="I568" s="10" t="e">
        <f>+I567/(I$458+I$465)</f>
        <v>#DIV/0!</v>
      </c>
      <c r="J568" s="10" t="e">
        <f>+J567/(J$458+J$465)</f>
        <v>#DIV/0!</v>
      </c>
      <c r="K568" s="10" t="e">
        <f>+K567/(K$458+K$465)</f>
        <v>#DIV/0!</v>
      </c>
      <c r="L568" s="10" t="e">
        <f>+L567/(L$458+L$465)</f>
        <v>#DIV/0!</v>
      </c>
      <c r="M568" s="10" t="e">
        <f>+M567/(M$458+M$465)</f>
        <v>#DIV/0!</v>
      </c>
      <c r="N568" s="10" t="e">
        <f>+N567/(N$458+N$465)</f>
        <v>#VALUE!</v>
      </c>
      <c r="O568" s="10" t="e">
        <f>+O567/(O$458+O$465)</f>
        <v>#VALUE!</v>
      </c>
      <c r="P568" s="10" t="e">
        <f>+P567/(P$458+P$465)</f>
        <v>#VALUE!</v>
      </c>
      <c r="Q568" s="10" t="e">
        <f t="shared" ref="Q568" si="47">+Q567/(Q$465+Q$472)</f>
        <v>#VALUE!</v>
      </c>
      <c r="R568" s="6"/>
      <c r="S568" s="11" t="s">
        <v>377</v>
      </c>
    </row>
    <row r="569" spans="1:19" ht="14">
      <c r="B569" s="359" t="s">
        <v>356</v>
      </c>
      <c r="C569" s="359"/>
      <c r="D569" s="359"/>
      <c r="E569" s="359"/>
      <c r="F569" s="359"/>
      <c r="G569" s="359"/>
      <c r="H569" s="359"/>
      <c r="I569" s="359"/>
      <c r="J569" s="359"/>
      <c r="K569" s="359"/>
      <c r="L569" s="359"/>
      <c r="M569" s="359"/>
      <c r="N569" s="359"/>
      <c r="O569" s="122"/>
      <c r="P569" s="122"/>
      <c r="Q569" s="120"/>
      <c r="R569" s="6"/>
      <c r="S569" s="3"/>
    </row>
    <row r="570" spans="1:19" ht="14">
      <c r="B570" s="16" t="str">
        <f>IFERROR(VLOOKUP($B$569,$130:$216,MATCH($S577&amp;"/"&amp;B$341,$128:$128,0),FALSE),"")</f>
        <v/>
      </c>
      <c r="C570" s="16" t="str">
        <f>IFERROR(VLOOKUP($B$569,$130:$216,MATCH($S577&amp;"/"&amp;C$341,$128:$128,0),FALSE),"")</f>
        <v/>
      </c>
      <c r="D570" s="16" t="str">
        <f>IFERROR(VLOOKUP($B$569,$130:$216,MATCH($S577&amp;"/"&amp;D$341,$128:$128,0),FALSE),"")</f>
        <v/>
      </c>
      <c r="E570" s="16" t="str">
        <f>IFERROR(VLOOKUP($B$569,$130:$216,MATCH($S577&amp;"/"&amp;E$341,$128:$128,0),FALSE),"")</f>
        <v/>
      </c>
      <c r="F570" s="16" t="str">
        <f>IFERROR(VLOOKUP($B$569,$130:$216,MATCH($S577&amp;"/"&amp;F$341,$128:$128,0),FALSE),"")</f>
        <v/>
      </c>
      <c r="G570" s="16" t="str">
        <f>IFERROR(VLOOKUP($B$569,$130:$216,MATCH($S577&amp;"/"&amp;G$341,$128:$128,0),FALSE),"")</f>
        <v/>
      </c>
      <c r="H570" s="16" t="str">
        <f>IFERROR(VLOOKUP($B$569,$130:$216,MATCH($S577&amp;"/"&amp;H$341,$128:$128,0),FALSE),"")</f>
        <v/>
      </c>
      <c r="I570" s="16" t="str">
        <f>IFERROR(VLOOKUP($B$569,$130:$216,MATCH($S577&amp;"/"&amp;I$341,$128:$128,0),FALSE),"")</f>
        <v/>
      </c>
      <c r="J570" s="16" t="str">
        <f>IFERROR(VLOOKUP($B$569,$130:$216,MATCH($S577&amp;"/"&amp;J$341,$128:$128,0),FALSE),"")</f>
        <v/>
      </c>
      <c r="K570" s="16" t="str">
        <f>IFERROR(VLOOKUP($B$569,$130:$216,MATCH($S577&amp;"/"&amp;K$341,$128:$128,0),FALSE),"")</f>
        <v/>
      </c>
      <c r="L570" s="16" t="str">
        <f>IFERROR(VLOOKUP($B$569,$130:$216,MATCH($S577&amp;"/"&amp;L$341,$128:$128,0),FALSE),"")</f>
        <v/>
      </c>
      <c r="M570" s="16">
        <f>IFERROR(VLOOKUP($B$569,$130:$216,MATCH($S577&amp;"/"&amp;M$341,$128:$128,0),FALSE),"")</f>
        <v>32131</v>
      </c>
      <c r="N570" s="16">
        <f>IFERROR(VLOOKUP($B$569,$130:$216,MATCH($S577&amp;"/"&amp;N$341,$128:$128,0),FALSE),"")</f>
        <v>37107</v>
      </c>
      <c r="O570" s="16" t="str">
        <f>IFERROR(VLOOKUP($B$569,$130:$216,MATCH($S577&amp;"/"&amp;O$341,$128:$128,0),FALSE),"")</f>
        <v/>
      </c>
      <c r="P570" s="16" t="str">
        <f>IFERROR(VLOOKUP($B$569,$130:$216,MATCH($S577&amp;"/"&amp;P$341,$128:$128,0),FALSE),"")</f>
        <v/>
      </c>
      <c r="Q570" s="16" t="str">
        <f t="shared" si="45"/>
        <v/>
      </c>
      <c r="R570" s="6"/>
      <c r="S570" s="9" t="s">
        <v>12</v>
      </c>
    </row>
    <row r="571" spans="1:19" ht="14">
      <c r="B571" s="7" t="str">
        <f>IFERROR(VLOOKUP($B$569,$130:$216,MATCH($S578&amp;"/"&amp;B$341,$128:$128,0),FALSE),"")</f>
        <v/>
      </c>
      <c r="C571" s="7" t="str">
        <f>IFERROR(VLOOKUP($B$569,$130:$216,MATCH($S578&amp;"/"&amp;C$341,$128:$128,0),FALSE),"")</f>
        <v/>
      </c>
      <c r="D571" s="7" t="str">
        <f>IFERROR(VLOOKUP($B$569,$130:$216,MATCH($S578&amp;"/"&amp;D$341,$128:$128,0),FALSE),"")</f>
        <v/>
      </c>
      <c r="E571" s="7" t="str">
        <f>IFERROR(VLOOKUP($B$569,$130:$216,MATCH($S578&amp;"/"&amp;E$341,$128:$128,0),FALSE),"")</f>
        <v/>
      </c>
      <c r="F571" s="7" t="str">
        <f>IFERROR(VLOOKUP($B$569,$130:$216,MATCH($S578&amp;"/"&amp;F$341,$128:$128,0),FALSE),"")</f>
        <v/>
      </c>
      <c r="G571" s="7" t="str">
        <f>IFERROR(VLOOKUP($B$569,$130:$216,MATCH($S578&amp;"/"&amp;G$341,$128:$128,0),FALSE),"")</f>
        <v/>
      </c>
      <c r="H571" s="7" t="str">
        <f>IFERROR(VLOOKUP($B$569,$130:$216,MATCH($S578&amp;"/"&amp;H$341,$128:$128,0),FALSE),"")</f>
        <v/>
      </c>
      <c r="I571" s="7" t="str">
        <f>IFERROR(VLOOKUP($B$569,$130:$216,MATCH($S578&amp;"/"&amp;I$341,$128:$128,0),FALSE),"")</f>
        <v/>
      </c>
      <c r="J571" s="7" t="str">
        <f>IFERROR(VLOOKUP($B$569,$130:$216,MATCH($S578&amp;"/"&amp;J$341,$128:$128,0),FALSE),"")</f>
        <v/>
      </c>
      <c r="K571" s="7" t="str">
        <f>IFERROR(VLOOKUP($B$569,$130:$216,MATCH($S578&amp;"/"&amp;K$341,$128:$128,0),FALSE),"")</f>
        <v/>
      </c>
      <c r="L571" s="7" t="str">
        <f>IFERROR(VLOOKUP($B$569,$130:$216,MATCH($S578&amp;"/"&amp;L$341,$128:$128,0),FALSE),"")</f>
        <v/>
      </c>
      <c r="M571" s="7">
        <f>IFERROR(VLOOKUP($B$569,$130:$216,MATCH($S578&amp;"/"&amp;M$341,$128:$128,0),FALSE),"")</f>
        <v>34246</v>
      </c>
      <c r="N571" s="7">
        <f>IFERROR(VLOOKUP($B$569,$130:$216,MATCH($S578&amp;"/"&amp;N$341,$128:$128,0),FALSE),"")</f>
        <v>23156</v>
      </c>
      <c r="O571" s="7" t="str">
        <f>IFERROR(VLOOKUP($B$569,$130:$216,MATCH($S578&amp;"/"&amp;O$341,$128:$128,0),FALSE),"")</f>
        <v/>
      </c>
      <c r="P571" s="7" t="str">
        <f>IFERROR(VLOOKUP($B$569,$130:$216,MATCH($S578&amp;"/"&amp;P$341,$128:$128,0),FALSE),"")</f>
        <v/>
      </c>
      <c r="Q571" s="7" t="str">
        <f t="shared" si="45"/>
        <v/>
      </c>
      <c r="R571" s="6"/>
      <c r="S571" s="9" t="s">
        <v>13</v>
      </c>
    </row>
    <row r="572" spans="1:19" ht="14">
      <c r="B572" s="7" t="str">
        <f>IFERROR(VLOOKUP($B$569,$130:$216,MATCH($S579&amp;"/"&amp;B$341,$128:$128,0),FALSE),"")</f>
        <v/>
      </c>
      <c r="C572" s="7" t="str">
        <f>IFERROR(VLOOKUP($B$569,$130:$216,MATCH($S579&amp;"/"&amp;C$341,$128:$128,0),FALSE),"")</f>
        <v/>
      </c>
      <c r="D572" s="7" t="str">
        <f>IFERROR(VLOOKUP($B$569,$130:$216,MATCH($S579&amp;"/"&amp;D$341,$128:$128,0),FALSE),"")</f>
        <v/>
      </c>
      <c r="E572" s="7" t="str">
        <f>IFERROR(VLOOKUP($B$569,$130:$216,MATCH($S579&amp;"/"&amp;E$341,$128:$128,0),FALSE),"")</f>
        <v/>
      </c>
      <c r="F572" s="7" t="str">
        <f>IFERROR(VLOOKUP($B$569,$130:$216,MATCH($S579&amp;"/"&amp;F$341,$128:$128,0),FALSE),"")</f>
        <v/>
      </c>
      <c r="G572" s="7" t="str">
        <f>IFERROR(VLOOKUP($B$569,$130:$216,MATCH($S579&amp;"/"&amp;G$341,$128:$128,0),FALSE),"")</f>
        <v/>
      </c>
      <c r="H572" s="7" t="str">
        <f>IFERROR(VLOOKUP($B$569,$130:$216,MATCH($S579&amp;"/"&amp;H$341,$128:$128,0),FALSE),"")</f>
        <v/>
      </c>
      <c r="I572" s="7" t="str">
        <f>IFERROR(VLOOKUP($B$569,$130:$216,MATCH($S579&amp;"/"&amp;I$341,$128:$128,0),FALSE),"")</f>
        <v/>
      </c>
      <c r="J572" s="7" t="str">
        <f>IFERROR(VLOOKUP($B$569,$130:$216,MATCH($S579&amp;"/"&amp;J$341,$128:$128,0),FALSE),"")</f>
        <v/>
      </c>
      <c r="K572" s="7" t="str">
        <f>IFERROR(VLOOKUP($B$569,$130:$216,MATCH($S579&amp;"/"&amp;K$341,$128:$128,0),FALSE),"")</f>
        <v/>
      </c>
      <c r="L572" s="7" t="str">
        <f>IFERROR(VLOOKUP($B$569,$130:$216,MATCH($S579&amp;"/"&amp;L$341,$128:$128,0),FALSE),"")</f>
        <v/>
      </c>
      <c r="M572" s="7">
        <f>IFERROR(VLOOKUP($B$569,$130:$216,MATCH($S579&amp;"/"&amp;M$341,$128:$128,0),FALSE),"")</f>
        <v>52741</v>
      </c>
      <c r="N572" s="7" t="str">
        <f>IFERROR(VLOOKUP($B$569,$130:$216,MATCH($S579&amp;"/"&amp;N$341,$128:$128,0),FALSE),"")</f>
        <v/>
      </c>
      <c r="O572" s="7" t="str">
        <f>IFERROR(VLOOKUP($B$569,$130:$216,MATCH($S579&amp;"/"&amp;O$341,$128:$128,0),FALSE),"")</f>
        <v/>
      </c>
      <c r="P572" s="7" t="str">
        <f>IFERROR(VLOOKUP($B$569,$130:$216,MATCH($S579&amp;"/"&amp;P$341,$128:$128,0),FALSE),"")</f>
        <v/>
      </c>
      <c r="Q572" s="7" t="str">
        <f t="shared" si="45"/>
        <v/>
      </c>
      <c r="R572" s="6"/>
      <c r="S572" s="9" t="s">
        <v>14</v>
      </c>
    </row>
    <row r="573" spans="1:19" ht="14">
      <c r="B573" s="18" t="str">
        <f>IFERROR(VLOOKUP($B$569,$130:$216,MATCH($S580&amp;"/"&amp;B$341,$128:$128,0),FALSE),"")</f>
        <v/>
      </c>
      <c r="C573" s="18" t="str">
        <f>IFERROR(VLOOKUP($B$569,$130:$216,MATCH($S580&amp;"/"&amp;C$341,$128:$128,0),FALSE),"")</f>
        <v/>
      </c>
      <c r="D573" s="18" t="str">
        <f>IFERROR(VLOOKUP($B$569,$130:$216,MATCH($S580&amp;"/"&amp;D$341,$128:$128,0),FALSE),"")</f>
        <v/>
      </c>
      <c r="E573" s="18" t="str">
        <f>IFERROR(VLOOKUP($B$569,$130:$216,MATCH($S580&amp;"/"&amp;E$341,$128:$128,0),FALSE),"")</f>
        <v/>
      </c>
      <c r="F573" s="18" t="str">
        <f>IFERROR(VLOOKUP($B$569,$130:$216,MATCH($S580&amp;"/"&amp;F$341,$128:$128,0),FALSE),"")</f>
        <v/>
      </c>
      <c r="G573" s="18" t="str">
        <f>IFERROR(VLOOKUP($B$569,$130:$216,MATCH($S580&amp;"/"&amp;G$341,$128:$128,0),FALSE),"")</f>
        <v/>
      </c>
      <c r="H573" s="18" t="str">
        <f>IFERROR(VLOOKUP($B$569,$130:$216,MATCH($S580&amp;"/"&amp;H$341,$128:$128,0),FALSE),"")</f>
        <v/>
      </c>
      <c r="I573" s="18" t="str">
        <f>IFERROR(VLOOKUP($B$569,$130:$216,MATCH($S580&amp;"/"&amp;I$341,$128:$128,0),FALSE),"")</f>
        <v/>
      </c>
      <c r="J573" s="18" t="str">
        <f>IFERROR(VLOOKUP($B$569,$130:$216,MATCH($S580&amp;"/"&amp;J$341,$128:$128,0),FALSE),"")</f>
        <v/>
      </c>
      <c r="K573" s="18" t="str">
        <f>IFERROR(VLOOKUP($B$569,$130:$216,MATCH($S580&amp;"/"&amp;K$341,$128:$128,0),FALSE),"")</f>
        <v/>
      </c>
      <c r="L573" s="18" t="str">
        <f>IFERROR(VLOOKUP($B$569,$130:$216,MATCH($S580&amp;"/"&amp;L$341,$128:$128,0),FALSE),"")</f>
        <v/>
      </c>
      <c r="M573" s="18">
        <f>IFERROR(VLOOKUP($B$569,$130:$216,MATCH($S580&amp;"/"&amp;M$341,$128:$128,0),FALSE),"")</f>
        <v>53947.06</v>
      </c>
      <c r="N573" s="18" t="str">
        <f>IFERROR(VLOOKUP($B$569,$130:$216,MATCH($S580&amp;"/"&amp;N$341,$128:$128,0),FALSE),"")</f>
        <v/>
      </c>
      <c r="O573" s="18" t="str">
        <f>IFERROR(VLOOKUP($B$569,$130:$216,MATCH($S580&amp;"/"&amp;O$341,$128:$128,0),FALSE),"")</f>
        <v/>
      </c>
      <c r="P573" s="18" t="str">
        <f>IFERROR(VLOOKUP($B$569,$130:$216,MATCH($S580&amp;"/"&amp;P$341,$128:$128,0),FALSE),"")</f>
        <v/>
      </c>
      <c r="Q573" s="18" t="str">
        <f t="shared" si="45"/>
        <v/>
      </c>
      <c r="R573" s="6"/>
      <c r="S573" s="9" t="s">
        <v>19</v>
      </c>
    </row>
    <row r="574" spans="1:19" ht="14">
      <c r="B574" s="18">
        <f>SUM(B570:B573)</f>
        <v>0</v>
      </c>
      <c r="C574" s="18">
        <f t="shared" ref="C574:M574" si="48">SUM(C570:C573)</f>
        <v>0</v>
      </c>
      <c r="D574" s="18">
        <f t="shared" si="48"/>
        <v>0</v>
      </c>
      <c r="E574" s="18">
        <f t="shared" si="48"/>
        <v>0</v>
      </c>
      <c r="F574" s="18">
        <f t="shared" si="48"/>
        <v>0</v>
      </c>
      <c r="G574" s="18">
        <f t="shared" si="48"/>
        <v>0</v>
      </c>
      <c r="H574" s="18">
        <f t="shared" si="48"/>
        <v>0</v>
      </c>
      <c r="I574" s="18">
        <f t="shared" si="48"/>
        <v>0</v>
      </c>
      <c r="J574" s="18">
        <f t="shared" si="48"/>
        <v>0</v>
      </c>
      <c r="K574" s="18">
        <f t="shared" si="48"/>
        <v>0</v>
      </c>
      <c r="L574" s="18">
        <f t="shared" si="48"/>
        <v>0</v>
      </c>
      <c r="M574" s="18">
        <f t="shared" si="48"/>
        <v>173065.06</v>
      </c>
      <c r="N574" s="18">
        <f>IF(N571="",N570*4,IF(N572="",(N571+N570)*2,IF(N573="",((N572+N571+N570)/3)*4,SUM(N570:N573))))</f>
        <v>120526</v>
      </c>
      <c r="O574" s="18" t="e">
        <f>IF(O571="",O570*4,IF(O572="",(O571+O570)*2,IF(O573="",((O572+O571+O570)/3)*4,SUM(O570:O573))))</f>
        <v>#VALUE!</v>
      </c>
      <c r="P574" s="18" t="e">
        <f>IF(P571="",P570*4,IF(P572="",(P571+P570)*2,IF(P573="",((P572+P571+P570)/3)*4,SUM(P570:P573))))</f>
        <v>#VALUE!</v>
      </c>
      <c r="Q574" s="18" t="str">
        <f>IFERROR(Q551-Q567,"")</f>
        <v/>
      </c>
      <c r="R574" s="6"/>
      <c r="S574" s="9" t="s">
        <v>15</v>
      </c>
    </row>
    <row r="575" spans="1:19" ht="14">
      <c r="B575" s="10" t="e">
        <f>+B574/B$567</f>
        <v>#DIV/0!</v>
      </c>
      <c r="C575" s="10" t="e">
        <f>+C574/C$567</f>
        <v>#DIV/0!</v>
      </c>
      <c r="D575" s="10" t="e">
        <f>+D574/D$567</f>
        <v>#DIV/0!</v>
      </c>
      <c r="E575" s="10" t="e">
        <f>+E574/E$567</f>
        <v>#DIV/0!</v>
      </c>
      <c r="F575" s="10" t="e">
        <f>+F574/F$567</f>
        <v>#DIV/0!</v>
      </c>
      <c r="G575" s="10" t="e">
        <f>+G574/G$567</f>
        <v>#DIV/0!</v>
      </c>
      <c r="H575" s="10" t="e">
        <f>+H574/H$567</f>
        <v>#DIV/0!</v>
      </c>
      <c r="I575" s="10" t="e">
        <f>+I574/I$567</f>
        <v>#DIV/0!</v>
      </c>
      <c r="J575" s="10" t="e">
        <f>+J574/J$567</f>
        <v>#DIV/0!</v>
      </c>
      <c r="K575" s="10" t="e">
        <f>+K574/K$567</f>
        <v>#DIV/0!</v>
      </c>
      <c r="L575" s="10" t="e">
        <f>+L574/L$567</f>
        <v>#DIV/0!</v>
      </c>
      <c r="M575" s="10">
        <f>+M574/M$567</f>
        <v>-6.6866957731241792</v>
      </c>
      <c r="N575" s="10" t="e">
        <f>+N574/N$567</f>
        <v>#VALUE!</v>
      </c>
      <c r="O575" s="10" t="e">
        <f>+O574/O$567</f>
        <v>#VALUE!</v>
      </c>
      <c r="P575" s="10" t="e">
        <f>+P574/P$567</f>
        <v>#VALUE!</v>
      </c>
      <c r="Q575" s="10" t="e">
        <f t="shared" ref="Q575" si="49">+Q574/(Q$465+Q$472)</f>
        <v>#VALUE!</v>
      </c>
      <c r="R575" s="6"/>
      <c r="S575" s="11" t="s">
        <v>30</v>
      </c>
    </row>
    <row r="576" spans="1:19" ht="14">
      <c r="B576" s="357" t="s">
        <v>693</v>
      </c>
      <c r="C576" s="357"/>
      <c r="D576" s="357"/>
      <c r="E576" s="357"/>
      <c r="F576" s="357"/>
      <c r="G576" s="357"/>
      <c r="H576" s="357"/>
      <c r="I576" s="357"/>
      <c r="J576" s="357"/>
      <c r="K576" s="357"/>
      <c r="L576" s="357"/>
      <c r="M576" s="357"/>
      <c r="N576" s="357"/>
      <c r="O576" s="120"/>
      <c r="P576" s="120"/>
      <c r="Q576" s="122"/>
      <c r="R576" s="6"/>
      <c r="S576" s="3"/>
    </row>
    <row r="577" spans="1:19" ht="14">
      <c r="B577" s="16" t="str">
        <f>IFERROR(VLOOKUP($B$576,$130:$216,MATCH($S584&amp;"/"&amp;B$341,$128:$128,0),FALSE),"")</f>
        <v/>
      </c>
      <c r="C577" s="16" t="str">
        <f>IFERROR(VLOOKUP($B$576,$130:$216,MATCH($S584&amp;"/"&amp;C$341,$128:$128,0),FALSE),"")</f>
        <v/>
      </c>
      <c r="D577" s="16" t="str">
        <f>IFERROR(VLOOKUP($B$576,$130:$216,MATCH($S584&amp;"/"&amp;D$341,$128:$128,0),FALSE),"")</f>
        <v/>
      </c>
      <c r="E577" s="16" t="str">
        <f>IFERROR(VLOOKUP($B$576,$130:$216,MATCH($S584&amp;"/"&amp;E$341,$128:$128,0),FALSE),"")</f>
        <v/>
      </c>
      <c r="F577" s="16" t="str">
        <f>IFERROR(VLOOKUP($B$576,$130:$216,MATCH($S584&amp;"/"&amp;F$341,$128:$128,0),FALSE),"")</f>
        <v/>
      </c>
      <c r="G577" s="16" t="str">
        <f>IFERROR(VLOOKUP($B$576,$130:$216,MATCH($S584&amp;"/"&amp;G$341,$128:$128,0),FALSE),"")</f>
        <v/>
      </c>
      <c r="H577" s="16" t="str">
        <f>IFERROR(VLOOKUP($B$576,$130:$216,MATCH($S584&amp;"/"&amp;H$341,$128:$128,0),FALSE),"")</f>
        <v/>
      </c>
      <c r="I577" s="16" t="str">
        <f>IFERROR(VLOOKUP($B$576,$130:$216,MATCH($S584&amp;"/"&amp;I$341,$128:$128,0),FALSE),"")</f>
        <v/>
      </c>
      <c r="J577" s="16" t="str">
        <f>IFERROR(VLOOKUP($B$576,$130:$216,MATCH($S584&amp;"/"&amp;J$341,$128:$128,0),FALSE),"")</f>
        <v/>
      </c>
      <c r="K577" s="16" t="str">
        <f>IFERROR(VLOOKUP($B$576,$130:$216,MATCH($S584&amp;"/"&amp;K$341,$128:$128,0),FALSE),"")</f>
        <v/>
      </c>
      <c r="L577" s="16" t="str">
        <f>IFERROR(VLOOKUP($B$576,$130:$216,MATCH($S584&amp;"/"&amp;L$341,$128:$128,0),FALSE),"")</f>
        <v/>
      </c>
      <c r="M577" s="16">
        <f>IFERROR(VLOOKUP($B$576,$130:$216,MATCH($S584&amp;"/"&amp;M$341,$128:$128,0),FALSE),"")</f>
        <v>93</v>
      </c>
      <c r="N577" s="16">
        <f>IFERROR(VLOOKUP($B$576,$130:$216,MATCH($S584&amp;"/"&amp;N$341,$128:$128,0),FALSE),"")</f>
        <v>0</v>
      </c>
      <c r="O577" s="16" t="str">
        <f>IFERROR(VLOOKUP($B$576,$130:$216,MATCH($S584&amp;"/"&amp;O$341,$128:$128,0),FALSE),"")</f>
        <v/>
      </c>
      <c r="P577" s="16" t="str">
        <f>IFERROR(VLOOKUP($B$576,$130:$216,MATCH($S584&amp;"/"&amp;P$341,$128:$128,0),FALSE),"")</f>
        <v/>
      </c>
      <c r="Q577" s="16" t="str">
        <f>IFERROR(VLOOKUP($B$569,$130:$216,MATCH($S577&amp;"/"&amp;Q$348,$128:$128,0),FALSE),"")</f>
        <v/>
      </c>
      <c r="R577" s="6"/>
      <c r="S577" s="9" t="s">
        <v>12</v>
      </c>
    </row>
    <row r="578" spans="1:19" ht="14">
      <c r="B578" s="7" t="str">
        <f>IFERROR(VLOOKUP($B$576,$130:$216,MATCH($S585&amp;"/"&amp;B$341,$128:$128,0),FALSE),"")</f>
        <v/>
      </c>
      <c r="C578" s="7" t="str">
        <f>IFERROR(VLOOKUP($B$576,$130:$216,MATCH($S585&amp;"/"&amp;C$341,$128:$128,0),FALSE),"")</f>
        <v/>
      </c>
      <c r="D578" s="7" t="str">
        <f>IFERROR(VLOOKUP($B$576,$130:$216,MATCH($S585&amp;"/"&amp;D$341,$128:$128,0),FALSE),"")</f>
        <v/>
      </c>
      <c r="E578" s="7" t="str">
        <f>IFERROR(VLOOKUP($B$576,$130:$216,MATCH($S585&amp;"/"&amp;E$341,$128:$128,0),FALSE),"")</f>
        <v/>
      </c>
      <c r="F578" s="7" t="str">
        <f>IFERROR(VLOOKUP($B$576,$130:$216,MATCH($S585&amp;"/"&amp;F$341,$128:$128,0),FALSE),"")</f>
        <v/>
      </c>
      <c r="G578" s="7" t="str">
        <f>IFERROR(VLOOKUP($B$576,$130:$216,MATCH($S585&amp;"/"&amp;G$341,$128:$128,0),FALSE),"")</f>
        <v/>
      </c>
      <c r="H578" s="7" t="str">
        <f>IFERROR(VLOOKUP($B$576,$130:$216,MATCH($S585&amp;"/"&amp;H$341,$128:$128,0),FALSE),"")</f>
        <v/>
      </c>
      <c r="I578" s="7" t="str">
        <f>IFERROR(VLOOKUP($B$576,$130:$216,MATCH($S585&amp;"/"&amp;I$341,$128:$128,0),FALSE),"")</f>
        <v/>
      </c>
      <c r="J578" s="7" t="str">
        <f>IFERROR(VLOOKUP($B$576,$130:$216,MATCH($S585&amp;"/"&amp;J$341,$128:$128,0),FALSE),"")</f>
        <v/>
      </c>
      <c r="K578" s="7" t="str">
        <f>IFERROR(VLOOKUP($B$576,$130:$216,MATCH($S585&amp;"/"&amp;K$341,$128:$128,0),FALSE),"")</f>
        <v/>
      </c>
      <c r="L578" s="7" t="str">
        <f>IFERROR(VLOOKUP($B$576,$130:$216,MATCH($S585&amp;"/"&amp;L$341,$128:$128,0),FALSE),"")</f>
        <v/>
      </c>
      <c r="M578" s="7">
        <f>IFERROR(VLOOKUP($B$576,$130:$216,MATCH($S585&amp;"/"&amp;M$341,$128:$128,0),FALSE),"")</f>
        <v>0</v>
      </c>
      <c r="N578" s="7">
        <f>IFERROR(VLOOKUP($B$576,$130:$216,MATCH($S585&amp;"/"&amp;N$341,$128:$128,0),FALSE),"")</f>
        <v>0</v>
      </c>
      <c r="O578" s="7" t="str">
        <f>IFERROR(VLOOKUP($B$576,$130:$216,MATCH($S585&amp;"/"&amp;O$341,$128:$128,0),FALSE),"")</f>
        <v/>
      </c>
      <c r="P578" s="7" t="str">
        <f>IFERROR(VLOOKUP($B$576,$130:$216,MATCH($S585&amp;"/"&amp;P$341,$128:$128,0),FALSE),"")</f>
        <v/>
      </c>
      <c r="Q578" s="7" t="str">
        <f>IFERROR(VLOOKUP($B$569,$130:$216,MATCH($S578&amp;"/"&amp;Q$348,$128:$128,0),FALSE),"")</f>
        <v/>
      </c>
      <c r="R578" s="6"/>
      <c r="S578" s="9" t="s">
        <v>13</v>
      </c>
    </row>
    <row r="579" spans="1:19" ht="14">
      <c r="B579" s="7" t="str">
        <f>IFERROR(VLOOKUP($B$576,$130:$216,MATCH($S586&amp;"/"&amp;B$341,$128:$128,0),FALSE),"")</f>
        <v/>
      </c>
      <c r="C579" s="7" t="str">
        <f>IFERROR(VLOOKUP($B$576,$130:$216,MATCH($S586&amp;"/"&amp;C$341,$128:$128,0),FALSE),"")</f>
        <v/>
      </c>
      <c r="D579" s="7" t="str">
        <f>IFERROR(VLOOKUP($B$576,$130:$216,MATCH($S586&amp;"/"&amp;D$341,$128:$128,0),FALSE),"")</f>
        <v/>
      </c>
      <c r="E579" s="7" t="str">
        <f>IFERROR(VLOOKUP($B$576,$130:$216,MATCH($S586&amp;"/"&amp;E$341,$128:$128,0),FALSE),"")</f>
        <v/>
      </c>
      <c r="F579" s="7" t="str">
        <f>IFERROR(VLOOKUP($B$576,$130:$216,MATCH($S586&amp;"/"&amp;F$341,$128:$128,0),FALSE),"")</f>
        <v/>
      </c>
      <c r="G579" s="7" t="str">
        <f>IFERROR(VLOOKUP($B$576,$130:$216,MATCH($S586&amp;"/"&amp;G$341,$128:$128,0),FALSE),"")</f>
        <v/>
      </c>
      <c r="H579" s="7" t="str">
        <f>IFERROR(VLOOKUP($B$576,$130:$216,MATCH($S586&amp;"/"&amp;H$341,$128:$128,0),FALSE),"")</f>
        <v/>
      </c>
      <c r="I579" s="7" t="str">
        <f>IFERROR(VLOOKUP($B$576,$130:$216,MATCH($S586&amp;"/"&amp;I$341,$128:$128,0),FALSE),"")</f>
        <v/>
      </c>
      <c r="J579" s="7" t="str">
        <f>IFERROR(VLOOKUP($B$576,$130:$216,MATCH($S586&amp;"/"&amp;J$341,$128:$128,0),FALSE),"")</f>
        <v/>
      </c>
      <c r="K579" s="7" t="str">
        <f>IFERROR(VLOOKUP($B$576,$130:$216,MATCH($S586&amp;"/"&amp;K$341,$128:$128,0),FALSE),"")</f>
        <v/>
      </c>
      <c r="L579" s="7" t="str">
        <f>IFERROR(VLOOKUP($B$576,$130:$216,MATCH($S586&amp;"/"&amp;L$341,$128:$128,0),FALSE),"")</f>
        <v/>
      </c>
      <c r="M579" s="7">
        <f>IFERROR(VLOOKUP($B$576,$130:$216,MATCH($S586&amp;"/"&amp;M$341,$128:$128,0),FALSE),"")</f>
        <v>75</v>
      </c>
      <c r="N579" s="7" t="str">
        <f>IFERROR(VLOOKUP($B$576,$130:$216,MATCH($S586&amp;"/"&amp;N$341,$128:$128,0),FALSE),"")</f>
        <v/>
      </c>
      <c r="O579" s="7" t="str">
        <f>IFERROR(VLOOKUP($B$576,$130:$216,MATCH($S586&amp;"/"&amp;O$341,$128:$128,0),FALSE),"")</f>
        <v/>
      </c>
      <c r="P579" s="7" t="str">
        <f>IFERROR(VLOOKUP($B$576,$130:$216,MATCH($S586&amp;"/"&amp;P$341,$128:$128,0),FALSE),"")</f>
        <v/>
      </c>
      <c r="Q579" s="7" t="str">
        <f>IFERROR(VLOOKUP($B$569,$130:$216,MATCH($S579&amp;"/"&amp;Q$348,$128:$128,0),FALSE),"")</f>
        <v/>
      </c>
      <c r="R579" s="6"/>
      <c r="S579" s="9" t="s">
        <v>14</v>
      </c>
    </row>
    <row r="580" spans="1:19" ht="14">
      <c r="B580" s="7" t="str">
        <f>IFERROR(VLOOKUP($B$576,$130:$216,MATCH($S587&amp;"/"&amp;B$341,$128:$128,0),FALSE),"")</f>
        <v/>
      </c>
      <c r="C580" s="18" t="str">
        <f>IFERROR(VLOOKUP($B$576,$130:$216,MATCH($S587&amp;"/"&amp;C$341,$128:$128,0),FALSE),"")</f>
        <v/>
      </c>
      <c r="D580" s="18" t="str">
        <f>IFERROR(VLOOKUP($B$576,$130:$216,MATCH($S587&amp;"/"&amp;D$341,$128:$128,0),FALSE),"")</f>
        <v/>
      </c>
      <c r="E580" s="18" t="str">
        <f>IFERROR(VLOOKUP($B$576,$130:$216,MATCH($S587&amp;"/"&amp;E$341,$128:$128,0),FALSE),"")</f>
        <v/>
      </c>
      <c r="F580" s="18" t="str">
        <f>IFERROR(VLOOKUP($B$576,$130:$216,MATCH($S587&amp;"/"&amp;F$341,$128:$128,0),FALSE),"")</f>
        <v/>
      </c>
      <c r="G580" s="18" t="str">
        <f>IFERROR(VLOOKUP($B$576,$130:$216,MATCH($S587&amp;"/"&amp;G$341,$128:$128,0),FALSE),"")</f>
        <v/>
      </c>
      <c r="H580" s="18" t="str">
        <f>IFERROR(VLOOKUP($B$576,$130:$216,MATCH($S587&amp;"/"&amp;H$341,$128:$128,0),FALSE),"")</f>
        <v/>
      </c>
      <c r="I580" s="18" t="str">
        <f>IFERROR(VLOOKUP($B$576,$130:$216,MATCH($S587&amp;"/"&amp;I$341,$128:$128,0),FALSE),"")</f>
        <v/>
      </c>
      <c r="J580" s="18" t="str">
        <f>IFERROR(VLOOKUP($B$576,$130:$216,MATCH($S587&amp;"/"&amp;J$341,$128:$128,0),FALSE),"")</f>
        <v/>
      </c>
      <c r="K580" s="18" t="str">
        <f>IFERROR(VLOOKUP($B$576,$130:$216,MATCH($S587&amp;"/"&amp;K$341,$128:$128,0),FALSE),"")</f>
        <v/>
      </c>
      <c r="L580" s="18" t="str">
        <f>IFERROR(VLOOKUP($B$576,$130:$216,MATCH($S587&amp;"/"&amp;L$341,$128:$128,0),FALSE),"")</f>
        <v/>
      </c>
      <c r="M580" s="18">
        <f>IFERROR(VLOOKUP($B$576,$130:$216,MATCH($S587&amp;"/"&amp;M$341,$128:$128,0),FALSE),"")</f>
        <v>39.89</v>
      </c>
      <c r="N580" s="18" t="str">
        <f>IFERROR(VLOOKUP($B$576,$130:$216,MATCH($S587&amp;"/"&amp;N$341,$128:$128,0),FALSE),"")</f>
        <v/>
      </c>
      <c r="O580" s="18" t="str">
        <f>IFERROR(VLOOKUP($B$576,$130:$216,MATCH($S587&amp;"/"&amp;O$341,$128:$128,0),FALSE),"")</f>
        <v/>
      </c>
      <c r="P580" s="18" t="str">
        <f>IFERROR(VLOOKUP($B$576,$130:$216,MATCH($S587&amp;"/"&amp;P$341,$128:$128,0),FALSE),"")</f>
        <v/>
      </c>
      <c r="Q580" s="18" t="str">
        <f>IFERROR(VLOOKUP($B$569,$130:$216,MATCH($S580&amp;"/"&amp;Q$348,$128:$128,0),FALSE),"")</f>
        <v/>
      </c>
      <c r="R580" s="6"/>
      <c r="S580" s="9" t="s">
        <v>19</v>
      </c>
    </row>
    <row r="581" spans="1:19" ht="14">
      <c r="B581" s="26">
        <f>SUM(B577:B580)</f>
        <v>0</v>
      </c>
      <c r="C581" s="18">
        <f t="shared" ref="C581:M581" si="50">SUM(C577:C580)</f>
        <v>0</v>
      </c>
      <c r="D581" s="18">
        <f t="shared" si="50"/>
        <v>0</v>
      </c>
      <c r="E581" s="18">
        <f t="shared" si="50"/>
        <v>0</v>
      </c>
      <c r="F581" s="18">
        <f t="shared" si="50"/>
        <v>0</v>
      </c>
      <c r="G581" s="18">
        <f t="shared" si="50"/>
        <v>0</v>
      </c>
      <c r="H581" s="18">
        <f t="shared" si="50"/>
        <v>0</v>
      </c>
      <c r="I581" s="18">
        <f t="shared" si="50"/>
        <v>0</v>
      </c>
      <c r="J581" s="18">
        <f t="shared" si="50"/>
        <v>0</v>
      </c>
      <c r="K581" s="18">
        <f t="shared" si="50"/>
        <v>0</v>
      </c>
      <c r="L581" s="18">
        <f t="shared" si="50"/>
        <v>0</v>
      </c>
      <c r="M581" s="18">
        <f t="shared" si="50"/>
        <v>207.89</v>
      </c>
      <c r="N581" s="18">
        <f>IF(N578="",N577*4,IF(N579="",(N578+N577)*2,IF(N580="",((N579+N578+N577)/3)*4,SUM(N577:N580))))</f>
        <v>0</v>
      </c>
      <c r="O581" s="18" t="e">
        <f>IF(O578="",O577*4,IF(O579="",(O578+O577)*2,IF(O580="",((O579+O578+O577)/3)*4,SUM(O577:O580))))</f>
        <v>#VALUE!</v>
      </c>
      <c r="P581" s="18" t="e">
        <f>IF(P578="",P577*4,IF(P579="",(P578+P577)*2,IF(P580="",((P579+P578+P577)/3)*4,SUM(P577:P580))))</f>
        <v>#VALUE!</v>
      </c>
      <c r="Q581" s="18" t="e">
        <f>IF(Q578="",Q577*4,IF(Q579="",(Q578+Q577)*2,IF(Q580="",((Q579+Q578+Q577)/3)*4,SUM(Q577:Q580))))</f>
        <v>#VALUE!</v>
      </c>
      <c r="R581" s="6"/>
      <c r="S581" s="9" t="s">
        <v>15</v>
      </c>
    </row>
    <row r="582" spans="1:19" ht="14">
      <c r="B582" s="10" t="e">
        <f>+B581/(B$458+B$465)</f>
        <v>#DIV/0!</v>
      </c>
      <c r="C582" s="10" t="e">
        <f>+C581/(C$458+C$465)</f>
        <v>#DIV/0!</v>
      </c>
      <c r="D582" s="10" t="e">
        <f>+D581/(D$458+D$465)</f>
        <v>#DIV/0!</v>
      </c>
      <c r="E582" s="10" t="e">
        <f>+E581/(E$458+E$465)</f>
        <v>#DIV/0!</v>
      </c>
      <c r="F582" s="10" t="e">
        <f>+F581/(F$458+F$465)</f>
        <v>#DIV/0!</v>
      </c>
      <c r="G582" s="10" t="e">
        <f>+G581/(G$458+G$465)</f>
        <v>#DIV/0!</v>
      </c>
      <c r="H582" s="10" t="e">
        <f>+H581/(H$458+H$465)</f>
        <v>#DIV/0!</v>
      </c>
      <c r="I582" s="10" t="e">
        <f>+I581/(I$458+I$465)</f>
        <v>#DIV/0!</v>
      </c>
      <c r="J582" s="10" t="e">
        <f>+J581/(J$458+J$465)</f>
        <v>#DIV/0!</v>
      </c>
      <c r="K582" s="10" t="e">
        <f>+K581/(K$458+K$465)</f>
        <v>#DIV/0!</v>
      </c>
      <c r="L582" s="10" t="e">
        <f>+L581/(L$458+L$465)</f>
        <v>#DIV/0!</v>
      </c>
      <c r="M582" s="10" t="e">
        <f>+M581/(M$458+M$465)</f>
        <v>#DIV/0!</v>
      </c>
      <c r="N582" s="10" t="e">
        <f>+N581/(N$458+N$465)</f>
        <v>#VALUE!</v>
      </c>
      <c r="O582" s="10" t="e">
        <f>+O581/(O$458+O$465)</f>
        <v>#VALUE!</v>
      </c>
      <c r="P582" s="10" t="e">
        <f>+P581/(P$458+P$465)</f>
        <v>#VALUE!</v>
      </c>
      <c r="Q582" s="10" t="e">
        <f>+Q581/Q$574</f>
        <v>#VALUE!</v>
      </c>
      <c r="R582" s="6"/>
      <c r="S582" s="11" t="s">
        <v>31</v>
      </c>
    </row>
    <row r="583" spans="1:19" ht="14">
      <c r="A583" s="86"/>
      <c r="B583" s="19"/>
      <c r="C583" s="10" t="e">
        <f t="shared" ref="C583:M583" si="51">C581/B581-1</f>
        <v>#DIV/0!</v>
      </c>
      <c r="D583" s="10" t="e">
        <f t="shared" si="51"/>
        <v>#DIV/0!</v>
      </c>
      <c r="E583" s="10" t="e">
        <f t="shared" si="51"/>
        <v>#DIV/0!</v>
      </c>
      <c r="F583" s="10" t="e">
        <f t="shared" si="51"/>
        <v>#DIV/0!</v>
      </c>
      <c r="G583" s="10" t="e">
        <f t="shared" si="51"/>
        <v>#DIV/0!</v>
      </c>
      <c r="H583" s="10" t="e">
        <f t="shared" si="51"/>
        <v>#DIV/0!</v>
      </c>
      <c r="I583" s="10" t="e">
        <f t="shared" si="51"/>
        <v>#DIV/0!</v>
      </c>
      <c r="J583" s="10" t="e">
        <f t="shared" si="51"/>
        <v>#DIV/0!</v>
      </c>
      <c r="K583" s="10" t="e">
        <f t="shared" si="51"/>
        <v>#DIV/0!</v>
      </c>
      <c r="L583" s="10" t="e">
        <f t="shared" si="51"/>
        <v>#DIV/0!</v>
      </c>
      <c r="M583" s="10" t="e">
        <f t="shared" si="51"/>
        <v>#DIV/0!</v>
      </c>
      <c r="N583" s="10">
        <f>N581/M581-1</f>
        <v>-1</v>
      </c>
      <c r="O583" s="10" t="e">
        <f>O581/N581-1</f>
        <v>#VALUE!</v>
      </c>
      <c r="P583" s="10" t="e">
        <f>P581/O581-1</f>
        <v>#VALUE!</v>
      </c>
      <c r="Q583" s="120"/>
      <c r="R583" s="6"/>
      <c r="S583" s="3"/>
    </row>
    <row r="584" spans="1:19" ht="14">
      <c r="B584" s="352" t="s">
        <v>9</v>
      </c>
      <c r="C584" s="352"/>
      <c r="D584" s="352"/>
      <c r="E584" s="352"/>
      <c r="F584" s="352"/>
      <c r="G584" s="352"/>
      <c r="H584" s="352"/>
      <c r="I584" s="352"/>
      <c r="J584" s="352"/>
      <c r="K584" s="352"/>
      <c r="L584" s="352"/>
      <c r="M584" s="352"/>
      <c r="N584" s="352"/>
      <c r="O584" s="115"/>
      <c r="P584" s="115"/>
      <c r="Q584" s="16" t="str">
        <f>IFERROR(VLOOKUP($B$576,$130:$216,MATCH($S584&amp;"/"&amp;Q$348,$128:$128,0),FALSE),"")</f>
        <v/>
      </c>
      <c r="R584" s="6"/>
      <c r="S584" s="9" t="s">
        <v>12</v>
      </c>
    </row>
    <row r="585" spans="1:19" ht="14">
      <c r="B585" s="362" t="s">
        <v>357</v>
      </c>
      <c r="C585" s="362"/>
      <c r="D585" s="362"/>
      <c r="E585" s="362"/>
      <c r="F585" s="362"/>
      <c r="G585" s="362"/>
      <c r="H585" s="362"/>
      <c r="I585" s="362"/>
      <c r="J585" s="362"/>
      <c r="K585" s="362"/>
      <c r="L585" s="362"/>
      <c r="M585" s="362"/>
      <c r="N585" s="362"/>
      <c r="O585" s="123"/>
      <c r="P585" s="123"/>
      <c r="Q585" s="7" t="str">
        <f>IFERROR(VLOOKUP($B$576,$130:$216,MATCH($S585&amp;"/"&amp;Q$348,$128:$128,0),FALSE),"")</f>
        <v/>
      </c>
      <c r="R585" s="6"/>
      <c r="S585" s="9" t="s">
        <v>13</v>
      </c>
    </row>
    <row r="586" spans="1:19" ht="14">
      <c r="B586" s="7" t="str">
        <f>IFERROR(VLOOKUP($B$585,$221:$343,MATCH($S593&amp;"/"&amp;B$341,$219:$219,0),FALSE),"")</f>
        <v/>
      </c>
      <c r="C586" s="7" t="str">
        <f>IFERROR(VLOOKUP($B$585,$221:$343,MATCH($S593&amp;"/"&amp;C$341,$219:$219,0),FALSE),"")</f>
        <v/>
      </c>
      <c r="D586" s="7" t="str">
        <f>IFERROR(VLOOKUP($B$585,$221:$343,MATCH($S593&amp;"/"&amp;D$341,$219:$219,0),FALSE),"")</f>
        <v/>
      </c>
      <c r="E586" s="7" t="str">
        <f>IFERROR(VLOOKUP($B$585,$221:$343,MATCH($S593&amp;"/"&amp;E$341,$219:$219,0),FALSE),"")</f>
        <v/>
      </c>
      <c r="F586" s="7" t="str">
        <f>IFERROR(VLOOKUP($B$585,$221:$343,MATCH($S593&amp;"/"&amp;F$341,$219:$219,0),FALSE),"")</f>
        <v/>
      </c>
      <c r="G586" s="7" t="str">
        <f>IFERROR(VLOOKUP($B$585,$221:$343,MATCH($S593&amp;"/"&amp;G$341,$219:$219,0),FALSE),"")</f>
        <v/>
      </c>
      <c r="H586" s="7" t="str">
        <f>IFERROR(VLOOKUP($B$585,$221:$343,MATCH($S593&amp;"/"&amp;H$341,$219:$219,0),FALSE),"")</f>
        <v/>
      </c>
      <c r="I586" s="7" t="str">
        <f>IFERROR(VLOOKUP($B$585,$221:$343,MATCH($S593&amp;"/"&amp;I$341,$219:$219,0),FALSE),"")</f>
        <v/>
      </c>
      <c r="J586" s="7" t="str">
        <f>IFERROR(VLOOKUP($B$585,$221:$343,MATCH($S593&amp;"/"&amp;J$341,$219:$219,0),FALSE),"")</f>
        <v/>
      </c>
      <c r="K586" s="7" t="str">
        <f>IFERROR(VLOOKUP($B$585,$221:$343,MATCH($S593&amp;"/"&amp;K$341,$219:$219,0),FALSE),"")</f>
        <v/>
      </c>
      <c r="L586" s="7" t="str">
        <f>IFERROR(VLOOKUP($B$585,$221:$343,MATCH($S593&amp;"/"&amp;L$341,$219:$219,0),FALSE),"")</f>
        <v/>
      </c>
      <c r="M586" s="7" t="str">
        <f>IFERROR(VLOOKUP($B$585,$221:$343,MATCH($S593&amp;"/"&amp;M$341,$219:$219,0),FALSE),"")</f>
        <v/>
      </c>
      <c r="N586" s="8" t="str">
        <f>IFERROR(VLOOKUP($B$585,$221:$343,MATCH($S593&amp;"/"&amp;N$341,$219:$219,0),FALSE),"")</f>
        <v/>
      </c>
      <c r="O586" s="8" t="str">
        <f>IFERROR(VLOOKUP($B$585,$221:$343,MATCH($S593&amp;"/"&amp;O$341,$219:$219,0),FALSE),"")</f>
        <v/>
      </c>
      <c r="P586" s="8" t="str">
        <f>IFERROR(VLOOKUP($B$585,$221:$343,MATCH($S593&amp;"/"&amp;P$341,$219:$219,0),FALSE),"")</f>
        <v/>
      </c>
      <c r="Q586" s="7" t="str">
        <f>IFERROR(VLOOKUP($B$576,$130:$216,MATCH($S586&amp;"/"&amp;Q$348,$128:$128,0),FALSE),"")</f>
        <v/>
      </c>
      <c r="R586" s="6"/>
      <c r="S586" s="9" t="s">
        <v>14</v>
      </c>
    </row>
    <row r="587" spans="1:19" ht="14">
      <c r="B587" s="7" t="str">
        <f>IFERROR(VLOOKUP($B$585,$221:$343,MATCH($S594&amp;"/"&amp;B$341,$219:$219,0),FALSE),"")</f>
        <v/>
      </c>
      <c r="C587" s="7" t="str">
        <f>IFERROR(VLOOKUP($B$585,$221:$343,MATCH($S594&amp;"/"&amp;C$341,$219:$219,0),FALSE),"")</f>
        <v/>
      </c>
      <c r="D587" s="7" t="str">
        <f>IFERROR(VLOOKUP($B$585,$221:$343,MATCH($S594&amp;"/"&amp;D$341,$219:$219,0),FALSE),"")</f>
        <v/>
      </c>
      <c r="E587" s="7" t="str">
        <f>IFERROR(VLOOKUP($B$585,$221:$343,MATCH($S594&amp;"/"&amp;E$341,$219:$219,0),FALSE),"")</f>
        <v/>
      </c>
      <c r="F587" s="7" t="str">
        <f>IFERROR(VLOOKUP($B$585,$221:$343,MATCH($S594&amp;"/"&amp;F$341,$219:$219,0),FALSE),"")</f>
        <v/>
      </c>
      <c r="G587" s="7" t="str">
        <f>IFERROR(VLOOKUP($B$585,$221:$343,MATCH($S594&amp;"/"&amp;G$341,$219:$219,0),FALSE),"")</f>
        <v/>
      </c>
      <c r="H587" s="7" t="str">
        <f>IFERROR(VLOOKUP($B$585,$221:$343,MATCH($S594&amp;"/"&amp;H$341,$219:$219,0),FALSE),"")</f>
        <v/>
      </c>
      <c r="I587" s="7" t="str">
        <f>IFERROR(VLOOKUP($B$585,$221:$343,MATCH($S594&amp;"/"&amp;I$341,$219:$219,0),FALSE),"")</f>
        <v/>
      </c>
      <c r="J587" s="7" t="str">
        <f>IFERROR(VLOOKUP($B$585,$221:$343,MATCH($S594&amp;"/"&amp;J$341,$219:$219,0),FALSE),"")</f>
        <v/>
      </c>
      <c r="K587" s="7" t="str">
        <f>IFERROR(VLOOKUP($B$585,$221:$343,MATCH($S594&amp;"/"&amp;K$341,$219:$219,0),FALSE),"")</f>
        <v/>
      </c>
      <c r="L587" s="7" t="str">
        <f>IFERROR(VLOOKUP($B$585,$221:$343,MATCH($S594&amp;"/"&amp;L$341,$219:$219,0),FALSE),"")</f>
        <v/>
      </c>
      <c r="M587" s="7" t="str">
        <f>IFERROR(VLOOKUP($B$585,$221:$343,MATCH($S594&amp;"/"&amp;M$341,$219:$219,0),FALSE),"")</f>
        <v/>
      </c>
      <c r="N587" s="8" t="str">
        <f>IFERROR(VLOOKUP($B$585,$221:$343,MATCH($S594&amp;"/"&amp;N$341,$219:$219,0),FALSE),"")</f>
        <v/>
      </c>
      <c r="O587" s="8" t="str">
        <f>IFERROR(VLOOKUP($B$585,$221:$343,MATCH($S594&amp;"/"&amp;O$341,$219:$219,0),FALSE),"")</f>
        <v/>
      </c>
      <c r="P587" s="8" t="str">
        <f>IFERROR(VLOOKUP($B$585,$221:$343,MATCH($S594&amp;"/"&amp;P$341,$219:$219,0),FALSE),"")</f>
        <v/>
      </c>
      <c r="Q587" s="18" t="str">
        <f>IFERROR(VLOOKUP($B$576,$130:$216,MATCH($S587&amp;"/"&amp;Q$348,$128:$128,0),FALSE),"")</f>
        <v/>
      </c>
      <c r="R587" s="6"/>
      <c r="S587" s="9" t="s">
        <v>19</v>
      </c>
    </row>
    <row r="588" spans="1:19" ht="14">
      <c r="B588" s="7" t="str">
        <f>IFERROR(VLOOKUP($B$585,$221:$343,MATCH($S595&amp;"/"&amp;B$341,$219:$219,0),FALSE),"")</f>
        <v/>
      </c>
      <c r="C588" s="7" t="str">
        <f>IFERROR(VLOOKUP($B$585,$221:$343,MATCH($S595&amp;"/"&amp;C$341,$219:$219,0),FALSE),"")</f>
        <v/>
      </c>
      <c r="D588" s="7" t="str">
        <f>IFERROR(VLOOKUP($B$585,$221:$343,MATCH($S595&amp;"/"&amp;D$341,$219:$219,0),FALSE),"")</f>
        <v/>
      </c>
      <c r="E588" s="7" t="str">
        <f>IFERROR(VLOOKUP($B$585,$221:$343,MATCH($S595&amp;"/"&amp;E$341,$219:$219,0),FALSE),"")</f>
        <v/>
      </c>
      <c r="F588" s="7" t="str">
        <f>IFERROR(VLOOKUP($B$585,$221:$343,MATCH($S595&amp;"/"&amp;F$341,$219:$219,0),FALSE),"")</f>
        <v/>
      </c>
      <c r="G588" s="7" t="str">
        <f>IFERROR(VLOOKUP($B$585,$221:$343,MATCH($S595&amp;"/"&amp;G$341,$219:$219,0),FALSE),"")</f>
        <v/>
      </c>
      <c r="H588" s="7" t="str">
        <f>IFERROR(VLOOKUP($B$585,$221:$343,MATCH($S595&amp;"/"&amp;H$341,$219:$219,0),FALSE),"")</f>
        <v/>
      </c>
      <c r="I588" s="7" t="str">
        <f>IFERROR(VLOOKUP($B$585,$221:$343,MATCH($S595&amp;"/"&amp;I$341,$219:$219,0),FALSE),"")</f>
        <v/>
      </c>
      <c r="J588" s="7" t="str">
        <f>IFERROR(VLOOKUP($B$585,$221:$343,MATCH($S595&amp;"/"&amp;J$341,$219:$219,0),FALSE),"")</f>
        <v/>
      </c>
      <c r="K588" s="7" t="str">
        <f>IFERROR(VLOOKUP($B$585,$221:$343,MATCH($S595&amp;"/"&amp;K$341,$219:$219,0),FALSE),"")</f>
        <v/>
      </c>
      <c r="L588" s="7" t="str">
        <f>IFERROR(VLOOKUP($B$585,$221:$343,MATCH($S595&amp;"/"&amp;L$341,$219:$219,0),FALSE),"")</f>
        <v/>
      </c>
      <c r="M588" s="7" t="str">
        <f>IFERROR(VLOOKUP($B$585,$221:$343,MATCH($S595&amp;"/"&amp;M$341,$219:$219,0),FALSE),"")</f>
        <v/>
      </c>
      <c r="N588" s="8" t="str">
        <f>IFERROR(VLOOKUP($B$585,$221:$343,MATCH($S595&amp;"/"&amp;N$341,$219:$219,0),FALSE),"")</f>
        <v/>
      </c>
      <c r="O588" s="8" t="str">
        <f>IFERROR(VLOOKUP($B$585,$221:$343,MATCH($S595&amp;"/"&amp;O$341,$219:$219,0),FALSE),"")</f>
        <v/>
      </c>
      <c r="P588" s="8" t="str">
        <f>IFERROR(VLOOKUP($B$585,$221:$343,MATCH($S595&amp;"/"&amp;P$341,$219:$219,0),FALSE),"")</f>
        <v/>
      </c>
      <c r="Q588" s="18" t="e">
        <f>IF(Q585="",Q584*4,IF(Q586="",(Q585+Q584)*2,IF(Q587="",((Q586+Q585+Q584)/3)*4,SUM(Q584:Q587))))</f>
        <v>#VALUE!</v>
      </c>
      <c r="R588" s="6"/>
      <c r="S588" s="9" t="s">
        <v>15</v>
      </c>
    </row>
    <row r="589" spans="1:19" ht="14">
      <c r="B589" s="7" t="str">
        <f>IFERROR(VLOOKUP($B$585,$221:$343,MATCH($S596&amp;"/"&amp;B$341,$219:$219,0),FALSE),"")</f>
        <v/>
      </c>
      <c r="C589" s="7" t="str">
        <f>IFERROR(VLOOKUP($B$585,$221:$343,MATCH($S596&amp;"/"&amp;C$341,$219:$219,0),FALSE),"")</f>
        <v/>
      </c>
      <c r="D589" s="7" t="str">
        <f>IFERROR(VLOOKUP($B$585,$221:$343,MATCH($S596&amp;"/"&amp;D$341,$219:$219,0),FALSE),"")</f>
        <v/>
      </c>
      <c r="E589" s="7" t="str">
        <f>IFERROR(VLOOKUP($B$585,$221:$343,MATCH($S596&amp;"/"&amp;E$341,$219:$219,0),FALSE),"")</f>
        <v/>
      </c>
      <c r="F589" s="7" t="str">
        <f>IFERROR(VLOOKUP($B$585,$221:$343,MATCH($S596&amp;"/"&amp;F$341,$219:$219,0),FALSE),"")</f>
        <v/>
      </c>
      <c r="G589" s="7" t="str">
        <f>IFERROR(VLOOKUP($B$585,$221:$343,MATCH($S596&amp;"/"&amp;G$341,$219:$219,0),FALSE),"")</f>
        <v/>
      </c>
      <c r="H589" s="7" t="str">
        <f>IFERROR(VLOOKUP($B$585,$221:$343,MATCH($S596&amp;"/"&amp;H$341,$219:$219,0),FALSE),"")</f>
        <v/>
      </c>
      <c r="I589" s="7" t="str">
        <f>IFERROR(VLOOKUP($B$585,$221:$343,MATCH($S596&amp;"/"&amp;I$341,$219:$219,0),FALSE),"")</f>
        <v/>
      </c>
      <c r="J589" s="7" t="str">
        <f>IFERROR(VLOOKUP($B$585,$221:$343,MATCH($S596&amp;"/"&amp;J$341,$219:$219,0),FALSE),"")</f>
        <v/>
      </c>
      <c r="K589" s="7" t="str">
        <f>IFERROR(VLOOKUP($B$585,$221:$343,MATCH($S596&amp;"/"&amp;K$341,$219:$219,0),FALSE),"")</f>
        <v/>
      </c>
      <c r="L589" s="7" t="str">
        <f>IFERROR(VLOOKUP($B$585,$221:$343,MATCH($S596&amp;"/"&amp;L$341,$219:$219,0),FALSE),"")</f>
        <v/>
      </c>
      <c r="M589" s="7" t="str">
        <f>IFERROR(VLOOKUP($B$585,$221:$343,MATCH($S596&amp;"/"&amp;M$341,$219:$219,0),FALSE),"")</f>
        <v/>
      </c>
      <c r="N589" s="8" t="str">
        <f>IFERROR(VLOOKUP($B$585,$221:$343,MATCH($S596&amp;"/"&amp;N$341,$219:$219,0),FALSE),IFERROR((VLOOKUP($B$585,$221:$343,MATCH($S595&amp;"/"&amp;N$341,$219:$219,0),FALSE)/3)*4,IFERROR(VLOOKUP($B$585,$221:$343,MATCH($S594&amp;"/"&amp;N$341,$219:$219,0),FALSE)*2,IFERROR(VLOOKUP($B$585,$221:$343,MATCH($S593&amp;"/"&amp;N$341,$219:$219,0),FALSE)*4,""))))</f>
        <v/>
      </c>
      <c r="O589" s="8" t="str">
        <f>IFERROR(VLOOKUP($B$585,$221:$343,MATCH($S596&amp;"/"&amp;O$341,$219:$219,0),FALSE),IFERROR((VLOOKUP($B$585,$221:$343,MATCH($S595&amp;"/"&amp;O$341,$219:$219,0),FALSE)/3)*4,IFERROR(VLOOKUP($B$585,$221:$343,MATCH($S594&amp;"/"&amp;O$341,$219:$219,0),FALSE)*2,IFERROR(VLOOKUP($B$585,$221:$343,MATCH($S593&amp;"/"&amp;O$341,$219:$219,0),FALSE)*4,""))))</f>
        <v/>
      </c>
      <c r="P589" s="8" t="str">
        <f>IFERROR(VLOOKUP($B$585,$221:$343,MATCH($S596&amp;"/"&amp;P$341,$219:$219,0),FALSE),IFERROR((VLOOKUP($B$585,$221:$343,MATCH($S595&amp;"/"&amp;P$341,$219:$219,0),FALSE)/3)*4,IFERROR(VLOOKUP($B$585,$221:$343,MATCH($S594&amp;"/"&amp;P$341,$219:$219,0),FALSE)*2,IFERROR(VLOOKUP($B$585,$221:$343,MATCH($S593&amp;"/"&amp;P$341,$219:$219,0),FALSE)*4,""))))</f>
        <v/>
      </c>
      <c r="Q589" s="10" t="e">
        <f t="shared" ref="Q589" si="52">+Q588/(Q$465+Q$472)</f>
        <v>#VALUE!</v>
      </c>
      <c r="R589" s="6"/>
      <c r="S589" s="11" t="s">
        <v>32</v>
      </c>
    </row>
    <row r="590" spans="1:19" s="87" customFormat="1" ht="14">
      <c r="A590" s="79"/>
      <c r="B590" s="10" t="e">
        <f>B589/(B$458+B465)</f>
        <v>#VALUE!</v>
      </c>
      <c r="C590" s="10" t="e">
        <f>C589/(C$458+C465)</f>
        <v>#VALUE!</v>
      </c>
      <c r="D590" s="10" t="e">
        <f>D589/(D$458+D465)</f>
        <v>#VALUE!</v>
      </c>
      <c r="E590" s="10" t="e">
        <f>E589/(E$458+E465)</f>
        <v>#VALUE!</v>
      </c>
      <c r="F590" s="10" t="e">
        <f>F589/(F$458+F465)</f>
        <v>#VALUE!</v>
      </c>
      <c r="G590" s="10" t="e">
        <f>G589/(G$458+G465)</f>
        <v>#VALUE!</v>
      </c>
      <c r="H590" s="10" t="e">
        <f>H589/(H$458+H465)</f>
        <v>#VALUE!</v>
      </c>
      <c r="I590" s="10" t="e">
        <f>I589/(I$458+I465)</f>
        <v>#VALUE!</v>
      </c>
      <c r="J590" s="10" t="e">
        <f>J589/(J$458+J465)</f>
        <v>#VALUE!</v>
      </c>
      <c r="K590" s="10" t="e">
        <f>K589/(K$458+K465)</f>
        <v>#VALUE!</v>
      </c>
      <c r="L590" s="10" t="e">
        <f>L589/(L$458+L465)</f>
        <v>#VALUE!</v>
      </c>
      <c r="M590" s="10" t="e">
        <f>M589/(M$458+M465)</f>
        <v>#VALUE!</v>
      </c>
      <c r="N590" s="10" t="e">
        <f>N589/(N$458+N465)</f>
        <v>#VALUE!</v>
      </c>
      <c r="O590" s="10" t="e">
        <f>O589/(O$458+O465)</f>
        <v>#VALUE!</v>
      </c>
      <c r="P590" s="10" t="e">
        <f>P589/(P$458+P465)</f>
        <v>#VALUE!</v>
      </c>
      <c r="Q590" s="10" t="e">
        <f>Q588/P581-1</f>
        <v>#VALUE!</v>
      </c>
      <c r="R590" s="17"/>
      <c r="S590" s="14" t="s">
        <v>20</v>
      </c>
    </row>
    <row r="591" spans="1:19" ht="14">
      <c r="B591" s="363" t="s">
        <v>359</v>
      </c>
      <c r="C591" s="364"/>
      <c r="D591" s="364"/>
      <c r="E591" s="364"/>
      <c r="F591" s="364"/>
      <c r="G591" s="364"/>
      <c r="H591" s="364"/>
      <c r="I591" s="364"/>
      <c r="J591" s="364"/>
      <c r="K591" s="364"/>
      <c r="L591" s="364"/>
      <c r="M591" s="364"/>
      <c r="N591" s="364"/>
      <c r="O591" s="115"/>
      <c r="P591" s="115"/>
      <c r="Q591" s="115"/>
    </row>
    <row r="592" spans="1:19" ht="14">
      <c r="B592" s="7" t="str">
        <f>IFERROR(VLOOKUP($B$591,$221:$343,MATCH($S599&amp;"/"&amp;B$341,$219:$219,0),FALSE),"")</f>
        <v/>
      </c>
      <c r="C592" s="7" t="str">
        <f>IFERROR(VLOOKUP($B$591,$221:$343,MATCH($S599&amp;"/"&amp;C$341,$219:$219,0),FALSE),"")</f>
        <v/>
      </c>
      <c r="D592" s="7" t="str">
        <f>IFERROR(VLOOKUP($B$591,$221:$343,MATCH($S599&amp;"/"&amp;D$341,$219:$219,0),FALSE),"")</f>
        <v/>
      </c>
      <c r="E592" s="7" t="str">
        <f>IFERROR(VLOOKUP($B$591,$221:$343,MATCH($S599&amp;"/"&amp;E$341,$219:$219,0),FALSE),"")</f>
        <v/>
      </c>
      <c r="F592" s="7" t="str">
        <f>IFERROR(VLOOKUP($B$591,$221:$343,MATCH($S599&amp;"/"&amp;F$341,$219:$219,0),FALSE),"")</f>
        <v/>
      </c>
      <c r="G592" s="7" t="str">
        <f>IFERROR(VLOOKUP($B$591,$221:$343,MATCH($S599&amp;"/"&amp;G$341,$219:$219,0),FALSE),"")</f>
        <v/>
      </c>
      <c r="H592" s="7" t="str">
        <f>IFERROR(VLOOKUP($B$591,$221:$343,MATCH($S599&amp;"/"&amp;H$341,$219:$219,0),FALSE),"")</f>
        <v/>
      </c>
      <c r="I592" s="7" t="str">
        <f>IFERROR(VLOOKUP($B$591,$221:$343,MATCH($S599&amp;"/"&amp;I$341,$219:$219,0),FALSE),"")</f>
        <v/>
      </c>
      <c r="J592" s="7" t="str">
        <f>IFERROR(VLOOKUP($B$591,$221:$343,MATCH($S599&amp;"/"&amp;J$341,$219:$219,0),FALSE),"")</f>
        <v/>
      </c>
      <c r="K592" s="7" t="str">
        <f>IFERROR(VLOOKUP($B$591,$221:$343,MATCH($S599&amp;"/"&amp;K$341,$219:$219,0),FALSE),"")</f>
        <v/>
      </c>
      <c r="L592" s="7" t="str">
        <f>IFERROR(VLOOKUP($B$591,$221:$343,MATCH($S599&amp;"/"&amp;L$341,$219:$219,0),FALSE),"")</f>
        <v/>
      </c>
      <c r="M592" s="7">
        <f>IFERROR(VLOOKUP($B$591,$221:$343,MATCH($S599&amp;"/"&amp;M$341,$219:$219,0),FALSE),"")</f>
        <v>20230</v>
      </c>
      <c r="N592" s="8">
        <f>IFERROR(VLOOKUP($B$591,$221:$343,MATCH($S599&amp;"/"&amp;N$341,$219:$219,0),FALSE),"")</f>
        <v>-11744</v>
      </c>
      <c r="O592" s="8" t="str">
        <f>IFERROR(VLOOKUP($B$591,$221:$343,MATCH($S599&amp;"/"&amp;O$341,$219:$219,0),FALSE),"")</f>
        <v/>
      </c>
      <c r="P592" s="8" t="str">
        <f>IFERROR(VLOOKUP($B$591,$221:$343,MATCH($S599&amp;"/"&amp;P$341,$219:$219,0),FALSE),"")</f>
        <v/>
      </c>
      <c r="Q592" s="123"/>
    </row>
    <row r="593" spans="2:19" ht="14">
      <c r="B593" s="7" t="str">
        <f>IFERROR(VLOOKUP($B$591,$221:$343,MATCH($S600&amp;"/"&amp;B$341,$219:$219,0),FALSE),"")</f>
        <v/>
      </c>
      <c r="C593" s="7" t="str">
        <f>IFERROR(VLOOKUP($B$591,$221:$343,MATCH($S600&amp;"/"&amp;C$341,$219:$219,0),FALSE),"")</f>
        <v/>
      </c>
      <c r="D593" s="7" t="str">
        <f>IFERROR(VLOOKUP($B$591,$221:$343,MATCH($S600&amp;"/"&amp;D$341,$219:$219,0),FALSE),"")</f>
        <v/>
      </c>
      <c r="E593" s="7" t="str">
        <f>IFERROR(VLOOKUP($B$591,$221:$343,MATCH($S600&amp;"/"&amp;E$341,$219:$219,0),FALSE),"")</f>
        <v/>
      </c>
      <c r="F593" s="7" t="str">
        <f>IFERROR(VLOOKUP($B$591,$221:$343,MATCH($S600&amp;"/"&amp;F$341,$219:$219,0),FALSE),"")</f>
        <v/>
      </c>
      <c r="G593" s="7" t="str">
        <f>IFERROR(VLOOKUP($B$591,$221:$343,MATCH($S600&amp;"/"&amp;G$341,$219:$219,0),FALSE),"")</f>
        <v/>
      </c>
      <c r="H593" s="7" t="str">
        <f>IFERROR(VLOOKUP($B$591,$221:$343,MATCH($S600&amp;"/"&amp;H$341,$219:$219,0),FALSE),"")</f>
        <v/>
      </c>
      <c r="I593" s="7" t="str">
        <f>IFERROR(VLOOKUP($B$591,$221:$343,MATCH($S600&amp;"/"&amp;I$341,$219:$219,0),FALSE),"")</f>
        <v/>
      </c>
      <c r="J593" s="7" t="str">
        <f>IFERROR(VLOOKUP($B$591,$221:$343,MATCH($S600&amp;"/"&amp;J$341,$219:$219,0),FALSE),"")</f>
        <v/>
      </c>
      <c r="K593" s="7" t="str">
        <f>IFERROR(VLOOKUP($B$591,$221:$343,MATCH($S600&amp;"/"&amp;K$341,$219:$219,0),FALSE),"")</f>
        <v/>
      </c>
      <c r="L593" s="7" t="str">
        <f>IFERROR(VLOOKUP($B$591,$221:$343,MATCH($S600&amp;"/"&amp;L$341,$219:$219,0),FALSE),"")</f>
        <v/>
      </c>
      <c r="M593" s="7">
        <f>IFERROR(VLOOKUP($B$591,$221:$343,MATCH($S600&amp;"/"&amp;M$341,$219:$219,0),FALSE),"")</f>
        <v>41390</v>
      </c>
      <c r="N593" s="8">
        <f>IFERROR(VLOOKUP($B$591,$221:$343,MATCH($S600&amp;"/"&amp;N$341,$219:$219,0),FALSE),"")</f>
        <v>-26343</v>
      </c>
      <c r="O593" s="8" t="str">
        <f>IFERROR(VLOOKUP($B$591,$221:$343,MATCH($S600&amp;"/"&amp;O$341,$219:$219,0),FALSE),"")</f>
        <v/>
      </c>
      <c r="P593" s="8" t="str">
        <f>IFERROR(VLOOKUP($B$591,$221:$343,MATCH($S600&amp;"/"&amp;P$341,$219:$219,0),FALSE),"")</f>
        <v/>
      </c>
      <c r="Q593" s="8" t="str">
        <f>IFERROR(VLOOKUP($B$585,$221:$343,MATCH($S593&amp;"/"&amp;Q$348,$219:$219,0),FALSE),"")</f>
        <v/>
      </c>
      <c r="R593" s="6"/>
      <c r="S593" s="9" t="s">
        <v>12</v>
      </c>
    </row>
    <row r="594" spans="2:19" ht="14">
      <c r="B594" s="7" t="str">
        <f>IFERROR(VLOOKUP($B$591,$221:$343,MATCH($S601&amp;"/"&amp;B$341,$219:$219,0),FALSE),"")</f>
        <v/>
      </c>
      <c r="C594" s="7" t="str">
        <f>IFERROR(VLOOKUP($B$591,$221:$343,MATCH($S601&amp;"/"&amp;C$341,$219:$219,0),FALSE),"")</f>
        <v/>
      </c>
      <c r="D594" s="7" t="str">
        <f>IFERROR(VLOOKUP($B$591,$221:$343,MATCH($S601&amp;"/"&amp;D$341,$219:$219,0),FALSE),"")</f>
        <v/>
      </c>
      <c r="E594" s="7" t="str">
        <f>IFERROR(VLOOKUP($B$591,$221:$343,MATCH($S601&amp;"/"&amp;E$341,$219:$219,0),FALSE),"")</f>
        <v/>
      </c>
      <c r="F594" s="7" t="str">
        <f>IFERROR(VLOOKUP($B$591,$221:$343,MATCH($S601&amp;"/"&amp;F$341,$219:$219,0),FALSE),"")</f>
        <v/>
      </c>
      <c r="G594" s="7" t="str">
        <f>IFERROR(VLOOKUP($B$591,$221:$343,MATCH($S601&amp;"/"&amp;G$341,$219:$219,0),FALSE),"")</f>
        <v/>
      </c>
      <c r="H594" s="7" t="str">
        <f>IFERROR(VLOOKUP($B$591,$221:$343,MATCH($S601&amp;"/"&amp;H$341,$219:$219,0),FALSE),"")</f>
        <v/>
      </c>
      <c r="I594" s="7" t="str">
        <f>IFERROR(VLOOKUP($B$591,$221:$343,MATCH($S601&amp;"/"&amp;I$341,$219:$219,0),FALSE),"")</f>
        <v/>
      </c>
      <c r="J594" s="7" t="str">
        <f>IFERROR(VLOOKUP($B$591,$221:$343,MATCH($S601&amp;"/"&amp;J$341,$219:$219,0),FALSE),"")</f>
        <v/>
      </c>
      <c r="K594" s="7" t="str">
        <f>IFERROR(VLOOKUP($B$591,$221:$343,MATCH($S601&amp;"/"&amp;K$341,$219:$219,0),FALSE),"")</f>
        <v/>
      </c>
      <c r="L594" s="7" t="str">
        <f>IFERROR(VLOOKUP($B$591,$221:$343,MATCH($S601&amp;"/"&amp;L$341,$219:$219,0),FALSE),"")</f>
        <v/>
      </c>
      <c r="M594" s="7">
        <f>IFERROR(VLOOKUP($B$591,$221:$343,MATCH($S601&amp;"/"&amp;M$341,$219:$219,0),FALSE),"")</f>
        <v>35108</v>
      </c>
      <c r="N594" s="8" t="str">
        <f>IFERROR(VLOOKUP($B$591,$221:$343,MATCH($S601&amp;"/"&amp;N$341,$219:$219,0),FALSE),"")</f>
        <v/>
      </c>
      <c r="O594" s="8" t="str">
        <f>IFERROR(VLOOKUP($B$591,$221:$343,MATCH($S601&amp;"/"&amp;O$341,$219:$219,0),FALSE),"")</f>
        <v/>
      </c>
      <c r="P594" s="8" t="str">
        <f>IFERROR(VLOOKUP($B$591,$221:$343,MATCH($S601&amp;"/"&amp;P$341,$219:$219,0),FALSE),"")</f>
        <v/>
      </c>
      <c r="Q594" s="8" t="str">
        <f>IFERROR(VLOOKUP($B$585,$221:$343,MATCH($S594&amp;"/"&amp;Q$348,$219:$219,0),FALSE),"")</f>
        <v/>
      </c>
      <c r="R594" s="6"/>
      <c r="S594" s="9" t="s">
        <v>13</v>
      </c>
    </row>
    <row r="595" spans="2:19" ht="14">
      <c r="B595" s="7" t="str">
        <f>IFERROR(VLOOKUP($B$591,$221:$343,MATCH($S602&amp;"/"&amp;B$341,$219:$219,0),FALSE),"")</f>
        <v/>
      </c>
      <c r="C595" s="7" t="str">
        <f>IFERROR(VLOOKUP($B$591,$221:$343,MATCH($S602&amp;"/"&amp;C$341,$219:$219,0),FALSE),"")</f>
        <v/>
      </c>
      <c r="D595" s="7" t="str">
        <f>IFERROR(VLOOKUP($B$591,$221:$343,MATCH($S602&amp;"/"&amp;D$341,$219:$219,0),FALSE),"")</f>
        <v/>
      </c>
      <c r="E595" s="7" t="str">
        <f>IFERROR(VLOOKUP($B$591,$221:$343,MATCH($S602&amp;"/"&amp;E$341,$219:$219,0),FALSE),"")</f>
        <v/>
      </c>
      <c r="F595" s="7" t="str">
        <f>IFERROR(VLOOKUP($B$591,$221:$343,MATCH($S602&amp;"/"&amp;F$341,$219:$219,0),FALSE),"")</f>
        <v/>
      </c>
      <c r="G595" s="7" t="str">
        <f>IFERROR(VLOOKUP($B$591,$221:$343,MATCH($S602&amp;"/"&amp;G$341,$219:$219,0),FALSE),"")</f>
        <v/>
      </c>
      <c r="H595" s="7" t="str">
        <f>IFERROR(VLOOKUP($B$591,$221:$343,MATCH($S602&amp;"/"&amp;H$341,$219:$219,0),FALSE),"")</f>
        <v/>
      </c>
      <c r="I595" s="7" t="str">
        <f>IFERROR(VLOOKUP($B$591,$221:$343,MATCH($S602&amp;"/"&amp;I$341,$219:$219,0),FALSE),"")</f>
        <v/>
      </c>
      <c r="J595" s="7" t="str">
        <f>IFERROR(VLOOKUP($B$591,$221:$343,MATCH($S602&amp;"/"&amp;J$341,$219:$219,0),FALSE),"")</f>
        <v/>
      </c>
      <c r="K595" s="7" t="str">
        <f>IFERROR(VLOOKUP($B$591,$221:$343,MATCH($S602&amp;"/"&amp;K$341,$219:$219,0),FALSE),"")</f>
        <v/>
      </c>
      <c r="L595" s="7" t="str">
        <f>IFERROR(VLOOKUP($B$591,$221:$343,MATCH($S602&amp;"/"&amp;L$341,$219:$219,0),FALSE),"")</f>
        <v/>
      </c>
      <c r="M595" s="7">
        <f>IFERROR(VLOOKUP($B$591,$221:$343,MATCH($S602&amp;"/"&amp;M$341,$219:$219,0),FALSE),"")</f>
        <v>7674.35</v>
      </c>
      <c r="N595" s="8" t="str">
        <f>IFERROR(VLOOKUP($B$591,$221:$343,MATCH($S602&amp;"/"&amp;N$341,$219:$219,0),FALSE),"")</f>
        <v/>
      </c>
      <c r="O595" s="8" t="str">
        <f>IFERROR(VLOOKUP($B$591,$221:$343,MATCH($S602&amp;"/"&amp;O$341,$219:$219,0),FALSE),"")</f>
        <v/>
      </c>
      <c r="P595" s="8" t="str">
        <f>IFERROR(VLOOKUP($B$591,$221:$343,MATCH($S602&amp;"/"&amp;P$341,$219:$219,0),FALSE),"")</f>
        <v/>
      </c>
      <c r="Q595" s="8" t="str">
        <f>IFERROR(VLOOKUP($B$585,$221:$343,MATCH($S595&amp;"/"&amp;Q$348,$219:$219,0),FALSE),"")</f>
        <v/>
      </c>
      <c r="R595" s="6"/>
      <c r="S595" s="9" t="s">
        <v>14</v>
      </c>
    </row>
    <row r="596" spans="2:19" ht="14">
      <c r="B596" s="111" t="e">
        <f>B595/B$581</f>
        <v>#VALUE!</v>
      </c>
      <c r="C596" s="111" t="e">
        <f>C595/C$581</f>
        <v>#VALUE!</v>
      </c>
      <c r="D596" s="111" t="e">
        <f>D595/D$581</f>
        <v>#VALUE!</v>
      </c>
      <c r="E596" s="111" t="e">
        <f>E595/E$581</f>
        <v>#VALUE!</v>
      </c>
      <c r="F596" s="111" t="e">
        <f>F595/F$581</f>
        <v>#VALUE!</v>
      </c>
      <c r="G596" s="111" t="e">
        <f>G595/G$581</f>
        <v>#VALUE!</v>
      </c>
      <c r="H596" s="111" t="e">
        <f>H595/H$581</f>
        <v>#VALUE!</v>
      </c>
      <c r="I596" s="111" t="e">
        <f>I595/I$581</f>
        <v>#VALUE!</v>
      </c>
      <c r="J596" s="111" t="e">
        <f>J595/J$581</f>
        <v>#VALUE!</v>
      </c>
      <c r="K596" s="111" t="e">
        <f>K595/K$581</f>
        <v>#VALUE!</v>
      </c>
      <c r="L596" s="111" t="e">
        <f>L595/L$581</f>
        <v>#VALUE!</v>
      </c>
      <c r="M596" s="111">
        <f>M595/M$581</f>
        <v>36.915436047909957</v>
      </c>
      <c r="N596" s="111" t="e">
        <f>IFERROR(N595/N$581,IFERROR(N594/N$581,IFERROR(N593/N$581,N592/N$581)))</f>
        <v>#DIV/0!</v>
      </c>
      <c r="O596" s="111" t="e">
        <f>IFERROR(O595/O$581,IFERROR(O594/O$581,IFERROR(O593/O$581,O592/O$581)))</f>
        <v>#VALUE!</v>
      </c>
      <c r="P596" s="111" t="e">
        <f>IFERROR(P595/P$581,IFERROR(P594/P$581,IFERROR(P593/P$581,P592/P$581)))</f>
        <v>#VALUE!</v>
      </c>
      <c r="Q596" s="8" t="str">
        <f>IFERROR(VLOOKUP($B$585,$221:$343,MATCH($S596&amp;"/"&amp;Q$348,$219:$219,0),FALSE),IFERROR((VLOOKUP($B$585,$221:$343,MATCH($S595&amp;"/"&amp;Q$348,$219:$219,0),FALSE)/3)*4,IFERROR(VLOOKUP($B$585,$221:$343,MATCH($S594&amp;"/"&amp;Q$348,$219:$219,0),FALSE)*2,IFERROR(VLOOKUP($B$585,$221:$343,MATCH($S593&amp;"/"&amp;Q$348,$219:$219,0),FALSE)*4,""))))</f>
        <v/>
      </c>
      <c r="R596" s="6"/>
      <c r="S596" s="9" t="s">
        <v>15</v>
      </c>
    </row>
    <row r="597" spans="2:19" ht="14">
      <c r="B597" s="365" t="s">
        <v>34</v>
      </c>
      <c r="C597" s="366"/>
      <c r="D597" s="366"/>
      <c r="E597" s="366"/>
      <c r="F597" s="366"/>
      <c r="G597" s="366"/>
      <c r="H597" s="366"/>
      <c r="I597" s="366"/>
      <c r="J597" s="366"/>
      <c r="K597" s="366"/>
      <c r="L597" s="366"/>
      <c r="M597" s="366"/>
      <c r="N597" s="366"/>
      <c r="O597" s="120"/>
      <c r="P597" s="120"/>
      <c r="Q597" s="10" t="e">
        <f t="shared" ref="Q597" si="53">Q596/(Q$465+Q472)</f>
        <v>#VALUE!</v>
      </c>
      <c r="R597" s="6"/>
      <c r="S597" s="11" t="s">
        <v>377</v>
      </c>
    </row>
    <row r="598" spans="2:19" ht="14">
      <c r="B598" s="7" t="str">
        <f>IFERROR(B592+B604,"")</f>
        <v/>
      </c>
      <c r="C598" s="7" t="str">
        <f t="shared" ref="C598:Q608" si="54">IFERROR(C592+C604,"")</f>
        <v/>
      </c>
      <c r="D598" s="7" t="str">
        <f t="shared" si="54"/>
        <v/>
      </c>
      <c r="E598" s="7" t="str">
        <f t="shared" si="54"/>
        <v/>
      </c>
      <c r="F598" s="7" t="str">
        <f t="shared" si="54"/>
        <v/>
      </c>
      <c r="G598" s="7" t="str">
        <f t="shared" si="54"/>
        <v/>
      </c>
      <c r="H598" s="7" t="str">
        <f t="shared" si="54"/>
        <v/>
      </c>
      <c r="I598" s="7" t="str">
        <f t="shared" si="54"/>
        <v/>
      </c>
      <c r="J598" s="7" t="str">
        <f t="shared" si="54"/>
        <v/>
      </c>
      <c r="K598" s="7" t="str">
        <f t="shared" si="54"/>
        <v/>
      </c>
      <c r="L598" s="7" t="str">
        <f t="shared" si="54"/>
        <v/>
      </c>
      <c r="M598" s="7">
        <f t="shared" si="54"/>
        <v>20230</v>
      </c>
      <c r="N598" s="8">
        <f t="shared" si="54"/>
        <v>9624</v>
      </c>
      <c r="O598" s="8" t="str">
        <f t="shared" si="54"/>
        <v/>
      </c>
      <c r="P598" s="8" t="str">
        <f t="shared" si="54"/>
        <v/>
      </c>
      <c r="Q598" s="115"/>
    </row>
    <row r="599" spans="2:19" ht="14">
      <c r="B599" s="7" t="str">
        <f t="shared" ref="B599:N601" si="55">IFERROR(B593+B605,"")</f>
        <v/>
      </c>
      <c r="C599" s="7" t="str">
        <f t="shared" si="55"/>
        <v/>
      </c>
      <c r="D599" s="7" t="str">
        <f t="shared" si="55"/>
        <v/>
      </c>
      <c r="E599" s="7" t="str">
        <f t="shared" si="55"/>
        <v/>
      </c>
      <c r="F599" s="7" t="str">
        <f t="shared" si="55"/>
        <v/>
      </c>
      <c r="G599" s="7" t="str">
        <f t="shared" si="55"/>
        <v/>
      </c>
      <c r="H599" s="7" t="str">
        <f t="shared" si="55"/>
        <v/>
      </c>
      <c r="I599" s="7" t="str">
        <f t="shared" si="55"/>
        <v/>
      </c>
      <c r="J599" s="7" t="str">
        <f t="shared" si="55"/>
        <v/>
      </c>
      <c r="K599" s="7" t="str">
        <f t="shared" si="55"/>
        <v/>
      </c>
      <c r="L599" s="7" t="str">
        <f t="shared" si="55"/>
        <v/>
      </c>
      <c r="M599" s="7">
        <f t="shared" si="55"/>
        <v>45325</v>
      </c>
      <c r="N599" s="8">
        <f t="shared" si="55"/>
        <v>-4785</v>
      </c>
      <c r="O599" s="8" t="str">
        <f t="shared" si="54"/>
        <v/>
      </c>
      <c r="P599" s="8" t="str">
        <f t="shared" si="54"/>
        <v/>
      </c>
      <c r="Q599" s="8" t="str">
        <f>IFERROR(VLOOKUP($B$591,$221:$343,MATCH($S599&amp;"/"&amp;Q$348,$219:$219,0),FALSE),"")</f>
        <v/>
      </c>
      <c r="R599" s="6"/>
      <c r="S599" s="9" t="s">
        <v>12</v>
      </c>
    </row>
    <row r="600" spans="2:19" ht="14">
      <c r="B600" s="7" t="str">
        <f t="shared" si="55"/>
        <v/>
      </c>
      <c r="C600" s="7" t="str">
        <f t="shared" si="55"/>
        <v/>
      </c>
      <c r="D600" s="7" t="str">
        <f t="shared" si="55"/>
        <v/>
      </c>
      <c r="E600" s="7" t="str">
        <f t="shared" si="55"/>
        <v/>
      </c>
      <c r="F600" s="7" t="str">
        <f t="shared" si="55"/>
        <v/>
      </c>
      <c r="G600" s="7" t="str">
        <f t="shared" si="55"/>
        <v/>
      </c>
      <c r="H600" s="7" t="str">
        <f t="shared" si="55"/>
        <v/>
      </c>
      <c r="I600" s="7" t="str">
        <f t="shared" si="55"/>
        <v/>
      </c>
      <c r="J600" s="7" t="str">
        <f t="shared" si="55"/>
        <v/>
      </c>
      <c r="K600" s="7" t="str">
        <f t="shared" si="55"/>
        <v/>
      </c>
      <c r="L600" s="7" t="str">
        <f t="shared" si="55"/>
        <v/>
      </c>
      <c r="M600" s="7">
        <f t="shared" si="55"/>
        <v>35108</v>
      </c>
      <c r="N600" s="8" t="str">
        <f t="shared" si="55"/>
        <v/>
      </c>
      <c r="O600" s="8" t="str">
        <f t="shared" si="54"/>
        <v/>
      </c>
      <c r="P600" s="8" t="str">
        <f t="shared" si="54"/>
        <v/>
      </c>
      <c r="Q600" s="8" t="str">
        <f>IFERROR(VLOOKUP($B$591,$221:$343,MATCH($S600&amp;"/"&amp;Q$348,$219:$219,0),FALSE),"")</f>
        <v/>
      </c>
      <c r="R600" s="6"/>
      <c r="S600" s="9" t="s">
        <v>13</v>
      </c>
    </row>
    <row r="601" spans="2:19" ht="14">
      <c r="B601" s="7" t="str">
        <f t="shared" si="55"/>
        <v/>
      </c>
      <c r="C601" s="18" t="str">
        <f t="shared" si="55"/>
        <v/>
      </c>
      <c r="D601" s="18" t="str">
        <f t="shared" si="55"/>
        <v/>
      </c>
      <c r="E601" s="18" t="str">
        <f t="shared" si="55"/>
        <v/>
      </c>
      <c r="F601" s="18" t="str">
        <f t="shared" si="55"/>
        <v/>
      </c>
      <c r="G601" s="18" t="str">
        <f t="shared" si="55"/>
        <v/>
      </c>
      <c r="H601" s="18" t="str">
        <f t="shared" si="55"/>
        <v/>
      </c>
      <c r="I601" s="18" t="str">
        <f t="shared" si="55"/>
        <v/>
      </c>
      <c r="J601" s="18" t="str">
        <f t="shared" si="55"/>
        <v/>
      </c>
      <c r="K601" s="18" t="str">
        <f t="shared" si="55"/>
        <v/>
      </c>
      <c r="L601" s="18" t="str">
        <f t="shared" si="55"/>
        <v/>
      </c>
      <c r="M601" s="18">
        <f t="shared" si="55"/>
        <v>48611.51</v>
      </c>
      <c r="N601" s="18" t="str">
        <f t="shared" si="55"/>
        <v/>
      </c>
      <c r="O601" s="18" t="str">
        <f t="shared" si="54"/>
        <v/>
      </c>
      <c r="P601" s="18" t="str">
        <f t="shared" si="54"/>
        <v/>
      </c>
      <c r="Q601" s="8" t="str">
        <f>IFERROR(VLOOKUP($B$591,$221:$343,MATCH($S601&amp;"/"&amp;Q$348,$219:$219,0),FALSE),"")</f>
        <v/>
      </c>
      <c r="R601" s="6"/>
      <c r="S601" s="9" t="s">
        <v>14</v>
      </c>
    </row>
    <row r="602" spans="2:19" ht="14">
      <c r="B602" s="367" t="s">
        <v>10</v>
      </c>
      <c r="C602" s="368"/>
      <c r="D602" s="368"/>
      <c r="E602" s="368"/>
      <c r="F602" s="368"/>
      <c r="G602" s="368"/>
      <c r="H602" s="368"/>
      <c r="I602" s="368"/>
      <c r="J602" s="368"/>
      <c r="K602" s="368"/>
      <c r="L602" s="368"/>
      <c r="M602" s="368"/>
      <c r="N602" s="368"/>
      <c r="O602" s="124"/>
      <c r="P602" s="124"/>
      <c r="Q602" s="8" t="str">
        <f>IFERROR(VLOOKUP($B$591,$221:$343,MATCH($S602&amp;"/"&amp;Q$348,$219:$219,0),FALSE),"")</f>
        <v/>
      </c>
      <c r="R602" s="6"/>
      <c r="S602" s="9" t="s">
        <v>15</v>
      </c>
    </row>
    <row r="603" spans="2:19" ht="14">
      <c r="B603" s="369" t="s">
        <v>360</v>
      </c>
      <c r="C603" s="370"/>
      <c r="D603" s="370"/>
      <c r="E603" s="370"/>
      <c r="F603" s="370"/>
      <c r="G603" s="370"/>
      <c r="H603" s="370"/>
      <c r="I603" s="370"/>
      <c r="J603" s="370"/>
      <c r="K603" s="370"/>
      <c r="L603" s="370"/>
      <c r="M603" s="370"/>
      <c r="N603" s="370"/>
      <c r="O603" s="118"/>
      <c r="P603" s="118"/>
      <c r="Q603" s="111" t="e">
        <f>IFERROR(Q602/Q$588,IFERROR(Q601/Q$588,IFERROR(Q600/Q$588,Q599/Q$588)))</f>
        <v>#VALUE!</v>
      </c>
      <c r="R603" s="6"/>
      <c r="S603" s="11" t="s">
        <v>33</v>
      </c>
    </row>
    <row r="604" spans="2:19" ht="14">
      <c r="B604" s="7" t="str">
        <f>IFERROR(VLOOKUP($B$603,$221:$343,MATCH($S611&amp;"/"&amp;B$341,$219:$219,0),FALSE),"")</f>
        <v/>
      </c>
      <c r="C604" s="7" t="str">
        <f>IFERROR(VLOOKUP($B$603,$221:$343,MATCH($S611&amp;"/"&amp;C$341,$219:$219,0),FALSE),"")</f>
        <v/>
      </c>
      <c r="D604" s="7" t="str">
        <f>IFERROR(VLOOKUP($B$603,$221:$343,MATCH($S611&amp;"/"&amp;D$341,$219:$219,0),FALSE),"")</f>
        <v/>
      </c>
      <c r="E604" s="7" t="str">
        <f>IFERROR(VLOOKUP($B$603,$221:$343,MATCH($S611&amp;"/"&amp;E$341,$219:$219,0),FALSE),"")</f>
        <v/>
      </c>
      <c r="F604" s="7" t="str">
        <f>IFERROR(VLOOKUP($B$603,$221:$343,MATCH($S611&amp;"/"&amp;F$341,$219:$219,0),FALSE),"")</f>
        <v/>
      </c>
      <c r="G604" s="7" t="str">
        <f>IFERROR(VLOOKUP($B$603,$221:$343,MATCH($S611&amp;"/"&amp;G$341,$219:$219,0),FALSE),"")</f>
        <v/>
      </c>
      <c r="H604" s="7" t="str">
        <f>IFERROR(VLOOKUP($B$603,$221:$343,MATCH($S611&amp;"/"&amp;H$341,$219:$219,0),FALSE),"")</f>
        <v/>
      </c>
      <c r="I604" s="7" t="str">
        <f>IFERROR(VLOOKUP($B$603,$221:$343,MATCH($S611&amp;"/"&amp;I$341,$219:$219,0),FALSE),"")</f>
        <v/>
      </c>
      <c r="J604" s="7" t="str">
        <f>IFERROR(VLOOKUP($B$603,$221:$343,MATCH($S611&amp;"/"&amp;J$341,$219:$219,0),FALSE),"")</f>
        <v/>
      </c>
      <c r="K604" s="7" t="str">
        <f>IFERROR(VLOOKUP($B$603,$221:$343,MATCH($S611&amp;"/"&amp;K$341,$219:$219,0),FALSE),"")</f>
        <v/>
      </c>
      <c r="L604" s="7" t="str">
        <f>IFERROR(VLOOKUP($B$603,$221:$343,MATCH($S611&amp;"/"&amp;L$341,$219:$219,0),FALSE),"")</f>
        <v/>
      </c>
      <c r="M604" s="7">
        <f>IFERROR(VLOOKUP($B$603,$221:$343,MATCH($S611&amp;"/"&amp;M$341,$219:$219,0),FALSE),"")</f>
        <v>0</v>
      </c>
      <c r="N604" s="8">
        <f>IFERROR(VLOOKUP($B$603,$221:$343,MATCH($S611&amp;"/"&amp;N$341,$219:$219,0),FALSE),"")</f>
        <v>21368</v>
      </c>
      <c r="O604" s="8" t="str">
        <f>IFERROR(VLOOKUP($B$603,$221:$343,MATCH($S611&amp;"/"&amp;O$341,$219:$219,0),FALSE),"")</f>
        <v/>
      </c>
      <c r="P604" s="8" t="str">
        <f>IFERROR(VLOOKUP($B$603,$221:$343,MATCH($S611&amp;"/"&amp;P$341,$219:$219,0),FALSE),"")</f>
        <v/>
      </c>
      <c r="Q604" s="120"/>
    </row>
    <row r="605" spans="2:19" ht="14">
      <c r="B605" s="7" t="str">
        <f>IFERROR(VLOOKUP($B$603,$221:$343,MATCH($S612&amp;"/"&amp;B$341,$219:$219,0),FALSE),"")</f>
        <v/>
      </c>
      <c r="C605" s="7" t="str">
        <f>IFERROR(VLOOKUP($B$603,$221:$343,MATCH($S612&amp;"/"&amp;C$341,$219:$219,0),FALSE),"")</f>
        <v/>
      </c>
      <c r="D605" s="7" t="str">
        <f>IFERROR(VLOOKUP($B$603,$221:$343,MATCH($S612&amp;"/"&amp;D$341,$219:$219,0),FALSE),"")</f>
        <v/>
      </c>
      <c r="E605" s="7" t="str">
        <f>IFERROR(VLOOKUP($B$603,$221:$343,MATCH($S612&amp;"/"&amp;E$341,$219:$219,0),FALSE),"")</f>
        <v/>
      </c>
      <c r="F605" s="7" t="str">
        <f>IFERROR(VLOOKUP($B$603,$221:$343,MATCH($S612&amp;"/"&amp;F$341,$219:$219,0),FALSE),"")</f>
        <v/>
      </c>
      <c r="G605" s="7" t="str">
        <f>IFERROR(VLOOKUP($B$603,$221:$343,MATCH($S612&amp;"/"&amp;G$341,$219:$219,0),FALSE),"")</f>
        <v/>
      </c>
      <c r="H605" s="7" t="str">
        <f>IFERROR(VLOOKUP($B$603,$221:$343,MATCH($S612&amp;"/"&amp;H$341,$219:$219,0),FALSE),"")</f>
        <v/>
      </c>
      <c r="I605" s="7" t="str">
        <f>IFERROR(VLOOKUP($B$603,$221:$343,MATCH($S612&amp;"/"&amp;I$341,$219:$219,0),FALSE),"")</f>
        <v/>
      </c>
      <c r="J605" s="7" t="str">
        <f>IFERROR(VLOOKUP($B$603,$221:$343,MATCH($S612&amp;"/"&amp;J$341,$219:$219,0),FALSE),"")</f>
        <v/>
      </c>
      <c r="K605" s="7" t="str">
        <f>IFERROR(VLOOKUP($B$603,$221:$343,MATCH($S612&amp;"/"&amp;K$341,$219:$219,0),FALSE),"")</f>
        <v/>
      </c>
      <c r="L605" s="7" t="str">
        <f>IFERROR(VLOOKUP($B$603,$221:$343,MATCH($S612&amp;"/"&amp;L$341,$219:$219,0),FALSE),"")</f>
        <v/>
      </c>
      <c r="M605" s="7">
        <f>IFERROR(VLOOKUP($B$603,$221:$343,MATCH($S612&amp;"/"&amp;M$341,$219:$219,0),FALSE),"")</f>
        <v>3935</v>
      </c>
      <c r="N605" s="8">
        <f>IFERROR(VLOOKUP($B$603,$221:$343,MATCH($S612&amp;"/"&amp;N$341,$219:$219,0),FALSE),"")</f>
        <v>21558</v>
      </c>
      <c r="O605" s="8" t="str">
        <f>IFERROR(VLOOKUP($B$603,$221:$343,MATCH($S612&amp;"/"&amp;O$341,$219:$219,0),FALSE),"")</f>
        <v/>
      </c>
      <c r="P605" s="8" t="str">
        <f>IFERROR(VLOOKUP($B$603,$221:$343,MATCH($S612&amp;"/"&amp;P$341,$219:$219,0),FALSE),"")</f>
        <v/>
      </c>
      <c r="Q605" s="8" t="str">
        <f t="shared" si="54"/>
        <v/>
      </c>
      <c r="R605" s="6"/>
      <c r="S605" s="9" t="s">
        <v>12</v>
      </c>
    </row>
    <row r="606" spans="2:19" ht="14">
      <c r="B606" s="7" t="str">
        <f>IFERROR(VLOOKUP($B$603,$221:$343,MATCH($S613&amp;"/"&amp;B$341,$219:$219,0),FALSE),"")</f>
        <v/>
      </c>
      <c r="C606" s="7" t="str">
        <f>IFERROR(VLOOKUP($B$603,$221:$343,MATCH($S613&amp;"/"&amp;C$341,$219:$219,0),FALSE),"")</f>
        <v/>
      </c>
      <c r="D606" s="7" t="str">
        <f>IFERROR(VLOOKUP($B$603,$221:$343,MATCH($S613&amp;"/"&amp;D$341,$219:$219,0),FALSE),"")</f>
        <v/>
      </c>
      <c r="E606" s="7" t="str">
        <f>IFERROR(VLOOKUP($B$603,$221:$343,MATCH($S613&amp;"/"&amp;E$341,$219:$219,0),FALSE),"")</f>
        <v/>
      </c>
      <c r="F606" s="7" t="str">
        <f>IFERROR(VLOOKUP($B$603,$221:$343,MATCH($S613&amp;"/"&amp;F$341,$219:$219,0),FALSE),"")</f>
        <v/>
      </c>
      <c r="G606" s="7" t="str">
        <f>IFERROR(VLOOKUP($B$603,$221:$343,MATCH($S613&amp;"/"&amp;G$341,$219:$219,0),FALSE),"")</f>
        <v/>
      </c>
      <c r="H606" s="7" t="str">
        <f>IFERROR(VLOOKUP($B$603,$221:$343,MATCH($S613&amp;"/"&amp;H$341,$219:$219,0),FALSE),"")</f>
        <v/>
      </c>
      <c r="I606" s="7" t="str">
        <f>IFERROR(VLOOKUP($B$603,$221:$343,MATCH($S613&amp;"/"&amp;I$341,$219:$219,0),FALSE),"")</f>
        <v/>
      </c>
      <c r="J606" s="7" t="str">
        <f>IFERROR(VLOOKUP($B$603,$221:$343,MATCH($S613&amp;"/"&amp;J$341,$219:$219,0),FALSE),"")</f>
        <v/>
      </c>
      <c r="K606" s="7" t="str">
        <f>IFERROR(VLOOKUP($B$603,$221:$343,MATCH($S613&amp;"/"&amp;K$341,$219:$219,0),FALSE),"")</f>
        <v/>
      </c>
      <c r="L606" s="7" t="str">
        <f>IFERROR(VLOOKUP($B$603,$221:$343,MATCH($S613&amp;"/"&amp;L$341,$219:$219,0),FALSE),"")</f>
        <v/>
      </c>
      <c r="M606" s="7">
        <f>IFERROR(VLOOKUP($B$603,$221:$343,MATCH($S613&amp;"/"&amp;M$341,$219:$219,0),FALSE),"")</f>
        <v>0</v>
      </c>
      <c r="N606" s="8" t="str">
        <f>IFERROR(VLOOKUP($B$603,$221:$343,MATCH($S613&amp;"/"&amp;N$341,$219:$219,0),FALSE),"")</f>
        <v/>
      </c>
      <c r="O606" s="8" t="str">
        <f>IFERROR(VLOOKUP($B$603,$221:$343,MATCH($S613&amp;"/"&amp;O$341,$219:$219,0),FALSE),"")</f>
        <v/>
      </c>
      <c r="P606" s="8" t="str">
        <f>IFERROR(VLOOKUP($B$603,$221:$343,MATCH($S613&amp;"/"&amp;P$341,$219:$219,0),FALSE),"")</f>
        <v/>
      </c>
      <c r="Q606" s="8" t="str">
        <f t="shared" si="54"/>
        <v/>
      </c>
      <c r="R606" s="6"/>
      <c r="S606" s="9" t="s">
        <v>13</v>
      </c>
    </row>
    <row r="607" spans="2:19" ht="14">
      <c r="B607" s="7" t="str">
        <f>IFERROR(VLOOKUP($B$603,$221:$343,MATCH($S614&amp;"/"&amp;B$341,$219:$219,0),FALSE),"")</f>
        <v/>
      </c>
      <c r="C607" s="7" t="str">
        <f>IFERROR(VLOOKUP($B$603,$221:$343,MATCH($S614&amp;"/"&amp;C$341,$219:$219,0),FALSE),"")</f>
        <v/>
      </c>
      <c r="D607" s="7" t="str">
        <f>IFERROR(VLOOKUP($B$603,$221:$343,MATCH($S614&amp;"/"&amp;D$341,$219:$219,0),FALSE),"")</f>
        <v/>
      </c>
      <c r="E607" s="7" t="str">
        <f>IFERROR(VLOOKUP($B$603,$221:$343,MATCH($S614&amp;"/"&amp;E$341,$219:$219,0),FALSE),"")</f>
        <v/>
      </c>
      <c r="F607" s="7" t="str">
        <f>IFERROR(VLOOKUP($B$603,$221:$343,MATCH($S614&amp;"/"&amp;F$341,$219:$219,0),FALSE),"")</f>
        <v/>
      </c>
      <c r="G607" s="7" t="str">
        <f>IFERROR(VLOOKUP($B$603,$221:$343,MATCH($S614&amp;"/"&amp;G$341,$219:$219,0),FALSE),"")</f>
        <v/>
      </c>
      <c r="H607" s="7" t="str">
        <f>IFERROR(VLOOKUP($B$603,$221:$343,MATCH($S614&amp;"/"&amp;H$341,$219:$219,0),FALSE),"")</f>
        <v/>
      </c>
      <c r="I607" s="7" t="str">
        <f>IFERROR(VLOOKUP($B$603,$221:$343,MATCH($S614&amp;"/"&amp;I$341,$219:$219,0),FALSE),"")</f>
        <v/>
      </c>
      <c r="J607" s="7" t="str">
        <f>IFERROR(VLOOKUP($B$603,$221:$343,MATCH($S614&amp;"/"&amp;J$341,$219:$219,0),FALSE),"")</f>
        <v/>
      </c>
      <c r="K607" s="7" t="str">
        <f>IFERROR(VLOOKUP($B$603,$221:$343,MATCH($S614&amp;"/"&amp;K$341,$219:$219,0),FALSE),"")</f>
        <v/>
      </c>
      <c r="L607" s="7" t="str">
        <f>IFERROR(VLOOKUP($B$603,$221:$343,MATCH($S614&amp;"/"&amp;L$341,$219:$219,0),FALSE),"")</f>
        <v/>
      </c>
      <c r="M607" s="7">
        <f>IFERROR(VLOOKUP($B$603,$221:$343,MATCH($S614&amp;"/"&amp;M$341,$219:$219,0),FALSE),"")</f>
        <v>40937.160000000003</v>
      </c>
      <c r="N607" s="8" t="str">
        <f>IFERROR(VLOOKUP($B$603,$221:$343,MATCH($S614&amp;"/"&amp;N$341,$219:$219,0),FALSE),"")</f>
        <v/>
      </c>
      <c r="O607" s="8" t="str">
        <f>IFERROR(VLOOKUP($B$603,$221:$343,MATCH($S614&amp;"/"&amp;O$341,$219:$219,0),FALSE),"")</f>
        <v/>
      </c>
      <c r="P607" s="8" t="str">
        <f>IFERROR(VLOOKUP($B$603,$221:$343,MATCH($S614&amp;"/"&amp;P$341,$219:$219,0),FALSE),"")</f>
        <v/>
      </c>
      <c r="Q607" s="8" t="str">
        <f t="shared" si="54"/>
        <v/>
      </c>
      <c r="R607" s="6"/>
      <c r="S607" s="9" t="s">
        <v>14</v>
      </c>
    </row>
    <row r="608" spans="2:19" ht="14">
      <c r="B608" s="371" t="s">
        <v>361</v>
      </c>
      <c r="C608" s="372"/>
      <c r="D608" s="372"/>
      <c r="E608" s="372"/>
      <c r="F608" s="372"/>
      <c r="G608" s="372"/>
      <c r="H608" s="372"/>
      <c r="I608" s="372"/>
      <c r="J608" s="372"/>
      <c r="K608" s="372"/>
      <c r="L608" s="372"/>
      <c r="M608" s="372"/>
      <c r="N608" s="372"/>
      <c r="O608" s="122"/>
      <c r="P608" s="122"/>
      <c r="Q608" s="18" t="str">
        <f t="shared" si="54"/>
        <v/>
      </c>
      <c r="R608" s="6"/>
      <c r="S608" s="9" t="s">
        <v>15</v>
      </c>
    </row>
    <row r="609" spans="2:19" ht="14">
      <c r="B609" s="7" t="str">
        <f>IFERROR(VLOOKUP($B$608,$221:$343,MATCH($S616&amp;"/"&amp;B$341,$219:$219,0),FALSE),"")</f>
        <v/>
      </c>
      <c r="C609" s="7" t="str">
        <f>IFERROR(VLOOKUP($B$608,$221:$343,MATCH($S616&amp;"/"&amp;C$341,$219:$219,0),FALSE),"")</f>
        <v/>
      </c>
      <c r="D609" s="7" t="str">
        <f>IFERROR(VLOOKUP($B$608,$221:$343,MATCH($S616&amp;"/"&amp;D$341,$219:$219,0),FALSE),"")</f>
        <v/>
      </c>
      <c r="E609" s="7" t="str">
        <f>IFERROR(VLOOKUP($B$608,$221:$343,MATCH($S616&amp;"/"&amp;E$341,$219:$219,0),FALSE),"")</f>
        <v/>
      </c>
      <c r="F609" s="7" t="str">
        <f>IFERROR(VLOOKUP($B$608,$221:$343,MATCH($S616&amp;"/"&amp;F$341,$219:$219,0),FALSE),"")</f>
        <v/>
      </c>
      <c r="G609" s="7" t="str">
        <f>IFERROR(VLOOKUP($B$608,$221:$343,MATCH($S616&amp;"/"&amp;G$341,$219:$219,0),FALSE),"")</f>
        <v/>
      </c>
      <c r="H609" s="7" t="str">
        <f>IFERROR(VLOOKUP($B$608,$221:$343,MATCH($S616&amp;"/"&amp;H$341,$219:$219,0),FALSE),"")</f>
        <v/>
      </c>
      <c r="I609" s="7" t="str">
        <f>IFERROR(VLOOKUP($B$608,$221:$343,MATCH($S616&amp;"/"&amp;I$341,$219:$219,0),FALSE),"")</f>
        <v/>
      </c>
      <c r="J609" s="7" t="str">
        <f>IFERROR(VLOOKUP($B$608,$221:$343,MATCH($S616&amp;"/"&amp;J$341,$219:$219,0),FALSE),"")</f>
        <v/>
      </c>
      <c r="K609" s="7" t="str">
        <f>IFERROR(VLOOKUP($B$608,$221:$343,MATCH($S616&amp;"/"&amp;K$341,$219:$219,0),FALSE),"")</f>
        <v/>
      </c>
      <c r="L609" s="7" t="str">
        <f>IFERROR(VLOOKUP($B$608,$221:$343,MATCH($S616&amp;"/"&amp;L$341,$219:$219,0),FALSE),"")</f>
        <v/>
      </c>
      <c r="M609" s="7">
        <f>IFERROR(VLOOKUP($B$608,$221:$343,MATCH($S616&amp;"/"&amp;M$341,$219:$219,0),FALSE),"")</f>
        <v>-62720</v>
      </c>
      <c r="N609" s="8">
        <f>IFERROR(VLOOKUP($B$608,$221:$343,MATCH($S616&amp;"/"&amp;N$341,$219:$219,0),FALSE),"")</f>
        <v>-8465</v>
      </c>
      <c r="O609" s="8" t="str">
        <f>IFERROR(VLOOKUP($B$608,$221:$343,MATCH($S616&amp;"/"&amp;O$341,$219:$219,0),FALSE),"")</f>
        <v/>
      </c>
      <c r="P609" s="8" t="str">
        <f>IFERROR(VLOOKUP($B$608,$221:$343,MATCH($S616&amp;"/"&amp;P$341,$219:$219,0),FALSE),"")</f>
        <v/>
      </c>
      <c r="Q609" s="124"/>
      <c r="R609" s="6"/>
      <c r="S609" s="9"/>
    </row>
    <row r="610" spans="2:19" ht="14">
      <c r="B610" s="7" t="str">
        <f>IFERROR(VLOOKUP($B$608,$221:$343,MATCH($S617&amp;"/"&amp;B$341,$219:$219,0),FALSE),"")</f>
        <v/>
      </c>
      <c r="C610" s="7" t="str">
        <f>IFERROR(VLOOKUP($B$608,$221:$343,MATCH($S617&amp;"/"&amp;C$341,$219:$219,0),FALSE),"")</f>
        <v/>
      </c>
      <c r="D610" s="7" t="str">
        <f>IFERROR(VLOOKUP($B$608,$221:$343,MATCH($S617&amp;"/"&amp;D$341,$219:$219,0),FALSE),"")</f>
        <v/>
      </c>
      <c r="E610" s="7" t="str">
        <f>IFERROR(VLOOKUP($B$608,$221:$343,MATCH($S617&amp;"/"&amp;E$341,$219:$219,0),FALSE),"")</f>
        <v/>
      </c>
      <c r="F610" s="7" t="str">
        <f>IFERROR(VLOOKUP($B$608,$221:$343,MATCH($S617&amp;"/"&amp;F$341,$219:$219,0),FALSE),"")</f>
        <v/>
      </c>
      <c r="G610" s="7" t="str">
        <f>IFERROR(VLOOKUP($B$608,$221:$343,MATCH($S617&amp;"/"&amp;G$341,$219:$219,0),FALSE),"")</f>
        <v/>
      </c>
      <c r="H610" s="7" t="str">
        <f>IFERROR(VLOOKUP($B$608,$221:$343,MATCH($S617&amp;"/"&amp;H$341,$219:$219,0),FALSE),"")</f>
        <v/>
      </c>
      <c r="I610" s="7" t="str">
        <f>IFERROR(VLOOKUP($B$608,$221:$343,MATCH($S617&amp;"/"&amp;I$341,$219:$219,0),FALSE),"")</f>
        <v/>
      </c>
      <c r="J610" s="7" t="str">
        <f>IFERROR(VLOOKUP($B$608,$221:$343,MATCH($S617&amp;"/"&amp;J$341,$219:$219,0),FALSE),"")</f>
        <v/>
      </c>
      <c r="K610" s="7" t="str">
        <f>IFERROR(VLOOKUP($B$608,$221:$343,MATCH($S617&amp;"/"&amp;K$341,$219:$219,0),FALSE),"")</f>
        <v/>
      </c>
      <c r="L610" s="7" t="str">
        <f>IFERROR(VLOOKUP($B$608,$221:$343,MATCH($S617&amp;"/"&amp;L$341,$219:$219,0),FALSE),"")</f>
        <v/>
      </c>
      <c r="M610" s="7">
        <f>IFERROR(VLOOKUP($B$608,$221:$343,MATCH($S617&amp;"/"&amp;M$341,$219:$219,0),FALSE),"")</f>
        <v>-127198</v>
      </c>
      <c r="N610" s="8">
        <f>IFERROR(VLOOKUP($B$608,$221:$343,MATCH($S617&amp;"/"&amp;N$341,$219:$219,0),FALSE),"")</f>
        <v>-29615</v>
      </c>
      <c r="O610" s="8" t="str">
        <f>IFERROR(VLOOKUP($B$608,$221:$343,MATCH($S617&amp;"/"&amp;O$341,$219:$219,0),FALSE),"")</f>
        <v/>
      </c>
      <c r="P610" s="8" t="str">
        <f>IFERROR(VLOOKUP($B$608,$221:$343,MATCH($S617&amp;"/"&amp;P$341,$219:$219,0),FALSE),"")</f>
        <v/>
      </c>
      <c r="Q610" s="118"/>
    </row>
    <row r="611" spans="2:19" ht="14">
      <c r="B611" s="7" t="str">
        <f>IFERROR(VLOOKUP($B$608,$221:$343,MATCH($S618&amp;"/"&amp;B$341,$219:$219,0),FALSE),"")</f>
        <v/>
      </c>
      <c r="C611" s="7" t="str">
        <f>IFERROR(VLOOKUP($B$608,$221:$343,MATCH($S618&amp;"/"&amp;C$341,$219:$219,0),FALSE),"")</f>
        <v/>
      </c>
      <c r="D611" s="7" t="str">
        <f>IFERROR(VLOOKUP($B$608,$221:$343,MATCH($S618&amp;"/"&amp;D$341,$219:$219,0),FALSE),"")</f>
        <v/>
      </c>
      <c r="E611" s="7" t="str">
        <f>IFERROR(VLOOKUP($B$608,$221:$343,MATCH($S618&amp;"/"&amp;E$341,$219:$219,0),FALSE),"")</f>
        <v/>
      </c>
      <c r="F611" s="7" t="str">
        <f>IFERROR(VLOOKUP($B$608,$221:$343,MATCH($S618&amp;"/"&amp;F$341,$219:$219,0),FALSE),"")</f>
        <v/>
      </c>
      <c r="G611" s="7" t="str">
        <f>IFERROR(VLOOKUP($B$608,$221:$343,MATCH($S618&amp;"/"&amp;G$341,$219:$219,0),FALSE),"")</f>
        <v/>
      </c>
      <c r="H611" s="7" t="str">
        <f>IFERROR(VLOOKUP($B$608,$221:$343,MATCH($S618&amp;"/"&amp;H$341,$219:$219,0),FALSE),"")</f>
        <v/>
      </c>
      <c r="I611" s="7" t="str">
        <f>IFERROR(VLOOKUP($B$608,$221:$343,MATCH($S618&amp;"/"&amp;I$341,$219:$219,0),FALSE),"")</f>
        <v/>
      </c>
      <c r="J611" s="7" t="str">
        <f>IFERROR(VLOOKUP($B$608,$221:$343,MATCH($S618&amp;"/"&amp;J$341,$219:$219,0),FALSE),"")</f>
        <v/>
      </c>
      <c r="K611" s="7" t="str">
        <f>IFERROR(VLOOKUP($B$608,$221:$343,MATCH($S618&amp;"/"&amp;K$341,$219:$219,0),FALSE),"")</f>
        <v/>
      </c>
      <c r="L611" s="7" t="str">
        <f>IFERROR(VLOOKUP($B$608,$221:$343,MATCH($S618&amp;"/"&amp;L$341,$219:$219,0),FALSE),"")</f>
        <v/>
      </c>
      <c r="M611" s="7">
        <f>IFERROR(VLOOKUP($B$608,$221:$343,MATCH($S618&amp;"/"&amp;M$341,$219:$219,0),FALSE),"")</f>
        <v>-169977</v>
      </c>
      <c r="N611" s="8" t="str">
        <f>IFERROR(VLOOKUP($B$608,$221:$343,MATCH($S618&amp;"/"&amp;N$341,$219:$219,0),FALSE),"")</f>
        <v/>
      </c>
      <c r="O611" s="8" t="str">
        <f>IFERROR(VLOOKUP($B$608,$221:$343,MATCH($S618&amp;"/"&amp;O$341,$219:$219,0),FALSE),"")</f>
        <v/>
      </c>
      <c r="P611" s="8" t="str">
        <f>IFERROR(VLOOKUP($B$608,$221:$343,MATCH($S618&amp;"/"&amp;P$341,$219:$219,0),FALSE),"")</f>
        <v/>
      </c>
      <c r="Q611" s="8" t="str">
        <f>IFERROR(VLOOKUP($B$603,$221:$343,MATCH($S611&amp;"/"&amp;Q$348,$219:$219,0),FALSE),"")</f>
        <v/>
      </c>
      <c r="R611" s="6"/>
      <c r="S611" s="9" t="s">
        <v>12</v>
      </c>
    </row>
    <row r="612" spans="2:19" ht="14">
      <c r="B612" s="7" t="str">
        <f>IFERROR(VLOOKUP($B$608,$221:$343,MATCH($S619&amp;"/"&amp;B$341,$219:$219,0),FALSE),"")</f>
        <v/>
      </c>
      <c r="C612" s="7" t="str">
        <f>IFERROR(VLOOKUP($B$608,$221:$343,MATCH($S619&amp;"/"&amp;C$341,$219:$219,0),FALSE),"")</f>
        <v/>
      </c>
      <c r="D612" s="7" t="str">
        <f>IFERROR(VLOOKUP($B$608,$221:$343,MATCH($S619&amp;"/"&amp;D$341,$219:$219,0),FALSE),"")</f>
        <v/>
      </c>
      <c r="E612" s="7" t="str">
        <f>IFERROR(VLOOKUP($B$608,$221:$343,MATCH($S619&amp;"/"&amp;E$341,$219:$219,0),FALSE),"")</f>
        <v/>
      </c>
      <c r="F612" s="7" t="str">
        <f>IFERROR(VLOOKUP($B$608,$221:$343,MATCH($S619&amp;"/"&amp;F$341,$219:$219,0),FALSE),"")</f>
        <v/>
      </c>
      <c r="G612" s="7" t="str">
        <f>IFERROR(VLOOKUP($B$608,$221:$343,MATCH($S619&amp;"/"&amp;G$341,$219:$219,0),FALSE),"")</f>
        <v/>
      </c>
      <c r="H612" s="7" t="str">
        <f>IFERROR(VLOOKUP($B$608,$221:$343,MATCH($S619&amp;"/"&amp;H$341,$219:$219,0),FALSE),"")</f>
        <v/>
      </c>
      <c r="I612" s="7" t="str">
        <f>IFERROR(VLOOKUP($B$608,$221:$343,MATCH($S619&amp;"/"&amp;I$341,$219:$219,0),FALSE),"")</f>
        <v/>
      </c>
      <c r="J612" s="7" t="str">
        <f>IFERROR(VLOOKUP($B$608,$221:$343,MATCH($S619&amp;"/"&amp;J$341,$219:$219,0),FALSE),"")</f>
        <v/>
      </c>
      <c r="K612" s="7" t="str">
        <f>IFERROR(VLOOKUP($B$608,$221:$343,MATCH($S619&amp;"/"&amp;K$341,$219:$219,0),FALSE),"")</f>
        <v/>
      </c>
      <c r="L612" s="7" t="str">
        <f>IFERROR(VLOOKUP($B$608,$221:$343,MATCH($S619&amp;"/"&amp;L$341,$219:$219,0),FALSE),"")</f>
        <v/>
      </c>
      <c r="M612" s="7">
        <f>IFERROR(VLOOKUP($B$608,$221:$343,MATCH($S619&amp;"/"&amp;M$341,$219:$219,0),FALSE),"")</f>
        <v>-221023.69</v>
      </c>
      <c r="N612" s="8" t="str">
        <f>IFERROR(VLOOKUP($B$608,$221:$343,MATCH($S619&amp;"/"&amp;N$341,$219:$219,0),FALSE),"")</f>
        <v/>
      </c>
      <c r="O612" s="8" t="str">
        <f>IFERROR(VLOOKUP($B$608,$221:$343,MATCH($S619&amp;"/"&amp;O$341,$219:$219,0),FALSE),"")</f>
        <v/>
      </c>
      <c r="P612" s="8" t="str">
        <f>IFERROR(VLOOKUP($B$608,$221:$343,MATCH($S619&amp;"/"&amp;P$341,$219:$219,0),FALSE),"")</f>
        <v/>
      </c>
      <c r="Q612" s="8" t="str">
        <f>IFERROR(VLOOKUP($B$603,$221:$343,MATCH($S612&amp;"/"&amp;Q$348,$219:$219,0),FALSE),"")</f>
        <v/>
      </c>
      <c r="R612" s="6"/>
      <c r="S612" s="9" t="s">
        <v>13</v>
      </c>
    </row>
    <row r="613" spans="2:19" ht="14">
      <c r="B613" s="365" t="s">
        <v>362</v>
      </c>
      <c r="C613" s="366"/>
      <c r="D613" s="366"/>
      <c r="E613" s="366"/>
      <c r="F613" s="366"/>
      <c r="G613" s="366"/>
      <c r="H613" s="366"/>
      <c r="I613" s="366"/>
      <c r="J613" s="366"/>
      <c r="K613" s="366"/>
      <c r="L613" s="366"/>
      <c r="M613" s="366"/>
      <c r="N613" s="366"/>
      <c r="O613" s="120"/>
      <c r="P613" s="120"/>
      <c r="Q613" s="8" t="str">
        <f>IFERROR(VLOOKUP($B$603,$221:$343,MATCH($S613&amp;"/"&amp;Q$348,$219:$219,0),FALSE),"")</f>
        <v/>
      </c>
      <c r="R613" s="6"/>
      <c r="S613" s="9" t="s">
        <v>14</v>
      </c>
    </row>
    <row r="614" spans="2:19" ht="14">
      <c r="B614" s="7" t="str">
        <f>IFERROR(VLOOKUP($B$613,$221:$343,MATCH($S621&amp;"/"&amp;B$341,$219:$219,0),FALSE),"")</f>
        <v/>
      </c>
      <c r="C614" s="7" t="str">
        <f>IFERROR(VLOOKUP($B$613,$221:$343,MATCH($S621&amp;"/"&amp;C$341,$219:$219,0),FALSE),"")</f>
        <v/>
      </c>
      <c r="D614" s="7" t="str">
        <f>IFERROR(VLOOKUP($B$613,$221:$343,MATCH($S621&amp;"/"&amp;D$341,$219:$219,0),FALSE),"")</f>
        <v/>
      </c>
      <c r="E614" s="7" t="str">
        <f>IFERROR(VLOOKUP($B$613,$221:$343,MATCH($S621&amp;"/"&amp;E$341,$219:$219,0),FALSE),"")</f>
        <v/>
      </c>
      <c r="F614" s="7" t="str">
        <f>IFERROR(VLOOKUP($B$613,$221:$343,MATCH($S621&amp;"/"&amp;F$341,$219:$219,0),FALSE),"")</f>
        <v/>
      </c>
      <c r="G614" s="7" t="str">
        <f>IFERROR(VLOOKUP($B$613,$221:$343,MATCH($S621&amp;"/"&amp;G$341,$219:$219,0),FALSE),"")</f>
        <v/>
      </c>
      <c r="H614" s="7" t="str">
        <f>IFERROR(VLOOKUP($B$613,$221:$343,MATCH($S621&amp;"/"&amp;H$341,$219:$219,0),FALSE),"")</f>
        <v/>
      </c>
      <c r="I614" s="7" t="str">
        <f>IFERROR(VLOOKUP($B$613,$221:$343,MATCH($S621&amp;"/"&amp;I$341,$219:$219,0),FALSE),"")</f>
        <v/>
      </c>
      <c r="J614" s="7" t="str">
        <f>IFERROR(VLOOKUP($B$613,$221:$343,MATCH($S621&amp;"/"&amp;J$341,$219:$219,0),FALSE),"")</f>
        <v/>
      </c>
      <c r="K614" s="7" t="str">
        <f>IFERROR(VLOOKUP($B$613,$221:$343,MATCH($S621&amp;"/"&amp;K$341,$219:$219,0),FALSE),"")</f>
        <v/>
      </c>
      <c r="L614" s="7" t="str">
        <f>IFERROR(VLOOKUP($B$613,$221:$343,MATCH($S621&amp;"/"&amp;L$341,$219:$219,0),FALSE),"")</f>
        <v/>
      </c>
      <c r="M614" s="7">
        <f>IFERROR(VLOOKUP($B$613,$221:$343,MATCH($S621&amp;"/"&amp;M$341,$219:$219,0),FALSE),"")</f>
        <v>0</v>
      </c>
      <c r="N614" s="7">
        <f>IFERROR(VLOOKUP($B$613,$221:$343,MATCH($S621&amp;"/"&amp;N$341,$219:$219,0),FALSE),"")</f>
        <v>-1238</v>
      </c>
      <c r="O614" s="7" t="str">
        <f>IFERROR(VLOOKUP($B$613,$221:$343,MATCH($S621&amp;"/"&amp;O$341,$219:$219,0),FALSE),"")</f>
        <v/>
      </c>
      <c r="P614" s="7" t="str">
        <f>IFERROR(VLOOKUP($B$613,$221:$343,MATCH($S621&amp;"/"&amp;P$341,$219:$219,0),FALSE),"")</f>
        <v/>
      </c>
      <c r="Q614" s="8" t="str">
        <f>IFERROR(VLOOKUP($B$603,$221:$343,MATCH($S614&amp;"/"&amp;Q$348,$219:$219,0),FALSE),"")</f>
        <v/>
      </c>
      <c r="R614" s="6"/>
      <c r="S614" s="9" t="s">
        <v>15</v>
      </c>
    </row>
    <row r="615" spans="2:19" ht="14">
      <c r="B615" s="7" t="str">
        <f>IFERROR(VLOOKUP($B$613,$221:$343,MATCH($S622&amp;"/"&amp;B$341,$219:$219,0),FALSE),"")</f>
        <v/>
      </c>
      <c r="C615" s="7" t="str">
        <f>IFERROR(VLOOKUP($B$613,$221:$343,MATCH($S622&amp;"/"&amp;C$341,$219:$219,0),FALSE),"")</f>
        <v/>
      </c>
      <c r="D615" s="7" t="str">
        <f>IFERROR(VLOOKUP($B$613,$221:$343,MATCH($S622&amp;"/"&amp;D$341,$219:$219,0),FALSE),"")</f>
        <v/>
      </c>
      <c r="E615" s="7" t="str">
        <f>IFERROR(VLOOKUP($B$613,$221:$343,MATCH($S622&amp;"/"&amp;E$341,$219:$219,0),FALSE),"")</f>
        <v/>
      </c>
      <c r="F615" s="7" t="str">
        <f>IFERROR(VLOOKUP($B$613,$221:$343,MATCH($S622&amp;"/"&amp;F$341,$219:$219,0),FALSE),"")</f>
        <v/>
      </c>
      <c r="G615" s="7" t="str">
        <f>IFERROR(VLOOKUP($B$613,$221:$343,MATCH($S622&amp;"/"&amp;G$341,$219:$219,0),FALSE),"")</f>
        <v/>
      </c>
      <c r="H615" s="7" t="str">
        <f>IFERROR(VLOOKUP($B$613,$221:$343,MATCH($S622&amp;"/"&amp;H$341,$219:$219,0),FALSE),"")</f>
        <v/>
      </c>
      <c r="I615" s="7" t="str">
        <f>IFERROR(VLOOKUP($B$613,$221:$343,MATCH($S622&amp;"/"&amp;I$341,$219:$219,0),FALSE),"")</f>
        <v/>
      </c>
      <c r="J615" s="7" t="str">
        <f>IFERROR(VLOOKUP($B$613,$221:$343,MATCH($S622&amp;"/"&amp;J$341,$219:$219,0),FALSE),"")</f>
        <v/>
      </c>
      <c r="K615" s="7" t="str">
        <f>IFERROR(VLOOKUP($B$613,$221:$343,MATCH($S622&amp;"/"&amp;K$341,$219:$219,0),FALSE),"")</f>
        <v/>
      </c>
      <c r="L615" s="7" t="str">
        <f>IFERROR(VLOOKUP($B$613,$221:$343,MATCH($S622&amp;"/"&amp;L$341,$219:$219,0),FALSE),"")</f>
        <v/>
      </c>
      <c r="M615" s="7">
        <f>IFERROR(VLOOKUP($B$613,$221:$343,MATCH($S622&amp;"/"&amp;M$341,$219:$219,0),FALSE),"")</f>
        <v>0</v>
      </c>
      <c r="N615" s="7">
        <f>IFERROR(VLOOKUP($B$613,$221:$343,MATCH($S622&amp;"/"&amp;N$341,$219:$219,0),FALSE),"")</f>
        <v>-2300</v>
      </c>
      <c r="O615" s="7" t="str">
        <f>IFERROR(VLOOKUP($B$613,$221:$343,MATCH($S622&amp;"/"&amp;O$341,$219:$219,0),FALSE),"")</f>
        <v/>
      </c>
      <c r="P615" s="7" t="str">
        <f>IFERROR(VLOOKUP($B$613,$221:$343,MATCH($S622&amp;"/"&amp;P$341,$219:$219,0),FALSE),"")</f>
        <v/>
      </c>
      <c r="Q615" s="122"/>
    </row>
    <row r="616" spans="2:19" ht="14">
      <c r="B616" s="7" t="str">
        <f>IFERROR(VLOOKUP($B$613,$221:$343,MATCH($S623&amp;"/"&amp;B$341,$219:$219,0),FALSE),"")</f>
        <v/>
      </c>
      <c r="C616" s="7" t="str">
        <f>IFERROR(VLOOKUP($B$613,$221:$343,MATCH($S623&amp;"/"&amp;C$341,$219:$219,0),FALSE),"")</f>
        <v/>
      </c>
      <c r="D616" s="7" t="str">
        <f>IFERROR(VLOOKUP($B$613,$221:$343,MATCH($S623&amp;"/"&amp;D$341,$219:$219,0),FALSE),"")</f>
        <v/>
      </c>
      <c r="E616" s="7" t="str">
        <f>IFERROR(VLOOKUP($B$613,$221:$343,MATCH($S623&amp;"/"&amp;E$341,$219:$219,0),FALSE),"")</f>
        <v/>
      </c>
      <c r="F616" s="7" t="str">
        <f>IFERROR(VLOOKUP($B$613,$221:$343,MATCH($S623&amp;"/"&amp;F$341,$219:$219,0),FALSE),"")</f>
        <v/>
      </c>
      <c r="G616" s="7" t="str">
        <f>IFERROR(VLOOKUP($B$613,$221:$343,MATCH($S623&amp;"/"&amp;G$341,$219:$219,0),FALSE),"")</f>
        <v/>
      </c>
      <c r="H616" s="7" t="str">
        <f>IFERROR(VLOOKUP($B$613,$221:$343,MATCH($S623&amp;"/"&amp;H$341,$219:$219,0),FALSE),"")</f>
        <v/>
      </c>
      <c r="I616" s="7" t="str">
        <f>IFERROR(VLOOKUP($B$613,$221:$343,MATCH($S623&amp;"/"&amp;I$341,$219:$219,0),FALSE),"")</f>
        <v/>
      </c>
      <c r="J616" s="7" t="str">
        <f>IFERROR(VLOOKUP($B$613,$221:$343,MATCH($S623&amp;"/"&amp;J$341,$219:$219,0),FALSE),"")</f>
        <v/>
      </c>
      <c r="K616" s="7" t="str">
        <f>IFERROR(VLOOKUP($B$613,$221:$343,MATCH($S623&amp;"/"&amp;K$341,$219:$219,0),FALSE),"")</f>
        <v/>
      </c>
      <c r="L616" s="7" t="str">
        <f>IFERROR(VLOOKUP($B$613,$221:$343,MATCH($S623&amp;"/"&amp;L$341,$219:$219,0),FALSE),"")</f>
        <v/>
      </c>
      <c r="M616" s="7">
        <f>IFERROR(VLOOKUP($B$613,$221:$343,MATCH($S623&amp;"/"&amp;M$341,$219:$219,0),FALSE),"")</f>
        <v>0</v>
      </c>
      <c r="N616" s="7" t="str">
        <f>IFERROR(VLOOKUP($B$613,$221:$343,MATCH($S623&amp;"/"&amp;N$341,$219:$219,0),FALSE),"")</f>
        <v/>
      </c>
      <c r="O616" s="7" t="str">
        <f>IFERROR(VLOOKUP($B$613,$221:$343,MATCH($S623&amp;"/"&amp;O$341,$219:$219,0),FALSE),"")</f>
        <v/>
      </c>
      <c r="P616" s="7" t="str">
        <f>IFERROR(VLOOKUP($B$613,$221:$343,MATCH($S623&amp;"/"&amp;P$341,$219:$219,0),FALSE),"")</f>
        <v/>
      </c>
      <c r="Q616" s="8" t="str">
        <f>IFERROR(VLOOKUP($B$608,$221:$343,MATCH($S616&amp;"/"&amp;Q$348,$219:$219,0),FALSE),"")</f>
        <v/>
      </c>
      <c r="R616" s="6"/>
      <c r="S616" s="9" t="s">
        <v>12</v>
      </c>
    </row>
    <row r="617" spans="2:19" ht="14">
      <c r="B617" s="7" t="str">
        <f>IFERROR(VLOOKUP($B$613,$221:$343,MATCH($S624&amp;"/"&amp;B$341,$219:$219,0),FALSE),"")</f>
        <v/>
      </c>
      <c r="C617" s="7" t="str">
        <f>IFERROR(VLOOKUP($B$613,$221:$343,MATCH($S624&amp;"/"&amp;C$341,$219:$219,0),FALSE),"")</f>
        <v/>
      </c>
      <c r="D617" s="7" t="str">
        <f>IFERROR(VLOOKUP($B$613,$221:$343,MATCH($S624&amp;"/"&amp;D$341,$219:$219,0),FALSE),"")</f>
        <v/>
      </c>
      <c r="E617" s="7" t="str">
        <f>IFERROR(VLOOKUP($B$613,$221:$343,MATCH($S624&amp;"/"&amp;E$341,$219:$219,0),FALSE),"")</f>
        <v/>
      </c>
      <c r="F617" s="7" t="str">
        <f>IFERROR(VLOOKUP($B$613,$221:$343,MATCH($S624&amp;"/"&amp;F$341,$219:$219,0),FALSE),"")</f>
        <v/>
      </c>
      <c r="G617" s="7" t="str">
        <f>IFERROR(VLOOKUP($B$613,$221:$343,MATCH($S624&amp;"/"&amp;G$341,$219:$219,0),FALSE),"")</f>
        <v/>
      </c>
      <c r="H617" s="7" t="str">
        <f>IFERROR(VLOOKUP($B$613,$221:$343,MATCH($S624&amp;"/"&amp;H$341,$219:$219,0),FALSE),"")</f>
        <v/>
      </c>
      <c r="I617" s="7" t="str">
        <f>IFERROR(VLOOKUP($B$613,$221:$343,MATCH($S624&amp;"/"&amp;I$341,$219:$219,0),FALSE),"")</f>
        <v/>
      </c>
      <c r="J617" s="7" t="str">
        <f>IFERROR(VLOOKUP($B$613,$221:$343,MATCH($S624&amp;"/"&amp;J$341,$219:$219,0),FALSE),"")</f>
        <v/>
      </c>
      <c r="K617" s="7" t="str">
        <f>IFERROR(VLOOKUP($B$613,$221:$343,MATCH($S624&amp;"/"&amp;K$341,$219:$219,0),FALSE),"")</f>
        <v/>
      </c>
      <c r="L617" s="7" t="str">
        <f>IFERROR(VLOOKUP($B$613,$221:$343,MATCH($S624&amp;"/"&amp;L$341,$219:$219,0),FALSE),"")</f>
        <v/>
      </c>
      <c r="M617" s="7">
        <f>IFERROR(VLOOKUP($B$613,$221:$343,MATCH($S624&amp;"/"&amp;M$341,$219:$219,0),FALSE),"")</f>
        <v>0</v>
      </c>
      <c r="N617" s="7" t="str">
        <f>IFERROR(VLOOKUP($B$613,$221:$343,MATCH($S624&amp;"/"&amp;N$341,$219:$219,0),FALSE),"")</f>
        <v/>
      </c>
      <c r="O617" s="7" t="str">
        <f>IFERROR(VLOOKUP($B$613,$221:$343,MATCH($S624&amp;"/"&amp;O$341,$219:$219,0),FALSE),"")</f>
        <v/>
      </c>
      <c r="P617" s="7" t="str">
        <f>IFERROR(VLOOKUP($B$613,$221:$343,MATCH($S624&amp;"/"&amp;P$341,$219:$219,0),FALSE),"")</f>
        <v/>
      </c>
      <c r="Q617" s="8" t="str">
        <f>IFERROR(VLOOKUP($B$608,$221:$343,MATCH($S617&amp;"/"&amp;Q$348,$219:$219,0),FALSE),"")</f>
        <v/>
      </c>
      <c r="R617" s="6"/>
      <c r="S617" s="9" t="s">
        <v>13</v>
      </c>
    </row>
    <row r="618" spans="2:19" ht="14">
      <c r="B618" s="373" t="s">
        <v>363</v>
      </c>
      <c r="C618" s="374"/>
      <c r="D618" s="374"/>
      <c r="E618" s="374"/>
      <c r="F618" s="374"/>
      <c r="G618" s="374"/>
      <c r="H618" s="374"/>
      <c r="I618" s="374"/>
      <c r="J618" s="374"/>
      <c r="K618" s="374"/>
      <c r="L618" s="374"/>
      <c r="M618" s="374"/>
      <c r="N618" s="374"/>
      <c r="O618" s="136"/>
      <c r="P618" s="136"/>
      <c r="Q618" s="8" t="str">
        <f>IFERROR(VLOOKUP($B$608,$221:$343,MATCH($S618&amp;"/"&amp;Q$348,$219:$219,0),FALSE),"")</f>
        <v/>
      </c>
      <c r="R618" s="6"/>
      <c r="S618" s="9" t="s">
        <v>14</v>
      </c>
    </row>
    <row r="619" spans="2:19" ht="14">
      <c r="B619" s="7" t="str">
        <f>IFERROR(VLOOKUP($B$618,$221:$343,MATCH($S626&amp;"/"&amp;B$341,$219:$219,0),FALSE),"")</f>
        <v/>
      </c>
      <c r="C619" s="7" t="str">
        <f>IFERROR(VLOOKUP($B$618,$221:$343,MATCH($S626&amp;"/"&amp;C$341,$219:$219,0),FALSE),"")</f>
        <v/>
      </c>
      <c r="D619" s="7" t="str">
        <f>IFERROR(VLOOKUP($B$618,$221:$343,MATCH($S626&amp;"/"&amp;D$341,$219:$219,0),FALSE),"")</f>
        <v/>
      </c>
      <c r="E619" s="7" t="str">
        <f>IFERROR(VLOOKUP($B$618,$221:$343,MATCH($S626&amp;"/"&amp;E$341,$219:$219,0),FALSE),"")</f>
        <v/>
      </c>
      <c r="F619" s="7" t="str">
        <f>IFERROR(VLOOKUP($B$618,$221:$343,MATCH($S626&amp;"/"&amp;F$341,$219:$219,0),FALSE),"")</f>
        <v/>
      </c>
      <c r="G619" s="7" t="str">
        <f>IFERROR(VLOOKUP($B$618,$221:$343,MATCH($S626&amp;"/"&amp;G$341,$219:$219,0),FALSE),"")</f>
        <v/>
      </c>
      <c r="H619" s="7" t="str">
        <f>IFERROR(VLOOKUP($B$618,$221:$343,MATCH($S626&amp;"/"&amp;H$341,$219:$219,0),FALSE),"")</f>
        <v/>
      </c>
      <c r="I619" s="7" t="str">
        <f>IFERROR(VLOOKUP($B$618,$221:$343,MATCH($S626&amp;"/"&amp;I$341,$219:$219,0),FALSE),"")</f>
        <v/>
      </c>
      <c r="J619" s="7" t="str">
        <f>IFERROR(VLOOKUP($B$618,$221:$343,MATCH($S626&amp;"/"&amp;J$341,$219:$219,0),FALSE),"")</f>
        <v/>
      </c>
      <c r="K619" s="7" t="str">
        <f>IFERROR(VLOOKUP($B$618,$221:$343,MATCH($S626&amp;"/"&amp;K$341,$219:$219,0),FALSE),"")</f>
        <v/>
      </c>
      <c r="L619" s="7" t="str">
        <f>IFERROR(VLOOKUP($B$618,$221:$343,MATCH($S626&amp;"/"&amp;L$341,$219:$219,0),FALSE),"")</f>
        <v/>
      </c>
      <c r="M619" s="7">
        <f>IFERROR(VLOOKUP($B$618,$221:$343,MATCH($S626&amp;"/"&amp;M$341,$219:$219,0),FALSE),"")</f>
        <v>0</v>
      </c>
      <c r="N619" s="8">
        <f>IFERROR(VLOOKUP($B$618,$221:$343,MATCH($S626&amp;"/"&amp;N$341,$219:$219,0),FALSE),"")</f>
        <v>0</v>
      </c>
      <c r="O619" s="8" t="str">
        <f>IFERROR(VLOOKUP($B$618,$221:$343,MATCH($S626&amp;"/"&amp;O$341,$219:$219,0),FALSE),"")</f>
        <v/>
      </c>
      <c r="P619" s="8" t="str">
        <f>IFERROR(VLOOKUP($B$618,$221:$343,MATCH($S626&amp;"/"&amp;P$341,$219:$219,0),FALSE),"")</f>
        <v/>
      </c>
      <c r="Q619" s="8" t="str">
        <f>IFERROR(VLOOKUP($B$608,$221:$343,MATCH($S619&amp;"/"&amp;Q$348,$219:$219,0),FALSE),"")</f>
        <v/>
      </c>
      <c r="R619" s="6"/>
      <c r="S619" s="9" t="s">
        <v>15</v>
      </c>
    </row>
    <row r="620" spans="2:19" ht="14">
      <c r="B620" s="7" t="str">
        <f>IFERROR(VLOOKUP($B$618,$221:$343,MATCH($S627&amp;"/"&amp;B$341,$219:$219,0),FALSE),"")</f>
        <v/>
      </c>
      <c r="C620" s="7" t="str">
        <f>IFERROR(VLOOKUP($B$618,$221:$343,MATCH($S627&amp;"/"&amp;C$341,$219:$219,0),FALSE),"")</f>
        <v/>
      </c>
      <c r="D620" s="7" t="str">
        <f>IFERROR(VLOOKUP($B$618,$221:$343,MATCH($S627&amp;"/"&amp;D$341,$219:$219,0),FALSE),"")</f>
        <v/>
      </c>
      <c r="E620" s="7" t="str">
        <f>IFERROR(VLOOKUP($B$618,$221:$343,MATCH($S627&amp;"/"&amp;E$341,$219:$219,0),FALSE),"")</f>
        <v/>
      </c>
      <c r="F620" s="7" t="str">
        <f>IFERROR(VLOOKUP($B$618,$221:$343,MATCH($S627&amp;"/"&amp;F$341,$219:$219,0),FALSE),"")</f>
        <v/>
      </c>
      <c r="G620" s="7" t="str">
        <f>IFERROR(VLOOKUP($B$618,$221:$343,MATCH($S627&amp;"/"&amp;G$341,$219:$219,0),FALSE),"")</f>
        <v/>
      </c>
      <c r="H620" s="7" t="str">
        <f>IFERROR(VLOOKUP($B$618,$221:$343,MATCH($S627&amp;"/"&amp;H$341,$219:$219,0),FALSE),"")</f>
        <v/>
      </c>
      <c r="I620" s="7" t="str">
        <f>IFERROR(VLOOKUP($B$618,$221:$343,MATCH($S627&amp;"/"&amp;I$341,$219:$219,0),FALSE),"")</f>
        <v/>
      </c>
      <c r="J620" s="7" t="str">
        <f>IFERROR(VLOOKUP($B$618,$221:$343,MATCH($S627&amp;"/"&amp;J$341,$219:$219,0),FALSE),"")</f>
        <v/>
      </c>
      <c r="K620" s="7" t="str">
        <f>IFERROR(VLOOKUP($B$618,$221:$343,MATCH($S627&amp;"/"&amp;K$341,$219:$219,0),FALSE),"")</f>
        <v/>
      </c>
      <c r="L620" s="7" t="str">
        <f>IFERROR(VLOOKUP($B$618,$221:$343,MATCH($S627&amp;"/"&amp;L$341,$219:$219,0),FALSE),"")</f>
        <v/>
      </c>
      <c r="M620" s="7">
        <f>IFERROR(VLOOKUP($B$618,$221:$343,MATCH($S627&amp;"/"&amp;M$341,$219:$219,0),FALSE),"")</f>
        <v>0</v>
      </c>
      <c r="N620" s="8">
        <f>IFERROR(VLOOKUP($B$618,$221:$343,MATCH($S627&amp;"/"&amp;N$341,$219:$219,0),FALSE),"")</f>
        <v>0</v>
      </c>
      <c r="O620" s="8" t="str">
        <f>IFERROR(VLOOKUP($B$618,$221:$343,MATCH($S627&amp;"/"&amp;O$341,$219:$219,0),FALSE),"")</f>
        <v/>
      </c>
      <c r="P620" s="8" t="str">
        <f>IFERROR(VLOOKUP($B$618,$221:$343,MATCH($S627&amp;"/"&amp;P$341,$219:$219,0),FALSE),"")</f>
        <v/>
      </c>
      <c r="Q620" s="120"/>
    </row>
    <row r="621" spans="2:19" ht="14">
      <c r="B621" s="7" t="str">
        <f>IFERROR(VLOOKUP($B$618,$221:$343,MATCH($S628&amp;"/"&amp;B$341,$219:$219,0),FALSE),"")</f>
        <v/>
      </c>
      <c r="C621" s="7" t="str">
        <f>IFERROR(VLOOKUP($B$618,$221:$343,MATCH($S628&amp;"/"&amp;C$341,$219:$219,0),FALSE),"")</f>
        <v/>
      </c>
      <c r="D621" s="7" t="str">
        <f>IFERROR(VLOOKUP($B$618,$221:$343,MATCH($S628&amp;"/"&amp;D$341,$219:$219,0),FALSE),"")</f>
        <v/>
      </c>
      <c r="E621" s="7" t="str">
        <f>IFERROR(VLOOKUP($B$618,$221:$343,MATCH($S628&amp;"/"&amp;E$341,$219:$219,0),FALSE),"")</f>
        <v/>
      </c>
      <c r="F621" s="7" t="str">
        <f>IFERROR(VLOOKUP($B$618,$221:$343,MATCH($S628&amp;"/"&amp;F$341,$219:$219,0),FALSE),"")</f>
        <v/>
      </c>
      <c r="G621" s="7" t="str">
        <f>IFERROR(VLOOKUP($B$618,$221:$343,MATCH($S628&amp;"/"&amp;G$341,$219:$219,0),FALSE),"")</f>
        <v/>
      </c>
      <c r="H621" s="7" t="str">
        <f>IFERROR(VLOOKUP($B$618,$221:$343,MATCH($S628&amp;"/"&amp;H$341,$219:$219,0),FALSE),"")</f>
        <v/>
      </c>
      <c r="I621" s="7" t="str">
        <f>IFERROR(VLOOKUP($B$618,$221:$343,MATCH($S628&amp;"/"&amp;I$341,$219:$219,0),FALSE),"")</f>
        <v/>
      </c>
      <c r="J621" s="7" t="str">
        <f>IFERROR(VLOOKUP($B$618,$221:$343,MATCH($S628&amp;"/"&amp;J$341,$219:$219,0),FALSE),"")</f>
        <v/>
      </c>
      <c r="K621" s="7" t="str">
        <f>IFERROR(VLOOKUP($B$618,$221:$343,MATCH($S628&amp;"/"&amp;K$341,$219:$219,0),FALSE),"")</f>
        <v/>
      </c>
      <c r="L621" s="7" t="str">
        <f>IFERROR(VLOOKUP($B$618,$221:$343,MATCH($S628&amp;"/"&amp;L$341,$219:$219,0),FALSE),"")</f>
        <v/>
      </c>
      <c r="M621" s="7">
        <f>IFERROR(VLOOKUP($B$618,$221:$343,MATCH($S628&amp;"/"&amp;M$341,$219:$219,0),FALSE),"")</f>
        <v>0</v>
      </c>
      <c r="N621" s="8" t="str">
        <f>IFERROR(VLOOKUP($B$618,$221:$343,MATCH($S628&amp;"/"&amp;N$341,$219:$219,0),FALSE),"")</f>
        <v/>
      </c>
      <c r="O621" s="8" t="str">
        <f>IFERROR(VLOOKUP($B$618,$221:$343,MATCH($S628&amp;"/"&amp;O$341,$219:$219,0),FALSE),"")</f>
        <v/>
      </c>
      <c r="P621" s="8" t="str">
        <f>IFERROR(VLOOKUP($B$618,$221:$343,MATCH($S628&amp;"/"&amp;P$341,$219:$219,0),FALSE),"")</f>
        <v/>
      </c>
      <c r="Q621" s="7" t="str">
        <f>IFERROR(VLOOKUP($B$613,$221:$343,MATCH($S621&amp;"/"&amp;Q$348,$219:$219,0),FALSE),"")</f>
        <v/>
      </c>
      <c r="R621" s="6"/>
      <c r="S621" s="9" t="s">
        <v>12</v>
      </c>
    </row>
    <row r="622" spans="2:19" ht="14">
      <c r="B622" s="7" t="str">
        <f>IFERROR(VLOOKUP($B$618,$221:$343,MATCH($S629&amp;"/"&amp;B$341,$219:$219,0),FALSE),"")</f>
        <v/>
      </c>
      <c r="C622" s="7" t="str">
        <f>IFERROR(VLOOKUP($B$618,$221:$343,MATCH($S629&amp;"/"&amp;C$341,$219:$219,0),FALSE),"")</f>
        <v/>
      </c>
      <c r="D622" s="7" t="str">
        <f>IFERROR(VLOOKUP($B$618,$221:$343,MATCH($S629&amp;"/"&amp;D$341,$219:$219,0),FALSE),"")</f>
        <v/>
      </c>
      <c r="E622" s="7" t="str">
        <f>IFERROR(VLOOKUP($B$618,$221:$343,MATCH($S629&amp;"/"&amp;E$341,$219:$219,0),FALSE),"")</f>
        <v/>
      </c>
      <c r="F622" s="7" t="str">
        <f>IFERROR(VLOOKUP($B$618,$221:$343,MATCH($S629&amp;"/"&amp;F$341,$219:$219,0),FALSE),"")</f>
        <v/>
      </c>
      <c r="G622" s="7" t="str">
        <f>IFERROR(VLOOKUP($B$618,$221:$343,MATCH($S629&amp;"/"&amp;G$341,$219:$219,0),FALSE),"")</f>
        <v/>
      </c>
      <c r="H622" s="7" t="str">
        <f>IFERROR(VLOOKUP($B$618,$221:$343,MATCH($S629&amp;"/"&amp;H$341,$219:$219,0),FALSE),"")</f>
        <v/>
      </c>
      <c r="I622" s="7" t="str">
        <f>IFERROR(VLOOKUP($B$618,$221:$343,MATCH($S629&amp;"/"&amp;I$341,$219:$219,0),FALSE),"")</f>
        <v/>
      </c>
      <c r="J622" s="7" t="str">
        <f>IFERROR(VLOOKUP($B$618,$221:$343,MATCH($S629&amp;"/"&amp;J$341,$219:$219,0),FALSE),"")</f>
        <v/>
      </c>
      <c r="K622" s="7" t="str">
        <f>IFERROR(VLOOKUP($B$618,$221:$343,MATCH($S629&amp;"/"&amp;K$341,$219:$219,0),FALSE),"")</f>
        <v/>
      </c>
      <c r="L622" s="7" t="str">
        <f>IFERROR(VLOOKUP($B$618,$221:$343,MATCH($S629&amp;"/"&amp;L$341,$219:$219,0),FALSE),"")</f>
        <v/>
      </c>
      <c r="M622" s="7">
        <f>IFERROR(VLOOKUP($B$618,$221:$343,MATCH($S629&amp;"/"&amp;M$341,$219:$219,0),FALSE),"")</f>
        <v>19952.939999999999</v>
      </c>
      <c r="N622" s="8" t="str">
        <f>IFERROR(VLOOKUP($B$618,$221:$343,MATCH($S629&amp;"/"&amp;N$341,$219:$219,0),FALSE),"")</f>
        <v/>
      </c>
      <c r="O622" s="8" t="str">
        <f>IFERROR(VLOOKUP($B$618,$221:$343,MATCH($S629&amp;"/"&amp;O$341,$219:$219,0),FALSE),"")</f>
        <v/>
      </c>
      <c r="P622" s="8" t="str">
        <f>IFERROR(VLOOKUP($B$618,$221:$343,MATCH($S629&amp;"/"&amp;P$341,$219:$219,0),FALSE),"")</f>
        <v/>
      </c>
      <c r="Q622" s="7" t="str">
        <f>IFERROR(VLOOKUP($B$613,$221:$343,MATCH($S622&amp;"/"&amp;Q$348,$219:$219,0),FALSE),"")</f>
        <v/>
      </c>
      <c r="R622" s="6"/>
      <c r="S622" s="9" t="s">
        <v>13</v>
      </c>
    </row>
    <row r="623" spans="2:19" ht="14">
      <c r="B623" s="375" t="s">
        <v>35</v>
      </c>
      <c r="C623" s="376"/>
      <c r="D623" s="376"/>
      <c r="E623" s="376"/>
      <c r="F623" s="376"/>
      <c r="G623" s="376"/>
      <c r="H623" s="376"/>
      <c r="I623" s="376"/>
      <c r="J623" s="376"/>
      <c r="K623" s="376"/>
      <c r="L623" s="376"/>
      <c r="M623" s="376"/>
      <c r="N623" s="376"/>
      <c r="O623" s="125"/>
      <c r="P623" s="125"/>
      <c r="Q623" s="7" t="str">
        <f>IFERROR(VLOOKUP($B$613,$221:$343,MATCH($S623&amp;"/"&amp;Q$348,$219:$219,0),FALSE),"")</f>
        <v/>
      </c>
      <c r="R623" s="6"/>
      <c r="S623" s="9" t="s">
        <v>14</v>
      </c>
    </row>
    <row r="624" spans="2:19" ht="14">
      <c r="B624" s="360" t="s">
        <v>36</v>
      </c>
      <c r="C624" s="361"/>
      <c r="D624" s="361"/>
      <c r="E624" s="361"/>
      <c r="F624" s="361"/>
      <c r="G624" s="361"/>
      <c r="H624" s="361"/>
      <c r="I624" s="361"/>
      <c r="J624" s="361"/>
      <c r="K624" s="361"/>
      <c r="L624" s="361"/>
      <c r="M624" s="361"/>
      <c r="N624" s="361"/>
      <c r="O624" s="126"/>
      <c r="P624" s="126"/>
      <c r="Q624" s="7" t="str">
        <f>IFERROR(VLOOKUP($B$613,$221:$343,MATCH($S624&amp;"/"&amp;Q$348,$219:$219,0),FALSE),"")</f>
        <v/>
      </c>
      <c r="R624" s="6"/>
      <c r="S624" s="9" t="s">
        <v>15</v>
      </c>
    </row>
    <row r="625" spans="1:23" ht="15">
      <c r="B625" s="336" t="str">
        <f t="shared" ref="B625:Q636" si="56">IFERROR(B500/B454,"")</f>
        <v/>
      </c>
      <c r="C625" s="336" t="str">
        <f t="shared" si="56"/>
        <v/>
      </c>
      <c r="D625" s="336" t="str">
        <f t="shared" si="56"/>
        <v/>
      </c>
      <c r="E625" s="336" t="str">
        <f t="shared" si="56"/>
        <v/>
      </c>
      <c r="F625" s="336" t="str">
        <f t="shared" si="56"/>
        <v/>
      </c>
      <c r="G625" s="336" t="str">
        <f t="shared" si="56"/>
        <v/>
      </c>
      <c r="H625" s="336" t="str">
        <f t="shared" si="56"/>
        <v/>
      </c>
      <c r="I625" s="336" t="str">
        <f t="shared" si="56"/>
        <v/>
      </c>
      <c r="J625" s="336" t="str">
        <f t="shared" si="56"/>
        <v/>
      </c>
      <c r="K625" s="336" t="str">
        <f t="shared" si="56"/>
        <v/>
      </c>
      <c r="L625" s="336" t="str">
        <f t="shared" si="56"/>
        <v/>
      </c>
      <c r="M625" s="336" t="str">
        <f t="shared" si="56"/>
        <v/>
      </c>
      <c r="N625" s="336" t="str">
        <f t="shared" si="56"/>
        <v/>
      </c>
      <c r="O625" s="336" t="str">
        <f t="shared" si="56"/>
        <v/>
      </c>
      <c r="P625" s="336" t="str">
        <f t="shared" si="56"/>
        <v/>
      </c>
      <c r="Q625" s="136"/>
    </row>
    <row r="626" spans="1:23" ht="15">
      <c r="B626" s="336" t="str">
        <f t="shared" si="56"/>
        <v/>
      </c>
      <c r="C626" s="336" t="str">
        <f t="shared" si="56"/>
        <v/>
      </c>
      <c r="D626" s="336" t="str">
        <f t="shared" si="56"/>
        <v/>
      </c>
      <c r="E626" s="336" t="str">
        <f t="shared" si="56"/>
        <v/>
      </c>
      <c r="F626" s="336" t="str">
        <f t="shared" si="56"/>
        <v/>
      </c>
      <c r="G626" s="336" t="str">
        <f t="shared" si="56"/>
        <v/>
      </c>
      <c r="H626" s="336" t="str">
        <f t="shared" si="56"/>
        <v/>
      </c>
      <c r="I626" s="336" t="str">
        <f t="shared" si="56"/>
        <v/>
      </c>
      <c r="J626" s="336" t="str">
        <f t="shared" si="56"/>
        <v/>
      </c>
      <c r="K626" s="336" t="str">
        <f t="shared" si="56"/>
        <v/>
      </c>
      <c r="L626" s="336" t="str">
        <f t="shared" si="56"/>
        <v/>
      </c>
      <c r="M626" s="336" t="str">
        <f t="shared" si="56"/>
        <v/>
      </c>
      <c r="N626" s="336" t="str">
        <f t="shared" si="56"/>
        <v/>
      </c>
      <c r="O626" s="336" t="str">
        <f t="shared" si="56"/>
        <v/>
      </c>
      <c r="P626" s="336" t="str">
        <f t="shared" si="56"/>
        <v/>
      </c>
      <c r="Q626" s="8" t="str">
        <f>IFERROR(VLOOKUP($B$618,$221:$343,MATCH($S626&amp;"/"&amp;Q$348,$219:$219,0),FALSE),"")</f>
        <v/>
      </c>
      <c r="R626" s="6"/>
      <c r="S626" s="9" t="s">
        <v>12</v>
      </c>
    </row>
    <row r="627" spans="1:23" ht="15">
      <c r="B627" s="336" t="str">
        <f t="shared" si="56"/>
        <v/>
      </c>
      <c r="C627" s="336" t="str">
        <f t="shared" si="56"/>
        <v/>
      </c>
      <c r="D627" s="336" t="str">
        <f t="shared" si="56"/>
        <v/>
      </c>
      <c r="E627" s="336" t="str">
        <f t="shared" si="56"/>
        <v/>
      </c>
      <c r="F627" s="336" t="str">
        <f t="shared" si="56"/>
        <v/>
      </c>
      <c r="G627" s="336" t="str">
        <f t="shared" si="56"/>
        <v/>
      </c>
      <c r="H627" s="336" t="str">
        <f t="shared" si="56"/>
        <v/>
      </c>
      <c r="I627" s="336" t="str">
        <f t="shared" si="56"/>
        <v/>
      </c>
      <c r="J627" s="336" t="str">
        <f t="shared" si="56"/>
        <v/>
      </c>
      <c r="K627" s="336" t="str">
        <f t="shared" si="56"/>
        <v/>
      </c>
      <c r="L627" s="336" t="str">
        <f t="shared" si="56"/>
        <v/>
      </c>
      <c r="M627" s="336" t="str">
        <f t="shared" si="56"/>
        <v/>
      </c>
      <c r="N627" s="336" t="str">
        <f t="shared" si="56"/>
        <v/>
      </c>
      <c r="O627" s="336" t="str">
        <f t="shared" si="56"/>
        <v/>
      </c>
      <c r="P627" s="336" t="str">
        <f t="shared" si="56"/>
        <v/>
      </c>
      <c r="Q627" s="8" t="str">
        <f>IFERROR(VLOOKUP($B$618,$221:$343,MATCH($S627&amp;"/"&amp;Q$348,$219:$219,0),FALSE),"")</f>
        <v/>
      </c>
      <c r="R627" s="6"/>
      <c r="S627" s="9" t="s">
        <v>13</v>
      </c>
    </row>
    <row r="628" spans="1:23" ht="15">
      <c r="B628" s="336" t="str">
        <f t="shared" si="56"/>
        <v/>
      </c>
      <c r="C628" s="336" t="str">
        <f t="shared" si="56"/>
        <v/>
      </c>
      <c r="D628" s="336" t="str">
        <f t="shared" si="56"/>
        <v/>
      </c>
      <c r="E628" s="336" t="str">
        <f t="shared" si="56"/>
        <v/>
      </c>
      <c r="F628" s="336" t="str">
        <f t="shared" si="56"/>
        <v/>
      </c>
      <c r="G628" s="336" t="str">
        <f t="shared" si="56"/>
        <v/>
      </c>
      <c r="H628" s="336" t="str">
        <f t="shared" si="56"/>
        <v/>
      </c>
      <c r="I628" s="336" t="str">
        <f t="shared" si="56"/>
        <v/>
      </c>
      <c r="J628" s="336" t="str">
        <f t="shared" si="56"/>
        <v/>
      </c>
      <c r="K628" s="336" t="str">
        <f t="shared" si="56"/>
        <v/>
      </c>
      <c r="L628" s="336" t="str">
        <f t="shared" si="56"/>
        <v/>
      </c>
      <c r="M628" s="336" t="str">
        <f t="shared" si="56"/>
        <v/>
      </c>
      <c r="N628" s="336" t="str">
        <f t="shared" si="56"/>
        <v/>
      </c>
      <c r="O628" s="336" t="str">
        <f t="shared" si="56"/>
        <v/>
      </c>
      <c r="P628" s="336" t="str">
        <f t="shared" si="56"/>
        <v/>
      </c>
      <c r="Q628" s="8" t="str">
        <f>IFERROR(VLOOKUP($B$618,$221:$343,MATCH($S628&amp;"/"&amp;Q$348,$219:$219,0),FALSE),"")</f>
        <v/>
      </c>
      <c r="R628" s="6"/>
      <c r="S628" s="9" t="s">
        <v>14</v>
      </c>
    </row>
    <row r="629" spans="1:23" ht="15">
      <c r="B629" s="336" t="str">
        <f t="shared" si="56"/>
        <v/>
      </c>
      <c r="C629" s="336" t="str">
        <f t="shared" si="56"/>
        <v/>
      </c>
      <c r="D629" s="336" t="str">
        <f t="shared" si="56"/>
        <v/>
      </c>
      <c r="E629" s="336" t="str">
        <f t="shared" si="56"/>
        <v/>
      </c>
      <c r="F629" s="336" t="str">
        <f t="shared" si="56"/>
        <v/>
      </c>
      <c r="G629" s="336" t="str">
        <f t="shared" si="56"/>
        <v/>
      </c>
      <c r="H629" s="336" t="str">
        <f t="shared" si="56"/>
        <v/>
      </c>
      <c r="I629" s="336" t="str">
        <f t="shared" si="56"/>
        <v/>
      </c>
      <c r="J629" s="336" t="str">
        <f t="shared" si="56"/>
        <v/>
      </c>
      <c r="K629" s="336" t="str">
        <f t="shared" si="56"/>
        <v/>
      </c>
      <c r="L629" s="336" t="str">
        <f t="shared" si="56"/>
        <v/>
      </c>
      <c r="M629" s="336" t="str">
        <f t="shared" si="56"/>
        <v/>
      </c>
      <c r="N629" s="336" t="str">
        <f t="shared" si="56"/>
        <v/>
      </c>
      <c r="O629" s="336" t="str">
        <f t="shared" si="56"/>
        <v/>
      </c>
      <c r="P629" s="336" t="str">
        <f t="shared" si="56"/>
        <v/>
      </c>
      <c r="Q629" s="8" t="str">
        <f>IFERROR(VLOOKUP($B$618,$221:$343,MATCH($S629&amp;"/"&amp;Q$348,$219:$219,0),FALSE),"")</f>
        <v/>
      </c>
      <c r="R629" s="6"/>
      <c r="S629" s="9" t="s">
        <v>15</v>
      </c>
    </row>
    <row r="630" spans="1:23" ht="14">
      <c r="B630" s="347" t="str">
        <f t="shared" ref="B630:Q641" si="57">IFERROR(B509/B454,"")</f>
        <v/>
      </c>
      <c r="C630" s="347" t="str">
        <f t="shared" si="57"/>
        <v/>
      </c>
      <c r="D630" s="347" t="str">
        <f t="shared" si="57"/>
        <v/>
      </c>
      <c r="E630" s="347" t="str">
        <f t="shared" si="57"/>
        <v/>
      </c>
      <c r="F630" s="347" t="str">
        <f t="shared" si="57"/>
        <v/>
      </c>
      <c r="G630" s="347" t="str">
        <f t="shared" si="57"/>
        <v/>
      </c>
      <c r="H630" s="347" t="str">
        <f t="shared" si="57"/>
        <v/>
      </c>
      <c r="I630" s="347" t="str">
        <f t="shared" si="57"/>
        <v/>
      </c>
      <c r="J630" s="347" t="str">
        <f t="shared" si="57"/>
        <v/>
      </c>
      <c r="K630" s="347" t="str">
        <f t="shared" si="57"/>
        <v/>
      </c>
      <c r="L630" s="347" t="str">
        <f t="shared" si="57"/>
        <v/>
      </c>
      <c r="M630" s="347" t="str">
        <f t="shared" si="57"/>
        <v/>
      </c>
      <c r="N630" s="347" t="str">
        <f t="shared" si="57"/>
        <v/>
      </c>
      <c r="O630" s="347" t="str">
        <f t="shared" si="57"/>
        <v/>
      </c>
      <c r="P630" s="347" t="str">
        <f t="shared" si="57"/>
        <v/>
      </c>
      <c r="Q630" s="125"/>
      <c r="R630" s="28"/>
      <c r="S630" s="89"/>
    </row>
    <row r="631" spans="1:23" ht="14">
      <c r="B631" s="347" t="str">
        <f t="shared" si="57"/>
        <v/>
      </c>
      <c r="C631" s="347" t="str">
        <f t="shared" si="57"/>
        <v/>
      </c>
      <c r="D631" s="347" t="str">
        <f t="shared" si="57"/>
        <v/>
      </c>
      <c r="E631" s="347" t="str">
        <f t="shared" si="57"/>
        <v/>
      </c>
      <c r="F631" s="347" t="str">
        <f t="shared" si="57"/>
        <v/>
      </c>
      <c r="G631" s="347" t="str">
        <f t="shared" si="57"/>
        <v/>
      </c>
      <c r="H631" s="347" t="str">
        <f t="shared" si="57"/>
        <v/>
      </c>
      <c r="I631" s="347" t="str">
        <f t="shared" si="57"/>
        <v/>
      </c>
      <c r="J631" s="347" t="str">
        <f t="shared" si="57"/>
        <v/>
      </c>
      <c r="K631" s="347" t="str">
        <f t="shared" si="57"/>
        <v/>
      </c>
      <c r="L631" s="347" t="str">
        <f t="shared" si="57"/>
        <v/>
      </c>
      <c r="M631" s="347" t="str">
        <f t="shared" si="57"/>
        <v/>
      </c>
      <c r="N631" s="347" t="str">
        <f t="shared" si="57"/>
        <v/>
      </c>
      <c r="O631" s="347" t="str">
        <f t="shared" si="57"/>
        <v/>
      </c>
      <c r="P631" s="347" t="str">
        <f t="shared" si="57"/>
        <v/>
      </c>
      <c r="Q631" s="126"/>
      <c r="R631" s="28"/>
      <c r="S631" s="89"/>
    </row>
    <row r="632" spans="1:23" s="339" customFormat="1" ht="15">
      <c r="A632" s="79"/>
      <c r="B632" s="347" t="str">
        <f t="shared" si="57"/>
        <v/>
      </c>
      <c r="C632" s="347" t="str">
        <f t="shared" si="57"/>
        <v/>
      </c>
      <c r="D632" s="347" t="str">
        <f t="shared" si="57"/>
        <v/>
      </c>
      <c r="E632" s="347" t="str">
        <f t="shared" si="57"/>
        <v/>
      </c>
      <c r="F632" s="347" t="str">
        <f t="shared" si="57"/>
        <v/>
      </c>
      <c r="G632" s="347" t="str">
        <f t="shared" si="57"/>
        <v/>
      </c>
      <c r="H632" s="347" t="str">
        <f t="shared" si="57"/>
        <v/>
      </c>
      <c r="I632" s="347" t="str">
        <f t="shared" si="57"/>
        <v/>
      </c>
      <c r="J632" s="347" t="str">
        <f t="shared" si="57"/>
        <v/>
      </c>
      <c r="K632" s="347" t="str">
        <f t="shared" si="57"/>
        <v/>
      </c>
      <c r="L632" s="347" t="str">
        <f t="shared" si="57"/>
        <v/>
      </c>
      <c r="M632" s="347" t="str">
        <f t="shared" si="57"/>
        <v/>
      </c>
      <c r="N632" s="347" t="str">
        <f t="shared" si="57"/>
        <v/>
      </c>
      <c r="O632" s="347" t="str">
        <f t="shared" si="57"/>
        <v/>
      </c>
      <c r="P632" s="347" t="str">
        <f t="shared" si="57"/>
        <v/>
      </c>
      <c r="Q632" s="336" t="str">
        <f>IFERROR(Q507/Q461,"")</f>
        <v/>
      </c>
      <c r="R632" s="337"/>
      <c r="S632" s="338" t="s">
        <v>1870</v>
      </c>
      <c r="V632" s="340"/>
      <c r="W632" s="340"/>
    </row>
    <row r="633" spans="1:23" s="339" customFormat="1" ht="15">
      <c r="A633" s="79"/>
      <c r="B633" s="347" t="str">
        <f t="shared" si="57"/>
        <v/>
      </c>
      <c r="C633" s="347" t="str">
        <f t="shared" si="57"/>
        <v/>
      </c>
      <c r="D633" s="347" t="str">
        <f t="shared" si="57"/>
        <v/>
      </c>
      <c r="E633" s="347" t="str">
        <f t="shared" si="57"/>
        <v/>
      </c>
      <c r="F633" s="347" t="str">
        <f t="shared" si="57"/>
        <v/>
      </c>
      <c r="G633" s="347" t="str">
        <f t="shared" si="57"/>
        <v/>
      </c>
      <c r="H633" s="347" t="str">
        <f t="shared" si="57"/>
        <v/>
      </c>
      <c r="I633" s="347" t="str">
        <f t="shared" si="57"/>
        <v/>
      </c>
      <c r="J633" s="347" t="str">
        <f t="shared" si="57"/>
        <v/>
      </c>
      <c r="K633" s="347" t="str">
        <f t="shared" si="57"/>
        <v/>
      </c>
      <c r="L633" s="347" t="str">
        <f t="shared" si="57"/>
        <v/>
      </c>
      <c r="M633" s="347" t="str">
        <f t="shared" si="57"/>
        <v/>
      </c>
      <c r="N633" s="347" t="str">
        <f t="shared" si="57"/>
        <v/>
      </c>
      <c r="O633" s="347" t="str">
        <f t="shared" si="57"/>
        <v/>
      </c>
      <c r="P633" s="347" t="str">
        <f t="shared" si="57"/>
        <v/>
      </c>
      <c r="Q633" s="336" t="str">
        <f t="shared" si="56"/>
        <v/>
      </c>
      <c r="R633" s="337"/>
      <c r="S633" s="338" t="s">
        <v>1871</v>
      </c>
      <c r="V633" s="340"/>
      <c r="W633" s="340"/>
    </row>
    <row r="634" spans="1:23" s="339" customFormat="1" ht="15">
      <c r="A634" s="79"/>
      <c r="B634" s="347" t="str">
        <f t="shared" si="57"/>
        <v/>
      </c>
      <c r="C634" s="347" t="str">
        <f t="shared" si="57"/>
        <v/>
      </c>
      <c r="D634" s="347" t="str">
        <f t="shared" si="57"/>
        <v/>
      </c>
      <c r="E634" s="347" t="str">
        <f t="shared" si="57"/>
        <v/>
      </c>
      <c r="F634" s="347" t="str">
        <f t="shared" si="57"/>
        <v/>
      </c>
      <c r="G634" s="347" t="str">
        <f t="shared" si="57"/>
        <v/>
      </c>
      <c r="H634" s="347" t="str">
        <f t="shared" si="57"/>
        <v/>
      </c>
      <c r="I634" s="347" t="str">
        <f t="shared" si="57"/>
        <v/>
      </c>
      <c r="J634" s="347" t="str">
        <f t="shared" si="57"/>
        <v/>
      </c>
      <c r="K634" s="347" t="str">
        <f t="shared" si="57"/>
        <v/>
      </c>
      <c r="L634" s="347" t="str">
        <f t="shared" si="57"/>
        <v/>
      </c>
      <c r="M634" s="347" t="str">
        <f t="shared" si="57"/>
        <v/>
      </c>
      <c r="N634" s="347" t="str">
        <f t="shared" si="57"/>
        <v/>
      </c>
      <c r="O634" s="347" t="str">
        <f t="shared" si="57"/>
        <v/>
      </c>
      <c r="P634" s="347" t="str">
        <f t="shared" si="57"/>
        <v/>
      </c>
      <c r="Q634" s="336" t="str">
        <f t="shared" si="56"/>
        <v/>
      </c>
      <c r="R634" s="337"/>
      <c r="S634" s="338" t="s">
        <v>1872</v>
      </c>
      <c r="V634" s="340"/>
      <c r="W634" s="340"/>
    </row>
    <row r="635" spans="1:23" s="339" customFormat="1" ht="15">
      <c r="A635" s="79"/>
      <c r="B635" s="347" t="str">
        <f t="shared" ref="B635:Q646" si="58">IFERROR(B517/B454,"")</f>
        <v/>
      </c>
      <c r="C635" s="347" t="str">
        <f t="shared" si="58"/>
        <v/>
      </c>
      <c r="D635" s="347" t="str">
        <f t="shared" si="58"/>
        <v/>
      </c>
      <c r="E635" s="347" t="str">
        <f t="shared" si="58"/>
        <v/>
      </c>
      <c r="F635" s="347" t="str">
        <f t="shared" si="58"/>
        <v/>
      </c>
      <c r="G635" s="347" t="str">
        <f t="shared" si="58"/>
        <v/>
      </c>
      <c r="H635" s="347" t="str">
        <f t="shared" si="58"/>
        <v/>
      </c>
      <c r="I635" s="347" t="str">
        <f t="shared" si="58"/>
        <v/>
      </c>
      <c r="J635" s="347" t="str">
        <f t="shared" si="58"/>
        <v/>
      </c>
      <c r="K635" s="347" t="str">
        <f t="shared" si="58"/>
        <v/>
      </c>
      <c r="L635" s="347" t="str">
        <f t="shared" si="58"/>
        <v/>
      </c>
      <c r="M635" s="347" t="str">
        <f t="shared" si="58"/>
        <v/>
      </c>
      <c r="N635" s="347" t="str">
        <f t="shared" si="58"/>
        <v/>
      </c>
      <c r="O635" s="347" t="str">
        <f t="shared" si="58"/>
        <v/>
      </c>
      <c r="P635" s="347" t="str">
        <f t="shared" si="58"/>
        <v/>
      </c>
      <c r="Q635" s="336" t="str">
        <f t="shared" si="56"/>
        <v/>
      </c>
      <c r="R635" s="337"/>
      <c r="S635" s="338" t="s">
        <v>1873</v>
      </c>
      <c r="V635" s="340"/>
      <c r="W635" s="340"/>
    </row>
    <row r="636" spans="1:23" s="339" customFormat="1" ht="15">
      <c r="A636" s="79"/>
      <c r="B636" s="347" t="str">
        <f t="shared" si="58"/>
        <v/>
      </c>
      <c r="C636" s="347" t="str">
        <f t="shared" si="58"/>
        <v/>
      </c>
      <c r="D636" s="347" t="str">
        <f t="shared" si="58"/>
        <v/>
      </c>
      <c r="E636" s="347" t="str">
        <f t="shared" si="58"/>
        <v/>
      </c>
      <c r="F636" s="347" t="str">
        <f t="shared" si="58"/>
        <v/>
      </c>
      <c r="G636" s="347" t="str">
        <f t="shared" si="58"/>
        <v/>
      </c>
      <c r="H636" s="347" t="str">
        <f t="shared" si="58"/>
        <v/>
      </c>
      <c r="I636" s="347" t="str">
        <f t="shared" si="58"/>
        <v/>
      </c>
      <c r="J636" s="347" t="str">
        <f t="shared" si="58"/>
        <v/>
      </c>
      <c r="K636" s="347" t="str">
        <f t="shared" si="58"/>
        <v/>
      </c>
      <c r="L636" s="347" t="str">
        <f t="shared" si="58"/>
        <v/>
      </c>
      <c r="M636" s="347" t="str">
        <f t="shared" si="58"/>
        <v/>
      </c>
      <c r="N636" s="347" t="str">
        <f t="shared" si="58"/>
        <v/>
      </c>
      <c r="O636" s="347" t="str">
        <f t="shared" si="58"/>
        <v/>
      </c>
      <c r="P636" s="347" t="str">
        <f t="shared" si="58"/>
        <v/>
      </c>
      <c r="Q636" s="336" t="str">
        <f t="shared" si="56"/>
        <v/>
      </c>
      <c r="R636" s="337"/>
      <c r="S636" s="338" t="s">
        <v>1874</v>
      </c>
      <c r="V636" s="340"/>
      <c r="W636" s="340"/>
    </row>
    <row r="637" spans="1:23" s="339" customFormat="1" ht="15">
      <c r="A637" s="79"/>
      <c r="B637" s="347" t="str">
        <f t="shared" si="58"/>
        <v/>
      </c>
      <c r="C637" s="347" t="str">
        <f t="shared" si="58"/>
        <v/>
      </c>
      <c r="D637" s="347" t="str">
        <f t="shared" si="58"/>
        <v/>
      </c>
      <c r="E637" s="347" t="str">
        <f t="shared" si="58"/>
        <v/>
      </c>
      <c r="F637" s="347" t="str">
        <f t="shared" si="58"/>
        <v/>
      </c>
      <c r="G637" s="347" t="str">
        <f t="shared" si="58"/>
        <v/>
      </c>
      <c r="H637" s="347" t="str">
        <f t="shared" si="58"/>
        <v/>
      </c>
      <c r="I637" s="347" t="str">
        <f t="shared" si="58"/>
        <v/>
      </c>
      <c r="J637" s="347" t="str">
        <f t="shared" si="58"/>
        <v/>
      </c>
      <c r="K637" s="347" t="str">
        <f t="shared" si="58"/>
        <v/>
      </c>
      <c r="L637" s="347" t="str">
        <f t="shared" si="58"/>
        <v/>
      </c>
      <c r="M637" s="347" t="str">
        <f t="shared" si="58"/>
        <v/>
      </c>
      <c r="N637" s="347" t="str">
        <f t="shared" si="58"/>
        <v/>
      </c>
      <c r="O637" s="347" t="str">
        <f t="shared" si="58"/>
        <v/>
      </c>
      <c r="P637" s="347" t="str">
        <f t="shared" si="58"/>
        <v/>
      </c>
      <c r="Q637" s="347" t="str">
        <f>IFERROR(Q516/Q461,"")</f>
        <v/>
      </c>
      <c r="R637" s="337"/>
      <c r="S637" s="338" t="s">
        <v>1875</v>
      </c>
      <c r="V637" s="340"/>
      <c r="W637" s="340"/>
    </row>
    <row r="638" spans="1:23" s="339" customFormat="1" ht="15">
      <c r="A638" s="79"/>
      <c r="B638" s="347" t="str">
        <f t="shared" si="58"/>
        <v/>
      </c>
      <c r="C638" s="347" t="str">
        <f t="shared" si="58"/>
        <v/>
      </c>
      <c r="D638" s="347" t="str">
        <f t="shared" si="58"/>
        <v/>
      </c>
      <c r="E638" s="347" t="str">
        <f t="shared" si="58"/>
        <v/>
      </c>
      <c r="F638" s="347" t="str">
        <f t="shared" si="58"/>
        <v/>
      </c>
      <c r="G638" s="347" t="str">
        <f t="shared" si="58"/>
        <v/>
      </c>
      <c r="H638" s="347" t="str">
        <f t="shared" si="58"/>
        <v/>
      </c>
      <c r="I638" s="347" t="str">
        <f t="shared" si="58"/>
        <v/>
      </c>
      <c r="J638" s="347" t="str">
        <f t="shared" si="58"/>
        <v/>
      </c>
      <c r="K638" s="347" t="str">
        <f t="shared" si="58"/>
        <v/>
      </c>
      <c r="L638" s="347" t="str">
        <f t="shared" si="58"/>
        <v/>
      </c>
      <c r="M638" s="347" t="str">
        <f t="shared" si="58"/>
        <v/>
      </c>
      <c r="N638" s="347" t="str">
        <f t="shared" si="58"/>
        <v/>
      </c>
      <c r="O638" s="347" t="str">
        <f t="shared" si="58"/>
        <v/>
      </c>
      <c r="P638" s="347" t="str">
        <f t="shared" si="58"/>
        <v/>
      </c>
      <c r="Q638" s="347" t="str">
        <f t="shared" si="57"/>
        <v/>
      </c>
      <c r="R638" s="337"/>
      <c r="S638" s="338" t="s">
        <v>1876</v>
      </c>
      <c r="V638" s="340"/>
      <c r="W638" s="340"/>
    </row>
    <row r="639" spans="1:23" s="339" customFormat="1" ht="15">
      <c r="A639" s="79"/>
      <c r="B639" s="347" t="str">
        <f t="shared" si="58"/>
        <v/>
      </c>
      <c r="C639" s="347" t="str">
        <f t="shared" si="58"/>
        <v/>
      </c>
      <c r="D639" s="347" t="str">
        <f t="shared" si="58"/>
        <v/>
      </c>
      <c r="E639" s="347" t="str">
        <f t="shared" si="58"/>
        <v/>
      </c>
      <c r="F639" s="347" t="str">
        <f t="shared" si="58"/>
        <v/>
      </c>
      <c r="G639" s="347" t="str">
        <f t="shared" si="58"/>
        <v/>
      </c>
      <c r="H639" s="347" t="str">
        <f t="shared" si="58"/>
        <v/>
      </c>
      <c r="I639" s="347" t="str">
        <f t="shared" si="58"/>
        <v/>
      </c>
      <c r="J639" s="347" t="str">
        <f t="shared" si="58"/>
        <v/>
      </c>
      <c r="K639" s="347" t="str">
        <f t="shared" si="58"/>
        <v/>
      </c>
      <c r="L639" s="347" t="str">
        <f t="shared" si="58"/>
        <v/>
      </c>
      <c r="M639" s="347" t="str">
        <f t="shared" si="58"/>
        <v/>
      </c>
      <c r="N639" s="347" t="str">
        <f t="shared" si="58"/>
        <v/>
      </c>
      <c r="O639" s="347" t="str">
        <f t="shared" si="58"/>
        <v/>
      </c>
      <c r="P639" s="347" t="str">
        <f t="shared" si="58"/>
        <v/>
      </c>
      <c r="Q639" s="347" t="str">
        <f t="shared" si="57"/>
        <v/>
      </c>
      <c r="R639" s="337"/>
      <c r="S639" s="338" t="s">
        <v>1877</v>
      </c>
      <c r="V639" s="340"/>
      <c r="W639" s="340"/>
    </row>
    <row r="640" spans="1:23" s="339" customFormat="1" ht="15">
      <c r="A640" s="79"/>
      <c r="B640" s="347" t="str">
        <f t="shared" ref="B640:Q651" si="59">IFERROR(B525/B454,"")</f>
        <v/>
      </c>
      <c r="C640" s="347" t="str">
        <f t="shared" si="59"/>
        <v/>
      </c>
      <c r="D640" s="347" t="str">
        <f t="shared" si="59"/>
        <v/>
      </c>
      <c r="E640" s="347" t="str">
        <f t="shared" si="59"/>
        <v/>
      </c>
      <c r="F640" s="347" t="str">
        <f t="shared" si="59"/>
        <v/>
      </c>
      <c r="G640" s="347" t="str">
        <f t="shared" si="59"/>
        <v/>
      </c>
      <c r="H640" s="347" t="str">
        <f t="shared" si="59"/>
        <v/>
      </c>
      <c r="I640" s="347" t="str">
        <f t="shared" si="59"/>
        <v/>
      </c>
      <c r="J640" s="347" t="str">
        <f t="shared" si="59"/>
        <v/>
      </c>
      <c r="K640" s="347" t="str">
        <f t="shared" si="59"/>
        <v/>
      </c>
      <c r="L640" s="347" t="str">
        <f t="shared" si="59"/>
        <v/>
      </c>
      <c r="M640" s="347" t="str">
        <f t="shared" si="59"/>
        <v/>
      </c>
      <c r="N640" s="347" t="str">
        <f t="shared" si="59"/>
        <v/>
      </c>
      <c r="O640" s="347" t="str">
        <f t="shared" si="59"/>
        <v/>
      </c>
      <c r="P640" s="347" t="str">
        <f t="shared" si="59"/>
        <v/>
      </c>
      <c r="Q640" s="347" t="str">
        <f t="shared" si="57"/>
        <v/>
      </c>
      <c r="R640" s="337"/>
      <c r="S640" s="338" t="s">
        <v>1878</v>
      </c>
      <c r="V640" s="340"/>
      <c r="W640" s="340"/>
    </row>
    <row r="641" spans="1:23" s="339" customFormat="1" ht="15">
      <c r="A641" s="79"/>
      <c r="B641" s="347" t="str">
        <f t="shared" si="59"/>
        <v/>
      </c>
      <c r="C641" s="347" t="str">
        <f t="shared" si="59"/>
        <v/>
      </c>
      <c r="D641" s="347" t="str">
        <f t="shared" si="59"/>
        <v/>
      </c>
      <c r="E641" s="347" t="str">
        <f t="shared" si="59"/>
        <v/>
      </c>
      <c r="F641" s="347" t="str">
        <f t="shared" si="59"/>
        <v/>
      </c>
      <c r="G641" s="347" t="str">
        <f t="shared" si="59"/>
        <v/>
      </c>
      <c r="H641" s="347" t="str">
        <f t="shared" si="59"/>
        <v/>
      </c>
      <c r="I641" s="347" t="str">
        <f t="shared" si="59"/>
        <v/>
      </c>
      <c r="J641" s="347" t="str">
        <f t="shared" si="59"/>
        <v/>
      </c>
      <c r="K641" s="347" t="str">
        <f t="shared" si="59"/>
        <v/>
      </c>
      <c r="L641" s="347" t="str">
        <f t="shared" si="59"/>
        <v/>
      </c>
      <c r="M641" s="347" t="str">
        <f t="shared" si="59"/>
        <v/>
      </c>
      <c r="N641" s="347" t="str">
        <f t="shared" si="59"/>
        <v/>
      </c>
      <c r="O641" s="347" t="str">
        <f t="shared" si="59"/>
        <v/>
      </c>
      <c r="P641" s="347" t="str">
        <f t="shared" si="59"/>
        <v/>
      </c>
      <c r="Q641" s="347" t="str">
        <f t="shared" si="57"/>
        <v/>
      </c>
      <c r="R641" s="337"/>
      <c r="S641" s="338" t="s">
        <v>1879</v>
      </c>
      <c r="V641" s="340"/>
      <c r="W641" s="340"/>
    </row>
    <row r="642" spans="1:23" s="339" customFormat="1" ht="15">
      <c r="A642" s="79"/>
      <c r="B642" s="347" t="str">
        <f t="shared" si="59"/>
        <v/>
      </c>
      <c r="C642" s="347" t="str">
        <f t="shared" si="59"/>
        <v/>
      </c>
      <c r="D642" s="347" t="str">
        <f t="shared" si="59"/>
        <v/>
      </c>
      <c r="E642" s="347" t="str">
        <f t="shared" si="59"/>
        <v/>
      </c>
      <c r="F642" s="347" t="str">
        <f t="shared" si="59"/>
        <v/>
      </c>
      <c r="G642" s="347" t="str">
        <f t="shared" si="59"/>
        <v/>
      </c>
      <c r="H642" s="347" t="str">
        <f t="shared" si="59"/>
        <v/>
      </c>
      <c r="I642" s="347" t="str">
        <f t="shared" si="59"/>
        <v/>
      </c>
      <c r="J642" s="347" t="str">
        <f t="shared" si="59"/>
        <v/>
      </c>
      <c r="K642" s="347" t="str">
        <f t="shared" si="59"/>
        <v/>
      </c>
      <c r="L642" s="347" t="str">
        <f t="shared" si="59"/>
        <v/>
      </c>
      <c r="M642" s="347" t="str">
        <f t="shared" si="59"/>
        <v/>
      </c>
      <c r="N642" s="347" t="str">
        <f t="shared" si="59"/>
        <v/>
      </c>
      <c r="O642" s="347" t="str">
        <f t="shared" si="59"/>
        <v/>
      </c>
      <c r="P642" s="347" t="str">
        <f t="shared" si="59"/>
        <v/>
      </c>
      <c r="Q642" s="347" t="str">
        <f>IFERROR(Q524/Q461,"")</f>
        <v/>
      </c>
      <c r="R642" s="337"/>
      <c r="S642" s="338" t="s">
        <v>1880</v>
      </c>
      <c r="V642" s="340"/>
      <c r="W642" s="340"/>
    </row>
    <row r="643" spans="1:23" s="339" customFormat="1" ht="15">
      <c r="A643" s="79"/>
      <c r="B643" s="347" t="str">
        <f t="shared" si="59"/>
        <v/>
      </c>
      <c r="C643" s="347" t="str">
        <f t="shared" si="59"/>
        <v/>
      </c>
      <c r="D643" s="347" t="str">
        <f t="shared" si="59"/>
        <v/>
      </c>
      <c r="E643" s="347" t="str">
        <f t="shared" si="59"/>
        <v/>
      </c>
      <c r="F643" s="347" t="str">
        <f t="shared" si="59"/>
        <v/>
      </c>
      <c r="G643" s="347" t="str">
        <f t="shared" si="59"/>
        <v/>
      </c>
      <c r="H643" s="347" t="str">
        <f t="shared" si="59"/>
        <v/>
      </c>
      <c r="I643" s="347" t="str">
        <f t="shared" si="59"/>
        <v/>
      </c>
      <c r="J643" s="347" t="str">
        <f t="shared" si="59"/>
        <v/>
      </c>
      <c r="K643" s="347" t="str">
        <f t="shared" si="59"/>
        <v/>
      </c>
      <c r="L643" s="347" t="str">
        <f t="shared" si="59"/>
        <v/>
      </c>
      <c r="M643" s="347" t="str">
        <f t="shared" si="59"/>
        <v/>
      </c>
      <c r="N643" s="347" t="str">
        <f t="shared" si="59"/>
        <v/>
      </c>
      <c r="O643" s="347" t="str">
        <f t="shared" si="59"/>
        <v/>
      </c>
      <c r="P643" s="347" t="str">
        <f t="shared" si="59"/>
        <v/>
      </c>
      <c r="Q643" s="347" t="str">
        <f t="shared" si="58"/>
        <v/>
      </c>
      <c r="R643" s="337"/>
      <c r="S643" s="338" t="s">
        <v>1881</v>
      </c>
      <c r="V643" s="340"/>
      <c r="W643" s="340"/>
    </row>
    <row r="644" spans="1:23" s="339" customFormat="1" ht="15">
      <c r="A644" s="99"/>
      <c r="B644" s="347" t="str">
        <f t="shared" si="59"/>
        <v/>
      </c>
      <c r="C644" s="347" t="str">
        <f t="shared" si="59"/>
        <v/>
      </c>
      <c r="D644" s="347" t="str">
        <f t="shared" si="59"/>
        <v/>
      </c>
      <c r="E644" s="347" t="str">
        <f t="shared" si="59"/>
        <v/>
      </c>
      <c r="F644" s="347" t="str">
        <f t="shared" si="59"/>
        <v/>
      </c>
      <c r="G644" s="347" t="str">
        <f t="shared" si="59"/>
        <v/>
      </c>
      <c r="H644" s="347" t="str">
        <f t="shared" si="59"/>
        <v/>
      </c>
      <c r="I644" s="347" t="str">
        <f t="shared" si="59"/>
        <v/>
      </c>
      <c r="J644" s="347" t="str">
        <f t="shared" si="59"/>
        <v/>
      </c>
      <c r="K644" s="347" t="str">
        <f t="shared" si="59"/>
        <v/>
      </c>
      <c r="L644" s="347" t="str">
        <f t="shared" si="59"/>
        <v/>
      </c>
      <c r="M644" s="347" t="str">
        <f t="shared" si="59"/>
        <v/>
      </c>
      <c r="N644" s="347" t="str">
        <f t="shared" si="59"/>
        <v/>
      </c>
      <c r="O644" s="347" t="str">
        <f t="shared" si="59"/>
        <v/>
      </c>
      <c r="P644" s="347" t="str">
        <f t="shared" si="59"/>
        <v/>
      </c>
      <c r="Q644" s="347" t="str">
        <f t="shared" si="58"/>
        <v/>
      </c>
      <c r="R644" s="337"/>
      <c r="S644" s="338" t="s">
        <v>1882</v>
      </c>
      <c r="V644" s="340"/>
      <c r="W644" s="340"/>
    </row>
    <row r="645" spans="1:23" s="339" customFormat="1" ht="15">
      <c r="A645" s="100"/>
      <c r="B645" s="336" t="str">
        <f t="shared" ref="B645:P649" si="60">IFERROR(B577/B485,"")</f>
        <v/>
      </c>
      <c r="C645" s="336" t="str">
        <f t="shared" si="60"/>
        <v/>
      </c>
      <c r="D645" s="336" t="str">
        <f t="shared" si="60"/>
        <v/>
      </c>
      <c r="E645" s="336" t="str">
        <f t="shared" si="60"/>
        <v/>
      </c>
      <c r="F645" s="336" t="str">
        <f t="shared" si="60"/>
        <v/>
      </c>
      <c r="G645" s="336" t="str">
        <f t="shared" si="60"/>
        <v/>
      </c>
      <c r="H645" s="336" t="str">
        <f t="shared" si="60"/>
        <v/>
      </c>
      <c r="I645" s="336" t="str">
        <f t="shared" si="60"/>
        <v/>
      </c>
      <c r="J645" s="336" t="str">
        <f t="shared" si="60"/>
        <v/>
      </c>
      <c r="K645" s="336" t="str">
        <f t="shared" si="60"/>
        <v/>
      </c>
      <c r="L645" s="336" t="str">
        <f t="shared" si="60"/>
        <v/>
      </c>
      <c r="M645" s="336" t="str">
        <f t="shared" si="60"/>
        <v/>
      </c>
      <c r="N645" s="336" t="str">
        <f t="shared" si="60"/>
        <v/>
      </c>
      <c r="O645" s="336" t="str">
        <f t="shared" si="60"/>
        <v/>
      </c>
      <c r="P645" s="336" t="str">
        <f t="shared" si="60"/>
        <v/>
      </c>
      <c r="Q645" s="347" t="str">
        <f t="shared" si="58"/>
        <v/>
      </c>
      <c r="R645" s="337"/>
      <c r="S645" s="338" t="s">
        <v>1883</v>
      </c>
      <c r="V645" s="340"/>
      <c r="W645" s="340"/>
    </row>
    <row r="646" spans="1:23" s="339" customFormat="1" ht="15">
      <c r="A646" s="101"/>
      <c r="B646" s="336" t="str">
        <f t="shared" si="60"/>
        <v/>
      </c>
      <c r="C646" s="336" t="str">
        <f t="shared" si="60"/>
        <v/>
      </c>
      <c r="D646" s="336" t="str">
        <f t="shared" si="60"/>
        <v/>
      </c>
      <c r="E646" s="336" t="str">
        <f t="shared" si="60"/>
        <v/>
      </c>
      <c r="F646" s="336" t="str">
        <f t="shared" si="60"/>
        <v/>
      </c>
      <c r="G646" s="336" t="str">
        <f t="shared" si="60"/>
        <v/>
      </c>
      <c r="H646" s="336" t="str">
        <f t="shared" si="60"/>
        <v/>
      </c>
      <c r="I646" s="336" t="str">
        <f t="shared" si="60"/>
        <v/>
      </c>
      <c r="J646" s="336" t="str">
        <f t="shared" si="60"/>
        <v/>
      </c>
      <c r="K646" s="336" t="str">
        <f t="shared" si="60"/>
        <v/>
      </c>
      <c r="L646" s="336" t="str">
        <f t="shared" si="60"/>
        <v/>
      </c>
      <c r="M646" s="336" t="str">
        <f t="shared" si="60"/>
        <v/>
      </c>
      <c r="N646" s="336" t="str">
        <f t="shared" si="60"/>
        <v/>
      </c>
      <c r="O646" s="336" t="str">
        <f t="shared" si="60"/>
        <v/>
      </c>
      <c r="P646" s="336" t="str">
        <f t="shared" si="60"/>
        <v/>
      </c>
      <c r="Q646" s="347" t="str">
        <f t="shared" si="58"/>
        <v/>
      </c>
      <c r="R646" s="337"/>
      <c r="S646" s="338" t="s">
        <v>1884</v>
      </c>
      <c r="V646" s="340"/>
      <c r="W646" s="340"/>
    </row>
    <row r="647" spans="1:23" s="339" customFormat="1" ht="15">
      <c r="A647" s="79"/>
      <c r="B647" s="336" t="str">
        <f t="shared" si="60"/>
        <v/>
      </c>
      <c r="C647" s="336" t="str">
        <f t="shared" si="60"/>
        <v/>
      </c>
      <c r="D647" s="336" t="str">
        <f t="shared" si="60"/>
        <v/>
      </c>
      <c r="E647" s="336" t="str">
        <f t="shared" si="60"/>
        <v/>
      </c>
      <c r="F647" s="336" t="str">
        <f t="shared" si="60"/>
        <v/>
      </c>
      <c r="G647" s="336" t="str">
        <f t="shared" si="60"/>
        <v/>
      </c>
      <c r="H647" s="336" t="str">
        <f t="shared" si="60"/>
        <v/>
      </c>
      <c r="I647" s="336" t="str">
        <f t="shared" si="60"/>
        <v/>
      </c>
      <c r="J647" s="336" t="str">
        <f t="shared" si="60"/>
        <v/>
      </c>
      <c r="K647" s="336" t="str">
        <f t="shared" si="60"/>
        <v/>
      </c>
      <c r="L647" s="336" t="str">
        <f t="shared" si="60"/>
        <v/>
      </c>
      <c r="M647" s="336" t="str">
        <f t="shared" si="60"/>
        <v/>
      </c>
      <c r="N647" s="336" t="str">
        <f t="shared" si="60"/>
        <v/>
      </c>
      <c r="O647" s="336" t="str">
        <f t="shared" si="60"/>
        <v/>
      </c>
      <c r="P647" s="336" t="str">
        <f t="shared" si="60"/>
        <v/>
      </c>
      <c r="Q647" s="347" t="str">
        <f>IFERROR(Q532/Q461,"")</f>
        <v/>
      </c>
      <c r="R647" s="337"/>
      <c r="S647" s="338" t="s">
        <v>1885</v>
      </c>
      <c r="V647" s="340"/>
      <c r="W647" s="340"/>
    </row>
    <row r="648" spans="1:23" s="339" customFormat="1" ht="15">
      <c r="A648" s="79"/>
      <c r="B648" s="336" t="str">
        <f t="shared" si="60"/>
        <v/>
      </c>
      <c r="C648" s="336" t="str">
        <f t="shared" si="60"/>
        <v/>
      </c>
      <c r="D648" s="336" t="str">
        <f t="shared" si="60"/>
        <v/>
      </c>
      <c r="E648" s="336" t="str">
        <f t="shared" si="60"/>
        <v/>
      </c>
      <c r="F648" s="336" t="str">
        <f t="shared" si="60"/>
        <v/>
      </c>
      <c r="G648" s="336" t="str">
        <f t="shared" si="60"/>
        <v/>
      </c>
      <c r="H648" s="336" t="str">
        <f t="shared" si="60"/>
        <v/>
      </c>
      <c r="I648" s="336" t="str">
        <f t="shared" si="60"/>
        <v/>
      </c>
      <c r="J648" s="336" t="str">
        <f t="shared" si="60"/>
        <v/>
      </c>
      <c r="K648" s="336" t="str">
        <f t="shared" si="60"/>
        <v/>
      </c>
      <c r="L648" s="336" t="str">
        <f t="shared" si="60"/>
        <v/>
      </c>
      <c r="M648" s="336" t="str">
        <f t="shared" si="60"/>
        <v/>
      </c>
      <c r="N648" s="336" t="str">
        <f t="shared" si="60"/>
        <v/>
      </c>
      <c r="O648" s="336" t="str">
        <f t="shared" si="60"/>
        <v/>
      </c>
      <c r="P648" s="336" t="str">
        <f t="shared" si="60"/>
        <v/>
      </c>
      <c r="Q648" s="347" t="str">
        <f t="shared" si="59"/>
        <v/>
      </c>
      <c r="R648" s="337"/>
      <c r="S648" s="338" t="s">
        <v>1886</v>
      </c>
      <c r="V648" s="340"/>
      <c r="W648" s="340"/>
    </row>
    <row r="649" spans="1:23" s="339" customFormat="1" ht="15">
      <c r="A649" s="79"/>
      <c r="B649" s="336" t="str">
        <f t="shared" si="60"/>
        <v/>
      </c>
      <c r="C649" s="336" t="str">
        <f t="shared" si="60"/>
        <v/>
      </c>
      <c r="D649" s="336" t="str">
        <f t="shared" si="60"/>
        <v/>
      </c>
      <c r="E649" s="336" t="str">
        <f t="shared" si="60"/>
        <v/>
      </c>
      <c r="F649" s="336" t="str">
        <f t="shared" si="60"/>
        <v/>
      </c>
      <c r="G649" s="336" t="str">
        <f t="shared" si="60"/>
        <v/>
      </c>
      <c r="H649" s="336" t="str">
        <f t="shared" si="60"/>
        <v/>
      </c>
      <c r="I649" s="336" t="str">
        <f t="shared" si="60"/>
        <v/>
      </c>
      <c r="J649" s="336" t="str">
        <f t="shared" si="60"/>
        <v/>
      </c>
      <c r="K649" s="336" t="str">
        <f t="shared" si="60"/>
        <v/>
      </c>
      <c r="L649" s="336" t="str">
        <f t="shared" si="60"/>
        <v/>
      </c>
      <c r="M649" s="336" t="str">
        <f t="shared" si="60"/>
        <v/>
      </c>
      <c r="N649" s="336" t="str">
        <f t="shared" si="60"/>
        <v/>
      </c>
      <c r="O649" s="336" t="str">
        <f t="shared" si="60"/>
        <v/>
      </c>
      <c r="P649" s="336" t="str">
        <f t="shared" si="60"/>
        <v/>
      </c>
      <c r="Q649" s="347" t="str">
        <f t="shared" si="59"/>
        <v/>
      </c>
      <c r="R649" s="337"/>
      <c r="S649" s="338" t="s">
        <v>1887</v>
      </c>
      <c r="V649" s="340"/>
      <c r="W649" s="340"/>
    </row>
    <row r="650" spans="1:23" s="339" customFormat="1" ht="15">
      <c r="A650" s="79"/>
      <c r="B650" s="29" t="e">
        <f t="shared" ref="B650:Q657" si="61">B581/B395</f>
        <v>#VALUE!</v>
      </c>
      <c r="C650" s="29" t="e">
        <f t="shared" si="61"/>
        <v>#VALUE!</v>
      </c>
      <c r="D650" s="29" t="e">
        <f t="shared" si="61"/>
        <v>#VALUE!</v>
      </c>
      <c r="E650" s="29" t="e">
        <f t="shared" si="61"/>
        <v>#VALUE!</v>
      </c>
      <c r="F650" s="29" t="e">
        <f t="shared" si="61"/>
        <v>#VALUE!</v>
      </c>
      <c r="G650" s="29" t="e">
        <f t="shared" si="61"/>
        <v>#VALUE!</v>
      </c>
      <c r="H650" s="29" t="e">
        <f t="shared" si="61"/>
        <v>#VALUE!</v>
      </c>
      <c r="I650" s="29" t="e">
        <f t="shared" si="61"/>
        <v>#VALUE!</v>
      </c>
      <c r="J650" s="29" t="e">
        <f t="shared" si="61"/>
        <v>#VALUE!</v>
      </c>
      <c r="K650" s="29" t="e">
        <f t="shared" si="61"/>
        <v>#VALUE!</v>
      </c>
      <c r="L650" s="29" t="e">
        <f t="shared" si="61"/>
        <v>#VALUE!</v>
      </c>
      <c r="M650" s="29">
        <f t="shared" si="61"/>
        <v>1.9012196888112438E-4</v>
      </c>
      <c r="N650" s="29">
        <f t="shared" si="61"/>
        <v>0</v>
      </c>
      <c r="O650" s="29" t="e">
        <f t="shared" si="61"/>
        <v>#VALUE!</v>
      </c>
      <c r="P650" s="29" t="e">
        <f t="shared" si="61"/>
        <v>#VALUE!</v>
      </c>
      <c r="Q650" s="347" t="str">
        <f t="shared" si="59"/>
        <v/>
      </c>
      <c r="R650" s="337"/>
      <c r="S650" s="338" t="s">
        <v>1888</v>
      </c>
      <c r="V650" s="340"/>
      <c r="W650" s="340"/>
    </row>
    <row r="651" spans="1:23" s="339" customFormat="1" ht="15">
      <c r="A651" s="79"/>
      <c r="B651" s="29" t="e">
        <f t="shared" ref="B651:Q658" si="62">((B544*(1-B575))/(B450+B425))</f>
        <v>#DIV/0!</v>
      </c>
      <c r="C651" s="29" t="e">
        <f t="shared" si="62"/>
        <v>#DIV/0!</v>
      </c>
      <c r="D651" s="29" t="e">
        <f t="shared" si="62"/>
        <v>#DIV/0!</v>
      </c>
      <c r="E651" s="29" t="e">
        <f t="shared" si="62"/>
        <v>#DIV/0!</v>
      </c>
      <c r="F651" s="29" t="e">
        <f t="shared" si="62"/>
        <v>#DIV/0!</v>
      </c>
      <c r="G651" s="29" t="e">
        <f t="shared" si="62"/>
        <v>#DIV/0!</v>
      </c>
      <c r="H651" s="29" t="e">
        <f t="shared" si="62"/>
        <v>#DIV/0!</v>
      </c>
      <c r="I651" s="29" t="e">
        <f t="shared" si="62"/>
        <v>#DIV/0!</v>
      </c>
      <c r="J651" s="29" t="e">
        <f t="shared" si="62"/>
        <v>#DIV/0!</v>
      </c>
      <c r="K651" s="29" t="e">
        <f t="shared" si="62"/>
        <v>#DIV/0!</v>
      </c>
      <c r="L651" s="29" t="e">
        <f t="shared" si="62"/>
        <v>#DIV/0!</v>
      </c>
      <c r="M651" s="29">
        <f t="shared" si="62"/>
        <v>-3.293836704217553E-2</v>
      </c>
      <c r="N651" s="29" t="e">
        <f t="shared" si="62"/>
        <v>#VALUE!</v>
      </c>
      <c r="O651" s="29" t="e">
        <f t="shared" si="62"/>
        <v>#VALUE!</v>
      </c>
      <c r="P651" s="29" t="e">
        <f t="shared" si="62"/>
        <v>#VALUE!</v>
      </c>
      <c r="Q651" s="347" t="str">
        <f t="shared" si="59"/>
        <v/>
      </c>
      <c r="R651" s="337"/>
      <c r="S651" s="338" t="s">
        <v>24</v>
      </c>
      <c r="V651" s="340"/>
      <c r="W651" s="340"/>
    </row>
    <row r="652" spans="1:23" s="339" customFormat="1" ht="15">
      <c r="A652" s="79"/>
      <c r="B652" s="29" t="e">
        <f t="shared" ref="B652:Q659" si="63">B581/B450</f>
        <v>#VALUE!</v>
      </c>
      <c r="C652" s="29" t="e">
        <f t="shared" si="63"/>
        <v>#VALUE!</v>
      </c>
      <c r="D652" s="29" t="e">
        <f t="shared" si="63"/>
        <v>#VALUE!</v>
      </c>
      <c r="E652" s="29" t="e">
        <f t="shared" si="63"/>
        <v>#VALUE!</v>
      </c>
      <c r="F652" s="29" t="e">
        <f t="shared" si="63"/>
        <v>#VALUE!</v>
      </c>
      <c r="G652" s="29" t="e">
        <f t="shared" si="63"/>
        <v>#VALUE!</v>
      </c>
      <c r="H652" s="29" t="e">
        <f t="shared" si="63"/>
        <v>#VALUE!</v>
      </c>
      <c r="I652" s="29" t="e">
        <f t="shared" si="63"/>
        <v>#VALUE!</v>
      </c>
      <c r="J652" s="29" t="e">
        <f t="shared" si="63"/>
        <v>#VALUE!</v>
      </c>
      <c r="K652" s="29" t="e">
        <f t="shared" si="63"/>
        <v>#VALUE!</v>
      </c>
      <c r="L652" s="29" t="e">
        <f t="shared" si="63"/>
        <v>#VALUE!</v>
      </c>
      <c r="M652" s="29">
        <f t="shared" si="63"/>
        <v>2.2818451138549499E-4</v>
      </c>
      <c r="N652" s="29">
        <f t="shared" si="63"/>
        <v>0</v>
      </c>
      <c r="O652" s="29" t="e">
        <f t="shared" si="63"/>
        <v>#VALUE!</v>
      </c>
      <c r="P652" s="29" t="e">
        <f t="shared" si="63"/>
        <v>#VALUE!</v>
      </c>
      <c r="Q652" s="336" t="str">
        <f>IFERROR(Q584/Q492,"")</f>
        <v/>
      </c>
      <c r="R652" s="337"/>
      <c r="S652" s="338" t="s">
        <v>1889</v>
      </c>
      <c r="V652" s="340"/>
      <c r="W652" s="340"/>
    </row>
    <row r="653" spans="1:23" s="339" customFormat="1" ht="15">
      <c r="A653" s="79"/>
      <c r="B653" s="360" t="s">
        <v>59</v>
      </c>
      <c r="C653" s="361"/>
      <c r="D653" s="361"/>
      <c r="E653" s="361"/>
      <c r="F653" s="361"/>
      <c r="G653" s="361"/>
      <c r="H653" s="361"/>
      <c r="I653" s="361"/>
      <c r="J653" s="361"/>
      <c r="K653" s="361"/>
      <c r="L653" s="361"/>
      <c r="M653" s="361"/>
      <c r="N653" s="361"/>
      <c r="O653" s="126"/>
      <c r="P653" s="126"/>
      <c r="Q653" s="336" t="str">
        <f t="shared" ref="Q653:Q656" si="64">IFERROR(Q585/Q493,"")</f>
        <v/>
      </c>
      <c r="R653" s="337"/>
      <c r="S653" s="338" t="s">
        <v>1890</v>
      </c>
      <c r="V653" s="340"/>
      <c r="W653" s="340"/>
    </row>
    <row r="654" spans="1:23" s="339" customFormat="1" ht="15">
      <c r="A654" s="79"/>
      <c r="B654" s="27" t="e">
        <f t="shared" ref="B654:N654" si="65">B371/B407</f>
        <v>#VALUE!</v>
      </c>
      <c r="C654" s="27" t="e">
        <f t="shared" si="65"/>
        <v>#VALUE!</v>
      </c>
      <c r="D654" s="27" t="e">
        <f t="shared" si="65"/>
        <v>#VALUE!</v>
      </c>
      <c r="E654" s="27" t="e">
        <f t="shared" si="65"/>
        <v>#VALUE!</v>
      </c>
      <c r="F654" s="27" t="e">
        <f t="shared" si="65"/>
        <v>#VALUE!</v>
      </c>
      <c r="G654" s="27" t="e">
        <f t="shared" si="65"/>
        <v>#VALUE!</v>
      </c>
      <c r="H654" s="27" t="e">
        <f t="shared" si="65"/>
        <v>#VALUE!</v>
      </c>
      <c r="I654" s="27" t="e">
        <f t="shared" si="65"/>
        <v>#VALUE!</v>
      </c>
      <c r="J654" s="27" t="e">
        <f t="shared" si="65"/>
        <v>#VALUE!</v>
      </c>
      <c r="K654" s="27" t="e">
        <f t="shared" si="65"/>
        <v>#VALUE!</v>
      </c>
      <c r="L654" s="27" t="e">
        <f t="shared" si="65"/>
        <v>#VALUE!</v>
      </c>
      <c r="M654" s="27">
        <f t="shared" si="65"/>
        <v>3.1419328291078035</v>
      </c>
      <c r="N654" s="27">
        <f t="shared" si="65"/>
        <v>2.6484297655734479</v>
      </c>
      <c r="O654" s="27">
        <f>O371/O407</f>
        <v>2.4367578074141223</v>
      </c>
      <c r="P654" s="27">
        <f>P371/P407</f>
        <v>4.6324840921073136</v>
      </c>
      <c r="Q654" s="336" t="str">
        <f t="shared" si="64"/>
        <v/>
      </c>
      <c r="R654" s="337"/>
      <c r="S654" s="338" t="s">
        <v>1891</v>
      </c>
      <c r="V654" s="340"/>
      <c r="W654" s="340"/>
    </row>
    <row r="655" spans="1:23" s="339" customFormat="1" ht="15">
      <c r="A655" s="79"/>
      <c r="B655" s="27" t="e">
        <f t="shared" ref="B655:N655" si="66">(B371-B365)/B407</f>
        <v>#VALUE!</v>
      </c>
      <c r="C655" s="27" t="e">
        <f t="shared" si="66"/>
        <v>#VALUE!</v>
      </c>
      <c r="D655" s="27" t="e">
        <f t="shared" si="66"/>
        <v>#VALUE!</v>
      </c>
      <c r="E655" s="27" t="e">
        <f t="shared" si="66"/>
        <v>#VALUE!</v>
      </c>
      <c r="F655" s="27" t="e">
        <f t="shared" si="66"/>
        <v>#VALUE!</v>
      </c>
      <c r="G655" s="27" t="e">
        <f t="shared" si="66"/>
        <v>#VALUE!</v>
      </c>
      <c r="H655" s="27" t="e">
        <f t="shared" si="66"/>
        <v>#VALUE!</v>
      </c>
      <c r="I655" s="27" t="e">
        <f t="shared" si="66"/>
        <v>#VALUE!</v>
      </c>
      <c r="J655" s="27" t="e">
        <f t="shared" si="66"/>
        <v>#VALUE!</v>
      </c>
      <c r="K655" s="27" t="e">
        <f t="shared" si="66"/>
        <v>#VALUE!</v>
      </c>
      <c r="L655" s="27" t="e">
        <f t="shared" si="66"/>
        <v>#VALUE!</v>
      </c>
      <c r="M655" s="27">
        <f t="shared" si="66"/>
        <v>2.9545006160603271</v>
      </c>
      <c r="N655" s="27">
        <f t="shared" si="66"/>
        <v>2.370475325440724</v>
      </c>
      <c r="O655" s="27">
        <f>(O371-O365)/O407</f>
        <v>2.2610205926046181</v>
      </c>
      <c r="P655" s="27">
        <f>(P371-P365)/P407</f>
        <v>4.4731914940157891</v>
      </c>
      <c r="Q655" s="336" t="str">
        <f t="shared" si="64"/>
        <v/>
      </c>
      <c r="R655" s="337"/>
      <c r="S655" s="338" t="s">
        <v>1892</v>
      </c>
      <c r="V655" s="340"/>
      <c r="W655" s="340"/>
    </row>
    <row r="656" spans="1:23" s="339" customFormat="1" ht="15">
      <c r="A656" s="79"/>
      <c r="B656" s="360" t="s">
        <v>364</v>
      </c>
      <c r="C656" s="361"/>
      <c r="D656" s="361"/>
      <c r="E656" s="361"/>
      <c r="F656" s="361"/>
      <c r="G656" s="361"/>
      <c r="H656" s="361"/>
      <c r="I656" s="361"/>
      <c r="J656" s="361"/>
      <c r="K656" s="361"/>
      <c r="L656" s="361"/>
      <c r="M656" s="361"/>
      <c r="N656" s="361"/>
      <c r="O656" s="126"/>
      <c r="P656" s="126"/>
      <c r="Q656" s="336" t="str">
        <f t="shared" si="64"/>
        <v/>
      </c>
      <c r="R656" s="337"/>
      <c r="S656" s="338" t="s">
        <v>1893</v>
      </c>
      <c r="V656" s="340"/>
      <c r="W656" s="340"/>
    </row>
    <row r="657" spans="2:19" ht="14">
      <c r="B657" s="27" t="e">
        <f t="shared" ref="B657:N657" si="67">B425/B450</f>
        <v>#VALUE!</v>
      </c>
      <c r="C657" s="27" t="e">
        <f t="shared" si="67"/>
        <v>#VALUE!</v>
      </c>
      <c r="D657" s="27" t="e">
        <f t="shared" si="67"/>
        <v>#VALUE!</v>
      </c>
      <c r="E657" s="27" t="e">
        <f t="shared" si="67"/>
        <v>#VALUE!</v>
      </c>
      <c r="F657" s="27" t="e">
        <f t="shared" si="67"/>
        <v>#VALUE!</v>
      </c>
      <c r="G657" s="27" t="e">
        <f t="shared" si="67"/>
        <v>#VALUE!</v>
      </c>
      <c r="H657" s="27" t="e">
        <f t="shared" si="67"/>
        <v>#VALUE!</v>
      </c>
      <c r="I657" s="27" t="e">
        <f t="shared" si="67"/>
        <v>#VALUE!</v>
      </c>
      <c r="J657" s="27" t="e">
        <f t="shared" si="67"/>
        <v>#VALUE!</v>
      </c>
      <c r="K657" s="27" t="e">
        <f t="shared" si="67"/>
        <v>#VALUE!</v>
      </c>
      <c r="L657" s="27" t="e">
        <f t="shared" si="67"/>
        <v>#VALUE!</v>
      </c>
      <c r="M657" s="27">
        <f t="shared" si="67"/>
        <v>0</v>
      </c>
      <c r="N657" s="27">
        <f t="shared" si="67"/>
        <v>0</v>
      </c>
      <c r="O657" s="27">
        <f>O425/O450</f>
        <v>0</v>
      </c>
      <c r="P657" s="27">
        <f>P425/P450</f>
        <v>0</v>
      </c>
      <c r="Q657" s="29" t="e">
        <f t="shared" si="61"/>
        <v>#VALUE!</v>
      </c>
      <c r="R657" s="6"/>
      <c r="S657" s="89" t="s">
        <v>37</v>
      </c>
    </row>
    <row r="658" spans="2:19" ht="14">
      <c r="B658" s="27" t="e">
        <f t="shared" ref="B658:N658" si="68">B425/B581</f>
        <v>#VALUE!</v>
      </c>
      <c r="C658" s="27" t="e">
        <f t="shared" si="68"/>
        <v>#VALUE!</v>
      </c>
      <c r="D658" s="27" t="e">
        <f t="shared" si="68"/>
        <v>#VALUE!</v>
      </c>
      <c r="E658" s="27" t="e">
        <f t="shared" si="68"/>
        <v>#VALUE!</v>
      </c>
      <c r="F658" s="27" t="e">
        <f t="shared" si="68"/>
        <v>#VALUE!</v>
      </c>
      <c r="G658" s="27" t="e">
        <f t="shared" si="68"/>
        <v>#VALUE!</v>
      </c>
      <c r="H658" s="27" t="e">
        <f t="shared" si="68"/>
        <v>#VALUE!</v>
      </c>
      <c r="I658" s="27" t="e">
        <f t="shared" si="68"/>
        <v>#VALUE!</v>
      </c>
      <c r="J658" s="27" t="e">
        <f t="shared" si="68"/>
        <v>#VALUE!</v>
      </c>
      <c r="K658" s="27" t="e">
        <f t="shared" si="68"/>
        <v>#VALUE!</v>
      </c>
      <c r="L658" s="27" t="e">
        <f t="shared" si="68"/>
        <v>#VALUE!</v>
      </c>
      <c r="M658" s="27">
        <f t="shared" si="68"/>
        <v>0</v>
      </c>
      <c r="N658" s="27" t="e">
        <f t="shared" si="68"/>
        <v>#DIV/0!</v>
      </c>
      <c r="O658" s="27" t="e">
        <f>O425/O581</f>
        <v>#VALUE!</v>
      </c>
      <c r="P658" s="27" t="e">
        <f>P425/P581</f>
        <v>#VALUE!</v>
      </c>
      <c r="Q658" s="29" t="e">
        <f t="shared" si="62"/>
        <v>#VALUE!</v>
      </c>
      <c r="R658" s="6"/>
      <c r="S658" s="89" t="s">
        <v>38</v>
      </c>
    </row>
    <row r="659" spans="2:19" ht="14">
      <c r="B659" s="379" t="s">
        <v>378</v>
      </c>
      <c r="C659" s="380"/>
      <c r="D659" s="380"/>
      <c r="E659" s="380"/>
      <c r="F659" s="380"/>
      <c r="G659" s="380"/>
      <c r="H659" s="380"/>
      <c r="I659" s="380"/>
      <c r="J659" s="380"/>
      <c r="K659" s="380"/>
      <c r="L659" s="380"/>
      <c r="M659" s="380"/>
      <c r="N659" s="380"/>
      <c r="O659" s="127"/>
      <c r="P659" s="127"/>
      <c r="Q659" s="29" t="e">
        <f t="shared" si="63"/>
        <v>#VALUE!</v>
      </c>
      <c r="R659" s="6"/>
      <c r="S659" s="89" t="s">
        <v>39</v>
      </c>
    </row>
    <row r="660" spans="2:19" ht="14">
      <c r="B660" s="42"/>
      <c r="C660" s="43" t="e">
        <f t="shared" ref="C660:P660" si="69">365/(C458/((C359+B359)/2))</f>
        <v>#VALUE!</v>
      </c>
      <c r="D660" s="43" t="e">
        <f t="shared" si="69"/>
        <v>#VALUE!</v>
      </c>
      <c r="E660" s="43" t="e">
        <f t="shared" si="69"/>
        <v>#VALUE!</v>
      </c>
      <c r="F660" s="43" t="e">
        <f t="shared" si="69"/>
        <v>#VALUE!</v>
      </c>
      <c r="G660" s="43" t="e">
        <f t="shared" si="69"/>
        <v>#VALUE!</v>
      </c>
      <c r="H660" s="43" t="e">
        <f t="shared" si="69"/>
        <v>#VALUE!</v>
      </c>
      <c r="I660" s="43" t="e">
        <f t="shared" si="69"/>
        <v>#VALUE!</v>
      </c>
      <c r="J660" s="43" t="e">
        <f t="shared" si="69"/>
        <v>#VALUE!</v>
      </c>
      <c r="K660" s="43" t="e">
        <f t="shared" si="69"/>
        <v>#VALUE!</v>
      </c>
      <c r="L660" s="43" t="e">
        <f t="shared" si="69"/>
        <v>#VALUE!</v>
      </c>
      <c r="M660" s="43" t="e">
        <f t="shared" si="69"/>
        <v>#VALUE!</v>
      </c>
      <c r="N660" s="44" t="e">
        <f t="shared" si="69"/>
        <v>#VALUE!</v>
      </c>
      <c r="O660" s="44" t="e">
        <f t="shared" si="69"/>
        <v>#VALUE!</v>
      </c>
      <c r="P660" s="44" t="e">
        <f t="shared" si="69"/>
        <v>#VALUE!</v>
      </c>
      <c r="Q660" s="126"/>
      <c r="R660" s="28"/>
      <c r="S660" s="89"/>
    </row>
    <row r="661" spans="2:19" ht="14">
      <c r="B661" s="42"/>
      <c r="C661" s="43" t="e">
        <f t="shared" ref="C661:P661" si="70">365/(C496/((C365+B365)/2))</f>
        <v>#VALUE!</v>
      </c>
      <c r="D661" s="43" t="e">
        <f t="shared" si="70"/>
        <v>#VALUE!</v>
      </c>
      <c r="E661" s="43" t="e">
        <f t="shared" si="70"/>
        <v>#VALUE!</v>
      </c>
      <c r="F661" s="43" t="e">
        <f t="shared" si="70"/>
        <v>#VALUE!</v>
      </c>
      <c r="G661" s="43" t="e">
        <f t="shared" si="70"/>
        <v>#VALUE!</v>
      </c>
      <c r="H661" s="43" t="e">
        <f t="shared" si="70"/>
        <v>#VALUE!</v>
      </c>
      <c r="I661" s="43" t="e">
        <f t="shared" si="70"/>
        <v>#VALUE!</v>
      </c>
      <c r="J661" s="43" t="e">
        <f t="shared" si="70"/>
        <v>#VALUE!</v>
      </c>
      <c r="K661" s="43" t="e">
        <f t="shared" si="70"/>
        <v>#VALUE!</v>
      </c>
      <c r="L661" s="43" t="e">
        <f t="shared" si="70"/>
        <v>#VALUE!</v>
      </c>
      <c r="M661" s="43" t="e">
        <f t="shared" si="70"/>
        <v>#VALUE!</v>
      </c>
      <c r="N661" s="44" t="e">
        <f t="shared" si="70"/>
        <v>#DIV/0!</v>
      </c>
      <c r="O661" s="44" t="e">
        <f t="shared" si="70"/>
        <v>#VALUE!</v>
      </c>
      <c r="P661" s="44" t="e">
        <f t="shared" si="70"/>
        <v>#VALUE!</v>
      </c>
      <c r="Q661" s="27">
        <f>Q378/Q414</f>
        <v>5.5003017028762571</v>
      </c>
      <c r="R661" s="6"/>
      <c r="S661" s="89" t="s">
        <v>379</v>
      </c>
    </row>
    <row r="662" spans="2:19" ht="14">
      <c r="B662" s="42"/>
      <c r="C662" s="43" t="e">
        <f t="shared" ref="C662:P662" si="71">365/(C496/((C401+B401)/2))</f>
        <v>#VALUE!</v>
      </c>
      <c r="D662" s="43" t="e">
        <f t="shared" si="71"/>
        <v>#VALUE!</v>
      </c>
      <c r="E662" s="43" t="e">
        <f t="shared" si="71"/>
        <v>#VALUE!</v>
      </c>
      <c r="F662" s="43" t="e">
        <f t="shared" si="71"/>
        <v>#VALUE!</v>
      </c>
      <c r="G662" s="43" t="e">
        <f t="shared" si="71"/>
        <v>#VALUE!</v>
      </c>
      <c r="H662" s="43" t="e">
        <f t="shared" si="71"/>
        <v>#VALUE!</v>
      </c>
      <c r="I662" s="43" t="e">
        <f t="shared" si="71"/>
        <v>#VALUE!</v>
      </c>
      <c r="J662" s="43" t="e">
        <f t="shared" si="71"/>
        <v>#VALUE!</v>
      </c>
      <c r="K662" s="43" t="e">
        <f t="shared" si="71"/>
        <v>#VALUE!</v>
      </c>
      <c r="L662" s="43" t="e">
        <f t="shared" si="71"/>
        <v>#VALUE!</v>
      </c>
      <c r="M662" s="43" t="e">
        <f t="shared" si="71"/>
        <v>#VALUE!</v>
      </c>
      <c r="N662" s="44" t="e">
        <f t="shared" si="71"/>
        <v>#DIV/0!</v>
      </c>
      <c r="O662" s="44" t="e">
        <f t="shared" si="71"/>
        <v>#VALUE!</v>
      </c>
      <c r="P662" s="44" t="e">
        <f t="shared" si="71"/>
        <v>#VALUE!</v>
      </c>
      <c r="Q662" s="27">
        <f>(Q378-Q372)/Q414</f>
        <v>5.3420209267751675</v>
      </c>
      <c r="R662" s="6"/>
      <c r="S662" s="89" t="s">
        <v>380</v>
      </c>
    </row>
    <row r="663" spans="2:19" ht="14">
      <c r="B663" s="45"/>
      <c r="C663" s="46" t="e">
        <f t="shared" ref="C663:M663" si="72">C661+C660-C662</f>
        <v>#VALUE!</v>
      </c>
      <c r="D663" s="46" t="e">
        <f t="shared" si="72"/>
        <v>#VALUE!</v>
      </c>
      <c r="E663" s="46" t="e">
        <f t="shared" si="72"/>
        <v>#VALUE!</v>
      </c>
      <c r="F663" s="46" t="e">
        <f t="shared" si="72"/>
        <v>#VALUE!</v>
      </c>
      <c r="G663" s="46" t="e">
        <f t="shared" si="72"/>
        <v>#VALUE!</v>
      </c>
      <c r="H663" s="46" t="e">
        <f t="shared" si="72"/>
        <v>#VALUE!</v>
      </c>
      <c r="I663" s="46" t="e">
        <f t="shared" si="72"/>
        <v>#VALUE!</v>
      </c>
      <c r="J663" s="46" t="e">
        <f t="shared" si="72"/>
        <v>#VALUE!</v>
      </c>
      <c r="K663" s="46" t="e">
        <f t="shared" si="72"/>
        <v>#VALUE!</v>
      </c>
      <c r="L663" s="46" t="e">
        <f t="shared" si="72"/>
        <v>#VALUE!</v>
      </c>
      <c r="M663" s="46" t="e">
        <f t="shared" si="72"/>
        <v>#VALUE!</v>
      </c>
      <c r="N663" s="47" t="e">
        <f>N661+N660-N662</f>
        <v>#DIV/0!</v>
      </c>
      <c r="O663" s="47" t="e">
        <f>O661+O660-O662</f>
        <v>#VALUE!</v>
      </c>
      <c r="P663" s="47" t="e">
        <f>P661+P660-P662</f>
        <v>#VALUE!</v>
      </c>
      <c r="Q663" s="126"/>
      <c r="R663" s="28"/>
      <c r="S663" s="89"/>
    </row>
    <row r="664" spans="2:19" ht="14">
      <c r="B664" s="377" t="s">
        <v>42</v>
      </c>
      <c r="C664" s="378"/>
      <c r="D664" s="378"/>
      <c r="E664" s="378"/>
      <c r="F664" s="378"/>
      <c r="G664" s="378"/>
      <c r="H664" s="378"/>
      <c r="I664" s="378"/>
      <c r="J664" s="378"/>
      <c r="K664" s="378"/>
      <c r="L664" s="378"/>
      <c r="M664" s="378"/>
      <c r="N664" s="378"/>
      <c r="O664" s="126"/>
      <c r="P664" s="126"/>
      <c r="Q664" s="27">
        <f>Q432/Q457</f>
        <v>0</v>
      </c>
      <c r="R664" s="6"/>
      <c r="S664" s="89" t="s">
        <v>40</v>
      </c>
    </row>
    <row r="665" spans="2:19" ht="14">
      <c r="B665" s="139"/>
      <c r="C665" s="139"/>
      <c r="D665" s="139"/>
      <c r="E665" s="139"/>
      <c r="F665" s="139"/>
      <c r="G665" s="139"/>
      <c r="H665" s="139"/>
      <c r="I665" s="139"/>
      <c r="J665" s="139"/>
      <c r="K665" s="139"/>
      <c r="L665" s="139"/>
      <c r="M665" s="139"/>
      <c r="N665" s="140"/>
      <c r="O665" s="140"/>
      <c r="P665" s="140"/>
      <c r="Q665" s="27" t="e">
        <f>Q432/Q588</f>
        <v>#VALUE!</v>
      </c>
      <c r="R665" s="6"/>
      <c r="S665" s="89" t="s">
        <v>41</v>
      </c>
    </row>
    <row r="666" spans="2:19" ht="14">
      <c r="B666" s="13" t="e">
        <f t="shared" ref="B666:Q673" si="73">B450/B665</f>
        <v>#VALUE!</v>
      </c>
      <c r="C666" s="13" t="e">
        <f t="shared" si="73"/>
        <v>#VALUE!</v>
      </c>
      <c r="D666" s="13" t="e">
        <f t="shared" si="73"/>
        <v>#VALUE!</v>
      </c>
      <c r="E666" s="13" t="e">
        <f t="shared" si="73"/>
        <v>#VALUE!</v>
      </c>
      <c r="F666" s="13" t="e">
        <f t="shared" si="73"/>
        <v>#VALUE!</v>
      </c>
      <c r="G666" s="13" t="e">
        <f t="shared" si="73"/>
        <v>#VALUE!</v>
      </c>
      <c r="H666" s="13" t="e">
        <f t="shared" si="73"/>
        <v>#VALUE!</v>
      </c>
      <c r="I666" s="13" t="e">
        <f t="shared" si="73"/>
        <v>#VALUE!</v>
      </c>
      <c r="J666" s="13" t="e">
        <f t="shared" si="73"/>
        <v>#VALUE!</v>
      </c>
      <c r="K666" s="13" t="e">
        <f t="shared" si="73"/>
        <v>#VALUE!</v>
      </c>
      <c r="L666" s="13" t="e">
        <f t="shared" si="73"/>
        <v>#VALUE!</v>
      </c>
      <c r="M666" s="13" t="e">
        <f t="shared" si="73"/>
        <v>#DIV/0!</v>
      </c>
      <c r="N666" s="13" t="e">
        <f t="shared" si="73"/>
        <v>#DIV/0!</v>
      </c>
      <c r="O666" s="13" t="e">
        <f t="shared" si="73"/>
        <v>#DIV/0!</v>
      </c>
      <c r="P666" s="13" t="e">
        <f t="shared" si="73"/>
        <v>#DIV/0!</v>
      </c>
      <c r="Q666" s="127"/>
      <c r="R666" s="40"/>
      <c r="S666" s="41"/>
    </row>
    <row r="667" spans="2:19" ht="14">
      <c r="B667" s="13" t="e">
        <f t="shared" ref="B667:Q674" si="74">B581/B665</f>
        <v>#DIV/0!</v>
      </c>
      <c r="C667" s="13" t="e">
        <f t="shared" si="74"/>
        <v>#DIV/0!</v>
      </c>
      <c r="D667" s="13" t="e">
        <f t="shared" si="74"/>
        <v>#DIV/0!</v>
      </c>
      <c r="E667" s="13" t="e">
        <f t="shared" si="74"/>
        <v>#DIV/0!</v>
      </c>
      <c r="F667" s="13" t="e">
        <f t="shared" si="74"/>
        <v>#DIV/0!</v>
      </c>
      <c r="G667" s="13" t="e">
        <f t="shared" si="74"/>
        <v>#DIV/0!</v>
      </c>
      <c r="H667" s="13" t="e">
        <f t="shared" si="74"/>
        <v>#DIV/0!</v>
      </c>
      <c r="I667" s="13" t="e">
        <f t="shared" si="74"/>
        <v>#DIV/0!</v>
      </c>
      <c r="J667" s="13" t="e">
        <f t="shared" si="74"/>
        <v>#DIV/0!</v>
      </c>
      <c r="K667" s="13" t="e">
        <f t="shared" si="74"/>
        <v>#DIV/0!</v>
      </c>
      <c r="L667" s="13" t="e">
        <f t="shared" si="74"/>
        <v>#DIV/0!</v>
      </c>
      <c r="M667" s="13" t="e">
        <f t="shared" si="74"/>
        <v>#DIV/0!</v>
      </c>
      <c r="N667" s="13" t="e">
        <f t="shared" si="74"/>
        <v>#DIV/0!</v>
      </c>
      <c r="O667" s="13" t="e">
        <f t="shared" si="74"/>
        <v>#VALUE!</v>
      </c>
      <c r="P667" s="13" t="e">
        <f t="shared" si="74"/>
        <v>#VALUE!</v>
      </c>
      <c r="Q667" s="44" t="e">
        <f>365/(Q465/((Q366+P359)/2))</f>
        <v>#VALUE!</v>
      </c>
      <c r="R667" s="40"/>
      <c r="S667" s="41" t="s">
        <v>60</v>
      </c>
    </row>
    <row r="668" spans="2:19" ht="14">
      <c r="B668" s="91"/>
      <c r="C668" s="91" t="e">
        <f t="shared" ref="C668:M668" si="75">+C667/B667-1</f>
        <v>#DIV/0!</v>
      </c>
      <c r="D668" s="92" t="e">
        <f t="shared" si="75"/>
        <v>#DIV/0!</v>
      </c>
      <c r="E668" s="91" t="e">
        <f t="shared" si="75"/>
        <v>#DIV/0!</v>
      </c>
      <c r="F668" s="92" t="e">
        <f t="shared" si="75"/>
        <v>#DIV/0!</v>
      </c>
      <c r="G668" s="91" t="e">
        <f t="shared" si="75"/>
        <v>#DIV/0!</v>
      </c>
      <c r="H668" s="92" t="e">
        <f t="shared" si="75"/>
        <v>#DIV/0!</v>
      </c>
      <c r="I668" s="91" t="e">
        <f t="shared" si="75"/>
        <v>#DIV/0!</v>
      </c>
      <c r="J668" s="92" t="e">
        <f t="shared" si="75"/>
        <v>#DIV/0!</v>
      </c>
      <c r="K668" s="91" t="e">
        <f t="shared" si="75"/>
        <v>#DIV/0!</v>
      </c>
      <c r="L668" s="92" t="e">
        <f t="shared" si="75"/>
        <v>#DIV/0!</v>
      </c>
      <c r="M668" s="91" t="e">
        <f t="shared" si="75"/>
        <v>#DIV/0!</v>
      </c>
      <c r="N668" s="93" t="e">
        <f>+N667/M667-1</f>
        <v>#DIV/0!</v>
      </c>
      <c r="O668" s="93" t="e">
        <f>+O667/N667-1</f>
        <v>#VALUE!</v>
      </c>
      <c r="P668" s="93" t="e">
        <f>+P667/O667-1</f>
        <v>#VALUE!</v>
      </c>
      <c r="Q668" s="44" t="e">
        <f>365/(Q503/((Q372+P365)/2))</f>
        <v>#VALUE!</v>
      </c>
      <c r="R668" s="40"/>
      <c r="S668" s="41" t="s">
        <v>61</v>
      </c>
    </row>
    <row r="669" spans="2:19" ht="14">
      <c r="B669" s="138"/>
      <c r="C669" s="138"/>
      <c r="D669" s="138"/>
      <c r="E669" s="138"/>
      <c r="F669" s="138"/>
      <c r="G669" s="138"/>
      <c r="H669" s="138"/>
      <c r="I669" s="138"/>
      <c r="J669" s="138"/>
      <c r="K669" s="138"/>
      <c r="L669" s="138"/>
      <c r="M669" s="138"/>
      <c r="N669" s="138"/>
      <c r="O669" s="138"/>
      <c r="P669" s="138"/>
      <c r="Q669" s="44" t="e">
        <f>365/(Q503/((Q408+P401)/2))</f>
        <v>#VALUE!</v>
      </c>
      <c r="R669" s="40"/>
      <c r="S669" s="41" t="s">
        <v>62</v>
      </c>
    </row>
    <row r="670" spans="2:19" ht="14">
      <c r="B670" s="91" t="e">
        <f t="shared" ref="B670:Q677" si="76">+B669/B679</f>
        <v>#DIV/0!</v>
      </c>
      <c r="C670" s="91" t="e">
        <f t="shared" si="76"/>
        <v>#DIV/0!</v>
      </c>
      <c r="D670" s="92" t="e">
        <f t="shared" si="76"/>
        <v>#DIV/0!</v>
      </c>
      <c r="E670" s="91" t="e">
        <f t="shared" si="76"/>
        <v>#DIV/0!</v>
      </c>
      <c r="F670" s="92" t="e">
        <f t="shared" si="76"/>
        <v>#DIV/0!</v>
      </c>
      <c r="G670" s="91" t="e">
        <f t="shared" si="76"/>
        <v>#DIV/0!</v>
      </c>
      <c r="H670" s="92" t="e">
        <f t="shared" si="76"/>
        <v>#DIV/0!</v>
      </c>
      <c r="I670" s="91" t="e">
        <f t="shared" si="76"/>
        <v>#DIV/0!</v>
      </c>
      <c r="J670" s="92" t="e">
        <f t="shared" si="76"/>
        <v>#DIV/0!</v>
      </c>
      <c r="K670" s="91" t="e">
        <f t="shared" si="76"/>
        <v>#DIV/0!</v>
      </c>
      <c r="L670" s="92" t="e">
        <f t="shared" si="76"/>
        <v>#DIV/0!</v>
      </c>
      <c r="M670" s="91" t="e">
        <f t="shared" si="76"/>
        <v>#DIV/0!</v>
      </c>
      <c r="N670" s="93" t="e">
        <f t="shared" si="76"/>
        <v>#DIV/0!</v>
      </c>
      <c r="O670" s="93" t="e">
        <f t="shared" si="76"/>
        <v>#DIV/0!</v>
      </c>
      <c r="P670" s="93" t="e">
        <f t="shared" si="76"/>
        <v>#DIV/0!</v>
      </c>
      <c r="Q670" s="47" t="e">
        <f>Q668+Q667-Q669</f>
        <v>#VALUE!</v>
      </c>
      <c r="R670" s="40"/>
      <c r="S670" s="41" t="s">
        <v>63</v>
      </c>
    </row>
    <row r="671" spans="2:19" ht="14">
      <c r="B671" s="95" t="e">
        <f t="shared" ref="B671:M671" si="77">+B669/B667</f>
        <v>#DIV/0!</v>
      </c>
      <c r="C671" s="95" t="e">
        <f t="shared" si="77"/>
        <v>#DIV/0!</v>
      </c>
      <c r="D671" s="96" t="e">
        <f t="shared" si="77"/>
        <v>#DIV/0!</v>
      </c>
      <c r="E671" s="95" t="e">
        <f t="shared" si="77"/>
        <v>#DIV/0!</v>
      </c>
      <c r="F671" s="96" t="e">
        <f t="shared" si="77"/>
        <v>#DIV/0!</v>
      </c>
      <c r="G671" s="95" t="e">
        <f t="shared" si="77"/>
        <v>#DIV/0!</v>
      </c>
      <c r="H671" s="96" t="e">
        <f t="shared" si="77"/>
        <v>#DIV/0!</v>
      </c>
      <c r="I671" s="95" t="e">
        <f t="shared" si="77"/>
        <v>#DIV/0!</v>
      </c>
      <c r="J671" s="96" t="e">
        <f t="shared" si="77"/>
        <v>#DIV/0!</v>
      </c>
      <c r="K671" s="95" t="e">
        <f t="shared" si="77"/>
        <v>#DIV/0!</v>
      </c>
      <c r="L671" s="96" t="e">
        <f t="shared" si="77"/>
        <v>#DIV/0!</v>
      </c>
      <c r="M671" s="95" t="e">
        <f t="shared" si="77"/>
        <v>#DIV/0!</v>
      </c>
      <c r="N671" s="97" t="e">
        <f>+N669/N667</f>
        <v>#DIV/0!</v>
      </c>
      <c r="O671" s="97" t="e">
        <f>+O669/O667</f>
        <v>#VALUE!</v>
      </c>
      <c r="P671" s="97" t="e">
        <f>+P669/P667</f>
        <v>#VALUE!</v>
      </c>
      <c r="Q671" s="126"/>
      <c r="R671" s="28"/>
      <c r="S671" s="89"/>
    </row>
    <row r="672" spans="2:19" ht="14">
      <c r="B672" s="16">
        <f t="shared" ref="B672:M672" si="78">+B679*B665</f>
        <v>0</v>
      </c>
      <c r="C672" s="16">
        <f t="shared" si="78"/>
        <v>0</v>
      </c>
      <c r="D672" s="16">
        <f t="shared" si="78"/>
        <v>0</v>
      </c>
      <c r="E672" s="16">
        <f t="shared" si="78"/>
        <v>0</v>
      </c>
      <c r="F672" s="16">
        <f t="shared" si="78"/>
        <v>0</v>
      </c>
      <c r="G672" s="16">
        <f t="shared" si="78"/>
        <v>0</v>
      </c>
      <c r="H672" s="16">
        <f t="shared" si="78"/>
        <v>0</v>
      </c>
      <c r="I672" s="16">
        <f t="shared" si="78"/>
        <v>0</v>
      </c>
      <c r="J672" s="16">
        <f t="shared" si="78"/>
        <v>0</v>
      </c>
      <c r="K672" s="16">
        <f t="shared" si="78"/>
        <v>0</v>
      </c>
      <c r="L672" s="16">
        <f t="shared" si="78"/>
        <v>0</v>
      </c>
      <c r="M672">
        <v>600000</v>
      </c>
      <c r="N672">
        <v>600000</v>
      </c>
      <c r="O672">
        <v>600000</v>
      </c>
      <c r="P672">
        <v>674894.93500000006</v>
      </c>
      <c r="Q672">
        <v>710189.85499999998</v>
      </c>
      <c r="R672">
        <v>710189.85499999998</v>
      </c>
      <c r="S672" s="90" t="s">
        <v>43</v>
      </c>
    </row>
    <row r="673" spans="1:19" ht="14">
      <c r="B673" s="32" t="e">
        <f>+B679/B$666</f>
        <v>#VALUE!</v>
      </c>
      <c r="C673" s="32" t="e">
        <f>+C679/C$666</f>
        <v>#VALUE!</v>
      </c>
      <c r="D673" s="33" t="e">
        <f>+D679/D$666</f>
        <v>#VALUE!</v>
      </c>
      <c r="E673" s="32" t="e">
        <f>+E679/E$666</f>
        <v>#VALUE!</v>
      </c>
      <c r="F673" s="33" t="e">
        <f>+F679/F$666</f>
        <v>#VALUE!</v>
      </c>
      <c r="G673" s="32" t="e">
        <f>+G679/G$666</f>
        <v>#VALUE!</v>
      </c>
      <c r="H673" s="33" t="e">
        <f>+H679/H$666</f>
        <v>#VALUE!</v>
      </c>
      <c r="I673" s="32" t="e">
        <f>+I679/I$666</f>
        <v>#VALUE!</v>
      </c>
      <c r="J673" s="33" t="e">
        <f>+J679/J$666</f>
        <v>#VALUE!</v>
      </c>
      <c r="K673" s="32" t="e">
        <f>+K679/K$666</f>
        <v>#VALUE!</v>
      </c>
      <c r="L673" s="33" t="e">
        <f>+L679/L$666</f>
        <v>#VALUE!</v>
      </c>
      <c r="M673" s="32" t="e">
        <f>+M679/M$666</f>
        <v>#DIV/0!</v>
      </c>
      <c r="N673" s="34" t="e">
        <f>+N679/N$666</f>
        <v>#DIV/0!</v>
      </c>
      <c r="O673" s="34" t="e">
        <f>+O679/O$666</f>
        <v>#DIV/0!</v>
      </c>
      <c r="P673" s="34" t="e">
        <f>+P679/P$666</f>
        <v>#DIV/0!</v>
      </c>
      <c r="Q673" s="13">
        <f t="shared" si="73"/>
        <v>2.9583452864164048</v>
      </c>
      <c r="R673" s="6"/>
      <c r="S673" s="90" t="s">
        <v>44</v>
      </c>
    </row>
    <row r="674" spans="1:19" ht="14">
      <c r="B674" s="32" t="e">
        <f>+B679/B$667</f>
        <v>#DIV/0!</v>
      </c>
      <c r="C674" s="32" t="e">
        <f>+C679/C$667</f>
        <v>#DIV/0!</v>
      </c>
      <c r="D674" s="33" t="e">
        <f>+D679/D$667</f>
        <v>#DIV/0!</v>
      </c>
      <c r="E674" s="32" t="e">
        <f>+E679/E$667</f>
        <v>#DIV/0!</v>
      </c>
      <c r="F674" s="33" t="e">
        <f>+F679/F$667</f>
        <v>#DIV/0!</v>
      </c>
      <c r="G674" s="32" t="e">
        <f>+G679/G$667</f>
        <v>#DIV/0!</v>
      </c>
      <c r="H674" s="33" t="e">
        <f>+H679/H$667</f>
        <v>#DIV/0!</v>
      </c>
      <c r="I674" s="32" t="e">
        <f>+I679/I$667</f>
        <v>#DIV/0!</v>
      </c>
      <c r="J674" s="33" t="e">
        <f>+J679/J$667</f>
        <v>#DIV/0!</v>
      </c>
      <c r="K674" s="32" t="e">
        <f>+K679/K$667</f>
        <v>#DIV/0!</v>
      </c>
      <c r="L674" s="33" t="e">
        <f>+L679/L$667</f>
        <v>#DIV/0!</v>
      </c>
      <c r="M674" s="32" t="e">
        <f>+M679/M$667</f>
        <v>#DIV/0!</v>
      </c>
      <c r="N674" s="34" t="e">
        <f>+N679/N$667</f>
        <v>#DIV/0!</v>
      </c>
      <c r="O674" s="34" t="e">
        <f>+O679/O$667</f>
        <v>#VALUE!</v>
      </c>
      <c r="P674" s="34" t="e">
        <f>+P679/P$667</f>
        <v>#VALUE!</v>
      </c>
      <c r="Q674" s="13" t="e">
        <f t="shared" si="74"/>
        <v>#VALUE!</v>
      </c>
      <c r="R674" s="6"/>
      <c r="S674" s="89" t="s">
        <v>45</v>
      </c>
    </row>
    <row r="675" spans="1:19" ht="14">
      <c r="B675" s="32" t="e">
        <f t="shared" ref="B675:Q682" si="79">+(B672+B425-B347-B353)/B552</f>
        <v>#VALUE!</v>
      </c>
      <c r="C675" s="32" t="e">
        <f t="shared" si="79"/>
        <v>#VALUE!</v>
      </c>
      <c r="D675" s="33" t="e">
        <f t="shared" si="79"/>
        <v>#VALUE!</v>
      </c>
      <c r="E675" s="32" t="e">
        <f t="shared" si="79"/>
        <v>#VALUE!</v>
      </c>
      <c r="F675" s="33" t="e">
        <f t="shared" si="79"/>
        <v>#VALUE!</v>
      </c>
      <c r="G675" s="32" t="e">
        <f t="shared" si="79"/>
        <v>#VALUE!</v>
      </c>
      <c r="H675" s="33" t="e">
        <f t="shared" si="79"/>
        <v>#VALUE!</v>
      </c>
      <c r="I675" s="32" t="e">
        <f t="shared" si="79"/>
        <v>#VALUE!</v>
      </c>
      <c r="J675" s="33" t="e">
        <f t="shared" si="79"/>
        <v>#VALUE!</v>
      </c>
      <c r="K675" s="32" t="e">
        <f t="shared" si="79"/>
        <v>#VALUE!</v>
      </c>
      <c r="L675" s="33" t="e">
        <f t="shared" si="79"/>
        <v>#VALUE!</v>
      </c>
      <c r="M675" s="32" t="e">
        <f t="shared" si="79"/>
        <v>#VALUE!</v>
      </c>
      <c r="N675" s="34" t="e">
        <f t="shared" si="79"/>
        <v>#VALUE!</v>
      </c>
      <c r="O675" s="34" t="e">
        <f t="shared" si="79"/>
        <v>#VALUE!</v>
      </c>
      <c r="P675" s="34" t="e">
        <f t="shared" si="79"/>
        <v>#VALUE!</v>
      </c>
      <c r="Q675" s="93" t="e">
        <f>+Q674/P667-1</f>
        <v>#VALUE!</v>
      </c>
      <c r="R675" s="31"/>
      <c r="S675" s="94" t="s">
        <v>46</v>
      </c>
    </row>
    <row r="676" spans="1:19" ht="14">
      <c r="B676" s="32" t="e">
        <f t="shared" ref="B676:O676" si="80">B672/B458</f>
        <v>#DIV/0!</v>
      </c>
      <c r="C676" s="32" t="e">
        <f t="shared" si="80"/>
        <v>#DIV/0!</v>
      </c>
      <c r="D676" s="33" t="e">
        <f t="shared" si="80"/>
        <v>#DIV/0!</v>
      </c>
      <c r="E676" s="32" t="e">
        <f t="shared" si="80"/>
        <v>#DIV/0!</v>
      </c>
      <c r="F676" s="33" t="e">
        <f t="shared" si="80"/>
        <v>#DIV/0!</v>
      </c>
      <c r="G676" s="32" t="e">
        <f t="shared" si="80"/>
        <v>#DIV/0!</v>
      </c>
      <c r="H676" s="33" t="e">
        <f t="shared" si="80"/>
        <v>#DIV/0!</v>
      </c>
      <c r="I676" s="32" t="e">
        <f t="shared" si="80"/>
        <v>#DIV/0!</v>
      </c>
      <c r="J676" s="33" t="e">
        <f t="shared" si="80"/>
        <v>#DIV/0!</v>
      </c>
      <c r="K676" s="32" t="e">
        <f t="shared" si="80"/>
        <v>#DIV/0!</v>
      </c>
      <c r="L676">
        <v>0.15099995437560004</v>
      </c>
      <c r="M676">
        <v>0.19218176011440002</v>
      </c>
      <c r="N676">
        <v>0.10066663625040001</v>
      </c>
      <c r="O676">
        <v>0.23355154543680004</v>
      </c>
      <c r="P676">
        <v>0.31219200000000003</v>
      </c>
      <c r="Q676">
        <v>0.3</v>
      </c>
      <c r="R676" s="6"/>
      <c r="S676" s="90" t="s">
        <v>47</v>
      </c>
    </row>
    <row r="677" spans="1:19" ht="14">
      <c r="A677" s="99"/>
      <c r="B677" s="138"/>
      <c r="C677" s="138"/>
      <c r="D677" s="138"/>
      <c r="E677" s="138"/>
      <c r="F677" s="138"/>
      <c r="G677" s="138"/>
      <c r="H677" s="138"/>
      <c r="I677" s="138"/>
      <c r="J677" s="138"/>
      <c r="K677" s="138"/>
      <c r="L677" s="138"/>
      <c r="M677" s="138"/>
      <c r="N677" s="145"/>
      <c r="O677" s="145"/>
      <c r="P677" s="145"/>
      <c r="Q677" s="93" t="e">
        <f t="shared" si="76"/>
        <v>#DIV/0!</v>
      </c>
      <c r="R677" s="6"/>
      <c r="S677" s="94" t="s">
        <v>48</v>
      </c>
    </row>
    <row r="678" spans="1:19" ht="14">
      <c r="A678" s="100"/>
      <c r="B678" s="138"/>
      <c r="C678" s="138"/>
      <c r="D678" s="138"/>
      <c r="E678" s="138"/>
      <c r="F678" s="138"/>
      <c r="G678" s="138"/>
      <c r="H678" s="138"/>
      <c r="I678" s="138"/>
      <c r="J678" s="138"/>
      <c r="K678" s="138"/>
      <c r="L678" s="138"/>
      <c r="M678" s="138"/>
      <c r="N678" s="145"/>
      <c r="O678" s="145"/>
      <c r="P678" s="145"/>
      <c r="Q678" s="97" t="e">
        <f>+Q676/Q674</f>
        <v>#VALUE!</v>
      </c>
      <c r="R678" s="28"/>
      <c r="S678" s="98" t="s">
        <v>49</v>
      </c>
    </row>
    <row r="679" spans="1:19" ht="14">
      <c r="A679" s="101"/>
      <c r="B679" s="146"/>
      <c r="C679" s="146"/>
      <c r="D679" s="146"/>
      <c r="E679" s="146"/>
      <c r="F679" s="146"/>
      <c r="G679" s="146"/>
      <c r="H679" s="146"/>
      <c r="I679" s="146"/>
      <c r="J679" s="146"/>
      <c r="K679" s="146"/>
      <c r="L679" s="146"/>
      <c r="M679" s="146"/>
      <c r="N679" s="147"/>
      <c r="O679" s="147"/>
      <c r="P679" s="147"/>
      <c r="Q679" s="16">
        <f>+Q686*Q672</f>
        <v>0</v>
      </c>
      <c r="R679" s="6"/>
      <c r="S679" s="89" t="s">
        <v>50</v>
      </c>
    </row>
    <row r="680" spans="1:19" ht="14">
      <c r="B680" s="381" t="s">
        <v>64</v>
      </c>
      <c r="C680" s="382"/>
      <c r="D680" s="382"/>
      <c r="E680" s="382"/>
      <c r="F680" s="382"/>
      <c r="G680" s="382"/>
      <c r="H680" s="382"/>
      <c r="I680" s="382"/>
      <c r="J680" s="382"/>
      <c r="K680" s="382"/>
      <c r="L680" s="382"/>
      <c r="M680" s="382"/>
      <c r="N680" s="382"/>
      <c r="O680" s="128"/>
      <c r="P680" s="128"/>
      <c r="Q680" s="34">
        <f>+Q686/Q$673</f>
        <v>0</v>
      </c>
      <c r="R680" s="35">
        <f>(SUM(INDEX($B680:$Q680,,$S$348-$B$341-$R$348+1):INDEX($B680:$Q680,$S$348-$B$341+1))-MAX(INDEX($B680:$Q680,,$S$348-$B$341-$R$348+1):INDEX($B680:$Q680,$S$348-$B$341+1))-MIN(INDEX($B680:$Q680,,$S$348-$B$341-$R$348+1):INDEX($B680:$Q680,$S$348-$B$341+1)))/(COUNT(INDEX($B680:$Q680,,$S$348-$B$341-$R$348+1):INDEX($B680:$Q680,$S$348-$B$341+1))-2)</f>
        <v>0</v>
      </c>
      <c r="S680" s="36" t="s">
        <v>51</v>
      </c>
    </row>
    <row r="681" spans="1:19" ht="14">
      <c r="B681" s="102"/>
      <c r="C681" s="103" t="e">
        <f t="shared" ref="C681:Q688" si="81">+C674/C668/100</f>
        <v>#DIV/0!</v>
      </c>
      <c r="D681" s="102" t="e">
        <f t="shared" si="81"/>
        <v>#DIV/0!</v>
      </c>
      <c r="E681" s="103" t="e">
        <f t="shared" si="81"/>
        <v>#DIV/0!</v>
      </c>
      <c r="F681" s="102" t="e">
        <f t="shared" si="81"/>
        <v>#DIV/0!</v>
      </c>
      <c r="G681" s="103" t="e">
        <f t="shared" si="81"/>
        <v>#DIV/0!</v>
      </c>
      <c r="H681" s="102" t="e">
        <f t="shared" si="81"/>
        <v>#DIV/0!</v>
      </c>
      <c r="I681" s="103" t="e">
        <f t="shared" si="81"/>
        <v>#DIV/0!</v>
      </c>
      <c r="J681" s="102" t="e">
        <f t="shared" si="81"/>
        <v>#DIV/0!</v>
      </c>
      <c r="K681" s="103" t="e">
        <f t="shared" si="81"/>
        <v>#DIV/0!</v>
      </c>
      <c r="L681" s="102" t="e">
        <f t="shared" si="81"/>
        <v>#DIV/0!</v>
      </c>
      <c r="M681" s="103" t="e">
        <f t="shared" si="81"/>
        <v>#DIV/0!</v>
      </c>
      <c r="N681" s="104" t="e">
        <f t="shared" si="81"/>
        <v>#DIV/0!</v>
      </c>
      <c r="O681" s="104" t="e">
        <f t="shared" si="81"/>
        <v>#VALUE!</v>
      </c>
      <c r="P681" s="104" t="e">
        <f t="shared" si="81"/>
        <v>#VALUE!</v>
      </c>
      <c r="Q681" s="34" t="e">
        <f>+Q686/Q$674</f>
        <v>#VALUE!</v>
      </c>
      <c r="R681" s="35" t="e">
        <f>(SUM(INDEX($B681:$Q681,,$S$348-$B$341-$R$348+1):INDEX($B681:$Q681,$S$348-$B$341+1))-MAX(INDEX($B681:$Q681,,$S$348-$B$341-$R$348+1):INDEX($B681:$Q681,$S$348-$B$341+1))-MIN(INDEX($B681:$Q681,,$S$348-$B$341-$R$348+1):INDEX($B681:$Q681,$S$348-$B$341+1)))/(COUNT(INDEX($B681:$Q681,,$S$348-$B$341-$R$348+1):INDEX($B681:$Q681,$S$348-$B$341+1))-2)</f>
        <v>#DIV/0!</v>
      </c>
      <c r="S681" s="36" t="s">
        <v>52</v>
      </c>
    </row>
    <row r="682" spans="1:19" ht="14">
      <c r="B682" s="105"/>
      <c r="D682" s="105"/>
      <c r="F682" s="105"/>
      <c r="H682" s="105"/>
      <c r="I682" s="106"/>
      <c r="J682" s="107"/>
      <c r="K682" s="106"/>
      <c r="L682" s="107"/>
      <c r="M682" s="106"/>
      <c r="N682" s="108"/>
      <c r="O682" s="135"/>
      <c r="P682" s="135"/>
      <c r="Q682" s="34" t="e">
        <f t="shared" si="79"/>
        <v>#VALUE!</v>
      </c>
      <c r="R682" s="35" t="e">
        <f>(SUM(INDEX($B682:$Q682,,$S$348-$B$341-$R$348+1):INDEX($B682:$Q682,$S$348-$B$341+1))-MAX(INDEX($B682:$Q682,,$S$348-$B$341-$R$348+1):INDEX($B682:$Q682,$S$348-$B$341+1))-MIN(INDEX($B682:$Q682,,$S$348-$B$341-$R$348+1):INDEX($B682:$Q682,$S$348-$B$341+1)))/(COUNT(INDEX($B682:$Q682,,$S$348-$B$341-$R$348+1):INDEX($B682:$Q682,$S$348-$B$341+1))-2)</f>
        <v>#VALUE!</v>
      </c>
      <c r="S682" s="36" t="s">
        <v>53</v>
      </c>
    </row>
    <row r="683" spans="1:19" ht="14">
      <c r="B683" s="48" t="e">
        <f>($R680-B673)/$R680</f>
        <v>#VALUE!</v>
      </c>
      <c r="C683" s="49" t="e">
        <f>($R680-C673)/$R680</f>
        <v>#VALUE!</v>
      </c>
      <c r="D683" s="48" t="e">
        <f>($R680-D673)/$R680</f>
        <v>#VALUE!</v>
      </c>
      <c r="E683" s="49" t="e">
        <f>($R680-E673)/$R680</f>
        <v>#VALUE!</v>
      </c>
      <c r="F683" s="48" t="e">
        <f>($R680-F673)/$R680</f>
        <v>#VALUE!</v>
      </c>
      <c r="G683" s="49" t="e">
        <f>($R680-G673)/$R680</f>
        <v>#VALUE!</v>
      </c>
      <c r="H683" s="48" t="e">
        <f>($R680-H673)/$R680</f>
        <v>#VALUE!</v>
      </c>
      <c r="I683" s="49" t="e">
        <f>($R680-I673)/$R680</f>
        <v>#VALUE!</v>
      </c>
      <c r="J683" s="48" t="e">
        <f>($R680-J673)/$R680</f>
        <v>#VALUE!</v>
      </c>
      <c r="K683" s="49" t="e">
        <f>($R680-K673)/$R680</f>
        <v>#VALUE!</v>
      </c>
      <c r="L683" s="48" t="e">
        <f>($R680-L673)/$R680</f>
        <v>#VALUE!</v>
      </c>
      <c r="M683" s="49" t="e">
        <f>($R680-M673)/$R680</f>
        <v>#DIV/0!</v>
      </c>
      <c r="N683" s="50" t="e">
        <f>($R680-N673)/$R680</f>
        <v>#DIV/0!</v>
      </c>
      <c r="O683" s="50" t="e">
        <f>($R680-O673)/$R680</f>
        <v>#DIV/0!</v>
      </c>
      <c r="P683" s="50" t="e">
        <f>($R680-P673)/$R680</f>
        <v>#DIV/0!</v>
      </c>
      <c r="Q683" s="34" t="e">
        <f t="shared" ref="Q683:R683" si="82">Q679/Q465</f>
        <v>#VALUE!</v>
      </c>
      <c r="R683" s="35" t="e">
        <f>(SUM(INDEX($B683:$Q683,,$S$348-$B$341-$R$348+1):INDEX($B683:$Q683,$S$348-$B$341+1))-MAX(INDEX($B683:$Q683,,$S$348-$B$341-$R$348+1):INDEX($B683:$Q683,$S$348-$B$341+1))-MIN(INDEX($B683:$Q683,,$S$348-$B$341-$R$348+1):INDEX($B683:$Q683,$S$348-$B$341+1)))/(COUNT(INDEX($B683:$Q683,,$S$348-$B$341-$R$348+1):INDEX($B683:$Q683,$S$348-$B$341+1))-2)</f>
        <v>#VALUE!</v>
      </c>
      <c r="S683" s="36" t="s">
        <v>54</v>
      </c>
    </row>
    <row r="684" spans="1:19" s="15" customFormat="1" ht="14">
      <c r="A684" s="79"/>
      <c r="B684" s="48" t="e">
        <f>($R681-B674)/$R681</f>
        <v>#DIV/0!</v>
      </c>
      <c r="C684" s="49" t="e">
        <f>($R681-C674)/$R681</f>
        <v>#DIV/0!</v>
      </c>
      <c r="D684" s="48" t="e">
        <f>($R681-D674)/$R681</f>
        <v>#DIV/0!</v>
      </c>
      <c r="E684" s="49" t="e">
        <f>($R681-E674)/$R681</f>
        <v>#DIV/0!</v>
      </c>
      <c r="F684" s="48" t="e">
        <f>($R681-F674)/$R681</f>
        <v>#DIV/0!</v>
      </c>
      <c r="G684" s="49" t="e">
        <f>($R681-G674)/$R681</f>
        <v>#DIV/0!</v>
      </c>
      <c r="H684" s="48" t="e">
        <f>($R681-H674)/$R681</f>
        <v>#DIV/0!</v>
      </c>
      <c r="I684" s="49" t="e">
        <f>($R681-I674)/$R681</f>
        <v>#DIV/0!</v>
      </c>
      <c r="J684" s="48" t="e">
        <f>($R681-J674)/$R681</f>
        <v>#DIV/0!</v>
      </c>
      <c r="K684" s="49" t="e">
        <f>($R681-K674)/$R681</f>
        <v>#DIV/0!</v>
      </c>
      <c r="L684" s="48" t="e">
        <f>($R681-L674)/$R681</f>
        <v>#DIV/0!</v>
      </c>
      <c r="M684">
        <v>7.6415128426440004</v>
      </c>
      <c r="N684">
        <v>6.2230284227520007</v>
      </c>
      <c r="O684">
        <v>7.8703006523040013</v>
      </c>
      <c r="P684">
        <v>8.5109065193520017</v>
      </c>
      <c r="Q684">
        <v>8.9468763840000012</v>
      </c>
      <c r="R684"/>
      <c r="S684" s="37" t="s">
        <v>55</v>
      </c>
    </row>
    <row r="685" spans="1:19" s="71" customFormat="1" ht="14">
      <c r="A685" s="79"/>
      <c r="B685" s="48" t="e">
        <f>($R682-B675)/$R682</f>
        <v>#VALUE!</v>
      </c>
      <c r="C685" s="49" t="e">
        <f>($R682-C675)/$R682</f>
        <v>#VALUE!</v>
      </c>
      <c r="D685" s="48" t="e">
        <f>($R682-D675)/$R682</f>
        <v>#VALUE!</v>
      </c>
      <c r="E685" s="49" t="e">
        <f>($R682-E675)/$R682</f>
        <v>#VALUE!</v>
      </c>
      <c r="F685" s="48" t="e">
        <f>($R682-F675)/$R682</f>
        <v>#VALUE!</v>
      </c>
      <c r="G685" s="49" t="e">
        <f>($R682-G675)/$R682</f>
        <v>#VALUE!</v>
      </c>
      <c r="H685" s="48" t="e">
        <f>($R682-H675)/$R682</f>
        <v>#VALUE!</v>
      </c>
      <c r="I685" s="49" t="e">
        <f>($R682-I675)/$R682</f>
        <v>#VALUE!</v>
      </c>
      <c r="J685" s="48" t="e">
        <f>($R682-J675)/$R682</f>
        <v>#VALUE!</v>
      </c>
      <c r="K685" s="49" t="e">
        <f>($R682-K675)/$R682</f>
        <v>#VALUE!</v>
      </c>
      <c r="L685" s="48" t="e">
        <f>($R682-L675)/$R682</f>
        <v>#VALUE!</v>
      </c>
      <c r="M685">
        <v>4.6672713170640003</v>
      </c>
      <c r="N685">
        <v>2.8186658150112005</v>
      </c>
      <c r="O685">
        <v>4.5025440941088011</v>
      </c>
      <c r="P685">
        <v>6.5890889182080015</v>
      </c>
      <c r="Q685">
        <v>6.9267599999999998</v>
      </c>
      <c r="R685"/>
      <c r="S685" s="39" t="s">
        <v>56</v>
      </c>
    </row>
    <row r="686" spans="1:19" s="3" customFormat="1" ht="14">
      <c r="A686" s="79"/>
      <c r="B686" s="48" t="e">
        <f>($R683-B676)/$R683</f>
        <v>#VALUE!</v>
      </c>
      <c r="C686" s="49" t="e">
        <f>($R683-C676)/$R683</f>
        <v>#VALUE!</v>
      </c>
      <c r="D686" s="48" t="e">
        <f>($R683-D676)/$R683</f>
        <v>#VALUE!</v>
      </c>
      <c r="E686" s="49" t="e">
        <f>($R683-E676)/$R683</f>
        <v>#VALUE!</v>
      </c>
      <c r="F686" s="48" t="e">
        <f>($R683-F676)/$R683</f>
        <v>#VALUE!</v>
      </c>
      <c r="G686" s="49" t="e">
        <f>($R683-G676)/$R683</f>
        <v>#VALUE!</v>
      </c>
      <c r="H686" s="48" t="e">
        <f>($R683-H676)/$R683</f>
        <v>#VALUE!</v>
      </c>
      <c r="I686" s="49" t="e">
        <f>($R683-I676)/$R683</f>
        <v>#VALUE!</v>
      </c>
      <c r="J686" s="48" t="e">
        <f>($R683-J676)/$R683</f>
        <v>#VALUE!</v>
      </c>
      <c r="K686" s="49" t="e">
        <f>($R683-K676)/$R683</f>
        <v>#VALUE!</v>
      </c>
      <c r="L686" s="48" t="e">
        <f>($R683-L676)/$R683</f>
        <v>#VALUE!</v>
      </c>
      <c r="M686">
        <v>6.4773872075867756</v>
      </c>
      <c r="N686">
        <v>4.2727949011392186</v>
      </c>
      <c r="O686">
        <v>6.4813417871934282</v>
      </c>
      <c r="P686">
        <v>7.545445768085675</v>
      </c>
      <c r="Q686"/>
      <c r="R686" s="148" t="s">
        <v>2103</v>
      </c>
      <c r="S686" s="36" t="s">
        <v>57</v>
      </c>
    </row>
    <row r="687" spans="1:19" ht="14">
      <c r="B687" s="105"/>
      <c r="D687" s="105"/>
      <c r="F687" s="105"/>
      <c r="H687" s="105"/>
      <c r="I687" s="96"/>
      <c r="J687" s="95"/>
      <c r="K687" s="96"/>
      <c r="L687" s="95"/>
      <c r="M687" s="96"/>
      <c r="N687" s="97" t="e">
        <f>N682/N679-1</f>
        <v>#DIV/0!</v>
      </c>
      <c r="O687" s="97" t="e">
        <f>O682/O679-1</f>
        <v>#DIV/0!</v>
      </c>
      <c r="P687" s="97" t="e">
        <f>P682/P679-1</f>
        <v>#DIV/0!</v>
      </c>
      <c r="Q687" s="128"/>
      <c r="R687" s="28"/>
      <c r="S687" s="89"/>
    </row>
    <row r="688" spans="1:19" ht="14">
      <c r="B688" s="109" t="e">
        <f t="shared" ref="B688:M688" si="83">AVERAGE(B683:B687)</f>
        <v>#VALUE!</v>
      </c>
      <c r="C688" s="110" t="e">
        <f t="shared" si="83"/>
        <v>#VALUE!</v>
      </c>
      <c r="D688" s="109" t="e">
        <f t="shared" si="83"/>
        <v>#VALUE!</v>
      </c>
      <c r="E688" s="110" t="e">
        <f t="shared" si="83"/>
        <v>#VALUE!</v>
      </c>
      <c r="F688" s="109" t="e">
        <f t="shared" si="83"/>
        <v>#VALUE!</v>
      </c>
      <c r="G688" s="110" t="e">
        <f t="shared" si="83"/>
        <v>#VALUE!</v>
      </c>
      <c r="H688" s="109" t="e">
        <f t="shared" si="83"/>
        <v>#VALUE!</v>
      </c>
      <c r="I688" s="110" t="e">
        <f t="shared" si="83"/>
        <v>#VALUE!</v>
      </c>
      <c r="J688" s="52" t="e">
        <f t="shared" si="83"/>
        <v>#VALUE!</v>
      </c>
      <c r="K688" s="53" t="e">
        <f t="shared" si="83"/>
        <v>#VALUE!</v>
      </c>
      <c r="L688" s="52" t="e">
        <f t="shared" si="83"/>
        <v>#VALUE!</v>
      </c>
      <c r="M688" s="53" t="e">
        <f t="shared" si="83"/>
        <v>#DIV/0!</v>
      </c>
      <c r="N688" s="54" t="e">
        <f>AVERAGE(N683:N687)</f>
        <v>#DIV/0!</v>
      </c>
      <c r="O688" s="54" t="e">
        <f>AVERAGE(O683:O687)</f>
        <v>#DIV/0!</v>
      </c>
      <c r="P688" s="54" t="e">
        <f>AVERAGE(P683:P687)</f>
        <v>#DIV/0!</v>
      </c>
      <c r="Q688" s="104" t="e">
        <f t="shared" si="81"/>
        <v>#VALUE!</v>
      </c>
      <c r="R688" s="28"/>
      <c r="S688" s="89" t="s">
        <v>65</v>
      </c>
    </row>
    <row r="689" spans="1:19" ht="14">
      <c r="B689" s="383" t="s">
        <v>73</v>
      </c>
      <c r="C689" s="384"/>
      <c r="D689" s="384"/>
      <c r="E689" s="384"/>
      <c r="F689" s="384"/>
      <c r="G689" s="384"/>
      <c r="H689" s="384"/>
      <c r="I689" s="384"/>
      <c r="J689" s="384"/>
      <c r="K689" s="384"/>
      <c r="L689" s="384"/>
      <c r="M689" s="384"/>
      <c r="N689" s="384"/>
      <c r="O689" s="129"/>
      <c r="P689" s="129"/>
      <c r="Q689" s="135"/>
      <c r="R689" s="30"/>
      <c r="S689" s="90" t="s">
        <v>66</v>
      </c>
    </row>
    <row r="690" spans="1:19" ht="14">
      <c r="A690" s="3"/>
      <c r="B690" s="55"/>
      <c r="C690" s="56">
        <f>+B$669+B690</f>
        <v>0</v>
      </c>
      <c r="D690" s="56">
        <f>+C$669+C690</f>
        <v>0</v>
      </c>
      <c r="E690" s="56">
        <f>+D$669+D690</f>
        <v>0</v>
      </c>
      <c r="F690" s="56">
        <f>+E$669+E690</f>
        <v>0</v>
      </c>
      <c r="G690" s="56">
        <f>+F$669+F690</f>
        <v>0</v>
      </c>
      <c r="H690" s="56">
        <f>+G$669+G690</f>
        <v>0</v>
      </c>
      <c r="I690" s="56">
        <f>+H$669+H690</f>
        <v>0</v>
      </c>
      <c r="J690" s="56">
        <f>+I$669+I690</f>
        <v>0</v>
      </c>
      <c r="K690" s="56">
        <f>+J$669+J690</f>
        <v>0</v>
      </c>
      <c r="L690" s="56">
        <f>+K$669+K690</f>
        <v>0</v>
      </c>
      <c r="M690" s="56">
        <f>+L$669+L690</f>
        <v>0</v>
      </c>
      <c r="N690" s="57">
        <f>+M$669+M690</f>
        <v>0</v>
      </c>
      <c r="O690" s="57">
        <f>+N$669+N690</f>
        <v>0</v>
      </c>
      <c r="P690" s="57">
        <f>+O$669+O690</f>
        <v>0</v>
      </c>
      <c r="Q690" s="50" t="e">
        <f t="shared" ref="Q690:Q693" si="84">($R680-Q680)/$R680</f>
        <v>#DIV/0!</v>
      </c>
      <c r="R690" s="31"/>
      <c r="S690" s="51" t="s">
        <v>67</v>
      </c>
    </row>
    <row r="691" spans="1:19" ht="14">
      <c r="A691" s="3"/>
      <c r="B691" s="58">
        <f>+B$679+B690</f>
        <v>0</v>
      </c>
      <c r="C691" s="59">
        <f>+C$679+C690</f>
        <v>0</v>
      </c>
      <c r="D691" s="59">
        <f>+D$679+D690</f>
        <v>0</v>
      </c>
      <c r="E691" s="59">
        <f>+E$679+E690</f>
        <v>0</v>
      </c>
      <c r="F691" s="59">
        <f>+F$679+F690</f>
        <v>0</v>
      </c>
      <c r="G691" s="59">
        <f>+G$679+G690</f>
        <v>0</v>
      </c>
      <c r="H691" s="59">
        <f>+H$679+H690</f>
        <v>0</v>
      </c>
      <c r="I691" s="59">
        <f>+I$679+I690</f>
        <v>0</v>
      </c>
      <c r="J691" s="59">
        <f>+J$679+J690</f>
        <v>0</v>
      </c>
      <c r="K691" s="59">
        <f>+K$679+K690</f>
        <v>0</v>
      </c>
      <c r="L691" s="59">
        <f>+L$679+L690</f>
        <v>0</v>
      </c>
      <c r="M691" s="59">
        <f>+M$679+M690</f>
        <v>0</v>
      </c>
      <c r="N691" s="60">
        <f>+N$679+N690</f>
        <v>0</v>
      </c>
      <c r="O691" s="60">
        <f>+O$679+O690</f>
        <v>0</v>
      </c>
      <c r="P691" s="60">
        <f>+P$679+P690</f>
        <v>0</v>
      </c>
      <c r="Q691" s="50" t="e">
        <f t="shared" si="84"/>
        <v>#DIV/0!</v>
      </c>
      <c r="R691" s="31"/>
      <c r="S691" s="51" t="s">
        <v>68</v>
      </c>
    </row>
    <row r="692" spans="1:19" ht="14">
      <c r="A692" s="3"/>
      <c r="B692" s="72"/>
      <c r="C692" s="3"/>
      <c r="D692" s="3"/>
      <c r="E692" s="3"/>
      <c r="F692" s="3"/>
      <c r="G692" s="3"/>
      <c r="H692" s="3"/>
      <c r="I692" s="61"/>
      <c r="J692" s="61"/>
      <c r="K692" s="61"/>
      <c r="L692" s="61"/>
      <c r="M692" s="61"/>
      <c r="N692" s="62"/>
      <c r="O692" s="62" t="e">
        <f>+O691/B691-1</f>
        <v>#DIV/0!</v>
      </c>
      <c r="P692" s="62" t="e">
        <f>+P691/C691-1</f>
        <v>#DIV/0!</v>
      </c>
      <c r="Q692" s="50" t="e">
        <f t="shared" si="84"/>
        <v>#VALUE!</v>
      </c>
      <c r="R692" s="31"/>
      <c r="S692" s="51" t="s">
        <v>69</v>
      </c>
    </row>
    <row r="693" spans="1:19" ht="14">
      <c r="A693" s="64"/>
      <c r="B693" s="65"/>
      <c r="C693" s="66" t="e">
        <f>RATE(C$341-$B$341,,-$B691,C691)</f>
        <v>#NUM!</v>
      </c>
      <c r="D693" s="66" t="e">
        <f>RATE(D$341-$B$341,,-$B691,D691)</f>
        <v>#NUM!</v>
      </c>
      <c r="E693" s="66" t="e">
        <f>RATE(E$341-$B$341,,-$B691,E691)</f>
        <v>#NUM!</v>
      </c>
      <c r="F693" s="66" t="e">
        <f>RATE(F$341-$B$341,,-$B691,F691)</f>
        <v>#NUM!</v>
      </c>
      <c r="G693" s="66" t="e">
        <f>RATE(G$341-$B$341,,-$B691,G691)</f>
        <v>#NUM!</v>
      </c>
      <c r="H693" s="66" t="e">
        <f>RATE(H$341-$B$341,,-$B691,H691)</f>
        <v>#NUM!</v>
      </c>
      <c r="I693" s="66" t="e">
        <f>RATE(I$341-$B$341,,-$B691,I691)</f>
        <v>#NUM!</v>
      </c>
      <c r="J693" s="66" t="e">
        <f>RATE(J$341-$B$341,,-$B691,J691)</f>
        <v>#NUM!</v>
      </c>
      <c r="K693" s="66" t="e">
        <f>RATE(K$341-$B$341,,-$B691,K691)</f>
        <v>#NUM!</v>
      </c>
      <c r="L693" s="66" t="e">
        <f>RATE(L$341-$B$341,,-$B691,L691)</f>
        <v>#NUM!</v>
      </c>
      <c r="M693" s="66" t="e">
        <f>RATE(M$341-$B$341,,-$B691,M691)</f>
        <v>#NUM!</v>
      </c>
      <c r="N693" s="67" t="e">
        <f>RATE(N$341-$B$341,,-$B691,N691)</f>
        <v>#NUM!</v>
      </c>
      <c r="O693" s="67" t="e">
        <f>RATE(O$341-$B$341,,-$B691,O691)</f>
        <v>#NUM!</v>
      </c>
      <c r="P693" s="67" t="e">
        <f>RATE(P$341-$B$341,,-$B691,P691)</f>
        <v>#NUM!</v>
      </c>
      <c r="Q693" s="50" t="e">
        <f t="shared" si="84"/>
        <v>#VALUE!</v>
      </c>
      <c r="R693" s="31"/>
      <c r="S693" s="51" t="s">
        <v>70</v>
      </c>
    </row>
    <row r="694" spans="1:19" ht="14">
      <c r="A694" s="3"/>
      <c r="B694" s="55"/>
      <c r="C694" s="56"/>
      <c r="D694" s="56">
        <f>+C$669+C694</f>
        <v>0</v>
      </c>
      <c r="E694" s="56">
        <f>+D$669+D694</f>
        <v>0</v>
      </c>
      <c r="F694" s="56">
        <f>+E$669+E694</f>
        <v>0</v>
      </c>
      <c r="G694" s="56">
        <f>+F$669+F694</f>
        <v>0</v>
      </c>
      <c r="H694" s="56">
        <f>+G$669+G694</f>
        <v>0</v>
      </c>
      <c r="I694" s="56">
        <f>+H$669+H694</f>
        <v>0</v>
      </c>
      <c r="J694" s="56">
        <f>+I$669+I694</f>
        <v>0</v>
      </c>
      <c r="K694" s="56">
        <f>+J$669+J694</f>
        <v>0</v>
      </c>
      <c r="L694" s="56">
        <f>+K$669+K694</f>
        <v>0</v>
      </c>
      <c r="M694" s="56">
        <f>+L$669+L694</f>
        <v>0</v>
      </c>
      <c r="N694" s="57">
        <f>+M$669+M694</f>
        <v>0</v>
      </c>
      <c r="O694" s="57">
        <f>+N$669+N694</f>
        <v>0</v>
      </c>
      <c r="P694" s="57">
        <f>+O$669+O694</f>
        <v>0</v>
      </c>
      <c r="Q694" s="97" t="e">
        <f>Q689/Q686-1</f>
        <v>#DIV/0!</v>
      </c>
      <c r="R694" s="28"/>
      <c r="S694" s="98" t="s">
        <v>71</v>
      </c>
    </row>
    <row r="695" spans="1:19" ht="14">
      <c r="A695" s="3"/>
      <c r="B695" s="58"/>
      <c r="C695" s="59">
        <f>+C$679+C694</f>
        <v>0</v>
      </c>
      <c r="D695" s="59">
        <f>+D$679+D694</f>
        <v>0</v>
      </c>
      <c r="E695" s="59">
        <f>+E$679+E694</f>
        <v>0</v>
      </c>
      <c r="F695" s="59">
        <f>+F$679+F694</f>
        <v>0</v>
      </c>
      <c r="G695" s="59">
        <f>+G$679+G694</f>
        <v>0</v>
      </c>
      <c r="H695" s="59">
        <f>+H$679+H694</f>
        <v>0</v>
      </c>
      <c r="I695" s="59">
        <f>+I$679+I694</f>
        <v>0</v>
      </c>
      <c r="J695" s="59">
        <f>+J$679+J694</f>
        <v>0</v>
      </c>
      <c r="K695" s="59">
        <f>+K$679+K694</f>
        <v>0</v>
      </c>
      <c r="L695" s="59">
        <f>+L$679+L694</f>
        <v>0</v>
      </c>
      <c r="M695" s="59">
        <f>+M$679+M694</f>
        <v>0</v>
      </c>
      <c r="N695" s="60">
        <f>+N$679+N694</f>
        <v>0</v>
      </c>
      <c r="O695" s="60">
        <f>+O$679+O694</f>
        <v>0</v>
      </c>
      <c r="P695" s="60">
        <f>+P$679+P694</f>
        <v>0</v>
      </c>
      <c r="Q695" s="54" t="e">
        <f>AVERAGE(Q690:Q694)</f>
        <v>#DIV/0!</v>
      </c>
      <c r="R695" s="31"/>
      <c r="S695" s="51" t="s">
        <v>72</v>
      </c>
    </row>
    <row r="696" spans="1:19" ht="14">
      <c r="A696" s="3"/>
      <c r="B696" s="72"/>
      <c r="C696" s="3"/>
      <c r="D696" s="3"/>
      <c r="E696" s="3"/>
      <c r="F696" s="3"/>
      <c r="G696" s="3"/>
      <c r="H696" s="3"/>
      <c r="I696" s="61"/>
      <c r="J696" s="61"/>
      <c r="K696" s="61"/>
      <c r="L696" s="61"/>
      <c r="M696" s="61"/>
      <c r="N696" s="62"/>
      <c r="O696" s="62" t="e">
        <f>+O695/C695-1</f>
        <v>#DIV/0!</v>
      </c>
      <c r="P696" s="62" t="e">
        <f>+P695/D695-1</f>
        <v>#DIV/0!</v>
      </c>
      <c r="Q696" s="129"/>
      <c r="R696" s="28"/>
      <c r="S696" s="89"/>
    </row>
    <row r="697" spans="1:19" s="3" customFormat="1" ht="14">
      <c r="A697" s="64"/>
      <c r="B697" s="65"/>
      <c r="C697" s="66"/>
      <c r="D697" s="66" t="e">
        <f>RATE(D$341-$C$341,,-$C695,D695)</f>
        <v>#NUM!</v>
      </c>
      <c r="E697" s="66" t="e">
        <f>RATE(E$341-$C$341,,-$C695,E695)</f>
        <v>#NUM!</v>
      </c>
      <c r="F697" s="66" t="e">
        <f>RATE(F$341-$C$341,,-$C695,F695)</f>
        <v>#NUM!</v>
      </c>
      <c r="G697" s="66" t="e">
        <f>RATE(G$341-$C$341,,-$C695,G695)</f>
        <v>#NUM!</v>
      </c>
      <c r="H697" s="66" t="e">
        <f>RATE(H$341-$C$341,,-$C695,H695)</f>
        <v>#NUM!</v>
      </c>
      <c r="I697" s="66" t="e">
        <f>RATE(I$341-$C$341,,-$C695,I695)</f>
        <v>#NUM!</v>
      </c>
      <c r="J697" s="66" t="e">
        <f>RATE(J$341-$C$341,,-$C695,J695)</f>
        <v>#NUM!</v>
      </c>
      <c r="K697" s="66" t="e">
        <f>RATE(K$341-$C$341,,-$C695,K695)</f>
        <v>#NUM!</v>
      </c>
      <c r="L697" s="66" t="e">
        <f>RATE(L$341-$C$341,,-$C695,L695)</f>
        <v>#NUM!</v>
      </c>
      <c r="M697" s="66" t="e">
        <f>RATE(M$341-$C$341,,-$C695,M695)</f>
        <v>#NUM!</v>
      </c>
      <c r="N697" s="67" t="e">
        <f>RATE(N$341-$C$341,,-$C695,N695)</f>
        <v>#NUM!</v>
      </c>
      <c r="O697" s="67" t="e">
        <f>RATE(O$341-$C$341,,-$C695,O695)</f>
        <v>#NUM!</v>
      </c>
      <c r="P697" s="67" t="e">
        <f>RATE(P$341-$C$341,,-$C695,P695)</f>
        <v>#NUM!</v>
      </c>
      <c r="Q697" s="57">
        <f>+P$669+P690</f>
        <v>0</v>
      </c>
      <c r="R697" s="31"/>
      <c r="S697" s="36" t="s">
        <v>74</v>
      </c>
    </row>
    <row r="698" spans="1:19" s="3" customFormat="1" ht="14">
      <c r="B698" s="55"/>
      <c r="C698" s="56"/>
      <c r="D698" s="56"/>
      <c r="E698" s="56">
        <f>+D$669+D698</f>
        <v>0</v>
      </c>
      <c r="F698" s="56">
        <f>+E$669+E698</f>
        <v>0</v>
      </c>
      <c r="G698" s="56">
        <f>+F$669+F698</f>
        <v>0</v>
      </c>
      <c r="H698" s="56">
        <f>+G$669+G698</f>
        <v>0</v>
      </c>
      <c r="I698" s="56">
        <f>+H$669+H698</f>
        <v>0</v>
      </c>
      <c r="J698" s="56">
        <f>+I$669+I698</f>
        <v>0</v>
      </c>
      <c r="K698" s="56">
        <f>+J$669+J698</f>
        <v>0</v>
      </c>
      <c r="L698" s="56">
        <f>+K$669+K698</f>
        <v>0</v>
      </c>
      <c r="M698" s="56">
        <f>+L$669+L698</f>
        <v>0</v>
      </c>
      <c r="N698" s="57">
        <f>+M$669+M698</f>
        <v>0</v>
      </c>
      <c r="O698" s="57">
        <f>+N$669+N698</f>
        <v>0</v>
      </c>
      <c r="P698" s="57">
        <f>+O$669+O698</f>
        <v>0</v>
      </c>
      <c r="Q698" s="60">
        <f t="shared" ref="Q698" si="85">+Q$686+Q697</f>
        <v>0</v>
      </c>
      <c r="R698" s="31"/>
      <c r="S698" s="36" t="s">
        <v>75</v>
      </c>
    </row>
    <row r="699" spans="1:19" s="3" customFormat="1" ht="14">
      <c r="B699" s="58"/>
      <c r="C699" s="59"/>
      <c r="D699" s="59">
        <f>+D$679+D698</f>
        <v>0</v>
      </c>
      <c r="E699" s="59">
        <f>+E$679+E698</f>
        <v>0</v>
      </c>
      <c r="F699" s="59">
        <f>+F$679+F698</f>
        <v>0</v>
      </c>
      <c r="G699" s="59">
        <f>+G$679+G698</f>
        <v>0</v>
      </c>
      <c r="H699" s="59">
        <f>+H$679+H698</f>
        <v>0</v>
      </c>
      <c r="I699" s="59">
        <f>+I$679+I698</f>
        <v>0</v>
      </c>
      <c r="J699" s="59">
        <f>+J$679+J698</f>
        <v>0</v>
      </c>
      <c r="K699" s="59">
        <f>+K$679+K698</f>
        <v>0</v>
      </c>
      <c r="L699" s="59">
        <f>+L$679+L698</f>
        <v>0</v>
      </c>
      <c r="M699" s="59">
        <f>+M$679+M698</f>
        <v>0</v>
      </c>
      <c r="N699" s="60">
        <f>+N$679+N698</f>
        <v>0</v>
      </c>
      <c r="O699" s="60">
        <f>+O$679+O698</f>
        <v>0</v>
      </c>
      <c r="P699" s="60">
        <f>+P$679+P698</f>
        <v>0</v>
      </c>
      <c r="Q699" s="62" t="e">
        <f>+Q698/D691-1</f>
        <v>#DIV/0!</v>
      </c>
      <c r="R699" s="31"/>
      <c r="S699" s="63" t="s">
        <v>76</v>
      </c>
    </row>
    <row r="700" spans="1:19" s="70" customFormat="1" ht="14">
      <c r="A700" s="3"/>
      <c r="B700" s="72"/>
      <c r="C700" s="3"/>
      <c r="D700" s="3"/>
      <c r="E700" s="3"/>
      <c r="F700" s="3"/>
      <c r="G700" s="3"/>
      <c r="H700" s="3"/>
      <c r="I700" s="61"/>
      <c r="J700" s="61"/>
      <c r="K700" s="61"/>
      <c r="L700" s="61"/>
      <c r="M700" s="61"/>
      <c r="N700" s="62"/>
      <c r="O700" s="62" t="e">
        <f>+O699/D699-1</f>
        <v>#DIV/0!</v>
      </c>
      <c r="P700" s="62" t="e">
        <f>+P699/E699-1</f>
        <v>#DIV/0!</v>
      </c>
      <c r="Q700" s="67" t="e">
        <f>RATE(Q$348-$B$341,,-$B691,Q698)</f>
        <v>#NUM!</v>
      </c>
      <c r="R700" s="68"/>
      <c r="S700" s="69" t="s">
        <v>77</v>
      </c>
    </row>
    <row r="701" spans="1:19" s="3" customFormat="1" ht="14">
      <c r="A701" s="64"/>
      <c r="B701" s="65"/>
      <c r="C701" s="66"/>
      <c r="D701" s="66"/>
      <c r="E701" s="66" t="e">
        <f>RATE(E$341-$D$341,,-$D699,E699)</f>
        <v>#NUM!</v>
      </c>
      <c r="F701" s="66" t="e">
        <f>RATE(F$341-$D$341,,-$D699,F699)</f>
        <v>#NUM!</v>
      </c>
      <c r="G701" s="66" t="e">
        <f>RATE(G$341-$D$341,,-$D699,G699)</f>
        <v>#NUM!</v>
      </c>
      <c r="H701" s="66" t="e">
        <f>RATE(H$341-$D$341,,-$D699,H699)</f>
        <v>#NUM!</v>
      </c>
      <c r="I701" s="66" t="e">
        <f>RATE(I$341-$D$341,,-$D699,I699)</f>
        <v>#NUM!</v>
      </c>
      <c r="J701" s="66" t="e">
        <f>RATE(J$341-$D$341,,-$D699,J699)</f>
        <v>#NUM!</v>
      </c>
      <c r="K701" s="66" t="e">
        <f>RATE(K$341-$D$341,,-$D699,K699)</f>
        <v>#NUM!</v>
      </c>
      <c r="L701" s="66" t="e">
        <f>RATE(L$341-$D$341,,-$D699,L699)</f>
        <v>#NUM!</v>
      </c>
      <c r="M701" s="66" t="e">
        <f>RATE(M$341-$D$341,,-$D699,M699)</f>
        <v>#NUM!</v>
      </c>
      <c r="N701" s="67" t="e">
        <f>RATE(N$341-$D$341,,-$D699,N699)</f>
        <v>#NUM!</v>
      </c>
      <c r="O701" s="67" t="e">
        <f>RATE(O$341-$D$341,,-$D699,O699)</f>
        <v>#NUM!</v>
      </c>
      <c r="P701" s="67" t="e">
        <f>RATE(P$341-$D$341,,-$D699,P699)</f>
        <v>#NUM!</v>
      </c>
      <c r="Q701" s="57">
        <f>+P$669+P694</f>
        <v>0</v>
      </c>
      <c r="R701" s="31"/>
      <c r="S701" s="36" t="s">
        <v>74</v>
      </c>
    </row>
    <row r="702" spans="1:19" s="3" customFormat="1" ht="14">
      <c r="B702" s="55"/>
      <c r="C702" s="56"/>
      <c r="D702" s="56"/>
      <c r="E702" s="56"/>
      <c r="F702" s="56">
        <f>+E$669+E702</f>
        <v>0</v>
      </c>
      <c r="G702" s="56">
        <f>+F$669+F702</f>
        <v>0</v>
      </c>
      <c r="H702" s="56">
        <f>+G$669+G702</f>
        <v>0</v>
      </c>
      <c r="I702" s="56">
        <f>+H$669+H702</f>
        <v>0</v>
      </c>
      <c r="J702" s="56">
        <f>+I$669+I702</f>
        <v>0</v>
      </c>
      <c r="K702" s="56">
        <f>+J$669+J702</f>
        <v>0</v>
      </c>
      <c r="L702" s="56">
        <f>+K$669+K702</f>
        <v>0</v>
      </c>
      <c r="M702" s="56">
        <f>+L$669+L702</f>
        <v>0</v>
      </c>
      <c r="N702" s="57">
        <f>+M$669+M702</f>
        <v>0</v>
      </c>
      <c r="O702" s="57">
        <f>+N$669+N702</f>
        <v>0</v>
      </c>
      <c r="P702" s="57">
        <f>+O$669+O702</f>
        <v>0</v>
      </c>
      <c r="Q702" s="60">
        <f t="shared" ref="Q702" si="86">+Q$686+Q701</f>
        <v>0</v>
      </c>
      <c r="R702" s="31"/>
      <c r="S702" s="36" t="s">
        <v>75</v>
      </c>
    </row>
    <row r="703" spans="1:19" s="3" customFormat="1" ht="14">
      <c r="B703" s="58"/>
      <c r="C703" s="59"/>
      <c r="D703" s="59"/>
      <c r="E703" s="59">
        <f>+E$679+E702</f>
        <v>0</v>
      </c>
      <c r="F703" s="59">
        <f>+F$679+F702</f>
        <v>0</v>
      </c>
      <c r="G703" s="59">
        <f>+G$679+G702</f>
        <v>0</v>
      </c>
      <c r="H703" s="59">
        <f>+H$679+H702</f>
        <v>0</v>
      </c>
      <c r="I703" s="59">
        <f>+I$679+I702</f>
        <v>0</v>
      </c>
      <c r="J703" s="59">
        <f>+J$679+J702</f>
        <v>0</v>
      </c>
      <c r="K703" s="59">
        <f>+K$679+K702</f>
        <v>0</v>
      </c>
      <c r="L703" s="59">
        <f>+L$679+L702</f>
        <v>0</v>
      </c>
      <c r="M703" s="59">
        <f>+M$679+M702</f>
        <v>0</v>
      </c>
      <c r="N703" s="60">
        <f>+N$679+N702</f>
        <v>0</v>
      </c>
      <c r="O703" s="60">
        <f>+O$679+O702</f>
        <v>0</v>
      </c>
      <c r="P703" s="60">
        <f>+P$679+P702</f>
        <v>0</v>
      </c>
      <c r="Q703" s="62" t="e">
        <f>+Q702/E695-1</f>
        <v>#DIV/0!</v>
      </c>
      <c r="R703" s="31"/>
      <c r="S703" s="63" t="s">
        <v>76</v>
      </c>
    </row>
    <row r="704" spans="1:19" s="70" customFormat="1" ht="14">
      <c r="A704" s="3"/>
      <c r="B704" s="72"/>
      <c r="C704" s="3"/>
      <c r="D704" s="3"/>
      <c r="E704" s="3"/>
      <c r="F704" s="3"/>
      <c r="G704" s="3"/>
      <c r="H704" s="3"/>
      <c r="I704" s="61"/>
      <c r="J704" s="61"/>
      <c r="K704" s="61"/>
      <c r="L704" s="61"/>
      <c r="M704" s="61"/>
      <c r="N704" s="62"/>
      <c r="O704" s="62" t="e">
        <f>+O703/E703-1</f>
        <v>#DIV/0!</v>
      </c>
      <c r="P704" s="62" t="e">
        <f>+P703/F703-1</f>
        <v>#DIV/0!</v>
      </c>
      <c r="Q704" s="67" t="e">
        <f>RATE(Q$348-$C$341,,-$C695,Q702)</f>
        <v>#NUM!</v>
      </c>
      <c r="R704" s="68"/>
      <c r="S704" s="69" t="s">
        <v>77</v>
      </c>
    </row>
    <row r="705" spans="1:19" s="3" customFormat="1" ht="14">
      <c r="A705" s="64"/>
      <c r="B705" s="65"/>
      <c r="C705" s="66"/>
      <c r="D705" s="66"/>
      <c r="E705" s="66"/>
      <c r="F705" s="66" t="e">
        <f>RATE(F$341-$E$341,,-$E703,F703)</f>
        <v>#NUM!</v>
      </c>
      <c r="G705" s="66" t="e">
        <f>RATE(G$341-$E$341,,-$E703,G703)</f>
        <v>#NUM!</v>
      </c>
      <c r="H705" s="66" t="e">
        <f>RATE(H$341-$E$341,,-$E703,H703)</f>
        <v>#NUM!</v>
      </c>
      <c r="I705" s="66" t="e">
        <f>RATE(I$341-$E$341,,-$E703,I703)</f>
        <v>#NUM!</v>
      </c>
      <c r="J705" s="66" t="e">
        <f>RATE(J$341-$E$341,,-$E703,J703)</f>
        <v>#NUM!</v>
      </c>
      <c r="K705" s="66" t="e">
        <f>RATE(K$341-$E$341,,-$E703,K703)</f>
        <v>#NUM!</v>
      </c>
      <c r="L705" s="66" t="e">
        <f>RATE(L$341-$E$341,,-$E703,L703)</f>
        <v>#NUM!</v>
      </c>
      <c r="M705" s="66" t="e">
        <f>RATE(M$341-$E$341,,-$E703,M703)</f>
        <v>#NUM!</v>
      </c>
      <c r="N705" s="67" t="e">
        <f>RATE(N$341-$E$341,,-$E703,N703)</f>
        <v>#NUM!</v>
      </c>
      <c r="O705" s="67" t="e">
        <f>RATE(O$341-$E$341,,-$E703,O703)</f>
        <v>#NUM!</v>
      </c>
      <c r="P705" s="67" t="e">
        <f>RATE(P$341-$E$341,,-$E703,P703)</f>
        <v>#NUM!</v>
      </c>
      <c r="Q705" s="57">
        <f>+P$669+P698</f>
        <v>0</v>
      </c>
      <c r="R705" s="31"/>
      <c r="S705" s="36" t="s">
        <v>74</v>
      </c>
    </row>
    <row r="706" spans="1:19" s="3" customFormat="1" ht="14">
      <c r="B706" s="55"/>
      <c r="C706" s="56"/>
      <c r="D706" s="56"/>
      <c r="E706" s="56"/>
      <c r="F706" s="56"/>
      <c r="G706" s="56">
        <f>+F$669+F706</f>
        <v>0</v>
      </c>
      <c r="H706" s="56">
        <f>+G$669+G706</f>
        <v>0</v>
      </c>
      <c r="I706" s="56">
        <f>+H$669+H706</f>
        <v>0</v>
      </c>
      <c r="J706" s="56">
        <f>+I$669+I706</f>
        <v>0</v>
      </c>
      <c r="K706" s="56">
        <f>+J$669+J706</f>
        <v>0</v>
      </c>
      <c r="L706" s="56">
        <f>+K$669+K706</f>
        <v>0</v>
      </c>
      <c r="M706" s="56">
        <f>+L$669+L706</f>
        <v>0</v>
      </c>
      <c r="N706" s="57">
        <f>+M$669+M706</f>
        <v>0</v>
      </c>
      <c r="O706" s="57">
        <f>+N$669+N706</f>
        <v>0</v>
      </c>
      <c r="P706" s="57">
        <f>+O$669+O706</f>
        <v>0</v>
      </c>
      <c r="Q706" s="60">
        <f t="shared" ref="Q706" si="87">+Q$686+Q705</f>
        <v>0</v>
      </c>
      <c r="R706" s="31"/>
      <c r="S706" s="36" t="s">
        <v>75</v>
      </c>
    </row>
    <row r="707" spans="1:19" s="3" customFormat="1" ht="14">
      <c r="B707" s="58"/>
      <c r="C707" s="59"/>
      <c r="D707" s="59"/>
      <c r="E707" s="59"/>
      <c r="F707" s="59">
        <f>+F$679+F706</f>
        <v>0</v>
      </c>
      <c r="G707" s="59">
        <f>+G$679+G706</f>
        <v>0</v>
      </c>
      <c r="H707" s="59">
        <f>+H$679+H706</f>
        <v>0</v>
      </c>
      <c r="I707" s="59">
        <f>+I$679+I706</f>
        <v>0</v>
      </c>
      <c r="J707" s="59">
        <f>+J$679+J706</f>
        <v>0</v>
      </c>
      <c r="K707" s="59">
        <f>+K$679+K706</f>
        <v>0</v>
      </c>
      <c r="L707" s="59">
        <f>+L$679+L706</f>
        <v>0</v>
      </c>
      <c r="M707" s="59">
        <f>+M$679+M706</f>
        <v>0</v>
      </c>
      <c r="N707" s="60">
        <f>+N$679+N706</f>
        <v>0</v>
      </c>
      <c r="O707" s="60">
        <f>+O$679+O706</f>
        <v>0</v>
      </c>
      <c r="P707" s="60">
        <f>+P$679+P706</f>
        <v>0</v>
      </c>
      <c r="Q707" s="62" t="e">
        <f>+Q706/F699-1</f>
        <v>#DIV/0!</v>
      </c>
      <c r="R707" s="31"/>
      <c r="S707" s="63" t="s">
        <v>76</v>
      </c>
    </row>
    <row r="708" spans="1:19" s="70" customFormat="1" ht="14">
      <c r="A708" s="3"/>
      <c r="B708" s="72"/>
      <c r="C708" s="3"/>
      <c r="D708" s="3"/>
      <c r="E708" s="3"/>
      <c r="F708" s="3"/>
      <c r="G708" s="3"/>
      <c r="H708" s="3"/>
      <c r="I708" s="61"/>
      <c r="J708" s="61"/>
      <c r="K708" s="61"/>
      <c r="L708" s="61"/>
      <c r="M708" s="61"/>
      <c r="N708" s="62"/>
      <c r="O708" s="62" t="e">
        <f>+O707/F707-1</f>
        <v>#DIV/0!</v>
      </c>
      <c r="P708" s="62" t="e">
        <f>+P707/G707-1</f>
        <v>#DIV/0!</v>
      </c>
      <c r="Q708" s="67" t="e">
        <f>RATE(Q$348-$D$341,,-$D699,Q706)</f>
        <v>#NUM!</v>
      </c>
      <c r="R708" s="68"/>
      <c r="S708" s="69" t="s">
        <v>77</v>
      </c>
    </row>
    <row r="709" spans="1:19" s="3" customFormat="1" ht="14">
      <c r="A709" s="64"/>
      <c r="B709" s="65"/>
      <c r="C709" s="66"/>
      <c r="D709" s="66"/>
      <c r="E709" s="66"/>
      <c r="F709" s="66"/>
      <c r="G709" s="66" t="e">
        <f>RATE(G$341-$F$341,,-$F707,G707)</f>
        <v>#NUM!</v>
      </c>
      <c r="H709" s="66" t="e">
        <f>RATE(H$341-$F$341,,-$F707,H707)</f>
        <v>#NUM!</v>
      </c>
      <c r="I709" s="66" t="e">
        <f>RATE(I$341-$F$341,,-$F707,I707)</f>
        <v>#NUM!</v>
      </c>
      <c r="J709" s="66" t="e">
        <f>RATE(J$341-$F$341,,-$F707,J707)</f>
        <v>#NUM!</v>
      </c>
      <c r="K709" s="66" t="e">
        <f>RATE(K$341-$F$341,,-$F707,K707)</f>
        <v>#NUM!</v>
      </c>
      <c r="L709" s="66" t="e">
        <f>RATE(L$341-$F$341,,-$F707,L707)</f>
        <v>#NUM!</v>
      </c>
      <c r="M709" s="66" t="e">
        <f>RATE(M$341-$F$341,,-$F707,M707)</f>
        <v>#NUM!</v>
      </c>
      <c r="N709" s="67" t="e">
        <f>RATE(N$341-$F$341,,-$F707,N707)</f>
        <v>#NUM!</v>
      </c>
      <c r="O709" s="67" t="e">
        <f>RATE(O$341-$F$341,,-$F707,O707)</f>
        <v>#NUM!</v>
      </c>
      <c r="P709" s="67" t="e">
        <f>RATE(P$341-$F$341,,-$F707,P707)</f>
        <v>#NUM!</v>
      </c>
      <c r="Q709" s="57">
        <f>+P$669+P702</f>
        <v>0</v>
      </c>
      <c r="R709" s="31"/>
      <c r="S709" s="36" t="s">
        <v>74</v>
      </c>
    </row>
    <row r="710" spans="1:19" s="3" customFormat="1" ht="14">
      <c r="B710" s="55"/>
      <c r="C710" s="56"/>
      <c r="D710" s="56"/>
      <c r="E710" s="56"/>
      <c r="F710" s="56"/>
      <c r="G710" s="56"/>
      <c r="H710" s="56">
        <f>+G$669+G710</f>
        <v>0</v>
      </c>
      <c r="I710" s="56">
        <f>+H$669+H710</f>
        <v>0</v>
      </c>
      <c r="J710" s="56">
        <f>+I$669+I710</f>
        <v>0</v>
      </c>
      <c r="K710" s="56">
        <f>+J$669+J710</f>
        <v>0</v>
      </c>
      <c r="L710" s="56">
        <f>+K$669+K710</f>
        <v>0</v>
      </c>
      <c r="M710" s="56">
        <f>+L$669+L710</f>
        <v>0</v>
      </c>
      <c r="N710" s="57">
        <f>+M$669+M710</f>
        <v>0</v>
      </c>
      <c r="O710" s="57">
        <f>+N$669+N710</f>
        <v>0</v>
      </c>
      <c r="P710" s="57">
        <f>+O$669+O710</f>
        <v>0</v>
      </c>
      <c r="Q710" s="60">
        <f t="shared" ref="Q710" si="88">+Q$686+Q709</f>
        <v>0</v>
      </c>
      <c r="R710" s="31"/>
      <c r="S710" s="36" t="s">
        <v>75</v>
      </c>
    </row>
    <row r="711" spans="1:19" s="3" customFormat="1" ht="14">
      <c r="B711" s="58"/>
      <c r="C711" s="59"/>
      <c r="D711" s="59"/>
      <c r="E711" s="59"/>
      <c r="F711" s="59"/>
      <c r="G711" s="59">
        <f>+G$679+G710</f>
        <v>0</v>
      </c>
      <c r="H711" s="59">
        <f>+H$679+H710</f>
        <v>0</v>
      </c>
      <c r="I711" s="59">
        <f>+I$679+I710</f>
        <v>0</v>
      </c>
      <c r="J711" s="59">
        <f>+J$679+J710</f>
        <v>0</v>
      </c>
      <c r="K711" s="59">
        <f>+K$679+K710</f>
        <v>0</v>
      </c>
      <c r="L711" s="59">
        <f>+L$679+L710</f>
        <v>0</v>
      </c>
      <c r="M711" s="59">
        <f>+M$679+M710</f>
        <v>0</v>
      </c>
      <c r="N711" s="60">
        <f>+N$679+N710</f>
        <v>0</v>
      </c>
      <c r="O711" s="60">
        <f>+O$679+O710</f>
        <v>0</v>
      </c>
      <c r="P711" s="60">
        <f>+P$679+P710</f>
        <v>0</v>
      </c>
      <c r="Q711" s="62" t="e">
        <f>+Q710/G703-1</f>
        <v>#DIV/0!</v>
      </c>
      <c r="R711" s="31"/>
      <c r="S711" s="63" t="s">
        <v>76</v>
      </c>
    </row>
    <row r="712" spans="1:19" s="70" customFormat="1" ht="14">
      <c r="A712" s="3"/>
      <c r="B712" s="72"/>
      <c r="C712" s="3"/>
      <c r="D712" s="3"/>
      <c r="E712" s="3"/>
      <c r="F712" s="3"/>
      <c r="G712" s="3"/>
      <c r="H712" s="3"/>
      <c r="I712" s="61"/>
      <c r="J712" s="61"/>
      <c r="K712" s="61"/>
      <c r="L712" s="61"/>
      <c r="M712" s="61"/>
      <c r="N712" s="62"/>
      <c r="O712" s="62" t="e">
        <f>+O711/G711-1</f>
        <v>#DIV/0!</v>
      </c>
      <c r="P712" s="62" t="e">
        <f>+P711/H711-1</f>
        <v>#DIV/0!</v>
      </c>
      <c r="Q712" s="67" t="e">
        <f>RATE(Q$348-$E$341,,-$E703,Q710)</f>
        <v>#NUM!</v>
      </c>
      <c r="R712" s="68"/>
      <c r="S712" s="69" t="s">
        <v>77</v>
      </c>
    </row>
    <row r="713" spans="1:19" s="3" customFormat="1" ht="14">
      <c r="A713" s="64"/>
      <c r="B713" s="65"/>
      <c r="C713" s="66"/>
      <c r="D713" s="66"/>
      <c r="E713" s="66"/>
      <c r="F713" s="66"/>
      <c r="G713" s="66"/>
      <c r="H713" s="66" t="e">
        <f>RATE(H$341-$G$341,,-$G711,H711)</f>
        <v>#NUM!</v>
      </c>
      <c r="I713" s="66" t="e">
        <f>RATE(I$341-$G$341,,-$G711,I711)</f>
        <v>#NUM!</v>
      </c>
      <c r="J713" s="66" t="e">
        <f>RATE(J$341-$G$341,,-$G711,J711)</f>
        <v>#NUM!</v>
      </c>
      <c r="K713" s="66" t="e">
        <f>RATE(K$341-$G$341,,-$G711,K711)</f>
        <v>#NUM!</v>
      </c>
      <c r="L713" s="66" t="e">
        <f>RATE(L$341-$G$341,,-$G711,L711)</f>
        <v>#NUM!</v>
      </c>
      <c r="M713" s="66" t="e">
        <f>RATE(M$341-$G$341,,-$G711,M711)</f>
        <v>#NUM!</v>
      </c>
      <c r="N713" s="67" t="e">
        <f>RATE(N$341-$G$341,,-$G711,N711)</f>
        <v>#NUM!</v>
      </c>
      <c r="O713" s="67" t="e">
        <f>RATE(O$341-$G$341,,-$G711,O711)</f>
        <v>#NUM!</v>
      </c>
      <c r="P713" s="67" t="e">
        <f>RATE(P$341-$G$341,,-$G711,P711)</f>
        <v>#NUM!</v>
      </c>
      <c r="Q713" s="57">
        <f>+P$669+P706</f>
        <v>0</v>
      </c>
      <c r="R713" s="31"/>
      <c r="S713" s="36" t="s">
        <v>74</v>
      </c>
    </row>
    <row r="714" spans="1:19" s="3" customFormat="1" ht="14">
      <c r="B714" s="55"/>
      <c r="C714" s="56"/>
      <c r="D714" s="56"/>
      <c r="E714" s="56"/>
      <c r="F714" s="56"/>
      <c r="G714" s="56"/>
      <c r="H714" s="56"/>
      <c r="I714" s="56">
        <f>+H$669+H714</f>
        <v>0</v>
      </c>
      <c r="J714" s="56">
        <f>+I$669+I714</f>
        <v>0</v>
      </c>
      <c r="K714" s="56">
        <f>+J$669+J714</f>
        <v>0</v>
      </c>
      <c r="L714" s="56">
        <f>+K$669+K714</f>
        <v>0</v>
      </c>
      <c r="M714" s="56">
        <f>+L$669+L714</f>
        <v>0</v>
      </c>
      <c r="N714" s="57">
        <f>+M$669+M714</f>
        <v>0</v>
      </c>
      <c r="O714" s="57">
        <f>+N$669+N714</f>
        <v>0</v>
      </c>
      <c r="P714" s="57">
        <f>+O$669+O714</f>
        <v>0</v>
      </c>
      <c r="Q714" s="60">
        <f t="shared" ref="Q714" si="89">+Q$686+Q713</f>
        <v>0</v>
      </c>
      <c r="R714" s="31"/>
      <c r="S714" s="36" t="s">
        <v>75</v>
      </c>
    </row>
    <row r="715" spans="1:19" s="3" customFormat="1" ht="14">
      <c r="B715" s="58"/>
      <c r="C715" s="59"/>
      <c r="D715" s="59"/>
      <c r="E715" s="59"/>
      <c r="F715" s="59"/>
      <c r="G715" s="59"/>
      <c r="H715" s="59">
        <f>+H$679+H714</f>
        <v>0</v>
      </c>
      <c r="I715" s="59">
        <f>+I$679+I714</f>
        <v>0</v>
      </c>
      <c r="J715" s="59">
        <f>+J$679+J714</f>
        <v>0</v>
      </c>
      <c r="K715" s="59">
        <f>+K$679+K714</f>
        <v>0</v>
      </c>
      <c r="L715" s="59">
        <f>+L$679+L714</f>
        <v>0</v>
      </c>
      <c r="M715" s="59">
        <f>+M$679+M714</f>
        <v>0</v>
      </c>
      <c r="N715" s="60">
        <f>+N$679+N714</f>
        <v>0</v>
      </c>
      <c r="O715" s="60">
        <f>+O$679+O714</f>
        <v>0</v>
      </c>
      <c r="P715" s="60">
        <f>+P$679+P714</f>
        <v>0</v>
      </c>
      <c r="Q715" s="62" t="e">
        <f>+Q714/H707-1</f>
        <v>#DIV/0!</v>
      </c>
      <c r="R715" s="31"/>
      <c r="S715" s="63" t="s">
        <v>76</v>
      </c>
    </row>
    <row r="716" spans="1:19" s="70" customFormat="1" ht="14">
      <c r="A716" s="3"/>
      <c r="B716" s="72"/>
      <c r="C716" s="3"/>
      <c r="D716" s="3"/>
      <c r="E716" s="3"/>
      <c r="F716" s="3"/>
      <c r="G716" s="3"/>
      <c r="H716" s="3"/>
      <c r="I716" s="61"/>
      <c r="J716" s="61"/>
      <c r="K716" s="61"/>
      <c r="L716" s="61"/>
      <c r="M716" s="61"/>
      <c r="N716" s="62"/>
      <c r="O716" s="62" t="e">
        <f>+O715/H715-1</f>
        <v>#DIV/0!</v>
      </c>
      <c r="P716" s="62" t="e">
        <f>+P715/I715-1</f>
        <v>#DIV/0!</v>
      </c>
      <c r="Q716" s="67" t="e">
        <f>RATE(Q$348-$F$341,,-$F707,Q714)</f>
        <v>#NUM!</v>
      </c>
      <c r="R716" s="68"/>
      <c r="S716" s="69" t="s">
        <v>77</v>
      </c>
    </row>
    <row r="717" spans="1:19" s="3" customFormat="1" ht="14">
      <c r="A717" s="64"/>
      <c r="B717" s="65"/>
      <c r="C717" s="66"/>
      <c r="D717" s="66"/>
      <c r="E717" s="66"/>
      <c r="F717" s="66"/>
      <c r="G717" s="66"/>
      <c r="H717" s="66"/>
      <c r="I717" s="66" t="e">
        <f>RATE(I$341-$H$341,,-$H715,I715)</f>
        <v>#NUM!</v>
      </c>
      <c r="J717" s="66" t="e">
        <f>RATE(J$341-$H$341,,-$H715,J715)</f>
        <v>#NUM!</v>
      </c>
      <c r="K717" s="66" t="e">
        <f>RATE(K$341-$H$341,,-$H715,K715)</f>
        <v>#NUM!</v>
      </c>
      <c r="L717" s="66" t="e">
        <f>RATE(L$341-$H$341,,-$H715,L715)</f>
        <v>#NUM!</v>
      </c>
      <c r="M717" s="66" t="e">
        <f>RATE(M$341-$H$341,,-$H715,M715)</f>
        <v>#NUM!</v>
      </c>
      <c r="N717" s="67" t="e">
        <f>RATE(N$341-$H$341,,-$H715,N715)</f>
        <v>#NUM!</v>
      </c>
      <c r="O717" s="67" t="e">
        <f>RATE(O$341-$H$341,,-$H715,O715)</f>
        <v>#NUM!</v>
      </c>
      <c r="P717" s="67" t="e">
        <f>RATE(P$341-$H$341,,-$H715,P715)</f>
        <v>#NUM!</v>
      </c>
      <c r="Q717" s="57">
        <f>+P$669+P710</f>
        <v>0</v>
      </c>
      <c r="R717" s="31"/>
      <c r="S717" s="36" t="s">
        <v>74</v>
      </c>
    </row>
    <row r="718" spans="1:19" s="3" customFormat="1" ht="14">
      <c r="B718" s="55"/>
      <c r="C718" s="56"/>
      <c r="D718" s="56"/>
      <c r="E718" s="56"/>
      <c r="F718" s="56"/>
      <c r="G718" s="56"/>
      <c r="H718" s="56"/>
      <c r="I718" s="56"/>
      <c r="J718" s="56">
        <f>+I$669+I718</f>
        <v>0</v>
      </c>
      <c r="K718" s="56">
        <f>+J$669+J718</f>
        <v>0</v>
      </c>
      <c r="L718" s="56">
        <f>+K$669+K718</f>
        <v>0</v>
      </c>
      <c r="M718" s="56">
        <f>+L$669+L718</f>
        <v>0</v>
      </c>
      <c r="N718" s="57">
        <f>+M$669+M718</f>
        <v>0</v>
      </c>
      <c r="O718" s="57">
        <f>+N$669+N718</f>
        <v>0</v>
      </c>
      <c r="P718" s="57">
        <f>+O$669+O718</f>
        <v>0</v>
      </c>
      <c r="Q718" s="60">
        <f t="shared" ref="Q718" si="90">+Q$686+Q717</f>
        <v>0</v>
      </c>
      <c r="R718" s="31"/>
      <c r="S718" s="36" t="s">
        <v>75</v>
      </c>
    </row>
    <row r="719" spans="1:19" s="3" customFormat="1" ht="14">
      <c r="B719" s="58"/>
      <c r="C719" s="59"/>
      <c r="D719" s="59"/>
      <c r="E719" s="59"/>
      <c r="F719" s="59"/>
      <c r="G719" s="59"/>
      <c r="H719" s="59"/>
      <c r="I719" s="59">
        <f>+I$679+I718</f>
        <v>0</v>
      </c>
      <c r="J719" s="59">
        <f>+J$679+J718</f>
        <v>0</v>
      </c>
      <c r="K719" s="59">
        <f>+K$679+K718</f>
        <v>0</v>
      </c>
      <c r="L719" s="59">
        <f>+L$679+L718</f>
        <v>0</v>
      </c>
      <c r="M719" s="59">
        <f>+M$679+M718</f>
        <v>0</v>
      </c>
      <c r="N719" s="60">
        <f>+N$679+N718</f>
        <v>0</v>
      </c>
      <c r="O719" s="60">
        <f>+O$679+O718</f>
        <v>0</v>
      </c>
      <c r="P719" s="60">
        <f>+P$679+P718</f>
        <v>0</v>
      </c>
      <c r="Q719" s="62" t="e">
        <f>+Q718/I711-1</f>
        <v>#DIV/0!</v>
      </c>
      <c r="R719" s="31"/>
      <c r="S719" s="63" t="s">
        <v>76</v>
      </c>
    </row>
    <row r="720" spans="1:19" s="70" customFormat="1" ht="14">
      <c r="A720" s="3"/>
      <c r="B720" s="72"/>
      <c r="C720" s="3"/>
      <c r="D720" s="3"/>
      <c r="E720" s="3"/>
      <c r="F720" s="3"/>
      <c r="G720" s="3"/>
      <c r="H720" s="3"/>
      <c r="I720" s="61"/>
      <c r="J720" s="61"/>
      <c r="K720" s="61"/>
      <c r="L720" s="61"/>
      <c r="M720" s="61"/>
      <c r="N720" s="62"/>
      <c r="O720" s="62" t="e">
        <f>+O719/I719-1</f>
        <v>#DIV/0!</v>
      </c>
      <c r="P720" s="62" t="e">
        <f>+P719/J719-1</f>
        <v>#DIV/0!</v>
      </c>
      <c r="Q720" s="67" t="e">
        <f>RATE(Q$348-$G$341,,-$G711,Q718)</f>
        <v>#NUM!</v>
      </c>
      <c r="R720" s="68"/>
      <c r="S720" s="69" t="s">
        <v>77</v>
      </c>
    </row>
    <row r="721" spans="1:19" s="3" customFormat="1" ht="14">
      <c r="A721" s="64"/>
      <c r="B721" s="65"/>
      <c r="C721" s="66"/>
      <c r="D721" s="66"/>
      <c r="E721" s="66"/>
      <c r="F721" s="66"/>
      <c r="G721" s="66"/>
      <c r="H721" s="66"/>
      <c r="I721" s="66"/>
      <c r="J721" s="66" t="e">
        <f>RATE(J$341-$I$341,,-$I719,J719)</f>
        <v>#NUM!</v>
      </c>
      <c r="K721" s="66" t="e">
        <f>RATE(K$341-$I$341,,-$I719,K719)</f>
        <v>#NUM!</v>
      </c>
      <c r="L721" s="66" t="e">
        <f>RATE(L$341-$I$341,,-$I719,L719)</f>
        <v>#NUM!</v>
      </c>
      <c r="M721" s="66" t="e">
        <f>RATE(M$341-$I$341,,-$I719,M719)</f>
        <v>#NUM!</v>
      </c>
      <c r="N721" s="67" t="e">
        <f>RATE(N$341-$I$341,,-$I719,N719)</f>
        <v>#NUM!</v>
      </c>
      <c r="O721" s="67" t="e">
        <f>RATE(O$341-$I$341,,-$I719,O719)</f>
        <v>#NUM!</v>
      </c>
      <c r="P721" s="67" t="e">
        <f>RATE(P$341-$I$341,,-$I719,P719)</f>
        <v>#NUM!</v>
      </c>
      <c r="Q721" s="57">
        <f>+P$669+P714</f>
        <v>0</v>
      </c>
      <c r="R721" s="31"/>
      <c r="S721" s="36" t="s">
        <v>74</v>
      </c>
    </row>
    <row r="722" spans="1:19" s="3" customFormat="1" ht="14">
      <c r="B722" s="55"/>
      <c r="C722" s="56"/>
      <c r="D722" s="56"/>
      <c r="E722" s="56"/>
      <c r="F722" s="56"/>
      <c r="G722" s="56"/>
      <c r="H722" s="56"/>
      <c r="I722" s="56"/>
      <c r="J722" s="56"/>
      <c r="K722" s="56">
        <f>+J$669+J722</f>
        <v>0</v>
      </c>
      <c r="L722" s="56">
        <f>+K$669+K722</f>
        <v>0</v>
      </c>
      <c r="M722" s="56">
        <f>+L$669+L722</f>
        <v>0</v>
      </c>
      <c r="N722" s="57">
        <f>+M$669+M722</f>
        <v>0</v>
      </c>
      <c r="O722" s="57">
        <f>+N$669+N722</f>
        <v>0</v>
      </c>
      <c r="P722" s="57">
        <f>+O$669+O722</f>
        <v>0</v>
      </c>
      <c r="Q722" s="60">
        <f t="shared" ref="Q722" si="91">+Q$686+Q721</f>
        <v>0</v>
      </c>
      <c r="R722" s="31"/>
      <c r="S722" s="36" t="s">
        <v>75</v>
      </c>
    </row>
    <row r="723" spans="1:19" s="3" customFormat="1" ht="14">
      <c r="B723" s="58"/>
      <c r="C723" s="59"/>
      <c r="D723" s="59"/>
      <c r="E723" s="59"/>
      <c r="F723" s="59"/>
      <c r="G723" s="59"/>
      <c r="H723" s="59"/>
      <c r="I723" s="59"/>
      <c r="J723" s="59">
        <f>+J$679+J722</f>
        <v>0</v>
      </c>
      <c r="K723" s="59">
        <f>+K$679+K722</f>
        <v>0</v>
      </c>
      <c r="L723" s="59">
        <f>+L$679+L722</f>
        <v>0</v>
      </c>
      <c r="M723" s="59">
        <f>+M$679+M722</f>
        <v>0</v>
      </c>
      <c r="N723" s="60">
        <f>+N$679+N722</f>
        <v>0</v>
      </c>
      <c r="O723" s="60">
        <f>+O$679+O722</f>
        <v>0</v>
      </c>
      <c r="P723" s="60">
        <f>+P$679+P722</f>
        <v>0</v>
      </c>
      <c r="Q723" s="62" t="e">
        <f>+Q722/J715-1</f>
        <v>#DIV/0!</v>
      </c>
      <c r="R723" s="31"/>
      <c r="S723" s="63" t="s">
        <v>76</v>
      </c>
    </row>
    <row r="724" spans="1:19" s="70" customFormat="1" ht="14">
      <c r="A724" s="3"/>
      <c r="B724" s="72"/>
      <c r="C724" s="3"/>
      <c r="D724" s="3"/>
      <c r="E724" s="3"/>
      <c r="F724" s="3"/>
      <c r="G724" s="3"/>
      <c r="H724" s="3"/>
      <c r="I724" s="61"/>
      <c r="J724" s="61"/>
      <c r="K724" s="61"/>
      <c r="L724" s="61"/>
      <c r="M724" s="61"/>
      <c r="N724" s="62"/>
      <c r="O724" s="62" t="e">
        <f>+O723/J723-1</f>
        <v>#DIV/0!</v>
      </c>
      <c r="P724" s="62" t="e">
        <f>+P723/K723-1</f>
        <v>#DIV/0!</v>
      </c>
      <c r="Q724" s="67" t="e">
        <f>RATE(Q$348-$H$341,,-$H715,Q722)</f>
        <v>#NUM!</v>
      </c>
      <c r="R724" s="68"/>
      <c r="S724" s="69" t="s">
        <v>77</v>
      </c>
    </row>
    <row r="725" spans="1:19" s="3" customFormat="1" ht="14">
      <c r="A725" s="64"/>
      <c r="B725" s="65"/>
      <c r="C725" s="66"/>
      <c r="D725" s="66"/>
      <c r="E725" s="66"/>
      <c r="F725" s="66"/>
      <c r="G725" s="66"/>
      <c r="H725" s="66"/>
      <c r="I725" s="66"/>
      <c r="J725" s="66"/>
      <c r="K725" s="66" t="e">
        <f>RATE(K$341-$J$341,,-$J723,K723)</f>
        <v>#NUM!</v>
      </c>
      <c r="L725" s="66" t="e">
        <f>RATE(L$341-$J$341,,-$J723,L723)</f>
        <v>#NUM!</v>
      </c>
      <c r="M725" s="66" t="e">
        <f>RATE(M$341-$J$341,,-$J723,M723)</f>
        <v>#NUM!</v>
      </c>
      <c r="N725" s="67" t="e">
        <f>RATE(N$341-$J$341,,-$J723,N723)</f>
        <v>#NUM!</v>
      </c>
      <c r="O725" s="67" t="e">
        <f>RATE(O$341-$J$341,,-$J723,O723)</f>
        <v>#NUM!</v>
      </c>
      <c r="P725" s="67" t="e">
        <f>RATE(P$341-$J$341,,-$J723,P723)</f>
        <v>#NUM!</v>
      </c>
      <c r="Q725" s="57">
        <f>+P$669+P718</f>
        <v>0</v>
      </c>
      <c r="R725" s="31"/>
      <c r="S725" s="36" t="s">
        <v>74</v>
      </c>
    </row>
    <row r="726" spans="1:19" s="3" customFormat="1" ht="14">
      <c r="B726" s="73"/>
      <c r="C726" s="74"/>
      <c r="D726" s="74"/>
      <c r="E726" s="74"/>
      <c r="F726" s="74"/>
      <c r="G726" s="74"/>
      <c r="H726" s="74"/>
      <c r="I726" s="74"/>
      <c r="J726" s="74"/>
      <c r="K726" s="74"/>
      <c r="L726" s="74">
        <f>+K$669+K726</f>
        <v>0</v>
      </c>
      <c r="M726" s="74">
        <f>+L$669+L726</f>
        <v>0</v>
      </c>
      <c r="N726" s="75">
        <f>+M$669+M726</f>
        <v>0</v>
      </c>
      <c r="O726" s="75">
        <f>+N$669+N726</f>
        <v>0</v>
      </c>
      <c r="P726" s="75">
        <f>+O$669+O726</f>
        <v>0</v>
      </c>
      <c r="Q726" s="60">
        <f t="shared" ref="Q726" si="92">+Q$686+Q725</f>
        <v>0</v>
      </c>
      <c r="R726" s="31"/>
      <c r="S726" s="36" t="s">
        <v>75</v>
      </c>
    </row>
    <row r="727" spans="1:19" s="3" customFormat="1" ht="14">
      <c r="B727" s="76"/>
      <c r="C727" s="77"/>
      <c r="D727" s="77"/>
      <c r="E727" s="77"/>
      <c r="F727" s="77"/>
      <c r="G727" s="77"/>
      <c r="H727" s="77"/>
      <c r="I727" s="77"/>
      <c r="J727" s="77"/>
      <c r="K727" s="77">
        <f>+K$679+K726</f>
        <v>0</v>
      </c>
      <c r="L727" s="77">
        <f>+L$679+L726</f>
        <v>0</v>
      </c>
      <c r="M727" s="77">
        <f>+M$679+M726</f>
        <v>0</v>
      </c>
      <c r="N727" s="78">
        <f>+N$679+N726</f>
        <v>0</v>
      </c>
      <c r="O727" s="78">
        <f>+O$679+O726</f>
        <v>0</v>
      </c>
      <c r="P727" s="78">
        <f>+P$679+P726</f>
        <v>0</v>
      </c>
      <c r="Q727" s="62" t="e">
        <f>+Q726/K719-1</f>
        <v>#DIV/0!</v>
      </c>
      <c r="R727" s="31"/>
      <c r="S727" s="63" t="s">
        <v>76</v>
      </c>
    </row>
    <row r="728" spans="1:19" s="70" customFormat="1" ht="14">
      <c r="A728" s="3"/>
      <c r="B728" s="72"/>
      <c r="C728" s="3"/>
      <c r="D728" s="3"/>
      <c r="E728" s="3"/>
      <c r="F728" s="3"/>
      <c r="G728" s="3"/>
      <c r="H728" s="3"/>
      <c r="I728" s="61"/>
      <c r="J728" s="61"/>
      <c r="K728" s="61"/>
      <c r="L728" s="61"/>
      <c r="M728" s="61"/>
      <c r="N728" s="62"/>
      <c r="O728" s="62" t="e">
        <f>+O727/K727-1</f>
        <v>#DIV/0!</v>
      </c>
      <c r="P728" s="62" t="e">
        <f>+P727/L727-1</f>
        <v>#DIV/0!</v>
      </c>
      <c r="Q728" s="67" t="e">
        <f>RATE(Q$348-$I$341,,-$I719,Q726)</f>
        <v>#NUM!</v>
      </c>
      <c r="R728" s="68"/>
      <c r="S728" s="69" t="s">
        <v>77</v>
      </c>
    </row>
    <row r="729" spans="1:19" s="3" customFormat="1" ht="14">
      <c r="A729" s="64"/>
      <c r="B729" s="65"/>
      <c r="C729" s="66"/>
      <c r="D729" s="66"/>
      <c r="E729" s="66"/>
      <c r="F729" s="66"/>
      <c r="G729" s="66"/>
      <c r="H729" s="66"/>
      <c r="I729" s="66"/>
      <c r="J729" s="66"/>
      <c r="K729" s="66"/>
      <c r="L729" s="66" t="e">
        <f>RATE(L$341-$K$341,,-$K727,L727)</f>
        <v>#NUM!</v>
      </c>
      <c r="M729" s="66" t="e">
        <f>RATE(M$341-$K$341,,-$K727,M727)</f>
        <v>#NUM!</v>
      </c>
      <c r="N729" s="67" t="e">
        <f>RATE(N$341-$K$341,,-$K727,N727)</f>
        <v>#NUM!</v>
      </c>
      <c r="O729" s="67" t="e">
        <f>RATE(O$341-$K$341,,-$K727,O727)</f>
        <v>#NUM!</v>
      </c>
      <c r="P729" s="67" t="e">
        <f>RATE(P$341-$K$341,,-$K727,P727)</f>
        <v>#NUM!</v>
      </c>
      <c r="Q729" s="57">
        <f>+P$669+P722</f>
        <v>0</v>
      </c>
      <c r="R729" s="31"/>
      <c r="S729" s="36" t="s">
        <v>74</v>
      </c>
    </row>
    <row r="730" spans="1:19" s="3" customFormat="1" ht="14">
      <c r="B730" s="73"/>
      <c r="C730" s="74"/>
      <c r="D730" s="74"/>
      <c r="E730" s="74"/>
      <c r="F730" s="74"/>
      <c r="G730" s="74"/>
      <c r="H730" s="74"/>
      <c r="I730" s="74"/>
      <c r="J730" s="74"/>
      <c r="K730" s="74"/>
      <c r="L730" s="74"/>
      <c r="M730" s="74">
        <f>+L$669+L730</f>
        <v>0</v>
      </c>
      <c r="N730" s="75">
        <f>+M$669+M730</f>
        <v>0</v>
      </c>
      <c r="O730" s="75">
        <f>+N$669+N730</f>
        <v>0</v>
      </c>
      <c r="P730" s="75">
        <f>+O$669+O730</f>
        <v>0</v>
      </c>
      <c r="Q730" s="60">
        <f t="shared" ref="Q730" si="93">+Q$686+Q729</f>
        <v>0</v>
      </c>
      <c r="R730" s="31"/>
      <c r="S730" s="36" t="s">
        <v>75</v>
      </c>
    </row>
    <row r="731" spans="1:19" s="3" customFormat="1" ht="14">
      <c r="B731" s="76"/>
      <c r="C731" s="77"/>
      <c r="D731" s="77"/>
      <c r="E731" s="77"/>
      <c r="F731" s="77"/>
      <c r="G731" s="77"/>
      <c r="H731" s="77"/>
      <c r="I731" s="77"/>
      <c r="J731" s="77"/>
      <c r="K731" s="77"/>
      <c r="L731" s="77">
        <f>+L$679+L730</f>
        <v>0</v>
      </c>
      <c r="M731" s="77">
        <f>+M$679+M730</f>
        <v>0</v>
      </c>
      <c r="N731" s="78">
        <f>+N$679+N730</f>
        <v>0</v>
      </c>
      <c r="O731" s="78">
        <f>+O$679+O730</f>
        <v>0</v>
      </c>
      <c r="P731" s="78">
        <f>+P$679+P730</f>
        <v>0</v>
      </c>
      <c r="Q731" s="62" t="e">
        <f>+Q730/L723-1</f>
        <v>#DIV/0!</v>
      </c>
      <c r="R731" s="31"/>
      <c r="S731" s="63" t="s">
        <v>76</v>
      </c>
    </row>
    <row r="732" spans="1:19" s="70" customFormat="1" ht="14">
      <c r="A732" s="3"/>
      <c r="B732" s="72"/>
      <c r="C732" s="3"/>
      <c r="D732" s="3"/>
      <c r="E732" s="3"/>
      <c r="F732" s="3"/>
      <c r="G732" s="3"/>
      <c r="H732" s="3"/>
      <c r="I732" s="61"/>
      <c r="J732" s="61"/>
      <c r="K732" s="61"/>
      <c r="L732" s="61"/>
      <c r="M732" s="61"/>
      <c r="N732" s="62"/>
      <c r="O732" s="62" t="e">
        <f>+O731/L731-1</f>
        <v>#DIV/0!</v>
      </c>
      <c r="P732" s="62" t="e">
        <f>+P731/M731-1</f>
        <v>#DIV/0!</v>
      </c>
      <c r="Q732" s="67" t="e">
        <f>RATE(Q$348-$J$341,,-$J723,Q730)</f>
        <v>#NUM!</v>
      </c>
      <c r="R732" s="68"/>
      <c r="S732" s="69" t="s">
        <v>77</v>
      </c>
    </row>
    <row r="733" spans="1:19" s="3" customFormat="1" ht="14">
      <c r="A733" s="64"/>
      <c r="B733" s="65"/>
      <c r="C733" s="66"/>
      <c r="D733" s="66"/>
      <c r="E733" s="66"/>
      <c r="F733" s="66"/>
      <c r="G733" s="66"/>
      <c r="H733" s="66"/>
      <c r="I733" s="66"/>
      <c r="J733" s="66"/>
      <c r="K733" s="66"/>
      <c r="L733" s="66"/>
      <c r="M733" s="66" t="e">
        <f>RATE(M$341-$L$341,,-$L731,M731)</f>
        <v>#NUM!</v>
      </c>
      <c r="N733" s="67" t="e">
        <f>RATE(N$341-$L$341,,-$L731,N731)</f>
        <v>#NUM!</v>
      </c>
      <c r="O733" s="67" t="e">
        <f>RATE(O$341-$L$341,,-$L731,O731)</f>
        <v>#NUM!</v>
      </c>
      <c r="P733" s="67" t="e">
        <f>RATE(P$341-$L$341,,-$L731,P731)</f>
        <v>#NUM!</v>
      </c>
      <c r="Q733" s="75">
        <f>+P$669+P726</f>
        <v>0</v>
      </c>
      <c r="R733" s="31"/>
      <c r="S733" s="36" t="s">
        <v>74</v>
      </c>
    </row>
    <row r="734" spans="1:19" s="3" customFormat="1" ht="14">
      <c r="B734" s="73"/>
      <c r="C734" s="74"/>
      <c r="D734" s="74"/>
      <c r="E734" s="74"/>
      <c r="F734" s="74"/>
      <c r="G734" s="74"/>
      <c r="H734" s="74"/>
      <c r="I734" s="74"/>
      <c r="J734" s="74"/>
      <c r="K734" s="74"/>
      <c r="L734" s="74"/>
      <c r="M734" s="74"/>
      <c r="N734" s="75">
        <f>+M$669+M734</f>
        <v>0</v>
      </c>
      <c r="O734" s="75">
        <f>+N$669+N734</f>
        <v>0</v>
      </c>
      <c r="P734" s="75">
        <f>+O$669+O734</f>
        <v>0</v>
      </c>
      <c r="Q734" s="78">
        <f t="shared" ref="Q734" si="94">+Q$686+Q733</f>
        <v>0</v>
      </c>
      <c r="R734" s="31"/>
      <c r="S734" s="36" t="s">
        <v>75</v>
      </c>
    </row>
    <row r="735" spans="1:19" s="3" customFormat="1" ht="14">
      <c r="B735" s="76"/>
      <c r="C735" s="77"/>
      <c r="D735" s="77"/>
      <c r="E735" s="77"/>
      <c r="F735" s="77"/>
      <c r="G735" s="77"/>
      <c r="H735" s="77"/>
      <c r="I735" s="77"/>
      <c r="J735" s="77"/>
      <c r="K735" s="77"/>
      <c r="L735" s="77"/>
      <c r="M735" s="77">
        <f>+M$679+M734</f>
        <v>0</v>
      </c>
      <c r="N735" s="78">
        <f>+N$679+N734</f>
        <v>0</v>
      </c>
      <c r="O735" s="78">
        <f>+O$679+O734</f>
        <v>0</v>
      </c>
      <c r="P735" s="78">
        <f>+P$679+P734</f>
        <v>0</v>
      </c>
      <c r="Q735" s="62" t="e">
        <f>+Q734/M727-1</f>
        <v>#DIV/0!</v>
      </c>
      <c r="R735" s="31"/>
      <c r="S735" s="63" t="s">
        <v>76</v>
      </c>
    </row>
    <row r="736" spans="1:19" s="70" customFormat="1" ht="14">
      <c r="A736" s="3"/>
      <c r="B736" s="72"/>
      <c r="C736" s="3"/>
      <c r="D736" s="3"/>
      <c r="E736" s="3"/>
      <c r="F736" s="3"/>
      <c r="G736" s="3"/>
      <c r="H736" s="3"/>
      <c r="I736" s="61"/>
      <c r="J736" s="61"/>
      <c r="K736" s="61"/>
      <c r="L736" s="61"/>
      <c r="M736" s="61"/>
      <c r="N736" s="62"/>
      <c r="O736" s="62" t="e">
        <f>+O735/M735-1</f>
        <v>#DIV/0!</v>
      </c>
      <c r="P736" s="62" t="e">
        <f>+P735/N735-1</f>
        <v>#DIV/0!</v>
      </c>
      <c r="Q736" s="67" t="e">
        <f>RATE(Q$348-$K$341,,-$K727,Q734)</f>
        <v>#NUM!</v>
      </c>
      <c r="R736" s="68"/>
      <c r="S736" s="69" t="s">
        <v>77</v>
      </c>
    </row>
    <row r="737" spans="1:19" s="3" customFormat="1" ht="14">
      <c r="A737" s="64"/>
      <c r="B737" s="65"/>
      <c r="C737" s="66"/>
      <c r="D737" s="66"/>
      <c r="E737" s="66"/>
      <c r="F737" s="66"/>
      <c r="G737" s="66"/>
      <c r="H737" s="66"/>
      <c r="I737" s="66"/>
      <c r="J737" s="66"/>
      <c r="K737" s="66"/>
      <c r="L737" s="66"/>
      <c r="M737" s="66"/>
      <c r="N737" s="67" t="e">
        <f>RATE(N$341-$M$341,,-$M735,N735)</f>
        <v>#NUM!</v>
      </c>
      <c r="O737" s="67" t="e">
        <f>RATE(O$341-$M$341,,-$M735,O735)</f>
        <v>#NUM!</v>
      </c>
      <c r="P737" s="67" t="e">
        <f>RATE(P$341-$M$341,,-$M735,P735)</f>
        <v>#NUM!</v>
      </c>
      <c r="Q737" s="75">
        <f>+P$669+P730</f>
        <v>0</v>
      </c>
      <c r="R737" s="31"/>
      <c r="S737" s="36" t="s">
        <v>74</v>
      </c>
    </row>
    <row r="738" spans="1:19" s="3" customFormat="1" ht="14">
      <c r="B738" s="73"/>
      <c r="C738" s="74"/>
      <c r="D738" s="74"/>
      <c r="E738" s="74"/>
      <c r="F738" s="74"/>
      <c r="G738" s="74"/>
      <c r="H738" s="74"/>
      <c r="I738" s="74"/>
      <c r="J738" s="74"/>
      <c r="K738" s="74"/>
      <c r="L738" s="74"/>
      <c r="M738" s="74"/>
      <c r="N738" s="75"/>
      <c r="O738" s="75">
        <f>+N$669+N738</f>
        <v>0</v>
      </c>
      <c r="P738" s="75">
        <f>+O$669+O738</f>
        <v>0</v>
      </c>
      <c r="Q738" s="78">
        <f t="shared" ref="Q738" si="95">+Q$686+Q737</f>
        <v>0</v>
      </c>
      <c r="R738" s="31"/>
      <c r="S738" s="36" t="s">
        <v>75</v>
      </c>
    </row>
    <row r="739" spans="1:19" s="3" customFormat="1" ht="14">
      <c r="B739" s="76"/>
      <c r="C739" s="77"/>
      <c r="D739" s="77"/>
      <c r="E739" s="77"/>
      <c r="F739" s="77"/>
      <c r="G739" s="77"/>
      <c r="H739" s="77"/>
      <c r="I739" s="77"/>
      <c r="J739" s="77"/>
      <c r="K739" s="77"/>
      <c r="L739" s="77"/>
      <c r="M739" s="77"/>
      <c r="N739" s="78">
        <f>+N$679+N738</f>
        <v>0</v>
      </c>
      <c r="O739" s="78">
        <f>+O$679+O738</f>
        <v>0</v>
      </c>
      <c r="P739" s="78">
        <f>+P$679+P738</f>
        <v>0</v>
      </c>
      <c r="Q739" s="62" t="e">
        <f>+Q738/N731-1</f>
        <v>#DIV/0!</v>
      </c>
      <c r="R739" s="31"/>
      <c r="S739" s="63" t="s">
        <v>76</v>
      </c>
    </row>
    <row r="740" spans="1:19" s="70" customFormat="1" ht="14">
      <c r="A740" s="3"/>
      <c r="B740" s="72"/>
      <c r="C740" s="3"/>
      <c r="D740" s="3"/>
      <c r="E740" s="3"/>
      <c r="F740" s="3"/>
      <c r="G740" s="3"/>
      <c r="H740" s="3"/>
      <c r="I740" s="61"/>
      <c r="J740" s="61"/>
      <c r="K740" s="61"/>
      <c r="L740" s="61"/>
      <c r="M740" s="61"/>
      <c r="N740" s="62"/>
      <c r="O740" s="62" t="e">
        <f>+O739/N739-1</f>
        <v>#DIV/0!</v>
      </c>
      <c r="P740" s="62" t="e">
        <f>+P739/O739-1</f>
        <v>#DIV/0!</v>
      </c>
      <c r="Q740" s="67" t="e">
        <f>RATE(Q$348-$L$341,,-$L731,Q738)</f>
        <v>#NUM!</v>
      </c>
      <c r="R740" s="68"/>
      <c r="S740" s="69" t="s">
        <v>77</v>
      </c>
    </row>
    <row r="741" spans="1:19" s="3" customFormat="1" ht="14">
      <c r="A741" s="64"/>
      <c r="B741" s="65"/>
      <c r="C741" s="66"/>
      <c r="D741" s="66"/>
      <c r="E741" s="66"/>
      <c r="F741" s="66"/>
      <c r="G741" s="66"/>
      <c r="H741" s="66"/>
      <c r="I741" s="66"/>
      <c r="J741" s="66"/>
      <c r="K741" s="66"/>
      <c r="L741" s="66"/>
      <c r="M741" s="66"/>
      <c r="N741" s="67"/>
      <c r="O741" s="67" t="e">
        <f>RATE(O$341-$N$341,,-$N739,O739)</f>
        <v>#NUM!</v>
      </c>
      <c r="P741" s="67" t="e">
        <f>RATE(P$341-$N$341,,-$N739,P739)</f>
        <v>#NUM!</v>
      </c>
      <c r="Q741" s="75">
        <f>+P$669+P734</f>
        <v>0</v>
      </c>
      <c r="R741" s="31"/>
      <c r="S741" s="36" t="s">
        <v>74</v>
      </c>
    </row>
    <row r="742" spans="1:19" s="3" customFormat="1" ht="14">
      <c r="A742" s="79"/>
      <c r="B742" s="79"/>
      <c r="C742" s="79"/>
      <c r="D742" s="79"/>
      <c r="E742" s="79"/>
      <c r="F742" s="79"/>
      <c r="G742" s="79"/>
      <c r="H742" s="79"/>
      <c r="I742" s="79"/>
      <c r="J742" s="79"/>
      <c r="K742" s="79"/>
      <c r="L742" s="79"/>
      <c r="M742" s="79"/>
      <c r="N742" s="79"/>
      <c r="O742" s="79"/>
      <c r="P742" s="79"/>
      <c r="Q742" s="78">
        <f>+Q$686+Q741</f>
        <v>0</v>
      </c>
      <c r="R742" s="31"/>
      <c r="S742" s="36" t="s">
        <v>75</v>
      </c>
    </row>
    <row r="743" spans="1:19" s="3" customFormat="1" ht="14">
      <c r="A743" s="79"/>
      <c r="B743" s="79"/>
      <c r="C743" s="79"/>
      <c r="D743" s="79"/>
      <c r="E743" s="79"/>
      <c r="F743" s="79"/>
      <c r="G743" s="79"/>
      <c r="H743" s="79"/>
      <c r="I743" s="79"/>
      <c r="J743" s="79"/>
      <c r="K743" s="79"/>
      <c r="L743" s="79"/>
      <c r="M743" s="79"/>
      <c r="N743" s="79"/>
      <c r="O743" s="79"/>
      <c r="P743" s="79"/>
      <c r="Q743" s="62" t="e">
        <f>+Q742/O735-1</f>
        <v>#DIV/0!</v>
      </c>
      <c r="R743" s="31"/>
      <c r="S743" s="63" t="s">
        <v>76</v>
      </c>
    </row>
    <row r="744" spans="1:19" s="70" customFormat="1" ht="14">
      <c r="A744" s="79"/>
      <c r="B744" s="79"/>
      <c r="C744" s="79"/>
      <c r="D744" s="79"/>
      <c r="E744" s="79"/>
      <c r="F744" s="79"/>
      <c r="G744" s="79"/>
      <c r="H744" s="79"/>
      <c r="I744" s="79"/>
      <c r="J744" s="79"/>
      <c r="K744" s="79"/>
      <c r="L744" s="79"/>
      <c r="M744" s="79"/>
      <c r="N744" s="79"/>
      <c r="O744" s="79"/>
      <c r="P744" s="79"/>
      <c r="Q744" s="67" t="e">
        <f>RATE(Q$348-$M$341,,-$M735,Q742)</f>
        <v>#NUM!</v>
      </c>
      <c r="R744" s="68"/>
      <c r="S744" s="69" t="s">
        <v>77</v>
      </c>
    </row>
    <row r="745" spans="1:19" s="3" customFormat="1" ht="14">
      <c r="A745" s="79"/>
      <c r="B745" s="79"/>
      <c r="C745" s="79"/>
      <c r="D745" s="79"/>
      <c r="E745" s="79"/>
      <c r="F745" s="79"/>
      <c r="G745" s="79"/>
      <c r="H745" s="79"/>
      <c r="I745" s="79"/>
      <c r="J745" s="79"/>
      <c r="K745" s="79"/>
      <c r="L745" s="79"/>
      <c r="M745" s="79"/>
      <c r="N745" s="79"/>
      <c r="O745" s="79"/>
      <c r="P745" s="79"/>
      <c r="Q745" s="75">
        <f>+P$669+P738</f>
        <v>0</v>
      </c>
      <c r="R745" s="31"/>
      <c r="S745" s="36" t="s">
        <v>74</v>
      </c>
    </row>
    <row r="746" spans="1:19" s="3" customFormat="1" ht="14">
      <c r="A746" s="79"/>
      <c r="B746" s="79"/>
      <c r="C746" s="79"/>
      <c r="D746" s="79"/>
      <c r="E746" s="79"/>
      <c r="F746" s="79"/>
      <c r="G746" s="79"/>
      <c r="H746" s="79"/>
      <c r="I746" s="79"/>
      <c r="J746" s="79"/>
      <c r="K746" s="79"/>
      <c r="L746" s="79"/>
      <c r="M746" s="79"/>
      <c r="N746" s="79"/>
      <c r="O746" s="79"/>
      <c r="P746" s="79"/>
      <c r="Q746" s="78">
        <f>+Q$686+Q745</f>
        <v>0</v>
      </c>
      <c r="R746" s="31"/>
      <c r="S746" s="36" t="s">
        <v>75</v>
      </c>
    </row>
    <row r="747" spans="1:19" s="3" customFormat="1" ht="14">
      <c r="A747" s="79"/>
      <c r="B747" s="79"/>
      <c r="C747" s="79"/>
      <c r="D747" s="79"/>
      <c r="E747" s="79"/>
      <c r="F747" s="79"/>
      <c r="G747" s="79"/>
      <c r="H747" s="79"/>
      <c r="I747" s="79"/>
      <c r="J747" s="79"/>
      <c r="K747" s="79"/>
      <c r="L747" s="79"/>
      <c r="M747" s="79"/>
      <c r="N747" s="79"/>
      <c r="O747" s="79"/>
      <c r="P747" s="79"/>
      <c r="Q747" s="62" t="e">
        <f>+Q746/P739-1</f>
        <v>#DIV/0!</v>
      </c>
      <c r="R747" s="31"/>
      <c r="S747" s="63" t="s">
        <v>76</v>
      </c>
    </row>
    <row r="748" spans="1:19" s="70" customFormat="1" ht="14">
      <c r="A748" s="79"/>
      <c r="B748" s="79"/>
      <c r="C748" s="79"/>
      <c r="D748" s="79"/>
      <c r="E748" s="79"/>
      <c r="F748" s="79"/>
      <c r="G748" s="79"/>
      <c r="H748" s="79"/>
      <c r="I748" s="79"/>
      <c r="J748" s="79"/>
      <c r="K748" s="79"/>
      <c r="L748" s="79"/>
      <c r="M748" s="79"/>
      <c r="N748" s="79"/>
      <c r="O748" s="79"/>
      <c r="P748" s="79"/>
      <c r="Q748" s="67" t="e">
        <f>RATE(Q$348-$N$341,,-$N739,Q746)</f>
        <v>#NUM!</v>
      </c>
      <c r="R748" s="68"/>
      <c r="S748" s="69" t="s">
        <v>77</v>
      </c>
    </row>
  </sheetData>
  <mergeCells count="59">
    <mergeCell ref="B656:N656"/>
    <mergeCell ref="B659:N659"/>
    <mergeCell ref="B664:N664"/>
    <mergeCell ref="B680:N680"/>
    <mergeCell ref="B689:N689"/>
    <mergeCell ref="B608:N608"/>
    <mergeCell ref="B613:N613"/>
    <mergeCell ref="B618:N618"/>
    <mergeCell ref="B623:N623"/>
    <mergeCell ref="B624:N624"/>
    <mergeCell ref="B653:N653"/>
    <mergeCell ref="B584:N584"/>
    <mergeCell ref="B585:N585"/>
    <mergeCell ref="B591:N591"/>
    <mergeCell ref="B597:N597"/>
    <mergeCell ref="B602:N602"/>
    <mergeCell ref="B603:N603"/>
    <mergeCell ref="B539:N539"/>
    <mergeCell ref="B547:N547"/>
    <mergeCell ref="B555:N555"/>
    <mergeCell ref="B562:N562"/>
    <mergeCell ref="B569:N569"/>
    <mergeCell ref="B576:N576"/>
    <mergeCell ref="B499:N499"/>
    <mergeCell ref="B507:N507"/>
    <mergeCell ref="B508:N508"/>
    <mergeCell ref="B516:N516"/>
    <mergeCell ref="B524:N524"/>
    <mergeCell ref="B532:N532"/>
    <mergeCell ref="B466:N466"/>
    <mergeCell ref="B472:N472"/>
    <mergeCell ref="B478:N478"/>
    <mergeCell ref="B484:N484"/>
    <mergeCell ref="B490:N490"/>
    <mergeCell ref="B491:N491"/>
    <mergeCell ref="B439:N439"/>
    <mergeCell ref="B440:N440"/>
    <mergeCell ref="B446:N446"/>
    <mergeCell ref="B452:N452"/>
    <mergeCell ref="B453:N453"/>
    <mergeCell ref="B460:N460"/>
    <mergeCell ref="B403:N403"/>
    <mergeCell ref="B409:N409"/>
    <mergeCell ref="B415:N415"/>
    <mergeCell ref="B421:N421"/>
    <mergeCell ref="B427:N427"/>
    <mergeCell ref="B433:N433"/>
    <mergeCell ref="B373:N373"/>
    <mergeCell ref="B379:N379"/>
    <mergeCell ref="B385:N385"/>
    <mergeCell ref="B391:N391"/>
    <mergeCell ref="B396:N396"/>
    <mergeCell ref="B397:N397"/>
    <mergeCell ref="B342:N342"/>
    <mergeCell ref="B343:N343"/>
    <mergeCell ref="B349:N349"/>
    <mergeCell ref="B355:N355"/>
    <mergeCell ref="B361:N361"/>
    <mergeCell ref="B367:N367"/>
  </mergeCells>
  <conditionalFormatting sqref="B342:B349 Q348 B341:P341 B350:P353 Q399:Q402 B392:P395 Q429:Q433 B422:P426 Q537 B530:P530 B575:P575 Q657:R659 B650:P652 Q673:R674 B665:P667 Q676 B669:P669 Q679:R679 B672:Q672 Q661:R662 B654:P655 Q664:R670 B657:P663 Q621:S624 B614:P617 Q351:Q355 C344:P348 Q357:Q361 C354:P354 Q363:Q367 C356:P360 Q369:Q373 C362:P366 Q375:Q379 C368:P372 Q381:Q385 C374:P378 Q605:Q608 C598:P601 Q593:S597 C586:P590 Q599:S603 C592:P596 Q611:S614 C604:P607 Q616:S619 C609:P612 Q626:S629 C619:P622 Q387:Q391 O380:P384 Q393:Q397 O386:P390 Q405:Q409 O398:P402 Q411:Q415 O404:P408 Q417:Q421 O410:P414 Q423:Q427 O416:P420 Q435:Q439 O428:P432 O434:P438 Q454:Q458 O447:P451 Q552 O545:P545 Q560 O553:P553 B568:P568 B582:Q582 Q504 B497:P497 Q574:Q575 O567:P567 Q588:Q589 O581:P581 Q448:S452 O441:Q445 Q637:Q651 B630:P644">
    <cfRule type="cellIs" dxfId="213" priority="126" operator="lessThan">
      <formula>0</formula>
    </cfRule>
  </conditionalFormatting>
  <conditionalFormatting sqref="B354:B379">
    <cfRule type="cellIs" dxfId="212" priority="131" operator="lessThan">
      <formula>0</formula>
    </cfRule>
  </conditionalFormatting>
  <conditionalFormatting sqref="B384:B385">
    <cfRule type="cellIs" dxfId="211" priority="132" operator="lessThan">
      <formula>0</formula>
    </cfRule>
  </conditionalFormatting>
  <conditionalFormatting sqref="B390:B391">
    <cfRule type="cellIs" dxfId="210" priority="133" operator="lessThan">
      <formula>0</formula>
    </cfRule>
  </conditionalFormatting>
  <conditionalFormatting sqref="B396:B397">
    <cfRule type="cellIs" dxfId="209" priority="175" operator="lessThan">
      <formula>0</formula>
    </cfRule>
  </conditionalFormatting>
  <conditionalFormatting sqref="B402:B403">
    <cfRule type="cellIs" dxfId="208" priority="119" operator="lessThan">
      <formula>0</formula>
    </cfRule>
  </conditionalFormatting>
  <conditionalFormatting sqref="B408:B409">
    <cfRule type="cellIs" dxfId="207" priority="115" operator="lessThan">
      <formula>0</formula>
    </cfRule>
  </conditionalFormatting>
  <conditionalFormatting sqref="B414:B415">
    <cfRule type="cellIs" dxfId="206" priority="111" operator="lessThan">
      <formula>0</formula>
    </cfRule>
  </conditionalFormatting>
  <conditionalFormatting sqref="B420:B421">
    <cfRule type="cellIs" dxfId="205" priority="107" operator="lessThan">
      <formula>0</formula>
    </cfRule>
  </conditionalFormatting>
  <conditionalFormatting sqref="B426:B427">
    <cfRule type="cellIs" dxfId="204" priority="104" operator="lessThan">
      <formula>0</formula>
    </cfRule>
  </conditionalFormatting>
  <conditionalFormatting sqref="B432:B433">
    <cfRule type="cellIs" dxfId="203" priority="102" operator="lessThan">
      <formula>0</formula>
    </cfRule>
  </conditionalFormatting>
  <conditionalFormatting sqref="B438:B440">
    <cfRule type="cellIs" dxfId="202" priority="98" operator="lessThan">
      <formula>0</formula>
    </cfRule>
  </conditionalFormatting>
  <conditionalFormatting sqref="B445:B446">
    <cfRule type="cellIs" dxfId="201" priority="94" operator="lessThan">
      <formula>0</formula>
    </cfRule>
  </conditionalFormatting>
  <conditionalFormatting sqref="B451:B458">
    <cfRule type="cellIs" dxfId="200" priority="65" operator="lessThan">
      <formula>0</formula>
    </cfRule>
  </conditionalFormatting>
  <conditionalFormatting sqref="B454:B458">
    <cfRule type="expression" dxfId="199" priority="63">
      <formula>B454/#REF!&gt;1</formula>
    </cfRule>
    <cfRule type="expression" dxfId="198" priority="64">
      <formula>B454/#REF!&lt;1</formula>
    </cfRule>
  </conditionalFormatting>
  <conditionalFormatting sqref="B466">
    <cfRule type="cellIs" dxfId="197" priority="34" operator="lessThan">
      <formula>0</formula>
    </cfRule>
  </conditionalFormatting>
  <conditionalFormatting sqref="B472">
    <cfRule type="cellIs" dxfId="196" priority="33" operator="lessThan">
      <formula>0</formula>
    </cfRule>
  </conditionalFormatting>
  <conditionalFormatting sqref="B478">
    <cfRule type="cellIs" dxfId="195" priority="32" operator="lessThan">
      <formula>0</formula>
    </cfRule>
  </conditionalFormatting>
  <conditionalFormatting sqref="B484">
    <cfRule type="cellIs" dxfId="194" priority="14" operator="lessThan">
      <formula>0</formula>
    </cfRule>
  </conditionalFormatting>
  <conditionalFormatting sqref="B490:B491">
    <cfRule type="cellIs" dxfId="193" priority="150" operator="lessThan">
      <formula>0</formula>
    </cfRule>
  </conditionalFormatting>
  <conditionalFormatting sqref="B499:B505">
    <cfRule type="cellIs" dxfId="192" priority="62" operator="lessThan">
      <formula>0</formula>
    </cfRule>
  </conditionalFormatting>
  <conditionalFormatting sqref="B500:B504">
    <cfRule type="expression" dxfId="191" priority="61">
      <formula>B500/#REF!&lt;1</formula>
    </cfRule>
  </conditionalFormatting>
  <conditionalFormatting sqref="B500:B505">
    <cfRule type="expression" dxfId="190" priority="60">
      <formula>B500/#REF!&gt;1</formula>
    </cfRule>
  </conditionalFormatting>
  <conditionalFormatting sqref="B505">
    <cfRule type="expression" dxfId="189" priority="86">
      <formula>B505/#REF!&lt;1</formula>
    </cfRule>
  </conditionalFormatting>
  <conditionalFormatting sqref="B507:B508">
    <cfRule type="cellIs" dxfId="188" priority="198" operator="lessThan">
      <formula>0</formula>
    </cfRule>
  </conditionalFormatting>
  <conditionalFormatting sqref="B514 B522">
    <cfRule type="expression" dxfId="187" priority="57">
      <formula>B514/#REF!&gt;1</formula>
    </cfRule>
    <cfRule type="expression" dxfId="186" priority="58">
      <formula>B514/#REF!&lt;1</formula>
    </cfRule>
    <cfRule type="cellIs" dxfId="185" priority="59" operator="lessThan">
      <formula>0</formula>
    </cfRule>
  </conditionalFormatting>
  <conditionalFormatting sqref="B516">
    <cfRule type="cellIs" dxfId="184" priority="199" operator="lessThan">
      <formula>0</formula>
    </cfRule>
  </conditionalFormatting>
  <conditionalFormatting sqref="B524">
    <cfRule type="cellIs" dxfId="183" priority="197" operator="lessThan">
      <formula>0</formula>
    </cfRule>
  </conditionalFormatting>
  <conditionalFormatting sqref="B530 B561 B590">
    <cfRule type="expression" dxfId="182" priority="201">
      <formula>B530/#REF!&gt;1</formula>
    </cfRule>
    <cfRule type="expression" dxfId="181" priority="202">
      <formula>B530/#REF!&lt;1</formula>
    </cfRule>
  </conditionalFormatting>
  <conditionalFormatting sqref="B532">
    <cfRule type="cellIs" dxfId="180" priority="195" operator="lessThan">
      <formula>0</formula>
    </cfRule>
  </conditionalFormatting>
  <conditionalFormatting sqref="B539">
    <cfRule type="cellIs" dxfId="179" priority="149" operator="lessThan">
      <formula>0</formula>
    </cfRule>
  </conditionalFormatting>
  <conditionalFormatting sqref="B545">
    <cfRule type="expression" dxfId="178" priority="83">
      <formula>B545/#REF!&gt;1</formula>
    </cfRule>
    <cfRule type="expression" dxfId="177" priority="84">
      <formula>B545/#REF!&lt;1</formula>
    </cfRule>
    <cfRule type="cellIs" dxfId="176" priority="85" operator="lessThan">
      <formula>0</formula>
    </cfRule>
  </conditionalFormatting>
  <conditionalFormatting sqref="B553">
    <cfRule type="expression" dxfId="175" priority="80">
      <formula>B553/#REF!&gt;1</formula>
    </cfRule>
    <cfRule type="expression" dxfId="174" priority="81">
      <formula>B553/#REF!&lt;1</formula>
    </cfRule>
    <cfRule type="cellIs" dxfId="173" priority="82" operator="lessThan">
      <formula>0</formula>
    </cfRule>
  </conditionalFormatting>
  <conditionalFormatting sqref="B561:B567">
    <cfRule type="cellIs" dxfId="172" priority="130" operator="lessThan">
      <formula>0</formula>
    </cfRule>
  </conditionalFormatting>
  <conditionalFormatting sqref="B575">
    <cfRule type="expression" dxfId="171" priority="53">
      <formula>B575/#REF!&gt;1</formula>
    </cfRule>
    <cfRule type="expression" dxfId="170" priority="54">
      <formula>B575/#REF!&lt;1</formula>
    </cfRule>
  </conditionalFormatting>
  <conditionalFormatting sqref="B576:B582">
    <cfRule type="cellIs" dxfId="169" priority="79" operator="lessThan">
      <formula>0</formula>
    </cfRule>
  </conditionalFormatting>
  <conditionalFormatting sqref="B582">
    <cfRule type="expression" dxfId="168" priority="77">
      <formula>B582/#REF!&gt;1</formula>
    </cfRule>
    <cfRule type="expression" dxfId="167" priority="78">
      <formula>B582/#REF!&lt;1</formula>
    </cfRule>
  </conditionalFormatting>
  <conditionalFormatting sqref="B584:B622">
    <cfRule type="cellIs" dxfId="166" priority="129" operator="lessThan">
      <formula>0</formula>
    </cfRule>
  </conditionalFormatting>
  <conditionalFormatting sqref="B623:B624 Q667:Q670 C660:P663 Q675:R675 B668:P668 Q677:Q678 B670:P671 Q680:Q685 O673:P678 Q688 C681:P681 Q690:Q695 O683:P688 I712:P712 O690:P711 Q697:Q748 O713:P741">
    <cfRule type="cellIs" dxfId="165" priority="140" operator="lessThan">
      <formula>0</formula>
    </cfRule>
  </conditionalFormatting>
  <conditionalFormatting sqref="B653">
    <cfRule type="cellIs" dxfId="164" priority="139" operator="lessThan">
      <formula>0</formula>
    </cfRule>
  </conditionalFormatting>
  <conditionalFormatting sqref="B656">
    <cfRule type="cellIs" dxfId="163" priority="15" operator="lessThan">
      <formula>0</formula>
    </cfRule>
  </conditionalFormatting>
  <conditionalFormatting sqref="B659:B664 B680:B681 B683:H686 B688:B689">
    <cfRule type="cellIs" dxfId="162" priority="128" operator="lessThan">
      <formula>0</formula>
    </cfRule>
  </conditionalFormatting>
  <conditionalFormatting sqref="B380:N382">
    <cfRule type="cellIs" dxfId="161" priority="125" operator="lessThan">
      <formula>0</formula>
    </cfRule>
  </conditionalFormatting>
  <conditionalFormatting sqref="B386:N388">
    <cfRule type="cellIs" dxfId="160" priority="124" operator="lessThan">
      <formula>0</formula>
    </cfRule>
  </conditionalFormatting>
  <conditionalFormatting sqref="B398:N400">
    <cfRule type="cellIs" dxfId="159" priority="118" operator="lessThan">
      <formula>0</formula>
    </cfRule>
  </conditionalFormatting>
  <conditionalFormatting sqref="B404:N406">
    <cfRule type="cellIs" dxfId="158" priority="114" operator="lessThan">
      <formula>0</formula>
    </cfRule>
  </conditionalFormatting>
  <conditionalFormatting sqref="B410:N412">
    <cfRule type="cellIs" dxfId="157" priority="110" operator="lessThan">
      <formula>0</formula>
    </cfRule>
  </conditionalFormatting>
  <conditionalFormatting sqref="B416:N418">
    <cfRule type="cellIs" dxfId="156" priority="106" operator="lessThan">
      <formula>0</formula>
    </cfRule>
  </conditionalFormatting>
  <conditionalFormatting sqref="B428:N430">
    <cfRule type="cellIs" dxfId="155" priority="101" operator="lessThan">
      <formula>0</formula>
    </cfRule>
  </conditionalFormatting>
  <conditionalFormatting sqref="B434:N436">
    <cfRule type="cellIs" dxfId="154" priority="97" operator="lessThan">
      <formula>0</formula>
    </cfRule>
  </conditionalFormatting>
  <conditionalFormatting sqref="B441:N443">
    <cfRule type="cellIs" dxfId="153" priority="93" operator="lessThan">
      <formula>0</formula>
    </cfRule>
  </conditionalFormatting>
  <conditionalFormatting sqref="B447:N449">
    <cfRule type="cellIs" dxfId="152" priority="90" operator="lessThan">
      <formula>0</formula>
    </cfRule>
  </conditionalFormatting>
  <conditionalFormatting sqref="B545:N545 B553:N553 B568:N568 B582:N582 B383:M383 B389:M389 B401:M401 B407:M407 B413:M413 B419:M419 B431:M431 B437:M437 B444:M444 B450:M450 B460 B547 B555 B569 R576:S576 R583:S583">
    <cfRule type="cellIs" dxfId="151" priority="200" operator="lessThan">
      <formula>0</formula>
    </cfRule>
  </conditionalFormatting>
  <conditionalFormatting sqref="B545:N545 B553:N553 B568:N568 B582:N582">
    <cfRule type="expression" dxfId="150" priority="88">
      <formula>B545/#REF!&lt;1</formula>
    </cfRule>
  </conditionalFormatting>
  <conditionalFormatting sqref="B545:N545 B553:N553 B582:N582 B568:N568">
    <cfRule type="expression" dxfId="149" priority="87">
      <formula>B545/#REF!&gt;1</formula>
    </cfRule>
  </conditionalFormatting>
  <conditionalFormatting sqref="B673:N676">
    <cfRule type="cellIs" dxfId="148" priority="127" operator="lessThan">
      <formula>0</formula>
    </cfRule>
  </conditionalFormatting>
  <conditionalFormatting sqref="B690:N741">
    <cfRule type="cellIs" dxfId="147" priority="19" operator="lessThan">
      <formula>0</formula>
    </cfRule>
  </conditionalFormatting>
  <conditionalFormatting sqref="Q466 B459:P459 Q505 B498:P498 Q513 B506:P506 Q522 B515:P515 Q530 B523:P523 Q538 B531:P531 Q553 B546:P546 Q561 B554:P554 Q590 B583:P583">
    <cfRule type="cellIs" dxfId="146" priority="20" operator="lessThan">
      <formula>0</formula>
    </cfRule>
  </conditionalFormatting>
  <conditionalFormatting sqref="B485:P489 C454:P458 C500:P505 C540:P545 C548:P553 C563:P567 C577:P581">
    <cfRule type="expression" dxfId="145" priority="11">
      <formula>B454/A454&gt;1</formula>
    </cfRule>
    <cfRule type="expression" dxfId="144" priority="12">
      <formula>B454/A454&lt;1</formula>
    </cfRule>
    <cfRule type="cellIs" dxfId="143" priority="13" operator="lessThan">
      <formula>0</formula>
    </cfRule>
  </conditionalFormatting>
  <conditionalFormatting sqref="Q504 B497:P497">
    <cfRule type="expression" dxfId="142" priority="29">
      <formula>B497/#REF!&gt;1</formula>
    </cfRule>
    <cfRule type="expression" dxfId="141" priority="30">
      <formula>B497/#REF!&lt;1</formula>
    </cfRule>
  </conditionalFormatting>
  <conditionalFormatting sqref="B568:P568 B582:P582 C596:P596 C601:P601 C650:P652 C666:P667 C669:P669 C672:P672">
    <cfRule type="expression" dxfId="140" priority="21">
      <formula>B568/A568&gt;1</formula>
    </cfRule>
    <cfRule type="expression" dxfId="139" priority="22">
      <formula>B568/A568&lt;1</formula>
    </cfRule>
  </conditionalFormatting>
  <conditionalFormatting sqref="B654:P655 B657:P658 C530:P530 C575:P575 C590:P590 B630:P644">
    <cfRule type="expression" dxfId="138" priority="55">
      <formula>B530/A530&gt;1</formula>
    </cfRule>
    <cfRule type="expression" dxfId="137" priority="56">
      <formula>B530/A530&lt;1</formula>
    </cfRule>
  </conditionalFormatting>
  <conditionalFormatting sqref="C582:H582">
    <cfRule type="expression" dxfId="136" priority="74">
      <formula>C582/B582&gt;1</formula>
    </cfRule>
    <cfRule type="expression" dxfId="135" priority="75">
      <formula>C582/B582&lt;1</formula>
    </cfRule>
    <cfRule type="cellIs" dxfId="134" priority="76" operator="lessThan">
      <formula>0</formula>
    </cfRule>
  </conditionalFormatting>
  <conditionalFormatting sqref="C605:J605">
    <cfRule type="cellIs" dxfId="133" priority="142" operator="lessThan">
      <formula>0</formula>
    </cfRule>
  </conditionalFormatting>
  <conditionalFormatting sqref="C610:J610">
    <cfRule type="cellIs" dxfId="132" priority="157" operator="lessThan">
      <formula>0</formula>
    </cfRule>
  </conditionalFormatting>
  <conditionalFormatting sqref="C615:J615">
    <cfRule type="cellIs" dxfId="131" priority="154" operator="lessThan">
      <formula>0</formula>
    </cfRule>
  </conditionalFormatting>
  <conditionalFormatting sqref="C620:J620">
    <cfRule type="cellIs" dxfId="130" priority="151" operator="lessThan">
      <formula>0</formula>
    </cfRule>
  </conditionalFormatting>
  <conditionalFormatting sqref="C384:M384">
    <cfRule type="cellIs" dxfId="129" priority="169" operator="lessThan">
      <formula>0</formula>
    </cfRule>
  </conditionalFormatting>
  <conditionalFormatting sqref="C390:M390">
    <cfRule type="cellIs" dxfId="128" priority="170" operator="lessThan">
      <formula>0</formula>
    </cfRule>
  </conditionalFormatting>
  <conditionalFormatting sqref="C402:M402">
    <cfRule type="cellIs" dxfId="127" priority="120" operator="lessThan">
      <formula>0</formula>
    </cfRule>
  </conditionalFormatting>
  <conditionalFormatting sqref="C408:M408">
    <cfRule type="cellIs" dxfId="126" priority="116" operator="lessThan">
      <formula>0</formula>
    </cfRule>
  </conditionalFormatting>
  <conditionalFormatting sqref="C414:M414">
    <cfRule type="cellIs" dxfId="125" priority="112" operator="lessThan">
      <formula>0</formula>
    </cfRule>
  </conditionalFormatting>
  <conditionalFormatting sqref="C420:M420">
    <cfRule type="cellIs" dxfId="124" priority="108" operator="lessThan">
      <formula>0</formula>
    </cfRule>
  </conditionalFormatting>
  <conditionalFormatting sqref="C432:M432">
    <cfRule type="cellIs" dxfId="123" priority="103" operator="lessThan">
      <formula>0</formula>
    </cfRule>
  </conditionalFormatting>
  <conditionalFormatting sqref="C438:M438">
    <cfRule type="cellIs" dxfId="122" priority="99" operator="lessThan">
      <formula>0</formula>
    </cfRule>
  </conditionalFormatting>
  <conditionalFormatting sqref="C445:M445">
    <cfRule type="cellIs" dxfId="121" priority="95" operator="lessThan">
      <formula>0</formula>
    </cfRule>
  </conditionalFormatting>
  <conditionalFormatting sqref="C451:M451">
    <cfRule type="cellIs" dxfId="120" priority="91" operator="lessThan">
      <formula>0</formula>
    </cfRule>
  </conditionalFormatting>
  <conditionalFormatting sqref="C514:P514 C522:P522 C561:P561">
    <cfRule type="expression" dxfId="119" priority="23">
      <formula>C514/B514&gt;1</formula>
    </cfRule>
    <cfRule type="expression" dxfId="118" priority="24">
      <formula>C514/B514&lt;1</formula>
    </cfRule>
    <cfRule type="cellIs" dxfId="117" priority="25" operator="lessThan">
      <formula>0</formula>
    </cfRule>
  </conditionalFormatting>
  <conditionalFormatting sqref="Q686">
    <cfRule type="cellIs" dxfId="116" priority="28" operator="lessThan">
      <formula>0</formula>
    </cfRule>
  </conditionalFormatting>
  <conditionalFormatting sqref="H365:H366">
    <cfRule type="cellIs" dxfId="115" priority="166" operator="lessThan">
      <formula>0</formula>
    </cfRule>
  </conditionalFormatting>
  <conditionalFormatting sqref="H371:H372">
    <cfRule type="cellIs" dxfId="114" priority="167" operator="lessThan">
      <formula>0</formula>
    </cfRule>
  </conditionalFormatting>
  <conditionalFormatting sqref="H377:H378">
    <cfRule type="cellIs" dxfId="113" priority="168" operator="lessThan">
      <formula>0</formula>
    </cfRule>
  </conditionalFormatting>
  <conditionalFormatting sqref="I604:I605">
    <cfRule type="cellIs" dxfId="112" priority="143" operator="lessThan">
      <formula>0</formula>
    </cfRule>
  </conditionalFormatting>
  <conditionalFormatting sqref="I609:I610">
    <cfRule type="cellIs" dxfId="111" priority="158" operator="lessThan">
      <formula>0</formula>
    </cfRule>
  </conditionalFormatting>
  <conditionalFormatting sqref="I614:I615">
    <cfRule type="cellIs" dxfId="110" priority="155" operator="lessThan">
      <formula>0</formula>
    </cfRule>
  </conditionalFormatting>
  <conditionalFormatting sqref="I619:I620">
    <cfRule type="cellIs" dxfId="109" priority="152" operator="lessThan">
      <formula>0</formula>
    </cfRule>
  </conditionalFormatting>
  <conditionalFormatting sqref="I692:N692">
    <cfRule type="cellIs" dxfId="108" priority="138" operator="lessThan">
      <formula>0</formula>
    </cfRule>
  </conditionalFormatting>
  <conditionalFormatting sqref="I696:N696">
    <cfRule type="cellIs" dxfId="107" priority="52" operator="lessThan">
      <formula>0</formula>
    </cfRule>
  </conditionalFormatting>
  <conditionalFormatting sqref="I700:N700">
    <cfRule type="cellIs" dxfId="106" priority="51" operator="lessThan">
      <formula>0</formula>
    </cfRule>
  </conditionalFormatting>
  <conditionalFormatting sqref="I704:N704">
    <cfRule type="cellIs" dxfId="105" priority="50" operator="lessThan">
      <formula>0</formula>
    </cfRule>
  </conditionalFormatting>
  <conditionalFormatting sqref="I708:N708">
    <cfRule type="cellIs" dxfId="104" priority="49" operator="lessThan">
      <formula>0</formula>
    </cfRule>
  </conditionalFormatting>
  <conditionalFormatting sqref="I716:N716">
    <cfRule type="cellIs" dxfId="103" priority="48" operator="lessThan">
      <formula>0</formula>
    </cfRule>
  </conditionalFormatting>
  <conditionalFormatting sqref="I720:N720">
    <cfRule type="cellIs" dxfId="102" priority="47" operator="lessThan">
      <formula>0</formula>
    </cfRule>
  </conditionalFormatting>
  <conditionalFormatting sqref="I724:N724">
    <cfRule type="cellIs" dxfId="101" priority="46" operator="lessThan">
      <formula>0</formula>
    </cfRule>
  </conditionalFormatting>
  <conditionalFormatting sqref="I728:N728">
    <cfRule type="cellIs" dxfId="100" priority="66" operator="lessThan">
      <formula>0</formula>
    </cfRule>
  </conditionalFormatting>
  <conditionalFormatting sqref="I732:N732">
    <cfRule type="cellIs" dxfId="99" priority="45" operator="lessThan">
      <formula>0</formula>
    </cfRule>
  </conditionalFormatting>
  <conditionalFormatting sqref="I736:N736">
    <cfRule type="cellIs" dxfId="98" priority="44" operator="lessThan">
      <formula>0</formula>
    </cfRule>
  </conditionalFormatting>
  <conditionalFormatting sqref="J587">
    <cfRule type="cellIs" dxfId="97" priority="160" operator="lessThan">
      <formula>0</formula>
    </cfRule>
  </conditionalFormatting>
  <conditionalFormatting sqref="J599">
    <cfRule type="cellIs" dxfId="96" priority="145" operator="lessThan">
      <formula>0</formula>
    </cfRule>
  </conditionalFormatting>
  <conditionalFormatting sqref="J358:M360">
    <cfRule type="cellIs" dxfId="95" priority="178" operator="lessThan">
      <formula>0</formula>
    </cfRule>
  </conditionalFormatting>
  <conditionalFormatting sqref="J356:N357">
    <cfRule type="cellIs" dxfId="94" priority="190" operator="lessThan">
      <formula>0</formula>
    </cfRule>
  </conditionalFormatting>
  <conditionalFormatting sqref="K586:N587">
    <cfRule type="cellIs" dxfId="93" priority="161" operator="lessThan">
      <formula>0</formula>
    </cfRule>
  </conditionalFormatting>
  <conditionalFormatting sqref="K598:N599">
    <cfRule type="cellIs" dxfId="92" priority="146" operator="lessThan">
      <formula>0</formula>
    </cfRule>
  </conditionalFormatting>
  <conditionalFormatting sqref="K604:N605">
    <cfRule type="cellIs" dxfId="91" priority="144" operator="lessThan">
      <formula>0</formula>
    </cfRule>
  </conditionalFormatting>
  <conditionalFormatting sqref="K609:N610">
    <cfRule type="cellIs" dxfId="90" priority="159" operator="lessThan">
      <formula>0</formula>
    </cfRule>
  </conditionalFormatting>
  <conditionalFormatting sqref="K614:N615">
    <cfRule type="cellIs" dxfId="89" priority="156" operator="lessThan">
      <formula>0</formula>
    </cfRule>
  </conditionalFormatting>
  <conditionalFormatting sqref="K619:N620">
    <cfRule type="cellIs" dxfId="88" priority="153" operator="lessThan">
      <formula>0</formula>
    </cfRule>
  </conditionalFormatting>
  <conditionalFormatting sqref="N348">
    <cfRule type="cellIs" dxfId="87" priority="123" operator="lessThan">
      <formula>0</formula>
    </cfRule>
  </conditionalFormatting>
  <conditionalFormatting sqref="N383:N384">
    <cfRule type="cellIs" dxfId="86" priority="122" operator="lessThan">
      <formula>0</formula>
    </cfRule>
  </conditionalFormatting>
  <conditionalFormatting sqref="N389:N390">
    <cfRule type="cellIs" dxfId="85" priority="121" operator="lessThan">
      <formula>0</formula>
    </cfRule>
  </conditionalFormatting>
  <conditionalFormatting sqref="N401:N402">
    <cfRule type="cellIs" dxfId="84" priority="117" operator="lessThan">
      <formula>0</formula>
    </cfRule>
  </conditionalFormatting>
  <conditionalFormatting sqref="N407:N408">
    <cfRule type="cellIs" dxfId="83" priority="113" operator="lessThan">
      <formula>0</formula>
    </cfRule>
  </conditionalFormatting>
  <conditionalFormatting sqref="N413:N414">
    <cfRule type="cellIs" dxfId="82" priority="109" operator="lessThan">
      <formula>0</formula>
    </cfRule>
  </conditionalFormatting>
  <conditionalFormatting sqref="N419:N420">
    <cfRule type="cellIs" dxfId="81" priority="105" operator="lessThan">
      <formula>0</formula>
    </cfRule>
  </conditionalFormatting>
  <conditionalFormatting sqref="N431:N432">
    <cfRule type="cellIs" dxfId="80" priority="100" operator="lessThan">
      <formula>0</formula>
    </cfRule>
  </conditionalFormatting>
  <conditionalFormatting sqref="N437:N438">
    <cfRule type="cellIs" dxfId="79" priority="96" operator="lessThan">
      <formula>0</formula>
    </cfRule>
  </conditionalFormatting>
  <conditionalFormatting sqref="N444:N445">
    <cfRule type="cellIs" dxfId="78" priority="92" operator="lessThan">
      <formula>0</formula>
    </cfRule>
  </conditionalFormatting>
  <conditionalFormatting sqref="N450:N451">
    <cfRule type="cellIs" dxfId="77" priority="89" operator="lessThan">
      <formula>0</formula>
    </cfRule>
  </conditionalFormatting>
  <conditionalFormatting sqref="Q552 O545:P545 Q560 O553:P553 Q575 O568:P568 Q589 O582:P582">
    <cfRule type="expression" dxfId="76" priority="26">
      <formula>O545/#REF!&gt;1</formula>
    </cfRule>
    <cfRule type="expression" dxfId="75" priority="27">
      <formula>O545/#REF!&lt;1</formula>
    </cfRule>
  </conditionalFormatting>
  <conditionalFormatting sqref="R349:R361">
    <cfRule type="cellIs" dxfId="74" priority="73" operator="lessThan">
      <formula>0</formula>
    </cfRule>
  </conditionalFormatting>
  <conditionalFormatting sqref="R369:R402">
    <cfRule type="cellIs" dxfId="73" priority="71" operator="lessThan">
      <formula>0</formula>
    </cfRule>
  </conditionalFormatting>
  <conditionalFormatting sqref="R404:R446">
    <cfRule type="cellIs" dxfId="72" priority="70" operator="lessThan">
      <formula>0</formula>
    </cfRule>
  </conditionalFormatting>
  <conditionalFormatting sqref="R513:R553">
    <cfRule type="cellIs" dxfId="71" priority="38" operator="lessThan">
      <formula>0</formula>
    </cfRule>
  </conditionalFormatting>
  <conditionalFormatting sqref="R561:R590">
    <cfRule type="cellIs" dxfId="70" priority="35" operator="lessThan">
      <formula>0</formula>
    </cfRule>
  </conditionalFormatting>
  <conditionalFormatting sqref="R676:R677">
    <cfRule type="cellIs" dxfId="69" priority="67" operator="lessThan">
      <formula>0</formula>
    </cfRule>
  </conditionalFormatting>
  <conditionalFormatting sqref="R680:R683">
    <cfRule type="cellIs" dxfId="68" priority="17" operator="lessThan">
      <formula>0</formula>
    </cfRule>
  </conditionalFormatting>
  <conditionalFormatting sqref="R349:S350">
    <cfRule type="cellIs" dxfId="67" priority="194" operator="lessThan">
      <formula>0</formula>
    </cfRule>
  </conditionalFormatting>
  <conditionalFormatting sqref="R356:S356">
    <cfRule type="cellIs" dxfId="66" priority="192" operator="lessThan">
      <formula>0</formula>
    </cfRule>
  </conditionalFormatting>
  <conditionalFormatting sqref="R362:S368">
    <cfRule type="cellIs" dxfId="65" priority="72" operator="lessThan">
      <formula>0</formula>
    </cfRule>
  </conditionalFormatting>
  <conditionalFormatting sqref="R374:S374">
    <cfRule type="cellIs" dxfId="64" priority="188" operator="lessThan">
      <formula>0</formula>
    </cfRule>
  </conditionalFormatting>
  <conditionalFormatting sqref="R380:S380">
    <cfRule type="cellIs" dxfId="63" priority="186" operator="lessThan">
      <formula>0</formula>
    </cfRule>
  </conditionalFormatting>
  <conditionalFormatting sqref="R386:S386">
    <cfRule type="cellIs" dxfId="62" priority="184" operator="lessThan">
      <formula>0</formula>
    </cfRule>
  </conditionalFormatting>
  <conditionalFormatting sqref="R392:S392">
    <cfRule type="cellIs" dxfId="61" priority="182" operator="lessThan">
      <formula>0</formula>
    </cfRule>
  </conditionalFormatting>
  <conditionalFormatting sqref="R398:S398">
    <cfRule type="cellIs" dxfId="60" priority="180" operator="lessThan">
      <formula>0</formula>
    </cfRule>
  </conditionalFormatting>
  <conditionalFormatting sqref="R404:S404">
    <cfRule type="cellIs" dxfId="59" priority="177" operator="lessThan">
      <formula>0</formula>
    </cfRule>
  </conditionalFormatting>
  <conditionalFormatting sqref="R410:S410">
    <cfRule type="cellIs" dxfId="58" priority="174" operator="lessThan">
      <formula>0</formula>
    </cfRule>
  </conditionalFormatting>
  <conditionalFormatting sqref="R416:S416">
    <cfRule type="cellIs" dxfId="57" priority="137" operator="lessThan">
      <formula>0</formula>
    </cfRule>
  </conditionalFormatting>
  <conditionalFormatting sqref="R422:S422">
    <cfRule type="cellIs" dxfId="56" priority="135" operator="lessThan">
      <formula>0</formula>
    </cfRule>
  </conditionalFormatting>
  <conditionalFormatting sqref="R428:S428">
    <cfRule type="cellIs" dxfId="55" priority="172" operator="lessThan">
      <formula>0</formula>
    </cfRule>
  </conditionalFormatting>
  <conditionalFormatting sqref="R434:S434">
    <cfRule type="cellIs" dxfId="54" priority="165" operator="lessThan">
      <formula>0</formula>
    </cfRule>
  </conditionalFormatting>
  <conditionalFormatting sqref="R440:S440">
    <cfRule type="cellIs" dxfId="53" priority="164" operator="lessThan">
      <formula>0</formula>
    </cfRule>
  </conditionalFormatting>
  <conditionalFormatting sqref="R454:S512">
    <cfRule type="cellIs" dxfId="52" priority="31" operator="lessThan">
      <formula>0</formula>
    </cfRule>
  </conditionalFormatting>
  <conditionalFormatting sqref="R554:S560">
    <cfRule type="cellIs" dxfId="51" priority="69" operator="lessThan">
      <formula>0</formula>
    </cfRule>
  </conditionalFormatting>
  <conditionalFormatting sqref="R605:S609">
    <cfRule type="cellIs" dxfId="50" priority="68" operator="lessThan">
      <formula>0</formula>
    </cfRule>
  </conditionalFormatting>
  <conditionalFormatting sqref="R630:S631 S657:S659 R660:S660 S661:S662 R666:S672 S673:S677 R678:S678 S679:S683 I677:N679 I682:N688 C688:H688 O679:P679">
    <cfRule type="cellIs" dxfId="49" priority="141" operator="lessThan">
      <formula>0</formula>
    </cfRule>
  </conditionalFormatting>
  <conditionalFormatting sqref="R663:S663 S664:S665">
    <cfRule type="cellIs" dxfId="48" priority="16" operator="lessThan">
      <formula>0</formula>
    </cfRule>
  </conditionalFormatting>
  <conditionalFormatting sqref="R684:S748 I740:N740">
    <cfRule type="cellIs" dxfId="47" priority="18" operator="lessThan">
      <formula>0</formula>
    </cfRule>
  </conditionalFormatting>
  <conditionalFormatting sqref="S351:S355">
    <cfRule type="cellIs" dxfId="46" priority="193" operator="lessThan">
      <formula>0</formula>
    </cfRule>
  </conditionalFormatting>
  <conditionalFormatting sqref="S357:S361">
    <cfRule type="cellIs" dxfId="45" priority="191" operator="lessThan">
      <formula>0</formula>
    </cfRule>
  </conditionalFormatting>
  <conditionalFormatting sqref="S369:S373">
    <cfRule type="cellIs" dxfId="44" priority="189" operator="lessThan">
      <formula>0</formula>
    </cfRule>
  </conditionalFormatting>
  <conditionalFormatting sqref="S375:S379">
    <cfRule type="cellIs" dxfId="43" priority="187" operator="lessThan">
      <formula>0</formula>
    </cfRule>
  </conditionalFormatting>
  <conditionalFormatting sqref="S381:S385">
    <cfRule type="cellIs" dxfId="42" priority="185" operator="lessThan">
      <formula>0</formula>
    </cfRule>
  </conditionalFormatting>
  <conditionalFormatting sqref="S387:S391">
    <cfRule type="cellIs" dxfId="41" priority="183" operator="lessThan">
      <formula>0</formula>
    </cfRule>
  </conditionalFormatting>
  <conditionalFormatting sqref="S393:S397">
    <cfRule type="cellIs" dxfId="40" priority="181" operator="lessThan">
      <formula>0</formula>
    </cfRule>
  </conditionalFormatting>
  <conditionalFormatting sqref="S399:S402">
    <cfRule type="cellIs" dxfId="39" priority="179" operator="lessThan">
      <formula>0</formula>
    </cfRule>
  </conditionalFormatting>
  <conditionalFormatting sqref="S405:S409">
    <cfRule type="cellIs" dxfId="38" priority="176" operator="lessThan">
      <formula>0</formula>
    </cfRule>
  </conditionalFormatting>
  <conditionalFormatting sqref="S411:S415">
    <cfRule type="cellIs" dxfId="37" priority="173" operator="lessThan">
      <formula>0</formula>
    </cfRule>
  </conditionalFormatting>
  <conditionalFormatting sqref="S417:S421">
    <cfRule type="cellIs" dxfId="36" priority="136" operator="lessThan">
      <formula>0</formula>
    </cfRule>
  </conditionalFormatting>
  <conditionalFormatting sqref="S423:S427">
    <cfRule type="cellIs" dxfId="35" priority="134" operator="lessThan">
      <formula>0</formula>
    </cfRule>
  </conditionalFormatting>
  <conditionalFormatting sqref="S429:S433">
    <cfRule type="cellIs" dxfId="34" priority="171" operator="lessThan">
      <formula>0</formula>
    </cfRule>
  </conditionalFormatting>
  <conditionalFormatting sqref="S435:S439">
    <cfRule type="cellIs" dxfId="33" priority="163" operator="lessThan">
      <formula>0</formula>
    </cfRule>
  </conditionalFormatting>
  <conditionalFormatting sqref="S441:S446">
    <cfRule type="cellIs" dxfId="32" priority="162" operator="lessThan">
      <formula>0</formula>
    </cfRule>
  </conditionalFormatting>
  <conditionalFormatting sqref="S513">
    <cfRule type="cellIs" dxfId="31" priority="43" operator="lessThan">
      <formula>0</formula>
    </cfRule>
  </conditionalFormatting>
  <conditionalFormatting sqref="S516:S522">
    <cfRule type="cellIs" dxfId="30" priority="42" operator="lessThan">
      <formula>0</formula>
    </cfRule>
  </conditionalFormatting>
  <conditionalFormatting sqref="S524:S530">
    <cfRule type="cellIs" dxfId="29" priority="41" operator="lessThan">
      <formula>0</formula>
    </cfRule>
  </conditionalFormatting>
  <conditionalFormatting sqref="S532:S545">
    <cfRule type="cellIs" dxfId="28" priority="40" operator="lessThan">
      <formula>0</formula>
    </cfRule>
  </conditionalFormatting>
  <conditionalFormatting sqref="S547:S553">
    <cfRule type="cellIs" dxfId="27" priority="39" operator="lessThan">
      <formula>0</formula>
    </cfRule>
  </conditionalFormatting>
  <conditionalFormatting sqref="S561">
    <cfRule type="cellIs" dxfId="26" priority="37" operator="lessThan">
      <formula>0</formula>
    </cfRule>
  </conditionalFormatting>
  <conditionalFormatting sqref="S563:S568">
    <cfRule type="cellIs" dxfId="25" priority="196" operator="lessThan">
      <formula>0</formula>
    </cfRule>
  </conditionalFormatting>
  <conditionalFormatting sqref="S570:S575">
    <cfRule type="cellIs" dxfId="24" priority="148" operator="lessThan">
      <formula>0</formula>
    </cfRule>
  </conditionalFormatting>
  <conditionalFormatting sqref="S577:S582">
    <cfRule type="cellIs" dxfId="23" priority="147" operator="lessThan">
      <formula>0</formula>
    </cfRule>
  </conditionalFormatting>
  <conditionalFormatting sqref="S584:S590">
    <cfRule type="cellIs" dxfId="22" priority="36" operator="lessThan">
      <formula>0</formula>
    </cfRule>
  </conditionalFormatting>
  <conditionalFormatting sqref="B630:N649">
    <cfRule type="expression" dxfId="21" priority="7">
      <formula>B630/#REF!&lt;1</formula>
    </cfRule>
    <cfRule type="expression" dxfId="20" priority="8">
      <formula>B630/#REF!&gt;1</formula>
    </cfRule>
  </conditionalFormatting>
  <conditionalFormatting sqref="B630:P649">
    <cfRule type="expression" dxfId="19" priority="9">
      <formula>B630/#REF!&lt;1</formula>
    </cfRule>
    <cfRule type="expression" dxfId="18" priority="10">
      <formula>B630/#REF!&gt;1</formula>
    </cfRule>
  </conditionalFormatting>
  <conditionalFormatting sqref="B625:P629 B645:P649">
    <cfRule type="expression" dxfId="17" priority="1">
      <formula>B625/A625&lt;1</formula>
    </cfRule>
    <cfRule type="expression" dxfId="16" priority="2">
      <formula>B625/A625&gt;1</formula>
    </cfRule>
  </conditionalFormatting>
  <conditionalFormatting sqref="B625:O629">
    <cfRule type="expression" dxfId="15" priority="3">
      <formula>B625/#REF!&lt;1</formula>
    </cfRule>
    <cfRule type="expression" dxfId="14" priority="4">
      <formula>B625/#REF!&gt;1</formula>
    </cfRule>
  </conditionalFormatting>
  <conditionalFormatting sqref="B625:B629">
    <cfRule type="expression" dxfId="13" priority="5">
      <formula>B625/A625&lt;1</formula>
    </cfRule>
    <cfRule type="expression" dxfId="12" priority="6">
      <formula>B625/A625&gt;1</formula>
    </cfRule>
  </conditionalFormatting>
  <conditionalFormatting sqref="Q492:Q496 Q461:Q465 Q507:Q512 Q547:Q552 Q555:Q560 Q570:Q574 Q584:Q588">
    <cfRule type="expression" dxfId="11" priority="203">
      <formula>Q461/P454&gt;1</formula>
    </cfRule>
    <cfRule type="expression" dxfId="10" priority="204">
      <formula>Q461/P454&lt;1</formula>
    </cfRule>
    <cfRule type="cellIs" dxfId="9" priority="205" operator="lessThan">
      <formula>0</formula>
    </cfRule>
  </conditionalFormatting>
  <conditionalFormatting sqref="Q575 Q589 Q603 Q608 Q657:Q659 Q673:Q674 Q676 Q679">
    <cfRule type="expression" dxfId="8" priority="206">
      <formula>Q575/P568&gt;1</formula>
    </cfRule>
    <cfRule type="expression" dxfId="7" priority="207">
      <formula>Q575/P568&lt;1</formula>
    </cfRule>
  </conditionalFormatting>
  <conditionalFormatting sqref="Q661:Q662 Q664:Q665 Q537 Q582 Q597 Q637:Q651">
    <cfRule type="expression" dxfId="6" priority="208">
      <formula>Q537/P530&gt;1</formula>
    </cfRule>
    <cfRule type="expression" dxfId="5" priority="209">
      <formula>Q537/P530&lt;1</formula>
    </cfRule>
  </conditionalFormatting>
  <conditionalFormatting sqref="Q521 Q529 Q568">
    <cfRule type="expression" dxfId="4" priority="210">
      <formula>Q521/P514&gt;1</formula>
    </cfRule>
    <cfRule type="expression" dxfId="3" priority="211">
      <formula>Q521/P514&lt;1</formula>
    </cfRule>
    <cfRule type="cellIs" dxfId="2" priority="212" operator="lessThan">
      <formula>0</formula>
    </cfRule>
  </conditionalFormatting>
  <conditionalFormatting sqref="Q632:Q636 Q652:Q656">
    <cfRule type="expression" dxfId="1" priority="213">
      <formula>Q632/P625&lt;1</formula>
    </cfRule>
    <cfRule type="expression" dxfId="0" priority="214">
      <formula>Q632/P625&gt;1</formula>
    </cfRule>
  </conditionalFormatting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s q m i d = " c d d b 7 4 4 b - 9 f e 4 - 4 c f 9 - 9 7 9 1 - c c e 3 0 3 8 3 6 1 6 d "   x m l n s = " h t t p : / / s c h e m a s . m i c r o s o f t . c o m / D a t a M a s h u p " > A A A A A M A W A A B Q S w M E F A A C A A g A T I m S W A 7 c E 7 + k A A A A 9 g A A A B I A H A B D b 2 5 m a W c v U G F j a 2 F n Z S 5 4 b W w g o h g A K K A U A A A A A A A A A A A A A A A A A A A A A A A A A A A A h Y + x D o I w F E V / h X S n h T p g y K M M r p K Y E I 1 r U y o 2 w s P Q Y v k 3 B z / J X x C j q J v j P f c M 9 9 6 v N 8 j H t g k u u r e m w 4 z E N C K B R t V V B u u M D O 4 Q L k k u Y C P V S d Y 6 m G S 0 6 W i r j B y d O 6 e M e e + p X 9 C u r x m P o p j t i 3 W p j r q V 5 C O b / 3 J o 0 D q J S h M B u 9 c Y w W n M E 8 q T h E b A Z g i F w a / A p 7 3 P 9 g f C a m j c 0 G u h M d y W w O Y I 7 P 1 B P A B Q S w M E F A A C A A g A T I m S W A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E y J k l j Q T T U U u h M A A K u 6 A Q A T A B w A R m 9 y b X V s Y X M v U 2 V j d G l v b j E u b S C i G A A o o B Q A A A A A A A A A A A A A A A A A A A A A A A A A A A D t X f 9 v 2 8 Y V / z 1 A / g d C R T o Z M G w d Z c t 2 t 3 R Q Z M U x G t m u p G Q o h q F Q Z M 7 R r C + G R K c z g g C J F 8 B p t l + 2 N k v d D F n r I M j m I E C T u p j 8 3 + h P G X k k p S N 5 k k X y K D 1 R L w g S k T z e e / f 4 P v f l 3 X v v W k p Z r T T q U s H 4 n / z 6 8 q X L l 1 p 3 S 0 1 l W y p U S r W M 9 l O V r k p V R b 1 8 S d L + F B r 7 z b K i 3 f m d c m d u q 7 S j x P U f m U Z d V e p q K x 6 7 q 6 p 7 n 8 z P t 7 R 3 y / q 7 c + V G b b 6 l N s q 7 8 7 G Z m V m j k t W S W p K 1 O o z K 7 s s P f q / f + Y P 5 9 K O Y R r W + o 3 F Q P N h T Y l q 5 Y u l O V Z k r N k v 1 1 h 8 b z V q m U d 2 v 1 f W H r T i t a v b + / d h G q a b E Z i V V u y u p y p / V B 7 O S d r M x p 9 1 b r 6 u p h T m 9 P L 1 5 s 1 L f b b m K F i o 7 d d f N m 6 W W a t 2 s 7 9 f u K E 1 6 O 3 N 3 5 w r n 9 m 2 d L 4 X 3 o F T d V 6 T 4 7 g z n W S 5 T 2 p P i O d 6 j r f k s 9 + 6 1 2 y 5 G V 7 l F V 7 c K r p L Z 3 j 2 m Z H 4 z z W t R f j P L u 7 2 x l e P d / q K i V L e v u C h e v 1 5 t l F T e C 7 k 1 d + l c a a d S J r z C + g O Z J 5 D s G u 8 b r d m q f j B z + V K l z l U w m 8 4 r q t o s b S v r 6 f S X m l K X l X p r v + V V / 1 s a A L 7 6 6 q u 5 l l k Z x U C 6 X q o e t F S t Z I t W O p 9 p 1 P Y 0 m r o C z / 2 p t f f b s n F d b O x V y l d J 4 u N a q b m r q F c L 2 a I d O I k e c B I m c H p N o w X Y B n 0 U 4 z c p L s / E J r x d e q c i b T U r Z c V X S 8 r V U q t V K d t b k y H J L 3 O U w c J + T e P 0 g D Z h W 1 F L l e r V Q n E z 8 9 m X x S + 2 s h 8 3 m t t K 8 + o G 0 5 i P d V 2 7 W h i + k 0 v v 7 S n 1 b a 0 p n + 8 r z Y N e N 6 f J 7 0 6 l r s T v G 1 2 b V r J z / r D T f t R p / 7 f T f t Z p v + q c a 7 9 f d 9 o / d d r v O u 0 2 v X n a a X / o t N / S Y q / o 3 x / p U + O m 9 u 8 r K Z 5 e y 2 / O S J 9 + K j m e 9 O r T 6 T y m b / + v c / 6 E F j v q t L + 1 L n + U 4 t c 3 N 1 f 1 r s p k 6 r l e / v y w 0 z 6 m / 2 q V n H T a v 0 j x Y j Z z w y D V v 5 T F 9 C v 6 4 9 g q + R + m e Y + Y A l 2 O T q 3 2 r G e K n l h p P + 2 0 z z r n X + t F t F r 0 6 t 7 Q 3 + / o / Y f 6 S + d H l O p z S v U d f X p G 7 2 j l / y b F s 8 X 8 5 o Z J t H 1 I 6 3 p H R X 1 O K b 6 m l X 6 g P G r f 5 V t J T s w n U v N y Q p Y l k v o k Q T 5 J L E k S 7 8 1 u S / 9 K W 2 o 8 P a Q 3 t W Y 8 o d L 4 J y 2 s l X x B S 7 7 v t L + 3 f r f p h z J o P + L V f 8 o 0 / Q 1 9 V / v x 3 G z I c 6 u + l 5 S a U Y c m 4 H y 2 s H k r n + l 9 y L e 0 x v + Z i n F O d e 3 8 i T Z 6 r W 9 k Z 7 x U p j 9 8 T U s d 0 b 8 f 6 G f r f n f j E 3 9 n y e Q b 2 o o X 9 L v + o H 1 m 7 T t s Z P N r F s X v a P t f U U J n V A q W N H W e j + j N Y 0 1 1 1 z c y 6 + m b v d a Y T y j L b T s D b y 3 2 H j k b p G u B V l M Q 2 v p L x 7 T U Y 0 u V r 6 U 3 P g t U p a E G B m S M j / s D / X H C N M p d 5 i m F 4 R t a 5 T M N U B u F W 3 m L j e 9 p 6 b M u d S l e y O Z v r 2 e y J s V H T O f x k k r J E M 6 N 7 M 3 i D a + V a K 9 3 + x s T z L / Q O y c 6 e z b F e G 9 9 s m N L u Y y K i 5 p 2 r R d y w 1 I + Z H q B I 6 Y H N L q O J / T V U 9 q 1 s v g v 5 t M b h W F J O J / T l n 1 N p f X B + g 7 6 B 5 b i W / n N 6 8 P W a r z 9 D S 3 y 1 B J 6 Z j M 3 d M u Z v t Q m 2 D N T F j q F M w r 0 l 7 T u X H Z 1 P W 1 V f m p h 5 j H t T T 4 M H o J 0 l V q 9 V b B 1 I G Y f K 3 W J a y z 9 i / 4 6 o 9 U Y e q u 1 7 + 8 a d e t 7 v N X L x Q v F b P a m A E 7 M + z / R o e 2 D P q 7 2 B G F 0 j q f 0 U Z t R U I d Q t t J b 2 b w I V r 6 3 7 j + h r 9 h a r 5 H 5 b E 0 E k R f 0 6 x 5 a 0 w d j l P + R Y s w x 9 N O b L i 7 0 Y U 8 E H y d m T 6 / / O N Z f 0 W t P 3 y o K q d z x 5 Q Z O j S 6 Y 8 T y x + n 5 9 l t F D V j / u e i N T D 3 2 9 s S q z q X W r u S 0 T B F q l / 6 b A f U / p 6 R 1 5 u n B j v T e r E E B E 7 9 y M r v Q v O i m t G v 3 H s d X S 9 7 R P f W i 2 2 p j l 2 H q C n 2 l h Q w L m 4 K z 1 6 5 u 5 b K g 8 2 q Z k z y w 2 2 Q / 1 h g r O p Z z 5 Q k 9 6 7 6 w x 4 q g 3 v T W B 6 x z H b f P M 3 t z y l d W k I 9 o v b 2 l c 9 3 o N Q z 2 s + Y J e 3 x t r p u 2 L b K / C V 5 b 2 P q N l H t L y u k 6 O o G G u g a o 7 v e x N + j 7 0 r 0 z / r q O Q / 0 v 6 9 j + s k d 8 D K a O m U f D o G j 7 6 i i y X N l c v d N U n k Q R 7 Q Z g L m f m d Z H 4 v M L 8 X m d 8 p 5 v c S 8 3 u Z + b 0 S e z D T X Y j m l V r j n r Y O N c x q r d 5 K 1 H h g 3 o 6 7 V q y z 9 4 2 V 1 6 m x i J L Y x Y t G y / n Q X M 3 Q J + Z c 9 M x S r W + k O P 0 W b W O N M m M U 6 q 5 e H h v r K i n + q 0 Q i Y S i s 9 t J z W q x L 6 Q U t 2 p 0 2 H k t G b 2 v c P t K L X R m y H I e 9 L u m L m d S b 8 t r 6 1 s d 2 Z g s H t T u N q v 7 L t C z q p k T 9 v x t K a V t p 0 i L Z o v 5 f r V S J 2 W 1 W z s 9 k t 4 a A s x F A N c k k e y a Z J N f M l O Q I d v x 2 D q j i l F c Y E 9 c K V 6 D y i i + J i j P X g J X d M i O 7 Z b 7 s l h 2 y i 4 L V C e r 3 8 G q B F m Y 5 g y o Q m T A K S v g K S n z J R J A B E K z g G F W S + b o k u 5 R p P H Z M q C J k + k Z + 1 + j q G Y X a Y q G K Z a k n l i W u W J a E i E W k P R m q K J m Z C 3 / i 4 p y 3 B L W J Q x W E z M y J Z f 6 k W H b O i s d i 2 g c r w B Q j w B R f g C m v A g y 0 Q w F W U k z / J f M 7 M N n V g 4 n e a A E r n E V G O I t 8 4 S x 6 F c 6 A / S K w c m D d J m S + H G S v c v C 5 7 Q V W R g u M j B b 4 M l p w y g j C 7 h 1 U g R I G f I Q P P u I C H 4 h N S L A S Z W B M + D A m L h i H v J c K V l Y M n A k f z k Q k n A V t C Y M V J z O j J c m A 7 s U k q f s X D 1 5 M u 9 x Y r a 0 G 7 Q N 9 6 3 6 o f 5 9 z O u q Y N j t O k W d 0 Y P p 5 U B G n 5 a 8 v F / Y N D 8 d + h / 2 V P p s k A 9 8 Z t A 3 k 9 M v t u y v k K j j E J p F T I M P s G H n 2 C Q 7 R 6 w E s f h j 7 F U k E x U 9 C E H 5 s y t E P Q b Z C / T B k K 9 Q P R U 6 l H Q o T z E s e k N Q f H 6 P D k i N K w g O Y T E I j g l O Y f j 5 g 8 c g Y 4 g n f E E 9 c h v i Q 3 Z W g y o q Z S f E n U k P P o 2 C 4 X E G V M 7 N e 4 i + X h l 4 t j d N t D K p 0 G Y s i 3 6 D o s i d G 0 P U N 6 s c h z O Y U 4 e 9 O E d f 2 F H g P P r D S Z j Z q C H + n h r i 2 a m A 7 I o I V N W O e J 3 z z P H G Z 5 w H 5 U 4 K V K 9 O d k 1 T Q 9 V Q K 1 1 O 4 n m I g 2 P U g H o 3 6 5 9 L r l r 7 r X q p o O E B F H 6 2 i E w i K 7 n 1 F b r n z j 5 9 5 T l i 6 Y + u Q x 3 k S A O d e v b e t U I n x c + 7 V L G E F d o y f c 8 5 C 3 2 + P v o g d O n b o L i V P A V B y j r 3 F r 5 L j 9 B y V 3 K 3 k S w C U n O M 8 7 F f J l 3 B P P O C e e L + S D r V m m g Z m P 9 w K K B 2 / R n O i B P x q 9 D J 2 2 9 h t u 5 R 8 B Y C S c w I V / C r 5 C n b b 0 9 t t M x n z f O f / w 6 x 5 f i P i q c j h Z M 7 z y o 6 w c O w e 4 Q m N Z W Y a I C b + 1 2 u F Y o J n G a p j i T w N S L 9 f 5 G b Q a g V G P j K s B I s c 9 F G R w L A 7 D 9 Q P A 8 S s e S D j M e D L Q 8 3 9 o 6 U 8 V O I v 1 I g h A C B O R w w 3 w o J c B L F z c Y S I I E J C w i s E 8 d L f / 1 w Q g R A 9 c o f g U I w 7 q 1 h C 4 b m D h s 1 n M H d K h r t o u C O O q E E i / P d G x G p g 5 7 c R 8 e n N c 6 z L l O V L 4 7 x B H D d k x 3 X S c b 3 g u F 5 0 X K c c 1 0 u O 6 2 X H 9 Q q 9 x q x 9 m L U v d B s F V L P Q Z G b u A y 3 S C c j e B 1 t + 0 5 P B D / R 3 G F f m P t B C g Z 6 9 D 7 b w J i a D H 2 g x j j e L H 2 j R T F 4 m P 9 D i H H U 2 P 9 D C m J S M f r C F C C 2 r H 2 x p A c j s B 1 t A o 8 3 u B 1 s W c D L 8 w Z b T h G b 5 A y 3 U i c 3 0 B 1 u q 8 L L 9 w Z b X R G b 8 g y 1 S z P o H y l U W s / 7 1 9 7 o A i y E M 4 M e Y i q E B F Z n M f 7 A x C S / 7 H 2 h 5 R S w D I G h Z R y I L I G g J T 2 s m Q N A f J Z I Z A G F L P H J Z A G G L e 7 I z A c K W L W Y D x D V W a G s s m w f z + I P X 0 a C A y h 5 + R k A o y u 4 7 K y C Q B v j M D A i E e 5 / Z A Y F w 7 z N D I B D u M U s g d v L h Z g k E o u i Y K R A V P d x M g U A U H b M F A t p L n + C 0 U 2 x A 6 / i 1 G j M G Y v c d b s Z A I I q O W Q O x + x b i B i U 8 R n 1 w H F O P F H 1 p 3 R + W 9 h p N t V Q d W 5 p C j w C T E W A R B N j w S S s d C g M z f W U S V v p K b + w I z E d g E R Y W Q + 6 t Q l H B 1 1 2 q Y 4 p a D k S / f 8 R v s G q F R s t 2 W Q k a a e q 5 I q E h m k N T P w w U 2 z g 0 G c 9 B g U P X P C i a b u h K / I a h d Q m A i N 8 S w Y 3 A w C c h 7 A w T M S S E k K B Q G y G 8 n A y I Q x B C I F S v 7 A s 5 F O X O L J J Q m K 7 A 4 f I Z 1 I 2 2 y 1 1 U X F B H 0 i A x v p s j Y V W A 0 + N I + P T q L Z i 0 5 V a 0 r 9 c I d 8 H m T K t o 8 7 x K O l J D 2 q 4 X H N e L j u u U 4 3 r J c b 3 s u F 5 x s l / Y q 1 Z U M + O g d O d A W l W q l V p F V Z q 9 h t A i R g l X i k g S o y k S L z B G 0 B q 0 O o 2 q i t q K 9 9 p B l 1 A 8 9 h u t y O f 7 D V U p q A e 6 4 F r 3 Z o x F 9 K B q 5 4 Y g P S e z T W W X z e Q C Q 8 s g w V x s f 6 G 8 O S 0 C F z A 6 n L 2 N g E 8 K m Q R r g + N 4 / P i 1 w W G 8 7 7 T H + 8 I x b A F F G z d d q G + b N + 4 q R d H o L R Z s Y s 2 2 U G H F y y L r G 1 b o l Y B e C e H k u g W M I F 6 q W 9 8 I I j g w T f H A N P J d O K i Y 4 m V A 9 o 0 p U Y F b i K m J x N T 4 9 p i B o g u g G y p C a 2 q g N d B 9 A i h i A I Y j 4 B I p K k s k E M 5 C Q I G H j u S A h q p J t 7 G L 8 I U D i h P u o Q u + F 0 y 4 H Y V Q G Z O 3 J 1 R 8 8 c 7 j 8 I 0 v U b H X i K / I 4 u s w q D 8 z V C D x j m r x D S S M 7 Z 5 q 8 0 M Y 3 v p Q c c M 7 w c c 3 b k R l u U H c R B I 3 F 8 S i Q I U I 7 2 A n 3 x D B s F i c o 4 U X b Q U V Q r w z v 3 x D a A E h N M 2 j T I D A L q G x h E C x x j 0 K z n d y W p z R I d Y g R M p C B R v v h E D f Y B M 1 N 8 Q 9 3 D D n i b 7 2 c J m X R g S / I S P D o Q K L d 5 S k b 2 D h j H H q F 1 1 B o C Q u 9 w F U t O E p o 4 g 2 K G g 7 M T 3 P + 2 T 3 g A o h k G e C I I S m E k J h 5 6 + B i k H e U S W + M S g q Z A p X Y + B W Y y w h A Z A U m L A J K L I 4 5 7 j 4 x R W u x X B o A 5 + P D C g M A R 5 I h D B E G A p O t w c U f A A P S Z p e 8 E 3 0 r l q E M k k C x S r 3 L H P f K 0 G M R p 7 6 s X I i c q V C B S P v m H v f Y B Q V b 4 l m m a i Y Z e A n B 4 Y K T C Z o h g Q N m i E Y N I O T W j i p r 6 F C j l l F k q D L S I K H 7 e J Y 6 D 6 t 0 c z W P h I E D D q t E e a W O O p 6 l H Q 9 C U P V A e Z s R z 2 P k p 4 v w N B z g P v A q O d R 0 v N F G H o O c K M V 9 T x K e p 6 C o e c A 9 z R R z 6 O k 5 0 s w 9 B x g o l U 0 c 0 6 g m Z M 9 r W 7 s S g 0 w 3 z Z 2 3 l H q v F d g 6 D k m 6 8 X O W 9 j 5 X I 9 E H k I 5 O M V 2 j x R 9 a X 1 G i s t g N 6 b Y J F d B E / Q g y C I I s j 4 n C X M P E r Y p z C z I 8 1 8 X Z n q M A T g g 0 x s 7 7 a f C j h C 0 C A s 7 U c 1 b h a L O n O p S H d O p P I H o 9 z + 6 J F i 1 L 6 w M P I 8 E H O b Q Z S V o t n v P F Q n N B T 4 0 9 U M G X N 4 z J Q 9 N x n M u 2 a F r H p R t c + h K T n 3 m I u w S 6 B d k M t J s b S K 4 E Z j P S g g 7 w + T 3 E U J I U P Y T I b y c m C M E L z e E E A K h R s 5 f y K G o Q G K R h M K M t A y X z 3 b A U L Q u d 1 G J 1 x l J g 8 R E M 4 y E V Q H O 3 S P h 0 6 v 7 q 8 Z U 3 / U a 4 S 7 Y H G u 6 W Z s v o d n G r s O V 7 X r B c b 3 o u E 4 5 r p c c 1 8 u O 6 x U n + 4 W 9 a k W V D B u D d O d A W l W q l V p F V Z q 9 h t A i R o m 4 u 7 2 z 0 s X G C F q D V q d R V V F b 8 V 4 7 6 B K K x z 6 K J x L p h M 7 m 5 / s N V S m o B 7 r 4 W v d m j K X 0 o M r n h m B g T m Y b z C 6 e y Q X m l k H i u d g K Q 3 l z 2 g U u Y L S P U S C v 1 E s 1 j W m D k V a P b e O B e T v u b N 0 Q P M p U f v w h t t u b n M Q c Z k A n P 2 F b A g W Y I 4 A a B g G 6 N k 6 v Y X D S 4 y j h W N u A o k 1 m N r v k o L t d M m 5 3 R d E S L x Z s Y m 3 J U G H F + E r I Q Z 0 l Z P S W Q G 8 J e / C j w M 0 T q A h i c i v K Q X M r y q J y K + L A N I k D 0 8 i 3 B q F i i g m Q l I M G S M q Y M 3 i q M T W + j W + g 6 A L o H o v Q m h p o D f T p A I o Y g F E S u E S K y h I J h A c T U O C h h z u g o W r S b e w i H P S A 4 k R m N q P k o L t R M m 5 H I V T G 5 I I K F V 9 M P L g c N C B c x i z X i K + w n a y h A o l Z S s l B 1 1 I y h p x P t f k h j B A C q L h h E u / I Q T P v y H j G C e L G f 4 A M V I i w k b q B Q 3 U x V h f n a O G F g E G F E J P G U A 6 a x 1 D G A + 2 m e p Q J E G 0 m N M A R K N Y I M 6 M j Q W d 0 B G d 0 i D U I 4 b t Q w c b M D U n Q u S E R N T f E P d w w 5 4 m + 9 n C Z l 0 Y E v y H D 1 a E C i 5 k x k q A z R o I z x q l f d A W B k r i E D F D R x m z z k q D b v A S 3 e R F t 4 a U c g Q o h k G f v I I S m E k J h J 9 W B i k E m Z I o E D Z k i o k K m c D U G b j X G E h I A S Y F Z p I A i C + A x R D i 0 R W 5 o g 5 M k D S g M A Z 6 S h D B E G A r O A Q g U f A C P b p p e 8 E 3 0 r l q E 0 l s C x S p h Y p F J 0 G B k g t H I U z 9 W T k Q C V 6 h g Z K I t S d B w S y I q 3 h L N M l E x y 8 D P W A w V m E z Q D A k a N E M w a A Y n t X D y c U O F H L O K J E G X k Q S P A M a x 0 H 2 K p J l C f u z H S M L c E k d d j 5 K u J 2 G o O s C c 7 a j n U d L z B R h 6 D n A f G P U 8 S n q + C E P P A W 6 0 o p 5 H S c 9 T M P Q c 4 J 4 m 6 n m U 9 H w J h p 4 D T L S K Z s 4 J N H O y R + i N X a k B 5 t v G z j t K n f c K D D 3 H Z L 3 Y e Y v r v G U p n v S u 1 J p O t y q l W l m r S 6 X a 3 F I b 5 d 1 5 R 5 o b J s t N 0 C Q 3 u q J u l G q K S z w b j T l 3 V 3 C z U t 9 t u Y o W K j t 1 1 8 2 b p Z b K 6 X 8 y d 3 e u c G 7 f 1 v l S 3 A R v l 6 r 7 i h T f d f Y w + r N c p r Q n x X O 8 R 1 v z W e 7 d a 7 d d f K 5 y i 6 5 u F V w l s 7 1 7 T M n 8 Z p r X o P x m l n d 7 Y y v H u / 1 F R a l u X 3 F R v H 6 9 2 i i p v B d y a + 7 S u d J O p U x 4 h f U H M k 8 g 2 T X e J 1 p z 6 D 1 z G G y t c Y 9 / G K z + g H 8 Y b G z W U q a u + l g a o 5 N y H u 9 q p 2 B H V k G D h r T V r J Q V B B Y C C 4 E V A r C k u I y j F o I L w R U I X P 8 H U E s B A i 0 A F A A C A A g A T I m S W A 7 c E 7 + k A A A A 9 g A A A B I A A A A A A A A A A A A A A A A A A A A A A E N v b m Z p Z y 9 Q Y W N r Y W d l L n h t b F B L A Q I t A B Q A A g A I A E y J k l g P y u m r p A A A A O k A A A A T A A A A A A A A A A A A A A A A A P A A A A B b Q 2 9 u d G V u d F 9 U e X B l c 1 0 u e G 1 s U E s B A i 0 A F A A C A A g A T I m S W N B N N R S 6 E w A A q 7 o B A B M A A A A A A A A A A A A A A A A A 4 Q E A A E Z v c m 1 1 b G F z L 1 N l Y 3 R p b 2 4 x L m 1 Q S w U G A A A A A A M A A w D C A A A A 6 B U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j F 8 K A A A A A A B q X w o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S X R l b T 4 8 S X R l b U x v Y 2 F 0 a W 9 u P j x J d G V t V H l w Z T 5 G b 3 J t d W x h P C 9 J d G V t V H l w Z T 4 8 S X R l b V B h d G g + U 2 V j d G l v b j E v U 2 l h b U N o Y X J 0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E i I C 8 + P E V u d H J 5 I F R 5 c G U 9 I k Z p b G x P Y m p l Y 3 R U e X B l I i B W Y W x 1 Z T 0 i c 1 R h Y m x l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U Y X J n Z X Q i I F Z h b H V l P S J z U 2 l h b U N o Y X J 0 I i A v P j x F b n R y e S B U e X B l P S J G a W x s Z W R D b 2 1 w b G V 0 Z V J l c 3 V s d F R v V 2 9 y a 3 N o Z W V 0 I i B W Y W x 1 Z T 0 i b D E i I C 8 + P E V u d H J 5 I F R 5 c G U 9 I l J l Y 2 9 2 Z X J 5 V G F y Z 2 V 0 U m 9 3 I i B W Y W x 1 Z T 0 i b D E i I C 8 + P E V u d H J 5 I F R 5 c G U 9 I l J l Y 2 9 2 Z X J 5 V G F y Z 2 V 0 Q 2 9 s d W 1 u I i B W Y W x 1 Z T 0 i b D E i I C 8 + P E V u d H J 5 I F R 5 c G U 9 I l J l Y 2 9 2 Z X J 5 V G F y Z 2 V 0 U 2 h l Z X Q i I F Z h b H V l P S J z U 2 h l Z X Q x I i A v P j x F b n R y e S B U e X B l P S J R d W V y e U l E I i B W Y W x 1 Z T 0 i c z c y N G U w Y W E 2 L T l h Z j c t N G Y z O C 0 5 Z D B l L T B m M j c y Y T Y 1 N G E 3 Z C I g L z 4 8 R W 5 0 c n k g V H l w Z T 0 i R m l s b E x h c 3 R V c G R h d G V k I i B W Y W x 1 Z T 0 i Z D I w M j I t M D Q t M j R U M D M 6 M z k 6 N T A u M T I 0 M z k 0 O V o i I C 8 + P E V u d H J 5 I F R 5 c G U 9 I k Z p b G x F c n J v c k N v d W 5 0 I i B W Y W x 1 Z T 0 i b D A i I C 8 + P E V u d H J 5 I F R 5 c G U 9 I k Z p b G x D b 2 x 1 b W 5 U e X B l c y I g V m F s d W U 9 I n N C Z 0 1 H Q m d V R k J R V U Z C U V l G Q m d V R k J R V U d C U V l G Q l F V R y I g L z 4 8 R W 5 0 c n k g V H l w Z T 0 i R m l s b E N v b H V t b k 5 h b W V z I i B W Y W x 1 Z T 0 i c 1 s m c X V v d D t O Y W 1 l J n F 1 b 3 Q 7 L C Z x d W 9 0 O 0 5 v L i Z x d W 9 0 O y w m c X V v d D t M a W 5 r c y Z x d W 9 0 O y w m c X V v d D t T a W d u J n F 1 b 3 Q 7 L C Z x d W 9 0 O 0 x h c 3 Q m c X V v d D s s J n F 1 b 3 Q 7 Q 2 h n J S Z x d W 9 0 O y w m c X V v d D t W b 2 x 1 b W U m c X V v d D s s J n F 1 b 3 Q 7 V m F s d W U g K G s p J n F 1 b 3 Q 7 L C Z x d W 9 0 O 0 1 D Y X A g K E 0 p J n F 1 b 3 Q 7 L C Z x d W 9 0 O 1 A v R S Z x d W 9 0 O y w m c X V v d D t Q L 0 J W J n F 1 b 3 Q 7 L C Z x d W 9 0 O 0 Q v R S Z x d W 9 0 O y w m c X V v d D t E U F M m c X V v d D s s J n F 1 b 3 Q 7 R V B T J n F 1 b 3 Q 7 L C Z x d W 9 0 O 1 J P Q S U m c X V v d D s s J n F 1 b 3 Q 7 U k 9 F J S Z x d W 9 0 O y w m c X V v d D t O U E 0 l J n F 1 b 3 Q 7 L C Z x d W 9 0 O 1 l p Z W x k J S Z x d W 9 0 O y w m c X V v d D t G R m x v Y X Q l J n F 1 b 3 Q 7 L C Z x d W 9 0 O 0 1 H J S Z x d W 9 0 O y w m c X V v d D t N Y W d p Y z E m c X V v d D s s J n F 1 b 3 Q 7 T W F n a W M y J n F 1 b 3 Q 7 L C Z x d W 9 0 O 1 B F R y Z x d W 9 0 O y w m c X V v d D t D R y Z x d W 9 0 O 1 0 i I C 8 + P E V u d H J 5 I F R 5 c G U 9 I k Z p b G x F c n J v c k N v Z G U i I F Z h b H V l P S J z V W 5 r b m 9 3 b i I g L z 4 8 R W 5 0 c n k g V H l w Z T 0 i R m l s b F N 0 Y X R 1 c y I g V m F s d W U 9 I n N X Y W l 0 a W 5 n R m 9 y R X h j Z W x S Z W Z y Z X N o I i A v P j x F b n R y e S B U e X B l P S J G a W x s Q 2 9 1 b n Q i I F Z h b H V l P S J s N z c 5 I i A v P j x F b n R y e S B U e X B l P S J B Z G R l Z F R v R G F 0 Y U 1 v Z G V s I i B W Y W x 1 Z T 0 i b D A i I C 8 + P E V u d H J 5 I F R 5 c G U 9 I l J l b G F 0 a W 9 u c 2 h p c E l u Z m 9 D b 2 5 0 Y W l u Z X I i I F Z h b H V l P S J z e y Z x d W 9 0 O 2 N v b H V t b k N v d W 5 0 J n F 1 b 3 Q 7 O j I 0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T a W F t Q 2 h h c n Q v Q 2 h h b m d l Z C B U e X B l L n t O Y W 1 l L D B 9 J n F 1 b 3 Q 7 L C Z x d W 9 0 O 1 N l Y 3 R p b 2 4 x L 1 N p Y W 1 D a G F y d C 9 D a G F u Z 2 V k I F R 5 c G U u e 0 5 v L i w x f S Z x d W 9 0 O y w m c X V v d D t T Z W N 0 a W 9 u M S 9 T a W F t Q 2 h h c n Q v Q 2 h h b m d l Z C B U e X B l L n t M a W 5 r c y w y f S Z x d W 9 0 O y w m c X V v d D t T Z W N 0 a W 9 u M S 9 T a W F t Q 2 h h c n Q v Q 2 h h b m d l Z C B U e X B l L n t T a W d u L D N 9 J n F 1 b 3 Q 7 L C Z x d W 9 0 O 1 N l Y 3 R p b 2 4 x L 1 N p Y W 1 D a G F y d C 9 D a G F u Z 2 V k I F R 5 c G U u e 0 x h c 3 Q s N H 0 m c X V v d D s s J n F 1 b 3 Q 7 U 2 V j d G l v b j E v U 2 l h b U N o Y X J 0 L 0 N o Y W 5 n Z W Q g V H l w Z S 5 7 Q 2 h n J S w 1 f S Z x d W 9 0 O y w m c X V v d D t T Z W N 0 a W 9 u M S 9 T a W F t Q 2 h h c n Q v Q 2 h h b m d l Z C B U e X B l L n t W b 2 x 1 b W U s N n 0 m c X V v d D s s J n F 1 b 3 Q 7 U 2 V j d G l v b j E v U 2 l h b U N o Y X J 0 L 0 N o Y W 5 n Z W Q g V H l w Z S 5 7 V m F s d W U g K G s p L D d 9 J n F 1 b 3 Q 7 L C Z x d W 9 0 O 1 N l Y 3 R p b 2 4 x L 1 N p Y W 1 D a G F y d C 9 D a G F u Z 2 V k I F R 5 c G U u e 0 1 D Y X A g K E 0 p L D h 9 J n F 1 b 3 Q 7 L C Z x d W 9 0 O 1 N l Y 3 R p b 2 4 x L 1 N p Y W 1 D a G F y d C 9 D a G F u Z 2 V k I F R 5 c G U u e 1 A v R S w 5 f S Z x d W 9 0 O y w m c X V v d D t T Z W N 0 a W 9 u M S 9 T a W F t Q 2 h h c n Q v Q 2 h h b m d l Z C B U e X B l L n t Q L 0 J W L D E w f S Z x d W 9 0 O y w m c X V v d D t T Z W N 0 a W 9 u M S 9 T a W F t Q 2 h h c n Q v Q 2 h h b m d l Z C B U e X B l L n t E L 0 U s M T F 9 J n F 1 b 3 Q 7 L C Z x d W 9 0 O 1 N l Y 3 R p b 2 4 x L 1 N p Y W 1 D a G F y d C 9 D a G F u Z 2 V k I F R 5 c G U u e 0 R Q U y w x M n 0 m c X V v d D s s J n F 1 b 3 Q 7 U 2 V j d G l v b j E v U 2 l h b U N o Y X J 0 L 0 N o Y W 5 n Z W Q g V H l w Z S 5 7 R V B T L D E z f S Z x d W 9 0 O y w m c X V v d D t T Z W N 0 a W 9 u M S 9 T a W F t Q 2 h h c n Q v Q 2 h h b m d l Z C B U e X B l L n t S T 0 E l L D E 0 f S Z x d W 9 0 O y w m c X V v d D t T Z W N 0 a W 9 u M S 9 T a W F t Q 2 h h c n Q v Q 2 h h b m d l Z C B U e X B l L n t S T 0 U l L D E 1 f S Z x d W 9 0 O y w m c X V v d D t T Z W N 0 a W 9 u M S 9 T a W F t Q 2 h h c n Q v Q 2 h h b m d l Z C B U e X B l L n t O U E 0 l L D E 2 f S Z x d W 9 0 O y w m c X V v d D t T Z W N 0 a W 9 u M S 9 T a W F t Q 2 h h c n Q v Q 2 h h b m d l Z C B U e X B l L n t Z a W V s Z C U s M T d 9 J n F 1 b 3 Q 7 L C Z x d W 9 0 O 1 N l Y 3 R p b 2 4 x L 1 N p Y W 1 D a G F y d C 9 D a G F u Z 2 V k I F R 5 c G U u e 0 Z G b G 9 h d C U s M T h 9 J n F 1 b 3 Q 7 L C Z x d W 9 0 O 1 N l Y 3 R p b 2 4 x L 1 N p Y W 1 D a G F y d C 9 D a G F u Z 2 V k I F R 5 c G U u e 0 1 H J S w x O X 0 m c X V v d D s s J n F 1 b 3 Q 7 U 2 V j d G l v b j E v U 2 l h b U N o Y X J 0 L 0 N o Y W 5 n Z W Q g V H l w Z S 5 7 T W F n a W M x L D I w f S Z x d W 9 0 O y w m c X V v d D t T Z W N 0 a W 9 u M S 9 T a W F t Q 2 h h c n Q v Q 2 h h b m d l Z C B U e X B l L n t N Y W d p Y z I s M j F 9 J n F 1 b 3 Q 7 L C Z x d W 9 0 O 1 N l Y 3 R p b 2 4 x L 1 N p Y W 1 D a G F y d C 9 D a G F u Z 2 V k I F R 5 c G U u e 1 B F R y w y M n 0 m c X V v d D s s J n F 1 b 3 Q 7 U 2 V j d G l v b j E v U 2 l h b U N o Y X J 0 L 0 N o Y W 5 n Z W Q g V H l w Z S 5 7 Q 0 c s M j N 9 J n F 1 b 3 Q 7 X S w m c X V v d D t D b 2 x 1 b W 5 D b 3 V u d C Z x d W 9 0 O z o y N C w m c X V v d D t L Z X l D b 2 x 1 b W 5 O Y W 1 l c y Z x d W 9 0 O z p b X S w m c X V v d D t D b 2 x 1 b W 5 J Z G V u d G l 0 a W V z J n F 1 b 3 Q 7 O l s m c X V v d D t T Z W N 0 a W 9 u M S 9 T a W F t Q 2 h h c n Q v Q 2 h h b m d l Z C B U e X B l L n t O Y W 1 l L D B 9 J n F 1 b 3 Q 7 L C Z x d W 9 0 O 1 N l Y 3 R p b 2 4 x L 1 N p Y W 1 D a G F y d C 9 D a G F u Z 2 V k I F R 5 c G U u e 0 5 v L i w x f S Z x d W 9 0 O y w m c X V v d D t T Z W N 0 a W 9 u M S 9 T a W F t Q 2 h h c n Q v Q 2 h h b m d l Z C B U e X B l L n t M a W 5 r c y w y f S Z x d W 9 0 O y w m c X V v d D t T Z W N 0 a W 9 u M S 9 T a W F t Q 2 h h c n Q v Q 2 h h b m d l Z C B U e X B l L n t T a W d u L D N 9 J n F 1 b 3 Q 7 L C Z x d W 9 0 O 1 N l Y 3 R p b 2 4 x L 1 N p Y W 1 D a G F y d C 9 D a G F u Z 2 V k I F R 5 c G U u e 0 x h c 3 Q s N H 0 m c X V v d D s s J n F 1 b 3 Q 7 U 2 V j d G l v b j E v U 2 l h b U N o Y X J 0 L 0 N o Y W 5 n Z W Q g V H l w Z S 5 7 Q 2 h n J S w 1 f S Z x d W 9 0 O y w m c X V v d D t T Z W N 0 a W 9 u M S 9 T a W F t Q 2 h h c n Q v Q 2 h h b m d l Z C B U e X B l L n t W b 2 x 1 b W U s N n 0 m c X V v d D s s J n F 1 b 3 Q 7 U 2 V j d G l v b j E v U 2 l h b U N o Y X J 0 L 0 N o Y W 5 n Z W Q g V H l w Z S 5 7 V m F s d W U g K G s p L D d 9 J n F 1 b 3 Q 7 L C Z x d W 9 0 O 1 N l Y 3 R p b 2 4 x L 1 N p Y W 1 D a G F y d C 9 D a G F u Z 2 V k I F R 5 c G U u e 0 1 D Y X A g K E 0 p L D h 9 J n F 1 b 3 Q 7 L C Z x d W 9 0 O 1 N l Y 3 R p b 2 4 x L 1 N p Y W 1 D a G F y d C 9 D a G F u Z 2 V k I F R 5 c G U u e 1 A v R S w 5 f S Z x d W 9 0 O y w m c X V v d D t T Z W N 0 a W 9 u M S 9 T a W F t Q 2 h h c n Q v Q 2 h h b m d l Z C B U e X B l L n t Q L 0 J W L D E w f S Z x d W 9 0 O y w m c X V v d D t T Z W N 0 a W 9 u M S 9 T a W F t Q 2 h h c n Q v Q 2 h h b m d l Z C B U e X B l L n t E L 0 U s M T F 9 J n F 1 b 3 Q 7 L C Z x d W 9 0 O 1 N l Y 3 R p b 2 4 x L 1 N p Y W 1 D a G F y d C 9 D a G F u Z 2 V k I F R 5 c G U u e 0 R Q U y w x M n 0 m c X V v d D s s J n F 1 b 3 Q 7 U 2 V j d G l v b j E v U 2 l h b U N o Y X J 0 L 0 N o Y W 5 n Z W Q g V H l w Z S 5 7 R V B T L D E z f S Z x d W 9 0 O y w m c X V v d D t T Z W N 0 a W 9 u M S 9 T a W F t Q 2 h h c n Q v Q 2 h h b m d l Z C B U e X B l L n t S T 0 E l L D E 0 f S Z x d W 9 0 O y w m c X V v d D t T Z W N 0 a W 9 u M S 9 T a W F t Q 2 h h c n Q v Q 2 h h b m d l Z C B U e X B l L n t S T 0 U l L D E 1 f S Z x d W 9 0 O y w m c X V v d D t T Z W N 0 a W 9 u M S 9 T a W F t Q 2 h h c n Q v Q 2 h h b m d l Z C B U e X B l L n t O U E 0 l L D E 2 f S Z x d W 9 0 O y w m c X V v d D t T Z W N 0 a W 9 u M S 9 T a W F t Q 2 h h c n Q v Q 2 h h b m d l Z C B U e X B l L n t Z a W V s Z C U s M T d 9 J n F 1 b 3 Q 7 L C Z x d W 9 0 O 1 N l Y 3 R p b 2 4 x L 1 N p Y W 1 D a G F y d C 9 D a G F u Z 2 V k I F R 5 c G U u e 0 Z G b G 9 h d C U s M T h 9 J n F 1 b 3 Q 7 L C Z x d W 9 0 O 1 N l Y 3 R p b 2 4 x L 1 N p Y W 1 D a G F y d C 9 D a G F u Z 2 V k I F R 5 c G U u e 0 1 H J S w x O X 0 m c X V v d D s s J n F 1 b 3 Q 7 U 2 V j d G l v b j E v U 2 l h b U N o Y X J 0 L 0 N o Y W 5 n Z W Q g V H l w Z S 5 7 T W F n a W M x L D I w f S Z x d W 9 0 O y w m c X V v d D t T Z W N 0 a W 9 u M S 9 T a W F t Q 2 h h c n Q v Q 2 h h b m d l Z C B U e X B l L n t N Y W d p Y z I s M j F 9 J n F 1 b 3 Q 7 L C Z x d W 9 0 O 1 N l Y 3 R p b 2 4 x L 1 N p Y W 1 D a G F y d C 9 D a G F u Z 2 V k I F R 5 c G U u e 1 B F R y w y M n 0 m c X V v d D s s J n F 1 b 3 Q 7 U 2 V j d G l v b j E v U 2 l h b U N o Y X J 0 L 0 N o Y W 5 n Z W Q g V H l w Z S 5 7 Q 0 c s M j N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T a W F t Q 2 h h c n Q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2 l h b U N o Y X J 0 L 0 R h d G E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2 l h b U N o Y X J 0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2 V 0 d H J h Z G V J Q U F f Q 2 9 u Y 2 V u c 3 V z P C 9 J d G V t U G F 0 a D 4 8 L 0 l 0 Z W 1 M b 2 N h d G l v b j 4 8 U 3 R h Y m x l R W 5 0 c m l l c z 4 8 R W 5 0 c n k g V H l w Z T 0 i S X N Q c m l 2 Y X R l I i B W Y W x 1 Z T 0 i b D A i I C 8 + P E V u d H J 5 I F R 5 c G U 9 I k J 1 Z m Z l c k 5 l e H R S Z W Z y Z X N o I i B W Y W x 1 Z T 0 i b D E i I C 8 + P E V u d H J 5 I F R 5 c G U 9 I l J l c 3 V s d F R 5 c G U i I F Z h b H V l P S J z R X h j Z X B 0 a W 9 u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x I i A v P j x F b n R y e S B U e X B l P S J G a W x s Q 2 9 s d W 1 u T m F t Z X M i I F Z h b H V l P S J z W y Z x d W 9 0 O 0 5 l d C B Q c m 9 m a X Q v I F Z h b H V h d G l v b i D g u K v g u K H g u K f g u J Q v 4 L i r 4 L i 4 4 L m J 4 L i Z K i o q K i D g u K L g u K 3 g u J T g u K P g u K f g u K H g u J f g u L j g u I H g u K v g u K H g u K f g u J Q g U W 9 R J S B Z b 1 k l J n F 1 b 3 Q 7 L C Z x d W 9 0 O z I w M j A g Q W N 0 d W F s I E 5 l d C B Q c m 9 m a X Q g K O C 4 p e C 5 i e C 4 s u C 4 m e C 4 m u C 4 s u C 4 l y k g L S A t I C 0 q J n F 1 b 3 Q 7 L C Z x d W 9 0 O z I w M j E g T m V 0 I F B y b 2 Z p d C B G b 3 J l Y 2 F z d C A g K O C 4 p e C 5 i e C 4 s u C 4 m e C 4 m u C 4 s u C 4 l y k g 4 L i T I O C 4 g S 7 g u K I u I D I w I C 0 g L S A t J n F 1 b 3 Q 7 L C Z x d W 9 0 O z I w M j E g T m V 0 I F B y b 2 Z p d C B G b 3 J l Y 2 F z d C A g K O C 4 p e C 5 i e C 4 s u C 4 m e C 4 m u C 4 s u C 4 l y k g 4 L i T I O C 4 m C 7 g u I Q u I D I w I C 0 g L S A t J n F 1 b 3 Q 7 L C Z x d W 9 0 O z I w M j E g T m V 0 I F B y b 2 Z p d C B G b 3 J l Y 2 F z d C A g K O C 4 p e C 5 i e C 4 s u C 4 m e C 4 m u C 4 s u C 4 l y k g 4 L i T I O C 4 o e C 4 t S 7 g u I Q u I D I x I C 0 g L S A t J n F 1 b 3 Q 7 L C Z x d W 9 0 O z I w M j E g T m V 0 I F B y b 2 Z p d C B G b 3 J l Y 2 F z d C A g K O C 4 p e C 5 i e C 4 s u C 4 m e C 4 m u C 4 s u C 4 l y k g 4 L i T I O C 4 o e C 4 t C 7 g u K I u I D I x I C 0 g L S o q I C 0 m c X V v d D s s J n F 1 b 3 Q 7 M j A y M i B O Z X Q g U H J v Z m l 0 I E Z v c m V j Y X N 0 I C A o 4 L i l 4 L m J 4 L i y 4 L i Z 4 L i a 4 L i y 4 L i X K S D g u J M g 4 L i B L u C 4 o i 4 g M j E g L S A t I C 0 m c X V v d D s s J n F 1 b 3 Q 7 M j A y M i B O Z X Q g U H J v Z m l 0 I E Z v c m V j Y X N 0 I C A o 4 L i l 4 L m J 4 L i y 4 L i Z 4 L i a 4 L i y 4 L i X K S D g u J M g 4 L i Y L u C 4 h C 4 g M j E g L S A t I C 0 m c X V v d D s s J n F 1 b 3 Q 7 M j A y M i B O Z X Q g U H J v Z m l 0 I E Z v c m V j Y X N 0 I C A o 4 L i l 4 L m J 4 L i y 4 L i Z 4 L i a 4 L i y 4 L i X K S D g u J M g 4 L i h 4 L i 1 L u C 4 h C 4 g M j I g L S A t I C 0 m c X V v d D s s J n F 1 b 3 Q 7 M j A y M i B O Z X Q g U H J v Z m l 0 I E Z v c m V j Y X N 0 I C A o 4 L i l 4 L m J 4 L i y 4 L i Z 4 L i a 4 L i y 4 L i X K S D g u J M g 4 L i h 4 L i 0 L u C 4 o i 4 g M j I g L S A t K i o g L S Z x d W 9 0 O y w m c X V v d D t W Y W x 1 Y X R p b 2 4 g R m 9 y Z W N h c 3 Q g M j F Q L 0 U q K i o m c X V v d D s s J n F 1 b 3 Q 7 V m F s d W F 0 a W 9 u I E Z v c m V j Y X N 0 I D I x U C 9 C V i o q K i Z x d W 9 0 O y w m c X V v d D t W Y W x 1 Y X R p b 2 4 g R m 9 y Z W N h c 3 Q g M j F E S V Y m c X V v d D s s J n F 1 b 3 Q 7 V m F s d W F 0 a W 9 u I E Z v c m V j Y X N 0 I F R h c m d l d C B Q c m l j Z S Z x d W 9 0 O 1 0 i I C 8 + P E V u d H J 5 I F R 5 c G U 9 I k Z p b G x D b 2 x 1 b W 5 U e X B l c y I g V m F s d W U 9 I n N C Z 1 l H Q m d Z R 0 J n W U d C Z 1 l H Q m d Z P S I g L z 4 8 R W 5 0 c n k g V H l w Z T 0 i R m l s b E x h c 3 R V c G R h d G V k I i B W Y W x 1 Z T 0 i Z D I w M j Q t M D Q t M T h U M T A 6 M T A 6 M T M u N z Y 0 M j E 4 O V o i I C 8 + P E V u d H J 5 I F R 5 c G U 9 I k Z p b G x F c n J v c k N v d W 5 0 I i B W Y W x 1 Z T 0 i b D A i I C 8 + P E V u d H J 5 I F R 5 c G U 9 I k Z p b G x F c n J v c k N v Z G U i I F Z h b H V l P S J z V W 5 r b m 9 3 b i I g L z 4 8 R W 5 0 c n k g V H l w Z T 0 i U m V j b 3 Z l c n l U Y X J n Z X R S b 3 c i I F Z h b H V l P S J s M S I g L z 4 8 R W 5 0 c n k g V H l w Z T 0 i U m V j b 3 Z l c n l U Y X J n Z X R D b 2 x 1 b W 4 i I F Z h b H V l P S J s M S I g L z 4 8 R W 5 0 c n k g V H l w Z T 0 i U m V j b 3 Z l c n l U Y X J n Z X R T a G V l d C I g V m F s d W U 9 I n N T a G V l d D M i I C 8 + P E V u d H J 5 I F R 5 c G U 9 I l F 1 Z X J 5 S U Q i I F Z h b H V l P S J z N m I 2 N G J j M T M t Y j l i O C 0 0 Z j J i L W I 0 M 2 I t M j E x Y 2 E w Y j I 0 Y T l l I i A v P j x F b n R y e S B U e X B l P S J G a W x s Q 2 9 1 b n Q i I F Z h b H V l P S J s M j U 4 I i A v P j x F b n R y e S B U e X B l P S J B Z G R l Z F R v R G F 0 Y U 1 v Z G V s I i B W Y W x 1 Z T 0 i b D A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0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T Z X R 0 c m F k Z U l B Q V 9 D b 2 5 j Z W 5 z d X M v R G F 0 Y T A u e 0 5 l d C B Q c m 9 m a X Q v I F Z h b H V h d G l v b i D g u K v g u K H g u K f g u J Q v 4 L i r 4 L i 4 4 L m J 4 L i Z K i o q K i D g u K L g u K 3 g u J T g u K P g u K f g u K H g u J f g u L j g u I H g u K v g u K H g u K f g u J Q g U W 9 R J S B Z b 1 k l L D B 9 J n F 1 b 3 Q 7 L C Z x d W 9 0 O 1 N l Y 3 R p b 2 4 x L 1 N l d H R y Y W R l S U F B X 0 N v b m N l b n N 1 c y 9 E Y X R h M C 5 7 M j A y M C B B Y 3 R 1 Y W w g T m V 0 I F B y b 2 Z p d C A o 4 L i l 4 L m J 4 L i y 4 L i Z 4 L i a 4 L i y 4 L i X K S A t I C 0 g L S o s M X 0 m c X V v d D s s J n F 1 b 3 Q 7 U 2 V j d G l v b j E v U 2 V 0 d H J h Z G V J Q U F f Q 2 9 u Y 2 V u c 3 V z L 0 R h d G E w L n s y M D I x I E 5 l d C B Q c m 9 m a X Q g R m 9 y Z W N h c 3 Q g I C j g u K X g u Y n g u L L g u J n g u J r g u L L g u J c p I O C 4 k y D g u I E u 4 L i i L i A y M C A t I C 0 g L S w y f S Z x d W 9 0 O y w m c X V v d D t T Z W N 0 a W 9 u M S 9 T Z X R 0 c m F k Z U l B Q V 9 D b 2 5 j Z W 5 z d X M v R G F 0 Y T A u e z I w M j E g T m V 0 I F B y b 2 Z p d C B G b 3 J l Y 2 F z d C A g K O C 4 p e C 5 i e C 4 s u C 4 m e C 4 m u C 4 s u C 4 l y k g 4 L i T I O C 4 m C 7 g u I Q u I D I w I C 0 g L S A t L D N 9 J n F 1 b 3 Q 7 L C Z x d W 9 0 O 1 N l Y 3 R p b 2 4 x L 1 N l d H R y Y W R l S U F B X 0 N v b m N l b n N 1 c y 9 E Y X R h M C 5 7 M j A y M S B O Z X Q g U H J v Z m l 0 I E Z v c m V j Y X N 0 I C A o 4 L i l 4 L m J 4 L i y 4 L i Z 4 L i a 4 L i y 4 L i X K S D g u J M g 4 L i h 4 L i 1 L u C 4 h C 4 g M j E g L S A t I C 0 s N H 0 m c X V v d D s s J n F 1 b 3 Q 7 U 2 V j d G l v b j E v U 2 V 0 d H J h Z G V J Q U F f Q 2 9 u Y 2 V u c 3 V z L 0 R h d G E w L n s y M D I x I E 5 l d C B Q c m 9 m a X Q g R m 9 y Z W N h c 3 Q g I C j g u K X g u Y n g u L L g u J n g u J r g u L L g u J c p I O C 4 k y D g u K H g u L Q u 4 L i i L i A y M S A t I C 0 q K i A t L D V 9 J n F 1 b 3 Q 7 L C Z x d W 9 0 O 1 N l Y 3 R p b 2 4 x L 1 N l d H R y Y W R l S U F B X 0 N v b m N l b n N 1 c y 9 E Y X R h M C 5 7 M j A y M i B O Z X Q g U H J v Z m l 0 I E Z v c m V j Y X N 0 I C A o 4 L i l 4 L m J 4 L i y 4 L i Z 4 L i a 4 L i y 4 L i X K S D g u J M g 4 L i B L u C 4 o i 4 g M j E g L S A t I C 0 s N n 0 m c X V v d D s s J n F 1 b 3 Q 7 U 2 V j d G l v b j E v U 2 V 0 d H J h Z G V J Q U F f Q 2 9 u Y 2 V u c 3 V z L 0 R h d G E w L n s y M D I y I E 5 l d C B Q c m 9 m a X Q g R m 9 y Z W N h c 3 Q g I C j g u K X g u Y n g u L L g u J n g u J r g u L L g u J c p I O C 4 k y D g u J g u 4 L i E L i A y M S A t I C 0 g L S w 3 f S Z x d W 9 0 O y w m c X V v d D t T Z W N 0 a W 9 u M S 9 T Z X R 0 c m F k Z U l B Q V 9 D b 2 5 j Z W 5 z d X M v R G F 0 Y T A u e z I w M j I g T m V 0 I F B y b 2 Z p d C B G b 3 J l Y 2 F z d C A g K O C 4 p e C 5 i e C 4 s u C 4 m e C 4 m u C 4 s u C 4 l y k g 4 L i T I O C 4 o e C 4 t S 7 g u I Q u I D I y I C 0 g L S A t L D h 9 J n F 1 b 3 Q 7 L C Z x d W 9 0 O 1 N l Y 3 R p b 2 4 x L 1 N l d H R y Y W R l S U F B X 0 N v b m N l b n N 1 c y 9 E Y X R h M C 5 7 M j A y M i B O Z X Q g U H J v Z m l 0 I E Z v c m V j Y X N 0 I C A o 4 L i l 4 L m J 4 L i y 4 L i Z 4 L i a 4 L i y 4 L i X K S D g u J M g 4 L i h 4 L i 0 L u C 4 o i 4 g M j I g L S A t K i o g L S w 5 f S Z x d W 9 0 O y w m c X V v d D t T Z W N 0 a W 9 u M S 9 T Z X R 0 c m F k Z U l B Q V 9 D b 2 5 j Z W 5 z d X M v R G F 0 Y T A u e 1 Z h b H V h d G l v b i B G b 3 J l Y 2 F z d C A y M V A v R S o q K i w x M H 0 m c X V v d D s s J n F 1 b 3 Q 7 U 2 V j d G l v b j E v U 2 V 0 d H J h Z G V J Q U F f Q 2 9 u Y 2 V u c 3 V z L 0 R h d G E w L n t W Y W x 1 Y X R p b 2 4 g R m 9 y Z W N h c 3 Q g M j F Q L 0 J W K i o q L D E x f S Z x d W 9 0 O y w m c X V v d D t T Z W N 0 a W 9 u M S 9 T Z X R 0 c m F k Z U l B Q V 9 D b 2 5 j Z W 5 z d X M v R G F 0 Y T A u e 1 Z h b H V h d G l v b i B G b 3 J l Y 2 F z d C A y M U R J V i w x M n 0 m c X V v d D s s J n F 1 b 3 Q 7 U 2 V j d G l v b j E v U 2 V 0 d H J h Z G V J Q U F f Q 2 9 u Y 2 V u c 3 V z L 0 R h d G E w L n t W Y W x 1 Y X R p b 2 4 g R m 9 y Z W N h c 3 Q g V G F y Z 2 V 0 I F B y a W N l L D E z f S Z x d W 9 0 O 1 0 s J n F 1 b 3 Q 7 Q 2 9 s d W 1 u Q 2 9 1 b n Q m c X V v d D s 6 M T Q s J n F 1 b 3 Q 7 S 2 V 5 Q 2 9 s d W 1 u T m F t Z X M m c X V v d D s 6 W 1 0 s J n F 1 b 3 Q 7 Q 2 9 s d W 1 u S W R l b n R p d G l l c y Z x d W 9 0 O z p b J n F 1 b 3 Q 7 U 2 V j d G l v b j E v U 2 V 0 d H J h Z G V J Q U F f Q 2 9 u Y 2 V u c 3 V z L 0 R h d G E w L n t O Z X Q g U H J v Z m l 0 L y B W Y W x 1 Y X R p b 2 4 g 4 L i r 4 L i h 4 L i n 4 L i U L + C 4 q + C 4 u O C 5 i e C 4 m S o q K i o g 4 L i i 4 L i t 4 L i U 4 L i j 4 L i n 4 L i h 4 L i X 4 L i 4 4 L i B 4 L i r 4 L i h 4 L i n 4 L i U I F F v U S U g W W 9 Z J S w w f S Z x d W 9 0 O y w m c X V v d D t T Z W N 0 a W 9 u M S 9 T Z X R 0 c m F k Z U l B Q V 9 D b 2 5 j Z W 5 z d X M v R G F 0 Y T A u e z I w M j A g Q W N 0 d W F s I E 5 l d C B Q c m 9 m a X Q g K O C 4 p e C 5 i e C 4 s u C 4 m e C 4 m u C 4 s u C 4 l y k g L S A t I C 0 q L D F 9 J n F 1 b 3 Q 7 L C Z x d W 9 0 O 1 N l Y 3 R p b 2 4 x L 1 N l d H R y Y W R l S U F B X 0 N v b m N l b n N 1 c y 9 E Y X R h M C 5 7 M j A y M S B O Z X Q g U H J v Z m l 0 I E Z v c m V j Y X N 0 I C A o 4 L i l 4 L m J 4 L i y 4 L i Z 4 L i a 4 L i y 4 L i X K S D g u J M g 4 L i B L u C 4 o i 4 g M j A g L S A t I C 0 s M n 0 m c X V v d D s s J n F 1 b 3 Q 7 U 2 V j d G l v b j E v U 2 V 0 d H J h Z G V J Q U F f Q 2 9 u Y 2 V u c 3 V z L 0 R h d G E w L n s y M D I x I E 5 l d C B Q c m 9 m a X Q g R m 9 y Z W N h c 3 Q g I C j g u K X g u Y n g u L L g u J n g u J r g u L L g u J c p I O C 4 k y D g u J g u 4 L i E L i A y M C A t I C 0 g L S w z f S Z x d W 9 0 O y w m c X V v d D t T Z W N 0 a W 9 u M S 9 T Z X R 0 c m F k Z U l B Q V 9 D b 2 5 j Z W 5 z d X M v R G F 0 Y T A u e z I w M j E g T m V 0 I F B y b 2 Z p d C B G b 3 J l Y 2 F z d C A g K O C 4 p e C 5 i e C 4 s u C 4 m e C 4 m u C 4 s u C 4 l y k g 4 L i T I O C 4 o e C 4 t S 7 g u I Q u I D I x I C 0 g L S A t L D R 9 J n F 1 b 3 Q 7 L C Z x d W 9 0 O 1 N l Y 3 R p b 2 4 x L 1 N l d H R y Y W R l S U F B X 0 N v b m N l b n N 1 c y 9 E Y X R h M C 5 7 M j A y M S B O Z X Q g U H J v Z m l 0 I E Z v c m V j Y X N 0 I C A o 4 L i l 4 L m J 4 L i y 4 L i Z 4 L i a 4 L i y 4 L i X K S D g u J M g 4 L i h 4 L i 0 L u C 4 o i 4 g M j E g L S A t K i o g L S w 1 f S Z x d W 9 0 O y w m c X V v d D t T Z W N 0 a W 9 u M S 9 T Z X R 0 c m F k Z U l B Q V 9 D b 2 5 j Z W 5 z d X M v R G F 0 Y T A u e z I w M j I g T m V 0 I F B y b 2 Z p d C B G b 3 J l Y 2 F z d C A g K O C 4 p e C 5 i e C 4 s u C 4 m e C 4 m u C 4 s u C 4 l y k g 4 L i T I O C 4 g S 7 g u K I u I D I x I C 0 g L S A t L D Z 9 J n F 1 b 3 Q 7 L C Z x d W 9 0 O 1 N l Y 3 R p b 2 4 x L 1 N l d H R y Y W R l S U F B X 0 N v b m N l b n N 1 c y 9 E Y X R h M C 5 7 M j A y M i B O Z X Q g U H J v Z m l 0 I E Z v c m V j Y X N 0 I C A o 4 L i l 4 L m J 4 L i y 4 L i Z 4 L i a 4 L i y 4 L i X K S D g u J M g 4 L i Y L u C 4 h C 4 g M j E g L S A t I C 0 s N 3 0 m c X V v d D s s J n F 1 b 3 Q 7 U 2 V j d G l v b j E v U 2 V 0 d H J h Z G V J Q U F f Q 2 9 u Y 2 V u c 3 V z L 0 R h d G E w L n s y M D I y I E 5 l d C B Q c m 9 m a X Q g R m 9 y Z W N h c 3 Q g I C j g u K X g u Y n g u L L g u J n g u J r g u L L g u J c p I O C 4 k y D g u K H g u L U u 4 L i E L i A y M i A t I C 0 g L S w 4 f S Z x d W 9 0 O y w m c X V v d D t T Z W N 0 a W 9 u M S 9 T Z X R 0 c m F k Z U l B Q V 9 D b 2 5 j Z W 5 z d X M v R G F 0 Y T A u e z I w M j I g T m V 0 I F B y b 2 Z p d C B G b 3 J l Y 2 F z d C A g K O C 4 p e C 5 i e C 4 s u C 4 m e C 4 m u C 4 s u C 4 l y k g 4 L i T I O C 4 o e C 4 t C 7 g u K I u I D I y I C 0 g L S o q I C 0 s O X 0 m c X V v d D s s J n F 1 b 3 Q 7 U 2 V j d G l v b j E v U 2 V 0 d H J h Z G V J Q U F f Q 2 9 u Y 2 V u c 3 V z L 0 R h d G E w L n t W Y W x 1 Y X R p b 2 4 g R m 9 y Z W N h c 3 Q g M j F Q L 0 U q K i o s M T B 9 J n F 1 b 3 Q 7 L C Z x d W 9 0 O 1 N l Y 3 R p b 2 4 x L 1 N l d H R y Y W R l S U F B X 0 N v b m N l b n N 1 c y 9 E Y X R h M C 5 7 V m F s d W F 0 a W 9 u I E Z v c m V j Y X N 0 I D I x U C 9 C V i o q K i w x M X 0 m c X V v d D s s J n F 1 b 3 Q 7 U 2 V j d G l v b j E v U 2 V 0 d H J h Z G V J Q U F f Q 2 9 u Y 2 V u c 3 V z L 0 R h d G E w L n t W Y W x 1 Y X R p b 2 4 g R m 9 y Z W N h c 3 Q g M j F E S V Y s M T J 9 J n F 1 b 3 Q 7 L C Z x d W 9 0 O 1 N l Y 3 R p b 2 4 x L 1 N l d H R y Y W R l S U F B X 0 N v b m N l b n N 1 c y 9 E Y X R h M C 5 7 V m F s d W F 0 a W 9 u I E Z v c m V j Y X N 0 I F R h c m d l d C B Q c m l j Z S w x M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N l d H R y Y W R l S U F B X 0 N v b m N l b n N 1 c y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Z X R 0 c m F k Z U l B Q V 9 D b 2 5 j Z W 5 z d X M v R G F 0 Y T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Z X R 0 c m F k Z U l B Q V 9 D b 2 5 j Z W 5 z d X M l M j A o M i k 8 L 0 l 0 Z W 1 Q Y X R o P j w v S X R l b U x v Y 2 F 0 a W 9 u P j x T d G F i b G V F b n R y a W V z P j x F b n R y e S B U e X B l P S J J c 1 B y a X Z h d G U i I F Z h b H V l P S J s M C I g L z 4 8 R W 5 0 c n k g V H l w Z T 0 i Q n V m Z m V y T m V 4 d F J l Z n J l c 2 g i I F Z h b H V l P S J s M S I g L z 4 8 R W 5 0 c n k g V H l w Z T 0 i U m V z d W x 0 V H l w Z S I g V m F s d W U 9 I n N F e G N l c H R p b 2 4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E i I C 8 + P E V u d H J 5 I F R 5 c G U 9 I l J l Y 2 9 2 Z X J 5 V G F y Z 2 V 0 U m 9 3 I i B W Y W x 1 Z T 0 i b D E i I C 8 + P E V u d H J 5 I F R 5 c G U 9 I l J l Y 2 9 2 Z X J 5 V G F y Z 2 V 0 Q 2 9 s d W 1 u I i B W Y W x 1 Z T 0 i b D E i I C 8 + P E V u d H J 5 I F R 5 c G U 9 I l J l Y 2 9 2 Z X J 5 V G F y Z 2 V 0 U 2 h l Z X Q i I F Z h b H V l P S J z U 2 h l Z X Q z I i A v P j x F b n R y e S B U e X B l P S J R d W V y e U l E I i B W Y W x 1 Z T 0 i c z U 4 N z E 1 M D B h L W M y N T g t N D c x Y S 1 h N D k 2 L T Y x Z j A 1 O D E z Z W F j N S I g L z 4 8 R W 5 0 c n k g V H l w Z T 0 i R m l s b E V y c m 9 y Q 2 9 1 b n Q i I F Z h b H V l P S J s M C I g L z 4 8 R W 5 0 c n k g V H l w Z T 0 i R m l s b E x h c 3 R V c G R h d G V k I i B W Y W x 1 Z T 0 i Z D I w M j Q t M D Q t M T h U M T A 6 M T A 6 M T M u O D A 0 M j E 4 M 1 o i I C 8 + P E V u d H J 5 I F R 5 c G U 9 I k Z p b G x F c n J v c k N v Z G U i I F Z h b H V l P S J z V W 5 r b m 9 3 b i I g L z 4 8 R W 5 0 c n k g V H l w Z T 0 i R m l s b E N v b H V t b l R 5 c G V z I i B W Y W x 1 Z T 0 i c 0 J n W U d C Z 1 l H Q m d Z R 0 J n W U d C Z 1 k 9 I i A v P j x F b n R y e S B U e X B l P S J G a W x s Q 2 9 1 b n Q i I F Z h b H V l P S J s M C I g L z 4 8 R W 5 0 c n k g V H l w Z T 0 i R m l s b E N v b H V t b k 5 h b W V z I i B W Y W x 1 Z T 0 i c 1 s m c X V v d D t O Z X Q g U H J v Z m l 0 L y B W Y W x 1 Y X R p b 2 4 g 4 L i r 4 L i h 4 L i n 4 L i U L + C 4 q + C 4 u O C 5 i e C 4 m S o q K i o g 4 L i i 4 L i t 4 L i U 4 L i j 4 L i n 4 L i h 4 L i X 4 L i 4 4 L i B 4 L i r 4 L i h 4 L i n 4 L i U I F F v U S U g W W 9 Z J S Z x d W 9 0 O y w m c X V v d D s y M D I x I E F j d H V h b C B O Z X Q g U H J v Z m l 0 I C j g u K X g u Y n g u L L g u J n g u J r g u L L g u J c p I C 0 g L S A t K i Z x d W 9 0 O y w m c X V v d D s y M D I y I E 5 l d C B Q c m 9 m a X Q g R m 9 y Z W N h c 3 Q g I C j g u K X g u Y n g u L L g u J n g u J r g u L L g u J c p I O C 4 k y D g u I E u 4 L i i L i A y M S A t I C 0 g L S Z x d W 9 0 O y w m c X V v d D s y M D I y I E 5 l d C B Q c m 9 m a X Q g R m 9 y Z W N h c 3 Q g I C j g u K X g u Y n g u L L g u J n g u J r g u L L g u J c p I O C 4 k y D g u J g u 4 L i E L i A y M S A t I C 0 g L S Z x d W 9 0 O y w m c X V v d D s y M D I y I E 5 l d C B Q c m 9 m a X Q g R m 9 y Z W N h c 3 Q g I C j g u K X g u Y n g u L L g u J n g u J r g u L L g u J c p I O C 4 k y D g u K H g u L U u 4 L i E L i A y M i A t I C 0 g L S Z x d W 9 0 O y w m c X V v d D s y M D I y I E 5 l d C B Q c m 9 m a X Q g R m 9 y Z W N h c 3 Q g I C j g u K X g u Y n g u L L g u J n g u J r g u L L g u J c p I O C 4 k y D g u J 4 u 4 L i E L i A y M i A t I C 0 q K i A t J n F 1 b 3 Q 7 L C Z x d W 9 0 O z I w M j M g T m V 0 I F B y b 2 Z p d C B G b 3 J l Y 2 F z d C A g K O C 4 p e C 5 i e C 4 s u C 4 m e C 4 m u C 4 s u C 4 l y k g 4 L i T I O C 4 g S 7 g u K I u I D I y I C 0 g L S A t J n F 1 b 3 Q 7 L C Z x d W 9 0 O z I w M j M g T m V 0 I F B y b 2 Z p d C B G b 3 J l Y 2 F z d C A g K O C 4 p e C 5 i e C 4 s u C 4 m e C 4 m u C 4 s u C 4 l y k g 4 L i T I O C 4 m C 7 g u I Q u I D I y I C 0 g L S A t J n F 1 b 3 Q 7 L C Z x d W 9 0 O z I w M j M g T m V 0 I F B y b 2 Z p d C B G b 3 J l Y 2 F z d C A g K O C 4 p e C 5 i e C 4 s u C 4 m e C 4 m u C 4 s u C 4 l y k g 4 L i T I O C 4 o e C 4 t S 7 g u I Q u I D I z I C 0 g L S A t J n F 1 b 3 Q 7 L C Z x d W 9 0 O z I w M j M g T m V 0 I F B y b 2 Z p d C B G b 3 J l Y 2 F z d C A g K O C 4 p e C 5 i e C 4 s u C 4 m e C 4 m u C 4 s u C 4 l y k g 4 L i T I O C 4 n i 7 g u I Q u I D I z I C 0 g L S o q I C 0 m c X V v d D s s J n F 1 b 3 Q 7 V m F s d W F 0 a W 9 u I E Z v c m V j Y X N 0 I D I y U C 9 F K i o q J n F 1 b 3 Q 7 L C Z x d W 9 0 O 1 Z h b H V h d G l v b i B G b 3 J l Y 2 F z d C A y M l A v Q l Y q K i o m c X V v d D s s J n F 1 b 3 Q 7 V m F s d W F 0 a W 9 u I E Z v c m V j Y X N 0 I D I y R E l W J n F 1 b 3 Q 7 L C Z x d W 9 0 O 1 Z h b H V h d G l v b i B G b 3 J l Y 2 F z d C B U Y X J n Z X Q g U H J p Y 2 U m c X V v d D t d I i A v P j x F b n R y e S B U e X B l P S J B Z G R l Z F R v R G F 0 Y U 1 v Z G V s I i B W Y W x 1 Z T 0 i b D A i I C 8 + P E V u d H J 5 I F R 5 c G U 9 I k Z p b G x T d G F 0 d X M i I F Z h b H V l P S J z V 2 F p d G l u Z 0 Z v c k V 4 Y 2 V s U m V m c m V z a C I g L z 4 8 R W 5 0 c n k g V H l w Z T 0 i U m V s Y X R p b 2 5 z a G l w S W 5 m b 0 N v b n R h a W 5 l c i I g V m F s d W U 9 I n N 7 J n F 1 b 3 Q 7 Y 2 9 s d W 1 u Q 2 9 1 b n Q m c X V v d D s 6 M T Q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N l d H R y Y W R l S U F B X 0 N v b m N l b n N 1 c y A o M i k v R G F 0 Y T A u e 0 5 l d C B Q c m 9 m a X Q v I F Z h b H V h d G l v b i D g u K v g u K H g u K f g u J Q v 4 L i r 4 L i 4 4 L m J 4 L i Z K i o q K i D g u K L g u K 3 g u J T g u K P g u K f g u K H g u J f g u L j g u I H g u K v g u K H g u K f g u J Q g U W 9 R J S B Z b 1 k l L D B 9 J n F 1 b 3 Q 7 L C Z x d W 9 0 O 1 N l Y 3 R p b 2 4 x L 1 N l d H R y Y W R l S U F B X 0 N v b m N l b n N 1 c y A o M i k v R G F 0 Y T A u e z I w M j E g Q W N 0 d W F s I E 5 l d C B Q c m 9 m a X Q g K O C 4 p e C 5 i e C 4 s u C 4 m e C 4 m u C 4 s u C 4 l y k g L S A t I C 0 q L D F 9 J n F 1 b 3 Q 7 L C Z x d W 9 0 O 1 N l Y 3 R p b 2 4 x L 1 N l d H R y Y W R l S U F B X 0 N v b m N l b n N 1 c y A o M i k v R G F 0 Y T A u e z I w M j I g T m V 0 I F B y b 2 Z p d C B G b 3 J l Y 2 F z d C A g K O C 4 p e C 5 i e C 4 s u C 4 m e C 4 m u C 4 s u C 4 l y k g 4 L i T I O C 4 g S 7 g u K I u I D I x I C 0 g L S A t L D J 9 J n F 1 b 3 Q 7 L C Z x d W 9 0 O 1 N l Y 3 R p b 2 4 x L 1 N l d H R y Y W R l S U F B X 0 N v b m N l b n N 1 c y A o M i k v R G F 0 Y T A u e z I w M j I g T m V 0 I F B y b 2 Z p d C B G b 3 J l Y 2 F z d C A g K O C 4 p e C 5 i e C 4 s u C 4 m e C 4 m u C 4 s u C 4 l y k g 4 L i T I O C 4 m C 7 g u I Q u I D I x I C 0 g L S A t L D N 9 J n F 1 b 3 Q 7 L C Z x d W 9 0 O 1 N l Y 3 R p b 2 4 x L 1 N l d H R y Y W R l S U F B X 0 N v b m N l b n N 1 c y A o M i k v R G F 0 Y T A u e z I w M j I g T m V 0 I F B y b 2 Z p d C B G b 3 J l Y 2 F z d C A g K O C 4 p e C 5 i e C 4 s u C 4 m e C 4 m u C 4 s u C 4 l y k g 4 L i T I O C 4 o e C 4 t S 7 g u I Q u I D I y I C 0 g L S A t L D R 9 J n F 1 b 3 Q 7 L C Z x d W 9 0 O 1 N l Y 3 R p b 2 4 x L 1 N l d H R y Y W R l S U F B X 0 N v b m N l b n N 1 c y A o M i k v R G F 0 Y T A u e z I w M j I g T m V 0 I F B y b 2 Z p d C B G b 3 J l Y 2 F z d C A g K O C 4 p e C 5 i e C 4 s u C 4 m e C 4 m u C 4 s u C 4 l y k g 4 L i T I O C 4 n i 7 g u I Q u I D I y I C 0 g L S o q I C 0 s N X 0 m c X V v d D s s J n F 1 b 3 Q 7 U 2 V j d G l v b j E v U 2 V 0 d H J h Z G V J Q U F f Q 2 9 u Y 2 V u c 3 V z I C g y K S 9 E Y X R h M C 5 7 M j A y M y B O Z X Q g U H J v Z m l 0 I E Z v c m V j Y X N 0 I C A o 4 L i l 4 L m J 4 L i y 4 L i Z 4 L i a 4 L i y 4 L i X K S D g u J M g 4 L i B L u C 4 o i 4 g M j I g L S A t I C 0 s N n 0 m c X V v d D s s J n F 1 b 3 Q 7 U 2 V j d G l v b j E v U 2 V 0 d H J h Z G V J Q U F f Q 2 9 u Y 2 V u c 3 V z I C g y K S 9 E Y X R h M C 5 7 M j A y M y B O Z X Q g U H J v Z m l 0 I E Z v c m V j Y X N 0 I C A o 4 L i l 4 L m J 4 L i y 4 L i Z 4 L i a 4 L i y 4 L i X K S D g u J M g 4 L i Y L u C 4 h C 4 g M j I g L S A t I C 0 s N 3 0 m c X V v d D s s J n F 1 b 3 Q 7 U 2 V j d G l v b j E v U 2 V 0 d H J h Z G V J Q U F f Q 2 9 u Y 2 V u c 3 V z I C g y K S 9 E Y X R h M C 5 7 M j A y M y B O Z X Q g U H J v Z m l 0 I E Z v c m V j Y X N 0 I C A o 4 L i l 4 L m J 4 L i y 4 L i Z 4 L i a 4 L i y 4 L i X K S D g u J M g 4 L i h 4 L i 1 L u C 4 h C 4 g M j M g L S A t I C 0 s O H 0 m c X V v d D s s J n F 1 b 3 Q 7 U 2 V j d G l v b j E v U 2 V 0 d H J h Z G V J Q U F f Q 2 9 u Y 2 V u c 3 V z I C g y K S 9 E Y X R h M C 5 7 M j A y M y B O Z X Q g U H J v Z m l 0 I E Z v c m V j Y X N 0 I C A o 4 L i l 4 L m J 4 L i y 4 L i Z 4 L i a 4 L i y 4 L i X K S D g u J M g 4 L i e L u C 4 h C 4 g M j M g L S A t K i o g L S w 5 f S Z x d W 9 0 O y w m c X V v d D t T Z W N 0 a W 9 u M S 9 T Z X R 0 c m F k Z U l B Q V 9 D b 2 5 j Z W 5 z d X M g K D I p L 0 R h d G E w L n t W Y W x 1 Y X R p b 2 4 g R m 9 y Z W N h c 3 Q g M j J Q L 0 U q K i o s M T B 9 J n F 1 b 3 Q 7 L C Z x d W 9 0 O 1 N l Y 3 R p b 2 4 x L 1 N l d H R y Y W R l S U F B X 0 N v b m N l b n N 1 c y A o M i k v R G F 0 Y T A u e 1 Z h b H V h d G l v b i B G b 3 J l Y 2 F z d C A y M l A v Q l Y q K i o s M T F 9 J n F 1 b 3 Q 7 L C Z x d W 9 0 O 1 N l Y 3 R p b 2 4 x L 1 N l d H R y Y W R l S U F B X 0 N v b m N l b n N 1 c y A o M i k v R G F 0 Y T A u e 1 Z h b H V h d G l v b i B G b 3 J l Y 2 F z d C A y M k R J V i w x M n 0 m c X V v d D s s J n F 1 b 3 Q 7 U 2 V j d G l v b j E v U 2 V 0 d H J h Z G V J Q U F f Q 2 9 u Y 2 V u c 3 V z I C g y K S 9 E Y X R h M C 5 7 V m F s d W F 0 a W 9 u I E Z v c m V j Y X N 0 I F R h c m d l d C B Q c m l j Z S w x M 3 0 m c X V v d D t d L C Z x d W 9 0 O 0 N v b H V t b k N v d W 5 0 J n F 1 b 3 Q 7 O j E 0 L C Z x d W 9 0 O 0 t l e U N v b H V t b k 5 h b W V z J n F 1 b 3 Q 7 O l t d L C Z x d W 9 0 O 0 N v b H V t b k l k Z W 5 0 a X R p Z X M m c X V v d D s 6 W y Z x d W 9 0 O 1 N l Y 3 R p b 2 4 x L 1 N l d H R y Y W R l S U F B X 0 N v b m N l b n N 1 c y A o M i k v R G F 0 Y T A u e 0 5 l d C B Q c m 9 m a X Q v I F Z h b H V h d G l v b i D g u K v g u K H g u K f g u J Q v 4 L i r 4 L i 4 4 L m J 4 L i Z K i o q K i D g u K L g u K 3 g u J T g u K P g u K f g u K H g u J f g u L j g u I H g u K v g u K H g u K f g u J Q g U W 9 R J S B Z b 1 k l L D B 9 J n F 1 b 3 Q 7 L C Z x d W 9 0 O 1 N l Y 3 R p b 2 4 x L 1 N l d H R y Y W R l S U F B X 0 N v b m N l b n N 1 c y A o M i k v R G F 0 Y T A u e z I w M j E g Q W N 0 d W F s I E 5 l d C B Q c m 9 m a X Q g K O C 4 p e C 5 i e C 4 s u C 4 m e C 4 m u C 4 s u C 4 l y k g L S A t I C 0 q L D F 9 J n F 1 b 3 Q 7 L C Z x d W 9 0 O 1 N l Y 3 R p b 2 4 x L 1 N l d H R y Y W R l S U F B X 0 N v b m N l b n N 1 c y A o M i k v R G F 0 Y T A u e z I w M j I g T m V 0 I F B y b 2 Z p d C B G b 3 J l Y 2 F z d C A g K O C 4 p e C 5 i e C 4 s u C 4 m e C 4 m u C 4 s u C 4 l y k g 4 L i T I O C 4 g S 7 g u K I u I D I x I C 0 g L S A t L D J 9 J n F 1 b 3 Q 7 L C Z x d W 9 0 O 1 N l Y 3 R p b 2 4 x L 1 N l d H R y Y W R l S U F B X 0 N v b m N l b n N 1 c y A o M i k v R G F 0 Y T A u e z I w M j I g T m V 0 I F B y b 2 Z p d C B G b 3 J l Y 2 F z d C A g K O C 4 p e C 5 i e C 4 s u C 4 m e C 4 m u C 4 s u C 4 l y k g 4 L i T I O C 4 m C 7 g u I Q u I D I x I C 0 g L S A t L D N 9 J n F 1 b 3 Q 7 L C Z x d W 9 0 O 1 N l Y 3 R p b 2 4 x L 1 N l d H R y Y W R l S U F B X 0 N v b m N l b n N 1 c y A o M i k v R G F 0 Y T A u e z I w M j I g T m V 0 I F B y b 2 Z p d C B G b 3 J l Y 2 F z d C A g K O C 4 p e C 5 i e C 4 s u C 4 m e C 4 m u C 4 s u C 4 l y k g 4 L i T I O C 4 o e C 4 t S 7 g u I Q u I D I y I C 0 g L S A t L D R 9 J n F 1 b 3 Q 7 L C Z x d W 9 0 O 1 N l Y 3 R p b 2 4 x L 1 N l d H R y Y W R l S U F B X 0 N v b m N l b n N 1 c y A o M i k v R G F 0 Y T A u e z I w M j I g T m V 0 I F B y b 2 Z p d C B G b 3 J l Y 2 F z d C A g K O C 4 p e C 5 i e C 4 s u C 4 m e C 4 m u C 4 s u C 4 l y k g 4 L i T I O C 4 n i 7 g u I Q u I D I y I C 0 g L S o q I C 0 s N X 0 m c X V v d D s s J n F 1 b 3 Q 7 U 2 V j d G l v b j E v U 2 V 0 d H J h Z G V J Q U F f Q 2 9 u Y 2 V u c 3 V z I C g y K S 9 E Y X R h M C 5 7 M j A y M y B O Z X Q g U H J v Z m l 0 I E Z v c m V j Y X N 0 I C A o 4 L i l 4 L m J 4 L i y 4 L i Z 4 L i a 4 L i y 4 L i X K S D g u J M g 4 L i B L u C 4 o i 4 g M j I g L S A t I C 0 s N n 0 m c X V v d D s s J n F 1 b 3 Q 7 U 2 V j d G l v b j E v U 2 V 0 d H J h Z G V J Q U F f Q 2 9 u Y 2 V u c 3 V z I C g y K S 9 E Y X R h M C 5 7 M j A y M y B O Z X Q g U H J v Z m l 0 I E Z v c m V j Y X N 0 I C A o 4 L i l 4 L m J 4 L i y 4 L i Z 4 L i a 4 L i y 4 L i X K S D g u J M g 4 L i Y L u C 4 h C 4 g M j I g L S A t I C 0 s N 3 0 m c X V v d D s s J n F 1 b 3 Q 7 U 2 V j d G l v b j E v U 2 V 0 d H J h Z G V J Q U F f Q 2 9 u Y 2 V u c 3 V z I C g y K S 9 E Y X R h M C 5 7 M j A y M y B O Z X Q g U H J v Z m l 0 I E Z v c m V j Y X N 0 I C A o 4 L i l 4 L m J 4 L i y 4 L i Z 4 L i a 4 L i y 4 L i X K S D g u J M g 4 L i h 4 L i 1 L u C 4 h C 4 g M j M g L S A t I C 0 s O H 0 m c X V v d D s s J n F 1 b 3 Q 7 U 2 V j d G l v b j E v U 2 V 0 d H J h Z G V J Q U F f Q 2 9 u Y 2 V u c 3 V z I C g y K S 9 E Y X R h M C 5 7 M j A y M y B O Z X Q g U H J v Z m l 0 I E Z v c m V j Y X N 0 I C A o 4 L i l 4 L m J 4 L i y 4 L i Z 4 L i a 4 L i y 4 L i X K S D g u J M g 4 L i e L u C 4 h C 4 g M j M g L S A t K i o g L S w 5 f S Z x d W 9 0 O y w m c X V v d D t T Z W N 0 a W 9 u M S 9 T Z X R 0 c m F k Z U l B Q V 9 D b 2 5 j Z W 5 z d X M g K D I p L 0 R h d G E w L n t W Y W x 1 Y X R p b 2 4 g R m 9 y Z W N h c 3 Q g M j J Q L 0 U q K i o s M T B 9 J n F 1 b 3 Q 7 L C Z x d W 9 0 O 1 N l Y 3 R p b 2 4 x L 1 N l d H R y Y W R l S U F B X 0 N v b m N l b n N 1 c y A o M i k v R G F 0 Y T A u e 1 Z h b H V h d G l v b i B G b 3 J l Y 2 F z d C A y M l A v Q l Y q K i o s M T F 9 J n F 1 b 3 Q 7 L C Z x d W 9 0 O 1 N l Y 3 R p b 2 4 x L 1 N l d H R y Y W R l S U F B X 0 N v b m N l b n N 1 c y A o M i k v R G F 0 Y T A u e 1 Z h b H V h d G l v b i B G b 3 J l Y 2 F z d C A y M k R J V i w x M n 0 m c X V v d D s s J n F 1 b 3 Q 7 U 2 V j d G l v b j E v U 2 V 0 d H J h Z G V J Q U F f Q 2 9 u Y 2 V u c 3 V z I C g y K S 9 E Y X R h M C 5 7 V m F s d W F 0 a W 9 u I E Z v c m V j Y X N 0 I F R h c m d l d C B Q c m l j Z S w x M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N l d H R y Y W R l S U F B X 0 N v b m N l b n N 1 c y U y M C g y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Z X R 0 c m F k Z U l B Q V 9 D b 2 5 j Z W 5 z d X M l M j A o M i k v R G F 0 Y T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d G 9 j a y U y M F B y a W N l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5 h d m l n Y X R p b 2 5 T d G V w T m F t Z S I g V m F s d W U 9 I n N O Y X Z p Z 2 F 0 a W 9 u I i A v P j x F b n R y e S B U e X B l P S J O Y W 1 l V X B k Y X R l Z E F m d G V y R m l s b C I g V m F s d W U 9 I m w w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Z W R D b 2 1 w b G V 0 Z V J l c 3 V s d F R v V 2 9 y a 3 N o Z W V 0 I i B W Y W x 1 Z T 0 i b D E i I C 8 + P E V u d H J 5 I F R 5 c G U 9 I k Z p b G x D b 3 V u d C I g V m F s d W U 9 I m w 4 N j g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Q t M D Q t M T h U M T A 6 M T A 6 M T M u O D E 4 M j I y N 1 o i I C 8 + P E V u d H J 5 I F R 5 c G U 9 I k Z p b G x D b 2 x 1 b W 5 U e X B l c y I g V m F s d W U 9 I n N C Z 0 F B Q U F B Q U F B P T 0 i I C 8 + P E V u d H J 5 I F R 5 c G U 9 I k Z p b G x D b 2 x 1 b W 5 O Y W 1 l c y I g V m F s d W U 9 I n N b J n F 1 b 3 Q 7 4 L i r 4 L i l 4 L i x 4 L i B 4 L i X 4 L i j 4 L i x 4 L i e 4 L i i 4 L m M J n F 1 b 3 Q 7 L C Z x d W 9 0 O + C 5 g O C 4 m + C 4 t O C 4 l C Z x d W 9 0 O y w m c X V v d D v g u K r g u L n g u I f g u K r g u L j g u J Q m c X V v d D s s J n F 1 b 3 Q 7 4 L i V 4 L m I 4 L i z 4 L i q 4 L i 4 4 L i U J n F 1 b 3 Q 7 L C Z x d W 9 0 O + C 4 p e C 5 i O C 4 s u C 4 q u C 4 u O C 4 l C Z x d W 9 0 O y w m c X V v d D v g u Y D g u J v g u K X g u L X g u Y j g u K L g u J k g 4 L m B 4 L i b 4 L i l 4 L i H J n F 1 b 3 Q 7 L C Z x d W 9 0 O y X g u Y D g u J v g u K X g u L X g u Y j g u K L g u J k g 4 L m B 4 L i b 4 L i l 4 L i H J n F 1 b 3 Q 7 X S I g L z 4 8 R W 5 0 c n k g V H l w Z T 0 i U m V j b 3 Z l c n l U Y X J n Z X R T a G V l d C I g V m F s d W U 9 I n N T a G V l d D E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l F 1 Z X J 5 S U Q i I F Z h b H V l P S J z N m M 2 Y 2 Y x Y m I t N j k 2 N y 0 0 N 2 J i L W F k Y W M t Y z k 4 O T V k N 2 Q x N W M 4 I i A v P j x F b n R y e S B U e X B l P S J G a W x s U 3 R h d H V z I i B W Y W x 1 Z T 0 i c 0 N v b X B s Z X R l I i A v P j x F b n R y e S B U e X B l P S J B Z G R l Z F R v R G F 0 Y U 1 v Z G V s I i B W Y W x 1 Z T 0 i b D A i I C 8 + P E V u d H J 5 I F R 5 c G U 9 I l J l b G F 0 a W 9 u c 2 h p c E l u Z m 9 D b 2 5 0 Y W l u Z X I i I F Z h b H V l P S J z e y Z x d W 9 0 O 2 N v b H V t b k N v d W 5 0 J n F 1 b 3 Q 7 O j c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N 0 b 2 N r I F B y a W N l L 0 F 1 d G 9 S Z W 1 v d m V k Q 2 9 s d W 1 u c z E u e + C 4 q + C 4 p e C 4 s e C 4 g e C 4 l + C 4 o + C 4 s e C 4 n u C 4 o u C 5 j C w w f S Z x d W 9 0 O y w m c X V v d D t T Z W N 0 a W 9 u M S 9 T d G 9 j a y B Q c m l j Z S 9 B d X R v U m V t b 3 Z l Z E N v b H V t b n M x L n v g u Y D g u J v g u L T g u J Q s M X 0 m c X V v d D s s J n F 1 b 3 Q 7 U 2 V j d G l v b j E v U 3 R v Y 2 s g U H J p Y 2 U v Q X V 0 b 1 J l b W 9 2 Z W R D b 2 x 1 b W 5 z M S 5 7 4 L i q 4 L i 5 4 L i H 4 L i q 4 L i 4 4 L i U L D J 9 J n F 1 b 3 Q 7 L C Z x d W 9 0 O 1 N l Y 3 R p b 2 4 x L 1 N 0 b 2 N r I F B y a W N l L 0 F 1 d G 9 S Z W 1 v d m V k Q 2 9 s d W 1 u c z E u e + C 4 l e C 5 i O C 4 s + C 4 q u C 4 u O C 4 l C w z f S Z x d W 9 0 O y w m c X V v d D t T Z W N 0 a W 9 u M S 9 T d G 9 j a y B Q c m l j Z S 9 B d X R v U m V t b 3 Z l Z E N v b H V t b n M x L n v g u K X g u Y j g u L L g u K r g u L j g u J Q s N H 0 m c X V v d D s s J n F 1 b 3 Q 7 U 2 V j d G l v b j E v U 3 R v Y 2 s g U H J p Y 2 U v Q X V 0 b 1 J l b W 9 2 Z W R D b 2 x 1 b W 5 z M S 5 7 4 L m A 4 L i b 4 L i l 4 L i 1 4 L m I 4 L i i 4 L i Z I O C 5 g e C 4 m + C 4 p e C 4 h y w 1 f S Z x d W 9 0 O y w m c X V v d D t T Z W N 0 a W 9 u M S 9 T d G 9 j a y B Q c m l j Z S 9 B d X R v U m V t b 3 Z l Z E N v b H V t b n M x L n s l 4 L m A 4 L i b 4 L i l 4 L i 1 4 L m I 4 L i i 4 L i Z I O C 5 g e C 4 m + C 4 p e C 4 h y w 2 f S Z x d W 9 0 O 1 0 s J n F 1 b 3 Q 7 Q 2 9 s d W 1 u Q 2 9 1 b n Q m c X V v d D s 6 N y w m c X V v d D t L Z X l D b 2 x 1 b W 5 O Y W 1 l c y Z x d W 9 0 O z p b X S w m c X V v d D t D b 2 x 1 b W 5 J Z G V u d G l 0 a W V z J n F 1 b 3 Q 7 O l s m c X V v d D t T Z W N 0 a W 9 u M S 9 T d G 9 j a y B Q c m l j Z S 9 B d X R v U m V t b 3 Z l Z E N v b H V t b n M x L n v g u K v g u K X g u L H g u I H g u J f g u K P g u L H g u J 7 g u K L g u Y w s M H 0 m c X V v d D s s J n F 1 b 3 Q 7 U 2 V j d G l v b j E v U 3 R v Y 2 s g U H J p Y 2 U v Q X V 0 b 1 J l b W 9 2 Z W R D b 2 x 1 b W 5 z M S 5 7 4 L m A 4 L i b 4 L i 0 4 L i U L D F 9 J n F 1 b 3 Q 7 L C Z x d W 9 0 O 1 N l Y 3 R p b 2 4 x L 1 N 0 b 2 N r I F B y a W N l L 0 F 1 d G 9 S Z W 1 v d m V k Q 2 9 s d W 1 u c z E u e + C 4 q u C 4 u e C 4 h + C 4 q u C 4 u O C 4 l C w y f S Z x d W 9 0 O y w m c X V v d D t T Z W N 0 a W 9 u M S 9 T d G 9 j a y B Q c m l j Z S 9 B d X R v U m V t b 3 Z l Z E N v b H V t b n M x L n v g u J X g u Y j g u L P g u K r g u L j g u J Q s M 3 0 m c X V v d D s s J n F 1 b 3 Q 7 U 2 V j d G l v b j E v U 3 R v Y 2 s g U H J p Y 2 U v Q X V 0 b 1 J l b W 9 2 Z W R D b 2 x 1 b W 5 z M S 5 7 4 L i l 4 L m I 4 L i y 4 L i q 4 L i 4 4 L i U L D R 9 J n F 1 b 3 Q 7 L C Z x d W 9 0 O 1 N l Y 3 R p b 2 4 x L 1 N 0 b 2 N r I F B y a W N l L 0 F 1 d G 9 S Z W 1 v d m V k Q 2 9 s d W 1 u c z E u e + C 5 g O C 4 m + C 4 p e C 4 t e C 5 i O C 4 o u C 4 m S D g u Y H g u J v g u K X g u I c s N X 0 m c X V v d D s s J n F 1 b 3 Q 7 U 2 V j d G l v b j E v U 3 R v Y 2 s g U H J p Y 2 U v Q X V 0 b 1 J l b W 9 2 Z W R D b 2 x 1 b W 5 z M S 5 7 J e C 5 g O C 4 m + C 4 p e C 4 t e C 5 i O C 4 o u C 4 m S D g u Y H g u J v g u K X g u I c s N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N 0 b 2 N r J T I w U H J p Y 2 U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3 R v Y 2 s l M j B Q c m l j Z S 9 E Y X R h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0 b 2 N r J T I w U H J p Y 2 U v Q X B w Z W 5 k Z W Q l M j B R d W V y e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0 b 2 N r J T I w U H J p Y 2 U v U m V t b 3 Z l Z C U y M E N v b H V t b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T A l Q j k l O D A l R T A l Q j g l O D E l R T A l Q j g l Q T k l R T A l Q j g l O T U l R T A l Q j g l Q T M l R T A l Q j k l O D E l R T A l Q j g l Q T U l R T A l Q j g l Q j A l R T A l Q j g l Q U Q l R T A l Q j g l Q j g l R T A l Q j g l O T U l R T A l Q j g l Q U E l R T A l Q j g l Q j I l R T A l Q j g l Q U I l R T A l Q j g l O D E l R T A l Q j g l Q T M l R T A l Q j g l Q T M l R T A l Q j g l Q T E l R T A l Q j g l Q U Q l R T A l Q j g l Q j I l R T A l Q j g l Q U I l R T A l Q j g l Q j I l R T A l Q j g l Q T M l M j A o Q U d S T y k l M j A l M 0 U l M 0 U l M j A l R T A l Q j g l Q U Q l R T A l Q j g l Q j I l R T A l Q j g l Q U I l R T A l Q j g l Q j I l R T A l Q j g l Q T M l R T A l Q j k l O D E l R T A l Q j g l Q T U l R T A l Q j g l Q j A l R T A l Q j k l O D A l R T A l Q j g l O D Q l R T A l Q j g l Q T M l R T A l Q j g l Q j c l R T A l Q j k l O D g l R T A l Q j g l Q U Q l R T A l Q j g l O D c l R T A l Q j g l O T Q l R T A l Q j g l Q j c l R T A l Q j k l O D g l R T A l Q j g l Q T E l M j A o R k 9 P R C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G a W x s R X J y b 3 J D b 2 R l I i B W Y W x 1 Z T 0 i c 1 V u a 2 5 v d 2 4 i I C 8 + P E V u d H J 5 I F R 5 c G U 9 I l F 1 Z X J 5 S U Q i I F Z h b H V l P S J z Y W J l Y j U w Z m U t M D l j Z S 0 0 O D Y w L T k 1 O D c t N j E 4 N j k 4 N j U 4 Z D d k I i A v P j x F b n R y e S B U e X B l P S J B Z G R l Z F R v R G F 0 Y U 1 v Z G V s I i B W Y W x 1 Z T 0 i b D A i I C 8 + P E V u d H J 5 I F R 5 c G U 9 I k Z p b G x M Y X N 0 V X B k Y X R l Z C I g V m F s d W U 9 I m Q y M D I 0 L T A 0 L T E 4 V D E w O j E w O j E z L j g 1 M T c y O T h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y V F M C V C O S U 4 M C V F M C V C O C U 4 M S V F M C V C O C V B O S V F M C V C O C U 5 N S V F M C V C O C V B M y V F M C V C O S U 4 M S V F M C V C O C V B N S V F M C V C O C V C M C V F M C V C O C V B R C V F M C V C O C V C O C V F M C V C O C U 5 N S V F M C V C O C V B Q S V F M C V C O C V C M i V F M C V C O C V B Q i V F M C V C O C U 4 M S V F M C V C O C V B M y V F M C V C O C V B M y V F M C V C O C V B M S V F M C V C O C V B R C V F M C V C O C V C M i V F M C V C O C V B Q i V F M C V C O C V C M i V F M C V C O C V B M y U y M C h B R 1 J P K S U y M C U z R S U z R S U y M C V F M C V C O C V B R C V F M C V C O C V C M i V F M C V C O C V B Q i V F M C V C O C V C M i V F M C V C O C V B M y V F M C V C O S U 4 M S V F M C V C O C V B N S V F M C V C O C V C M C V F M C V C O S U 4 M C V F M C V C O C U 4 N C V F M C V C O C V B M y V F M C V C O C V C N y V F M C V C O S U 4 O C V F M C V C O C V B R C V F M C V C O C U 4 N y V F M C V C O C U 5 N C V F M C V C O C V C N y V F M C V C O S U 4 O C V F M C V C O C V B M S U y M C h G T 0 9 E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T A l Q j k l O D A l R T A l Q j g l O D E l R T A l Q j g l Q T k l R T A l Q j g l O T U l R T A l Q j g l Q T M l R T A l Q j k l O D E l R T A l Q j g l Q T U l R T A l Q j g l Q j A l R T A l Q j g l Q U Q l R T A l Q j g l Q j g l R T A l Q j g l O T U l R T A l Q j g l Q U E l R T A l Q j g l Q j I l R T A l Q j g l Q U I l R T A l Q j g l O D E l R T A l Q j g l Q T M l R T A l Q j g l Q T M l R T A l Q j g l Q T E l R T A l Q j g l Q U Q l R T A l Q j g l Q j I l R T A l Q j g l Q U I l R T A l Q j g l Q j I l R T A l Q j g l Q T M l M j A o Q U d S T y k l M j A l M 0 U l M 0 U l M j A l R T A l Q j g l Q U Q l R T A l Q j g l Q j I l R T A l Q j g l Q U I l R T A l Q j g l Q j I l R T A l Q j g l Q T M l R T A l Q j k l O D E l R T A l Q j g l Q T U l R T A l Q j g l Q j A l R T A l Q j k l O D A l R T A l Q j g l O D Q l R T A l Q j g l Q T M l R T A l Q j g l Q j c l R T A l Q j k l O D g l R T A l Q j g l Q U Q l R T A l Q j g l O D c l R T A l Q j g l O T Q l R T A l Q j g l Q j c l R T A l Q j k l O D g l R T A l Q j g l Q T E l M j A o R k 9 P R C k v R G F 0 Y T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T A l Q j k l O D A l R T A l Q j g l O T c l R T A l Q j g l O D Q l R T A l Q j k l O D I l R T A l Q j g l O T k l R T A l Q j k l O D I l R T A l Q j g l Q T U l R T A l Q j g l Q T I l R T A l Q j g l Q j U l M j A o V E V D S C k l M j A l M 0 U l M 0 U l M j A l R T A l Q j k l O D A l R T A l Q j g l O T c l R T A l Q j g l O D Q l R T A l Q j k l O D I l R T A l Q j g l O T k l R T A l Q j k l O D I l R T A l Q j g l Q T U l R T A l Q j g l Q T I l R T A l Q j g l Q j U l R T A l Q j g l Q U E l R T A l Q j g l Q j I l R T A l Q j g l Q T M l R T A l Q j g l Q U E l R T A l Q j g l O T k l R T A l Q j k l O D A l R T A l Q j g l O T c l R T A l Q j g l Q T g l R T A l Q j k l O D E l R T A l Q j g l Q T U l R T A l Q j g l Q j A l R T A l Q j g l O D E l R T A l Q j g l Q j I l R T A l Q j g l Q T M l R T A l Q j g l Q U E l R T A l Q j g l Q j c l R T A l Q j k l O D g l R T A l Q j g l Q U Q l R T A l Q j g l Q U E l R T A l Q j g l Q j I l R T A l Q j g l Q T M l M j A o S U N U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k Z p b G x F c n J v c k N v Z G U i I F Z h b H V l P S J z V W 5 r b m 9 3 b i I g L z 4 8 R W 5 0 c n k g V H l w Z T 0 i U X V l c n l J R C I g V m F s d W U 9 I n M z Z W F m Z T J j Y S 1 l Y z c 4 L T Q 3 M j U t O D Y 3 O S 0 z N W Q 4 O D J h N D Q z N j A i I C 8 + P E V u d H J 5 I F R 5 c G U 9 I k F k Z G V k V G 9 E Y X R h T W 9 k Z W w i I F Z h b H V l P S J s M C I g L z 4 8 R W 5 0 c n k g V H l w Z T 0 i R m l s b E x h c 3 R V c G R h d G V k I i B W Y W x 1 Z T 0 i Z D I w M j Q t M D Q t M T h U M T A 6 M T A 6 M T M u O D Y 0 N z I 5 O V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J U U w J U I 5 J T g w J U U w J U I 4 J T k 3 J U U w J U I 4 J T g 0 J U U w J U I 5 J T g y J U U w J U I 4 J T k 5 J U U w J U I 5 J T g y J U U w J U I 4 J U E 1 J U U w J U I 4 J U E y J U U w J U I 4 J U I 1 J T I w K F R F Q 0 g p J T I w J T N F J T N F J T I w J U U w J U I 5 J T g w J U U w J U I 4 J T k 3 J U U w J U I 4 J T g 0 J U U w J U I 5 J T g y J U U w J U I 4 J T k 5 J U U w J U I 5 J T g y J U U w J U I 4 J U E 1 J U U w J U I 4 J U E y J U U w J U I 4 J U I 1 J U U w J U I 4 J U F B J U U w J U I 4 J U I y J U U w J U I 4 J U E z J U U w J U I 4 J U F B J U U w J U I 4 J T k 5 J U U w J U I 5 J T g w J U U w J U I 4 J T k 3 J U U w J U I 4 J U E 4 J U U w J U I 5 J T g x J U U w J U I 4 J U E 1 J U U w J U I 4 J U I w J U U w J U I 4 J T g x J U U w J U I 4 J U I y J U U w J U I 4 J U E z J U U w J U I 4 J U F B J U U w J U I 4 J U I 3 J U U w J U I 5 J T g 4 J U U w J U I 4 J U F E J U U w J U I 4 J U F B J U U w J U I 4 J U I y J U U w J U I 4 J U E z J T I w K E l D V C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U w J U I 5 J T g w J U U w J U I 4 J T k 3 J U U w J U I 4 J T g 0 J U U w J U I 5 J T g y J U U w J U I 4 J T k 5 J U U w J U I 5 J T g y J U U w J U I 4 J U E 1 J U U w J U I 4 J U E y J U U w J U I 4 J U I 1 J T I w K F R F Q 0 g p J T I w J T N F J T N F J T I w J U U w J U I 5 J T g w J U U w J U I 4 J T k 3 J U U w J U I 4 J T g 0 J U U w J U I 5 J T g y J U U w J U I 4 J T k 5 J U U w J U I 5 J T g y J U U w J U I 4 J U E 1 J U U w J U I 4 J U E y J U U w J U I 4 J U I 1 J U U w J U I 4 J U F B J U U w J U I 4 J U I y J U U w J U I 4 J U E z J U U w J U I 4 J U F B J U U w J U I 4 J T k 5 J U U w J U I 5 J T g w J U U w J U I 4 J T k 3 J U U w J U I 4 J U E 4 J U U w J U I 5 J T g x J U U w J U I 4 J U E 1 J U U w J U I 4 J U I w J U U w J U I 4 J T g x J U U w J U I 4 J U I y J U U w J U I 4 J U E z J U U w J U I 4 J U F B J U U w J U I 4 J U I 3 J U U w J U I 5 J T g 4 J U U w J U I 4 J U F E J U U w J U I 4 J U F B J U U w J U I 4 J U I y J U U w J U I 4 J U E z J T I w K E l D V C k v R G F 0 Y T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U w J U I 5 J T g w J U U w J U I 4 J T k 3 J U U w J U I 4 J T g 0 J U U w J U I 5 J T g y J U U w J U I 4 J T k 5 J U U w J U I 5 J T g y J U U w J U I 4 J U E 1 J U U w J U I 4 J U E y J U U w J U I 4 J U I 1 J T I w K F R F Q 0 g p J T I w J T N F J T N F J T I w J U U w J U I 4 J T h B J U U w J U I 4 J U I 0 J U U w J U I 5 J T g 5 J U U w J U I 4 J T k 5 J U U w J U I 4 J U F B J U U w J U I 5 J T g 4 J U U w J U I 4 J U E 3 J U U w J U I 4 J T k 5 J U U w J U I 4 J U F E J U U w J U I 4 J U I 0 J U U w J U I 5 J T g w J U U w J U I 4 J U E 1 J U U w J U I 5 J T g 3 J U U w J U I 4 J T g x J U U w J U I 4 J T k 3 J U U w J U I 4 J U E z J U U w J U I 4 J U F E J U U w J U I 4 J T k 5 J U U w J U I 4 J U I 0 J U U w J U I 4 J T g x J U U w J U I 4 J U F B J U U w J U I 5 J T h D J T I w K E V U U k 9 O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k Z p b G x F c n J v c k N v Z G U i I F Z h b H V l P S J z V W 5 r b m 9 3 b i I g L z 4 8 R W 5 0 c n k g V H l w Z T 0 i U X V l c n l J R C I g V m F s d W U 9 I n M w N W M z N G Y 5 Z C 0 w N W U w L T Q y O W U t Y W E 4 Z i 1 m Z G N h O T E 1 O T l k M D M i I C 8 + P E V u d H J 5 I F R 5 c G U 9 I k F k Z G V k V G 9 E Y X R h T W 9 k Z W w i I F Z h b H V l P S J s M C I g L z 4 8 R W 5 0 c n k g V H l w Z T 0 i R m l s b E x h c 3 R V c G R h d G V k I i B W Y W x 1 Z T 0 i Z D I w M j Q t M D Q t M T h U M T A 6 M T A 6 M T M u O D c 4 N z I 5 N 1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J U U w J U I 5 J T g w J U U w J U I 4 J T k 3 J U U w J U I 4 J T g 0 J U U w J U I 5 J T g y J U U w J U I 4 J T k 5 J U U w J U I 5 J T g y J U U w J U I 4 J U E 1 J U U w J U I 4 J U E y J U U w J U I 4 J U I 1 J T I w K F R F Q 0 g p J T I w J T N F J T N F J T I w J U U w J U I 4 J T h B J U U w J U I 4 J U I 0 J U U w J U I 5 J T g 5 J U U w J U I 4 J T k 5 J U U w J U I 4 J U F B J U U w J U I 5 J T g 4 J U U w J U I 4 J U E 3 J U U w J U I 4 J T k 5 J U U w J U I 4 J U F E J U U w J U I 4 J U I 0 J U U w J U I 5 J T g w J U U w J U I 4 J U E 1 J U U w J U I 5 J T g 3 J U U w J U I 4 J T g x J U U w J U I 4 J T k 3 J U U w J U I 4 J U E z J U U w J U I 4 J U F E J U U w J U I 4 J T k 5 J U U w J U I 4 J U I 0 J U U w J U I 4 J T g x J U U w J U I 4 J U F B J U U w J U I 5 J T h D J T I w K E V U U k 9 O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T A l Q j k l O D A l R T A l Q j g l O T c l R T A l Q j g l O D Q l R T A l Q j k l O D I l R T A l Q j g l O T k l R T A l Q j k l O D I l R T A l Q j g l Q T U l R T A l Q j g l Q T I l R T A l Q j g l Q j U l M j A o V E V D S C k l M j A l M 0 U l M 0 U l M j A l R T A l Q j g l O E E l R T A l Q j g l Q j Q l R T A l Q j k l O D k l R T A l Q j g l O T k l R T A l Q j g l Q U E l R T A l Q j k l O D g l R T A l Q j g l Q T c l R T A l Q j g l O T k l R T A l Q j g l Q U Q l R T A l Q j g l Q j Q l R T A l Q j k l O D A l R T A l Q j g l Q T U l R T A l Q j k l O D c l R T A l Q j g l O D E l R T A l Q j g l O T c l R T A l Q j g l Q T M l R T A l Q j g l Q U Q l R T A l Q j g l O T k l R T A l Q j g l Q j Q l R T A l Q j g l O D E l R T A l Q j g l Q U E l R T A l Q j k l O E M l M j A o R V R S T 0 4 p L 0 R h d G E y O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F M C V C O C U 4 M i V F M C V C O S U 4 O S V F M C V C O C V B R C V F M C V C O C V B M S V F M C V C O C V C O S V F M C V C O C V B N S V F M C V C O C V B N S V F M C V C O S U 4 O C V F M C V C O C V C M i V F M C V C O C V B Q S V F M C V C O C V C O C V F M C V C O C U 5 N C U y M D I w J T J G M D Y l M k Y y M D I y J T I w M T Y l M 0 E w M S U z Q T A 3 J T I w J T I w J U U w J U I 4 J T g y J U U w J U I 5 J T g 5 J U U w J U I 4 J U F E J U U w J U I 4 J U E x J U U w J U I 4 J U I 5 J U U w J U I 4 J U E 1 J U U w J U I 4 J T g x J U U w J U I 4 J U I y J U U w J U I 4 J U E z J U U w J U I 4 J T h C J U U w J U I 4 J U I 3 J U U w J U I 5 J T g 5 J U U w J U I 4 J U F E J U U w J U I 4 J T g y J U U w J U I 4 J U I y J U U w J U I 4 J U E y J U U w J U I 4 J T g 4 J U U w J U I 4 J U I w J U U w J U I 4 J T k 2 J U U w J U I 4 J U I 5 J U U w J U I 4 J T g x J U U w J U I 4 J T l C J U U w J U I 4 J U E z J U U w J U I 4 J U I x J U U w J U I 4 J T l B J U U w J U I 4 J T l C J U U w J U I 4 J U E z J U U w J U I 4 J U I 4 J U U w J U I 4 J T g 3 J U U w J U I 4 J T g 4 J U U w J U I 4 J U I y J U U w J U I 4 J T g x J U U w J U I 4 J T g y J U U w J U I 5 J T g 5 J U U w J U I 4 J U F E J U U w J U I 4 J U E x J U U w J U I 4 J U I 5 J U U w J U I 4 J U E 1 J U U w J U I 4 J U F B J U U w J U I 4 J U I 0 J U U w J U I 5 J T g 5 J U U w J U I 4 J T k 5 J U U w J U I 4 J U E 3 J U U w J U I 4 J U I x J U U w J U I 4 J T k 5 J U U w J U I 4 J T k 3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R m l s b E V y c m 9 y Q 2 9 k Z S I g V m F s d W U 9 I n N V b m t u b 3 d u I i A v P j x F b n R y e S B U e X B l P S J R d W V y e U l E I i B W Y W x 1 Z T 0 i c 2 I 2 Y 2 Y 0 Z T g y L T A 3 O D Y t N D c 3 Z i 0 4 Y j F l L W V j Y j Q x M D g 0 N j V l O C I g L z 4 8 R W 5 0 c n k g V H l w Z T 0 i Q W R k Z W R U b 0 R h d G F N b 2 R l b C I g V m F s d W U 9 I m w w I i A v P j x F b n R y e S B U e X B l P S J G a W x s T G F z d F V w Z G F 0 Z W Q i I F Z h b H V l P S J k M j A y N C 0 w N C 0 x O F Q x M D o x M D o x M y 4 4 O T M 3 M z A x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l R T A l Q j g l O D I l R T A l Q j k l O D k l R T A l Q j g l Q U Q l R T A l Q j g l Q T E l R T A l Q j g l Q j k l R T A l Q j g l Q T U l R T A l Q j g l Q T U l R T A l Q j k l O D g l R T A l Q j g l Q j I l R T A l Q j g l Q U E l R T A l Q j g l Q j g l R T A l Q j g l O T Q l M j A y M C U y R j A 2 J T J G M j A y M i U y M D E 2 J T N B M D E l M 0 E w N y U y M C U y M C V F M C V C O C U 4 M i V F M C V C O S U 4 O S V F M C V C O C V B R C V F M C V C O C V B M S V F M C V C O C V C O S V F M C V C O C V B N S V F M C V C O C U 4 M S V F M C V C O C V C M i V F M C V C O C V B M y V F M C V C O C U 4 Q i V F M C V C O C V C N y V F M C V C O S U 4 O S V F M C V C O C V B R C V F M C V C O C U 4 M i V F M C V C O C V C M i V F M C V C O C V B M i V F M C V C O C U 4 O C V F M C V C O C V C M C V F M C V C O C U 5 N i V F M C V C O C V C O S V F M C V C O C U 4 M S V F M C V C O C U 5 Q i V F M C V C O C V B M y V F M C V C O C V C M S V F M C V C O C U 5 Q S V F M C V C O C U 5 Q i V F M C V C O C V B M y V F M C V C O C V C O C V F M C V C O C U 4 N y V F M C V C O C U 4 O C V F M C V C O C V C M i V F M C V C O C U 4 M S V F M C V C O C U 4 M i V F M C V C O S U 4 O S V F M C V C O C V B R C V F M C V C O C V B M S V F M C V C O C V C O S V F M C V C O C V B N S V F M C V C O C V B Q S V F M C V C O C V C N C V F M C V C O S U 4 O S V F M C V C O C U 5 O S V F M C V C O C V B N y V F M C V C O C V C M S V F M C V C O C U 5 O S V F M C V C O C U 5 N y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T A l Q j g l O D I l R T A l Q j k l O D k l R T A l Q j g l Q U Q l R T A l Q j g l Q T E l R T A l Q j g l Q j k l R T A l Q j g l Q T U l R T A l Q j g l Q T U l R T A l Q j k l O D g l R T A l Q j g l Q j I l R T A l Q j g l Q U E l R T A l Q j g l Q j g l R T A l Q j g l O T Q l M j A y M C U y R j A 2 J T J G M j A y M i U y M D E 2 J T N B M D E l M 0 E w N y U y M C U y M C V F M C V C O C U 4 M i V F M C V C O S U 4 O S V F M C V C O C V B R C V F M C V C O C V B M S V F M C V C O C V C O S V F M C V C O C V B N S V F M C V C O C U 4 M S V F M C V C O C V C M i V F M C V C O C V B M y V F M C V C O C U 4 Q i V F M C V C O C V C N y V F M C V C O S U 4 O S V F M C V C O C V B R C V F M C V C O C U 4 M i V F M C V C O C V C M i V F M C V C O C V B M i V F M C V C O C U 4 O C V F M C V C O C V C M C V F M C V C O C U 5 N i V F M C V C O C V C O S V F M C V C O C U 4 M S V F M C V C O C U 5 Q i V F M C V C O C V B M y V F M C V C O C V C M S V F M C V C O C U 5 Q S V F M C V C O C U 5 Q i V F M C V C O C V B M y V F M C V C O C V C O C V F M C V C O C U 4 N y V F M C V C O C U 4 O C V F M C V C O C V C M i V F M C V C O C U 4 M S V F M C V C O C U 4 M i V F M C V C O S U 4 O S V F M C V C O C V B R C V F M C V C O C V B M S V F M C V C O C V C O S V F M C V C O C V B N S V F M C V C O C V B Q S V F M C V C O C V C N C V F M C V C O S U 4 O S V F M C V C O C U 5 O S V F M C V C O C V B N y V F M C V C O C V C M S V F M C V C O C U 5 O S V F M C V C O C U 5 N y 9 E Y X R h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F M C V C O C U 5 N y V F M C V C O C V B M y V F M C V C O C V C M S V F M C V C O C U 5 R S V F M C V C O C V B M i V F M C V C O C V C M i V F M C V C O C U 4 M S V F M C V C O C V B M y U y M C h S R V N P V V J D K S U y M C U z R S U z R S U y M C V F M C V C O S U 4 M C V F M C V C O C V B Q i V F M C V C O C V B M S V F M C V C O C V C N y V F M C V C O C V B R C V F M C V C O C U 4 N y V F M C V C O S U 4 M S V F M C V C O C V B M y V F M C V C O S U 4 O C U y M C h N S U 5 F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k Z p b G x F c n J v c k N v Z G U i I F Z h b H V l P S J z V W 5 r b m 9 3 b i I g L z 4 8 R W 5 0 c n k g V H l w Z T 0 i U X V l c n l J R C I g V m F s d W U 9 I n M 5 M G Z k N G J l M S 0 5 Y T Y 2 L T R k M T E t Y W Z j N i 0 4 N m Y 5 Y T R k N G M 4 M 2 Q i I C 8 + P E V u d H J 5 I F R 5 c G U 9 I k F k Z G V k V G 9 E Y X R h T W 9 k Z W w i I F Z h b H V l P S J s M C I g L z 4 8 R W 5 0 c n k g V H l w Z T 0 i R m l s b E x h c 3 R V c G R h d G V k I i B W Y W x 1 Z T 0 i Z D I w M j Q t M D Q t M T h U M T A 6 M T A 6 M T M u O T A 4 N z M z N V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J U U w J U I 4 J T k 3 J U U w J U I 4 J U E z J U U w J U I 4 J U I x J U U w J U I 4 J T l F J U U w J U I 4 J U E y J U U w J U I 4 J U I y J U U w J U I 4 J T g x J U U w J U I 4 J U E z J T I w K F J F U 0 9 V U k M p J T I w J T N F J T N F J T I w J U U w J U I 5 J T g w J U U w J U I 4 J U F C J U U w J U I 4 J U E x J U U w J U I 4 J U I 3 J U U w J U I 4 J U F E J U U w J U I 4 J T g 3 J U U w J U I 5 J T g x J U U w J U I 4 J U E z J U U w J U I 5 J T g 4 J T I w K E 1 J T k U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F M C V C O C U 5 N y V F M C V C O C V B M y V F M C V C O C V C M S V F M C V C O C U 5 R S V F M C V C O C V B M i V F M C V C O C V C M i V F M C V C O C U 4 M S V F M C V C O C V B M y U y M C h S R V N P V V J D K S U y M C U z R S U z R S U y M C V F M C V C O S U 4 M C V F M C V C O C V B Q i V F M C V C O C V B M S V F M C V C O C V C N y V F M C V C O C V B R C V F M C V C O C U 4 N y V F M C V C O S U 4 M S V F M C V C O C V B M y V F M C V C O S U 4 O C U y M C h N S U 5 F K S 9 E Y X R h M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T A l Q j g l O T c l R T A l Q j g l Q T M l R T A l Q j g l Q j E l R T A l Q j g l O U U l R T A l Q j g l Q T I l R T A l Q j g l Q j I l R T A l Q j g l O D E l R T A l Q j g l Q T M l M j A o U k V T T 1 V S Q y k l M j A l M 0 U l M 0 U l M j A l R T A l Q j g l O U U l R T A l Q j g l Q T U l R T A l Q j g l Q j E l R T A l Q j g l O D c l R T A l Q j g l O D c l R T A l Q j g l Q j I l R T A l Q j g l O T k l R T A l Q j k l O D E l R T A l Q j g l Q T U l R T A l Q j g l Q j A l R T A l Q j g l Q U E l R T A l Q j g l Q j I l R T A l Q j g l O T g l R T A l Q j g l Q j I l R T A l Q j g l Q T M l R T A l Q j g l O T M l R T A l Q j g l Q j k l R T A l Q j g l O U I l R T A l Q j k l O D I l R T A l Q j g l Q T A l R T A l Q j g l O D Q l M j A o R U 5 F U k c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R m l s b E V y c m 9 y Q 2 9 k Z S I g V m F s d W U 9 I n N V b m t u b 3 d u I i A v P j x F b n R y e S B U e X B l P S J R d W V y e U l E I i B W Y W x 1 Z T 0 i c z I w Z j Y y M D c y L T g 3 Y j Y t N D E w M i 1 i Z m Q x L W Q 2 M z Z j Y W U 1 Y T E z N y I g L z 4 8 R W 5 0 c n k g V H l w Z T 0 i Q W R k Z W R U b 0 R h d G F N b 2 R l b C I g V m F s d W U 9 I m w w I i A v P j x F b n R y e S B U e X B l P S J G a W x s T G F z d F V w Z G F 0 Z W Q i I F Z h b H V l P S J k M j A y N C 0 w N C 0 x O F Q x M D o x M D o x M y 4 5 M j Q 3 M z U 5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l R T A l Q j g l O T c l R T A l Q j g l Q T M l R T A l Q j g l Q j E l R T A l Q j g l O U U l R T A l Q j g l Q T I l R T A l Q j g l Q j I l R T A l Q j g l O D E l R T A l Q j g l Q T M l M j A o U k V T T 1 V S Q y k l M j A l M 0 U l M 0 U l M j A l R T A l Q j g l O U U l R T A l Q j g l Q T U l R T A l Q j g l Q j E l R T A l Q j g l O D c l R T A l Q j g l O D c l R T A l Q j g l Q j I l R T A l Q j g l O T k l R T A l Q j k l O D E l R T A l Q j g l Q T U l R T A l Q j g l Q j A l R T A l Q j g l Q U E l R T A l Q j g l Q j I l R T A l Q j g l O T g l R T A l Q j g l Q j I l R T A l Q j g l Q T M l R T A l Q j g l O T M l R T A l Q j g l Q j k l R T A l Q j g l O U I l R T A l Q j k l O D I l R T A l Q j g l Q T A l R T A l Q j g l O D Q l M j A o R U 5 F U k c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F M C V C O C U 5 N y V F M C V C O C V B M y V F M C V C O C V C M S V F M C V C O C U 5 R S V F M C V C O C V B M i V F M C V C O C V C M i V F M C V C O C U 4 M S V F M C V C O C V B M y U y M C h S R V N P V V J D K S U y M C U z R S U z R S U y M C V F M C V C O C U 5 R S V F M C V C O C V B N S V F M C V C O C V C M S V F M C V C O C U 4 N y V F M C V C O C U 4 N y V F M C V C O C V C M i V F M C V C O C U 5 O S V F M C V C O S U 4 M S V F M C V C O C V B N S V F M C V C O C V C M C V F M C V C O C V B Q S V F M C V C O C V C M i V F M C V C O C U 5 O C V F M C V C O C V C M i V F M C V C O C V B M y V F M C V C O C U 5 M y V F M C V C O C V C O S V F M C V C O C U 5 Q i V F M C V C O S U 4 M i V F M C V C O C V B M C V F M C V C O C U 4 N C U y M C h F T k V S R y k v R G F 0 Y T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U w J U I 4 J T k 4 J U U w J U I 4 J U I 4 J U U w J U I 4 J U E z J U U w J U I 4 J T g x J U U w J U I 4 J U I 0 J U U w J U I 4 J T g 4 J U U w J U I 4 J T g x J U U w J U I 4 J U I y J U U w J U I 4 J U E z J U U w J U I 5 J T g w J U U w J U I 4 J T g 3 J U U w J U I 4 J U I 0 J U U w J U I 4 J T k 5 J T I w K E Z J T k N J Q U w p J T I w J T N F J T N F J T I w J U U w J U I 5 J T g w J U U w J U I 4 J T g 3 J U U w J U I 4 J U I 0 J U U w J U I 4 J T k 5 J U U w J U I 4 J T k 3 J U U w J U I 4 J U I 4 J U U w J U I 4 J T k 5 J U U w J U I 5 J T g x J U U w J U I 4 J U E 1 J U U w J U I 4 J U I w J U U w J U I 4 J U F C J U U w J U I 4 J U E 1 J U U w J U I 4 J U I x J U U w J U I 4 J T g x J U U w J U I 4 J T k 3 J U U w J U I 4 J U E z J U U w J U I 4 J U I x J U U w J U I 4 J T l F J U U w J U I 4 J U E y J U U w J U I 5 J T h D J T I w K E Z J T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G a W x s R X J y b 3 J D b 2 R l I i B W Y W x 1 Z T 0 i c 1 V u a 2 5 v d 2 4 i I C 8 + P E V u d H J 5 I F R 5 c G U 9 I l F 1 Z X J 5 S U Q i I F Z h b H V l P S J z Y T Z k N G M y O D c t N T A 5 M S 0 0 N G N k L W J k M 2 Y t N j A w O T d l Z W N m O T R i I i A v P j x F b n R y e S B U e X B l P S J B Z G R l Z F R v R G F 0 Y U 1 v Z G V s I i B W Y W x 1 Z T 0 i b D A i I C 8 + P E V u d H J 5 I F R 5 c G U 9 I k Z p b G x M Y X N 0 V X B k Y X R l Z C I g V m F s d W U 9 I m Q y M D I 0 L T A 0 L T E 4 V D E w O j E w O j E z L j k 0 M D I 0 N T d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y V F M C V C O C U 5 O C V F M C V C O C V C O C V F M C V C O C V B M y V F M C V C O C U 4 M S V F M C V C O C V C N C V F M C V C O C U 4 O C V F M C V C O C U 4 M S V F M C V C O C V C M i V F M C V C O C V B M y V F M C V C O S U 4 M C V F M C V C O C U 4 N y V F M C V C O C V C N C V F M C V C O C U 5 O S U y M C h G S U 5 D S U F M K S U y M C U z R S U z R S U y M C V F M C V C O S U 4 M C V F M C V C O C U 4 N y V F M C V C O C V C N C V F M C V C O C U 5 O S V F M C V C O C U 5 N y V F M C V C O C V C O C V F M C V C O C U 5 O S V F M C V C O S U 4 M S V F M C V C O C V B N S V F M C V C O C V C M C V F M C V C O C V B Q i V F M C V C O C V B N S V F M C V C O C V C M S V F M C V C O C U 4 M S V F M C V C O C U 5 N y V F M C V C O C V B M y V F M C V C O C V C M S V F M C V C O C U 5 R S V F M C V C O C V B M i V F M C V C O S U 4 Q y U y M C h G S U 4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F M C V C O C U 5 O C V F M C V C O C V C O C V F M C V C O C V B M y V F M C V C O C U 4 M S V F M C V C O C V C N C V F M C V C O C U 4 O C V F M C V C O C U 4 M S V F M C V C O C V C M i V F M C V C O C V B M y V F M C V C O S U 4 M C V F M C V C O C U 4 N y V F M C V C O C V C N C V F M C V C O C U 5 O S U y M C h G S U 5 D S U F M K S U y M C U z R S U z R S U y M C V F M C V C O S U 4 M C V F M C V C O C U 4 N y V F M C V C O C V C N C V F M C V C O C U 5 O S V F M C V C O C U 5 N y V F M C V C O C V C O C V F M C V C O C U 5 O S V F M C V C O S U 4 M S V F M C V C O C V B N S V F M C V C O C V C M C V F M C V C O C V B Q i V F M C V C O C V B N S V F M C V C O C V C M S V F M C V C O C U 4 M S V F M C V C O C U 5 N y V F M C V C O C V B M y V F M C V C O C V C M S V F M C V C O C U 5 R S V F M C V C O C V B M i V F M C V C O S U 4 Q y U y M C h G S U 4 p L 0 R h d G E 4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U w J U I 4 J T k 4 J U U w J U I 4 J U I 4 J U U w J U I 4 J U E z J U U w J U I 4 J T g x J U U w J U I 4 J U I 0 J U U w J U I 4 J T g 4 J U U w J U I 4 J T g x J U U w J U I 4 J U I y J U U w J U I 4 J U E z J U U w J U I 5 J T g w J U U w J U I 4 J T g 3 J U U w J U I 4 J U I 0 J U U w J U I 4 J T k 5 J T I w K E Z J T k N J Q U w p J T I w J T N F J T N F J T I w J U U w J U I 4 J T k 4 J U U w J U I 4 J T k 5 J U U w J U I 4 J U I y J U U w J U I 4 J T g 0 J U U w J U I 4 J U I y J U U w J U I 4 J U E z J T I w K E J B T k s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R m l s b E V y c m 9 y Q 2 9 k Z S I g V m F s d W U 9 I n N V b m t u b 3 d u I i A v P j x F b n R y e S B U e X B l P S J R d W V y e U l E I i B W Y W x 1 Z T 0 i c z k 4 M D h i Y T E 4 L T c 5 Y j Y t N D l i N y 1 h N j M 3 L T Y 1 Y m R k N D A 3 M m M 2 M S I g L z 4 8 R W 5 0 c n k g V H l w Z T 0 i Q W R k Z W R U b 0 R h d G F N b 2 R l b C I g V m F s d W U 9 I m w w I i A v P j x F b n R y e S B U e X B l P S J G a W x s T G F z d F V w Z G F 0 Z W Q i I F Z h b H V l P S J k M j A y N C 0 w N C 0 x O F Q x M D o x M D o x M y 4 5 N j c y N D Q z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l R T A l Q j g l O T g l R T A l Q j g l Q j g l R T A l Q j g l Q T M l R T A l Q j g l O D E l R T A l Q j g l Q j Q l R T A l Q j g l O D g l R T A l Q j g l O D E l R T A l Q j g l Q j I l R T A l Q j g l Q T M l R T A l Q j k l O D A l R T A l Q j g l O D c l R T A l Q j g l Q j Q l R T A l Q j g l O T k l M j A o R k l O Q 0 l B T C k l M j A l M 0 U l M 0 U l M j A l R T A l Q j g l O T g l R T A l Q j g l O T k l R T A l Q j g l Q j I l R T A l Q j g l O D Q l R T A l Q j g l Q j I l R T A l Q j g l Q T M l M j A o Q k F O S y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U w J U I 4 J T k 4 J U U w J U I 4 J U I 4 J U U w J U I 4 J U E z J U U w J U I 4 J T g x J U U w J U I 4 J U I 0 J U U w J U I 4 J T g 4 J U U w J U I 4 J T g x J U U w J U I 4 J U I y J U U w J U I 4 J U E z J U U w J U I 5 J T g w J U U w J U I 4 J T g 3 J U U w J U I 4 J U I 0 J U U w J U I 4 J T k 5 J T I w K E Z J T k N J Q U w p J T I w J T N F J T N F J T I w J U U w J U I 4 J T k 4 J U U w J U I 4 J T k 5 J U U w J U I 4 J U I y J U U w J U I 4 J T g 0 J U U w J U I 4 J U I y J U U w J U I 4 J U E z J T I w K E J B T k s p L 0 R h d G E 3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U w J U I 4 J T k 4 J U U w J U I 4 J U I 4 J U U w J U I 4 J U E z J U U w J U I 4 J T g x J U U w J U I 4 J U I 0 J U U w J U I 4 J T g 4 J U U w J U I 4 J T g x J U U w J U I 4 J U I y J U U w J U I 4 J U E z J U U w J U I 5 J T g w J U U w J U I 4 J T g 3 J U U w J U I 4 J U I 0 J U U w J U I 4 J T k 5 J T I w K E Z J T k N J Q U w p J T I w J T N F J T N F J T I w J U U w J U I 4 J T l C J U U w J U I 4 J U E z J U U w J U I 4 J U I w J U U w J U I 4 J T g x J U U w J U I 4 J U I x J U U w J U I 4 J T k 5 J U U w J U I 4 J U E w J U U w J U I 4 J U I x J U U w J U I 4 J U E y J U U w J U I 5 J T g x J U U w J U I 4 J U E 1 J U U w J U I 4 J U I w J U U w J U I 4 J T l C J U U w J U I 4 J U E z J U U w J U I 4 J U I w J U U w J U I 4 J T g x J U U w J U I 4 J U I x J U U w J U I 4 J T k 5 J U U w J U I 4 J T h B J U U w J U I 4 J U I 1 J U U w J U I 4 J U E 3 J U U w J U I 4 J U I 0 J U U w J U I 4 J T k 1 J T I w K E l O U 1 V S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k Z p b G x F c n J v c k N v Z G U i I F Z h b H V l P S J z V W 5 r b m 9 3 b i I g L z 4 8 R W 5 0 c n k g V H l w Z T 0 i U X V l c n l J R C I g V m F s d W U 9 I n M 5 Y z Y 5 Y j I 5 Y i 0 3 N j k 2 L T R h Z m Q t Y W E y M S 0 2 O D U 3 Y W J j Z W Y 3 O T E i I C 8 + P E V u d H J 5 I F R 5 c G U 9 I k F k Z G V k V G 9 E Y X R h T W 9 k Z W w i I F Z h b H V l P S J s M C I g L z 4 8 R W 5 0 c n k g V H l w Z T 0 i R m l s b E x h c 3 R V c G R h d G V k I i B W Y W x 1 Z T 0 i Z D I w M j Q t M D Q t M T h U M T A 6 M T A 6 M T M u O T g x M j Q 1 N V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J U U w J U I 4 J T k 4 J U U w J U I 4 J U I 4 J U U w J U I 4 J U E z J U U w J U I 4 J T g x J U U w J U I 4 J U I 0 J U U w J U I 4 J T g 4 J U U w J U I 4 J T g x J U U w J U I 4 J U I y J U U w J U I 4 J U E z J U U w J U I 5 J T g w J U U w J U I 4 J T g 3 J U U w J U I 4 J U I 0 J U U w J U I 4 J T k 5 J T I w K E Z J T k N J Q U w p J T I w J T N F J T N F J T I w J U U w J U I 4 J T l C J U U w J U I 4 J U E z J U U w J U I 4 J U I w J U U w J U I 4 J T g x J U U w J U I 4 J U I x J U U w J U I 4 J T k 5 J U U w J U I 4 J U E w J U U w J U I 4 J U I x J U U w J U I 4 J U E y J U U w J U I 5 J T g x J U U w J U I 4 J U E 1 J U U w J U I 4 J U I w J U U w J U I 4 J T l C J U U w J U I 4 J U E z J U U w J U I 4 J U I w J U U w J U I 4 J T g x J U U w J U I 4 J U I x J U U w J U I 4 J T k 5 J U U w J U I 4 J T h B J U U w J U I 4 J U I 1 J U U w J U I 4 J U E 3 J U U w J U I 4 J U I 0 J U U w J U I 4 J T k 1 J T I w K E l O U 1 V S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T A l Q j g l O T g l R T A l Q j g l Q j g l R T A l Q j g l Q T M l R T A l Q j g l O D E l R T A l Q j g l Q j Q l R T A l Q j g l O D g l R T A l Q j g l O D E l R T A l Q j g l Q j I l R T A l Q j g l Q T M l R T A l Q j k l O D A l R T A l Q j g l O D c l R T A l Q j g l Q j Q l R T A l Q j g l O T k l M j A o R k l O Q 0 l B T C k l M j A l M 0 U l M 0 U l M j A l R T A l Q j g l O U I l R T A l Q j g l Q T M l R T A l Q j g l Q j A l R T A l Q j g l O D E l R T A l Q j g l Q j E l R T A l Q j g l O T k l R T A l Q j g l Q T A l R T A l Q j g l Q j E l R T A l Q j g l Q T I l R T A l Q j k l O D E l R T A l Q j g l Q T U l R T A l Q j g l Q j A l R T A l Q j g l O U I l R T A l Q j g l Q T M l R T A l Q j g l Q j A l R T A l Q j g l O D E l R T A l Q j g l Q j E l R T A l Q j g l O T k l R T A l Q j g l O E E l R T A l Q j g l Q j U l R T A l Q j g l Q T c l R T A l Q j g l Q j Q l R T A l Q j g l O T U l M j A o S U 5 T V V I p L 0 R h d G E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U w J U I 4 J T l B J U U w J U I 4 J U E z J U U w J U I 4 J U I 0 J U U w J U I 4 J T g x J U U w J U I 4 J U I y J U U w J U I 4 J U E z J T I w K F N F U l Z J Q 0 U p J T I w J T N F J T N F J T I w J U U w J U I 4 J T g x J U U w J U I 4 J U I y J U U w J U I 4 J U E z J U U w J U I 5 J T g x J U U w J U I 4 J T l F J U U w J U I 4 J T k 3 J U U w J U I 4 J U E y J U U w J U I 5 J T h D J T I w K E h F T F R I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k Z p b G x F c n J v c k N v Z G U i I F Z h b H V l P S J z V W 5 r b m 9 3 b i I g L z 4 8 R W 5 0 c n k g V H l w Z T 0 i U X V l c n l J R C I g V m F s d W U 9 I n M 5 Y z d i O G M 0 O S 0 3 Y m Y y L T Q 5 N D A t Y m V j N C 0 2 Z m U 1 M z I 3 Y W E z N T M i I C 8 + P E V u d H J 5 I F R 5 c G U 9 I k F k Z G V k V G 9 E Y X R h T W 9 k Z W w i I F Z h b H V l P S J s M C I g L z 4 8 R W 5 0 c n k g V H l w Z T 0 i R m l s b E x h c 3 R V c G R h d G V k I i B W Y W x 1 Z T 0 i Z D I w M j Q t M D Q t M T h U M T A 6 M T A 6 M T M u O T k 1 M j Q 2 M F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J U U w J U I 4 J T l B J U U w J U I 4 J U E z J U U w J U I 4 J U I 0 J U U w J U I 4 J T g x J U U w J U I 4 J U I y J U U w J U I 4 J U E z J T I w K F N F U l Z J Q 0 U p J T I w J T N F J T N F J T I w J U U w J U I 4 J T g x J U U w J U I 4 J U I y J U U w J U I 4 J U E z J U U w J U I 5 J T g x J U U w J U I 4 J T l F J U U w J U I 4 J T k 3 J U U w J U I 4 J U E y J U U w J U I 5 J T h D J T I w K E h F T F R I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T A l Q j g l O U E l R T A l Q j g l Q T M l R T A l Q j g l Q j Q l R T A l Q j g l O D E l R T A l Q j g l Q j I l R T A l Q j g l Q T M l M j A o U 0 V S V k l D R S k l M j A l M 0 U l M 0 U l M j A l R T A l Q j g l O D E l R T A l Q j g l Q j I l R T A l Q j g l Q T M l R T A l Q j k l O D E l R T A l Q j g l O U U l R T A l Q j g l O T c l R T A l Q j g l Q T I l R T A l Q j k l O E M l M j A o S E V M V E g p L 0 R h d G E y M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F M C V C O C U 5 Q S V F M C V C O C V B M y V F M C V C O C V C N C V F M C V C O C U 4 M S V F M C V C O C V C M i V F M C V C O C V B M y U y M C h T R V J W S U N F K S U y M C U z R S U z R S U y M C V F M C V C O C U 4 M S V F M C V C O C V C M i V F M C V C O C V B M y V F M C V C O C U 5 N y V F M C V C O S U 4 O C V F M C V C O C V B R C V F M C V C O C U 4 N y V F M C V C O S U 4 M C V F M C V C O C U 5 N y V F M C V C O C V C N S V F M C V C O S U 4 O C V F M C V C O C V B M i V F M C V C O C V B N y V F M C V C O S U 4 M S V F M C V C O C V B N S V F M C V C O C V C M C V F M C V C O C V B Q S V F M C V C O C V C M S V F M C V C O C U 5 O S V F M C V C O C U 5 N y V F M C V C O C U 5 O S V F M C V C O C V C M i V F M C V C O C U 4 M S V F M C V C O C V C M i V F M C V C O C V B M y U y M C h U T 1 V S S V N N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k Z p b G x F c n J v c k N v Z G U i I F Z h b H V l P S J z V W 5 r b m 9 3 b i I g L z 4 8 R W 5 0 c n k g V H l w Z T 0 i U X V l c n l J R C I g V m F s d W U 9 I n N j M j I 4 Y j c w O S 0 0 O D l i L T R h N 2 M t O D V l N C 1 i M D Q x M j l h Y z V l M T g i I C 8 + P E V u d H J 5 I F R 5 c G U 9 I k F k Z G V k V G 9 E Y X R h T W 9 k Z W w i I F Z h b H V l P S J s M C I g L z 4 8 R W 5 0 c n k g V H l w Z T 0 i R m l s b E x h c 3 R V c G R h d G V k I i B W Y W x 1 Z T 0 i Z D I w M j Q t M D Q t M T h U M T A 6 M T A 6 M T Q u M D I 1 M j Q 3 N l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J U U w J U I 4 J T l B J U U w J U I 4 J U E z J U U w J U I 4 J U I 0 J U U w J U I 4 J T g x J U U w J U I 4 J U I y J U U w J U I 4 J U E z J T I w K F N F U l Z J Q 0 U p J T I w J T N F J T N F J T I w J U U w J U I 4 J T g x J U U w J U I 4 J U I y J U U w J U I 4 J U E z J U U w J U I 4 J T k 3 J U U w J U I 5 J T g 4 J U U w J U I 4 J U F E J U U w J U I 4 J T g 3 J U U w J U I 5 J T g w J U U w J U I 4 J T k 3 J U U w J U I 4 J U I 1 J U U w J U I 5 J T g 4 J U U w J U I 4 J U E y J U U w J U I 4 J U E 3 J U U w J U I 5 J T g x J U U w J U I 4 J U E 1 J U U w J U I 4 J U I w J U U w J U I 4 J U F B J U U w J U I 4 J U I x J U U w J U I 4 J T k 5 J U U w J U I 4 J T k 3 J U U w J U I 4 J T k 5 J U U w J U I 4 J U I y J U U w J U I 4 J T g x J U U w J U I 4 J U I y J U U w J U I 4 J U E z J T I w K F R P V V J J U 0 0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F M C V C O C U 5 Q S V F M C V C O C V B M y V F M C V C O C V C N C V F M C V C O C U 4 M S V F M C V C O C V C M i V F M C V C O C V B M y U y M C h T R V J W S U N F K S U y M C U z R S U z R S U y M C V F M C V C O C U 4 M S V F M C V C O C V C M i V F M C V C O C V B M y V F M C V C O C U 5 N y V F M C V C O S U 4 O C V F M C V C O C V B R C V F M C V C O C U 4 N y V F M C V C O S U 4 M C V F M C V C O C U 5 N y V F M C V C O C V C N S V F M C V C O S U 4 O C V F M C V C O C V B M i V F M C V C O C V B N y V F M C V C O S U 4 M S V F M C V C O C V B N S V F M C V C O C V C M C V F M C V C O C V B Q S V F M C V C O C V C M S V F M C V C O C U 5 O S V F M C V C O C U 5 N y V F M C V C O C U 5 O S V F M C V C O C V C M i V F M C V C O C U 4 M S V F M C V C O C V C M i V F M C V C O C V B M y U y M C h U T 1 V S S V N N K S 9 E Y X R h M j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T A l Q j g l O U E l R T A l Q j g l Q T M l R T A l Q j g l Q j Q l R T A l Q j g l O D E l R T A l Q j g l Q j I l R T A l Q j g l Q T M l M j A o U 0 V S V k l D R S k l M j A l M 0 U l M 0 U l M j A l R T A l Q j g l O D I l R T A l Q j g l O T k l R T A l Q j g l Q U E l R T A l Q j k l O D g l R T A l Q j g l O D c l R T A l Q j k l O D E l R T A l Q j g l Q T U l R T A l Q j g l Q j A l R T A l Q j k l O D I l R T A l Q j g l Q T U l R T A l Q j g l O D g l R T A l Q j g l Q j Q l R T A l Q j g l Q U E l R T A l Q j g l O T U l R T A l Q j g l Q j Q l R T A l Q j g l O D E l R T A l Q j g l Q U E l R T A l Q j k l O E M l M j A o V F J B T l M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R m l s b E V y c m 9 y Q 2 9 k Z S I g V m F s d W U 9 I n N V b m t u b 3 d u I i A v P j x F b n R y e S B U e X B l P S J R d W V y e U l E I i B W Y W x 1 Z T 0 i c z R j N T F l N D d m L T I x Z m U t N D k 0 Z C 0 4 N j k 3 L T Q 3 N W E z M D Z j N z Z m M C I g L z 4 8 R W 5 0 c n k g V H l w Z T 0 i Q W R k Z W R U b 0 R h d G F N b 2 R l b C I g V m F s d W U 9 I m w w I i A v P j x F b n R y e S B U e X B l P S J G a W x s T G F z d F V w Z G F 0 Z W Q i I F Z h b H V l P S J k M j A y N C 0 w N C 0 x O F Q x M D o x M D o x N C 4 w M z g 3 N T g y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l R T A l Q j g l O U E l R T A l Q j g l Q T M l R T A l Q j g l Q j Q l R T A l Q j g l O D E l R T A l Q j g l Q j I l R T A l Q j g l Q T M l M j A o U 0 V S V k l D R S k l M j A l M 0 U l M 0 U l M j A l R T A l Q j g l O D I l R T A l Q j g l O T k l R T A l Q j g l Q U E l R T A l Q j k l O D g l R T A l Q j g l O D c l R T A l Q j k l O D E l R T A l Q j g l Q T U l R T A l Q j g l Q j A l R T A l Q j k l O D I l R T A l Q j g l Q T U l R T A l Q j g l O D g l R T A l Q j g l Q j Q l R T A l Q j g l Q U E l R T A l Q j g l O T U l R T A l Q j g l Q j Q l R T A l Q j g l O D E l R T A l Q j g l Q U E l R T A l Q j k l O E M l M j A o V F J B T l M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F M C V C O C U 5 Q S V F M C V C O C V B M y V F M C V C O C V C N C V F M C V C O C U 4 M S V F M C V C O C V C M i V F M C V C O C V B M y U y M C h T R V J W S U N F K S U y M C U z R S U z R S U y M C V F M C V C O C U 4 M i V F M C V C O C U 5 O S V F M C V C O C V B Q S V F M C V C O S U 4 O C V F M C V C O C U 4 N y V F M C V C O S U 4 M S V F M C V C O C V B N S V F M C V C O C V C M C V F M C V C O S U 4 M i V F M C V C O C V B N S V F M C V C O C U 4 O C V F M C V C O C V C N C V F M C V C O C V B Q S V F M C V C O C U 5 N S V F M C V C O C V C N C V F M C V C O C U 4 M S V F M C V C O C V B Q S V F M C V C O S U 4 Q y U y M C h U U k F O U y k v R G F 0 Y T I 3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U w J U I 4 J T l B J U U w J U I 4 J U E z J U U w J U I 4 J U I 0 J U U w J U I 4 J T g x J U U w J U I 4 J U I y J U U w J U I 4 J U E z J T I w K F N F U l Z J Q 0 U p J T I w J T N F J T N F J T I w J U U w J U I 4 J T l B J U U w J U I 4 J U E z J U U w J U I 4 J U I 0 J U U w J U I 4 J T g x J U U w J U I 4 J U I y J U U w J U I 4 J U E z J U U w J U I 5 J T g w J U U w J U I 4 J T g 5 J U U w J U I 4 J T l F J U U w J U I 4 J U I y J U U w J U I 4 J U I w J U U w J U I 4 J T g x J U U w J U I 4 J U I 0 J U U w J U I 4 J T g 4 J T I w K F B S T 0 Y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R m l s b E V y c m 9 y Q 2 9 k Z S I g V m F s d W U 9 I n N V b m t u b 3 d u I i A v P j x F b n R y e S B U e X B l P S J R d W V y e U l E I i B W Y W x 1 Z T 0 i c z g 3 M D l j M G J i L T U z N 2 M t N G J l O C 0 4 M j Y 5 L T E w M D Y z Y T h m M z U w Z i I g L z 4 8 R W 5 0 c n k g V H l w Z T 0 i Q W R k Z W R U b 0 R h d G F N b 2 R l b C I g V m F s d W U 9 I m w w I i A v P j x F b n R y e S B U e X B l P S J G a W x s T G F z d F V w Z G F 0 Z W Q i I F Z h b H V l P S J k M j A y N C 0 w N C 0 x O F Q x M D o x M D o x N C 4 w N T Y 3 N T g z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l R T A l Q j g l O U E l R T A l Q j g l Q T M l R T A l Q j g l Q j Q l R T A l Q j g l O D E l R T A l Q j g l Q j I l R T A l Q j g l Q T M l M j A o U 0 V S V k l D R S k l M j A l M 0 U l M 0 U l M j A l R T A l Q j g l O U E l R T A l Q j g l Q T M l R T A l Q j g l Q j Q l R T A l Q j g l O D E l R T A l Q j g l Q j I l R T A l Q j g l Q T M l R T A l Q j k l O D A l R T A l Q j g l O D k l R T A l Q j g l O U U l R T A l Q j g l Q j I l R T A l Q j g l Q j A l R T A l Q j g l O D E l R T A l Q j g l Q j Q l R T A l Q j g l O D g l M j A o U F J P R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U w J U I 4 J T l B J U U w J U I 4 J U E z J U U w J U I 4 J U I 0 J U U w J U I 4 J T g x J U U w J U I 4 J U I y J U U w J U I 4 J U E z J T I w K F N F U l Z J Q 0 U p J T I w J T N F J T N F J T I w J U U w J U I 4 J T l B J U U w J U I 4 J U E z J U U w J U I 4 J U I 0 J U U w J U I 4 J T g x J U U w J U I 4 J U I y J U U w J U I 4 J U E z J U U w J U I 5 J T g w J U U w J U I 4 J T g 5 J U U w J U I 4 J T l F J U U w J U I 4 J U I y J U U w J U I 4 J U I w J U U w J U I 4 J T g x J U U w J U I 4 J U I 0 J U U w J U I 4 J T g 4 J T I w K F B S T 0 Y p L 0 R h d G E y N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F M C V C O C U 5 Q S V F M C V C O C V B M y V F M C V C O C V C N C V F M C V C O C U 4 M S V F M C V C O C V C M i V F M C V C O C V B M y U y M C h T R V J W S U N F K S U y M C U z R S U z R S U y M C V F M C V C O C U 5 R S V F M C V C O C V C M i V F M C V C O C U 5 M y V F M C V C O C V C N C V F M C V C O C U 4 Q S V F M C V C O C V B M i V F M C V C O S U 4 Q y U y M C h D T 0 1 N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k Z p b G x F c n J v c k N v Z G U i I F Z h b H V l P S J z V W 5 r b m 9 3 b i I g L z 4 8 R W 5 0 c n k g V H l w Z T 0 i U X V l c n l J R C I g V m F s d W U 9 I n N m Y j B k N D h i Z S 0 0 N z d i L T R l Z m Y t Y W Z h M C 1 k M 2 I 3 M T F h M 2 E z Z j I i I C 8 + P E V u d H J 5 I F R 5 c G U 9 I k F k Z G V k V G 9 E Y X R h T W 9 k Z W w i I F Z h b H V l P S J s M C I g L z 4 8 R W 5 0 c n k g V H l w Z T 0 i R m l s b E x h c 3 R V c G R h d G V k I i B W Y W x 1 Z T 0 i Z D I w M j Q t M D Q t M T h U M T A 6 M T A 6 M T Q u M D Y 5 N z U 4 M 1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J U U w J U I 4 J T l B J U U w J U I 4 J U E z J U U w J U I 4 J U I 0 J U U w J U I 4 J T g x J U U w J U I 4 J U I y J U U w J U I 4 J U E z J T I w K F N F U l Z J Q 0 U p J T I w J T N F J T N F J T I w J U U w J U I 4 J T l F J U U w J U I 4 J U I y J U U w J U I 4 J T k z J U U w J U I 4 J U I 0 J U U w J U I 4 J T h B J U U w J U I 4 J U E y J U U w J U I 5 J T h D J T I w K E N P T U 0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F M C V C O C U 5 Q S V F M C V C O C V B M y V F M C V C O C V C N C V F M C V C O C U 4 M S V F M C V C O C V C M i V F M C V C O C V B M y U y M C h T R V J W S U N F K S U y M C U z R S U z R S U y M C V F M C V C O C U 5 R S V F M C V C O C V C M i V F M C V C O C U 5 M y V F M C V C O C V C N C V F M C V C O C U 4 Q S V F M C V C O C V B M i V F M C V C O S U 4 Q y U y M C h D T 0 1 N K S 9 E Y X R h M j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T A l Q j g l O U E l R T A l Q j g l Q T M l R T A l Q j g l Q j Q l R T A l Q j g l O D E l R T A l Q j g l Q j I l R T A l Q j g l Q T M l M j A o U 0 V S V k l D R S k l M j A l M 0 U l M 0 U l M j A l R T A l Q j g l Q U E l R T A l Q j g l Q j c l R T A l Q j k l O D g l R T A l Q j g l Q U Q l R T A l Q j k l O D E l R T A l Q j g l Q T U l R T A l Q j g l Q j A l R T A l Q j g l Q U E l R T A l Q j g l Q j Q l R T A l Q j k l O D g l R T A l Q j g l O D c l R T A l Q j g l O U U l R T A l Q j g l Q j Q l R T A l Q j g l Q T E l R T A l Q j g l O U U l R T A l Q j k l O E M l M j A o T U V E S U E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R m l s b E V y c m 9 y Q 2 9 k Z S I g V m F s d W U 9 I n N V b m t u b 3 d u I i A v P j x F b n R y e S B U e X B l P S J R d W V y e U l E I i B W Y W x 1 Z T 0 i c z Y x Z G Z k M 2 I z L T E 5 M m I t N G Q 2 Y S 1 i Z j F i L W Z j M T I 0 O D g w M T g 0 O C I g L z 4 8 R W 5 0 c n k g V H l w Z T 0 i Q W R k Z W R U b 0 R h d G F N b 2 R l b C I g V m F s d W U 9 I m w w I i A v P j x F b n R y e S B U e X B l P S J G a W x s T G F z d F V w Z G F 0 Z W Q i I F Z h b H V l P S J k M j A y N C 0 w N C 0 x O F Q x M D o x M D o x N C 4 w O D M 3 N T Y 3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l R T A l Q j g l O U E l R T A l Q j g l Q T M l R T A l Q j g l Q j Q l R T A l Q j g l O D E l R T A l Q j g l Q j I l R T A l Q j g l Q T M l M j A o U 0 V S V k l D R S k l M j A l M 0 U l M 0 U l M j A l R T A l Q j g l Q U E l R T A l Q j g l Q j c l R T A l Q j k l O D g l R T A l Q j g l Q U Q l R T A l Q j k l O D E l R T A l Q j g l Q T U l R T A l Q j g l Q j A l R T A l Q j g l Q U E l R T A l Q j g l Q j Q l R T A l Q j k l O D g l R T A l Q j g l O D c l R T A l Q j g l O U U l R T A l Q j g l Q j Q l R T A l Q j g l Q T E l R T A l Q j g l O U U l R T A l Q j k l O E M l M j A o T U V E S U E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F M C V C O C U 5 Q S V F M C V C O C V B M y V F M C V C O C V C N C V F M C V C O C U 4 M S V F M C V C O C V C M i V F M C V C O C V B M y U y M C h T R V J W S U N F K S U y M C U z R S U z R S U y M C V F M C V C O C V B Q S V F M C V C O C V C N y V F M C V C O S U 4 O C V F M C V C O C V B R C V F M C V C O S U 4 M S V F M C V C O C V B N S V F M C V C O C V C M C V F M C V C O C V B Q S V F M C V C O C V C N C V F M C V C O S U 4 O C V F M C V C O C U 4 N y V F M C V C O C U 5 R S V F M C V C O C V C N C V F M C V C O C V B M S V F M C V C O C U 5 R S V F M C V C O S U 4 Q y U y M C h N R U R J Q S k v R G F 0 Y T I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U w J U I 4 J U F B J U U w J U I 4 J U I 0 J U U w J U I 4 J T k 5 J U U w J U I 4 J T g 0 J U U w J U I 5 J T g 5 J U U w J U I 4 J U I y J U U w J U I 4 J U F E J U U w J U I 4 J U I 4 J U U w J U I 4 J T k 1 J U U w J U I 4 J U F B J U U w J U I 4 J U I y J U U w J U I 4 J U F C J U U w J U I 4 J T g x J U U w J U I 4 J U E z J U U w J U I 4 J U E z J U U w J U I 4 J U E x J T I w K E l O R F V T K S U y M C U z R S U z R S U y M C V F M C V C O S U 4 M C V F M C V C O C V B Q i V F M C V C O C V B N S V F M C V C O S U 4 N y V F M C V C O C U 4 M S U y M C V F M C V C O S U 4 M S V F M C V C O C V B N S V F M C V C O C V C M C U y M C V F M C V C O C U 5 Q y V F M C V C O C V B N S V F M C V C O C V C N C V F M C V C O C U 5 N S V F M C V C O C V B M C V F M C V C O C V C M S V F M C V C O C U 5 M y V F M C V C O C U 5 M S V F M C V C O S U 4 Q y V F M C V C O S U 4 M i V F M C V C O C V B N S V F M C V C O C V B Q i V F M C V C O C V C M C U y M C h T V E V F T C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G a W x s R X J y b 3 J D b 2 R l I i B W Y W x 1 Z T 0 i c 1 V u a 2 5 v d 2 4 i I C 8 + P E V u d H J 5 I F R 5 c G U 9 I l F 1 Z X J 5 S U Q i I F Z h b H V l P S J z N D g 5 M D M 0 Z m E t M z A 3 O S 0 0 N T Y y L T g 3 N 2 I t O G N l Z T Q 5 O T c 5 N 2 Z j I i A v P j x F b n R y e S B U e X B l P S J B Z G R l Z F R v R G F 0 Y U 1 v Z G V s I i B W Y W x 1 Z T 0 i b D A i I C 8 + P E V u d H J 5 I F R 5 c G U 9 I k Z p b G x M Y X N 0 V X B k Y X R l Z C I g V m F s d W U 9 I m Q y M D I 0 L T A 0 L T E 4 V D E w O j E w O j E 0 L j E w M z c 1 O D h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y V F M C V C O C V B Q S V F M C V C O C V C N C V F M C V C O C U 5 O S V F M C V C O C U 4 N C V F M C V C O S U 4 O S V F M C V C O C V C M i V F M C V C O C V B R C V F M C V C O C V C O C V F M C V C O C U 5 N S V F M C V C O C V B Q S V F M C V C O C V C M i V F M C V C O C V B Q i V F M C V C O C U 4 M S V F M C V C O C V B M y V F M C V C O C V B M y V F M C V C O C V B M S U y M C h J T k R V U y k l M j A l M 0 U l M 0 U l M j A l R T A l Q j k l O D A l R T A l Q j g l Q U I l R T A l Q j g l Q T U l R T A l Q j k l O D c l R T A l Q j g l O D E l M j A l R T A l Q j k l O D E l R T A l Q j g l Q T U l R T A l Q j g l Q j A l M j A l R T A l Q j g l O U M l R T A l Q j g l Q T U l R T A l Q j g l Q j Q l R T A l Q j g l O T U l R T A l Q j g l Q T A l R T A l Q j g l Q j E l R T A l Q j g l O T M l R T A l Q j g l O T E l R T A l Q j k l O E M l R T A l Q j k l O D I l R T A l Q j g l Q T U l R T A l Q j g l Q U I l R T A l Q j g l Q j A l M j A o U 1 R F R U w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F M C V C O C V B Q S V F M C V C O C V C N C V F M C V C O C U 5 O S V F M C V C O C U 4 N C V F M C V C O S U 4 O S V F M C V C O C V C M i V F M C V C O C V B R C V F M C V C O C V C O C V F M C V C O C U 5 N S V F M C V C O C V B Q S V F M C V C O C V C M i V F M C V C O C V B Q i V F M C V C O C U 4 M S V F M C V C O C V B M y V F M C V C O C V B M y V F M C V C O C V B M S U y M C h J T k R V U y k l M j A l M 0 U l M 0 U l M j A l R T A l Q j k l O D A l R T A l Q j g l Q U I l R T A l Q j g l Q T U l R T A l Q j k l O D c l R T A l Q j g l O D E l M j A l R T A l Q j k l O D E l R T A l Q j g l Q T U l R T A l Q j g l Q j A l M j A l R T A l Q j g l O U M l R T A l Q j g l Q T U l R T A l Q j g l Q j Q l R T A l Q j g l O T U l R T A l Q j g l Q T A l R T A l Q j g l Q j E l R T A l Q j g l O T M l R T A l Q j g l O T E l R T A l Q j k l O E M l R T A l Q j k l O D I l R T A l Q j g l Q T U l R T A l Q j g l Q U I l R T A l Q j g l Q j A l M j A o U 1 R F R U w p L 0 R h d G E x N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F M C V C O C V B Q S V F M C V C O C V C N C V F M C V C O C U 5 O S V F M C V C O C U 4 N C V F M C V C O S U 4 O S V F M C V C O C V C M i V F M C V C O C V B R C V F M C V C O C V C O C V F M C V C O C U 5 N S V F M C V C O C V B Q S V F M C V C O C V C M i V F M C V C O C V B Q i V F M C V C O C U 4 M S V F M C V C O C V B M y V F M C V C O C V B M y V F M C V C O C V B M S U y M C h J T k R V U y k l M j A l M 0 U l M 0 U l M j A l R T A l Q j g l O D E l R T A l Q j g l Q T M l R T A l Q j g l Q j A l R T A l Q j g l O T Q l R T A l Q j g l Q j I l R T A l Q j g l Q T k l R T A l Q j k l O D E l R T A l Q j g l Q T U l R T A l Q j g l Q j A l R T A l Q j g l Q T c l R T A l Q j g l Q j E l R T A l Q j g l Q U E l R T A l Q j g l O T Q l R T A l Q j g l Q j g l R T A l Q j g l O D E l R T A l Q j g l Q j I l R T A l Q j g l Q T M l R T A l Q j g l O U U l R T A l Q j g l Q j Q l R T A l Q j g l Q T E l R T A l Q j g l O U U l R T A l Q j k l O E M l M j A o U E F Q R V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R m l s b E V y c m 9 y Q 2 9 k Z S I g V m F s d W U 9 I n N V b m t u b 3 d u I i A v P j x F b n R y e S B U e X B l P S J R d W V y e U l E I i B W Y W x 1 Z T 0 i c z A z M W Q 0 Y T I 4 L W Q 1 O T U t N D h i M i 1 h M D F k L T E 2 Z j E 4 M T B l Z m F i N y I g L z 4 8 R W 5 0 c n k g V H l w Z T 0 i Q W R k Z W R U b 0 R h d G F N b 2 R l b C I g V m F s d W U 9 I m w w I i A v P j x F b n R y e S B U e X B l P S J G a W x s T G F z d F V w Z G F 0 Z W Q i I F Z h b H V l P S J k M j A y N C 0 w N C 0 x O F Q x M D o x M D o x N C 4 x M T c 3 N T k 3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l R T A l Q j g l Q U E l R T A l Q j g l Q j Q l R T A l Q j g l O T k l R T A l Q j g l O D Q l R T A l Q j k l O D k l R T A l Q j g l Q j I l R T A l Q j g l Q U Q l R T A l Q j g l Q j g l R T A l Q j g l O T U l R T A l Q j g l Q U E l R T A l Q j g l Q j I l R T A l Q j g l Q U I l R T A l Q j g l O D E l R T A l Q j g l Q T M l R T A l Q j g l Q T M l R T A l Q j g l Q T E l M j A o S U 5 E V V M p J T I w J T N F J T N F J T I w J U U w J U I 4 J T g x J U U w J U I 4 J U E z J U U w J U I 4 J U I w J U U w J U I 4 J T k 0 J U U w J U I 4 J U I y J U U w J U I 4 J U E 5 J U U w J U I 5 J T g x J U U w J U I 4 J U E 1 J U U w J U I 4 J U I w J U U w J U I 4 J U E 3 J U U w J U I 4 J U I x J U U w J U I 4 J U F B J U U w J U I 4 J T k 0 J U U w J U I 4 J U I 4 J U U w J U I 4 J T g x J U U w J U I 4 J U I y J U U w J U I 4 J U E z J U U w J U I 4 J T l F J U U w J U I 4 J U I 0 J U U w J U I 4 J U E x J U U w J U I 4 J T l F J U U w J U I 5 J T h D J T I w K F B B U E V S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T A l Q j g l Q U E l R T A l Q j g l Q j Q l R T A l Q j g l O T k l R T A l Q j g l O D Q l R T A l Q j k l O D k l R T A l Q j g l Q j I l R T A l Q j g l Q U Q l R T A l Q j g l Q j g l R T A l Q j g l O T U l R T A l Q j g l Q U E l R T A l Q j g l Q j I l R T A l Q j g l Q U I l R T A l Q j g l O D E l R T A l Q j g l Q T M l R T A l Q j g l Q T M l R T A l Q j g l Q T E l M j A o S U 5 E V V M p J T I w J T N F J T N F J T I w J U U w J U I 4 J T g x J U U w J U I 4 J U E z J U U w J U I 4 J U I w J U U w J U I 4 J T k 0 J U U w J U I 4 J U I y J U U w J U I 4 J U E 5 J U U w J U I 5 J T g x J U U w J U I 4 J U E 1 J U U w J U I 4 J U I w J U U w J U I 4 J U E 3 J U U w J U I 4 J U I x J U U w J U I 4 J U F B J U U w J U I 4 J T k 0 J U U w J U I 4 J U I 4 J U U w J U I 4 J T g x J U U w J U I 4 J U I y J U U w J U I 4 J U E z J U U w J U I 4 J T l F J U U w J U I 4 J U I 0 J U U w J U I 4 J U E x J U U w J U I 4 J T l F J U U w J U I 5 J T h D J T I w K F B B U E V S K S 9 E Y X R h M T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T A l Q j g l Q U E l R T A l Q j g l Q j Q l R T A l Q j g l O T k l R T A l Q j g l O D Q l R T A l Q j k l O D k l R T A l Q j g l Q j I l R T A l Q j g l Q U Q l R T A l Q j g l Q j g l R T A l Q j g l O T U l R T A l Q j g l Q U E l R T A l Q j g l Q j I l R T A l Q j g l Q U I l R T A l Q j g l O D E l R T A l Q j g l Q T M l R T A l Q j g l Q T M l R T A l Q j g l Q T E l M j A o S U 5 E V V M p J T I w J T N F J T N F J T I w J U U w J U I 4 J T l B J U U w J U I 4 J U E z J U U w J U I 4 J U E z J U U w J U I 4 J T g 4 J U U w J U I 4 J U I 4 J U U w J U I 4 J U E w J U U w J U I 4 J U I x J U U w J U I 4 J T k z J U U w J U I 4 J T k x J U U w J U I 5 J T h D J T I w K F B L R y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G a W x s R X J y b 3 J D b 2 R l I i B W Y W x 1 Z T 0 i c 1 V u a 2 5 v d 2 4 i I C 8 + P E V u d H J 5 I F R 5 c G U 9 I l F 1 Z X J 5 S U Q i I F Z h b H V l P S J z N G Q 3 M D B i N D k t Z D g 2 O C 0 0 N 2 U 3 L T g 3 Z T g t Y z l h M z U z M z l m N z I 0 I i A v P j x F b n R y e S B U e X B l P S J B Z G R l Z F R v R G F 0 Y U 1 v Z G V s I i B W Y W x 1 Z T 0 i b D A i I C 8 + P E V u d H J 5 I F R 5 c G U 9 I k Z p b G x M Y X N 0 V X B k Y X R l Z C I g V m F s d W U 9 I m Q y M D I 0 L T A 0 L T E 4 V D E w O j E w O j E 0 L j E z N T I 2 M j h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y V F M C V C O C V B Q S V F M C V C O C V C N C V F M C V C O C U 5 O S V F M C V C O C U 4 N C V F M C V C O S U 4 O S V F M C V C O C V C M i V F M C V C O C V B R C V F M C V C O C V C O C V F M C V C O C U 5 N S V F M C V C O C V B Q S V F M C V C O C V C M i V F M C V C O C V B Q i V F M C V C O C U 4 M S V F M C V C O C V B M y V F M C V C O C V B M y V F M C V C O C V B M S U y M C h J T k R V U y k l M j A l M 0 U l M 0 U l M j A l R T A l Q j g l O U E l R T A l Q j g l Q T M l R T A l Q j g l Q T M l R T A l Q j g l O D g l R T A l Q j g l Q j g l R T A l Q j g l Q T A l R T A l Q j g l Q j E l R T A l Q j g l O T M l R T A l Q j g l O T E l R T A l Q j k l O E M l M j A o U E t H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T A l Q j g l Q U E l R T A l Q j g l Q j Q l R T A l Q j g l O T k l R T A l Q j g l O D Q l R T A l Q j k l O D k l R T A l Q j g l Q j I l R T A l Q j g l Q U Q l R T A l Q j g l Q j g l R T A l Q j g l O T U l R T A l Q j g l Q U E l R T A l Q j g l Q j I l R T A l Q j g l Q U I l R T A l Q j g l O D E l R T A l Q j g l Q T M l R T A l Q j g l Q T M l R T A l Q j g l Q T E l M j A o S U 5 E V V M p J T I w J T N F J T N F J T I w J U U w J U I 4 J T l B J U U w J U I 4 J U E z J U U w J U I 4 J U E z J U U w J U I 4 J T g 4 J U U w J U I 4 J U I 4 J U U w J U I 4 J U E w J U U w J U I 4 J U I x J U U w J U I 4 J T k z J U U w J U I 4 J T k x J U U w J U I 5 J T h D J T I w K F B L R y k v R G F 0 Y T E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U w J U I 4 J U F B J U U w J U I 4 J U I 0 J U U w J U I 4 J T k 5 J U U w J U I 4 J T g 0 J U U w J U I 5 J T g 5 J U U w J U I 4 J U I y J U U w J U I 4 J U F E J U U w J U I 4 J U I 4 J U U w J U I 4 J T k 1 J U U w J U I 4 J U F B J U U w J U I 4 J U I y J U U w J U I 4 J U F C J U U w J U I 4 J T g x J U U w J U I 4 J U E z J U U w J U I 4 J U E z J U U w J U I 4 J U E x J T I w K E l O R F V T K S U y M C U z R S U z R S U y M C V F M C V C O C U 5 Q i V F M C V C O C V C N C V F M C V C O S U 4 M i V F M C V C O C U 5 N S V F M C V C O C V B M y V F M C V C O S U 4 M C V F M C V C O C U 4 N C V F M C V C O C V B M S V F M C V C O C V C N S V F M C V C O S U 4 M S V F M C V C O C V B N S V F M C V C O C V C M C V F M C V C O S U 4 M C V F M C V C O C U 4 N C V F M C V C O C V B M S V F M C V C O C V C N S V F M C V C O C V B M C V F M C V C O C V C M S V F M C V C O C U 5 M y V F M C V C O C U 5 M S V F M C V C O S U 4 Q y U y M C h Q R V R S T y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G a W x s R X J y b 3 J D b 2 R l I i B W Y W x 1 Z T 0 i c 1 V u a 2 5 v d 2 4 i I C 8 + P E V u d H J 5 I F R 5 c G U 9 I l F 1 Z X J 5 S U Q i I F Z h b H V l P S J z M D l i Z D k x O D c t M j M 2 Y S 0 0 N W U y L T g 3 Y T E t N G M 1 Z m J l M m V l Z j Y 2 I i A v P j x F b n R y e S B U e X B l P S J B Z G R l Z F R v R G F 0 Y U 1 v Z G V s I i B W Y W x 1 Z T 0 i b D A i I C 8 + P E V u d H J 5 I F R 5 c G U 9 I k Z p b G x M Y X N 0 V X B k Y X R l Z C I g V m F s d W U 9 I m Q y M D I 0 L T A 0 L T E 4 V D E w O j E w O j E 0 L j E 0 O D I 2 M j h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y V F M C V C O C V B Q S V F M C V C O C V C N C V F M C V C O C U 5 O S V F M C V C O C U 4 N C V F M C V C O S U 4 O S V F M C V C O C V C M i V F M C V C O C V B R C V F M C V C O C V C O C V F M C V C O C U 5 N S V F M C V C O C V B Q S V F M C V C O C V C M i V F M C V C O C V B Q i V F M C V C O C U 4 M S V F M C V C O C V B M y V F M C V C O C V B M y V F M C V C O C V B M S U y M C h J T k R V U y k l M j A l M 0 U l M 0 U l M j A l R T A l Q j g l O U I l R T A l Q j g l Q j Q l R T A l Q j k l O D I l R T A l Q j g l O T U l R T A l Q j g l Q T M l R T A l Q j k l O D A l R T A l Q j g l O D Q l R T A l Q j g l Q T E l R T A l Q j g l Q j U l R T A l Q j k l O D E l R T A l Q j g l Q T U l R T A l Q j g l Q j A l R T A l Q j k l O D A l R T A l Q j g l O D Q l R T A l Q j g l Q T E l R T A l Q j g l Q j U l R T A l Q j g l Q T A l R T A l Q j g l Q j E l R T A l Q j g l O T M l R T A l Q j g l O T E l R T A l Q j k l O E M l M j A o U E V U U k 8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F M C V C O C V B Q S V F M C V C O C V C N C V F M C V C O C U 5 O S V F M C V C O C U 4 N C V F M C V C O S U 4 O S V F M C V C O C V C M i V F M C V C O C V B R C V F M C V C O C V C O C V F M C V C O C U 5 N S V F M C V C O C V B Q S V F M C V C O C V C M i V F M C V C O C V B Q i V F M C V C O C U 4 M S V F M C V C O C V B M y V F M C V C O C V B M y V F M C V C O C V B M S U y M C h J T k R V U y k l M j A l M 0 U l M 0 U l M j A l R T A l Q j g l O U I l R T A l Q j g l Q j Q l R T A l Q j k l O D I l R T A l Q j g l O T U l R T A l Q j g l Q T M l R T A l Q j k l O D A l R T A l Q j g l O D Q l R T A l Q j g l Q T E l R T A l Q j g l Q j U l R T A l Q j k l O D E l R T A l Q j g l Q T U l R T A l Q j g l Q j A l R T A l Q j k l O D A l R T A l Q j g l O D Q l R T A l Q j g l Q T E l R T A l Q j g l Q j U l R T A l Q j g l Q T A l R T A l Q j g l Q j E l R T A l Q j g l O T M l R T A l Q j g l O T E l R T A l Q j k l O E M l M j A o U E V U U k 8 p L 0 R h d G E x M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F M C V C O C V B Q S V F M C V C O C V C N C V F M C V C O C U 5 O S V F M C V C O C U 4 N C V F M C V C O S U 4 O S V F M C V C O C V C M i V F M C V C O C V B R C V F M C V C O C V C O C V F M C V C O C U 5 N S V F M C V C O C V B Q S V F M C V C O C V C M i V F M C V C O C V B Q i V F M C V C O C U 4 M S V F M C V C O C V B M y V F M C V C O C V B M y V F M C V C O C V B M S U y M C h J T k R V U y k l M j A l M 0 U l M 0 U l M j A l R T A l Q j g l O U I l R T A l Q j g l Q j Q l R T A l Q j k l O D I l R T A l Q j g l O T U l R T A l Q j g l Q T M l R T A l Q j k l O D A l R T A l Q j g l O D Q l R T A l Q j g l Q T E l R T A l Q j g l Q j U l R T A l Q j k l O D E l R T A l Q j g l Q T U l R T A l Q j g l Q j A l R T A l Q j k l O D A l R T A l Q j g l O D Q l R T A l Q j g l Q T E l R T A l Q j g l Q j U l R T A l Q j g l Q T A l R T A l Q j g l Q j E l R T A l Q j g l O T M l R T A l Q j g l O T E l R T A l Q j k l O E M l M j A o U E V U U k 8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U w J U I 4 J U F B J U U w J U I 4 J U I 0 J U U w J U I 4 J T k 5 J U U w J U I 4 J T g 0 J U U w J U I 5 J T g 5 J U U w J U I 4 J U I y J U U w J U I 4 J U F E J U U w J U I 4 J U I 4 J U U w J U I 4 J T k 1 J U U w J U I 4 J U F B J U U w J U I 4 J U I y J U U w J U I 4 J U F C J U U w J U I 4 J T g x J U U w J U I 4 J U E z J U U w J U I 4 J U E z J U U w J U I 4 J U E x J T I w K E l O R F V T K S U y M C U z R S U z R S U y M C V F M C V C O C V B M i V F M C V C O C V C M i V F M C V C O C U 5 O S V F M C V C O C V B M i V F M C V C O C U 5 O S V F M C V C O C U 5 N S V F M C V C O S U 4 Q y U y M C h B V V R P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k Z p b G x F c n J v c k N v Z G U i I F Z h b H V l P S J z V W 5 r b m 9 3 b i I g L z 4 8 R W 5 0 c n k g V H l w Z T 0 i U X V l c n l J R C I g V m F s d W U 9 I n N h M z d i M z Q y M C 0 0 Z j M z L T R j Y j I t O T Q w M C 0 3 N W U 1 M T A y M T I w N j M i I C 8 + P E V u d H J 5 I F R 5 c G U 9 I k F k Z G V k V G 9 E Y X R h T W 9 k Z W w i I F Z h b H V l P S J s M C I g L z 4 8 R W 5 0 c n k g V H l w Z T 0 i R m l s b E x h c 3 R V c G R h d G V k I i B W Y W x 1 Z T 0 i Z D I w M j Q t M D Q t M T h U M T A 6 M T A 6 M T Q u M T Y y M j Y z N V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J U U w J U I 4 J U F B J U U w J U I 4 J U I 0 J U U w J U I 4 J T k 5 J U U w J U I 4 J T g 0 J U U w J U I 5 J T g 5 J U U w J U I 4 J U I y J U U w J U I 4 J U F E J U U w J U I 4 J U I 4 J U U w J U I 4 J T k 1 J U U w J U I 4 J U F B J U U w J U I 4 J U I y J U U w J U I 4 J U F C J U U w J U I 4 J T g x J U U w J U I 4 J U E z J U U w J U I 4 J U E z J U U w J U I 4 J U E x J T I w K E l O R F V T K S U y M C U z R S U z R S U y M C V F M C V C O C V B M i V F M C V C O C V C M i V F M C V C O C U 5 O S V F M C V C O C V B M i V F M C V C O C U 5 O S V F M C V C O C U 5 N S V F M C V C O S U 4 Q y U y M C h B V V R P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T A l Q j g l Q U E l R T A l Q j g l Q j Q l R T A l Q j g l O T k l R T A l Q j g l O D Q l R T A l Q j k l O D k l R T A l Q j g l Q j I l R T A l Q j g l Q U Q l R T A l Q j g l Q j g l R T A l Q j g l O T U l R T A l Q j g l Q U E l R T A l Q j g l Q j I l R T A l Q j g l Q U I l R T A l Q j g l O D E l R T A l Q j g l Q T M l R T A l Q j g l Q T M l R T A l Q j g l Q T E l M j A o S U 5 E V V M p J T I w J T N F J T N F J T I w J U U w J U I 4 J U E y J U U w J U I 4 J U I y J U U w J U I 4 J T k 5 J U U w J U I 4 J U E y J U U w J U I 4 J T k 5 J U U w J U I 4 J T k 1 J U U w J U I 5 J T h D J T I w K E F V V E 8 p L 0 R h d G E x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F M C V C O C V B Q S V F M C V C O C V C N C V F M C V C O C U 5 O S V F M C V C O C U 4 N C V F M C V C O S U 4 O S V F M C V C O C V C M i V F M C V C O C V B R C V F M C V C O C V C O C V F M C V C O C U 5 N S V F M C V C O C V B Q S V F M C V C O C V C M i V F M C V C O C V B Q i V F M C V C O C U 4 M S V F M C V C O C V B M y V F M C V C O C V B M y V F M C V C O C V B M S U y M C h J T k R V U y k l M j A l M 0 U l M 0 U l M j A l R T A l Q j g l Q T I l R T A l Q j g l Q j I l R T A l Q j g l O T k l R T A l Q j g l Q T I l R T A l Q j g l O T k l R T A l Q j g l O T U l R T A l Q j k l O E M l M j A o Q V V U T y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T A l Q j g l Q U E l R T A l Q j g l Q j Q l R T A l Q j g l O T k l R T A l Q j g l O D Q l R T A l Q j k l O D k l R T A l Q j g l Q j I l R T A l Q j g l Q U Q l R T A l Q j g l Q j g l R T A l Q j g l O T U l R T A l Q j g l Q U E l R T A l Q j g l Q j I l R T A l Q j g l Q U I l R T A l Q j g l O D E l R T A l Q j g l Q T M l R T A l Q j g l Q T M l R T A l Q j g l Q T E l M j A o S U 5 E V V M p J T I w J T N F J T N F J T I w J U U w J U I 4 J U E 3 J U U w J U I 4 J U I x J U U w J U I 4 J U F B J U U w J U I 4 J T k 0 J U U w J U I 4 J U I 4 J U U w J U I 4 J U F E J U U w J U I 4 J U I 4 J U U w J U I 4 J T k 1 J U U w J U I 4 J U F B J U U w J U I 4 J U I y J U U w J U I 4 J U F C J U U w J U I 4 J T g x J U U w J U I 4 J U E z J U U w J U I 4 J U E z J U U w J U I 4 J U E x J U U w J U I 5 J T g x J U U w J U I 4 J U E 1 J U U w J U I 4 J U I w J U U w J U I 5 J T g w J U U w J U I 4 J T g 0 J U U w J U I 4 J U E z J U U w J U I 4 J U I 3 J U U w J U I 5 J T g 4 J U U w J U I 4 J U F E J U U w J U I 4 J T g 3 J U U w J U I 4 J T g 4 J U U w J U I 4 J U I x J U U w J U I 4 J T g x J U U w J U I 4 J U E z J T I w K E l N T S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G a W x s R X J y b 3 J D b 2 R l I i B W Y W x 1 Z T 0 i c 1 V u a 2 5 v d 2 4 i I C 8 + P E V u d H J 5 I F R 5 c G U 9 I l F 1 Z X J 5 S U Q i I F Z h b H V l P S J z N G Z h Z D k 4 M W I t N j c 5 Y y 0 0 M W I z L T g 5 Y j c t O T c y N D Y 0 N W N h Y W Q z I i A v P j x F b n R y e S B U e X B l P S J B Z G R l Z F R v R G F 0 Y U 1 v Z G V s I i B W Y W x 1 Z T 0 i b D A i I C 8 + P E V u d H J 5 I F R 5 c G U 9 I k Z p b G x M Y X N 0 V X B k Y X R l Z C I g V m F s d W U 9 I m Q y M D I 0 L T A 0 L T E 4 V D E w O j E w O j E 0 L j E 4 M j I 2 M z B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y V F M C V C O C V B Q S V F M C V C O C V C N C V F M C V C O C U 5 O S V F M C V C O C U 4 N C V F M C V C O S U 4 O S V F M C V C O C V C M i V F M C V C O C V B R C V F M C V C O C V C O C V F M C V C O C U 5 N S V F M C V C O C V B Q S V F M C V C O C V C M i V F M C V C O C V B Q i V F M C V C O C U 4 M S V F M C V C O C V B M y V F M C V C O C V B M y V F M C V C O C V B M S U y M C h J T k R V U y k l M j A l M 0 U l M 0 U l M j A l R T A l Q j g l Q T c l R T A l Q j g l Q j E l R T A l Q j g l Q U E l R T A l Q j g l O T Q l R T A l Q j g l Q j g l R T A l Q j g l Q U Q l R T A l Q j g l Q j g l R T A l Q j g l O T U l R T A l Q j g l Q U E l R T A l Q j g l Q j I l R T A l Q j g l Q U I l R T A l Q j g l O D E l R T A l Q j g l Q T M l R T A l Q j g l Q T M l R T A l Q j g l Q T E l R T A l Q j k l O D E l R T A l Q j g l Q T U l R T A l Q j g l Q j A l R T A l Q j k l O D A l R T A l Q j g l O D Q l R T A l Q j g l Q T M l R T A l Q j g l Q j c l R T A l Q j k l O D g l R T A l Q j g l Q U Q l R T A l Q j g l O D c l R T A l Q j g l O D g l R T A l Q j g l Q j E l R T A l Q j g l O D E l R T A l Q j g l Q T M l M j A o S U 1 N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T A l Q j g l Q U E l R T A l Q j g l Q j Q l R T A l Q j g l O T k l R T A l Q j g l O D Q l R T A l Q j k l O D k l R T A l Q j g l Q j I l R T A l Q j g l Q U Q l R T A l Q j g l Q j g l R T A l Q j g l O T U l R T A l Q j g l Q U E l R T A l Q j g l Q j I l R T A l Q j g l Q U I l R T A l Q j g l O D E l R T A l Q j g l Q T M l R T A l Q j g l Q T M l R T A l Q j g l Q T E l M j A o S U 5 E V V M p J T I w J T N F J T N F J T I w J U U w J U I 4 J U E 3 J U U w J U I 4 J U I x J U U w J U I 4 J U F B J U U w J U I 4 J T k 0 J U U w J U I 4 J U I 4 J U U w J U I 4 J U F E J U U w J U I 4 J U I 4 J U U w J U I 4 J T k 1 J U U w J U I 4 J U F B J U U w J U I 4 J U I y J U U w J U I 4 J U F C J U U w J U I 4 J T g x J U U w J U I 4 J U E z J U U w J U I 4 J U E z J U U w J U I 4 J U E x J U U w J U I 5 J T g x J U U w J U I 4 J U E 1 J U U w J U I 4 J U I w J U U w J U I 5 J T g w J U U w J U I 4 J T g 0 J U U w J U I 4 J U E z J U U w J U I 4 J U I 3 J U U w J U I 5 J T g 4 J U U w J U I 4 J U F E J U U w J U I 4 J T g 3 J U U w J U I 4 J T g 4 J U U w J U I 4 J U I x J U U w J U I 4 J T g x J U U w J U I 4 J U E z J T I w K E l N T S k v R G F 0 Y T E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U w J U I 4 J U F B J U U w J U I 4 J U I 0 J U U w J U I 4 J T k 5 J U U w J U I 4 J T g 0 J U U w J U I 5 J T g 5 J U U w J U I 4 J U I y J U U w J U I 4 J U F E J U U w J U I 4 J U I 4 J U U w J U I 4 J T l C J U U w J U I 5 J T g y J U U w J U I 4 J U E w J U U w J U I 4 J T g 0 J U U w J U I 4 J T l B J U U w J U I 4 J U E z J U U w J U I 4 J U I 0 J U U w J U I 5 J T g y J U U w J U I 4 J U E w J U U w J U I 4 J T g 0 J T I w K E N P T l N V T V A p J T I w J T N F J T N F J T I w J U U w J U I 5 J T g x J U U w J U I 4 J T l G J U U w J U I 4 J T h B J U U w J U I 4 J U I x J U U w J U I 5 J T g 4 J U U w J U I 4 J T k 5 J T I w K E Z B U 0 h J T 0 4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R m l s b E V y c m 9 y Q 2 9 k Z S I g V m F s d W U 9 I n N V b m t u b 3 d u I i A v P j x F b n R y e S B U e X B l P S J R d W V y e U l E I i B W Y W x 1 Z T 0 i c z U 1 O G E x O G Y 4 L T N m Y z Q t N D Z m M C 1 i M T M 5 L W U 0 N T U 4 M j A x M T c y M i I g L z 4 8 R W 5 0 c n k g V H l w Z T 0 i Q W R k Z W R U b 0 R h d G F N b 2 R l b C I g V m F s d W U 9 I m w w I i A v P j x F b n R y e S B U e X B l P S J G a W x s T G F z d F V w Z G F 0 Z W Q i I F Z h b H V l P S J k M j A y N C 0 w N C 0 x O F Q x M D o x M D o x N C 4 x O T U y N j I 5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l R T A l Q j g l Q U E l R T A l Q j g l Q j Q l R T A l Q j g l O T k l R T A l Q j g l O D Q l R T A l Q j k l O D k l R T A l Q j g l Q j I l R T A l Q j g l Q U Q l R T A l Q j g l Q j g l R T A l Q j g l O U I l R T A l Q j k l O D I l R T A l Q j g l Q T A l R T A l Q j g l O D Q l R T A l Q j g l O U E l R T A l Q j g l Q T M l R T A l Q j g l Q j Q l R T A l Q j k l O D I l R T A l Q j g l Q T A l R T A l Q j g l O D Q l M j A o Q 0 9 O U 1 V N U C k l M j A l M 0 U l M 0 U l M j A l R T A l Q j k l O D E l R T A l Q j g l O U Y l R T A l Q j g l O E E l R T A l Q j g l Q j E l R T A l Q j k l O D g l R T A l Q j g l O T k l M j A o R k F T S E l P T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U w J U I 4 J U F B J U U w J U I 4 J U I 0 J U U w J U I 4 J T k 5 J U U w J U I 4 J T g 0 J U U w J U I 5 J T g 5 J U U w J U I 4 J U I y J U U w J U I 4 J U F E J U U w J U I 4 J U I 4 J U U w J U I 4 J T l C J U U w J U I 5 J T g y J U U w J U I 4 J U E w J U U w J U I 4 J T g 0 J U U w J U I 4 J T l B J U U w J U I 4 J U E z J U U w J U I 4 J U I 0 J U U w J U I 5 J T g y J U U w J U I 4 J U E w J U U w J U I 4 J T g 0 J T I w K E N P T l N V T V A p J T I w J T N F J T N F J T I w J U U w J U I 5 J T g x J U U w J U I 4 J T l G J U U w J U I 4 J T h B J U U w J U I 4 J U I x J U U w J U I 5 J T g 4 J U U w J U I 4 J T k 5 J T I w K E Z B U 0 h J T 0 4 p L 0 R h d G E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U w J U I 4 J U F B J U U w J U I 4 J U I 0 J U U w J U I 4 J T k 5 J U U w J U I 4 J T g 0 J U U w J U I 5 J T g 5 J U U w J U I 4 J U I y J U U w J U I 4 J U F E J U U w J U I 4 J U I 4 J U U w J U I 4 J T l C J U U w J U I 5 J T g y J U U w J U I 4 J U E w J U U w J U I 4 J T g 0 J U U w J U I 4 J T l B J U U w J U I 4 J U E z J U U w J U I 4 J U I 0 J U U w J U I 5 J T g y J U U w J U I 4 J U E w J U U w J U I 4 J T g 0 J T I w K E N P T l N V T V A p J T I w J T N F J T N F J T I w J U U w J U I 4 J T g y J U U w J U I 4 J U F E J U U w J U I 4 J T g 3 J U U w J U I 5 J T g z J U U w J U I 4 J T h B J U U w J U I 5 J T g 5 J U U w J U I 5 J T g z J U U w J U I 4 J T k 5 J U U w J U I 4 J T g 0 J U U w J U I 4 J U E z J U U w J U I 4 J U I x J U U w J U I 4 J U E 3 J U U w J U I 5 J T g w J U U w J U I 4 J U E z J U U w J U I 4 J U I 3 J U U w J U I 4 J U F E J U U w J U I 4 J T k 5 J U U w J U I 5 J T g x J U U w J U I 4 J U E 1 J U U w J U I 4 J U I w J U U w J U I 4 J U F B J U U w J U I 4 J U I z J U U w J U I 4 J T k 5 J U U w J U I 4 J U I x J U U w J U I 4 J T g x J U U w J U I 4 J T g 3 J U U w J U I 4 J U I y J U U w J U I 4 J T k 5 J T I w K E h P T U U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R m l s b E V y c m 9 y Q 2 9 k Z S I g V m F s d W U 9 I n N V b m t u b 3 d u I i A v P j x F b n R y e S B U e X B l P S J R d W V y e U l E I i B W Y W x 1 Z T 0 i c z V k O T c 3 Y T I y L W Q z Y m M t N D I x Z S 0 5 O G I 1 L T R j O T Q 2 M D A 1 N j d l Z i I g L z 4 8 R W 5 0 c n k g V H l w Z T 0 i Q W R k Z W R U b 0 R h d G F N b 2 R l b C I g V m F s d W U 9 I m w w I i A v P j x F b n R y e S B U e X B l P S J G a W x s T G F z d F V w Z G F 0 Z W Q i I F Z h b H V l P S J k M j A y N C 0 w N C 0 x O F Q x M D o x M D o x N C 4 y M T Q y N j I 4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l R T A l Q j g l Q U E l R T A l Q j g l Q j Q l R T A l Q j g l O T k l R T A l Q j g l O D Q l R T A l Q j k l O D k l R T A l Q j g l Q j I l R T A l Q j g l Q U Q l R T A l Q j g l Q j g l R T A l Q j g l O U I l R T A l Q j k l O D I l R T A l Q j g l Q T A l R T A l Q j g l O D Q l R T A l Q j g l O U E l R T A l Q j g l Q T M l R T A l Q j g l Q j Q l R T A l Q j k l O D I l R T A l Q j g l Q T A l R T A l Q j g l O D Q l M j A o Q 0 9 O U 1 V N U C k l M j A l M 0 U l M 0 U l M j A l R T A l Q j g l O D I l R T A l Q j g l Q U Q l R T A l Q j g l O D c l R T A l Q j k l O D M l R T A l Q j g l O E E l R T A l Q j k l O D k l R T A l Q j k l O D M l R T A l Q j g l O T k l R T A l Q j g l O D Q l R T A l Q j g l Q T M l R T A l Q j g l Q j E l R T A l Q j g l Q T c l R T A l Q j k l O D A l R T A l Q j g l Q T M l R T A l Q j g l Q j c l R T A l Q j g l Q U Q l R T A l Q j g l O T k l R T A l Q j k l O D E l R T A l Q j g l Q T U l R T A l Q j g l Q j A l R T A l Q j g l Q U E l R T A l Q j g l Q j M l R T A l Q j g l O T k l R T A l Q j g l Q j E l R T A l Q j g l O D E l R T A l Q j g l O D c l R T A l Q j g l Q j I l R T A l Q j g l O T k l M j A o S E 9 N R S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U w J U I 4 J U F B J U U w J U I 4 J U I 0 J U U w J U I 4 J T k 5 J U U w J U I 4 J T g 0 J U U w J U I 5 J T g 5 J U U w J U I 4 J U I y J U U w J U I 4 J U F E J U U w J U I 4 J U I 4 J U U w J U I 4 J T l C J U U w J U I 5 J T g y J U U w J U I 4 J U E w J U U w J U I 4 J T g 0 J U U w J U I 4 J T l B J U U w J U I 4 J U E z J U U w J U I 4 J U I 0 J U U w J U I 5 J T g y J U U w J U I 4 J U E w J U U w J U I 4 J T g 0 J T I w K E N P T l N V T V A p J T I w J T N F J T N F J T I w J U U w J U I 4 J T g y J U U w J U I 4 J U F E J U U w J U I 4 J T g 3 J U U w J U I 5 J T g z J U U w J U I 4 J T h B J U U w J U I 5 J T g 5 J U U w J U I 5 J T g z J U U w J U I 4 J T k 5 J U U w J U I 4 J T g 0 J U U w J U I 4 J U E z J U U w J U I 4 J U I x J U U w J U I 4 J U E 3 J U U w J U I 5 J T g w J U U w J U I 4 J U E z J U U w J U I 4 J U I 3 J U U w J U I 4 J U F E J U U w J U I 4 J T k 5 J U U w J U I 5 J T g x J U U w J U I 4 J U E 1 J U U w J U I 4 J U I w J U U w J U I 4 J U F B J U U w J U I 4 J U I z J U U w J U I 4 J T k 5 J U U w J U I 4 J U I x J U U w J U I 4 J T g x J U U w J U I 4 J T g 3 J U U w J U I 4 J U I y J U U w J U I 4 J T k 5 J T I w K E h P T U U p L 0 R h d G E 1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U w J U I 4 J U F B J U U w J U I 4 J U I 0 J U U w J U I 4 J T k 5 J U U w J U I 4 J T g 0 J U U w J U I 5 J T g 5 J U U w J U I 4 J U I y J U U w J U I 4 J U F E J U U w J U I 4 J U I 4 J U U w J U I 4 J T l C J U U w J U I 5 J T g y J U U w J U I 4 J U E w J U U w J U I 4 J T g 0 J U U w J U I 4 J T l B J U U w J U I 4 J U E z J U U w J U I 4 J U I 0 J U U w J U I 5 J T g y J U U w J U I 4 J U E w J U U w J U I 4 J T g 0 J T I w K E N P T l N V T V A p J T I w J T N F J T N F J T I w J U U w J U I 4 J T g y J U U w J U I 4 J U F E J U U w J U I 4 J T g 3 J U U w J U I 5 J T g z J U U w J U I 4 J T h B J U U w J U I 5 J T g 5 J U U w J U I 4 J U F B J U U w J U I 5 J T g 4 J U U w J U I 4 J U E 3 J U U w J U I 4 J T k 5 J U U w J U I 4 J T k 1 J U U w J U I 4 J U I x J U U w J U I 4 J U E 3 J U U w J U I 5 J T g x J U U w J U I 4 J U E 1 J U U w J U I 4 J U I w J U U w J U I 5 J T g w J U U w J U I 4 J U E 3 J U U w J U I 4 J T h B J U U w J U I 4 J U E w J U U w J U I 4 J U I x J U U w J U I 4 J T k z J U U w J U I 4 J T k x J U U w J U I 5 J T h D J T I w K F B F U l N P T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G a W x s R X J y b 3 J D b 2 R l I i B W Y W x 1 Z T 0 i c 1 V u a 2 5 v d 2 4 i I C 8 + P E V u d H J 5 I F R 5 c G U 9 I l F 1 Z X J 5 S U Q i I F Z h b H V l P S J z O W J k Z G U 3 M 2 I t Y T c 1 Y i 0 0 N D Y 4 L W J i M j M t M m I 3 M G Y x Y 2 F m Y z g y I i A v P j x F b n R y e S B U e X B l P S J B Z G R l Z F R v R G F 0 Y U 1 v Z G V s I i B W Y W x 1 Z T 0 i b D A i I C 8 + P E V u d H J 5 I F R 5 c G U 9 I k Z p b G x M Y X N 0 V X B k Y X R l Z C I g V m F s d W U 9 I m Q y M D I 0 L T A 0 L T E 4 V D E w O j E w O j E 0 L j I y O D I 2 N T B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y V F M C V C O C V B Q S V F M C V C O C V C N C V F M C V C O C U 5 O S V F M C V C O C U 4 N C V F M C V C O S U 4 O S V F M C V C O C V C M i V F M C V C O C V B R C V F M C V C O C V C O C V F M C V C O C U 5 Q i V F M C V C O S U 4 M i V F M C V C O C V B M C V F M C V C O C U 4 N C V F M C V C O C U 5 Q S V F M C V C O C V B M y V F M C V C O C V C N C V F M C V C O S U 4 M i V F M C V C O C V B M C V F M C V C O C U 4 N C U y M C h D T 0 5 T V U 1 Q K S U y M C U z R S U z R S U y M C V F M C V C O C U 4 M i V F M C V C O C V B R C V F M C V C O C U 4 N y V F M C V C O S U 4 M y V F M C V C O C U 4 Q S V F M C V C O S U 4 O S V F M C V C O C V B Q S V F M C V C O S U 4 O C V F M C V C O C V B N y V F M C V C O C U 5 O S V F M C V C O C U 5 N S V F M C V C O C V C M S V F M C V C O C V B N y V F M C V C O S U 4 M S V F M C V C O C V B N S V F M C V C O C V C M C V F M C V C O S U 4 M C V F M C V C O C V B N y V F M C V C O C U 4 Q S V F M C V C O C V B M C V F M C V C O C V C M S V F M C V C O C U 5 M y V F M C V C O C U 5 M S V F M C V C O S U 4 Q y U y M C h Q R V J T T 0 4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F M C V C O C V B Q S V F M C V C O C V C N C V F M C V C O C U 5 O S V F M C V C O C U 4 N C V F M C V C O S U 4 O S V F M C V C O C V C M i V F M C V C O C V B R C V F M C V C O C V C O C V F M C V C O C U 5 Q i V F M C V C O S U 4 M i V F M C V C O C V B M C V F M C V C O C U 4 N C V F M C V C O C U 5 Q S V F M C V C O C V B M y V F M C V C O C V C N C V F M C V C O S U 4 M i V F M C V C O C V B M C V F M C V C O C U 4 N C U y M C h D T 0 5 T V U 1 Q K S U y M C U z R S U z R S U y M C V F M C V C O C U 4 M i V F M C V C O C V B R C V F M C V C O C U 4 N y V F M C V C O S U 4 M y V F M C V C O C U 4 Q S V F M C V C O S U 4 O S V F M C V C O C V B Q S V F M C V C O S U 4 O C V F M C V C O C V B N y V F M C V C O C U 5 O S V F M C V C O C U 5 N S V F M C V C O C V C M S V F M C V C O C V B N y V F M C V C O S U 4 M S V F M C V C O C V B N S V F M C V C O C V C M C V F M C V C O S U 4 M C V F M C V C O C V B N y V F M C V C O C U 4 Q S V F M C V C O C V B M C V F M C V C O C V C M S V F M C V C O C U 5 M y V F M C V C O C U 5 M S V F M C V C O S U 4 Q y U y M C h Q R V J T T 0 4 p L 0 R h d G E 2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U w J U I 4 J U F E J U U w J U I 4 J U F B J U U w J U I 4 J U I x J U U w J U I 4 J T g 3 J U U w J U I 4 J U F C J U U w J U I 4 J U I y J U U w J U I 4 J U E z J U U w J U I 4 J U I 0 J U U w J U I 4 J U E x J U U w J U I 4 J T k 3 J U U w J U I 4 J U E z J U U w J U I 4 J U I x J U U w J U I 4 J T l F J U U w J U I 4 J U E y J U U w J U I 5 J T h D J U U w J U I 5 J T g x J U U w J U I 4 J U E 1 J U U w J U I 4 J U I w J U U w J U I 4 J T g x J U U w J U I 5 J T g 4 J U U w J U I 4 J U F E J U U w J U I 4 J U F B J U U w J U I 4 J U E z J U U w J U I 5 J T g 5 J U U w J U I 4 J U I y J U U w J U I 4 J T g 3 J T I w K F B S T 1 B D T 0 4 p J T I w J T N F J T N F J T I w J U U w J U I 4 J T g x J U U w J U I 4 J U F E J U U w J U I 4 J T g 3 J U U w J U I 4 J T k 3 J U U w J U I 4 J U I 4 J U U w J U I 4 J T k 5 J U U w J U I 4 J U E z J U U w J U I 4 J U E 3 J U U w J U I 4 J U E x J U U w J U I 4 J U F E J U U w J U I 4 J U F B J U U w J U I 4 J U I x J U U w J U I 4 J T g 3 J U U w J U I 4 J U F C J U U w J U I 4 J U I y J U U w J U I 4 J U E z J U U w J U I 4 J U I 0 J U U w J U I 4 J U E x J U U w J U I 4 J T k 3 J U U w J U I 4 J U E z J U U w J U I 4 J U I x J U U w J U I 4 J T l F J U U w J U I 4 J U E y J U U w J U I 5 J T h D J U U w J U I 5 J T g x J U U w J U I 4 J U E 1 J U U w J U I 4 J U I w J U U w J U I 4 J T g x J U U w J U I 4 J U F E J U U w J U I 4 J T g 3 J U U w J U I 4 J T k 3 J U U w J U I 4 J U E z J U U w J U I 4 J U I x J U U w J U I 4 J U F B J U U w J U I 4 J T k 1 J U U w J U I 5 J T h D J U U w J U I 5 J T g w J U U w J U I 4 J T l F J U U w J U I 4 J U I 3 J U U w J U I 5 J T g 4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R m l s b E V y c m 9 y Q 2 9 k Z S I g V m F s d W U 9 I n N V b m t u b 3 d u I i A v P j x F b n R y e S B U e X B l P S J R d W V y e U l E I i B W Y W x 1 Z T 0 i c z k 2 O T c 0 N z Q x L T U 3 N D U t N D U 5 O C 0 4 N j d k L W M 0 Z G E 2 M G U 2 O G J k Z C I g L z 4 8 R W 5 0 c n k g V H l w Z T 0 i Q W R k Z W R U b 0 R h d G F N b 2 R l b C I g V m F s d W U 9 I m w w I i A v P j x F b n R y e S B U e X B l P S J G a W x s T G F z d F V w Z G F 0 Z W Q i I F Z h b H V l P S J k M j A y N C 0 w N C 0 x O F Q x M D o x M D o x N C 4 y N D I 3 N z A y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l R T A l Q j g l Q U Q l R T A l Q j g l Q U E l R T A l Q j g l Q j E l R T A l Q j g l O D c l R T A l Q j g l Q U I l R T A l Q j g l Q j I l R T A l Q j g l Q T M l R T A l Q j g l Q j Q l R T A l Q j g l Q T E l R T A l Q j g l O T c l R T A l Q j g l Q T M l R T A l Q j g l Q j E l R T A l Q j g l O U U l R T A l Q j g l Q T I l R T A l Q j k l O E M l R T A l Q j k l O D E l R T A l Q j g l Q T U l R T A l Q j g l Q j A l R T A l Q j g l O D E l R T A l Q j k l O D g l R T A l Q j g l Q U Q l R T A l Q j g l Q U E l R T A l Q j g l Q T M l R T A l Q j k l O D k l R T A l Q j g l Q j I l R T A l Q j g l O D c l M j A o U F J P U E N P T i k l M j A l M 0 U l M 0 U l M j A l R T A l Q j g l O D E l R T A l Q j g l Q U Q l R T A l Q j g l O D c l R T A l Q j g l O T c l R T A l Q j g l Q j g l R T A l Q j g l O T k l R T A l Q j g l Q T M l R T A l Q j g l Q T c l R T A l Q j g l Q T E l R T A l Q j g l Q U Q l R T A l Q j g l Q U E l R T A l Q j g l Q j E l R T A l Q j g l O D c l R T A l Q j g l Q U I l R T A l Q j g l Q j I l R T A l Q j g l Q T M l R T A l Q j g l Q j Q l R T A l Q j g l Q T E l R T A l Q j g l O T c l R T A l Q j g l Q T M l R T A l Q j g l Q j E l R T A l Q j g l O U U l R T A l Q j g l Q T I l R T A l Q j k l O E M l R T A l Q j k l O D E l R T A l Q j g l Q T U l R T A l Q j g l Q j A l R T A l Q j g l O D E l R T A l Q j g l Q U Q l R T A l Q j g l O D c l R T A l Q j g l O T c l R T A l Q j g l Q T M l R T A l Q j g l Q j E l R T A l Q j g l Q U E l R T A l Q j g l O T U l R T A l Q j k l O E M l R T A l Q j k l O D A l R T A l Q j g l O U U l R T A l Q j g l Q j c l R T A l Q j k l O D g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U w J U I 4 J U F E J U U w J U I 4 J U F B J U U w J U I 4 J U I x J U U w J U I 4 J T g 3 J U U w J U I 4 J U F C J U U w J U I 4 J U I y J U U w J U I 4 J U E z J U U w J U I 4 J U I 0 J U U w J U I 4 J U E x J U U w J U I 4 J T k 3 J U U w J U I 4 J U E z J U U w J U I 4 J U I x J U U w J U I 4 J T l F J U U w J U I 4 J U E y J U U w J U I 5 J T h D J U U w J U I 5 J T g x J U U w J U I 4 J U E 1 J U U w J U I 4 J U I w J U U w J U I 4 J T g x J U U w J U I 5 J T g 4 J U U w J U I 4 J U F E J U U w J U I 4 J U F B J U U w J U I 4 J U E z J U U w J U I 5 J T g 5 J U U w J U I 4 J U I y J U U w J U I 4 J T g 3 J T I w K F B S T 1 B D T 0 4 p J T I w J T N F J T N F J T I w J U U w J U I 4 J T g x J U U w J U I 4 J U F E J U U w J U I 4 J T g 3 J U U w J U I 4 J T k 3 J U U w J U I 4 J U I 4 J U U w J U I 4 J T k 5 J U U w J U I 4 J U E z J U U w J U I 4 J U E 3 J U U w J U I 4 J U E x J U U w J U I 4 J U F E J U U w J U I 4 J U F B J U U w J U I 4 J U I x J U U w J U I 4 J T g 3 J U U w J U I 4 J U F C J U U w J U I 4 J U I y J U U w J U I 4 J U E z J U U w J U I 4 J U I 0 J U U w J U I 4 J U E x J U U w J U I 4 J T k 3 J U U w J U I 4 J U E z J U U w J U I 4 J U I x J U U w J U I 4 J T l F J U U w J U I 4 J U E y J U U w J U I 5 J T h D J U U w J U I 5 J T g x J U U w J U I 4 J U E 1 J U U w J U I 4 J U I w J U U w J U I 4 J T g x J U U w J U I 4 J U F E J U U w J U I 4 J T g 3 J U U w J U I 4 J T k 3 J U U w J U I 4 J U E z J U U w J U I 4 J U I x J U U w J U I 4 J U F B J U U w J U I 4 J T k 1 J U U w J U I 5 J T h D J U U w J U I 5 J T g w J U U w J U I 4 J T l F J U U w J U I 4 J U I 3 J U U w J U I 5 J T g 4 L 0 R h d G E x O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F M C V C O C V B R C V F M C V C O C V B Q S V F M C V C O C V C M S V F M C V C O C U 4 N y V F M C V C O C V B Q i V F M C V C O C V C M i V F M C V C O C V B M y V F M C V C O C V C N C V F M C V C O C V B M S V F M C V C O C U 5 N y V F M C V C O C V B M y V F M C V C O C V C M S V F M C V C O C U 5 R S V F M C V C O C V B M i V F M C V C O S U 4 Q y V F M C V C O S U 4 M S V F M C V C O C V B N S V F M C V C O C V C M C V F M C V C O C U 4 M S V F M C V C O S U 4 O C V F M C V C O C V B R C V F M C V C O C V B Q S V F M C V C O C V B M y V F M C V C O S U 4 O S V F M C V C O C V C M i V F M C V C O C U 4 N y U y M C h Q U k 9 Q Q 0 9 O K S U y M C U z R S U z R S U y M C V F M C V C O C U 5 Q S V F M C V C O C V B M y V F M C V C O C V C N C V F M C V C O C U 4 M S V F M C V C O C V C M i V F M C V C O C V B M y V F M C V C O C V B M y V F M C V C O C V C M S V F M C V C O C U 5 Q S V F M C V C O S U 4 M C V F M C V C O C V B Q i V F M C V C O C V B M S V F M C V C O C V C M i V F M C V C O C U 4 M S V F M C V C O S U 4 O C V F M C V C O C V B R C V F M C V C O C V B Q S V F M C V C O C V B M y V F M C V C O S U 4 O S V F M C V C O C V C M i V F M C V C O C U 4 N y U y M C h D T 0 5 T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k Z p b G x F c n J v c k N v Z G U i I F Z h b H V l P S J z V W 5 r b m 9 3 b i I g L z 4 8 R W 5 0 c n k g V H l w Z T 0 i U X V l c n l J R C I g V m F s d W U 9 I n M z O W N h Y 2 E 5 M i 1 i M 2 R m L T R l M D A t O D I 2 Z C 0 z O T U 2 O G Z l Y m V h N m I i I C 8 + P E V u d H J 5 I F R 5 c G U 9 I k F k Z G V k V G 9 E Y X R h T W 9 k Z W w i I F Z h b H V l P S J s M C I g L z 4 8 R W 5 0 c n k g V H l w Z T 0 i R m l s b E x h c 3 R V c G R h d G V k I i B W Y W x 1 Z T 0 i Z D I w M j Q t M D Q t M T h U M T A 6 M T A 6 M T Q u M j Y x N z c w M 1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J U U w J U I 4 J U F E J U U w J U I 4 J U F B J U U w J U I 4 J U I x J U U w J U I 4 J T g 3 J U U w J U I 4 J U F C J U U w J U I 4 J U I y J U U w J U I 4 J U E z J U U w J U I 4 J U I 0 J U U w J U I 4 J U E x J U U w J U I 4 J T k 3 J U U w J U I 4 J U E z J U U w J U I 4 J U I x J U U w J U I 4 J T l F J U U w J U I 4 J U E y J U U w J U I 5 J T h D J U U w J U I 5 J T g x J U U w J U I 4 J U E 1 J U U w J U I 4 J U I w J U U w J U I 4 J T g x J U U w J U I 5 J T g 4 J U U w J U I 4 J U F E J U U w J U I 4 J U F B J U U w J U I 4 J U E z J U U w J U I 5 J T g 5 J U U w J U I 4 J U I y J U U w J U I 4 J T g 3 J T I w K F B S T 1 B D T 0 4 p J T I w J T N F J T N F J T I w J U U w J U I 4 J T l B J U U w J U I 4 J U E z J U U w J U I 4 J U I 0 J U U w J U I 4 J T g x J U U w J U I 4 J U I y J U U w J U I 4 J U E z J U U w J U I 4 J U E z J U U w J U I 4 J U I x J U U w J U I 4 J T l B J U U w J U I 5 J T g w J U U w J U I 4 J U F C J U U w J U I 4 J U E x J U U w J U I 4 J U I y J U U w J U I 4 J T g x J U U w J U I 5 J T g 4 J U U w J U I 4 J U F E J U U w J U I 4 J U F B J U U w J U I 4 J U E z J U U w J U I 5 J T g 5 J U U w J U I 4 J U I y J U U w J U I 4 J T g 3 J T I w K E N P T l M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F M C V C O C V B R C V F M C V C O C V B Q S V F M C V C O C V C M S V F M C V C O C U 4 N y V F M C V C O C V B Q i V F M C V C O C V C M i V F M C V C O C V B M y V F M C V C O C V C N C V F M C V C O C V B M S V F M C V C O C U 5 N y V F M C V C O C V B M y V F M C V C O C V C M S V F M C V C O C U 5 R S V F M C V C O C V B M i V F M C V C O S U 4 Q y V F M C V C O S U 4 M S V F M C V C O C V B N S V F M C V C O C V C M C V F M C V C O C U 4 M S V F M C V C O S U 4 O C V F M C V C O C V B R C V F M C V C O C V B Q S V F M C V C O C V B M y V F M C V C O S U 4 O S V F M C V C O C V C M i V F M C V C O C U 4 N y U y M C h Q U k 9 Q Q 0 9 O K S U y M C U z R S U z R S U y M C V F M C V C O C U 5 Q S V F M C V C O C V B M y V F M C V C O C V C N C V F M C V C O C U 4 M S V F M C V C O C V C M i V F M C V C O C V B M y V F M C V C O C V B M y V F M C V C O C V C M S V F M C V C O C U 5 Q S V F M C V C O S U 4 M C V F M C V C O C V B Q i V F M C V C O C V B M S V F M C V C O C V C M i V F M C V C O C U 4 M S V F M C V C O S U 4 O C V F M C V C O C V B R C V F M C V C O C V B Q S V F M C V C O C V B M y V F M C V C O S U 4 O S V F M C V C O C V C M i V F M C V C O C U 4 N y U y M C h D T 0 5 T K S 9 E Y X R h M T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T A l Q j g l Q U Q l R T A l Q j g l Q U E l R T A l Q j g l Q j E l R T A l Q j g l O D c l R T A l Q j g l Q U I l R T A l Q j g l Q j I l R T A l Q j g l Q T M l R T A l Q j g l Q j Q l R T A l Q j g l Q T E l R T A l Q j g l O T c l R T A l Q j g l Q T M l R T A l Q j g l Q j E l R T A l Q j g l O U U l R T A l Q j g l Q T I l R T A l Q j k l O E M l R T A l Q j k l O D E l R T A l Q j g l Q T U l R T A l Q j g l Q j A l R T A l Q j g l O D E l R T A l Q j k l O D g l R T A l Q j g l Q U Q l R T A l Q j g l Q U E l R T A l Q j g l Q T M l R T A l Q j k l O D k l R T A l Q j g l Q j I l R T A l Q j g l O D c l M j A o U F J P U E N P T i k l M j A l M 0 U l M 0 U l M j A l R T A l Q j g l O U U l R T A l Q j g l Q j E l R T A l Q j g l O T I l R T A l Q j g l O T k l R T A l Q j g l Q j I l R T A l Q j g l Q U Q l R T A l Q j g l Q U E l R T A l Q j g l Q j E l R T A l Q j g l O D c l R T A l Q j g l Q U I l R T A l Q j g l Q j I l R T A l Q j g l Q T M l R T A l Q j g l Q j Q l R T A l Q j g l Q T E l R T A l Q j g l O T c l R T A l Q j g l Q T M l R T A l Q j g l Q j E l R T A l Q j g l O U U l R T A l Q j g l Q T I l R T A l Q j k l O E M l M j A o U F J P U C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G a W x s R X J y b 3 J D b 2 R l I i B W Y W x 1 Z T 0 i c 1 V u a 2 5 v d 2 4 i I C 8 + P E V u d H J 5 I F R 5 c G U 9 I l F 1 Z X J 5 S U Q i I F Z h b H V l P S J z Z T d j O G Y 1 Y 2 Q t M W R m N y 0 0 Z j M 4 L W F j M j I t Y m F j Y z E w N j A 0 M G N i I i A v P j x F b n R y e S B U e X B l P S J B Z G R l Z F R v R G F 0 Y U 1 v Z G V s I i B W Y W x 1 Z T 0 i b D A i I C 8 + P E V u d H J 5 I F R 5 c G U 9 I k Z p b G x M Y X N 0 V X B k Y X R l Z C I g V m F s d W U 9 I m Q y M D I 0 L T A 0 L T E 4 V D E w O j E w O j E 0 L j I 3 N D c 3 M D F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y V F M C V C O C V B R C V F M C V C O C V B Q S V F M C V C O C V C M S V F M C V C O C U 4 N y V F M C V C O C V B Q i V F M C V C O C V C M i V F M C V C O C V B M y V F M C V C O C V C N C V F M C V C O C V B M S V F M C V C O C U 5 N y V F M C V C O C V B M y V F M C V C O C V C M S V F M C V C O C U 5 R S V F M C V C O C V B M i V F M C V C O S U 4 Q y V F M C V C O S U 4 M S V F M C V C O C V B N S V F M C V C O C V C M C V F M C V C O C U 4 M S V F M C V C O S U 4 O C V F M C V C O C V B R C V F M C V C O C V B Q S V F M C V C O C V B M y V F M C V C O S U 4 O S V F M C V C O C V C M i V F M C V C O C U 4 N y U y M C h Q U k 9 Q Q 0 9 O K S U y M C U z R S U z R S U y M C V F M C V C O C U 5 R S V F M C V C O C V C M S V F M C V C O C U 5 M i V F M C V C O C U 5 O S V F M C V C O C V C M i V F M C V C O C V B R C V F M C V C O C V B Q S V F M C V C O C V C M S V F M C V C O C U 4 N y V F M C V C O C V B Q i V F M C V C O C V C M i V F M C V C O C V B M y V F M C V C O C V C N C V F M C V C O C V B M S V F M C V C O C U 5 N y V F M C V C O C V B M y V F M C V C O C V C M S V F M C V C O C U 5 R S V F M C V C O C V B M i V F M C V C O S U 4 Q y U y M C h Q U k 9 Q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T A l Q j g l Q U Q l R T A l Q j g l Q U E l R T A l Q j g l Q j E l R T A l Q j g l O D c l R T A l Q j g l Q U I l R T A l Q j g l Q j I l R T A l Q j g l Q T M l R T A l Q j g l Q j Q l R T A l Q j g l Q T E l R T A l Q j g l O T c l R T A l Q j g l Q T M l R T A l Q j g l Q j E l R T A l Q j g l O U U l R T A l Q j g l Q T I l R T A l Q j k l O E M l R T A l Q j k l O D E l R T A l Q j g l Q T U l R T A l Q j g l Q j A l R T A l Q j g l O D E l R T A l Q j k l O D g l R T A l Q j g l Q U Q l R T A l Q j g l Q U E l R T A l Q j g l Q T M l R T A l Q j k l O D k l R T A l Q j g l Q j I l R T A l Q j g l O D c l M j A o U F J P U E N P T i k l M j A l M 0 U l M 0 U l M j A l R T A l Q j g l O U U l R T A l Q j g l Q j E l R T A l Q j g l O T I l R T A l Q j g l O T k l R T A l Q j g l Q j I l R T A l Q j g l Q U Q l R T A l Q j g l Q U E l R T A l Q j g l Q j E l R T A l Q j g l O D c l R T A l Q j g l Q U I l R T A l Q j g l Q j I l R T A l Q j g l Q T M l R T A l Q j g l Q j Q l R T A l Q j g l Q T E l R T A l Q j g l O T c l R T A l Q j g l Q T M l R T A l Q j g l Q j E l R T A l Q j g l O U U l R T A l Q j g l Q T I l R T A l Q j k l O E M l M j A o U F J P U C k v R G F 0 Y T E 3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U w J U I 4 J U F E J U U w J U I 4 J U F B J U U w J U I 4 J U I x J U U w J U I 4 J T g 3 J U U w J U I 4 J U F C J U U w J U I 4 J U I y J U U w J U I 4 J U E z J U U w J U I 4 J U I 0 J U U w J U I 4 J U E x J U U w J U I 4 J T k 3 J U U w J U I 4 J U E z J U U w J U I 4 J U I x J U U w J U I 4 J T l F J U U w J U I 4 J U E y J U U w J U I 5 J T h D J U U w J U I 5 J T g x J U U w J U I 4 J U E 1 J U U w J U I 4 J U I w J U U w J U I 4 J T g x J U U w J U I 5 J T g 4 J U U w J U I 4 J U F E J U U w J U I 4 J U F B J U U w J U I 4 J U E z J U U w J U I 5 J T g 5 J U U w J U I 4 J U I y J U U w J U I 4 J T g 3 J T I w K F B S T 1 B D T 0 4 p J T I w J T N F J T N F J T I w J U U w J U I 4 J U E 3 J U U w J U I 4 J U I x J U U w J U I 4 J U F B J U U w J U I 4 J T k 0 J U U w J U I 4 J U I 4 J U U w J U I 4 J T g x J U U w J U I 5 J T g 4 J U U w J U I 4 J U F E J U U w J U I 4 J U F B J U U w J U I 4 J U E z J U U w J U I 5 J T g 5 J U U w J U I 4 J U I y J U U w J U I 4 J T g 3 J T I w K E N P T k 1 B V C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G a W x s R X J y b 3 J D b 2 R l I i B W Y W x 1 Z T 0 i c 1 V u a 2 5 v d 2 4 i I C 8 + P E V u d H J 5 I F R 5 c G U 9 I l F 1 Z X J 5 S U Q i I F Z h b H V l P S J z N 2 V i Y T N l O T M t N W M x Z C 0 0 N m F i L T g w N j k t Z j U 3 Y T M 2 N j M 1 N G Q w I i A v P j x F b n R y e S B U e X B l P S J B Z G R l Z F R v R G F 0 Y U 1 v Z G V s I i B W Y W x 1 Z T 0 i b D A i I C 8 + P E V u d H J 5 I F R 5 c G U 9 I k Z p b G x M Y X N 0 V X B k Y X R l Z C I g V m F s d W U 9 I m Q y M D I 0 L T A 0 L T E 4 V D E w O j E w O j E 0 L j M w O T c 3 M D F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y V F M C V C O C V B R C V F M C V C O C V B Q S V F M C V C O C V C M S V F M C V C O C U 4 N y V F M C V C O C V B Q i V F M C V C O C V C M i V F M C V C O C V B M y V F M C V C O C V C N C V F M C V C O C V B M S V F M C V C O C U 5 N y V F M C V C O C V B M y V F M C V C O C V C M S V F M C V C O C U 5 R S V F M C V C O C V B M i V F M C V C O S U 4 Q y V F M C V C O S U 4 M S V F M C V C O C V B N S V F M C V C O C V C M C V F M C V C O C U 4 M S V F M C V C O S U 4 O C V F M C V C O C V B R C V F M C V C O C V B Q S V F M C V C O C V B M y V F M C V C O S U 4 O S V F M C V C O C V C M i V F M C V C O C U 4 N y U y M C h Q U k 9 Q Q 0 9 O K S U y M C U z R S U z R S U y M C V F M C V C O C V B N y V F M C V C O C V C M S V F M C V C O C V B Q S V F M C V C O C U 5 N C V F M C V C O C V C O C V F M C V C O C U 4 M S V F M C V C O S U 4 O C V F M C V C O C V B R C V F M C V C O C V B Q S V F M C V C O C V B M y V F M C V C O S U 4 O S V F M C V C O C V C M i V F M C V C O C U 4 N y U y M C h D T 0 5 N Q V Q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F M C V C O C V B R C V F M C V C O C V B Q S V F M C V C O C V C M S V F M C V C O C U 4 N y V F M C V C O C V B Q i V F M C V C O C V C M i V F M C V C O C V B M y V F M C V C O C V C N C V F M C V C O C V B M S V F M C V C O C U 5 N y V F M C V C O C V B M y V F M C V C O C V C M S V F M C V C O C U 5 R S V F M C V C O C V B M i V F M C V C O S U 4 Q y V F M C V C O S U 4 M S V F M C V C O C V B N S V F M C V C O C V C M C V F M C V C O C U 4 M S V F M C V C O S U 4 O C V F M C V C O C V B R C V F M C V C O C V B Q S V F M C V C O C V B M y V F M C V C O S U 4 O S V F M C V C O C V C M i V F M C V C O C U 4 N y U y M C h Q U k 9 Q Q 0 9 O K S U y M C U z R S U z R S U y M C V F M C V C O C V B N y V F M C V C O C V C M S V F M C V C O C V B Q S V F M C V C O C U 5 N C V F M C V C O C V C O C V F M C V C O C U 4 M S V F M C V C O S U 4 O C V F M C V C O C V B R C V F M C V C O C V B Q S V F M C V C O C V B M y V F M C V C O S U 4 O S V F M C V C O C V C M i V F M C V C O C U 4 N y U y M C h D T 0 5 N Q V Q p L 0 R h d G E x N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F M C V C O C V B R C V F M C V C O C V B Q S V F M C V C O C V C M S V F M C V C O C U 4 N y V F M C V C O C V B Q i V F M C V C O C V C M i V F M C V C O C V B M y V F M C V C O C V C N C V F M C V C O C V B M S V F M C V C O C U 5 N y V F M C V C O C V B M y V F M C V C O C V C M S V F M C V C O C U 5 R S V F M C V C O C V B M i V F M C V C O S U 4 Q y V F M C V C O S U 4 M S V F M C V C O C V B N S V F M C V C O C V C M C V F M C V C O C U 4 M S V F M C V C O S U 4 O C V F M C V C O C V B R C V F M C V C O C V B Q S V F M C V C O C V B M y V F M C V C O S U 4 O S V F M C V C O C V C M i V F M C V C O C U 4 N y U y M C h Q U k 9 Q Q 0 9 O K S U y M C U z R S U z R S U y M C V F M C V C O C V B N y V F M C V C O C V C M S V F M C V C O C V B Q S V F M C V C O C U 5 N C V F M C V C O C V C O C V F M C V C O C U 4 M S V F M C V C O S U 4 O C V F M C V C O C V B R C V F M C V C O C V B Q S V F M C V C O C V B M y V F M C V C O S U 4 O S V F M C V C O C V C M i V F M C V C O C U 4 N y U y M C h D T 0 5 N Q V Q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l M j A x M D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R d W V y e U l E I i B W Y W x 1 Z T 0 i c 2 M 3 M j Q 1 M T E 4 L T g 2 O G Q t N G Z h Y S 0 4 N T Q w L W Y x M j k 4 O T A y Z W Z j Z S I g L z 4 8 R W 5 0 c n k g V H l w Z T 0 i R m l s b E V y c m 9 y Q 2 9 k Z S I g V m F s d W U 9 I n N V b m t u b 3 d u I i A v P j x F b n R y e S B U e X B l P S J B Z G R l Z F R v R G F 0 Y U 1 v Z G V s I i B W Y W x 1 Z T 0 i b D A i I C 8 + P E V u d H J 5 I F R 5 c G U 9 I k Z p b G x M Y X N 0 V X B k Y X R l Z C I g V m F s d W U 9 I m Q y M D I 0 L T A 0 L T E 4 V D E w O j E w O j E 0 L j M y M z c 3 M j l a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M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g M T A v Q X V 0 b 1 J l b W 9 2 Z W R D b 2 x 1 b W 5 z M S 5 7 4 L i r 4 L i l 4 L i x 4 L i B 4 L i X 4 L i j 4 L i x 4 L i e 4 L i i 4 L m M L D B 9 J n F 1 b 3 Q 7 L C Z x d W 9 0 O 1 N l Y 3 R p b 2 4 x L 1 R h Y m x l I D E w L 0 F 1 d G 9 S Z W 1 v d m V k Q 2 9 s d W 1 u c z E u e + C 5 g O C 4 m + C 4 t O C 4 l C w x f S Z x d W 9 0 O y w m c X V v d D t T Z W N 0 a W 9 u M S 9 U Y W J s Z S A x M C 9 B d X R v U m V t b 3 Z l Z E N v b H V t b n M x L n v g u K r g u L n g u I f g u K r g u L j g u J Q s M n 0 m c X V v d D s s J n F 1 b 3 Q 7 U 2 V j d G l v b j E v V G F i b G U g M T A v Q X V 0 b 1 J l b W 9 2 Z W R D b 2 x 1 b W 5 z M S 5 7 4 L i V 4 L m I 4 L i z 4 L i q 4 L i 4 4 L i U L D N 9 J n F 1 b 3 Q 7 L C Z x d W 9 0 O 1 N l Y 3 R p b 2 4 x L 1 R h Y m x l I D E w L 0 F 1 d G 9 S Z W 1 v d m V k Q 2 9 s d W 1 u c z E u e + C 4 p e C 5 i O C 4 s u C 4 q u C 4 u O C 4 l C w 0 f S Z x d W 9 0 O y w m c X V v d D t T Z W N 0 a W 9 u M S 9 U Y W J s Z S A x M C 9 B d X R v U m V t b 3 Z l Z E N v b H V t b n M x L n v g u Y D g u J v g u K X g u L X g u Y j g u K L g u J k g 4 L m B 4 L i b 4 L i l 4 L i H L D V 9 J n F 1 b 3 Q 7 L C Z x d W 9 0 O 1 N l Y 3 R p b 2 4 x L 1 R h Y m x l I D E w L 0 F 1 d G 9 S Z W 1 v d m V k Q 2 9 s d W 1 u c z E u e y X g u Y D g u J v g u K X g u L X g u Y j g u K L g u J k g 4 L m B 4 L i b 4 L i l 4 L i H L D Z 9 J n F 1 b 3 Q 7 L C Z x d W 9 0 O 1 N l Y 3 R p b 2 4 x L 1 R h Y m x l I D E w L 0 F 1 d G 9 S Z W 1 v d m V k Q 2 9 s d W 1 u c z E u e + C 5 g O C 4 q u C 4 m e C 4 r S D g u I v g u L f g u Y n g u K 0 s N 3 0 m c X V v d D s s J n F 1 b 3 Q 7 U 2 V j d G l v b j E v V G F i b G U g M T A v Q X V 0 b 1 J l b W 9 2 Z W R D b 2 x 1 b W 5 z M S 5 7 4 L m A 4 L i q 4 L i Z 4 L i t I O C 4 g u C 4 s u C 4 o i w 4 f S Z x d W 9 0 O y w m c X V v d D t T Z W N 0 a W 9 u M S 9 U Y W J s Z S A x M C 9 B d X R v U m V t b 3 Z l Z E N v b H V t b n M x L n v g u J v g u K P g u L T g u K H g u L L g u J M g K O C 4 q + C 4 u O C 5 i e C 4 m S k s O X 0 m c X V v d D s s J n F 1 b 3 Q 7 U 2 V j d G l v b j E v V G F i b G U g M T A v Q X V 0 b 1 J l b W 9 2 Z W R D b 2 x 1 b W 5 z M S 5 7 4 L i h 4 L i 5 4 L i l 4 L i E 4 L m I 4 L i y I C h c d T A w M j c w M D A g 4 L i a 4 L i y 4 L i X K S w x M H 0 m c X V v d D t d L C Z x d W 9 0 O 0 N v b H V t b k N v d W 5 0 J n F 1 b 3 Q 7 O j E x L C Z x d W 9 0 O 0 t l e U N v b H V t b k 5 h b W V z J n F 1 b 3 Q 7 O l t d L C Z x d W 9 0 O 0 N v b H V t b k l k Z W 5 0 a X R p Z X M m c X V v d D s 6 W y Z x d W 9 0 O 1 N l Y 3 R p b 2 4 x L 1 R h Y m x l I D E w L 0 F 1 d G 9 S Z W 1 v d m V k Q 2 9 s d W 1 u c z E u e + C 4 q + C 4 p e C 4 s e C 4 g e C 4 l + C 4 o + C 4 s e C 4 n u C 4 o u C 5 j C w w f S Z x d W 9 0 O y w m c X V v d D t T Z W N 0 a W 9 u M S 9 U Y W J s Z S A x M C 9 B d X R v U m V t b 3 Z l Z E N v b H V t b n M x L n v g u Y D g u J v g u L T g u J Q s M X 0 m c X V v d D s s J n F 1 b 3 Q 7 U 2 V j d G l v b j E v V G F i b G U g M T A v Q X V 0 b 1 J l b W 9 2 Z W R D b 2 x 1 b W 5 z M S 5 7 4 L i q 4 L i 5 4 L i H 4 L i q 4 L i 4 4 L i U L D J 9 J n F 1 b 3 Q 7 L C Z x d W 9 0 O 1 N l Y 3 R p b 2 4 x L 1 R h Y m x l I D E w L 0 F 1 d G 9 S Z W 1 v d m V k Q 2 9 s d W 1 u c z E u e + C 4 l e C 5 i O C 4 s + C 4 q u C 4 u O C 4 l C w z f S Z x d W 9 0 O y w m c X V v d D t T Z W N 0 a W 9 u M S 9 U Y W J s Z S A x M C 9 B d X R v U m V t b 3 Z l Z E N v b H V t b n M x L n v g u K X g u Y j g u L L g u K r g u L j g u J Q s N H 0 m c X V v d D s s J n F 1 b 3 Q 7 U 2 V j d G l v b j E v V G F i b G U g M T A v Q X V 0 b 1 J l b W 9 2 Z W R D b 2 x 1 b W 5 z M S 5 7 4 L m A 4 L i b 4 L i l 4 L i 1 4 L m I 4 L i i 4 L i Z I O C 5 g e C 4 m + C 4 p e C 4 h y w 1 f S Z x d W 9 0 O y w m c X V v d D t T Z W N 0 a W 9 u M S 9 U Y W J s Z S A x M C 9 B d X R v U m V t b 3 Z l Z E N v b H V t b n M x L n s l 4 L m A 4 L i b 4 L i l 4 L i 1 4 L m I 4 L i i 4 L i Z I O C 5 g e C 4 m + C 4 p e C 4 h y w 2 f S Z x d W 9 0 O y w m c X V v d D t T Z W N 0 a W 9 u M S 9 U Y W J s Z S A x M C 9 B d X R v U m V t b 3 Z l Z E N v b H V t b n M x L n v g u Y D g u K r g u J n g u K 0 g 4 L i L 4 L i 3 4 L m J 4 L i t L D d 9 J n F 1 b 3 Q 7 L C Z x d W 9 0 O 1 N l Y 3 R p b 2 4 x L 1 R h Y m x l I D E w L 0 F 1 d G 9 S Z W 1 v d m V k Q 2 9 s d W 1 u c z E u e + C 5 g O C 4 q u C 4 m e C 4 r S D g u I L g u L L g u K I s O H 0 m c X V v d D s s J n F 1 b 3 Q 7 U 2 V j d G l v b j E v V G F i b G U g M T A v Q X V 0 b 1 J l b W 9 2 Z W R D b 2 x 1 b W 5 z M S 5 7 4 L i b 4 L i j 4 L i 0 4 L i h 4 L i y 4 L i T I C j g u K v g u L j g u Y n g u J k p L D l 9 J n F 1 b 3 Q 7 L C Z x d W 9 0 O 1 N l Y 3 R p b 2 4 x L 1 R h Y m x l I D E w L 0 F 1 d G 9 S Z W 1 v d m V k Q 2 9 s d W 1 u c z E u e + C 4 o e C 4 u e C 4 p e C 4 h O C 5 i O C 4 s i A o X H U w M D I 3 M D A w I O C 4 m u C 4 s u C 4 l y k s M T B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S U y M D E w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J T I w M T A v R G F 0 Y T E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l M j A x M C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J T I w M T E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R d W V y e U l E I i B W Y W x 1 Z T 0 i c z R j Z T k w O D Y 3 L T U 0 Z D M t N G E 3 Z S 0 4 Z T I 0 L T A 5 M z I x Z T N j O W E y Y S I g L z 4 8 R W 5 0 c n k g V H l w Z T 0 i R m l s b E V y c m 9 y Q 2 9 k Z S I g V m F s d W U 9 I n N V b m t u b 3 d u I i A v P j x F b n R y e S B U e X B l P S J B Z G R l Z F R v R G F 0 Y U 1 v Z G V s I i B W Y W x 1 Z T 0 i b D A i I C 8 + P E V u d H J 5 I F R 5 c G U 9 I k Z p b G x M Y X N 0 V X B k Y X R l Z C I g V m F s d W U 9 I m Q y M D I 0 L T A 0 L T E 4 V D E w O j E w O j E 0 L j M z O D I 3 O T l a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S A x M S 9 B d X R v U m V t b 3 Z l Z E N v b H V t b n M x L n t T e W 1 i b 2 w s M H 0 m c X V v d D s s J n F 1 b 3 Q 7 U 2 V j d G l v b j E v V G F i b G U g M T E v Q X V 0 b 1 J l b W 9 2 Z W R D b 2 x 1 b W 5 z M S 5 7 T G F z d C w x f S Z x d W 9 0 O y w m c X V v d D t T Z W N 0 a W 9 u M S 9 U Y W J s Z S A x M S 9 B d X R v U m V t b 3 Z l Z E N v b H V t b n M x L n t D a G c s M n 0 m c X V v d D t d L C Z x d W 9 0 O 0 N v b H V t b k N v d W 5 0 J n F 1 b 3 Q 7 O j M s J n F 1 b 3 Q 7 S 2 V 5 Q 2 9 s d W 1 u T m F t Z X M m c X V v d D s 6 W 1 0 s J n F 1 b 3 Q 7 Q 2 9 s d W 1 u S W R l b n R p d G l l c y Z x d W 9 0 O z p b J n F 1 b 3 Q 7 U 2 V j d G l v b j E v V G F i b G U g M T E v Q X V 0 b 1 J l b W 9 2 Z W R D b 2 x 1 b W 5 z M S 5 7 U 3 l t Y m 9 s L D B 9 J n F 1 b 3 Q 7 L C Z x d W 9 0 O 1 N l Y 3 R p b 2 4 x L 1 R h Y m x l I D E x L 0 F 1 d G 9 S Z W 1 v d m V k Q 2 9 s d W 1 u c z E u e 0 x h c 3 Q s M X 0 m c X V v d D s s J n F 1 b 3 Q 7 U 2 V j d G l v b j E v V G F i b G U g M T E v Q X V 0 b 1 J l b W 9 2 Z W R D b 2 x 1 b W 5 z M S 5 7 Q 2 h n L D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S U y M D E x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J T I w M T E v R G F 0 Y T E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l M j A y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S I g L z 4 8 R W 5 0 c n k g V H l w Z T 0 i U X V l c n l J R C I g V m F s d W U 9 I n M 5 Z m F j Y z c w N i 1 i Z W Z l L T Q z Z W U t O D h i Z S 1 h Z D F k Z D c 4 O D I 0 M W M i I C 8 + P E V u d H J 5 I F R 5 c G U 9 I k Z p b G x F c n J v c k N v Z G U i I F Z h b H V l P S J z V W 5 r b m 9 3 b i I g L z 4 8 R W 5 0 c n k g V H l w Z T 0 i Q W R k Z W R U b 0 R h d G F N b 2 R l b C I g V m F s d W U 9 I m w w I i A v P j x F b n R y e S B U e X B l P S J G a W x s T G F z d F V w Z G F 0 Z W Q i I F Z h b H V l P S J k M j A y N C 0 w N C 0 x O F Q x M D o x M D o x N C 4 z N z I y N z k z W i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N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g M i 9 B d X R v U m V t b 3 Z l Z E N v b H V t b n M x L n t I Z W F k Z X I s M H 0 m c X V v d D s s J n F 1 b 3 Q 7 U 2 V j d G l v b j E v V G F i b G U g M i 9 B d X R v U m V t b 3 Z l Z E N v b H V t b n M x L n t D b 2 x 1 b W 4 x L D F 9 J n F 1 b 3 Q 7 L C Z x d W 9 0 O 1 N l Y 3 R p b 2 4 x L 1 R h Y m x l I D I v Q X V 0 b 1 J l b W 9 2 Z W R D b 2 x 1 b W 5 z M S 5 7 U 0 V U L D J 9 J n F 1 b 3 Q 7 L C Z x d W 9 0 O 1 N l Y 3 R p b 2 4 x L 1 R h Y m x l I D I v Q X V 0 b 1 J l b W 9 2 Z W R D b 2 x 1 b W 5 z M S 5 7 b W F p L D N 9 J n F 1 b 3 Q 7 X S w m c X V v d D t D b 2 x 1 b W 5 D b 3 V u d C Z x d W 9 0 O z o 0 L C Z x d W 9 0 O 0 t l e U N v b H V t b k 5 h b W V z J n F 1 b 3 Q 7 O l t d L C Z x d W 9 0 O 0 N v b H V t b k l k Z W 5 0 a X R p Z X M m c X V v d D s 6 W y Z x d W 9 0 O 1 N l Y 3 R p b 2 4 x L 1 R h Y m x l I D I v Q X V 0 b 1 J l b W 9 2 Z W R D b 2 x 1 b W 5 z M S 5 7 S G V h Z G V y L D B 9 J n F 1 b 3 Q 7 L C Z x d W 9 0 O 1 N l Y 3 R p b 2 4 x L 1 R h Y m x l I D I v Q X V 0 b 1 J l b W 9 2 Z W R D b 2 x 1 b W 5 z M S 5 7 Q 2 9 s d W 1 u M S w x f S Z x d W 9 0 O y w m c X V v d D t T Z W N 0 a W 9 u M S 9 U Y W J s Z S A y L 0 F 1 d G 9 S Z W 1 v d m V k Q 2 9 s d W 1 u c z E u e 1 N F V C w y f S Z x d W 9 0 O y w m c X V v d D t T Z W N 0 a W 9 u M S 9 U Y W J s Z S A y L 0 F 1 d G 9 S Z W 1 v d m V k Q 2 9 s d W 1 u c z E u e 2 1 h a S w z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l M j A y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J T I w M i 9 E Y X R h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J T I w M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l F 1 Z X J 5 S U Q i I F Z h b H V l P S J z O W J m Y m F h M z Q t N D g 0 M S 0 0 M D V l L W I x N z c t N G Q w O D Q x N T I 3 O G N l I i A v P j x F b n R y e S B U e X B l P S J G a W x s R X J y b 3 J D b 2 R l I i B W Y W x 1 Z T 0 i c 1 V u a 2 5 v d 2 4 i I C 8 + P E V u d H J 5 I F R 5 c G U 9 I k F k Z G V k V G 9 E Y X R h T W 9 k Z W w i I F Z h b H V l P S J s M C I g L z 4 8 R W 5 0 c n k g V H l w Z T 0 i R m l s b E x h c 3 R V c G R h d G V k I i B W Y W x 1 Z T 0 i Z D I w M j Q t M D Q t M T h U M T A 6 M T A 6 M T Q u M z g 1 M j c 5 N F o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S A z L 0 F 1 d G 9 S Z W 1 v d m V k Q 2 9 s d W 1 u c z E u e + C 4 q + C 4 p e C 4 s e C 4 g e C 4 l + C 4 o + C 4 s e C 4 n u C 4 o u C 5 j C w w f S Z x d W 9 0 O y w m c X V v d D t T Z W N 0 a W 9 u M S 9 U Y W J s Z S A z L 0 F 1 d G 9 S Z W 1 v d m V k Q 2 9 s d W 1 u c z E u e + C 5 g O C 4 m + C 4 t O C 4 l C w x f S Z x d W 9 0 O y w m c X V v d D t T Z W N 0 a W 9 u M S 9 U Y W J s Z S A z L 0 F 1 d G 9 S Z W 1 v d m V k Q 2 9 s d W 1 u c z E u e + C 4 q u C 4 u e C 4 h + C 4 q u C 4 u O C 4 l C w y f S Z x d W 9 0 O y w m c X V v d D t T Z W N 0 a W 9 u M S 9 U Y W J s Z S A z L 0 F 1 d G 9 S Z W 1 v d m V k Q 2 9 s d W 1 u c z E u e + C 4 l e C 5 i O C 4 s + C 4 q u C 4 u O C 4 l C w z f S Z x d W 9 0 O y w m c X V v d D t T Z W N 0 a W 9 u M S 9 U Y W J s Z S A z L 0 F 1 d G 9 S Z W 1 v d m V k Q 2 9 s d W 1 u c z E u e + C 4 p e C 5 i O C 4 s u C 4 q u C 4 u O C 4 l C w 0 f S Z x d W 9 0 O y w m c X V v d D t T Z W N 0 a W 9 u M S 9 U Y W J s Z S A z L 0 F 1 d G 9 S Z W 1 v d m V k Q 2 9 s d W 1 u c z E u e + C 5 g O C 4 m + C 4 p e C 4 t e C 5 i O C 4 o u C 4 m S D g u Y H g u J v g u K X g u I c s N X 0 m c X V v d D s s J n F 1 b 3 Q 7 U 2 V j d G l v b j E v V G F i b G U g M y 9 B d X R v U m V t b 3 Z l Z E N v b H V t b n M x L n s l 4 L m A 4 L i b 4 L i l 4 L i 1 4 L m I 4 L i i 4 L i Z I O C 5 g e C 4 m + C 4 p e C 4 h y w 2 f S Z x d W 9 0 O y w m c X V v d D t T Z W N 0 a W 9 u M S 9 U Y W J s Z S A z L 0 F 1 d G 9 S Z W 1 v d m V k Q 2 9 s d W 1 u c z E u e + C 5 g O C 4 q u C 4 m e C 4 r S D g u I v g u L f g u Y n g u K 0 s N 3 0 m c X V v d D s s J n F 1 b 3 Q 7 U 2 V j d G l v b j E v V G F i b G U g M y 9 B d X R v U m V t b 3 Z l Z E N v b H V t b n M x L n v g u Y D g u K r g u J n g u K 0 g 4 L i C 4 L i y 4 L i i L D h 9 J n F 1 b 3 Q 7 L C Z x d W 9 0 O 1 N l Y 3 R p b 2 4 x L 1 R h Y m x l I D M v Q X V 0 b 1 J l b W 9 2 Z W R D b 2 x 1 b W 5 z M S 5 7 4 L i b 4 L i j 4 L i 0 4 L i h 4 L i y 4 L i T I C j g u K v g u L j g u Y n g u J k p L D l 9 J n F 1 b 3 Q 7 L C Z x d W 9 0 O 1 N l Y 3 R p b 2 4 x L 1 R h Y m x l I D M v Q X V 0 b 1 J l b W 9 2 Z W R D b 2 x 1 b W 5 z M S 5 7 4 L i h 4 L i 5 4 L i l 4 L i E 4 L m I 4 L i y I C h c d T A w M j c w M D A g 4 L i a 4 L i y 4 L i X K S w x M H 0 m c X V v d D t d L C Z x d W 9 0 O 0 N v b H V t b k N v d W 5 0 J n F 1 b 3 Q 7 O j E x L C Z x d W 9 0 O 0 t l e U N v b H V t b k 5 h b W V z J n F 1 b 3 Q 7 O l t d L C Z x d W 9 0 O 0 N v b H V t b k l k Z W 5 0 a X R p Z X M m c X V v d D s 6 W y Z x d W 9 0 O 1 N l Y 3 R p b 2 4 x L 1 R h Y m x l I D M v Q X V 0 b 1 J l b W 9 2 Z W R D b 2 x 1 b W 5 z M S 5 7 4 L i r 4 L i l 4 L i x 4 L i B 4 L i X 4 L i j 4 L i x 4 L i e 4 L i i 4 L m M L D B 9 J n F 1 b 3 Q 7 L C Z x d W 9 0 O 1 N l Y 3 R p b 2 4 x L 1 R h Y m x l I D M v Q X V 0 b 1 J l b W 9 2 Z W R D b 2 x 1 b W 5 z M S 5 7 4 L m A 4 L i b 4 L i 0 4 L i U L D F 9 J n F 1 b 3 Q 7 L C Z x d W 9 0 O 1 N l Y 3 R p b 2 4 x L 1 R h Y m x l I D M v Q X V 0 b 1 J l b W 9 2 Z W R D b 2 x 1 b W 5 z M S 5 7 4 L i q 4 L i 5 4 L i H 4 L i q 4 L i 4 4 L i U L D J 9 J n F 1 b 3 Q 7 L C Z x d W 9 0 O 1 N l Y 3 R p b 2 4 x L 1 R h Y m x l I D M v Q X V 0 b 1 J l b W 9 2 Z W R D b 2 x 1 b W 5 z M S 5 7 4 L i V 4 L m I 4 L i z 4 L i q 4 L i 4 4 L i U L D N 9 J n F 1 b 3 Q 7 L C Z x d W 9 0 O 1 N l Y 3 R p b 2 4 x L 1 R h Y m x l I D M v Q X V 0 b 1 J l b W 9 2 Z W R D b 2 x 1 b W 5 z M S 5 7 4 L i l 4 L m I 4 L i y 4 L i q 4 L i 4 4 L i U L D R 9 J n F 1 b 3 Q 7 L C Z x d W 9 0 O 1 N l Y 3 R p b 2 4 x L 1 R h Y m x l I D M v Q X V 0 b 1 J l b W 9 2 Z W R D b 2 x 1 b W 5 z M S 5 7 4 L m A 4 L i b 4 L i l 4 L i 1 4 L m I 4 L i i 4 L i Z I O C 5 g e C 4 m + C 4 p e C 4 h y w 1 f S Z x d W 9 0 O y w m c X V v d D t T Z W N 0 a W 9 u M S 9 U Y W J s Z S A z L 0 F 1 d G 9 S Z W 1 v d m V k Q 2 9 s d W 1 u c z E u e y X g u Y D g u J v g u K X g u L X g u Y j g u K L g u J k g 4 L m B 4 L i b 4 L i l 4 L i H L D Z 9 J n F 1 b 3 Q 7 L C Z x d W 9 0 O 1 N l Y 3 R p b 2 4 x L 1 R h Y m x l I D M v Q X V 0 b 1 J l b W 9 2 Z W R D b 2 x 1 b W 5 z M S 5 7 4 L m A 4 L i q 4 L i Z 4 L i t I O C 4 i + C 4 t + C 5 i e C 4 r S w 3 f S Z x d W 9 0 O y w m c X V v d D t T Z W N 0 a W 9 u M S 9 U Y W J s Z S A z L 0 F 1 d G 9 S Z W 1 v d m V k Q 2 9 s d W 1 u c z E u e + C 5 g O C 4 q u C 4 m e C 4 r S D g u I L g u L L g u K I s O H 0 m c X V v d D s s J n F 1 b 3 Q 7 U 2 V j d G l v b j E v V G F i b G U g M y 9 B d X R v U m V t b 3 Z l Z E N v b H V t b n M x L n v g u J v g u K P g u L T g u K H g u L L g u J M g K O C 4 q + C 4 u O C 5 i e C 4 m S k s O X 0 m c X V v d D s s J n F 1 b 3 Q 7 U 2 V j d G l v b j E v V G F i b G U g M y 9 B d X R v U m V t b 3 Z l Z E N v b H V t b n M x L n v g u K H g u L n g u K X g u I T g u Y j g u L I g K F x 1 M D A y N z A w M C D g u J r g u L L g u J c p L D E w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l M j A z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J T I w M y 9 E Y X R h M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J T I w N D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l F 1 Z X J 5 S U Q i I F Z h b H V l P S J z M T A 3 O G R l N W M t N G V j Y i 0 0 Z G E z L T g x Y W E t M z M 3 Y W J l N j g 1 N D h l I i A v P j x F b n R y e S B U e X B l P S J G a W x s R X J y b 3 J D b 2 R l I i B W Y W x 1 Z T 0 i c 1 V u a 2 5 v d 2 4 i I C 8 + P E V u d H J 5 I F R 5 c G U 9 I k F k Z G V k V G 9 E Y X R h T W 9 k Z W w i I F Z h b H V l P S J s M C I g L z 4 8 R W 5 0 c n k g V H l w Z T 0 i R m l s b E x h c 3 R V c G R h d G V k I i B W Y W x 1 Z T 0 i Z D I w M j Q t M D Q t M T h U M T A 6 M T A 6 M T Q u M z k 5 M j c 5 N l o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S A 0 L 0 F 1 d G 9 S Z W 1 v d m V k Q 2 9 s d W 1 u c z E u e + C 4 q + C 4 p e C 4 s e C 4 g e C 4 l + C 4 o + C 4 s e C 4 n u C 4 o u C 5 j C w w f S Z x d W 9 0 O y w m c X V v d D t T Z W N 0 a W 9 u M S 9 U Y W J s Z S A 0 L 0 F 1 d G 9 S Z W 1 v d m V k Q 2 9 s d W 1 u c z E u e + C 5 g O C 4 m + C 4 t O C 4 l C w x f S Z x d W 9 0 O y w m c X V v d D t T Z W N 0 a W 9 u M S 9 U Y W J s Z S A 0 L 0 F 1 d G 9 S Z W 1 v d m V k Q 2 9 s d W 1 u c z E u e + C 4 q u C 4 u e C 4 h + C 4 q u C 4 u O C 4 l C w y f S Z x d W 9 0 O y w m c X V v d D t T Z W N 0 a W 9 u M S 9 U Y W J s Z S A 0 L 0 F 1 d G 9 S Z W 1 v d m V k Q 2 9 s d W 1 u c z E u e + C 4 l e C 5 i O C 4 s + C 4 q u C 4 u O C 4 l C w z f S Z x d W 9 0 O y w m c X V v d D t T Z W N 0 a W 9 u M S 9 U Y W J s Z S A 0 L 0 F 1 d G 9 S Z W 1 v d m V k Q 2 9 s d W 1 u c z E u e + C 4 p e C 5 i O C 4 s u C 4 q u C 4 u O C 4 l C w 0 f S Z x d W 9 0 O y w m c X V v d D t T Z W N 0 a W 9 u M S 9 U Y W J s Z S A 0 L 0 F 1 d G 9 S Z W 1 v d m V k Q 2 9 s d W 1 u c z E u e + C 5 g O C 4 m + C 4 p e C 4 t e C 5 i O C 4 o u C 4 m S D g u Y H g u J v g u K X g u I c s N X 0 m c X V v d D s s J n F 1 b 3 Q 7 U 2 V j d G l v b j E v V G F i b G U g N C 9 B d X R v U m V t b 3 Z l Z E N v b H V t b n M x L n s l 4 L m A 4 L i b 4 L i l 4 L i 1 4 L m I 4 L i i 4 L i Z I O C 5 g e C 4 m + C 4 p e C 4 h y w 2 f S Z x d W 9 0 O y w m c X V v d D t T Z W N 0 a W 9 u M S 9 U Y W J s Z S A 0 L 0 F 1 d G 9 S Z W 1 v d m V k Q 2 9 s d W 1 u c z E u e + C 5 g O C 4 q u C 4 m e C 4 r S D g u I v g u L f g u Y n g u K 0 s N 3 0 m c X V v d D s s J n F 1 b 3 Q 7 U 2 V j d G l v b j E v V G F i b G U g N C 9 B d X R v U m V t b 3 Z l Z E N v b H V t b n M x L n v g u Y D g u K r g u J n g u K 0 g 4 L i C 4 L i y 4 L i i L D h 9 J n F 1 b 3 Q 7 L C Z x d W 9 0 O 1 N l Y 3 R p b 2 4 x L 1 R h Y m x l I D Q v Q X V 0 b 1 J l b W 9 2 Z W R D b 2 x 1 b W 5 z M S 5 7 4 L i b 4 L i j 4 L i 0 4 L i h 4 L i y 4 L i T I C j g u K v g u L j g u Y n g u J k p L D l 9 J n F 1 b 3 Q 7 L C Z x d W 9 0 O 1 N l Y 3 R p b 2 4 x L 1 R h Y m x l I D Q v Q X V 0 b 1 J l b W 9 2 Z W R D b 2 x 1 b W 5 z M S 5 7 4 L i h 4 L i 5 4 L i l 4 L i E 4 L m I 4 L i y I C h c d T A w M j c w M D A g 4 L i a 4 L i y 4 L i X K S w x M H 0 m c X V v d D t d L C Z x d W 9 0 O 0 N v b H V t b k N v d W 5 0 J n F 1 b 3 Q 7 O j E x L C Z x d W 9 0 O 0 t l e U N v b H V t b k 5 h b W V z J n F 1 b 3 Q 7 O l t d L C Z x d W 9 0 O 0 N v b H V t b k l k Z W 5 0 a X R p Z X M m c X V v d D s 6 W y Z x d W 9 0 O 1 N l Y 3 R p b 2 4 x L 1 R h Y m x l I D Q v Q X V 0 b 1 J l b W 9 2 Z W R D b 2 x 1 b W 5 z M S 5 7 4 L i r 4 L i l 4 L i x 4 L i B 4 L i X 4 L i j 4 L i x 4 L i e 4 L i i 4 L m M L D B 9 J n F 1 b 3 Q 7 L C Z x d W 9 0 O 1 N l Y 3 R p b 2 4 x L 1 R h Y m x l I D Q v Q X V 0 b 1 J l b W 9 2 Z W R D b 2 x 1 b W 5 z M S 5 7 4 L m A 4 L i b 4 L i 0 4 L i U L D F 9 J n F 1 b 3 Q 7 L C Z x d W 9 0 O 1 N l Y 3 R p b 2 4 x L 1 R h Y m x l I D Q v Q X V 0 b 1 J l b W 9 2 Z W R D b 2 x 1 b W 5 z M S 5 7 4 L i q 4 L i 5 4 L i H 4 L i q 4 L i 4 4 L i U L D J 9 J n F 1 b 3 Q 7 L C Z x d W 9 0 O 1 N l Y 3 R p b 2 4 x L 1 R h Y m x l I D Q v Q X V 0 b 1 J l b W 9 2 Z W R D b 2 x 1 b W 5 z M S 5 7 4 L i V 4 L m I 4 L i z 4 L i q 4 L i 4 4 L i U L D N 9 J n F 1 b 3 Q 7 L C Z x d W 9 0 O 1 N l Y 3 R p b 2 4 x L 1 R h Y m x l I D Q v Q X V 0 b 1 J l b W 9 2 Z W R D b 2 x 1 b W 5 z M S 5 7 4 L i l 4 L m I 4 L i y 4 L i q 4 L i 4 4 L i U L D R 9 J n F 1 b 3 Q 7 L C Z x d W 9 0 O 1 N l Y 3 R p b 2 4 x L 1 R h Y m x l I D Q v Q X V 0 b 1 J l b W 9 2 Z W R D b 2 x 1 b W 5 z M S 5 7 4 L m A 4 L i b 4 L i l 4 L i 1 4 L m I 4 L i i 4 L i Z I O C 5 g e C 4 m + C 4 p e C 4 h y w 1 f S Z x d W 9 0 O y w m c X V v d D t T Z W N 0 a W 9 u M S 9 U Y W J s Z S A 0 L 0 F 1 d G 9 S Z W 1 v d m V k Q 2 9 s d W 1 u c z E u e y X g u Y D g u J v g u K X g u L X g u Y j g u K L g u J k g 4 L m B 4 L i b 4 L i l 4 L i H L D Z 9 J n F 1 b 3 Q 7 L C Z x d W 9 0 O 1 N l Y 3 R p b 2 4 x L 1 R h Y m x l I D Q v Q X V 0 b 1 J l b W 9 2 Z W R D b 2 x 1 b W 5 z M S 5 7 4 L m A 4 L i q 4 L i Z 4 L i t I O C 4 i + C 4 t + C 5 i e C 4 r S w 3 f S Z x d W 9 0 O y w m c X V v d D t T Z W N 0 a W 9 u M S 9 U Y W J s Z S A 0 L 0 F 1 d G 9 S Z W 1 v d m V k Q 2 9 s d W 1 u c z E u e + C 5 g O C 4 q u C 4 m e C 4 r S D g u I L g u L L g u K I s O H 0 m c X V v d D s s J n F 1 b 3 Q 7 U 2 V j d G l v b j E v V G F i b G U g N C 9 B d X R v U m V t b 3 Z l Z E N v b H V t b n M x L n v g u J v g u K P g u L T g u K H g u L L g u J M g K O C 4 q + C 4 u O C 5 i e C 4 m S k s O X 0 m c X V v d D s s J n F 1 b 3 Q 7 U 2 V j d G l v b j E v V G F i b G U g N C 9 B d X R v U m V t b 3 Z l Z E N v b H V t b n M x L n v g u K H g u L n g u K X g u I T g u Y j g u L I g K F x 1 M D A y N z A w M C D g u J r g u L L g u J c p L D E w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l M j A 0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J T I w N C 9 E Y X R h N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J T I w N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l F 1 Z X J 5 S U Q i I F Z h b H V l P S J z Y T Y 2 M j F l Y T A t Z W U 0 Z C 0 0 N m Q z L T k 0 Y j g t M D U 5 Z j B h Y m E w Z T M z I i A v P j x F b n R y e S B U e X B l P S J G a W x s R X J y b 3 J D b 2 R l I i B W Y W x 1 Z T 0 i c 1 V u a 2 5 v d 2 4 i I C 8 + P E V u d H J 5 I F R 5 c G U 9 I k F k Z G V k V G 9 E Y X R h T W 9 k Z W w i I F Z h b H V l P S J s M C I g L z 4 8 R W 5 0 c n k g V H l w Z T 0 i R m l s b E x h c 3 R V c G R h d G V k I i B W Y W x 1 Z T 0 i Z D I w M j Q t M D Q t M T h U M T A 6 M T A 6 M T Q u N D E 2 M j c 5 N l o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S A 1 L 0 F 1 d G 9 S Z W 1 v d m V k Q 2 9 s d W 1 u c z E u e + C 4 q + C 4 p e C 4 s e C 4 g e C 4 l + C 4 o + C 4 s e C 4 n u C 4 o u C 5 j C w w f S Z x d W 9 0 O y w m c X V v d D t T Z W N 0 a W 9 u M S 9 U Y W J s Z S A 1 L 0 F 1 d G 9 S Z W 1 v d m V k Q 2 9 s d W 1 u c z E u e + C 5 g O C 4 m + C 4 t O C 4 l C w x f S Z x d W 9 0 O y w m c X V v d D t T Z W N 0 a W 9 u M S 9 U Y W J s Z S A 1 L 0 F 1 d G 9 S Z W 1 v d m V k Q 2 9 s d W 1 u c z E u e + C 4 q u C 4 u e C 4 h + C 4 q u C 4 u O C 4 l C w y f S Z x d W 9 0 O y w m c X V v d D t T Z W N 0 a W 9 u M S 9 U Y W J s Z S A 1 L 0 F 1 d G 9 S Z W 1 v d m V k Q 2 9 s d W 1 u c z E u e + C 4 l e C 5 i O C 4 s + C 4 q u C 4 u O C 4 l C w z f S Z x d W 9 0 O y w m c X V v d D t T Z W N 0 a W 9 u M S 9 U Y W J s Z S A 1 L 0 F 1 d G 9 S Z W 1 v d m V k Q 2 9 s d W 1 u c z E u e + C 4 p e C 5 i O C 4 s u C 4 q u C 4 u O C 4 l C w 0 f S Z x d W 9 0 O y w m c X V v d D t T Z W N 0 a W 9 u M S 9 U Y W J s Z S A 1 L 0 F 1 d G 9 S Z W 1 v d m V k Q 2 9 s d W 1 u c z E u e + C 5 g O C 4 m + C 4 p e C 4 t e C 5 i O C 4 o u C 4 m S D g u Y H g u J v g u K X g u I c s N X 0 m c X V v d D s s J n F 1 b 3 Q 7 U 2 V j d G l v b j E v V G F i b G U g N S 9 B d X R v U m V t b 3 Z l Z E N v b H V t b n M x L n s l 4 L m A 4 L i b 4 L i l 4 L i 1 4 L m I 4 L i i 4 L i Z I O C 5 g e C 4 m + C 4 p e C 4 h y w 2 f S Z x d W 9 0 O y w m c X V v d D t T Z W N 0 a W 9 u M S 9 U Y W J s Z S A 1 L 0 F 1 d G 9 S Z W 1 v d m V k Q 2 9 s d W 1 u c z E u e + C 5 g O C 4 q u C 4 m e C 4 r S D g u I v g u L f g u Y n g u K 0 s N 3 0 m c X V v d D s s J n F 1 b 3 Q 7 U 2 V j d G l v b j E v V G F i b G U g N S 9 B d X R v U m V t b 3 Z l Z E N v b H V t b n M x L n v g u Y D g u K r g u J n g u K 0 g 4 L i C 4 L i y 4 L i i L D h 9 J n F 1 b 3 Q 7 L C Z x d W 9 0 O 1 N l Y 3 R p b 2 4 x L 1 R h Y m x l I D U v Q X V 0 b 1 J l b W 9 2 Z W R D b 2 x 1 b W 5 z M S 5 7 4 L i b 4 L i j 4 L i 0 4 L i h 4 L i y 4 L i T I C j g u K v g u L j g u Y n g u J k p L D l 9 J n F 1 b 3 Q 7 L C Z x d W 9 0 O 1 N l Y 3 R p b 2 4 x L 1 R h Y m x l I D U v Q X V 0 b 1 J l b W 9 2 Z W R D b 2 x 1 b W 5 z M S 5 7 4 L i h 4 L i 5 4 L i l 4 L i E 4 L m I 4 L i y I C h c d T A w M j c w M D A g 4 L i a 4 L i y 4 L i X K S w x M H 0 m c X V v d D t d L C Z x d W 9 0 O 0 N v b H V t b k N v d W 5 0 J n F 1 b 3 Q 7 O j E x L C Z x d W 9 0 O 0 t l e U N v b H V t b k 5 h b W V z J n F 1 b 3 Q 7 O l t d L C Z x d W 9 0 O 0 N v b H V t b k l k Z W 5 0 a X R p Z X M m c X V v d D s 6 W y Z x d W 9 0 O 1 N l Y 3 R p b 2 4 x L 1 R h Y m x l I D U v Q X V 0 b 1 J l b W 9 2 Z W R D b 2 x 1 b W 5 z M S 5 7 4 L i r 4 L i l 4 L i x 4 L i B 4 L i X 4 L i j 4 L i x 4 L i e 4 L i i 4 L m M L D B 9 J n F 1 b 3 Q 7 L C Z x d W 9 0 O 1 N l Y 3 R p b 2 4 x L 1 R h Y m x l I D U v Q X V 0 b 1 J l b W 9 2 Z W R D b 2 x 1 b W 5 z M S 5 7 4 L m A 4 L i b 4 L i 0 4 L i U L D F 9 J n F 1 b 3 Q 7 L C Z x d W 9 0 O 1 N l Y 3 R p b 2 4 x L 1 R h Y m x l I D U v Q X V 0 b 1 J l b W 9 2 Z W R D b 2 x 1 b W 5 z M S 5 7 4 L i q 4 L i 5 4 L i H 4 L i q 4 L i 4 4 L i U L D J 9 J n F 1 b 3 Q 7 L C Z x d W 9 0 O 1 N l Y 3 R p b 2 4 x L 1 R h Y m x l I D U v Q X V 0 b 1 J l b W 9 2 Z W R D b 2 x 1 b W 5 z M S 5 7 4 L i V 4 L m I 4 L i z 4 L i q 4 L i 4 4 L i U L D N 9 J n F 1 b 3 Q 7 L C Z x d W 9 0 O 1 N l Y 3 R p b 2 4 x L 1 R h Y m x l I D U v Q X V 0 b 1 J l b W 9 2 Z W R D b 2 x 1 b W 5 z M S 5 7 4 L i l 4 L m I 4 L i y 4 L i q 4 L i 4 4 L i U L D R 9 J n F 1 b 3 Q 7 L C Z x d W 9 0 O 1 N l Y 3 R p b 2 4 x L 1 R h Y m x l I D U v Q X V 0 b 1 J l b W 9 2 Z W R D b 2 x 1 b W 5 z M S 5 7 4 L m A 4 L i b 4 L i l 4 L i 1 4 L m I 4 L i i 4 L i Z I O C 5 g e C 4 m + C 4 p e C 4 h y w 1 f S Z x d W 9 0 O y w m c X V v d D t T Z W N 0 a W 9 u M S 9 U Y W J s Z S A 1 L 0 F 1 d G 9 S Z W 1 v d m V k Q 2 9 s d W 1 u c z E u e y X g u Y D g u J v g u K X g u L X g u Y j g u K L g u J k g 4 L m B 4 L i b 4 L i l 4 L i H L D Z 9 J n F 1 b 3 Q 7 L C Z x d W 9 0 O 1 N l Y 3 R p b 2 4 x L 1 R h Y m x l I D U v Q X V 0 b 1 J l b W 9 2 Z W R D b 2 x 1 b W 5 z M S 5 7 4 L m A 4 L i q 4 L i Z 4 L i t I O C 4 i + C 4 t + C 5 i e C 4 r S w 3 f S Z x d W 9 0 O y w m c X V v d D t T Z W N 0 a W 9 u M S 9 U Y W J s Z S A 1 L 0 F 1 d G 9 S Z W 1 v d m V k Q 2 9 s d W 1 u c z E u e + C 5 g O C 4 q u C 4 m e C 4 r S D g u I L g u L L g u K I s O H 0 m c X V v d D s s J n F 1 b 3 Q 7 U 2 V j d G l v b j E v V G F i b G U g N S 9 B d X R v U m V t b 3 Z l Z E N v b H V t b n M x L n v g u J v g u K P g u L T g u K H g u L L g u J M g K O C 4 q + C 4 u O C 5 i e C 4 m S k s O X 0 m c X V v d D s s J n F 1 b 3 Q 7 U 2 V j d G l v b j E v V G F i b G U g N S 9 B d X R v U m V t b 3 Z l Z E N v b H V t b n M x L n v g u K H g u L n g u K X g u I T g u Y j g u L I g K F x 1 M D A y N z A w M C D g u J r g u L L g u J c p L D E w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l M j A 1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J T I w N S 9 E Y X R h N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J T I w N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J T I w N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l F 1 Z X J 5 S U Q i I F Z h b H V l P S J z M D d k M j A z Z j Q t N D U 3 Y i 0 0 M z k 3 L T g x N j g t M z I 2 M z k x O T N m M z Y y I i A v P j x F b n R y e S B U e X B l P S J G a W x s R X J y b 3 J D b 2 R l I i B W Y W x 1 Z T 0 i c 1 V u a 2 5 v d 2 4 i I C 8 + P E V u d H J 5 I F R 5 c G U 9 I k F k Z G V k V G 9 E Y X R h T W 9 k Z W w i I F Z h b H V l P S J s M C I g L z 4 8 R W 5 0 c n k g V H l w Z T 0 i R m l s b E x h c 3 R V c G R h d G V k I i B W Y W x 1 Z T 0 i Z D I w M j Q t M D Q t M T h U M T A 6 M T A 6 M T Q u N D M w M j g x N 1 o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S A 2 L 0 F 1 d G 9 S Z W 1 v d m V k Q 2 9 s d W 1 u c z E u e + C 4 q + C 4 p e C 4 s e C 4 g e C 4 l + C 4 o + C 4 s e C 4 n u C 4 o u C 5 j C w w f S Z x d W 9 0 O y w m c X V v d D t T Z W N 0 a W 9 u M S 9 U Y W J s Z S A 2 L 0 F 1 d G 9 S Z W 1 v d m V k Q 2 9 s d W 1 u c z E u e + C 5 g O C 4 m + C 4 t O C 4 l C w x f S Z x d W 9 0 O y w m c X V v d D t T Z W N 0 a W 9 u M S 9 U Y W J s Z S A 2 L 0 F 1 d G 9 S Z W 1 v d m V k Q 2 9 s d W 1 u c z E u e + C 4 q u C 4 u e C 4 h + C 4 q u C 4 u O C 4 l C w y f S Z x d W 9 0 O y w m c X V v d D t T Z W N 0 a W 9 u M S 9 U Y W J s Z S A 2 L 0 F 1 d G 9 S Z W 1 v d m V k Q 2 9 s d W 1 u c z E u e + C 4 l e C 5 i O C 4 s + C 4 q u C 4 u O C 4 l C w z f S Z x d W 9 0 O y w m c X V v d D t T Z W N 0 a W 9 u M S 9 U Y W J s Z S A 2 L 0 F 1 d G 9 S Z W 1 v d m V k Q 2 9 s d W 1 u c z E u e + C 4 p e C 5 i O C 4 s u C 4 q u C 4 u O C 4 l C w 0 f S Z x d W 9 0 O y w m c X V v d D t T Z W N 0 a W 9 u M S 9 U Y W J s Z S A 2 L 0 F 1 d G 9 S Z W 1 v d m V k Q 2 9 s d W 1 u c z E u e + C 5 g O C 4 m + C 4 p e C 4 t e C 5 i O C 4 o u C 4 m S D g u Y H g u J v g u K X g u I c s N X 0 m c X V v d D s s J n F 1 b 3 Q 7 U 2 V j d G l v b j E v V G F i b G U g N i 9 B d X R v U m V t b 3 Z l Z E N v b H V t b n M x L n s l 4 L m A 4 L i b 4 L i l 4 L i 1 4 L m I 4 L i i 4 L i Z I O C 5 g e C 4 m + C 4 p e C 4 h y w 2 f S Z x d W 9 0 O y w m c X V v d D t T Z W N 0 a W 9 u M S 9 U Y W J s Z S A 2 L 0 F 1 d G 9 S Z W 1 v d m V k Q 2 9 s d W 1 u c z E u e + C 5 g O C 4 q u C 4 m e C 4 r S D g u I v g u L f g u Y n g u K 0 s N 3 0 m c X V v d D s s J n F 1 b 3 Q 7 U 2 V j d G l v b j E v V G F i b G U g N i 9 B d X R v U m V t b 3 Z l Z E N v b H V t b n M x L n v g u Y D g u K r g u J n g u K 0 g 4 L i C 4 L i y 4 L i i L D h 9 J n F 1 b 3 Q 7 L C Z x d W 9 0 O 1 N l Y 3 R p b 2 4 x L 1 R h Y m x l I D Y v Q X V 0 b 1 J l b W 9 2 Z W R D b 2 x 1 b W 5 z M S 5 7 4 L i b 4 L i j 4 L i 0 4 L i h 4 L i y 4 L i T I C j g u K v g u L j g u Y n g u J k p L D l 9 J n F 1 b 3 Q 7 L C Z x d W 9 0 O 1 N l Y 3 R p b 2 4 x L 1 R h Y m x l I D Y v Q X V 0 b 1 J l b W 9 2 Z W R D b 2 x 1 b W 5 z M S 5 7 4 L i h 4 L i 5 4 L i l 4 L i E 4 L m I 4 L i y I C h c d T A w M j c w M D A g 4 L i a 4 L i y 4 L i X K S w x M H 0 m c X V v d D t d L C Z x d W 9 0 O 0 N v b H V t b k N v d W 5 0 J n F 1 b 3 Q 7 O j E x L C Z x d W 9 0 O 0 t l e U N v b H V t b k 5 h b W V z J n F 1 b 3 Q 7 O l t d L C Z x d W 9 0 O 0 N v b H V t b k l k Z W 5 0 a X R p Z X M m c X V v d D s 6 W y Z x d W 9 0 O 1 N l Y 3 R p b 2 4 x L 1 R h Y m x l I D Y v Q X V 0 b 1 J l b W 9 2 Z W R D b 2 x 1 b W 5 z M S 5 7 4 L i r 4 L i l 4 L i x 4 L i B 4 L i X 4 L i j 4 L i x 4 L i e 4 L i i 4 L m M L D B 9 J n F 1 b 3 Q 7 L C Z x d W 9 0 O 1 N l Y 3 R p b 2 4 x L 1 R h Y m x l I D Y v Q X V 0 b 1 J l b W 9 2 Z W R D b 2 x 1 b W 5 z M S 5 7 4 L m A 4 L i b 4 L i 0 4 L i U L D F 9 J n F 1 b 3 Q 7 L C Z x d W 9 0 O 1 N l Y 3 R p b 2 4 x L 1 R h Y m x l I D Y v Q X V 0 b 1 J l b W 9 2 Z W R D b 2 x 1 b W 5 z M S 5 7 4 L i q 4 L i 5 4 L i H 4 L i q 4 L i 4 4 L i U L D J 9 J n F 1 b 3 Q 7 L C Z x d W 9 0 O 1 N l Y 3 R p b 2 4 x L 1 R h Y m x l I D Y v Q X V 0 b 1 J l b W 9 2 Z W R D b 2 x 1 b W 5 z M S 5 7 4 L i V 4 L m I 4 L i z 4 L i q 4 L i 4 4 L i U L D N 9 J n F 1 b 3 Q 7 L C Z x d W 9 0 O 1 N l Y 3 R p b 2 4 x L 1 R h Y m x l I D Y v Q X V 0 b 1 J l b W 9 2 Z W R D b 2 x 1 b W 5 z M S 5 7 4 L i l 4 L m I 4 L i y 4 L i q 4 L i 4 4 L i U L D R 9 J n F 1 b 3 Q 7 L C Z x d W 9 0 O 1 N l Y 3 R p b 2 4 x L 1 R h Y m x l I D Y v Q X V 0 b 1 J l b W 9 2 Z W R D b 2 x 1 b W 5 z M S 5 7 4 L m A 4 L i b 4 L i l 4 L i 1 4 L m I 4 L i i 4 L i Z I O C 5 g e C 4 m + C 4 p e C 4 h y w 1 f S Z x d W 9 0 O y w m c X V v d D t T Z W N 0 a W 9 u M S 9 U Y W J s Z S A 2 L 0 F 1 d G 9 S Z W 1 v d m V k Q 2 9 s d W 1 u c z E u e y X g u Y D g u J v g u K X g u L X g u Y j g u K L g u J k g 4 L m B 4 L i b 4 L i l 4 L i H L D Z 9 J n F 1 b 3 Q 7 L C Z x d W 9 0 O 1 N l Y 3 R p b 2 4 x L 1 R h Y m x l I D Y v Q X V 0 b 1 J l b W 9 2 Z W R D b 2 x 1 b W 5 z M S 5 7 4 L m A 4 L i q 4 L i Z 4 L i t I O C 4 i + C 4 t + C 5 i e C 4 r S w 3 f S Z x d W 9 0 O y w m c X V v d D t T Z W N 0 a W 9 u M S 9 U Y W J s Z S A 2 L 0 F 1 d G 9 S Z W 1 v d m V k Q 2 9 s d W 1 u c z E u e + C 5 g O C 4 q u C 4 m e C 4 r S D g u I L g u L L g u K I s O H 0 m c X V v d D s s J n F 1 b 3 Q 7 U 2 V j d G l v b j E v V G F i b G U g N i 9 B d X R v U m V t b 3 Z l Z E N v b H V t b n M x L n v g u J v g u K P g u L T g u K H g u L L g u J M g K O C 4 q + C 4 u O C 5 i e C 4 m S k s O X 0 m c X V v d D s s J n F 1 b 3 Q 7 U 2 V j d G l v b j E v V G F i b G U g N i 9 B d X R v U m V t b 3 Z l Z E N v b H V t b n M x L n v g u K H g u L n g u K X g u I T g u Y j g u L I g K F x 1 M D A y N z A w M C D g u J r g u L L g u J c p L D E w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l M j A 2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J T I w N i 9 E Y X R h N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J T I w N i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J T I w N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l F 1 Z X J 5 S U Q i I F Z h b H V l P S J z N j g 0 Z G R j Z T g t Z D Z l M S 0 0 M T E 0 L T g 5 N G U t Z T E 2 Z j c 1 Z G J h M m Y 4 I i A v P j x F b n R y e S B U e X B l P S J G a W x s R X J y b 3 J D b 2 R l I i B W Y W x 1 Z T 0 i c 1 V u a 2 5 v d 2 4 i I C 8 + P E V u d H J 5 I F R 5 c G U 9 I k F k Z G V k V G 9 E Y X R h T W 9 k Z W w i I F Z h b H V l P S J s M C I g L z 4 8 R W 5 0 c n k g V H l w Z T 0 i R m l s b E x h c 3 R V c G R h d G V k I i B W Y W x 1 Z T 0 i Z D I w M j Q t M D Q t M T h U M T A 6 M T A 6 M T Q u N D Q 4 N z g 2 N F o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S A 3 L 0 F 1 d G 9 S Z W 1 v d m V k Q 2 9 s d W 1 u c z E u e + C 4 q + C 4 p e C 4 s e C 4 g e C 4 l + C 4 o + C 4 s e C 4 n u C 4 o u C 5 j C w w f S Z x d W 9 0 O y w m c X V v d D t T Z W N 0 a W 9 u M S 9 U Y W J s Z S A 3 L 0 F 1 d G 9 S Z W 1 v d m V k Q 2 9 s d W 1 u c z E u e + C 5 g O C 4 m + C 4 t O C 4 l C w x f S Z x d W 9 0 O y w m c X V v d D t T Z W N 0 a W 9 u M S 9 U Y W J s Z S A 3 L 0 F 1 d G 9 S Z W 1 v d m V k Q 2 9 s d W 1 u c z E u e + C 4 q u C 4 u e C 4 h + C 4 q u C 4 u O C 4 l C w y f S Z x d W 9 0 O y w m c X V v d D t T Z W N 0 a W 9 u M S 9 U Y W J s Z S A 3 L 0 F 1 d G 9 S Z W 1 v d m V k Q 2 9 s d W 1 u c z E u e + C 4 l e C 5 i O C 4 s + C 4 q u C 4 u O C 4 l C w z f S Z x d W 9 0 O y w m c X V v d D t T Z W N 0 a W 9 u M S 9 U Y W J s Z S A 3 L 0 F 1 d G 9 S Z W 1 v d m V k Q 2 9 s d W 1 u c z E u e + C 4 p e C 5 i O C 4 s u C 4 q u C 4 u O C 4 l C w 0 f S Z x d W 9 0 O y w m c X V v d D t T Z W N 0 a W 9 u M S 9 U Y W J s Z S A 3 L 0 F 1 d G 9 S Z W 1 v d m V k Q 2 9 s d W 1 u c z E u e + C 5 g O C 4 m + C 4 p e C 4 t e C 5 i O C 4 o u C 4 m S D g u Y H g u J v g u K X g u I c s N X 0 m c X V v d D s s J n F 1 b 3 Q 7 U 2 V j d G l v b j E v V G F i b G U g N y 9 B d X R v U m V t b 3 Z l Z E N v b H V t b n M x L n s l 4 L m A 4 L i b 4 L i l 4 L i 1 4 L m I 4 L i i 4 L i Z I O C 5 g e C 4 m + C 4 p e C 4 h y w 2 f S Z x d W 9 0 O y w m c X V v d D t T Z W N 0 a W 9 u M S 9 U Y W J s Z S A 3 L 0 F 1 d G 9 S Z W 1 v d m V k Q 2 9 s d W 1 u c z E u e + C 5 g O C 4 q u C 4 m e C 4 r S D g u I v g u L f g u Y n g u K 0 s N 3 0 m c X V v d D s s J n F 1 b 3 Q 7 U 2 V j d G l v b j E v V G F i b G U g N y 9 B d X R v U m V t b 3 Z l Z E N v b H V t b n M x L n v g u Y D g u K r g u J n g u K 0 g 4 L i C 4 L i y 4 L i i L D h 9 J n F 1 b 3 Q 7 L C Z x d W 9 0 O 1 N l Y 3 R p b 2 4 x L 1 R h Y m x l I D c v Q X V 0 b 1 J l b W 9 2 Z W R D b 2 x 1 b W 5 z M S 5 7 4 L i b 4 L i j 4 L i 0 4 L i h 4 L i y 4 L i T I C j g u K v g u L j g u Y n g u J k p L D l 9 J n F 1 b 3 Q 7 L C Z x d W 9 0 O 1 N l Y 3 R p b 2 4 x L 1 R h Y m x l I D c v Q X V 0 b 1 J l b W 9 2 Z W R D b 2 x 1 b W 5 z M S 5 7 4 L i h 4 L i 5 4 L i l 4 L i E 4 L m I 4 L i y I C h c d T A w M j c w M D A g 4 L i a 4 L i y 4 L i X K S w x M H 0 m c X V v d D t d L C Z x d W 9 0 O 0 N v b H V t b k N v d W 5 0 J n F 1 b 3 Q 7 O j E x L C Z x d W 9 0 O 0 t l e U N v b H V t b k 5 h b W V z J n F 1 b 3 Q 7 O l t d L C Z x d W 9 0 O 0 N v b H V t b k l k Z W 5 0 a X R p Z X M m c X V v d D s 6 W y Z x d W 9 0 O 1 N l Y 3 R p b 2 4 x L 1 R h Y m x l I D c v Q X V 0 b 1 J l b W 9 2 Z W R D b 2 x 1 b W 5 z M S 5 7 4 L i r 4 L i l 4 L i x 4 L i B 4 L i X 4 L i j 4 L i x 4 L i e 4 L i i 4 L m M L D B 9 J n F 1 b 3 Q 7 L C Z x d W 9 0 O 1 N l Y 3 R p b 2 4 x L 1 R h Y m x l I D c v Q X V 0 b 1 J l b W 9 2 Z W R D b 2 x 1 b W 5 z M S 5 7 4 L m A 4 L i b 4 L i 0 4 L i U L D F 9 J n F 1 b 3 Q 7 L C Z x d W 9 0 O 1 N l Y 3 R p b 2 4 x L 1 R h Y m x l I D c v Q X V 0 b 1 J l b W 9 2 Z W R D b 2 x 1 b W 5 z M S 5 7 4 L i q 4 L i 5 4 L i H 4 L i q 4 L i 4 4 L i U L D J 9 J n F 1 b 3 Q 7 L C Z x d W 9 0 O 1 N l Y 3 R p b 2 4 x L 1 R h Y m x l I D c v Q X V 0 b 1 J l b W 9 2 Z W R D b 2 x 1 b W 5 z M S 5 7 4 L i V 4 L m I 4 L i z 4 L i q 4 L i 4 4 L i U L D N 9 J n F 1 b 3 Q 7 L C Z x d W 9 0 O 1 N l Y 3 R p b 2 4 x L 1 R h Y m x l I D c v Q X V 0 b 1 J l b W 9 2 Z W R D b 2 x 1 b W 5 z M S 5 7 4 L i l 4 L m I 4 L i y 4 L i q 4 L i 4 4 L i U L D R 9 J n F 1 b 3 Q 7 L C Z x d W 9 0 O 1 N l Y 3 R p b 2 4 x L 1 R h Y m x l I D c v Q X V 0 b 1 J l b W 9 2 Z W R D b 2 x 1 b W 5 z M S 5 7 4 L m A 4 L i b 4 L i l 4 L i 1 4 L m I 4 L i i 4 L i Z I O C 5 g e C 4 m + C 4 p e C 4 h y w 1 f S Z x d W 9 0 O y w m c X V v d D t T Z W N 0 a W 9 u M S 9 U Y W J s Z S A 3 L 0 F 1 d G 9 S Z W 1 v d m V k Q 2 9 s d W 1 u c z E u e y X g u Y D g u J v g u K X g u L X g u Y j g u K L g u J k g 4 L m B 4 L i b 4 L i l 4 L i H L D Z 9 J n F 1 b 3 Q 7 L C Z x d W 9 0 O 1 N l Y 3 R p b 2 4 x L 1 R h Y m x l I D c v Q X V 0 b 1 J l b W 9 2 Z W R D b 2 x 1 b W 5 z M S 5 7 4 L m A 4 L i q 4 L i Z 4 L i t I O C 4 i + C 4 t + C 5 i e C 4 r S w 3 f S Z x d W 9 0 O y w m c X V v d D t T Z W N 0 a W 9 u M S 9 U Y W J s Z S A 3 L 0 F 1 d G 9 S Z W 1 v d m V k Q 2 9 s d W 1 u c z E u e + C 5 g O C 4 q u C 4 m e C 4 r S D g u I L g u L L g u K I s O H 0 m c X V v d D s s J n F 1 b 3 Q 7 U 2 V j d G l v b j E v V G F i b G U g N y 9 B d X R v U m V t b 3 Z l Z E N v b H V t b n M x L n v g u J v g u K P g u L T g u K H g u L L g u J M g K O C 4 q + C 4 u O C 5 i e C 4 m S k s O X 0 m c X V v d D s s J n F 1 b 3 Q 7 U 2 V j d G l v b j E v V G F i b G U g N y 9 B d X R v U m V t b 3 Z l Z E N v b H V t b n M x L n v g u K H g u L n g u K X g u I T g u Y j g u L I g K F x 1 M D A y N z A w M C D g u J r g u L L g u J c p L D E w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l M j A 3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J T I w N y 9 E Y X R h N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J T I w N y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J T I w O D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l F 1 Z X J 5 S U Q i I F Z h b H V l P S J z N 2 E 2 N G R l Y m I t M W U x M i 0 0 Y 2 V h L W F h Y T I t N j g 1 Y j Y 1 Y T l l Z m Y 4 I i A v P j x F b n R y e S B U e X B l P S J G a W x s R X J y b 3 J D b 2 R l I i B W Y W x 1 Z T 0 i c 1 V u a 2 5 v d 2 4 i I C 8 + P E V u d H J 5 I F R 5 c G U 9 I k F k Z G V k V G 9 E Y X R h T W 9 k Z W w i I F Z h b H V l P S J s M C I g L z 4 8 R W 5 0 c n k g V H l w Z T 0 i R m l s b E x h c 3 R V c G R h d G V k I i B W Y W x 1 Z T 0 i Z D I w M j Q t M D Q t M T h U M T A 6 M T A 6 M T Q u N D k 0 N z g 2 M V o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S A 4 L 0 F 1 d G 9 S Z W 1 v d m V k Q 2 9 s d W 1 u c z E u e + C 4 q + C 4 p e C 4 s e C 4 g e C 4 l + C 4 o + C 4 s e C 4 n u C 4 o u C 5 j C w w f S Z x d W 9 0 O y w m c X V v d D t T Z W N 0 a W 9 u M S 9 U Y W J s Z S A 4 L 0 F 1 d G 9 S Z W 1 v d m V k Q 2 9 s d W 1 u c z E u e + C 5 g O C 4 m + C 4 t O C 4 l C w x f S Z x d W 9 0 O y w m c X V v d D t T Z W N 0 a W 9 u M S 9 U Y W J s Z S A 4 L 0 F 1 d G 9 S Z W 1 v d m V k Q 2 9 s d W 1 u c z E u e + C 4 q u C 4 u e C 4 h + C 4 q u C 4 u O C 4 l C w y f S Z x d W 9 0 O y w m c X V v d D t T Z W N 0 a W 9 u M S 9 U Y W J s Z S A 4 L 0 F 1 d G 9 S Z W 1 v d m V k Q 2 9 s d W 1 u c z E u e + C 4 l e C 5 i O C 4 s + C 4 q u C 4 u O C 4 l C w z f S Z x d W 9 0 O y w m c X V v d D t T Z W N 0 a W 9 u M S 9 U Y W J s Z S A 4 L 0 F 1 d G 9 S Z W 1 v d m V k Q 2 9 s d W 1 u c z E u e + C 4 p e C 5 i O C 4 s u C 4 q u C 4 u O C 4 l C w 0 f S Z x d W 9 0 O y w m c X V v d D t T Z W N 0 a W 9 u M S 9 U Y W J s Z S A 4 L 0 F 1 d G 9 S Z W 1 v d m V k Q 2 9 s d W 1 u c z E u e + C 5 g O C 4 m + C 4 p e C 4 t e C 5 i O C 4 o u C 4 m S D g u Y H g u J v g u K X g u I c s N X 0 m c X V v d D s s J n F 1 b 3 Q 7 U 2 V j d G l v b j E v V G F i b G U g O C 9 B d X R v U m V t b 3 Z l Z E N v b H V t b n M x L n s l 4 L m A 4 L i b 4 L i l 4 L i 1 4 L m I 4 L i i 4 L i Z I O C 5 g e C 4 m + C 4 p e C 4 h y w 2 f S Z x d W 9 0 O y w m c X V v d D t T Z W N 0 a W 9 u M S 9 U Y W J s Z S A 4 L 0 F 1 d G 9 S Z W 1 v d m V k Q 2 9 s d W 1 u c z E u e + C 5 g O C 4 q u C 4 m e C 4 r S D g u I v g u L f g u Y n g u K 0 s N 3 0 m c X V v d D s s J n F 1 b 3 Q 7 U 2 V j d G l v b j E v V G F i b G U g O C 9 B d X R v U m V t b 3 Z l Z E N v b H V t b n M x L n v g u Y D g u K r g u J n g u K 0 g 4 L i C 4 L i y 4 L i i L D h 9 J n F 1 b 3 Q 7 L C Z x d W 9 0 O 1 N l Y 3 R p b 2 4 x L 1 R h Y m x l I D g v Q X V 0 b 1 J l b W 9 2 Z W R D b 2 x 1 b W 5 z M S 5 7 4 L i b 4 L i j 4 L i 0 4 L i h 4 L i y 4 L i T I C j g u K v g u L j g u Y n g u J k p L D l 9 J n F 1 b 3 Q 7 L C Z x d W 9 0 O 1 N l Y 3 R p b 2 4 x L 1 R h Y m x l I D g v Q X V 0 b 1 J l b W 9 2 Z W R D b 2 x 1 b W 5 z M S 5 7 4 L i h 4 L i 5 4 L i l 4 L i E 4 L m I 4 L i y I C h c d T A w M j c w M D A g 4 L i a 4 L i y 4 L i X K S w x M H 0 m c X V v d D t d L C Z x d W 9 0 O 0 N v b H V t b k N v d W 5 0 J n F 1 b 3 Q 7 O j E x L C Z x d W 9 0 O 0 t l e U N v b H V t b k 5 h b W V z J n F 1 b 3 Q 7 O l t d L C Z x d W 9 0 O 0 N v b H V t b k l k Z W 5 0 a X R p Z X M m c X V v d D s 6 W y Z x d W 9 0 O 1 N l Y 3 R p b 2 4 x L 1 R h Y m x l I D g v Q X V 0 b 1 J l b W 9 2 Z W R D b 2 x 1 b W 5 z M S 5 7 4 L i r 4 L i l 4 L i x 4 L i B 4 L i X 4 L i j 4 L i x 4 L i e 4 L i i 4 L m M L D B 9 J n F 1 b 3 Q 7 L C Z x d W 9 0 O 1 N l Y 3 R p b 2 4 x L 1 R h Y m x l I D g v Q X V 0 b 1 J l b W 9 2 Z W R D b 2 x 1 b W 5 z M S 5 7 4 L m A 4 L i b 4 L i 0 4 L i U L D F 9 J n F 1 b 3 Q 7 L C Z x d W 9 0 O 1 N l Y 3 R p b 2 4 x L 1 R h Y m x l I D g v Q X V 0 b 1 J l b W 9 2 Z W R D b 2 x 1 b W 5 z M S 5 7 4 L i q 4 L i 5 4 L i H 4 L i q 4 L i 4 4 L i U L D J 9 J n F 1 b 3 Q 7 L C Z x d W 9 0 O 1 N l Y 3 R p b 2 4 x L 1 R h Y m x l I D g v Q X V 0 b 1 J l b W 9 2 Z W R D b 2 x 1 b W 5 z M S 5 7 4 L i V 4 L m I 4 L i z 4 L i q 4 L i 4 4 L i U L D N 9 J n F 1 b 3 Q 7 L C Z x d W 9 0 O 1 N l Y 3 R p b 2 4 x L 1 R h Y m x l I D g v Q X V 0 b 1 J l b W 9 2 Z W R D b 2 x 1 b W 5 z M S 5 7 4 L i l 4 L m I 4 L i y 4 L i q 4 L i 4 4 L i U L D R 9 J n F 1 b 3 Q 7 L C Z x d W 9 0 O 1 N l Y 3 R p b 2 4 x L 1 R h Y m x l I D g v Q X V 0 b 1 J l b W 9 2 Z W R D b 2 x 1 b W 5 z M S 5 7 4 L m A 4 L i b 4 L i l 4 L i 1 4 L m I 4 L i i 4 L i Z I O C 5 g e C 4 m + C 4 p e C 4 h y w 1 f S Z x d W 9 0 O y w m c X V v d D t T Z W N 0 a W 9 u M S 9 U Y W J s Z S A 4 L 0 F 1 d G 9 S Z W 1 v d m V k Q 2 9 s d W 1 u c z E u e y X g u Y D g u J v g u K X g u L X g u Y j g u K L g u J k g 4 L m B 4 L i b 4 L i l 4 L i H L D Z 9 J n F 1 b 3 Q 7 L C Z x d W 9 0 O 1 N l Y 3 R p b 2 4 x L 1 R h Y m x l I D g v Q X V 0 b 1 J l b W 9 2 Z W R D b 2 x 1 b W 5 z M S 5 7 4 L m A 4 L i q 4 L i Z 4 L i t I O C 4 i + C 4 t + C 5 i e C 4 r S w 3 f S Z x d W 9 0 O y w m c X V v d D t T Z W N 0 a W 9 u M S 9 U Y W J s Z S A 4 L 0 F 1 d G 9 S Z W 1 v d m V k Q 2 9 s d W 1 u c z E u e + C 5 g O C 4 q u C 4 m e C 4 r S D g u I L g u L L g u K I s O H 0 m c X V v d D s s J n F 1 b 3 Q 7 U 2 V j d G l v b j E v V G F i b G U g O C 9 B d X R v U m V t b 3 Z l Z E N v b H V t b n M x L n v g u J v g u K P g u L T g u K H g u L L g u J M g K O C 4 q + C 4 u O C 5 i e C 4 m S k s O X 0 m c X V v d D s s J n F 1 b 3 Q 7 U 2 V j d G l v b j E v V G F i b G U g O C 9 B d X R v U m V t b 3 Z l Z E N v b H V t b n M x L n v g u K H g u L n g u K X g u I T g u Y j g u L I g K F x 1 M D A y N z A w M C D g u J r g u L L g u J c p L D E w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l M j A 4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J T I w O C 9 E Y X R h O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J T I w O C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J T I w O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l F 1 Z X J 5 S U Q i I F Z h b H V l P S J z M m Y 4 M W M 0 N 2 Q t Y 2 U y M S 0 0 Y j V h L T l i M j c t M T M x O D M 1 M z g 1 M D I y I i A v P j x F b n R y e S B U e X B l P S J G a W x s R X J y b 3 J D b 2 R l I i B W Y W x 1 Z T 0 i c 1 V u a 2 5 v d 2 4 i I C 8 + P E V u d H J 5 I F R 5 c G U 9 I k F k Z G V k V G 9 E Y X R h T W 9 k Z W w i I F Z h b H V l P S J s M C I g L z 4 8 R W 5 0 c n k g V H l w Z T 0 i R m l s b E x h c 3 R V c G R h d G V k I i B W Y W x 1 Z T 0 i Z D I w M j Q t M D Q t M T h U M T A 6 M T A 6 M T Q u N T I 5 N z g 4 M 1 o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S A 5 L 0 F 1 d G 9 S Z W 1 v d m V k Q 2 9 s d W 1 u c z E u e + C 4 q + C 4 p e C 4 s e C 4 g e C 4 l + C 4 o + C 4 s e C 4 n u C 4 o u C 5 j C w w f S Z x d W 9 0 O y w m c X V v d D t T Z W N 0 a W 9 u M S 9 U Y W J s Z S A 5 L 0 F 1 d G 9 S Z W 1 v d m V k Q 2 9 s d W 1 u c z E u e + C 5 g O C 4 m + C 4 t O C 4 l C w x f S Z x d W 9 0 O y w m c X V v d D t T Z W N 0 a W 9 u M S 9 U Y W J s Z S A 5 L 0 F 1 d G 9 S Z W 1 v d m V k Q 2 9 s d W 1 u c z E u e + C 4 q u C 4 u e C 4 h + C 4 q u C 4 u O C 4 l C w y f S Z x d W 9 0 O y w m c X V v d D t T Z W N 0 a W 9 u M S 9 U Y W J s Z S A 5 L 0 F 1 d G 9 S Z W 1 v d m V k Q 2 9 s d W 1 u c z E u e + C 4 l e C 5 i O C 4 s + C 4 q u C 4 u O C 4 l C w z f S Z x d W 9 0 O y w m c X V v d D t T Z W N 0 a W 9 u M S 9 U Y W J s Z S A 5 L 0 F 1 d G 9 S Z W 1 v d m V k Q 2 9 s d W 1 u c z E u e + C 4 p e C 5 i O C 4 s u C 4 q u C 4 u O C 4 l C w 0 f S Z x d W 9 0 O y w m c X V v d D t T Z W N 0 a W 9 u M S 9 U Y W J s Z S A 5 L 0 F 1 d G 9 S Z W 1 v d m V k Q 2 9 s d W 1 u c z E u e + C 5 g O C 4 m + C 4 p e C 4 t e C 5 i O C 4 o u C 4 m S D g u Y H g u J v g u K X g u I c s N X 0 m c X V v d D s s J n F 1 b 3 Q 7 U 2 V j d G l v b j E v V G F i b G U g O S 9 B d X R v U m V t b 3 Z l Z E N v b H V t b n M x L n s l 4 L m A 4 L i b 4 L i l 4 L i 1 4 L m I 4 L i i 4 L i Z I O C 5 g e C 4 m + C 4 p e C 4 h y w 2 f S Z x d W 9 0 O y w m c X V v d D t T Z W N 0 a W 9 u M S 9 U Y W J s Z S A 5 L 0 F 1 d G 9 S Z W 1 v d m V k Q 2 9 s d W 1 u c z E u e + C 5 g O C 4 q u C 4 m e C 4 r S D g u I v g u L f g u Y n g u K 0 s N 3 0 m c X V v d D s s J n F 1 b 3 Q 7 U 2 V j d G l v b j E v V G F i b G U g O S 9 B d X R v U m V t b 3 Z l Z E N v b H V t b n M x L n v g u Y D g u K r g u J n g u K 0 g 4 L i C 4 L i y 4 L i i L D h 9 J n F 1 b 3 Q 7 L C Z x d W 9 0 O 1 N l Y 3 R p b 2 4 x L 1 R h Y m x l I D k v Q X V 0 b 1 J l b W 9 2 Z W R D b 2 x 1 b W 5 z M S 5 7 4 L i b 4 L i j 4 L i 0 4 L i h 4 L i y 4 L i T I C j g u K v g u L j g u Y n g u J k p L D l 9 J n F 1 b 3 Q 7 L C Z x d W 9 0 O 1 N l Y 3 R p b 2 4 x L 1 R h Y m x l I D k v Q X V 0 b 1 J l b W 9 2 Z W R D b 2 x 1 b W 5 z M S 5 7 4 L i h 4 L i 5 4 L i l 4 L i E 4 L m I 4 L i y I C h c d T A w M j c w M D A g 4 L i a 4 L i y 4 L i X K S w x M H 0 m c X V v d D t d L C Z x d W 9 0 O 0 N v b H V t b k N v d W 5 0 J n F 1 b 3 Q 7 O j E x L C Z x d W 9 0 O 0 t l e U N v b H V t b k 5 h b W V z J n F 1 b 3 Q 7 O l t d L C Z x d W 9 0 O 0 N v b H V t b k l k Z W 5 0 a X R p Z X M m c X V v d D s 6 W y Z x d W 9 0 O 1 N l Y 3 R p b 2 4 x L 1 R h Y m x l I D k v Q X V 0 b 1 J l b W 9 2 Z W R D b 2 x 1 b W 5 z M S 5 7 4 L i r 4 L i l 4 L i x 4 L i B 4 L i X 4 L i j 4 L i x 4 L i e 4 L i i 4 L m M L D B 9 J n F 1 b 3 Q 7 L C Z x d W 9 0 O 1 N l Y 3 R p b 2 4 x L 1 R h Y m x l I D k v Q X V 0 b 1 J l b W 9 2 Z W R D b 2 x 1 b W 5 z M S 5 7 4 L m A 4 L i b 4 L i 0 4 L i U L D F 9 J n F 1 b 3 Q 7 L C Z x d W 9 0 O 1 N l Y 3 R p b 2 4 x L 1 R h Y m x l I D k v Q X V 0 b 1 J l b W 9 2 Z W R D b 2 x 1 b W 5 z M S 5 7 4 L i q 4 L i 5 4 L i H 4 L i q 4 L i 4 4 L i U L D J 9 J n F 1 b 3 Q 7 L C Z x d W 9 0 O 1 N l Y 3 R p b 2 4 x L 1 R h Y m x l I D k v Q X V 0 b 1 J l b W 9 2 Z W R D b 2 x 1 b W 5 z M S 5 7 4 L i V 4 L m I 4 L i z 4 L i q 4 L i 4 4 L i U L D N 9 J n F 1 b 3 Q 7 L C Z x d W 9 0 O 1 N l Y 3 R p b 2 4 x L 1 R h Y m x l I D k v Q X V 0 b 1 J l b W 9 2 Z W R D b 2 x 1 b W 5 z M S 5 7 4 L i l 4 L m I 4 L i y 4 L i q 4 L i 4 4 L i U L D R 9 J n F 1 b 3 Q 7 L C Z x d W 9 0 O 1 N l Y 3 R p b 2 4 x L 1 R h Y m x l I D k v Q X V 0 b 1 J l b W 9 2 Z W R D b 2 x 1 b W 5 z M S 5 7 4 L m A 4 L i b 4 L i l 4 L i 1 4 L m I 4 L i i 4 L i Z I O C 5 g e C 4 m + C 4 p e C 4 h y w 1 f S Z x d W 9 0 O y w m c X V v d D t T Z W N 0 a W 9 u M S 9 U Y W J s Z S A 5 L 0 F 1 d G 9 S Z W 1 v d m V k Q 2 9 s d W 1 u c z E u e y X g u Y D g u J v g u K X g u L X g u Y j g u K L g u J k g 4 L m B 4 L i b 4 L i l 4 L i H L D Z 9 J n F 1 b 3 Q 7 L C Z x d W 9 0 O 1 N l Y 3 R p b 2 4 x L 1 R h Y m x l I D k v Q X V 0 b 1 J l b W 9 2 Z W R D b 2 x 1 b W 5 z M S 5 7 4 L m A 4 L i q 4 L i Z 4 L i t I O C 4 i + C 4 t + C 5 i e C 4 r S w 3 f S Z x d W 9 0 O y w m c X V v d D t T Z W N 0 a W 9 u M S 9 U Y W J s Z S A 5 L 0 F 1 d G 9 S Z W 1 v d m V k Q 2 9 s d W 1 u c z E u e + C 5 g O C 4 q u C 4 m e C 4 r S D g u I L g u L L g u K I s O H 0 m c X V v d D s s J n F 1 b 3 Q 7 U 2 V j d G l v b j E v V G F i b G U g O S 9 B d X R v U m V t b 3 Z l Z E N v b H V t b n M x L n v g u J v g u K P g u L T g u K H g u L L g u J M g K O C 4 q + C 4 u O C 5 i e C 4 m S k s O X 0 m c X V v d D s s J n F 1 b 3 Q 7 U 2 V j d G l v b j E v V G F i b G U g O S 9 B d X R v U m V t b 3 Z l Z E N v b H V t b n M x L n v g u K H g u L n g u K X g u I T g u Y j g u L I g K F x 1 M D A y N z A w M C D g u J r g u L L g u J c p L D E w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l M j A 5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J T I w O S 9 E Y X R h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J T I w O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0 b 2 N r J T I w U H J p Y 2 U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T m F 2 a W d h d G l v b l N 0 Z X B O Y W 1 l I i B W Y W x 1 Z T 0 i c 0 5 h d m l n Y X R p b 2 4 i I C 8 + P E V u d H J 5 I F R 5 c G U 9 I k 5 h b W V V c G R h d G V k Q W Z 0 Z X J G a W x s I i B W Y W x 1 Z T 0 i b D A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S I g L z 4 8 R W 5 0 c n k g V H l w Z T 0 i R m l s b E N v b H V t b l R 5 c G V z I i B W Y W x 1 Z T 0 i c 0 J n Q U F B Q U F B Q U E 9 P S I g L z 4 8 R W 5 0 c n k g V H l w Z T 0 i R m l s b E x h c 3 R V c G R h d G V k I i B W Y W x 1 Z T 0 i Z D I w M j Q t M D Q t M T h U M T A 6 M T A 6 M T Q u N T Q 1 M j k 0 M F o i I C 8 + P E V u d H J 5 I F R 5 c G U 9 I k Z p b G x F c n J v c k N v d W 5 0 I i B W Y W x 1 Z T 0 i b D I i I C 8 + P E V u d H J 5 I F R 5 c G U 9 I l J l Y 2 9 2 Z X J 5 V G F y Z 2 V 0 U 2 h l Z X Q i I F Z h b H V l P S J z U 2 h l Z X Q x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R d W V y e U l E I i B W Y W x 1 Z T 0 i c z g y M G I x M j V l L W Z m N D U t N D U w O C 1 i O G I 0 L W R l Y m V j M z N k O D M w N i I g L z 4 8 R W 5 0 c n k g V H l w Z T 0 i R m l s b E V y c m 9 y Q 2 9 k Z S I g V m F s d W U 9 I n N V b m t u b 3 d u I i A v P j x F b n R y e S B U e X B l P S J G a W x s Q 2 9 s d W 1 u T m F t Z X M i I F Z h b H V l P S J z W y Z x d W 9 0 O + C 4 q + C 4 p e C 4 s e C 4 g e C 4 l + C 4 o + C 4 s e C 4 n u C 4 o u C 5 j C Z x d W 9 0 O y w m c X V v d D v g u Y D g u J v g u L T g u J Q m c X V v d D s s J n F 1 b 3 Q 7 4 L i q 4 L i 5 4 L i H 4 L i q 4 L i 4 4 L i U J n F 1 b 3 Q 7 L C Z x d W 9 0 O + C 4 l e C 5 i O C 4 s + C 4 q u C 4 u O C 4 l C Z x d W 9 0 O y w m c X V v d D v g u K X g u Y j g u L L g u K r g u L j g u J Q m c X V v d D s s J n F 1 b 3 Q 7 4 L m A 4 L i b 4 L i l 4 L i 1 4 L m I 4 L i i 4 L i Z I O C 5 g e C 4 m + C 4 p e C 4 h y Z x d W 9 0 O y w m c X V v d D s l 4 L m A 4 L i b 4 L i l 4 L i 1 4 L m I 4 L i i 4 L i Z I O C 5 g e C 4 m + C 4 p e C 4 h y Z x d W 9 0 O 1 0 i I C 8 + P E V u d H J 5 I F R 5 c G U 9 I k Z p b G x D b 3 V u d C I g V m F s d W U 9 I m w 4 N z Y i I C 8 + P E V u d H J 5 I F R 5 c G U 9 I k Z p b G x T d G F 0 d X M i I F Z h b H V l P S J z Q 2 9 t c G x l d G U i I C 8 + P E V u d H J 5 I F R 5 c G U 9 I k F k Z G V k V G 9 E Y X R h T W 9 k Z W w i I F Z h b H V l P S J s M C I g L z 4 8 R W 5 0 c n k g V H l w Z T 0 i U m V s Y X R p b 2 5 z a G l w S W 5 m b 0 N v b n R h a W 5 l c i I g V m F s d W U 9 I n N 7 J n F 1 b 3 Q 7 Y 2 9 s d W 1 u Q 2 9 1 b n Q m c X V v d D s 6 N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3 R v Y 2 s g U H J p Y 2 U g K D I p L 0 F 1 d G 9 S Z W 1 v d m V k Q 2 9 s d W 1 u c z E u e + C 4 q + C 4 p e C 4 s e C 4 g e C 4 l + C 4 o + C 4 s e C 4 n u C 4 o u C 5 j C w w f S Z x d W 9 0 O y w m c X V v d D t T Z W N 0 a W 9 u M S 9 T d G 9 j a y B Q c m l j Z S A o M i k v Q X V 0 b 1 J l b W 9 2 Z W R D b 2 x 1 b W 5 z M S 5 7 4 L m A 4 L i b 4 L i 0 4 L i U L D F 9 J n F 1 b 3 Q 7 L C Z x d W 9 0 O 1 N l Y 3 R p b 2 4 x L 1 N 0 b 2 N r I F B y a W N l I C g y K S 9 B d X R v U m V t b 3 Z l Z E N v b H V t b n M x L n v g u K r g u L n g u I f g u K r g u L j g u J Q s M n 0 m c X V v d D s s J n F 1 b 3 Q 7 U 2 V j d G l v b j E v U 3 R v Y 2 s g U H J p Y 2 U g K D I p L 0 F 1 d G 9 S Z W 1 v d m V k Q 2 9 s d W 1 u c z E u e + C 4 l e C 5 i O C 4 s + C 4 q u C 4 u O C 4 l C w z f S Z x d W 9 0 O y w m c X V v d D t T Z W N 0 a W 9 u M S 9 T d G 9 j a y B Q c m l j Z S A o M i k v Q X V 0 b 1 J l b W 9 2 Z W R D b 2 x 1 b W 5 z M S 5 7 4 L i l 4 L m I 4 L i y 4 L i q 4 L i 4 4 L i U L D R 9 J n F 1 b 3 Q 7 L C Z x d W 9 0 O 1 N l Y 3 R p b 2 4 x L 1 N 0 b 2 N r I F B y a W N l I C g y K S 9 B d X R v U m V t b 3 Z l Z E N v b H V t b n M x L n v g u Y D g u J v g u K X g u L X g u Y j g u K L g u J k g 4 L m B 4 L i b 4 L i l 4 L i H L D V 9 J n F 1 b 3 Q 7 L C Z x d W 9 0 O 1 N l Y 3 R p b 2 4 x L 1 N 0 b 2 N r I F B y a W N l I C g y K S 9 B d X R v U m V t b 3 Z l Z E N v b H V t b n M x L n s l 4 L m A 4 L i b 4 L i l 4 L i 1 4 L m I 4 L i i 4 L i Z I O C 5 g e C 4 m + C 4 p e C 4 h y w 2 f S Z x d W 9 0 O 1 0 s J n F 1 b 3 Q 7 Q 2 9 s d W 1 u Q 2 9 1 b n Q m c X V v d D s 6 N y w m c X V v d D t L Z X l D b 2 x 1 b W 5 O Y W 1 l c y Z x d W 9 0 O z p b X S w m c X V v d D t D b 2 x 1 b W 5 J Z G V u d G l 0 a W V z J n F 1 b 3 Q 7 O l s m c X V v d D t T Z W N 0 a W 9 u M S 9 T d G 9 j a y B Q c m l j Z S A o M i k v Q X V 0 b 1 J l b W 9 2 Z W R D b 2 x 1 b W 5 z M S 5 7 4 L i r 4 L i l 4 L i x 4 L i B 4 L i X 4 L i j 4 L i x 4 L i e 4 L i i 4 L m M L D B 9 J n F 1 b 3 Q 7 L C Z x d W 9 0 O 1 N l Y 3 R p b 2 4 x L 1 N 0 b 2 N r I F B y a W N l I C g y K S 9 B d X R v U m V t b 3 Z l Z E N v b H V t b n M x L n v g u Y D g u J v g u L T g u J Q s M X 0 m c X V v d D s s J n F 1 b 3 Q 7 U 2 V j d G l v b j E v U 3 R v Y 2 s g U H J p Y 2 U g K D I p L 0 F 1 d G 9 S Z W 1 v d m V k Q 2 9 s d W 1 u c z E u e + C 4 q u C 4 u e C 4 h + C 4 q u C 4 u O C 4 l C w y f S Z x d W 9 0 O y w m c X V v d D t T Z W N 0 a W 9 u M S 9 T d G 9 j a y B Q c m l j Z S A o M i k v Q X V 0 b 1 J l b W 9 2 Z W R D b 2 x 1 b W 5 z M S 5 7 4 L i V 4 L m I 4 L i z 4 L i q 4 L i 4 4 L i U L D N 9 J n F 1 b 3 Q 7 L C Z x d W 9 0 O 1 N l Y 3 R p b 2 4 x L 1 N 0 b 2 N r I F B y a W N l I C g y K S 9 B d X R v U m V t b 3 Z l Z E N v b H V t b n M x L n v g u K X g u Y j g u L L g u K r g u L j g u J Q s N H 0 m c X V v d D s s J n F 1 b 3 Q 7 U 2 V j d G l v b j E v U 3 R v Y 2 s g U H J p Y 2 U g K D I p L 0 F 1 d G 9 S Z W 1 v d m V k Q 2 9 s d W 1 u c z E u e + C 5 g O C 4 m + C 4 p e C 4 t e C 5 i O C 4 o u C 4 m S D g u Y H g u J v g u K X g u I c s N X 0 m c X V v d D s s J n F 1 b 3 Q 7 U 2 V j d G l v b j E v U 3 R v Y 2 s g U H J p Y 2 U g K D I p L 0 F 1 d G 9 S Z W 1 v d m V k Q 2 9 s d W 1 u c z E u e y X g u Y D g u J v g u K X g u L X g u Y j g u K L g u J k g 4 L m B 4 L i b 4 L i l 4 L i H L D Z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T d G 9 j a y U y M F B y a W N l J T I w K D I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0 b 2 N r J T I w U H J p Y 2 U l M j A o M i k v R G F 0 Y T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d G 9 j a y U y M F B y a W N l J T I w K D I p L 0 F w c G V u Z G V k J T I w U X V l c n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d G 9 j a y U y M F B y a W N l J T I w K D I p L 1 J l b W 9 2 Z W Q l M j B D b 2 x 1 b W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U w J U I 5 J T g w J U U w J U I 4 J T g x J U U w J U I 4 J U E 5 J U U w J U I 4 J T k 1 J U U w J U I 4 J U E z J U U w J U I 5 J T g x J U U w J U I 4 J U E 1 J U U w J U I 4 J U I w J U U w J U I 4 J U F E J U U w J U I 4 J U I 4 J U U w J U I 4 J T k 1 J U U w J U I 4 J U F B J U U w J U I 4 J U I y J U U w J U I 4 J U F C J U U w J U I 4 J T g x J U U w J U I 4 J U E z J U U w J U I 4 J U E z J U U w J U I 4 J U E x J U U w J U I 4 J U F E J U U w J U I 4 J U I y J U U w J U I 4 J U F C J U U w J U I 4 J U I y J U U w J U I 4 J U E z J T I w K E F H U k 8 p J T I w J T N F J T N F J T I w J U U w J U I 4 J U F E J U U w J U I 4 J U I y J U U w J U I 4 J U F C J U U w J U I 4 J U I y J U U w J U I 4 J U E z J U U w J U I 5 J T g x J U U w J U I 4 J U E 1 J U U w J U I 4 J U I w J U U w J U I 5 J T g w J U U w J U I 4 J T g 0 J U U w J U I 4 J U E z J U U w J U I 4 J U I 3 J U U w J U I 5 J T g 4 J U U w J U I 4 J U F E J U U w J U I 4 J T g 3 J U U w J U I 4 J T k 0 J U U w J U I 4 J U I 3 J U U w J U I 5 J T g 4 J U U w J U I 4 J U E x J T I w K E Z P T 0 Q p J T I w K D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R m l s b E V y c m 9 y Q 2 9 k Z S I g V m F s d W U 9 I n N V b m t u b 3 d u I i A v P j x F b n R y e S B U e X B l P S J R d W V y e U l E I i B W Y W x 1 Z T 0 i c z g 4 N G Y 4 Y T E 0 L T N l Y z Y t N G Z i O C 0 5 O D Q w L T l h M T Z m N G M 4 Z T l j N C I g L z 4 8 R W 5 0 c n k g V H l w Z T 0 i Q W R k Z W R U b 0 R h d G F N b 2 R l b C I g V m F s d W U 9 I m w w I i A v P j x F b n R y e S B U e X B l P S J G a W x s T G F z d F V w Z G F 0 Z W Q i I F Z h b H V l P S J k M j A y N C 0 w N C 0 x O F Q x M D o x M D o x N C 4 1 N z c y O T M 5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l R T A l Q j k l O D A l R T A l Q j g l O D E l R T A l Q j g l Q T k l R T A l Q j g l O T U l R T A l Q j g l Q T M l R T A l Q j k l O D E l R T A l Q j g l Q T U l R T A l Q j g l Q j A l R T A l Q j g l Q U Q l R T A l Q j g l Q j g l R T A l Q j g l O T U l R T A l Q j g l Q U E l R T A l Q j g l Q j I l R T A l Q j g l Q U I l R T A l Q j g l O D E l R T A l Q j g l Q T M l R T A l Q j g l Q T M l R T A l Q j g l Q T E l R T A l Q j g l Q U Q l R T A l Q j g l Q j I l R T A l Q j g l Q U I l R T A l Q j g l Q j I l R T A l Q j g l Q T M l M j A o Q U d S T y k l M j A l M 0 U l M 0 U l M j A l R T A l Q j g l Q U Q l R T A l Q j g l Q j I l R T A l Q j g l Q U I l R T A l Q j g l Q j I l R T A l Q j g l Q T M l R T A l Q j k l O D E l R T A l Q j g l Q T U l R T A l Q j g l Q j A l R T A l Q j k l O D A l R T A l Q j g l O D Q l R T A l Q j g l Q T M l R T A l Q j g l Q j c l R T A l Q j k l O D g l R T A l Q j g l Q U Q l R T A l Q j g l O D c l R T A l Q j g l O T Q l R T A l Q j g l Q j c l R T A l Q j k l O D g l R T A l Q j g l Q T E l M j A o R k 9 P R C k l M j A o M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U w J U I 5 J T g w J U U w J U I 4 J T g x J U U w J U I 4 J U E 5 J U U w J U I 4 J T k 1 J U U w J U I 4 J U E z J U U w J U I 5 J T g x J U U w J U I 4 J U E 1 J U U w J U I 4 J U I w J U U w J U I 4 J U F E J U U w J U I 4 J U I 4 J U U w J U I 4 J T k 1 J U U w J U I 4 J U F B J U U w J U I 4 J U I y J U U w J U I 4 J U F C J U U w J U I 4 J T g x J U U w J U I 4 J U E z J U U w J U I 4 J U E z J U U w J U I 4 J U E x J U U w J U I 4 J U F E J U U w J U I 4 J U I y J U U w J U I 4 J U F C J U U w J U I 4 J U I y J U U w J U I 4 J U E z J T I w K E F H U k 8 p J T I w J T N F J T N F J T I w J U U w J U I 4 J U F E J U U w J U I 4 J U I y J U U w J U I 4 J U F C J U U w J U I 4 J U I y J U U w J U I 4 J U E z J U U w J U I 5 J T g x J U U w J U I 4 J U E 1 J U U w J U I 4 J U I w J U U w J U I 5 J T g w J U U w J U I 4 J T g 0 J U U w J U I 4 J U E z J U U w J U I 4 J U I 3 J U U w J U I 5 J T g 4 J U U w J U I 4 J U F E J U U w J U I 4 J T g 3 J U U w J U I 4 J T k 0 J U U w J U I 4 J U I 3 J U U w J U I 5 J T g 4 J U U w J U I 4 J U E x J T I w K E Z P T 0 Q p J T I w K D I p L 0 R h d G E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U w J U I 5 J T g w J U U w J U I 4 J T k 3 J U U w J U I 4 J T g 0 J U U w J U I 5 J T g y J U U w J U I 4 J T k 5 J U U w J U I 5 J T g y J U U w J U I 4 J U E 1 J U U w J U I 4 J U E y J U U w J U I 4 J U I 1 J T I w K F R F Q 0 g p J T I w J T N F J T N F J T I w J U U w J U I 5 J T g w J U U w J U I 4 J T k 3 J U U w J U I 4 J T g 0 J U U w J U I 5 J T g y J U U w J U I 4 J T k 5 J U U w J U I 5 J T g y J U U w J U I 4 J U E 1 J U U w J U I 4 J U E y J U U w J U I 4 J U I 1 J U U w J U I 4 J U F B J U U w J U I 4 J U I y J U U w J U I 4 J U E z J U U w J U I 4 J U F B J U U w J U I 4 J T k 5 J U U w J U I 5 J T g w J U U w J U I 4 J T k 3 J U U w J U I 4 J U E 4 J U U w J U I 5 J T g x J U U w J U I 4 J U E 1 J U U w J U I 4 J U I w J U U w J U I 4 J T g x J U U w J U I 4 J U I y J U U w J U I 4 J U E z J U U w J U I 4 J U F B J U U w J U I 4 J U I 3 J U U w J U I 5 J T g 4 J U U w J U I 4 J U F E J U U w J U I 4 J U F B J U U w J U I 4 J U I y J U U w J U I 4 J U E z J T I w K E l D V C k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G a W x s R X J y b 3 J D b 2 R l I i B W Y W x 1 Z T 0 i c 1 V u a 2 5 v d 2 4 i I C 8 + P E V u d H J 5 I F R 5 c G U 9 I l F 1 Z X J 5 S U Q i I F Z h b H V l P S J z N G Q x N G Y 4 Y m Q t Z G M 2 Z C 0 0 M G U z L T l h Z T I t Z D c 5 Z T k z Y T k 2 Z j Z i I i A v P j x F b n R y e S B U e X B l P S J B Z G R l Z F R v R G F 0 Y U 1 v Z G V s I i B W Y W x 1 Z T 0 i b D A i I C 8 + P E V u d H J 5 I F R 5 c G U 9 I k Z p b G x M Y X N 0 V X B k Y X R l Z C I g V m F s d W U 9 I m Q y M D I 0 L T A 0 L T E 4 V D E w O j E w O j E 0 L j U 5 M T I 5 M z Z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y V F M C V C O S U 4 M C V F M C V C O C U 5 N y V F M C V C O C U 4 N C V F M C V C O S U 4 M i V F M C V C O C U 5 O S V F M C V C O S U 4 M i V F M C V C O C V B N S V F M C V C O C V B M i V F M C V C O C V C N S U y M C h U R U N I K S U y M C U z R S U z R S U y M C V F M C V C O S U 4 M C V F M C V C O C U 5 N y V F M C V C O C U 4 N C V F M C V C O S U 4 M i V F M C V C O C U 5 O S V F M C V C O S U 4 M i V F M C V C O C V B N S V F M C V C O C V B M i V F M C V C O C V C N S V F M C V C O C V B Q S V F M C V C O C V C M i V F M C V C O C V B M y V F M C V C O C V B Q S V F M C V C O C U 5 O S V F M C V C O S U 4 M C V F M C V C O C U 5 N y V F M C V C O C V B O C V F M C V C O S U 4 M S V F M C V C O C V B N S V F M C V C O C V C M C V F M C V C O C U 4 M S V F M C V C O C V C M i V F M C V C O C V B M y V F M C V C O C V B Q S V F M C V C O C V C N y V F M C V C O S U 4 O C V F M C V C O C V B R C V F M C V C O C V B Q S V F M C V C O C V C M i V F M C V C O C V B M y U y M C h J Q 1 Q p J T I w K D I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F M C V C O S U 4 M C V F M C V C O C U 5 N y V F M C V C O C U 4 N C V F M C V C O S U 4 M i V F M C V C O C U 5 O S V F M C V C O S U 4 M i V F M C V C O C V B N S V F M C V C O C V B M i V F M C V C O C V C N S U y M C h U R U N I K S U y M C U z R S U z R S U y M C V F M C V C O S U 4 M C V F M C V C O C U 5 N y V F M C V C O C U 4 N C V F M C V C O S U 4 M i V F M C V C O C U 5 O S V F M C V C O S U 4 M i V F M C V C O C V B N S V F M C V C O C V B M i V F M C V C O C V C N S V F M C V C O C V B Q S V F M C V C O C V C M i V F M C V C O C V B M y V F M C V C O C V B Q S V F M C V C O C U 5 O S V F M C V C O S U 4 M C V F M C V C O C U 5 N y V F M C V C O C V B O C V F M C V C O S U 4 M S V F M C V C O C V B N S V F M C V C O C V C M C V F M C V C O C U 4 M S V F M C V C O C V C M i V F M C V C O C V B M y V F M C V C O C V B Q S V F M C V C O C V C N y V F M C V C O S U 4 O C V F M C V C O C V B R C V F M C V C O C V B Q S V F M C V C O C V C M i V F M C V C O C V B M y U y M C h J Q 1 Q p J T I w K D I p L 0 R h d G E y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F M C V C O S U 4 M C V F M C V C O C U 5 N y V F M C V C O C U 4 N C V F M C V C O S U 4 M i V F M C V C O C U 5 O S V F M C V C O S U 4 M i V F M C V C O C V B N S V F M C V C O C V B M i V F M C V C O C V C N S U y M C h U R U N I K S U y M C U z R S U z R S U y M C V F M C V C O C U 4 Q S V F M C V C O C V C N C V F M C V C O S U 4 O S V F M C V C O C U 5 O S V F M C V C O C V B Q S V F M C V C O S U 4 O C V F M C V C O C V B N y V F M C V C O C U 5 O S V F M C V C O C V B R C V F M C V C O C V C N C V F M C V C O S U 4 M C V F M C V C O C V B N S V F M C V C O S U 4 N y V F M C V C O C U 4 M S V F M C V C O C U 5 N y V F M C V C O C V B M y V F M C V C O C V B R C V F M C V C O C U 5 O S V F M C V C O C V C N C V F M C V C O C U 4 M S V F M C V C O C V B Q S V F M C V C O S U 4 Q y U y M C h F V F J P T i k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G a W x s R X J y b 3 J D b 2 R l I i B W Y W x 1 Z T 0 i c 1 V u a 2 5 v d 2 4 i I C 8 + P E V u d H J 5 I F R 5 c G U 9 I l F 1 Z X J 5 S U Q i I F Z h b H V l P S J z O W E 0 M j J l Y z U t Y j M y Y i 0 0 N m Z j L W I 4 O D A t Y 2 M 5 N D I 0 N 2 R h Z D Z i I i A v P j x F b n R y e S B U e X B l P S J B Z G R l Z F R v R G F 0 Y U 1 v Z G V s I i B W Y W x 1 Z T 0 i b D A i I C 8 + P E V u d H J 5 I F R 5 c G U 9 I k Z p b G x M Y X N 0 V X B k Y X R l Z C I g V m F s d W U 9 I m Q y M D I 0 L T A 0 L T E 4 V D E w O j E w O j E 0 L j Y w N T I 5 N D B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y V F M C V C O S U 4 M C V F M C V C O C U 5 N y V F M C V C O C U 4 N C V F M C V C O S U 4 M i V F M C V C O C U 5 O S V F M C V C O S U 4 M i V F M C V C O C V B N S V F M C V C O C V B M i V F M C V C O C V C N S U y M C h U R U N I K S U y M C U z R S U z R S U y M C V F M C V C O C U 4 Q S V F M C V C O C V C N C V F M C V C O S U 4 O S V F M C V C O C U 5 O S V F M C V C O C V B Q S V F M C V C O S U 4 O C V F M C V C O C V B N y V F M C V C O C U 5 O S V F M C V C O C V B R C V F M C V C O C V C N C V F M C V C O S U 4 M C V F M C V C O C V B N S V F M C V C O S U 4 N y V F M C V C O C U 4 M S V F M C V C O C U 5 N y V F M C V C O C V B M y V F M C V C O C V B R C V F M C V C O C U 5 O S V F M C V C O C V C N C V F M C V C O C U 4 M S V F M C V C O C V B Q S V F M C V C O S U 4 Q y U y M C h F V F J P T i k l M j A o M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U w J U I 5 J T g w J U U w J U I 4 J T k 3 J U U w J U I 4 J T g 0 J U U w J U I 5 J T g y J U U w J U I 4 J T k 5 J U U w J U I 5 J T g y J U U w J U I 4 J U E 1 J U U w J U I 4 J U E y J U U w J U I 4 J U I 1 J T I w K F R F Q 0 g p J T I w J T N F J T N F J T I w J U U w J U I 4 J T h B J U U w J U I 4 J U I 0 J U U w J U I 5 J T g 5 J U U w J U I 4 J T k 5 J U U w J U I 4 J U F B J U U w J U I 5 J T g 4 J U U w J U I 4 J U E 3 J U U w J U I 4 J T k 5 J U U w J U I 4 J U F E J U U w J U I 4 J U I 0 J U U w J U I 5 J T g w J U U w J U I 4 J U E 1 J U U w J U I 5 J T g 3 J U U w J U I 4 J T g x J U U w J U I 4 J T k 3 J U U w J U I 4 J U E z J U U w J U I 4 J U F E J U U w J U I 4 J T k 5 J U U w J U I 4 J U I 0 J U U w J U I 4 J T g x J U U w J U I 4 J U F B J U U w J U I 5 J T h D J T I w K E V U U k 9 O K S U y M C g y K S 9 E Y X R h M j g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T A l Q j g l O D I l R T A l Q j k l O D k l R T A l Q j g l Q U Q l R T A l Q j g l Q T E l R T A l Q j g l Q j k l R T A l Q j g l Q T U l R T A l Q j g l Q T U l R T A l Q j k l O D g l R T A l Q j g l Q j I l R T A l Q j g l Q U E l R T A l Q j g l Q j g l R T A l Q j g l O T Q l M j A y M C U y R j A 2 J T J G M j A y M i U y M D E 2 J T N B M D E l M 0 E w N y U y M C U y M C V F M C V C O C U 4 M i V F M C V C O S U 4 O S V F M C V C O C V B R C V F M C V C O C V B M S V F M C V C O C V C O S V F M C V C O C V B N S V F M C V C O C U 4 M S V F M C V C O C V C M i V F M C V C O C V B M y V F M C V C O C U 4 Q i V F M C V C O C V C N y V F M C V C O S U 4 O S V F M C V C O C V B R C V F M C V C O C U 4 M i V F M C V C O C V C M i V F M C V C O C V B M i V F M C V C O C U 4 O C V F M C V C O C V C M C V F M C V C O C U 5 N i V F M C V C O C V C O S V F M C V C O C U 4 M S V F M C V C O C U 5 Q i V F M C V C O C V B M y V F M C V C O C V C M S V F M C V C O C U 5 Q S V F M C V C O C U 5 Q i V F M C V C O C V B M y V F M C V C O C V C O C V F M C V C O C U 4 N y V F M C V C O C U 4 O C V F M C V C O C V C M i V F M C V C O C U 4 M S V F M C V C O C U 4 M i V F M C V C O S U 4 O S V F M C V C O C V B R C V F M C V C O C V B M S V F M C V C O C V C O S V F M C V C O C V B N S V F M C V C O C V B Q S V F M C V C O C V C N C V F M C V C O S U 4 O S V F M C V C O C U 5 O S U y M C g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k Z p b G x F c n J v c k N v Z G U i I F Z h b H V l P S J z V W 5 r b m 9 3 b i I g L z 4 8 R W 5 0 c n k g V H l w Z T 0 i U X V l c n l J R C I g V m F s d W U 9 I n M 3 O T B j Z T k 3 N i 1 i M G R m L T Q 0 M T M t O T E 3 N S 0 4 N j V i M W N m N j c 1 Y m Q i I C 8 + P E V u d H J 5 I F R 5 c G U 9 I k F k Z G V k V G 9 E Y X R h T W 9 k Z W w i I F Z h b H V l P S J s M C I g L z 4 8 R W 5 0 c n k g V H l w Z T 0 i R m l s b E x h c 3 R V c G R h d G V k I i B W Y W x 1 Z T 0 i Z D I w M j Q t M D Q t M T h U M T A 6 M T A 6 M T Q u N j M 5 O D U w M V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J U U w J U I 4 J T g y J U U w J U I 5 J T g 5 J U U w J U I 4 J U F E J U U w J U I 4 J U E x J U U w J U I 4 J U I 5 J U U w J U I 4 J U E 1 J U U w J U I 4 J U E 1 J U U w J U I 5 J T g 4 J U U w J U I 4 J U I y J U U w J U I 4 J U F B J U U w J U I 4 J U I 4 J U U w J U I 4 J T k 0 J T I w M j A l M k Y w N i U y R j I w M j I l M j A x N i U z Q T A x J T N B M D c l M j A l M j A l R T A l Q j g l O D I l R T A l Q j k l O D k l R T A l Q j g l Q U Q l R T A l Q j g l Q T E l R T A l Q j g l Q j k l R T A l Q j g l Q T U l R T A l Q j g l O D E l R T A l Q j g l Q j I l R T A l Q j g l Q T M l R T A l Q j g l O E I l R T A l Q j g l Q j c l R T A l Q j k l O D k l R T A l Q j g l Q U Q l R T A l Q j g l O D I l R T A l Q j g l Q j I l R T A l Q j g l Q T I l R T A l Q j g l O D g l R T A l Q j g l Q j A l R T A l Q j g l O T Y l R T A l Q j g l Q j k l R T A l Q j g l O D E l R T A l Q j g l O U I l R T A l Q j g l Q T M l R T A l Q j g l Q j E l R T A l Q j g l O U E l R T A l Q j g l O U I l R T A l Q j g l Q T M l R T A l Q j g l Q j g l R T A l Q j g l O D c l R T A l Q j g l O D g l R T A l Q j g l Q j I l R T A l Q j g l O D E l R T A l Q j g l O D I l R T A l Q j k l O D k l R T A l Q j g l Q U Q l R T A l Q j g l Q T E l R T A l Q j g l Q j k l R T A l Q j g l Q T U l R T A l Q j g l Q U E l R T A l Q j g l Q j Q l R T A l Q j k l O D k l R T A l Q j g l O T k l M j A o M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U w J U I 4 J T g y J U U w J U I 5 J T g 5 J U U w J U I 4 J U F E J U U w J U I 4 J U E x J U U w J U I 4 J U I 5 J U U w J U I 4 J U E 1 J U U w J U I 4 J U E 1 J U U w J U I 5 J T g 4 J U U w J U I 4 J U I y J U U w J U I 4 J U F B J U U w J U I 4 J U I 4 J U U w J U I 4 J T k 0 J T I w M j A l M k Y w N i U y R j I w M j I l M j A x N i U z Q T A x J T N B M D c l M j A l M j A l R T A l Q j g l O D I l R T A l Q j k l O D k l R T A l Q j g l Q U Q l R T A l Q j g l Q T E l R T A l Q j g l Q j k l R T A l Q j g l Q T U l R T A l Q j g l O D E l R T A l Q j g l Q j I l R T A l Q j g l Q T M l R T A l Q j g l O E I l R T A l Q j g l Q j c l R T A l Q j k l O D k l R T A l Q j g l Q U Q l R T A l Q j g l O D I l R T A l Q j g l Q j I l R T A l Q j g l Q T I l R T A l Q j g l O D g l R T A l Q j g l Q j A l R T A l Q j g l O T Y l R T A l Q j g l Q j k l R T A l Q j g l O D E l R T A l Q j g l O U I l R T A l Q j g l Q T M l R T A l Q j g l Q j E l R T A l Q j g l O U E l R T A l Q j g l O U I l R T A l Q j g l Q T M l R T A l Q j g l Q j g l R T A l Q j g l O D c l R T A l Q j g l O D g l R T A l Q j g l Q j I l R T A l Q j g l O D E l R T A l Q j g l O D I l R T A l Q j k l O D k l R T A l Q j g l Q U Q l R T A l Q j g l Q T E l R T A l Q j g l Q j k l R T A l Q j g l Q T U l R T A l Q j g l Q U E l R T A l Q j g l Q j Q l R T A l Q j k l O D k l R T A l Q j g l O T k l M j A o M i k v R G F 0 Y T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T A l Q j g l O T c l R T A l Q j g l Q T M l R T A l Q j g l Q j E l R T A l Q j g l O U U l R T A l Q j g l Q T I l R T A l Q j g l Q j I l R T A l Q j g l O D E l R T A l Q j g l Q T M l M j A o U k V T T 1 V S Q y k l M j A l M 0 U l M 0 U l M j A l R T A l Q j k l O D A l R T A l Q j g l Q U I l R T A l Q j g l Q T E l R T A l Q j g l Q j c l R T A l Q j g l Q U Q l R T A l Q j g l O D c l R T A l Q j k l O D E l R T A l Q j g l Q T M l R T A l Q j k l O D g l M j A o T U l O R S k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G a W x s R X J y b 3 J D b 2 R l I i B W Y W x 1 Z T 0 i c 1 V u a 2 5 v d 2 4 i I C 8 + P E V u d H J 5 I F R 5 c G U 9 I l F 1 Z X J 5 S U Q i I F Z h b H V l P S J z M G E x M 2 N j M 2 E t M j E 5 Y y 0 0 Y W Y w L T g x N z E t Y z M 2 M D k 3 M j h i Z T I x I i A v P j x F b n R y e S B U e X B l P S J B Z G R l Z F R v R G F 0 Y U 1 v Z G V s I i B W Y W x 1 Z T 0 i b D A i I C 8 + P E V u d H J 5 I F R 5 c G U 9 I k Z p b G x M Y X N 0 V X B k Y X R l Z C I g V m F s d W U 9 I m Q y M D I 0 L T A 0 L T E 4 V D E w O j E w O j E 0 L j Y 1 M z g 1 M D B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y V F M C V C O C U 5 N y V F M C V C O C V B M y V F M C V C O C V C M S V F M C V C O C U 5 R S V F M C V C O C V B M i V F M C V C O C V C M i V F M C V C O C U 4 M S V F M C V C O C V B M y U y M C h S R V N P V V J D K S U y M C U z R S U z R S U y M C V F M C V C O S U 4 M C V F M C V C O C V B Q i V F M C V C O C V B M S V F M C V C O C V C N y V F M C V C O C V B R C V F M C V C O C U 4 N y V F M C V C O S U 4 M S V F M C V C O C V B M y V F M C V C O S U 4 O C U y M C h N S U 5 F K S U y M C g y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T A l Q j g l O T c l R T A l Q j g l Q T M l R T A l Q j g l Q j E l R T A l Q j g l O U U l R T A l Q j g l Q T I l R T A l Q j g l Q j I l R T A l Q j g l O D E l R T A l Q j g l Q T M l M j A o U k V T T 1 V S Q y k l M j A l M 0 U l M 0 U l M j A l R T A l Q j k l O D A l R T A l Q j g l Q U I l R T A l Q j g l Q T E l R T A l Q j g l Q j c l R T A l Q j g l Q U Q l R T A l Q j g l O D c l R T A l Q j k l O D E l R T A l Q j g l Q T M l R T A l Q j k l O D g l M j A o T U l O R S k l M j A o M i k v R G F 0 Y T I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U w J U I 4 J T k 3 J U U w J U I 4 J U E z J U U w J U I 4 J U I x J U U w J U I 4 J T l F J U U w J U I 4 J U E y J U U w J U I 4 J U I y J U U w J U I 4 J T g x J U U w J U I 4 J U E z J T I w K F J F U 0 9 V U k M p J T I w J T N F J T N F J T I w J U U w J U I 4 J T l F J U U w J U I 4 J U E 1 J U U w J U I 4 J U I x J U U w J U I 4 J T g 3 J U U w J U I 4 J T g 3 J U U w J U I 4 J U I y J U U w J U I 4 J T k 5 J U U w J U I 5 J T g x J U U w J U I 4 J U E 1 J U U w J U I 4 J U I w J U U w J U I 4 J U F B J U U w J U I 4 J U I y J U U w J U I 4 J T k 4 J U U w J U I 4 J U I y J U U w J U I 4 J U E z J U U w J U I 4 J T k z J U U w J U I 4 J U I 5 J U U w J U I 4 J T l C J U U w J U I 5 J T g y J U U w J U I 4 J U E w J U U w J U I 4 J T g 0 J T I w K E V O R V J H K S U y M C g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k Z p b G x F c n J v c k N v Z G U i I F Z h b H V l P S J z V W 5 r b m 9 3 b i I g L z 4 8 R W 5 0 c n k g V H l w Z T 0 i U X V l c n l J R C I g V m F s d W U 9 I n N m O D g 0 N m Z h M S 1 i N 2 V l L T R k Y z k t Y j E x Z C 0 1 Z T F i N z E x N j M 1 Y 2 Q i I C 8 + P E V u d H J 5 I F R 5 c G U 9 I k F k Z G V k V G 9 E Y X R h T W 9 k Z W w i I F Z h b H V l P S J s M C I g L z 4 8 R W 5 0 c n k g V H l w Z T 0 i R m l s b E x h c 3 R V c G R h d G V k I i B W Y W x 1 Z T 0 i Z D I w M j Q t M D Q t M T h U M T A 6 M T A 6 M T Q u N j g 3 M j k x N l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J U U w J U I 4 J T k 3 J U U w J U I 4 J U E z J U U w J U I 4 J U I x J U U w J U I 4 J T l F J U U w J U I 4 J U E y J U U w J U I 4 J U I y J U U w J U I 4 J T g x J U U w J U I 4 J U E z J T I w K F J F U 0 9 V U k M p J T I w J T N F J T N F J T I w J U U w J U I 4 J T l F J U U w J U I 4 J U E 1 J U U w J U I 4 J U I x J U U w J U I 4 J T g 3 J U U w J U I 4 J T g 3 J U U w J U I 4 J U I y J U U w J U I 4 J T k 5 J U U w J U I 5 J T g x J U U w J U I 4 J U E 1 J U U w J U I 4 J U I w J U U w J U I 4 J U F B J U U w J U I 4 J U I y J U U w J U I 4 J T k 4 J U U w J U I 4 J U I y J U U w J U I 4 J U E z J U U w J U I 4 J T k z J U U w J U I 4 J U I 5 J U U w J U I 4 J T l C J U U w J U I 5 J T g y J U U w J U I 4 J U E w J U U w J U I 4 J T g 0 J T I w K E V O R V J H K S U y M C g y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T A l Q j g l O T c l R T A l Q j g l Q T M l R T A l Q j g l Q j E l R T A l Q j g l O U U l R T A l Q j g l Q T I l R T A l Q j g l Q j I l R T A l Q j g l O D E l R T A l Q j g l Q T M l M j A o U k V T T 1 V S Q y k l M j A l M 0 U l M 0 U l M j A l R T A l Q j g l O U U l R T A l Q j g l Q T U l R T A l Q j g l Q j E l R T A l Q j g l O D c l R T A l Q j g l O D c l R T A l Q j g l Q j I l R T A l Q j g l O T k l R T A l Q j k l O D E l R T A l Q j g l Q T U l R T A l Q j g l Q j A l R T A l Q j g l Q U E l R T A l Q j g l Q j I l R T A l Q j g l O T g l R T A l Q j g l Q j I l R T A l Q j g l Q T M l R T A l Q j g l O T M l R T A l Q j g l Q j k l R T A l Q j g l O U I l R T A l Q j k l O D I l R T A l Q j g l Q T A l R T A l Q j g l O D Q l M j A o R U 5 F U k c p J T I w K D I p L 0 R h d G E y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F M C V C O C U 5 O C V F M C V C O C V C O C V F M C V C O C V B M y V F M C V C O C U 4 M S V F M C V C O C V C N C V F M C V C O C U 4 O C V F M C V C O C U 4 M S V F M C V C O C V C M i V F M C V C O C V B M y V F M C V C O S U 4 M C V F M C V C O C U 4 N y V F M C V C O C V C N C V F M C V C O C U 5 O S U y M C h G S U 5 D S U F M K S U y M C U z R S U z R S U y M C V F M C V C O S U 4 M C V F M C V C O C U 4 N y V F M C V C O C V C N C V F M C V C O C U 5 O S V F M C V C O C U 5 N y V F M C V C O C V C O C V F M C V C O C U 5 O S V F M C V C O S U 4 M S V F M C V C O C V B N S V F M C V C O C V C M C V F M C V C O C V B Q i V F M C V C O C V B N S V F M C V C O C V C M S V F M C V C O C U 4 M S V F M C V C O C U 5 N y V F M C V C O C V B M y V F M C V C O C V C M S V F M C V C O C U 5 R S V F M C V C O C V B M i V F M C V C O S U 4 Q y U y M C h G S U 4 p J T I w K D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R m l s b E V y c m 9 y Q 2 9 k Z S I g V m F s d W U 9 I n N V b m t u b 3 d u I i A v P j x F b n R y e S B U e X B l P S J R d W V y e U l E I i B W Y W x 1 Z T 0 i c z d l Y 2 J h Y T g 5 L T d l N T U t N D Y 5 N y 1 i Z T Z h L W U z N D Z m Y T h j Y W E 0 Y y I g L z 4 8 R W 5 0 c n k g V H l w Z T 0 i Q W R k Z W R U b 0 R h d G F N b 2 R l b C I g V m F s d W U 9 I m w w I i A v P j x F b n R y e S B U e X B l P S J G a W x s T G F z d F V w Z G F 0 Z W Q i I F Z h b H V l P S J k M j A y N C 0 w N C 0 x O F Q x M D o x M D o x N C 4 3 M D A y O T E 1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l R T A l Q j g l O T g l R T A l Q j g l Q j g l R T A l Q j g l Q T M l R T A l Q j g l O D E l R T A l Q j g l Q j Q l R T A l Q j g l O D g l R T A l Q j g l O D E l R T A l Q j g l Q j I l R T A l Q j g l Q T M l R T A l Q j k l O D A l R T A l Q j g l O D c l R T A l Q j g l Q j Q l R T A l Q j g l O T k l M j A o R k l O Q 0 l B T C k l M j A l M 0 U l M 0 U l M j A l R T A l Q j k l O D A l R T A l Q j g l O D c l R T A l Q j g l Q j Q l R T A l Q j g l O T k l R T A l Q j g l O T c l R T A l Q j g l Q j g l R T A l Q j g l O T k l R T A l Q j k l O D E l R T A l Q j g l Q T U l R T A l Q j g l Q j A l R T A l Q j g l Q U I l R T A l Q j g l Q T U l R T A l Q j g l Q j E l R T A l Q j g l O D E l R T A l Q j g l O T c l R T A l Q j g l Q T M l R T A l Q j g l Q j E l R T A l Q j g l O U U l R T A l Q j g l Q T I l R T A l Q j k l O E M l M j A o R k l O K S U y M C g y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T A l Q j g l O T g l R T A l Q j g l Q j g l R T A l Q j g l Q T M l R T A l Q j g l O D E l R T A l Q j g l Q j Q l R T A l Q j g l O D g l R T A l Q j g l O D E l R T A l Q j g l Q j I l R T A l Q j g l Q T M l R T A l Q j k l O D A l R T A l Q j g l O D c l R T A l Q j g l Q j Q l R T A l Q j g l O T k l M j A o R k l O Q 0 l B T C k l M j A l M 0 U l M 0 U l M j A l R T A l Q j k l O D A l R T A l Q j g l O D c l R T A l Q j g l Q j Q l R T A l Q j g l O T k l R T A l Q j g l O T c l R T A l Q j g l Q j g l R T A l Q j g l O T k l R T A l Q j k l O D E l R T A l Q j g l Q T U l R T A l Q j g l Q j A l R T A l Q j g l Q U I l R T A l Q j g l Q T U l R T A l Q j g l Q j E l R T A l Q j g l O D E l R T A l Q j g l O T c l R T A l Q j g l Q T M l R T A l Q j g l Q j E l R T A l Q j g l O U U l R T A l Q j g l Q T I l R T A l Q j k l O E M l M j A o R k l O K S U y M C g y K S 9 E Y X R h O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F M C V C O C U 5 O C V F M C V C O C V C O C V F M C V C O C V B M y V F M C V C O C U 4 M S V F M C V C O C V C N C V F M C V C O C U 4 O C V F M C V C O C U 4 M S V F M C V C O C V C M i V F M C V C O C V B M y V F M C V C O S U 4 M C V F M C V C O C U 4 N y V F M C V C O C V C N C V F M C V C O C U 5 O S U y M C h G S U 5 D S U F M K S U y M C U z R S U z R S U y M C V F M C V C O C U 5 O C V F M C V C O C U 5 O S V F M C V C O C V C M i V F M C V C O C U 4 N C V F M C V C O C V C M i V F M C V C O C V B M y U y M C h C Q U 5 L K S U y M C g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k Z p b G x F c n J v c k N v Z G U i I F Z h b H V l P S J z V W 5 r b m 9 3 b i I g L z 4 8 R W 5 0 c n k g V H l w Z T 0 i U X V l c n l J R C I g V m F s d W U 9 I n M y N T M x N z A 3 Z i 1 m N T J h L T Q w Z j Q t O G I 3 Y i 1 h O D F m Z j A y Y m I 5 N D Q i I C 8 + P E V u d H J 5 I F R 5 c G U 9 I k F k Z G V k V G 9 E Y X R h T W 9 k Z W w i I F Z h b H V l P S J s M C I g L z 4 8 R W 5 0 c n k g V H l w Z T 0 i R m l s b E x h c 3 R V c G R h d G V k I i B W Y W x 1 Z T 0 i Z D I w M j Q t M D Q t M T h U M T A 6 M T A 6 M T Q u N z E 1 M j k x N V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J U U w J U I 4 J T k 4 J U U w J U I 4 J U I 4 J U U w J U I 4 J U E z J U U w J U I 4 J T g x J U U w J U I 4 J U I 0 J U U w J U I 4 J T g 4 J U U w J U I 4 J T g x J U U w J U I 4 J U I y J U U w J U I 4 J U E z J U U w J U I 5 J T g w J U U w J U I 4 J T g 3 J U U w J U I 4 J U I 0 J U U w J U I 4 J T k 5 J T I w K E Z J T k N J Q U w p J T I w J T N F J T N F J T I w J U U w J U I 4 J T k 4 J U U w J U I 4 J T k 5 J U U w J U I 4 J U I y J U U w J U I 4 J T g 0 J U U w J U I 4 J U I y J U U w J U I 4 J U E z J T I w K E J B T k s p J T I w K D I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F M C V C O C U 5 O C V F M C V C O C V C O C V F M C V C O C V B M y V F M C V C O C U 4 M S V F M C V C O C V C N C V F M C V C O C U 4 O C V F M C V C O C U 4 M S V F M C V C O C V C M i V F M C V C O C V B M y V F M C V C O S U 4 M C V F M C V C O C U 4 N y V F M C V C O C V C N C V F M C V C O C U 5 O S U y M C h G S U 5 D S U F M K S U y M C U z R S U z R S U y M C V F M C V C O C U 5 O C V F M C V C O C U 5 O S V F M C V C O C V C M i V F M C V C O C U 4 N C V F M C V C O C V C M i V F M C V C O C V B M y U y M C h C Q U 5 L K S U y M C g y K S 9 E Y X R h N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F M C V C O C U 5 O C V F M C V C O C V C O C V F M C V C O C V B M y V F M C V C O C U 4 M S V F M C V C O C V C N C V F M C V C O C U 4 O C V F M C V C O C U 4 M S V F M C V C O C V C M i V F M C V C O C V B M y V F M C V C O S U 4 M C V F M C V C O C U 4 N y V F M C V C O C V C N C V F M C V C O C U 5 O S U y M C h G S U 5 D S U F M K S U y M C U z R S U z R S U y M C V F M C V C O C U 5 Q i V F M C V C O C V B M y V F M C V C O C V C M C V F M C V C O C U 4 M S V F M C V C O C V C M S V F M C V C O C U 5 O S V F M C V C O C V B M C V F M C V C O C V C M S V F M C V C O C V B M i V F M C V C O S U 4 M S V F M C V C O C V B N S V F M C V C O C V C M C V F M C V C O C U 5 Q i V F M C V C O C V B M y V F M C V C O C V C M C V F M C V C O C U 4 M S V F M C V C O C V C M S V F M C V C O C U 5 O S V F M C V C O C U 4 Q S V F M C V C O C V C N S V F M C V C O C V B N y V F M C V C O C V C N C V F M C V C O C U 5 N S U y M C h J T l N V U i k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G a W x s R X J y b 3 J D b 2 R l I i B W Y W x 1 Z T 0 i c 1 V u a 2 5 v d 2 4 i I C 8 + P E V u d H J 5 I F R 5 c G U 9 I l F 1 Z X J 5 S U Q i I F Z h b H V l P S J z N G I 5 Z j N l Y T Q t N j I x M S 0 0 M D A 1 L T k 3 Z m M t M T Y w Z W N m M z F j Z G F j I i A v P j x F b n R y e S B U e X B l P S J B Z G R l Z F R v R G F 0 Y U 1 v Z G V s I i B W Y W x 1 Z T 0 i b D A i I C 8 + P E V u d H J 5 I F R 5 c G U 9 I k Z p b G x M Y X N 0 V X B k Y X R l Z C I g V m F s d W U 9 I m Q y M D I 0 L T A 0 L T E 4 V D E w O j E w O j E 0 L j c 0 O T g w M j Z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y V F M C V C O C U 5 O C V F M C V C O C V C O C V F M C V C O C V B M y V F M C V C O C U 4 M S V F M C V C O C V C N C V F M C V C O C U 4 O C V F M C V C O C U 4 M S V F M C V C O C V C M i V F M C V C O C V B M y V F M C V C O S U 4 M C V F M C V C O C U 4 N y V F M C V C O C V C N C V F M C V C O C U 5 O S U y M C h G S U 5 D S U F M K S U y M C U z R S U z R S U y M C V F M C V C O C U 5 Q i V F M C V C O C V B M y V F M C V C O C V C M C V F M C V C O C U 4 M S V F M C V C O C V C M S V F M C V C O C U 5 O S V F M C V C O C V B M C V F M C V C O C V C M S V F M C V C O C V B M i V F M C V C O S U 4 M S V F M C V C O C V B N S V F M C V C O C V C M C V F M C V C O C U 5 Q i V F M C V C O C V B M y V F M C V C O C V C M C V F M C V C O C U 4 M S V F M C V C O C V C M S V F M C V C O C U 5 O S V F M C V C O C U 4 Q S V F M C V C O C V C N S V F M C V C O C V B N y V F M C V C O C V C N C V F M C V C O C U 5 N S U y M C h J T l N V U i k l M j A o M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U w J U I 4 J T k 4 J U U w J U I 4 J U I 4 J U U w J U I 4 J U E z J U U w J U I 4 J T g x J U U w J U I 4 J U I 0 J U U w J U I 4 J T g 4 J U U w J U I 4 J T g x J U U w J U I 4 J U I y J U U w J U I 4 J U E z J U U w J U I 5 J T g w J U U w J U I 4 J T g 3 J U U w J U I 4 J U I 0 J U U w J U I 4 J T k 5 J T I w K E Z J T k N J Q U w p J T I w J T N F J T N F J T I w J U U w J U I 4 J T l C J U U w J U I 4 J U E z J U U w J U I 4 J U I w J U U w J U I 4 J T g x J U U w J U I 4 J U I x J U U w J U I 4 J T k 5 J U U w J U I 4 J U E w J U U w J U I 4 J U I x J U U w J U I 4 J U E y J U U w J U I 5 J T g x J U U w J U I 4 J U E 1 J U U w J U I 4 J U I w J U U w J U I 4 J T l C J U U w J U I 4 J U E z J U U w J U I 4 J U I w J U U w J U I 4 J T g x J U U w J U I 4 J U I x J U U w J U I 4 J T k 5 J U U w J U I 4 J T h B J U U w J U I 4 J U I 1 J U U w J U I 4 J U E 3 J U U w J U I 4 J U I 0 J U U w J U I 4 J T k 1 J T I w K E l O U 1 V S K S U y M C g y K S 9 E Y X R h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F M C V C O C U 5 Q S V F M C V C O C V B M y V F M C V C O C V C N C V F M C V C O C U 4 M S V F M C V C O C V C M i V F M C V C O C V B M y U y M C h T R V J W S U N F K S U y M C U z R S U z R S U y M C V F M C V C O C U 4 M S V F M C V C O C V C M i V F M C V C O C V B M y V F M C V C O S U 4 M S V F M C V C O C U 5 R S V F M C V C O C U 5 N y V F M C V C O C V B M i V F M C V C O S U 4 Q y U y M C h I R U x U S C k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G a W x s R X J y b 3 J D b 2 R l I i B W Y W x 1 Z T 0 i c 1 V u a 2 5 v d 2 4 i I C 8 + P E V u d H J 5 I F R 5 c G U 9 I l F 1 Z X J 5 S U Q i I F Z h b H V l P S J z Y j c 1 Y T c w Y W U t N z R k O S 0 0 Y m F m L T g 5 M W M t N G R m M m M 4 M D U 3 N W R k I i A v P j x F b n R y e S B U e X B l P S J B Z G R l Z F R v R G F 0 Y U 1 v Z G V s I i B W Y W x 1 Z T 0 i b D A i I C 8 + P E V u d H J 5 I F R 5 c G U 9 I k Z p b G x M Y X N 0 V X B k Y X R l Z C I g V m F s d W U 9 I m Q y M D I 0 L T A 0 L T E 4 V D E w O j E w O j E 0 L j c 2 M z g w M j V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y V F M C V C O C U 5 Q S V F M C V C O C V B M y V F M C V C O C V C N C V F M C V C O C U 4 M S V F M C V C O C V C M i V F M C V C O C V B M y U y M C h T R V J W S U N F K S U y M C U z R S U z R S U y M C V F M C V C O C U 4 M S V F M C V C O C V C M i V F M C V C O C V B M y V F M C V C O S U 4 M S V F M C V C O C U 5 R S V F M C V C O C U 5 N y V F M C V C O C V B M i V F M C V C O S U 4 Q y U y M C h I R U x U S C k l M j A o M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U w J U I 4 J T l B J U U w J U I 4 J U E z J U U w J U I 4 J U I 0 J U U w J U I 4 J T g x J U U w J U I 4 J U I y J U U w J U I 4 J U E z J T I w K F N F U l Z J Q 0 U p J T I w J T N F J T N F J T I w J U U w J U I 4 J T g x J U U w J U I 4 J U I y J U U w J U I 4 J U E z J U U w J U I 5 J T g x J U U w J U I 4 J T l F J U U w J U I 4 J T k 3 J U U w J U I 4 J U E y J U U w J U I 5 J T h D J T I w K E h F T F R I K S U y M C g y K S 9 E Y X R h M j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T A l Q j g l O U E l R T A l Q j g l Q T M l R T A l Q j g l Q j Q l R T A l Q j g l O D E l R T A l Q j g l Q j I l R T A l Q j g l Q T M l M j A o U 0 V S V k l D R S k l M j A l M 0 U l M 0 U l M j A l R T A l Q j g l O D E l R T A l Q j g l Q j I l R T A l Q j g l Q T M l R T A l Q j g l O T c l R T A l Q j k l O D g l R T A l Q j g l Q U Q l R T A l Q j g l O D c l R T A l Q j k l O D A l R T A l Q j g l O T c l R T A l Q j g l Q j U l R T A l Q j k l O D g l R T A l Q j g l Q T I l R T A l Q j g l Q T c l R T A l Q j k l O D E l R T A l Q j g l Q T U l R T A l Q j g l Q j A l R T A l Q j g l Q U E l R T A l Q j g l Q j E l R T A l Q j g l O T k l R T A l Q j g l O T c l R T A l Q j g l O T k l R T A l Q j g l Q j I l R T A l Q j g l O D E l R T A l Q j g l Q j I l R T A l Q j g l Q T M l M j A o V E 9 V U k l T T S k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G a W x s R X J y b 3 J D b 2 R l I i B W Y W x 1 Z T 0 i c 1 V u a 2 5 v d 2 4 i I C 8 + P E V u d H J 5 I F R 5 c G U 9 I l F 1 Z X J 5 S U Q i I F Z h b H V l P S J z N 2 I 4 N W V h M D g t N 2 U y Z S 0 0 N D B h L W J m Z D A t Y z B h Z T A w Z D A x N W U y I i A v P j x F b n R y e S B U e X B l P S J B Z G R l Z F R v R G F 0 Y U 1 v Z G V s I i B W Y W x 1 Z T 0 i b D A i I C 8 + P E V u d H J 5 I F R 5 c G U 9 I k Z p b G x M Y X N 0 V X B k Y X R l Z C I g V m F s d W U 9 I m Q y M D I 0 L T A 0 L T E 4 V D E w O j E w O j E 0 L j c 5 N z g w M z F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y V F M C V C O C U 5 Q S V F M C V C O C V B M y V F M C V C O C V C N C V F M C V C O C U 4 M S V F M C V C O C V C M i V F M C V C O C V B M y U y M C h T R V J W S U N F K S U y M C U z R S U z R S U y M C V F M C V C O C U 4 M S V F M C V C O C V C M i V F M C V C O C V B M y V F M C V C O C U 5 N y V F M C V C O S U 4 O C V F M C V C O C V B R C V F M C V C O C U 4 N y V F M C V C O S U 4 M C V F M C V C O C U 5 N y V F M C V C O C V C N S V F M C V C O S U 4 O C V F M C V C O C V B M i V F M C V C O C V B N y V F M C V C O S U 4 M S V F M C V C O C V B N S V F M C V C O C V C M C V F M C V C O C V B Q S V F M C V C O C V C M S V F M C V C O C U 5 O S V F M C V C O C U 5 N y V F M C V C O C U 5 O S V F M C V C O C V C M i V F M C V C O C U 4 M S V F M C V C O C V C M i V F M C V C O C V B M y U y M C h U T 1 V S S V N N K S U y M C g y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T A l Q j g l O U E l R T A l Q j g l Q T M l R T A l Q j g l Q j Q l R T A l Q j g l O D E l R T A l Q j g l Q j I l R T A l Q j g l Q T M l M j A o U 0 V S V k l D R S k l M j A l M 0 U l M 0 U l M j A l R T A l Q j g l O D E l R T A l Q j g l Q j I l R T A l Q j g l Q T M l R T A l Q j g l O T c l R T A l Q j k l O D g l R T A l Q j g l Q U Q l R T A l Q j g l O D c l R T A l Q j k l O D A l R T A l Q j g l O T c l R T A l Q j g l Q j U l R T A l Q j k l O D g l R T A l Q j g l Q T I l R T A l Q j g l Q T c l R T A l Q j k l O D E l R T A l Q j g l Q T U l R T A l Q j g l Q j A l R T A l Q j g l Q U E l R T A l Q j g l Q j E l R T A l Q j g l O T k l R T A l Q j g l O T c l R T A l Q j g l O T k l R T A l Q j g l Q j I l R T A l Q j g l O D E l R T A l Q j g l Q j I l R T A l Q j g l Q T M l M j A o V E 9 V U k l T T S k l M j A o M i k v R G F 0 Y T I 2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U w J U I 4 J T l B J U U w J U I 4 J U E z J U U w J U I 4 J U I 0 J U U w J U I 4 J T g x J U U w J U I 4 J U I y J U U w J U I 4 J U E z J T I w K F N F U l Z J Q 0 U p J T I w J T N F J T N F J T I w J U U w J U I 4 J T g y J U U w J U I 4 J T k 5 J U U w J U I 4 J U F B J U U w J U I 5 J T g 4 J U U w J U I 4 J T g 3 J U U w J U I 5 J T g x J U U w J U I 4 J U E 1 J U U w J U I 4 J U I w J U U w J U I 5 J T g y J U U w J U I 4 J U E 1 J U U w J U I 4 J T g 4 J U U w J U I 4 J U I 0 J U U w J U I 4 J U F B J U U w J U I 4 J T k 1 J U U w J U I 4 J U I 0 J U U w J U I 4 J T g x J U U w J U I 4 J U F B J U U w J U I 5 J T h D J T I w K F R S Q U 5 T K S U y M C g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k Z p b G x F c n J v c k N v Z G U i I F Z h b H V l P S J z V W 5 r b m 9 3 b i I g L z 4 8 R W 5 0 c n k g V H l w Z T 0 i U X V l c n l J R C I g V m F s d W U 9 I n M y M D A y N G Y 0 Z C 1 k N j Y 5 L T Q 4 N G U t O T l m Z S 0 1 Y W V k M D Q x N T A 1 Z m E i I C 8 + P E V u d H J 5 I F R 5 c G U 9 I k F k Z G V k V G 9 E Y X R h T W 9 k Z W w i I F Z h b H V l P S J s M C I g L z 4 8 R W 5 0 c n k g V H l w Z T 0 i R m l s b E x h c 3 R V c G R h d G V k I i B W Y W x 1 Z T 0 i Z D I w M j Q t M D Q t M T h U M T A 6 M T A 6 M T Q u O D E x O D A z M F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J U U w J U I 4 J T l B J U U w J U I 4 J U E z J U U w J U I 4 J U I 0 J U U w J U I 4 J T g x J U U w J U I 4 J U I y J U U w J U I 4 J U E z J T I w K F N F U l Z J Q 0 U p J T I w J T N F J T N F J T I w J U U w J U I 4 J T g y J U U w J U I 4 J T k 5 J U U w J U I 4 J U F B J U U w J U I 5 J T g 4 J U U w J U I 4 J T g 3 J U U w J U I 5 J T g x J U U w J U I 4 J U E 1 J U U w J U I 4 J U I w J U U w J U I 5 J T g y J U U w J U I 4 J U E 1 J U U w J U I 4 J T g 4 J U U w J U I 4 J U I 0 J U U w J U I 4 J U F B J U U w J U I 4 J T k 1 J U U w J U I 4 J U I 0 J U U w J U I 4 J T g x J U U w J U I 4 J U F B J U U w J U I 5 J T h D J T I w K F R S Q U 5 T K S U y M C g y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T A l Q j g l O U E l R T A l Q j g l Q T M l R T A l Q j g l Q j Q l R T A l Q j g l O D E l R T A l Q j g l Q j I l R T A l Q j g l Q T M l M j A o U 0 V S V k l D R S k l M j A l M 0 U l M 0 U l M j A l R T A l Q j g l O D I l R T A l Q j g l O T k l R T A l Q j g l Q U E l R T A l Q j k l O D g l R T A l Q j g l O D c l R T A l Q j k l O D E l R T A l Q j g l Q T U l R T A l Q j g l Q j A l R T A l Q j k l O D I l R T A l Q j g l Q T U l R T A l Q j g l O D g l R T A l Q j g l Q j Q l R T A l Q j g l Q U E l R T A l Q j g l O T U l R T A l Q j g l Q j Q l R T A l Q j g l O D E l R T A l Q j g l Q U E l R T A l Q j k l O E M l M j A o V F J B T l M p J T I w K D I p L 0 R h d G E y N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F M C V C O C U 5 Q S V F M C V C O C V B M y V F M C V C O C V C N C V F M C V C O C U 4 M S V F M C V C O C V C M i V F M C V C O C V B M y U y M C h T R V J W S U N F K S U y M C U z R S U z R S U y M C V F M C V C O C U 5 Q S V F M C V C O C V B M y V F M C V C O C V C N C V F M C V C O C U 4 M S V F M C V C O C V C M i V F M C V C O C V B M y V F M C V C O S U 4 M C V F M C V C O C U 4 O S V F M C V C O C U 5 R S V F M C V C O C V C M i V F M C V C O C V C M C V F M C V C O C U 4 M S V F M C V C O C V C N C V F M C V C O C U 4 O C U y M C h Q U k 9 G K S U y M C g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k Z p b G x F c n J v c k N v Z G U i I F Z h b H V l P S J z V W 5 r b m 9 3 b i I g L z 4 8 R W 5 0 c n k g V H l w Z T 0 i U X V l c n l J R C I g V m F s d W U 9 I n M 5 N 2 U x Z T A 3 Y i 0 1 Y z h h L T Q 5 Y z Q t O W V h Y S 0 4 Z j M 2 O W R i Z D V l M W M i I C 8 + P E V u d H J 5 I F R 5 c G U 9 I k F k Z G V k V G 9 E Y X R h T W 9 k Z W w i I F Z h b H V l P S J s M C I g L z 4 8 R W 5 0 c n k g V H l w Z T 0 i R m l s b E x h c 3 R V c G R h d G V k I i B W Y W x 1 Z T 0 i Z D I w M j Q t M D Q t M T h U M T A 6 M T A 6 M T Q u O D I 1 O D A 0 O F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J U U w J U I 4 J T l B J U U w J U I 4 J U E z J U U w J U I 4 J U I 0 J U U w J U I 4 J T g x J U U w J U I 4 J U I y J U U w J U I 4 J U E z J T I w K F N F U l Z J Q 0 U p J T I w J T N F J T N F J T I w J U U w J U I 4 J T l B J U U w J U I 4 J U E z J U U w J U I 4 J U I 0 J U U w J U I 4 J T g x J U U w J U I 4 J U I y J U U w J U I 4 J U E z J U U w J U I 5 J T g w J U U w J U I 4 J T g 5 J U U w J U I 4 J T l F J U U w J U I 4 J U I y J U U w J U I 4 J U I w J U U w J U I 4 J T g x J U U w J U I 4 J U I 0 J U U w J U I 4 J T g 4 J T I w K F B S T 0 Y p J T I w K D I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F M C V C O C U 5 Q S V F M C V C O C V B M y V F M C V C O C V C N C V F M C V C O C U 4 M S V F M C V C O C V C M i V F M C V C O C V B M y U y M C h T R V J W S U N F K S U y M C U z R S U z R S U y M C V F M C V C O C U 5 Q S V F M C V C O C V B M y V F M C V C O C V C N C V F M C V C O C U 4 M S V F M C V C O C V C M i V F M C V C O C V B M y V F M C V C O S U 4 M C V F M C V C O C U 4 O S V F M C V C O C U 5 R S V F M C V C O C V C M i V F M C V C O C V C M C V F M C V C O C U 4 M S V F M C V C O C V C N C V F M C V C O C U 4 O C U y M C h Q U k 9 G K S U y M C g y K S 9 E Y X R h M j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T A l Q j g l O U E l R T A l Q j g l Q T M l R T A l Q j g l Q j Q l R T A l Q j g l O D E l R T A l Q j g l Q j I l R T A l Q j g l Q T M l M j A o U 0 V S V k l D R S k l M j A l M 0 U l M 0 U l M j A l R T A l Q j g l O U U l R T A l Q j g l Q j I l R T A l Q j g l O T M l R T A l Q j g l Q j Q l R T A l Q j g l O E E l R T A l Q j g l Q T I l R T A l Q j k l O E M l M j A o Q 0 9 N T S k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G a W x s R X J y b 3 J D b 2 R l I i B W Y W x 1 Z T 0 i c 1 V u a 2 5 v d 2 4 i I C 8 + P E V u d H J 5 I F R 5 c G U 9 I l F 1 Z X J 5 S U Q i I F Z h b H V l P S J z N D E w M D A y Z m E t Z T d k N C 0 0 Y T h h L W I 1 N m Q t Z j d m Z W Y 3 O G M x N 2 F h I i A v P j x F b n R y e S B U e X B l P S J B Z G R l Z F R v R G F 0 Y U 1 v Z G V s I i B W Y W x 1 Z T 0 i b D A i I C 8 + P E V u d H J 5 I F R 5 c G U 9 I k Z p b G x M Y X N 0 V X B k Y X R l Z C I g V m F s d W U 9 I m Q y M D I 0 L T A 0 L T E 4 V D E w O j E w O j E 0 L j g 2 M D M x M D B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y V F M C V C O C U 5 Q S V F M C V C O C V B M y V F M C V C O C V C N C V F M C V C O C U 4 M S V F M C V C O C V C M i V F M C V C O C V B M y U y M C h T R V J W S U N F K S U y M C U z R S U z R S U y M C V F M C V C O C U 5 R S V F M C V C O C V C M i V F M C V C O C U 5 M y V F M C V C O C V C N C V F M C V C O C U 4 Q S V F M C V C O C V B M i V F M C V C O S U 4 Q y U y M C h D T 0 1 N K S U y M C g y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T A l Q j g l O U E l R T A l Q j g l Q T M l R T A l Q j g l Q j Q l R T A l Q j g l O D E l R T A l Q j g l Q j I l R T A l Q j g l Q T M l M j A o U 0 V S V k l D R S k l M j A l M 0 U l M 0 U l M j A l R T A l Q j g l O U U l R T A l Q j g l Q j I l R T A l Q j g l O T M l R T A l Q j g l Q j Q l R T A l Q j g l O E E l R T A l Q j g l Q T I l R T A l Q j k l O E M l M j A o Q 0 9 N T S k l M j A o M i k v R G F 0 Y T I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U w J U I 4 J T l B J U U w J U I 4 J U E z J U U w J U I 4 J U I 0 J U U w J U I 4 J T g x J U U w J U I 4 J U I y J U U w J U I 4 J U E z J T I w K F N F U l Z J Q 0 U p J T I w J T N F J T N F J T I w J U U w J U I 4 J U F B J U U w J U I 4 J U I 3 J U U w J U I 5 J T g 4 J U U w J U I 4 J U F E J U U w J U I 5 J T g x J U U w J U I 4 J U E 1 J U U w J U I 4 J U I w J U U w J U I 4 J U F B J U U w J U I 4 J U I 0 J U U w J U I 5 J T g 4 J U U w J U I 4 J T g 3 J U U w J U I 4 J T l F J U U w J U I 4 J U I 0 J U U w J U I 4 J U E x J U U w J U I 4 J T l F J U U w J U I 5 J T h D J T I w K E 1 F R E l B K S U y M C g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k Z p b G x F c n J v c k N v Z G U i I F Z h b H V l P S J z V W 5 r b m 9 3 b i I g L z 4 8 R W 5 0 c n k g V H l w Z T 0 i U X V l c n l J R C I g V m F s d W U 9 I n M 0 Y T U 0 N 2 N i M y 0 2 M j I 3 L T R i Y j A t O G F h N i 1 l N G V m N T d i Y z k x O D U i I C 8 + P E V u d H J 5 I F R 5 c G U 9 I k F k Z G V k V G 9 E Y X R h T W 9 k Z W w i I F Z h b H V l P S J s M C I g L z 4 8 R W 5 0 c n k g V H l w Z T 0 i R m l s b E x h c 3 R V c G R h d G V k I i B W Y W x 1 Z T 0 i Z D I w M j Q t M D Q t M T h U M T A 6 M T A 6 M T Q u O D c 0 M z A 5 O V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J U U w J U I 4 J T l B J U U w J U I 4 J U E z J U U w J U I 4 J U I 0 J U U w J U I 4 J T g x J U U w J U I 4 J U I y J U U w J U I 4 J U E z J T I w K F N F U l Z J Q 0 U p J T I w J T N F J T N F J T I w J U U w J U I 4 J U F B J U U w J U I 4 J U I 3 J U U w J U I 5 J T g 4 J U U w J U I 4 J U F E J U U w J U I 5 J T g x J U U w J U I 4 J U E 1 J U U w J U I 4 J U I w J U U w J U I 4 J U F B J U U w J U I 4 J U I 0 J U U w J U I 5 J T g 4 J U U w J U I 4 J T g 3 J U U w J U I 4 J T l F J U U w J U I 4 J U I 0 J U U w J U I 4 J U E x J U U w J U I 4 J T l F J U U w J U I 5 J T h D J T I w K E 1 F R E l B K S U y M C g y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T A l Q j g l O U E l R T A l Q j g l Q T M l R T A l Q j g l Q j Q l R T A l Q j g l O D E l R T A l Q j g l Q j I l R T A l Q j g l Q T M l M j A o U 0 V S V k l D R S k l M j A l M 0 U l M 0 U l M j A l R T A l Q j g l Q U E l R T A l Q j g l Q j c l R T A l Q j k l O D g l R T A l Q j g l Q U Q l R T A l Q j k l O D E l R T A l Q j g l Q T U l R T A l Q j g l Q j A l R T A l Q j g l Q U E l R T A l Q j g l Q j Q l R T A l Q j k l O D g l R T A l Q j g l O D c l R T A l Q j g l O U U l R T A l Q j g l Q j Q l R T A l Q j g l Q T E l R T A l Q j g l O U U l R T A l Q j k l O E M l M j A o T U V E S U E p J T I w K D I p L 0 R h d G E y N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F M C V C O C V B Q S V F M C V C O C V C N C V F M C V C O C U 5 O S V F M C V C O C U 4 N C V F M C V C O S U 4 O S V F M C V C O C V C M i V F M C V C O C V B R C V F M C V C O C V C O C V F M C V C O C U 5 N S V F M C V C O C V B Q S V F M C V C O C V C M i V F M C V C O C V B Q i V F M C V C O C U 4 M S V F M C V C O C V B M y V F M C V C O C V B M y V F M C V C O C V B M S U y M C h J T k R V U y k l M j A l M 0 U l M 0 U l M j A l R T A l Q j k l O D A l R T A l Q j g l Q U I l R T A l Q j g l Q T U l R T A l Q j k l O D c l R T A l Q j g l O D E l M j A l R T A l Q j k l O D E l R T A l Q j g l Q T U l R T A l Q j g l Q j A l M j A l R T A l Q j g l O U M l R T A l Q j g l Q T U l R T A l Q j g l Q j Q l R T A l Q j g l O T U l R T A l Q j g l Q T A l R T A l Q j g l Q j E l R T A l Q j g l O T M l R T A l Q j g l O T E l R T A l Q j k l O E M l R T A l Q j k l O D I l R T A l Q j g l Q T U l R T A l Q j g l Q U I l R T A l Q j g l Q j A l M j A o U 1 R F R U w p J T I w K D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R m l s b E V y c m 9 y Q 2 9 k Z S I g V m F s d W U 9 I n N V b m t u b 3 d u I i A v P j x F b n R y e S B U e X B l P S J R d W V y e U l E I i B W Y W x 1 Z T 0 i c 2 N k Y z I 0 Y T I 1 L W E 3 Y T g t N D V m Y i 1 h Z W E x L W R h N T M 0 N j E 2 Z m I z Z i I g L z 4 8 R W 5 0 c n k g V H l w Z T 0 i Q W R k Z W R U b 0 R h d G F N b 2 R l b C I g V m F s d W U 9 I m w w I i A v P j x F b n R y e S B U e X B l P S J G a W x s T G F z d F V w Z G F 0 Z W Q i I F Z h b H V l P S J k M j A y N C 0 w N C 0 x O F Q x M D o x M D o x N C 4 4 O D c z M D k 5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l R T A l Q j g l Q U E l R T A l Q j g l Q j Q l R T A l Q j g l O T k l R T A l Q j g l O D Q l R T A l Q j k l O D k l R T A l Q j g l Q j I l R T A l Q j g l Q U Q l R T A l Q j g l Q j g l R T A l Q j g l O T U l R T A l Q j g l Q U E l R T A l Q j g l Q j I l R T A l Q j g l Q U I l R T A l Q j g l O D E l R T A l Q j g l Q T M l R T A l Q j g l Q T M l R T A l Q j g l Q T E l M j A o S U 5 E V V M p J T I w J T N F J T N F J T I w J U U w J U I 5 J T g w J U U w J U I 4 J U F C J U U w J U I 4 J U E 1 J U U w J U I 5 J T g 3 J U U w J U I 4 J T g x J T I w J U U w J U I 5 J T g x J U U w J U I 4 J U E 1 J U U w J U I 4 J U I w J T I w J U U w J U I 4 J T l D J U U w J U I 4 J U E 1 J U U w J U I 4 J U I 0 J U U w J U I 4 J T k 1 J U U w J U I 4 J U E w J U U w J U I 4 J U I x J U U w J U I 4 J T k z J U U w J U I 4 J T k x J U U w J U I 5 J T h D J U U w J U I 5 J T g y J U U w J U I 4 J U E 1 J U U w J U I 4 J U F C J U U w J U I 4 J U I w J T I w K F N U R U V M K S U y M C g y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T A l Q j g l Q U E l R T A l Q j g l Q j Q l R T A l Q j g l O T k l R T A l Q j g l O D Q l R T A l Q j k l O D k l R T A l Q j g l Q j I l R T A l Q j g l Q U Q l R T A l Q j g l Q j g l R T A l Q j g l O T U l R T A l Q j g l Q U E l R T A l Q j g l Q j I l R T A l Q j g l Q U I l R T A l Q j g l O D E l R T A l Q j g l Q T M l R T A l Q j g l Q T M l R T A l Q j g l Q T E l M j A o S U 5 E V V M p J T I w J T N F J T N F J T I w J U U w J U I 5 J T g w J U U w J U I 4 J U F C J U U w J U I 4 J U E 1 J U U w J U I 5 J T g 3 J U U w J U I 4 J T g x J T I w J U U w J U I 5 J T g x J U U w J U I 4 J U E 1 J U U w J U I 4 J U I w J T I w J U U w J U I 4 J T l D J U U w J U I 4 J U E 1 J U U w J U I 4 J U I 0 J U U w J U I 4 J T k 1 J U U w J U I 4 J U E w J U U w J U I 4 J U I x J U U w J U I 4 J T k z J U U w J U I 4 J T k x J U U w J U I 5 J T h D J U U w J U I 5 J T g y J U U w J U I 4 J U E 1 J U U w J U I 4 J U F C J U U w J U I 4 J U I w J T I w K F N U R U V M K S U y M C g y K S 9 E Y X R h M T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T A l Q j g l Q U E l R T A l Q j g l Q j Q l R T A l Q j g l O T k l R T A l Q j g l O D Q l R T A l Q j k l O D k l R T A l Q j g l Q j I l R T A l Q j g l Q U Q l R T A l Q j g l Q j g l R T A l Q j g l O T U l R T A l Q j g l Q U E l R T A l Q j g l Q j I l R T A l Q j g l Q U I l R T A l Q j g l O D E l R T A l Q j g l Q T M l R T A l Q j g l Q T M l R T A l Q j g l Q T E l M j A o S U 5 E V V M p J T I w J T N F J T N F J T I w J U U w J U I 4 J T g x J U U w J U I 4 J U E z J U U w J U I 4 J U I w J U U w J U I 4 J T k 0 J U U w J U I 4 J U I y J U U w J U I 4 J U E 5 J U U w J U I 5 J T g x J U U w J U I 4 J U E 1 J U U w J U I 4 J U I w J U U w J U I 4 J U E 3 J U U w J U I 4 J U I x J U U w J U I 4 J U F B J U U w J U I 4 J T k 0 J U U w J U I 4 J U I 4 J U U w J U I 4 J T g x J U U w J U I 4 J U I y J U U w J U I 4 J U E z J U U w J U I 4 J T l F J U U w J U I 4 J U I 0 J U U w J U I 4 J U E x J U U w J U I 4 J T l F J U U w J U I 5 J T h D J T I w K F B B U E V S K S U y M C g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k Z p b G x F c n J v c k N v Z G U i I F Z h b H V l P S J z V W 5 r b m 9 3 b i I g L z 4 8 R W 5 0 c n k g V H l w Z T 0 i U X V l c n l J R C I g V m F s d W U 9 I n M 0 N m Z i N 2 Q 4 O S 1 k N z c w L T R k Y z I t O W M x Z C 1 i M z Z k N z Q 2 Y j I z M D A i I C 8 + P E V u d H J 5 I F R 5 c G U 9 I k F k Z G V k V G 9 E Y X R h T W 9 k Z W w i I F Z h b H V l P S J s M C I g L z 4 8 R W 5 0 c n k g V H l w Z T 0 i R m l s b E x h c 3 R V c G R h d G V k I i B W Y W x 1 Z T 0 i Z D I w M j Q t M D Q t M T h U M T A 6 M T A 6 M T Q u O T I 0 M z E y N V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J U U w J U I 4 J U F B J U U w J U I 4 J U I 0 J U U w J U I 4 J T k 5 J U U w J U I 4 J T g 0 J U U w J U I 5 J T g 5 J U U w J U I 4 J U I y J U U w J U I 4 J U F E J U U w J U I 4 J U I 4 J U U w J U I 4 J T k 1 J U U w J U I 4 J U F B J U U w J U I 4 J U I y J U U w J U I 4 J U F C J U U w J U I 4 J T g x J U U w J U I 4 J U E z J U U w J U I 4 J U E z J U U w J U I 4 J U E x J T I w K E l O R F V T K S U y M C U z R S U z R S U y M C V F M C V C O C U 4 M S V F M C V C O C V B M y V F M C V C O C V C M C V F M C V C O C U 5 N C V F M C V C O C V C M i V F M C V C O C V B O S V F M C V C O S U 4 M S V F M C V C O C V B N S V F M C V C O C V C M C V F M C V C O C V B N y V F M C V C O C V C M S V F M C V C O C V B Q S V F M C V C O C U 5 N C V F M C V C O C V C O C V F M C V C O C U 4 M S V F M C V C O C V C M i V F M C V C O C V B M y V F M C V C O C U 5 R S V F M C V C O C V C N C V F M C V C O C V B M S V F M C V C O C U 5 R S V F M C V C O S U 4 Q y U y M C h Q Q V B F U i k l M j A o M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U w J U I 4 J U F B J U U w J U I 4 J U I 0 J U U w J U I 4 J T k 5 J U U w J U I 4 J T g 0 J U U w J U I 5 J T g 5 J U U w J U I 4 J U I y J U U w J U I 4 J U F E J U U w J U I 4 J U I 4 J U U w J U I 4 J T k 1 J U U w J U I 4 J U F B J U U w J U I 4 J U I y J U U w J U I 4 J U F C J U U w J U I 4 J T g x J U U w J U I 4 J U E z J U U w J U I 4 J U E z J U U w J U I 4 J U E x J T I w K E l O R F V T K S U y M C U z R S U z R S U y M C V F M C V C O C U 4 M S V F M C V C O C V B M y V F M C V C O C V C M C V F M C V C O C U 5 N C V F M C V C O C V C M i V F M C V C O C V B O S V F M C V C O S U 4 M S V F M C V C O C V B N S V F M C V C O C V C M C V F M C V C O C V B N y V F M C V C O C V C M S V F M C V C O C V B Q S V F M C V C O C U 5 N C V F M C V C O C V C O C V F M C V C O C U 4 M S V F M C V C O C V C M i V F M C V C O C V B M y V F M C V C O C U 5 R S V F M C V C O C V C N C V F M C V C O C V B M S V F M C V C O C U 5 R S V F M C V C O S U 4 Q y U y M C h Q Q V B F U i k l M j A o M i k v R G F 0 Y T E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U w J U I 4 J U F B J U U w J U I 4 J U I 0 J U U w J U I 4 J T k 5 J U U w J U I 4 J T g 0 J U U w J U I 5 J T g 5 J U U w J U I 4 J U I y J U U w J U I 4 J U F E J U U w J U I 4 J U I 4 J U U w J U I 4 J T k 1 J U U w J U I 4 J U F B J U U w J U I 4 J U I y J U U w J U I 4 J U F C J U U w J U I 4 J T g x J U U w J U I 4 J U E z J U U w J U I 4 J U E z J U U w J U I 4 J U E x J T I w K E l O R F V T K S U y M C U z R S U z R S U y M C V F M C V C O C U 5 Q S V F M C V C O C V B M y V F M C V C O C V B M y V F M C V C O C U 4 O C V F M C V C O C V C O C V F M C V C O C V B M C V F M C V C O C V C M S V F M C V C O C U 5 M y V F M C V C O C U 5 M S V F M C V C O S U 4 Q y U y M C h Q S 0 c p J T I w K D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R m l s b E V y c m 9 y Q 2 9 k Z S I g V m F s d W U 9 I n N V b m t u b 3 d u I i A v P j x F b n R y e S B U e X B l P S J R d W V y e U l E I i B W Y W x 1 Z T 0 i c 2 M 3 M T J m O W I 1 L T I y N W I t N G I 2 M S 1 i M W Q x L T Q 4 Y j A z Y T h h Z T Y z N C I g L z 4 8 R W 5 0 c n k g V H l w Z T 0 i Q W R k Z W R U b 0 R h d G F N b 2 R l b C I g V m F s d W U 9 I m w w I i A v P j x F b n R y e S B U e X B l P S J G a W x s T G F z d F V w Z G F 0 Z W Q i I F Z h b H V l P S J k M j A y N C 0 w N C 0 x O F Q x M D o x M D o x N C 4 5 M z Y 4 M T Y 1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l R T A l Q j g l Q U E l R T A l Q j g l Q j Q l R T A l Q j g l O T k l R T A l Q j g l O D Q l R T A l Q j k l O D k l R T A l Q j g l Q j I l R T A l Q j g l Q U Q l R T A l Q j g l Q j g l R T A l Q j g l O T U l R T A l Q j g l Q U E l R T A l Q j g l Q j I l R T A l Q j g l Q U I l R T A l Q j g l O D E l R T A l Q j g l Q T M l R T A l Q j g l Q T M l R T A l Q j g l Q T E l M j A o S U 5 E V V M p J T I w J T N F J T N F J T I w J U U w J U I 4 J T l B J U U w J U I 4 J U E z J U U w J U I 4 J U E z J U U w J U I 4 J T g 4 J U U w J U I 4 J U I 4 J U U w J U I 4 J U E w J U U w J U I 4 J U I x J U U w J U I 4 J T k z J U U w J U I 4 J T k x J U U w J U I 5 J T h D J T I w K F B L R y k l M j A o M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U w J U I 4 J U F B J U U w J U I 4 J U I 0 J U U w J U I 4 J T k 5 J U U w J U I 4 J T g 0 J U U w J U I 5 J T g 5 J U U w J U I 4 J U I y J U U w J U I 4 J U F E J U U w J U I 4 J U I 4 J U U w J U I 4 J T k 1 J U U w J U I 4 J U F B J U U w J U I 4 J U I y J U U w J U I 4 J U F C J U U w J U I 4 J T g x J U U w J U I 4 J U E z J U U w J U I 4 J U E z J U U w J U I 4 J U E x J T I w K E l O R F V T K S U y M C U z R S U z R S U y M C V F M C V C O C U 5 Q S V F M C V C O C V B M y V F M C V C O C V B M y V F M C V C O C U 4 O C V F M C V C O C V C O C V F M C V C O C V B M C V F M C V C O C V C M S V F M C V C O C U 5 M y V F M C V C O C U 5 M S V F M C V C O S U 4 Q y U y M C h Q S 0 c p J T I w K D I p L 0 R h d G E x N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F M C V C O C V B Q S V F M C V C O C V C N C V F M C V C O C U 5 O S V F M C V C O C U 4 N C V F M C V C O S U 4 O S V F M C V C O C V C M i V F M C V C O C V B R C V F M C V C O C V C O C V F M C V C O C U 5 N S V F M C V C O C V B Q S V F M C V C O C V C M i V F M C V C O C V B Q i V F M C V C O C U 4 M S V F M C V C O C V B M y V F M C V C O C V B M y V F M C V C O C V B M S U y M C h J T k R V U y k l M j A l M 0 U l M 0 U l M j A l R T A l Q j g l O U I l R T A l Q j g l Q j Q l R T A l Q j k l O D I l R T A l Q j g l O T U l R T A l Q j g l Q T M l R T A l Q j k l O D A l R T A l Q j g l O D Q l R T A l Q j g l Q T E l R T A l Q j g l Q j U l R T A l Q j k l O D E l R T A l Q j g l Q T U l R T A l Q j g l Q j A l R T A l Q j k l O D A l R T A l Q j g l O D Q l R T A l Q j g l Q T E l R T A l Q j g l Q j U l R T A l Q j g l Q T A l R T A l Q j g l Q j E l R T A l Q j g l O T M l R T A l Q j g l O T E l R T A l Q j k l O E M l M j A o U E V U U k 8 p J T I w K D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R m l s b E V y c m 9 y Q 2 9 k Z S I g V m F s d W U 9 I n N V b m t u b 3 d u I i A v P j x F b n R y e S B U e X B l P S J R d W V y e U l E I i B W Y W x 1 Z T 0 i c z V h N 2 J i N G J m L T A 0 Z G I t N G R k Z i 0 4 Y j E 0 L T I x O T M 1 M z c 4 N j l h M y I g L z 4 8 R W 5 0 c n k g V H l w Z T 0 i Q W R k Z W R U b 0 R h d G F N b 2 R l b C I g V m F s d W U 9 I m w w I i A v P j x F b n R y e S B U e X B l P S J G a W x s T G F z d F V w Z G F 0 Z W Q i I F Z h b H V l P S J k M j A y N C 0 w N C 0 x O F Q x M D o x M D o x N C 4 5 N z E 4 M T Y 0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l R T A l Q j g l Q U E l R T A l Q j g l Q j Q l R T A l Q j g l O T k l R T A l Q j g l O D Q l R T A l Q j k l O D k l R T A l Q j g l Q j I l R T A l Q j g l Q U Q l R T A l Q j g l Q j g l R T A l Q j g l O T U l R T A l Q j g l Q U E l R T A l Q j g l Q j I l R T A l Q j g l Q U I l R T A l Q j g l O D E l R T A l Q j g l Q T M l R T A l Q j g l Q T M l R T A l Q j g l Q T E l M j A o S U 5 E V V M p J T I w J T N F J T N F J T I w J U U w J U I 4 J T l C J U U w J U I 4 J U I 0 J U U w J U I 5 J T g y J U U w J U I 4 J T k 1 J U U w J U I 4 J U E z J U U w J U I 5 J T g w J U U w J U I 4 J T g 0 J U U w J U I 4 J U E x J U U w J U I 4 J U I 1 J U U w J U I 5 J T g x J U U w J U I 4 J U E 1 J U U w J U I 4 J U I w J U U w J U I 5 J T g w J U U w J U I 4 J T g 0 J U U w J U I 4 J U E x J U U w J U I 4 J U I 1 J U U w J U I 4 J U E w J U U w J U I 4 J U I x J U U w J U I 4 J T k z J U U w J U I 4 J T k x J U U w J U I 5 J T h D J T I w K F B F V F J P K S U y M C g y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T A l Q j g l Q U E l R T A l Q j g l Q j Q l R T A l Q j g l O T k l R T A l Q j g l O D Q l R T A l Q j k l O D k l R T A l Q j g l Q j I l R T A l Q j g l Q U Q l R T A l Q j g l Q j g l R T A l Q j g l O T U l R T A l Q j g l Q U E l R T A l Q j g l Q j I l R T A l Q j g l Q U I l R T A l Q j g l O D E l R T A l Q j g l Q T M l R T A l Q j g l Q T M l R T A l Q j g l Q T E l M j A o S U 5 E V V M p J T I w J T N F J T N F J T I w J U U w J U I 4 J T l C J U U w J U I 4 J U I 0 J U U w J U I 5 J T g y J U U w J U I 4 J T k 1 J U U w J U I 4 J U E z J U U w J U I 5 J T g w J U U w J U I 4 J T g 0 J U U w J U I 4 J U E x J U U w J U I 4 J U I 1 J U U w J U I 5 J T g x J U U w J U I 4 J U E 1 J U U w J U I 4 J U I w J U U w J U I 5 J T g w J U U w J U I 4 J T g 0 J U U w J U I 4 J U E x J U U w J U I 4 J U I 1 J U U w J U I 4 J U E w J U U w J U I 4 J U I x J U U w J U I 4 J T k z J U U w J U I 4 J T k x J U U w J U I 5 J T h D J T I w K F B F V F J P K S U y M C g y K S 9 E Y X R h M T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T A l Q j g l Q U E l R T A l Q j g l Q j Q l R T A l Q j g l O T k l R T A l Q j g l O D Q l R T A l Q j k l O D k l R T A l Q j g l Q j I l R T A l Q j g l Q U Q l R T A l Q j g l Q j g l R T A l Q j g l O T U l R T A l Q j g l Q U E l R T A l Q j g l Q j I l R T A l Q j g l Q U I l R T A l Q j g l O D E l R T A l Q j g l Q T M l R T A l Q j g l Q T M l R T A l Q j g l Q T E l M j A o S U 5 E V V M p J T I w J T N F J T N F J T I w J U U w J U I 4 J T l C J U U w J U I 4 J U I 0 J U U w J U I 5 J T g y J U U w J U I 4 J T k 1 J U U w J U I 4 J U E z J U U w J U I 5 J T g w J U U w J U I 4 J T g 0 J U U w J U I 4 J U E x J U U w J U I 4 J U I 1 J U U w J U I 5 J T g x J U U w J U I 4 J U E 1 J U U w J U I 4 J U I w J U U w J U I 5 J T g w J U U w J U I 4 J T g 0 J U U w J U I 4 J U E x J U U w J U I 4 J U I 1 J U U w J U I 4 J U E w J U U w J U I 4 J U I x J U U w J U I 4 J T k z J U U w J U I 4 J T k x J U U w J U I 5 J T h D J T I w K F B F V F J P K S U y M C g y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F M C V C O C V B Q S V F M C V C O C V C N C V F M C V C O C U 5 O S V F M C V C O C U 4 N C V F M C V C O S U 4 O S V F M C V C O C V C M i V F M C V C O C V B R C V F M C V C O C V C O C V F M C V C O C U 5 N S V F M C V C O C V B Q S V F M C V C O C V C M i V F M C V C O C V B Q i V F M C V C O C U 4 M S V F M C V C O C V B M y V F M C V C O C V B M y V F M C V C O C V B M S U y M C h J T k R V U y k l M j A l M 0 U l M 0 U l M j A l R T A l Q j g l Q T I l R T A l Q j g l Q j I l R T A l Q j g l O T k l R T A l Q j g l Q T I l R T A l Q j g l O T k l R T A l Q j g l O T U l R T A l Q j k l O E M l M j A o Q V V U T y k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G a W x s R X J y b 3 J D b 2 R l I i B W Y W x 1 Z T 0 i c 1 V u a 2 5 v d 2 4 i I C 8 + P E V u d H J 5 I F R 5 c G U 9 I l F 1 Z X J 5 S U Q i I F Z h b H V l P S J z N G Y y M T A x O W I t M D E y Z C 0 0 Y W M 2 L W E x M z I t Y j N j Y W J i O T V h N m U x I i A v P j x F b n R y e S B U e X B l P S J B Z G R l Z F R v R G F 0 Y U 1 v Z G V s I i B W Y W x 1 Z T 0 i b D A i I C 8 + P E V u d H J 5 I F R 5 c G U 9 I k Z p b G x M Y X N 0 V X B k Y X R l Z C I g V m F s d W U 9 I m Q y M D I 0 L T A 0 L T E 4 V D E w O j E w O j E 0 L j k 4 N D g x N j R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y V F M C V C O C V B Q S V F M C V C O C V C N C V F M C V C O C U 5 O S V F M C V C O C U 4 N C V F M C V C O S U 4 O S V F M C V C O C V C M i V F M C V C O C V B R C V F M C V C O C V C O C V F M C V C O C U 5 N S V F M C V C O C V B Q S V F M C V C O C V C M i V F M C V C O C V B Q i V F M C V C O C U 4 M S V F M C V C O C V B M y V F M C V C O C V B M y V F M C V C O C V B M S U y M C h J T k R V U y k l M j A l M 0 U l M 0 U l M j A l R T A l Q j g l Q T I l R T A l Q j g l Q j I l R T A l Q j g l O T k l R T A l Q j g l Q T I l R T A l Q j g l O T k l R T A l Q j g l O T U l R T A l Q j k l O E M l M j A o Q V V U T y k l M j A o M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U w J U I 4 J U F B J U U w J U I 4 J U I 0 J U U w J U I 4 J T k 5 J U U w J U I 4 J T g 0 J U U w J U I 5 J T g 5 J U U w J U I 4 J U I y J U U w J U I 4 J U F E J U U w J U I 4 J U I 4 J U U w J U I 4 J T k 1 J U U w J U I 4 J U F B J U U w J U I 4 J U I y J U U w J U I 4 J U F C J U U w J U I 4 J T g x J U U w J U I 4 J U E z J U U w J U I 4 J U E z J U U w J U I 4 J U E x J T I w K E l O R F V T K S U y M C U z R S U z R S U y M C V F M C V C O C V B M i V F M C V C O C V C M i V F M C V C O C U 5 O S V F M C V C O C V B M i V F M C V C O C U 5 O S V F M C V C O C U 5 N S V F M C V C O S U 4 Q y U y M C h B V V R P K S U y M C g y K S 9 E Y X R h M T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T A l Q j g l Q U E l R T A l Q j g l Q j Q l R T A l Q j g l O T k l R T A l Q j g l O D Q l R T A l Q j k l O D k l R T A l Q j g l Q j I l R T A l Q j g l Q U Q l R T A l Q j g l Q j g l R T A l Q j g l O T U l R T A l Q j g l Q U E l R T A l Q j g l Q j I l R T A l Q j g l Q U I l R T A l Q j g l O D E l R T A l Q j g l Q T M l R T A l Q j g l Q T M l R T A l Q j g l Q T E l M j A o S U 5 E V V M p J T I w J T N F J T N F J T I w J U U w J U I 4 J U E y J U U w J U I 4 J U I y J U U w J U I 4 J T k 5 J U U w J U I 4 J U E y J U U w J U I 4 J T k 5 J U U w J U I 4 J T k 1 J U U w J U I 5 J T h D J T I w K E F V V E 8 p J T I w K D I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U w J U I 4 J U F B J U U w J U I 4 J U I 0 J U U w J U I 4 J T k 5 J U U w J U I 4 J T g 0 J U U w J U I 5 J T g 5 J U U w J U I 4 J U I y J U U w J U I 4 J U F E J U U w J U I 4 J U I 4 J U U w J U I 4 J T k 1 J U U w J U I 4 J U F B J U U w J U I 4 J U I y J U U w J U I 4 J U F C J U U w J U I 4 J T g x J U U w J U I 4 J U E z J U U w J U I 4 J U E z J U U w J U I 4 J U E x J T I w K E l O R F V T K S U y M C U z R S U z R S U y M C V F M C V C O C V B N y V F M C V C O C V C M S V F M C V C O C V B Q S V F M C V C O C U 5 N C V F M C V C O C V C O C V F M C V C O C V B R C V F M C V C O C V C O C V F M C V C O C U 5 N S V F M C V C O C V B Q S V F M C V C O C V C M i V F M C V C O C V B Q i V F M C V C O C U 4 M S V F M C V C O C V B M y V F M C V C O C V B M y V F M C V C O C V B M S V F M C V C O S U 4 M S V F M C V C O C V B N S V F M C V C O C V C M C V F M C V C O S U 4 M C V F M C V C O C U 4 N C V F M C V C O C V B M y V F M C V C O C V C N y V F M C V C O S U 4 O C V F M C V C O C V B R C V F M C V C O C U 4 N y V F M C V C O C U 4 O C V F M C V C O C V C M S V F M C V C O C U 4 M S V F M C V C O C V B M y U y M C h J T U 0 p J T I w K D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R m l s b E V y c m 9 y Q 2 9 k Z S I g V m F s d W U 9 I n N V b m t u b 3 d u I i A v P j x F b n R y e S B U e X B l P S J R d W V y e U l E I i B W Y W x 1 Z T 0 i c 2 E 4 M z l k N T A 3 L T k 2 Z D g t N D Z m Z C 1 i N z A 4 L T F h Z G I z M 2 Q 5 Y W E z O C I g L z 4 8 R W 5 0 c n k g V H l w Z T 0 i Q W R k Z W R U b 0 R h d G F N b 2 R l b C I g V m F s d W U 9 I m w w I i A v P j x F b n R y e S B U e X B l P S J G a W x s T G F z d F V w Z G F 0 Z W Q i I F Z h b H V l P S J k M j A y N C 0 w N C 0 x O F Q x M D o x M D o x N C 4 5 O T c 4 M T Y 4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l R T A l Q j g l Q U E l R T A l Q j g l Q j Q l R T A l Q j g l O T k l R T A l Q j g l O D Q l R T A l Q j k l O D k l R T A l Q j g l Q j I l R T A l Q j g l Q U Q l R T A l Q j g l Q j g l R T A l Q j g l O T U l R T A l Q j g l Q U E l R T A l Q j g l Q j I l R T A l Q j g l Q U I l R T A l Q j g l O D E l R T A l Q j g l Q T M l R T A l Q j g l Q T M l R T A l Q j g l Q T E l M j A o S U 5 E V V M p J T I w J T N F J T N F J T I w J U U w J U I 4 J U E 3 J U U w J U I 4 J U I x J U U w J U I 4 J U F B J U U w J U I 4 J T k 0 J U U w J U I 4 J U I 4 J U U w J U I 4 J U F E J U U w J U I 4 J U I 4 J U U w J U I 4 J T k 1 J U U w J U I 4 J U F B J U U w J U I 4 J U I y J U U w J U I 4 J U F C J U U w J U I 4 J T g x J U U w J U I 4 J U E z J U U w J U I 4 J U E z J U U w J U I 4 J U E x J U U w J U I 5 J T g x J U U w J U I 4 J U E 1 J U U w J U I 4 J U I w J U U w J U I 5 J T g w J U U w J U I 4 J T g 0 J U U w J U I 4 J U E z J U U w J U I 4 J U I 3 J U U w J U I 5 J T g 4 J U U w J U I 4 J U F E J U U w J U I 4 J T g 3 J U U w J U I 4 J T g 4 J U U w J U I 4 J U I x J U U w J U I 4 J T g x J U U w J U I 4 J U E z J T I w K E l N T S k l M j A o M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U w J U I 4 J U F B J U U w J U I 4 J U I 0 J U U w J U I 4 J T k 5 J U U w J U I 4 J T g 0 J U U w J U I 5 J T g 5 J U U w J U I 4 J U I y J U U w J U I 4 J U F E J U U w J U I 4 J U I 4 J U U w J U I 4 J T k 1 J U U w J U I 4 J U F B J U U w J U I 4 J U I y J U U w J U I 4 J U F C J U U w J U I 4 J T g x J U U w J U I 4 J U E z J U U w J U I 4 J U E z J U U w J U I 4 J U E x J T I w K E l O R F V T K S U y M C U z R S U z R S U y M C V F M C V C O C V B N y V F M C V C O C V C M S V F M C V C O C V B Q S V F M C V C O C U 5 N C V F M C V C O C V C O C V F M C V C O C V B R C V F M C V C O C V C O C V F M C V C O C U 5 N S V F M C V C O C V B Q S V F M C V C O C V C M i V F M C V C O C V B Q i V F M C V C O C U 4 M S V F M C V C O C V B M y V F M C V C O C V B M y V F M C V C O C V B M S V F M C V C O S U 4 M S V F M C V C O C V B N S V F M C V C O C V C M C V F M C V C O S U 4 M C V F M C V C O C U 4 N C V F M C V C O C V B M y V F M C V C O C V C N y V F M C V C O S U 4 O C V F M C V C O C V B R C V F M C V C O C U 4 N y V F M C V C O C U 4 O C V F M C V C O C V C M S V F M C V C O C U 4 M S V F M C V C O C V B M y U y M C h J T U 0 p J T I w K D I p L 0 R h d G E x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F M C V C O C V B Q S V F M C V C O C V C N C V F M C V C O C U 5 O S V F M C V C O C U 4 N C V F M C V C O S U 4 O S V F M C V C O C V C M i V F M C V C O C V B R C V F M C V C O C V C O C V F M C V C O C U 5 Q i V F M C V C O S U 4 M i V F M C V C O C V B M C V F M C V C O C U 4 N C V F M C V C O C U 5 Q S V F M C V C O C V B M y V F M C V C O C V C N C V F M C V C O S U 4 M i V F M C V C O C V B M C V F M C V C O C U 4 N C U y M C h D T 0 5 T V U 1 Q K S U y M C U z R S U z R S U y M C V F M C V C O S U 4 M S V F M C V C O C U 5 R i V F M C V C O C U 4 Q S V F M C V C O C V C M S V F M C V C O S U 4 O C V F M C V C O C U 5 O S U y M C h G Q V N I S U 9 O K S U y M C g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k Z p b G x F c n J v c k N v Z G U i I F Z h b H V l P S J z V W 5 r b m 9 3 b i I g L z 4 8 R W 5 0 c n k g V H l w Z T 0 i U X V l c n l J R C I g V m F s d W U 9 I n N i M 2 J l M m U 5 Z i 0 x Z D N h L T Q 0 N D A t Y W Z h N S 1 i M j k 2 Y 2 R j Z T J l M j k i I C 8 + P E V u d H J 5 I F R 5 c G U 9 I k F k Z G V k V G 9 E Y X R h T W 9 k Z W w i I F Z h b H V l P S J s M C I g L z 4 8 R W 5 0 c n k g V H l w Z T 0 i R m l s b E x h c 3 R V c G R h d G V k I i B W Y W x 1 Z T 0 i Z D I w M j Q t M D Q t M T h U M T A 6 M T A 6 M T U u M D M 1 M z I 1 M F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J U U w J U I 4 J U F B J U U w J U I 4 J U I 0 J U U w J U I 4 J T k 5 J U U w J U I 4 J T g 0 J U U w J U I 5 J T g 5 J U U w J U I 4 J U I y J U U w J U I 4 J U F E J U U w J U I 4 J U I 4 J U U w J U I 4 J T l C J U U w J U I 5 J T g y J U U w J U I 4 J U E w J U U w J U I 4 J T g 0 J U U w J U I 4 J T l B J U U w J U I 4 J U E z J U U w J U I 4 J U I 0 J U U w J U I 5 J T g y J U U w J U I 4 J U E w J U U w J U I 4 J T g 0 J T I w K E N P T l N V T V A p J T I w J T N F J T N F J T I w J U U w J U I 5 J T g x J U U w J U I 4 J T l G J U U w J U I 4 J T h B J U U w J U I 4 J U I x J U U w J U I 5 J T g 4 J U U w J U I 4 J T k 5 J T I w K E Z B U 0 h J T 0 4 p J T I w K D I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F M C V C O C V B Q S V F M C V C O C V C N C V F M C V C O C U 5 O S V F M C V C O C U 4 N C V F M C V C O S U 4 O S V F M C V C O C V C M i V F M C V C O C V B R C V F M C V C O C V C O C V F M C V C O C U 5 Q i V F M C V C O S U 4 M i V F M C V C O C V B M C V F M C V C O C U 4 N C V F M C V C O C U 5 Q S V F M C V C O C V B M y V F M C V C O C V C N C V F M C V C O S U 4 M i V F M C V C O C V B M C V F M C V C O C U 4 N C U y M C h D T 0 5 T V U 1 Q K S U y M C U z R S U z R S U y M C V F M C V C O S U 4 M S V F M C V C O C U 5 R i V F M C V C O C U 4 Q S V F M C V C O C V C M S V F M C V C O S U 4 O C V F M C V C O C U 5 O S U y M C h G Q V N I S U 9 O K S U y M C g y K S 9 E Y X R h N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F M C V C O C V B Q S V F M C V C O C V C N C V F M C V C O C U 5 O S V F M C V C O C U 4 N C V F M C V C O S U 4 O S V F M C V C O C V C M i V F M C V C O C V B R C V F M C V C O C V C O C V F M C V C O C U 5 Q i V F M C V C O S U 4 M i V F M C V C O C V B M C V F M C V C O C U 4 N C V F M C V C O C U 5 Q S V F M C V C O C V B M y V F M C V C O C V C N C V F M C V C O S U 4 M i V F M C V C O C V B M C V F M C V C O C U 4 N C U y M C h D T 0 5 T V U 1 Q K S U y M C U z R S U z R S U y M C V F M C V C O C U 4 M i V F M C V C O C V B R C V F M C V C O C U 4 N y V F M C V C O S U 4 M y V F M C V C O C U 4 Q S V F M C V C O S U 4 O S V F M C V C O S U 4 M y V F M C V C O C U 5 O S V F M C V C O C U 4 N C V F M C V C O C V B M y V F M C V C O C V C M S V F M C V C O C V B N y V F M C V C O S U 4 M C V F M C V C O C V B M y V F M C V C O C V C N y V F M C V C O C V B R C V F M C V C O C U 5 O S V F M C V C O S U 4 M S V F M C V C O C V B N S V F M C V C O C V C M C V F M C V C O C V B Q S V F M C V C O C V C M y V F M C V C O C U 5 O S V F M C V C O C V C M S V F M C V C O C U 4 M S V F M C V C O C U 4 N y V F M C V C O C V C M i V F M C V C O C U 5 O S U y M C h I T 0 1 F K S U y M C g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k Z p b G x F c n J v c k N v Z G U i I F Z h b H V l P S J z V W 5 r b m 9 3 b i I g L z 4 8 R W 5 0 c n k g V H l w Z T 0 i U X V l c n l J R C I g V m F s d W U 9 I n N j N z Y 4 N j V j N y 0 z M j R j L T Q 5 Y 2 M t Y j c 4 Z C 0 1 Y T c 4 M W M y Y m Z i Y z Q i I C 8 + P E V u d H J 5 I F R 5 c G U 9 I k F k Z G V k V G 9 E Y X R h T W 9 k Z W w i I F Z h b H V l P S J s M C I g L z 4 8 R W 5 0 c n k g V H l w Z T 0 i R m l s b E x h c 3 R V c G R h d G V k I i B W Y W x 1 Z T 0 i Z D I w M j Q t M D Q t M T h U M T A 6 M T A 6 M T U u M D Q 4 M z I 1 M F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J U U w J U I 4 J U F B J U U w J U I 4 J U I 0 J U U w J U I 4 J T k 5 J U U w J U I 4 J T g 0 J U U w J U I 5 J T g 5 J U U w J U I 4 J U I y J U U w J U I 4 J U F E J U U w J U I 4 J U I 4 J U U w J U I 4 J T l C J U U w J U I 5 J T g y J U U w J U I 4 J U E w J U U w J U I 4 J T g 0 J U U w J U I 4 J T l B J U U w J U I 4 J U E z J U U w J U I 4 J U I 0 J U U w J U I 5 J T g y J U U w J U I 4 J U E w J U U w J U I 4 J T g 0 J T I w K E N P T l N V T V A p J T I w J T N F J T N F J T I w J U U w J U I 4 J T g y J U U w J U I 4 J U F E J U U w J U I 4 J T g 3 J U U w J U I 5 J T g z J U U w J U I 4 J T h B J U U w J U I 5 J T g 5 J U U w J U I 5 J T g z J U U w J U I 4 J T k 5 J U U w J U I 4 J T g 0 J U U w J U I 4 J U E z J U U w J U I 4 J U I x J U U w J U I 4 J U E 3 J U U w J U I 5 J T g w J U U w J U I 4 J U E z J U U w J U I 4 J U I 3 J U U w J U I 4 J U F E J U U w J U I 4 J T k 5 J U U w J U I 5 J T g x J U U w J U I 4 J U E 1 J U U w J U I 4 J U I w J U U w J U I 4 J U F B J U U w J U I 4 J U I z J U U w J U I 4 J T k 5 J U U w J U I 4 J U I x J U U w J U I 4 J T g x J U U w J U I 4 J T g 3 J U U w J U I 4 J U I y J U U w J U I 4 J T k 5 J T I w K E h P T U U p J T I w K D I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F M C V C O C V B Q S V F M C V C O C V C N C V F M C V C O C U 5 O S V F M C V C O C U 4 N C V F M C V C O S U 4 O S V F M C V C O C V C M i V F M C V C O C V B R C V F M C V C O C V C O C V F M C V C O C U 5 Q i V F M C V C O S U 4 M i V F M C V C O C V B M C V F M C V C O C U 4 N C V F M C V C O C U 5 Q S V F M C V C O C V B M y V F M C V C O C V C N C V F M C V C O S U 4 M i V F M C V C O C V B M C V F M C V C O C U 4 N C U y M C h D T 0 5 T V U 1 Q K S U y M C U z R S U z R S U y M C V F M C V C O C U 4 M i V F M C V C O C V B R C V F M C V C O C U 4 N y V F M C V C O S U 4 M y V F M C V C O C U 4 Q S V F M C V C O S U 4 O S V F M C V C O S U 4 M y V F M C V C O C U 5 O S V F M C V C O C U 4 N C V F M C V C O C V B M y V F M C V C O C V C M S V F M C V C O C V B N y V F M C V C O S U 4 M C V F M C V C O C V B M y V F M C V C O C V C N y V F M C V C O C V B R C V F M C V C O C U 5 O S V F M C V C O S U 4 M S V F M C V C O C V B N S V F M C V C O C V C M C V F M C V C O C V B Q S V F M C V C O C V C M y V F M C V C O C U 5 O S V F M C V C O C V C M S V F M C V C O C U 4 M S V F M C V C O C U 4 N y V F M C V C O C V C M i V F M C V C O C U 5 O S U y M C h I T 0 1 F K S U y M C g y K S 9 E Y X R h N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F M C V C O C V B Q S V F M C V C O C V C N C V F M C V C O C U 5 O S V F M C V C O C U 4 N C V F M C V C O S U 4 O S V F M C V C O C V C M i V F M C V C O C V B R C V F M C V C O C V C O C V F M C V C O C U 5 Q i V F M C V C O S U 4 M i V F M C V C O C V B M C V F M C V C O C U 4 N C V F M C V C O C U 5 Q S V F M C V C O C V B M y V F M C V C O C V C N C V F M C V C O S U 4 M i V F M C V C O C V B M C V F M C V C O C U 4 N C U y M C h D T 0 5 T V U 1 Q K S U y M C U z R S U z R S U y M C V F M C V C O C U 4 M i V F M C V C O C V B R C V F M C V C O C U 4 N y V F M C V C O S U 4 M y V F M C V C O C U 4 Q S V F M C V C O S U 4 O S V F M C V C O C V B Q S V F M C V C O S U 4 O C V F M C V C O C V B N y V F M C V C O C U 5 O S V F M C V C O C U 5 N S V F M C V C O C V C M S V F M C V C O C V B N y V F M C V C O S U 4 M S V F M C V C O C V B N S V F M C V C O C V C M C V F M C V C O S U 4 M C V F M C V C O C V B N y V F M C V C O C U 4 Q S V F M C V C O C V B M C V F M C V C O C V C M S V F M C V C O C U 5 M y V F M C V C O C U 5 M S V F M C V C O S U 4 Q y U y M C h Q R V J T T 0 4 p J T I w K D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R m l s b E V y c m 9 y Q 2 9 k Z S I g V m F s d W U 9 I n N V b m t u b 3 d u I i A v P j x F b n R y e S B U e X B l P S J R d W V y e U l E I i B W Y W x 1 Z T 0 i c 2 Z l M D I 1 M W Y w L T d k Y W E t N G J j N y 0 5 Y z N h L T M y M 2 I w N j c 0 Z T k w M C I g L z 4 8 R W 5 0 c n k g V H l w Z T 0 i Q W R k Z W R U b 0 R h d G F N b 2 R l b C I g V m F s d W U 9 I m w w I i A v P j x F b n R y e S B U e X B l P S J G a W x s T G F z d F V w Z G F 0 Z W Q i I F Z h b H V l P S J k M j A y N C 0 w N C 0 x O F Q x M D o x M D o x N S 4 w O D E z M j U w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l R T A l Q j g l Q U E l R T A l Q j g l Q j Q l R T A l Q j g l O T k l R T A l Q j g l O D Q l R T A l Q j k l O D k l R T A l Q j g l Q j I l R T A l Q j g l Q U Q l R T A l Q j g l Q j g l R T A l Q j g l O U I l R T A l Q j k l O D I l R T A l Q j g l Q T A l R T A l Q j g l O D Q l R T A l Q j g l O U E l R T A l Q j g l Q T M l R T A l Q j g l Q j Q l R T A l Q j k l O D I l R T A l Q j g l Q T A l R T A l Q j g l O D Q l M j A o Q 0 9 O U 1 V N U C k l M j A l M 0 U l M 0 U l M j A l R T A l Q j g l O D I l R T A l Q j g l Q U Q l R T A l Q j g l O D c l R T A l Q j k l O D M l R T A l Q j g l O E E l R T A l Q j k l O D k l R T A l Q j g l Q U E l R T A l Q j k l O D g l R T A l Q j g l Q T c l R T A l Q j g l O T k l R T A l Q j g l O T U l R T A l Q j g l Q j E l R T A l Q j g l Q T c l R T A l Q j k l O D E l R T A l Q j g l Q T U l R T A l Q j g l Q j A l R T A l Q j k l O D A l R T A l Q j g l Q T c l R T A l Q j g l O E E l R T A l Q j g l Q T A l R T A l Q j g l Q j E l R T A l Q j g l O T M l R T A l Q j g l O T E l R T A l Q j k l O E M l M j A o U E V S U 0 9 O K S U y M C g y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T A l Q j g l Q U E l R T A l Q j g l Q j Q l R T A l Q j g l O T k l R T A l Q j g l O D Q l R T A l Q j k l O D k l R T A l Q j g l Q j I l R T A l Q j g l Q U Q l R T A l Q j g l Q j g l R T A l Q j g l O U I l R T A l Q j k l O D I l R T A l Q j g l Q T A l R T A l Q j g l O D Q l R T A l Q j g l O U E l R T A l Q j g l Q T M l R T A l Q j g l Q j Q l R T A l Q j k l O D I l R T A l Q j g l Q T A l R T A l Q j g l O D Q l M j A o Q 0 9 O U 1 V N U C k l M j A l M 0 U l M 0 U l M j A l R T A l Q j g l O D I l R T A l Q j g l Q U Q l R T A l Q j g l O D c l R T A l Q j k l O D M l R T A l Q j g l O E E l R T A l Q j k l O D k l R T A l Q j g l Q U E l R T A l Q j k l O D g l R T A l Q j g l Q T c l R T A l Q j g l O T k l R T A l Q j g l O T U l R T A l Q j g l Q j E l R T A l Q j g l Q T c l R T A l Q j k l O D E l R T A l Q j g l Q T U l R T A l Q j g l Q j A l R T A l Q j k l O D A l R T A l Q j g l Q T c l R T A l Q j g l O E E l R T A l Q j g l Q T A l R T A l Q j g l Q j E l R T A l Q j g l O T M l R T A l Q j g l O T E l R T A l Q j k l O E M l M j A o U E V S U 0 9 O K S U y M C g y K S 9 E Y X R h N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F M C V C O C V B R C V F M C V C O C V B Q S V F M C V C O C V C M S V F M C V C O C U 4 N y V F M C V C O C V B Q i V F M C V C O C V C M i V F M C V C O C V B M y V F M C V C O C V C N C V F M C V C O C V B M S V F M C V C O C U 5 N y V F M C V C O C V B M y V F M C V C O C V C M S V F M C V C O C U 5 R S V F M C V C O C V B M i V F M C V C O S U 4 Q y V F M C V C O S U 4 M S V F M C V C O C V B N S V F M C V C O C V C M C V F M C V C O C U 4 M S V F M C V C O S U 4 O C V F M C V C O C V B R C V F M C V C O C V B Q S V F M C V C O C V B M y V F M C V C O S U 4 O S V F M C V C O C V C M i V F M C V C O C U 4 N y U y M C h Q U k 9 Q Q 0 9 O K S U y M C U z R S U z R S U y M C V F M C V C O C U 4 M S V F M C V C O C V B R C V F M C V C O C U 4 N y V F M C V C O C U 5 N y V F M C V C O C V C O C V F M C V C O C U 5 O S V F M C V C O C V B M y V F M C V C O C V B N y V F M C V C O C V B M S V F M C V C O C V B R C V F M C V C O C V B Q S V F M C V C O C V C M S V F M C V C O C U 4 N y V F M C V C O C V B Q i V F M C V C O C V C M i V F M C V C O C V B M y V F M C V C O C V C N C V F M C V C O C V B M S V F M C V C O C U 5 N y V F M C V C O C V B M y V F M C V C O C V C M S V F M C V C O C U 5 R S V F M C V C O C V B M i V F M C V C O S U 4 Q y V F M C V C O S U 4 M S V F M C V C O C V B N S V F M C V C O C V C M C V F M C V C O C U 4 M S V F M C V C O C V B R C V F M C V C O C U 4 N y V F M C V C O C U 5 N y V F M C V C O C V B M y V F M C V C O C V C M S V F M C V C O C V B Q S V F M C V C O C U 5 N S V F M C V C O S U 4 Q y U y M C g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k Z p b G x F c n J v c k N v Z G U i I F Z h b H V l P S J z V W 5 r b m 9 3 b i I g L z 4 8 R W 5 0 c n k g V H l w Z T 0 i U X V l c n l J R C I g V m F s d W U 9 I n M 1 M T I x N z k 4 O S 1 j Z m M w L T R h M z c t Y T M 1 Y i 0 0 M z B i M 2 N h N m N m N z M i I C 8 + P E V u d H J 5 I F R 5 c G U 9 I k F k Z G V k V G 9 E Y X R h T W 9 k Z W w i I F Z h b H V l P S J s M C I g L z 4 8 R W 5 0 c n k g V H l w Z T 0 i R m l s b E x h c 3 R V c G R h d G V k I i B W Y W x 1 Z T 0 i Z D I w M j Q t M D Q t M T h U M T A 6 M T A 6 M T U u M D k 0 M z I 0 O V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J U U w J U I 4 J U F E J U U w J U I 4 J U F B J U U w J U I 4 J U I x J U U w J U I 4 J T g 3 J U U w J U I 4 J U F C J U U w J U I 4 J U I y J U U w J U I 4 J U E z J U U w J U I 4 J U I 0 J U U w J U I 4 J U E x J U U w J U I 4 J T k 3 J U U w J U I 4 J U E z J U U w J U I 4 J U I x J U U w J U I 4 J T l F J U U w J U I 4 J U E y J U U w J U I 5 J T h D J U U w J U I 5 J T g x J U U w J U I 4 J U E 1 J U U w J U I 4 J U I w J U U w J U I 4 J T g x J U U w J U I 5 J T g 4 J U U w J U I 4 J U F E J U U w J U I 4 J U F B J U U w J U I 4 J U E z J U U w J U I 5 J T g 5 J U U w J U I 4 J U I y J U U w J U I 4 J T g 3 J T I w K F B S T 1 B D T 0 4 p J T I w J T N F J T N F J T I w J U U w J U I 4 J T g x J U U w J U I 4 J U F E J U U w J U I 4 J T g 3 J U U w J U I 4 J T k 3 J U U w J U I 4 J U I 4 J U U w J U I 4 J T k 5 J U U w J U I 4 J U E z J U U w J U I 4 J U E 3 J U U w J U I 4 J U E x J U U w J U I 4 J U F E J U U w J U I 4 J U F B J U U w J U I 4 J U I x J U U w J U I 4 J T g 3 J U U w J U I 4 J U F C J U U w J U I 4 J U I y J U U w J U I 4 J U E z J U U w J U I 4 J U I 0 J U U w J U I 4 J U E x J U U w J U I 4 J T k 3 J U U w J U I 4 J U E z J U U w J U I 4 J U I x J U U w J U I 4 J T l F J U U w J U I 4 J U E y J U U w J U I 5 J T h D J U U w J U I 5 J T g x J U U w J U I 4 J U E 1 J U U w J U I 4 J U I w J U U w J U I 4 J T g x J U U w J U I 4 J U F E J U U w J U I 4 J T g 3 J U U w J U I 4 J T k 3 J U U w J U I 4 J U E z J U U w J U I 4 J U I x J U U w J U I 4 J U F B J U U w J U I 4 J T k 1 J U U w J U I 5 J T h D J T I w K D I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F M C V C O C V B R C V F M C V C O C V B Q S V F M C V C O C V C M S V F M C V C O C U 4 N y V F M C V C O C V B Q i V F M C V C O C V C M i V F M C V C O C V B M y V F M C V C O C V C N C V F M C V C O C V B M S V F M C V C O C U 5 N y V F M C V C O C V B M y V F M C V C O C V C M S V F M C V C O C U 5 R S V F M C V C O C V B M i V F M C V C O S U 4 Q y V F M C V C O S U 4 M S V F M C V C O C V B N S V F M C V C O C V C M C V F M C V C O C U 4 M S V F M C V C O S U 4 O C V F M C V C O C V B R C V F M C V C O C V B Q S V F M C V C O C V B M y V F M C V C O S U 4 O S V F M C V C O C V C M i V F M C V C O C U 4 N y U y M C h Q U k 9 Q Q 0 9 O K S U y M C U z R S U z R S U y M C V F M C V C O C U 4 M S V F M C V C O C V B R C V F M C V C O C U 4 N y V F M C V C O C U 5 N y V F M C V C O C V C O C V F M C V C O C U 5 O S V F M C V C O C V B M y V F M C V C O C V B N y V F M C V C O C V B M S V F M C V C O C V B R C V F M C V C O C V B Q S V F M C V C O C V C M S V F M C V C O C U 4 N y V F M C V C O C V B Q i V F M C V C O C V C M i V F M C V C O C V B M y V F M C V C O C V C N C V F M C V C O C V B M S V F M C V C O C U 5 N y V F M C V C O C V B M y V F M C V C O C V C M S V F M C V C O C U 5 R S V F M C V C O C V B M i V F M C V C O S U 4 Q y V F M C V C O S U 4 M S V F M C V C O C V B N S V F M C V C O C V C M C V F M C V C O C U 4 M S V F M C V C O C V B R C V F M C V C O C U 4 N y V F M C V C O C U 5 N y V F M C V C O C V B M y V F M C V C O C V C M S V F M C V C O C V B Q S V F M C V C O C U 5 N S V F M C V C O S U 4 Q y U y M C g y K S 9 E Y X R h M T g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T A l Q j g l Q U Q l R T A l Q j g l Q U E l R T A l Q j g l Q j E l R T A l Q j g l O D c l R T A l Q j g l Q U I l R T A l Q j g l Q j I l R T A l Q j g l Q T M l R T A l Q j g l Q j Q l R T A l Q j g l Q T E l R T A l Q j g l O T c l R T A l Q j g l Q T M l R T A l Q j g l Q j E l R T A l Q j g l O U U l R T A l Q j g l Q T I l R T A l Q j k l O E M l R T A l Q j k l O D E l R T A l Q j g l Q T U l R T A l Q j g l Q j A l R T A l Q j g l O D E l R T A l Q j k l O D g l R T A l Q j g l Q U Q l R T A l Q j g l Q U E l R T A l Q j g l Q T M l R T A l Q j k l O D k l R T A l Q j g l Q j I l R T A l Q j g l O D c l M j A o U F J P U E N P T i k l M j A l M 0 U l M 0 U l M j A l R T A l Q j g l O U E l R T A l Q j g l Q T M l R T A l Q j g l Q j Q l R T A l Q j g l O D E l R T A l Q j g l Q j I l R T A l Q j g l Q T M l R T A l Q j g l Q T M l R T A l Q j g l Q j E l R T A l Q j g l O U E l R T A l Q j k l O D A l R T A l Q j g l Q U I l R T A l Q j g l Q T E l R T A l Q j g l Q j I l R T A l Q j g l O D E l R T A l Q j k l O D g l R T A l Q j g l Q U Q l R T A l Q j g l Q U E l R T A l Q j g l Q T M l R T A l Q j k l O D k l R T A l Q j g l Q j I l R T A l Q j g l O D c l M j A o Q 0 9 O U y k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G a W x s R X J y b 3 J D b 2 R l I i B W Y W x 1 Z T 0 i c 1 V u a 2 5 v d 2 4 i I C 8 + P E V u d H J 5 I F R 5 c G U 9 I l F 1 Z X J 5 S U Q i I F Z h b H V l P S J z M T E y O D g 4 Y W Y t N D l j Z C 0 0 N m V m L T k 2 Y m E t O G U 1 Y 2 Y 1 Y T h h N z Q 0 I i A v P j x F b n R y e S B U e X B l P S J B Z G R l Z F R v R G F 0 Y U 1 v Z G V s I i B W Y W x 1 Z T 0 i b D A i I C 8 + P E V u d H J 5 I F R 5 c G U 9 I k Z p b G x M Y X N 0 V X B k Y X R l Z C I g V m F s d W U 9 I m Q y M D I 0 L T A 0 L T E 4 V D E w O j E w O j E 1 L j E w O D M y N j R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y V F M C V C O C V B R C V F M C V C O C V B Q S V F M C V C O C V C M S V F M C V C O C U 4 N y V F M C V C O C V B Q i V F M C V C O C V C M i V F M C V C O C V B M y V F M C V C O C V C N C V F M C V C O C V B M S V F M C V C O C U 5 N y V F M C V C O C V B M y V F M C V C O C V C M S V F M C V C O C U 5 R S V F M C V C O C V B M i V F M C V C O S U 4 Q y V F M C V C O S U 4 M S V F M C V C O C V B N S V F M C V C O C V C M C V F M C V C O C U 4 M S V F M C V C O S U 4 O C V F M C V C O C V B R C V F M C V C O C V B Q S V F M C V C O C V B M y V F M C V C O S U 4 O S V F M C V C O C V C M i V F M C V C O C U 4 N y U y M C h Q U k 9 Q Q 0 9 O K S U y M C U z R S U z R S U y M C V F M C V C O C U 5 Q S V F M C V C O C V B M y V F M C V C O C V C N C V F M C V C O C U 4 M S V F M C V C O C V C M i V F M C V C O C V B M y V F M C V C O C V B M y V F M C V C O C V C M S V F M C V C O C U 5 Q S V F M C V C O S U 4 M C V F M C V C O C V B Q i V F M C V C O C V B M S V F M C V C O C V C M i V F M C V C O C U 4 M S V F M C V C O S U 4 O C V F M C V C O C V B R C V F M C V C O C V B Q S V F M C V C O C V B M y V F M C V C O S U 4 O S V F M C V C O C V C M i V F M C V C O C U 4 N y U y M C h D T 0 5 T K S U y M C g y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T A l Q j g l Q U Q l R T A l Q j g l Q U E l R T A l Q j g l Q j E l R T A l Q j g l O D c l R T A l Q j g l Q U I l R T A l Q j g l Q j I l R T A l Q j g l Q T M l R T A l Q j g l Q j Q l R T A l Q j g l Q T E l R T A l Q j g l O T c l R T A l Q j g l Q T M l R T A l Q j g l Q j E l R T A l Q j g l O U U l R T A l Q j g l Q T I l R T A l Q j k l O E M l R T A l Q j k l O D E l R T A l Q j g l Q T U l R T A l Q j g l Q j A l R T A l Q j g l O D E l R T A l Q j k l O D g l R T A l Q j g l Q U Q l R T A l Q j g l Q U E l R T A l Q j g l Q T M l R T A l Q j k l O D k l R T A l Q j g l Q j I l R T A l Q j g l O D c l M j A o U F J P U E N P T i k l M j A l M 0 U l M 0 U l M j A l R T A l Q j g l O U E l R T A l Q j g l Q T M l R T A l Q j g l Q j Q l R T A l Q j g l O D E l R T A l Q j g l Q j I l R T A l Q j g l Q T M l R T A l Q j g l Q T M l R T A l Q j g l Q j E l R T A l Q j g l O U E l R T A l Q j k l O D A l R T A l Q j g l Q U I l R T A l Q j g l Q T E l R T A l Q j g l Q j I l R T A l Q j g l O D E l R T A l Q j k l O D g l R T A l Q j g l Q U Q l R T A l Q j g l Q U E l R T A l Q j g l Q T M l R T A l Q j k l O D k l R T A l Q j g l Q j I l R T A l Q j g l O D c l M j A o Q 0 9 O U y k l M j A o M i k v R G F 0 Y T E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U w J U I 4 J U F E J U U w J U I 4 J U F B J U U w J U I 4 J U I x J U U w J U I 4 J T g 3 J U U w J U I 4 J U F C J U U w J U I 4 J U I y J U U w J U I 4 J U E z J U U w J U I 4 J U I 0 J U U w J U I 4 J U E x J U U w J U I 4 J T k 3 J U U w J U I 4 J U E z J U U w J U I 4 J U I x J U U w J U I 4 J T l F J U U w J U I 4 J U E y J U U w J U I 5 J T h D J U U w J U I 5 J T g x J U U w J U I 4 J U E 1 J U U w J U I 4 J U I w J U U w J U I 4 J T g x J U U w J U I 5 J T g 4 J U U w J U I 4 J U F E J U U w J U I 4 J U F B J U U w J U I 4 J U E z J U U w J U I 5 J T g 5 J U U w J U I 4 J U I y J U U w J U I 4 J T g 3 J T I w K F B S T 1 B D T 0 4 p J T I w J T N F J T N F J T I w J U U w J U I 4 J T l F J U U w J U I 4 J U I x J U U w J U I 4 J T k y J U U w J U I 4 J T k 5 J U U w J U I 4 J U I y J U U w J U I 4 J U F E J U U w J U I 4 J U F B J U U w J U I 4 J U I x J U U w J U I 4 J T g 3 J U U w J U I 4 J U F C J U U w J U I 4 J U I y J U U w J U I 4 J U E z J U U w J U I 4 J U I 0 J U U w J U I 4 J U E x J U U w J U I 4 J T k 3 J U U w J U I 4 J U E z J U U w J U I 4 J U I x J U U w J U I 4 J T l F J U U w J U I 4 J U E y J U U w J U I 5 J T h D J T I w K F B S T 1 A p J T I w K D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R m l s b E V y c m 9 y Q 2 9 k Z S I g V m F s d W U 9 I n N V b m t u b 3 d u I i A v P j x F b n R y e S B U e X B l P S J R d W V y e U l E I i B W Y W x 1 Z T 0 i c z A 5 N j I 1 N T E 0 L W E 5 N G I t N G U 4 M S 1 i Z W Y 2 L T Y 4 O D h i M z R m M j E w Y y I g L z 4 8 R W 5 0 c n k g V H l w Z T 0 i Q W R k Z W R U b 0 R h d G F N b 2 R l b C I g V m F s d W U 9 I m w w I i A v P j x F b n R y e S B U e X B l P S J G a W x s T G F z d F V w Z G F 0 Z W Q i I F Z h b H V l P S J k M j A y N C 0 w N C 0 x O F Q x M D o x M D o x N S 4 x N D Q 4 M z I 2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l R T A l Q j g l Q U Q l R T A l Q j g l Q U E l R T A l Q j g l Q j E l R T A l Q j g l O D c l R T A l Q j g l Q U I l R T A l Q j g l Q j I l R T A l Q j g l Q T M l R T A l Q j g l Q j Q l R T A l Q j g l Q T E l R T A l Q j g l O T c l R T A l Q j g l Q T M l R T A l Q j g l Q j E l R T A l Q j g l O U U l R T A l Q j g l Q T I l R T A l Q j k l O E M l R T A l Q j k l O D E l R T A l Q j g l Q T U l R T A l Q j g l Q j A l R T A l Q j g l O D E l R T A l Q j k l O D g l R T A l Q j g l Q U Q l R T A l Q j g l Q U E l R T A l Q j g l Q T M l R T A l Q j k l O D k l R T A l Q j g l Q j I l R T A l Q j g l O D c l M j A o U F J P U E N P T i k l M j A l M 0 U l M 0 U l M j A l R T A l Q j g l O U U l R T A l Q j g l Q j E l R T A l Q j g l O T I l R T A l Q j g l O T k l R T A l Q j g l Q j I l R T A l Q j g l Q U Q l R T A l Q j g l Q U E l R T A l Q j g l Q j E l R T A l Q j g l O D c l R T A l Q j g l Q U I l R T A l Q j g l Q j I l R T A l Q j g l Q T M l R T A l Q j g l Q j Q l R T A l Q j g l Q T E l R T A l Q j g l O T c l R T A l Q j g l Q T M l R T A l Q j g l Q j E l R T A l Q j g l O U U l R T A l Q j g l Q T I l R T A l Q j k l O E M l M j A o U F J P U C k l M j A o M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U w J U I 4 J U F E J U U w J U I 4 J U F B J U U w J U I 4 J U I x J U U w J U I 4 J T g 3 J U U w J U I 4 J U F C J U U w J U I 4 J U I y J U U w J U I 4 J U E z J U U w J U I 4 J U I 0 J U U w J U I 4 J U E x J U U w J U I 4 J T k 3 J U U w J U I 4 J U E z J U U w J U I 4 J U I x J U U w J U I 4 J T l F J U U w J U I 4 J U E y J U U w J U I 5 J T h D J U U w J U I 5 J T g x J U U w J U I 4 J U E 1 J U U w J U I 4 J U I w J U U w J U I 4 J T g x J U U w J U I 5 J T g 4 J U U w J U I 4 J U F E J U U w J U I 4 J U F B J U U w J U I 4 J U E z J U U w J U I 5 J T g 5 J U U w J U I 4 J U I y J U U w J U I 4 J T g 3 J T I w K F B S T 1 B D T 0 4 p J T I w J T N F J T N F J T I w J U U w J U I 4 J T l F J U U w J U I 4 J U I x J U U w J U I 4 J T k y J U U w J U I 4 J T k 5 J U U w J U I 4 J U I y J U U w J U I 4 J U F E J U U w J U I 4 J U F B J U U w J U I 4 J U I x J U U w J U I 4 J T g 3 J U U w J U I 4 J U F C J U U w J U I 4 J U I y J U U w J U I 4 J U E z J U U w J U I 4 J U I 0 J U U w J U I 4 J U E x J U U w J U I 4 J T k 3 J U U w J U I 4 J U E z J U U w J U I 4 J U I x J U U w J U I 4 J T l F J U U w J U I 4 J U E y J U U w J U I 5 J T h D J T I w K F B S T 1 A p J T I w K D I p L 0 R h d G E x N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F M C V C O C V B R C V F M C V C O C V B Q S V F M C V C O C V C M S V F M C V C O C U 4 N y V F M C V C O C V B Q i V F M C V C O C V C M i V F M C V C O C V B M y V F M C V C O C V C N C V F M C V C O C V B M S V F M C V C O C U 5 N y V F M C V C O C V B M y V F M C V C O C V C M S V F M C V C O C U 5 R S V F M C V C O C V B M i V F M C V C O S U 4 Q y V F M C V C O S U 4 M S V F M C V C O C V B N S V F M C V C O C V C M C V F M C V C O C U 4 M S V F M C V C O S U 4 O C V F M C V C O C V B R C V F M C V C O C V B Q S V F M C V C O C V B M y V F M C V C O S U 4 O S V F M C V C O C V C M i V F M C V C O C U 4 N y U y M C h Q U k 9 Q Q 0 9 O K S U y M C U z R S U z R S U y M C V F M C V C O C V B N y V F M C V C O C V C M S V F M C V C O C V B Q S V F M C V C O C U 5 N C V F M C V C O C V C O C V F M C V C O C U 4 M S V F M C V C O S U 4 O C V F M C V C O C V B R C V F M C V C O C V B Q S V F M C V C O C V B M y V F M C V C O S U 4 O S V F M C V C O C V C M i V F M C V C O C U 4 N y U y M C h D T 0 5 N Q V Q p J T I w K D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R m l s b E V y c m 9 y Q 2 9 k Z S I g V m F s d W U 9 I n N V b m t u b 3 d u I i A v P j x F b n R y e S B U e X B l P S J R d W V y e U l E I i B W Y W x 1 Z T 0 i c 2 F k Z G Q 1 Z j U z L T l k M z I t N G I w N i 1 i O D N l L T k 4 N G I x Z G J k O T E z Y i I g L z 4 8 R W 5 0 c n k g V H l w Z T 0 i Q W R k Z W R U b 0 R h d G F N b 2 R l b C I g V m F s d W U 9 I m w w I i A v P j x F b n R y e S B U e X B l P S J G a W x s T G F z d F V w Z G F 0 Z W Q i I F Z h b H V l P S J k M j A y N C 0 w N C 0 x O F Q x M D o x M D o x N S 4 x N T c 4 M z I 3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l R T A l Q j g l Q U Q l R T A l Q j g l Q U E l R T A l Q j g l Q j E l R T A l Q j g l O D c l R T A l Q j g l Q U I l R T A l Q j g l Q j I l R T A l Q j g l Q T M l R T A l Q j g l Q j Q l R T A l Q j g l Q T E l R T A l Q j g l O T c l R T A l Q j g l Q T M l R T A l Q j g l Q j E l R T A l Q j g l O U U l R T A l Q j g l Q T I l R T A l Q j k l O E M l R T A l Q j k l O D E l R T A l Q j g l Q T U l R T A l Q j g l Q j A l R T A l Q j g l O D E l R T A l Q j k l O D g l R T A l Q j g l Q U Q l R T A l Q j g l Q U E l R T A l Q j g l Q T M l R T A l Q j k l O D k l R T A l Q j g l Q j I l R T A l Q j g l O D c l M j A o U F J P U E N P T i k l M j A l M 0 U l M 0 U l M j A l R T A l Q j g l Q T c l R T A l Q j g l Q j E l R T A l Q j g l Q U E l R T A l Q j g l O T Q l R T A l Q j g l Q j g l R T A l Q j g l O D E l R T A l Q j k l O D g l R T A l Q j g l Q U Q l R T A l Q j g l Q U E l R T A l Q j g l Q T M l R T A l Q j k l O D k l R T A l Q j g l Q j I l R T A l Q j g l O D c l M j A o Q 0 9 O T U F U K S U y M C g y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T A l Q j g l Q U Q l R T A l Q j g l Q U E l R T A l Q j g l Q j E l R T A l Q j g l O D c l R T A l Q j g l Q U I l R T A l Q j g l Q j I l R T A l Q j g l Q T M l R T A l Q j g l Q j Q l R T A l Q j g l Q T E l R T A l Q j g l O T c l R T A l Q j g l Q T M l R T A l Q j g l Q j E l R T A l Q j g l O U U l R T A l Q j g l Q T I l R T A l Q j k l O E M l R T A l Q j k l O D E l R T A l Q j g l Q T U l R T A l Q j g l Q j A l R T A l Q j g l O D E l R T A l Q j k l O D g l R T A l Q j g l Q U Q l R T A l Q j g l Q U E l R T A l Q j g l Q T M l R T A l Q j k l O D k l R T A l Q j g l Q j I l R T A l Q j g l O D c l M j A o U F J P U E N P T i k l M j A l M 0 U l M 0 U l M j A l R T A l Q j g l Q T c l R T A l Q j g l Q j E l R T A l Q j g l Q U E l R T A l Q j g l O T Q l R T A l Q j g l Q j g l R T A l Q j g l O D E l R T A l Q j k l O D g l R T A l Q j g l Q U Q l R T A l Q j g l Q U E l R T A l Q j g l Q T M l R T A l Q j k l O D k l R T A l Q j g l Q j I l R T A l Q j g l O D c l M j A o Q 0 9 O T U F U K S U y M C g y K S 9 E Y X R h M T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T A l Q j g l Q U Q l R T A l Q j g l Q U E l R T A l Q j g l Q j E l R T A l Q j g l O D c l R T A l Q j g l Q U I l R T A l Q j g l Q j I l R T A l Q j g l Q T M l R T A l Q j g l Q j Q l R T A l Q j g l Q T E l R T A l Q j g l O T c l R T A l Q j g l Q T M l R T A l Q j g l Q j E l R T A l Q j g l O U U l R T A l Q j g l Q T I l R T A l Q j k l O E M l R T A l Q j k l O D E l R T A l Q j g l Q T U l R T A l Q j g l Q j A l R T A l Q j g l O D E l R T A l Q j k l O D g l R T A l Q j g l Q U Q l R T A l Q j g l Q U E l R T A l Q j g l Q T M l R T A l Q j k l O D k l R T A l Q j g l Q j I l R T A l Q j g l O D c l M j A o U F J P U E N P T i k l M j A l M 0 U l M 0 U l M j A l R T A l Q j g l Q T c l R T A l Q j g l Q j E l R T A l Q j g l Q U E l R T A l Q j g l O T Q l R T A l Q j g l Q j g l R T A l Q j g l O D E l R T A l Q j k l O D g l R T A l Q j g l Q U Q l R T A l Q j g l Q U E l R T A l Q j g l Q T M l R T A l Q j k l O D k l R T A l Q j g l Q j I l R T A l Q j g l O D c l M j A o Q 0 9 O T U F U K S U y M C g y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J T I w M T A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S I g L z 4 8 R W 5 0 c n k g V H l w Z T 0 i U X V l c n l J R C I g V m F s d W U 9 I n N j N T E 0 M m Q 0 M S 0 1 M 2 Y 5 L T R k M W Y t Y T I 0 M i 0 x Y W U z O D A 5 Y m M x Z G Q i I C 8 + P E V u d H J 5 I F R 5 c G U 9 I k Z p b G x F c n J v c k N v Z G U i I F Z h b H V l P S J z V W 5 r b m 9 3 b i I g L z 4 8 R W 5 0 c n k g V H l w Z T 0 i Q W R k Z W R U b 0 R h d G F N b 2 R l b C I g V m F s d W U 9 I m w w I i A v P j x F b n R y e S B U e X B l P S J G a W x s T G F z d F V w Z G F 0 Z W Q i I F Z h b H V l P S J k M j A y N C 0 w N C 0 x O F Q x M D o x M D o x N S 4 x O T I 4 M z I 1 W i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E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I D E w L 0 F 1 d G 9 S Z W 1 v d m V k Q 2 9 s d W 1 u c z E u e + C 4 q + C 4 p e C 4 s e C 4 g e C 4 l + C 4 o + C 4 s e C 4 n u C 4 o u C 5 j C w w f S Z x d W 9 0 O y w m c X V v d D t T Z W N 0 a W 9 u M S 9 U Y W J s Z S A x M C 9 B d X R v U m V t b 3 Z l Z E N v b H V t b n M x L n v g u Y D g u J v g u L T g u J Q s M X 0 m c X V v d D s s J n F 1 b 3 Q 7 U 2 V j d G l v b j E v V G F i b G U g M T A v Q X V 0 b 1 J l b W 9 2 Z W R D b 2 x 1 b W 5 z M S 5 7 4 L i q 4 L i 5 4 L i H 4 L i q 4 L i 4 4 L i U L D J 9 J n F 1 b 3 Q 7 L C Z x d W 9 0 O 1 N l Y 3 R p b 2 4 x L 1 R h Y m x l I D E w L 0 F 1 d G 9 S Z W 1 v d m V k Q 2 9 s d W 1 u c z E u e + C 4 l e C 5 i O C 4 s + C 4 q u C 4 u O C 4 l C w z f S Z x d W 9 0 O y w m c X V v d D t T Z W N 0 a W 9 u M S 9 U Y W J s Z S A x M C 9 B d X R v U m V t b 3 Z l Z E N v b H V t b n M x L n v g u K X g u Y j g u L L g u K r g u L j g u J Q s N H 0 m c X V v d D s s J n F 1 b 3 Q 7 U 2 V j d G l v b j E v V G F i b G U g M T A v Q X V 0 b 1 J l b W 9 2 Z W R D b 2 x 1 b W 5 z M S 5 7 4 L m A 4 L i b 4 L i l 4 L i 1 4 L m I 4 L i i 4 L i Z I O C 5 g e C 4 m + C 4 p e C 4 h y w 1 f S Z x d W 9 0 O y w m c X V v d D t T Z W N 0 a W 9 u M S 9 U Y W J s Z S A x M C 9 B d X R v U m V t b 3 Z l Z E N v b H V t b n M x L n s l 4 L m A 4 L i b 4 L i l 4 L i 1 4 L m I 4 L i i 4 L i Z I O C 5 g e C 4 m + C 4 p e C 4 h y w 2 f S Z x d W 9 0 O y w m c X V v d D t T Z W N 0 a W 9 u M S 9 U Y W J s Z S A x M C 9 B d X R v U m V t b 3 Z l Z E N v b H V t b n M x L n v g u Y D g u K r g u J n g u K 0 g 4 L i L 4 L i 3 4 L m J 4 L i t L D d 9 J n F 1 b 3 Q 7 L C Z x d W 9 0 O 1 N l Y 3 R p b 2 4 x L 1 R h Y m x l I D E w L 0 F 1 d G 9 S Z W 1 v d m V k Q 2 9 s d W 1 u c z E u e + C 5 g O C 4 q u C 4 m e C 4 r S D g u I L g u L L g u K I s O H 0 m c X V v d D s s J n F 1 b 3 Q 7 U 2 V j d G l v b j E v V G F i b G U g M T A v Q X V 0 b 1 J l b W 9 2 Z W R D b 2 x 1 b W 5 z M S 5 7 4 L i b 4 L i j 4 L i 0 4 L i h 4 L i y 4 L i T I C j g u K v g u L j g u Y n g u J k p L D l 9 J n F 1 b 3 Q 7 L C Z x d W 9 0 O 1 N l Y 3 R p b 2 4 x L 1 R h Y m x l I D E w L 0 F 1 d G 9 S Z W 1 v d m V k Q 2 9 s d W 1 u c z E u e + C 4 o e C 4 u e C 4 p e C 4 h O C 5 i O C 4 s i A o X H U w M D I 3 M D A w I O C 4 m u C 4 s u C 4 l y k s M T B 9 J n F 1 b 3 Q 7 X S w m c X V v d D t D b 2 x 1 b W 5 D b 3 V u d C Z x d W 9 0 O z o x M S w m c X V v d D t L Z X l D b 2 x 1 b W 5 O Y W 1 l c y Z x d W 9 0 O z p b X S w m c X V v d D t D b 2 x 1 b W 5 J Z G V u d G l 0 a W V z J n F 1 b 3 Q 7 O l s m c X V v d D t T Z W N 0 a W 9 u M S 9 U Y W J s Z S A x M C 9 B d X R v U m V t b 3 Z l Z E N v b H V t b n M x L n v g u K v g u K X g u L H g u I H g u J f g u K P g u L H g u J 7 g u K L g u Y w s M H 0 m c X V v d D s s J n F 1 b 3 Q 7 U 2 V j d G l v b j E v V G F i b G U g M T A v Q X V 0 b 1 J l b W 9 2 Z W R D b 2 x 1 b W 5 z M S 5 7 4 L m A 4 L i b 4 L i 0 4 L i U L D F 9 J n F 1 b 3 Q 7 L C Z x d W 9 0 O 1 N l Y 3 R p b 2 4 x L 1 R h Y m x l I D E w L 0 F 1 d G 9 S Z W 1 v d m V k Q 2 9 s d W 1 u c z E u e + C 4 q u C 4 u e C 4 h + C 4 q u C 4 u O C 4 l C w y f S Z x d W 9 0 O y w m c X V v d D t T Z W N 0 a W 9 u M S 9 U Y W J s Z S A x M C 9 B d X R v U m V t b 3 Z l Z E N v b H V t b n M x L n v g u J X g u Y j g u L P g u K r g u L j g u J Q s M 3 0 m c X V v d D s s J n F 1 b 3 Q 7 U 2 V j d G l v b j E v V G F i b G U g M T A v Q X V 0 b 1 J l b W 9 2 Z W R D b 2 x 1 b W 5 z M S 5 7 4 L i l 4 L m I 4 L i y 4 L i q 4 L i 4 4 L i U L D R 9 J n F 1 b 3 Q 7 L C Z x d W 9 0 O 1 N l Y 3 R p b 2 4 x L 1 R h Y m x l I D E w L 0 F 1 d G 9 S Z W 1 v d m V k Q 2 9 s d W 1 u c z E u e + C 5 g O C 4 m + C 4 p e C 4 t e C 5 i O C 4 o u C 4 m S D g u Y H g u J v g u K X g u I c s N X 0 m c X V v d D s s J n F 1 b 3 Q 7 U 2 V j d G l v b j E v V G F i b G U g M T A v Q X V 0 b 1 J l b W 9 2 Z W R D b 2 x 1 b W 5 z M S 5 7 J e C 5 g O C 4 m + C 4 p e C 4 t e C 5 i O C 4 o u C 4 m S D g u Y H g u J v g u K X g u I c s N n 0 m c X V v d D s s J n F 1 b 3 Q 7 U 2 V j d G l v b j E v V G F i b G U g M T A v Q X V 0 b 1 J l b W 9 2 Z W R D b 2 x 1 b W 5 z M S 5 7 4 L m A 4 L i q 4 L i Z 4 L i t I O C 4 i + C 4 t + C 5 i e C 4 r S w 3 f S Z x d W 9 0 O y w m c X V v d D t T Z W N 0 a W 9 u M S 9 U Y W J s Z S A x M C 9 B d X R v U m V t b 3 Z l Z E N v b H V t b n M x L n v g u Y D g u K r g u J n g u K 0 g 4 L i C 4 L i y 4 L i i L D h 9 J n F 1 b 3 Q 7 L C Z x d W 9 0 O 1 N l Y 3 R p b 2 4 x L 1 R h Y m x l I D E w L 0 F 1 d G 9 S Z W 1 v d m V k Q 2 9 s d W 1 u c z E u e + C 4 m + C 4 o + C 4 t O C 4 o e C 4 s u C 4 k y A o 4 L i r 4 L i 4 4 L m J 4 L i Z K S w 5 f S Z x d W 9 0 O y w m c X V v d D t T Z W N 0 a W 9 u M S 9 U Y W J s Z S A x M C 9 B d X R v U m V t b 3 Z l Z E N v b H V t b n M x L n v g u K H g u L n g u K X g u I T g u Y j g u L I g K F x 1 M D A y N z A w M C D g u J r g u L L g u J c p L D E w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l M j A x M C U y M C g y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S U y M D E w J T I w K D I p L 0 R h d G E x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J T I w M T A l M j A o M i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S U y M D E x J T I w K D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S I g L z 4 8 R W 5 0 c n k g V H l w Z T 0 i U X V l c n l J R C I g V m F s d W U 9 I n M 0 Y 2 M 5 Z j R h O C 1 j N z N h L T Q z N W I t O T h m M S 1 j Y 2 R m M D J m Z D Z i Y T k i I C 8 + P E V u d H J 5 I F R 5 c G U 9 I k Z p b G x F c n J v c k N v Z G U i I F Z h b H V l P S J z V W 5 r b m 9 3 b i I g L z 4 8 R W 5 0 c n k g V H l w Z T 0 i Q W R k Z W R U b 0 R h d G F N b 2 R l b C I g V m F s d W U 9 I m w w I i A v P j x F b n R y e S B U e X B l P S J G a W x s T G F z d F V w Z G F 0 Z W Q i I F Z h b H V l P S J k M j A y N C 0 w N C 0 x O F Q x M D o x M D o x N S 4 y M D U 4 M z I 3 W i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g M T E v Q X V 0 b 1 J l b W 9 2 Z W R D b 2 x 1 b W 5 z M S 5 7 U 3 l t Y m 9 s L D B 9 J n F 1 b 3 Q 7 L C Z x d W 9 0 O 1 N l Y 3 R p b 2 4 x L 1 R h Y m x l I D E x L 0 F 1 d G 9 S Z W 1 v d m V k Q 2 9 s d W 1 u c z E u e 0 x h c 3 Q s M X 0 m c X V v d D s s J n F 1 b 3 Q 7 U 2 V j d G l v b j E v V G F i b G U g M T E v Q X V 0 b 1 J l b W 9 2 Z W R D b 2 x 1 b W 5 z M S 5 7 Q 2 h n L D J 9 J n F 1 b 3 Q 7 X S w m c X V v d D t D b 2 x 1 b W 5 D b 3 V u d C Z x d W 9 0 O z o z L C Z x d W 9 0 O 0 t l e U N v b H V t b k 5 h b W V z J n F 1 b 3 Q 7 O l t d L C Z x d W 9 0 O 0 N v b H V t b k l k Z W 5 0 a X R p Z X M m c X V v d D s 6 W y Z x d W 9 0 O 1 N l Y 3 R p b 2 4 x L 1 R h Y m x l I D E x L 0 F 1 d G 9 S Z W 1 v d m V k Q 2 9 s d W 1 u c z E u e 1 N 5 b W J v b C w w f S Z x d W 9 0 O y w m c X V v d D t T Z W N 0 a W 9 u M S 9 U Y W J s Z S A x M S 9 B d X R v U m V t b 3 Z l Z E N v b H V t b n M x L n t M Y X N 0 L D F 9 J n F 1 b 3 Q 7 L C Z x d W 9 0 O 1 N l Y 3 R p b 2 4 x L 1 R h Y m x l I D E x L 0 F 1 d G 9 S Z W 1 v d m V k Q 2 9 s d W 1 u c z E u e 0 N o Z y w y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l M j A x M S U y M C g y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S U y M D E x J T I w K D I p L 0 R h d G E x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J T I w M i U y M C g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l F 1 Z X J 5 S U Q i I F Z h b H V l P S J z Z j B l M D A z N G U t M j g 3 O S 0 0 N m E 2 L W I w M W Q t N j k 3 O T k 3 M z I w Z W Q 5 I i A v P j x F b n R y e S B U e X B l P S J G a W x s R X J y b 3 J D b 2 R l I i B W Y W x 1 Z T 0 i c 1 V u a 2 5 v d 2 4 i I C 8 + P E V u d H J 5 I F R 5 c G U 9 I k F k Z G V k V G 9 E Y X R h T W 9 k Z W w i I F Z h b H V l P S J s M C I g L z 4 8 R W 5 0 c n k g V H l w Z T 0 i R m l s b E x h c 3 R V c G R h d G V k I i B W Y W x 1 Z T 0 i Z D I w M j Q t M D Q t M T h U M T A 6 M T A 6 M T U u M j I 1 O D M 1 M l o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Q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I D I v Q X V 0 b 1 J l b W 9 2 Z W R D b 2 x 1 b W 5 z M S 5 7 S G V h Z G V y L D B 9 J n F 1 b 3 Q 7 L C Z x d W 9 0 O 1 N l Y 3 R p b 2 4 x L 1 R h Y m x l I D I v Q X V 0 b 1 J l b W 9 2 Z W R D b 2 x 1 b W 5 z M S 5 7 Q 2 9 s d W 1 u M S w x f S Z x d W 9 0 O y w m c X V v d D t T Z W N 0 a W 9 u M S 9 U Y W J s Z S A y L 0 F 1 d G 9 S Z W 1 v d m V k Q 2 9 s d W 1 u c z E u e 1 N F V C w y f S Z x d W 9 0 O y w m c X V v d D t T Z W N 0 a W 9 u M S 9 U Y W J s Z S A y L 0 F 1 d G 9 S Z W 1 v d m V k Q 2 9 s d W 1 u c z E u e 2 1 h a S w z f S Z x d W 9 0 O 1 0 s J n F 1 b 3 Q 7 Q 2 9 s d W 1 u Q 2 9 1 b n Q m c X V v d D s 6 N C w m c X V v d D t L Z X l D b 2 x 1 b W 5 O Y W 1 l c y Z x d W 9 0 O z p b X S w m c X V v d D t D b 2 x 1 b W 5 J Z G V u d G l 0 a W V z J n F 1 b 3 Q 7 O l s m c X V v d D t T Z W N 0 a W 9 u M S 9 U Y W J s Z S A y L 0 F 1 d G 9 S Z W 1 v d m V k Q 2 9 s d W 1 u c z E u e 0 h l Y W R l c i w w f S Z x d W 9 0 O y w m c X V v d D t T Z W N 0 a W 9 u M S 9 U Y W J s Z S A y L 0 F 1 d G 9 S Z W 1 v d m V k Q 2 9 s d W 1 u c z E u e 0 N v b H V t b j E s M X 0 m c X V v d D s s J n F 1 b 3 Q 7 U 2 V j d G l v b j E v V G F i b G U g M i 9 B d X R v U m V t b 3 Z l Z E N v b H V t b n M x L n t T R V Q s M n 0 m c X V v d D s s J n F 1 b 3 Q 7 U 2 V j d G l v b j E v V G F i b G U g M i 9 B d X R v U m V t b 3 Z l Z E N v b H V t b n M x L n t t Y W k s M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J T I w M i U y M C g y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S U y M D I l M j A o M i k v R G F 0 Y T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S U y M D M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R d W V y e U l E I i B W Y W x 1 Z T 0 i c z I 3 M T I 0 N D g 3 L W J m M D I t N D B i Z S 0 5 Z m Y 3 L T M 4 N z c 1 Z D A 4 Y 2 Q 4 M C I g L z 4 8 R W 5 0 c n k g V H l w Z T 0 i R m l s b E V y c m 9 y Q 2 9 k Z S I g V m F s d W U 9 I n N V b m t u b 3 d u I i A v P j x F b n R y e S B U e X B l P S J B Z G R l Z F R v R G F 0 Y U 1 v Z G V s I i B W Y W x 1 Z T 0 i b D A i I C 8 + P E V u d H J 5 I F R 5 c G U 9 I k Z p b G x M Y X N 0 V X B k Y X R l Z C I g V m F s d W U 9 I m Q y M D I 0 L T A 0 L T E 4 V D E w O j E w O j E 1 L j I 1 N j M 0 M D h a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M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g M y 9 B d X R v U m V t b 3 Z l Z E N v b H V t b n M x L n v g u K v g u K X g u L H g u I H g u J f g u K P g u L H g u J 7 g u K L g u Y w s M H 0 m c X V v d D s s J n F 1 b 3 Q 7 U 2 V j d G l v b j E v V G F i b G U g M y 9 B d X R v U m V t b 3 Z l Z E N v b H V t b n M x L n v g u Y D g u J v g u L T g u J Q s M X 0 m c X V v d D s s J n F 1 b 3 Q 7 U 2 V j d G l v b j E v V G F i b G U g M y 9 B d X R v U m V t b 3 Z l Z E N v b H V t b n M x L n v g u K r g u L n g u I f g u K r g u L j g u J Q s M n 0 m c X V v d D s s J n F 1 b 3 Q 7 U 2 V j d G l v b j E v V G F i b G U g M y 9 B d X R v U m V t b 3 Z l Z E N v b H V t b n M x L n v g u J X g u Y j g u L P g u K r g u L j g u J Q s M 3 0 m c X V v d D s s J n F 1 b 3 Q 7 U 2 V j d G l v b j E v V G F i b G U g M y 9 B d X R v U m V t b 3 Z l Z E N v b H V t b n M x L n v g u K X g u Y j g u L L g u K r g u L j g u J Q s N H 0 m c X V v d D s s J n F 1 b 3 Q 7 U 2 V j d G l v b j E v V G F i b G U g M y 9 B d X R v U m V t b 3 Z l Z E N v b H V t b n M x L n v g u Y D g u J v g u K X g u L X g u Y j g u K L g u J k g 4 L m B 4 L i b 4 L i l 4 L i H L D V 9 J n F 1 b 3 Q 7 L C Z x d W 9 0 O 1 N l Y 3 R p b 2 4 x L 1 R h Y m x l I D M v Q X V 0 b 1 J l b W 9 2 Z W R D b 2 x 1 b W 5 z M S 5 7 J e C 5 g O C 4 m + C 4 p e C 4 t e C 5 i O C 4 o u C 4 m S D g u Y H g u J v g u K X g u I c s N n 0 m c X V v d D s s J n F 1 b 3 Q 7 U 2 V j d G l v b j E v V G F i b G U g M y 9 B d X R v U m V t b 3 Z l Z E N v b H V t b n M x L n v g u Y D g u K r g u J n g u K 0 g 4 L i L 4 L i 3 4 L m J 4 L i t L D d 9 J n F 1 b 3 Q 7 L C Z x d W 9 0 O 1 N l Y 3 R p b 2 4 x L 1 R h Y m x l I D M v Q X V 0 b 1 J l b W 9 2 Z W R D b 2 x 1 b W 5 z M S 5 7 4 L m A 4 L i q 4 L i Z 4 L i t I O C 4 g u C 4 s u C 4 o i w 4 f S Z x d W 9 0 O y w m c X V v d D t T Z W N 0 a W 9 u M S 9 U Y W J s Z S A z L 0 F 1 d G 9 S Z W 1 v d m V k Q 2 9 s d W 1 u c z E u e + C 4 m + C 4 o + C 4 t O C 4 o e C 4 s u C 4 k y A o 4 L i r 4 L i 4 4 L m J 4 L i Z K S w 5 f S Z x d W 9 0 O y w m c X V v d D t T Z W N 0 a W 9 u M S 9 U Y W J s Z S A z L 0 F 1 d G 9 S Z W 1 v d m V k Q 2 9 s d W 1 u c z E u e + C 4 o e C 4 u e C 4 p e C 4 h O C 5 i O C 4 s i A o X H U w M D I 3 M D A w I O C 4 m u C 4 s u C 4 l y k s M T B 9 J n F 1 b 3 Q 7 X S w m c X V v d D t D b 2 x 1 b W 5 D b 3 V u d C Z x d W 9 0 O z o x M S w m c X V v d D t L Z X l D b 2 x 1 b W 5 O Y W 1 l c y Z x d W 9 0 O z p b X S w m c X V v d D t D b 2 x 1 b W 5 J Z G V u d G l 0 a W V z J n F 1 b 3 Q 7 O l s m c X V v d D t T Z W N 0 a W 9 u M S 9 U Y W J s Z S A z L 0 F 1 d G 9 S Z W 1 v d m V k Q 2 9 s d W 1 u c z E u e + C 4 q + C 4 p e C 4 s e C 4 g e C 4 l + C 4 o + C 4 s e C 4 n u C 4 o u C 5 j C w w f S Z x d W 9 0 O y w m c X V v d D t T Z W N 0 a W 9 u M S 9 U Y W J s Z S A z L 0 F 1 d G 9 S Z W 1 v d m V k Q 2 9 s d W 1 u c z E u e + C 5 g O C 4 m + C 4 t O C 4 l C w x f S Z x d W 9 0 O y w m c X V v d D t T Z W N 0 a W 9 u M S 9 U Y W J s Z S A z L 0 F 1 d G 9 S Z W 1 v d m V k Q 2 9 s d W 1 u c z E u e + C 4 q u C 4 u e C 4 h + C 4 q u C 4 u O C 4 l C w y f S Z x d W 9 0 O y w m c X V v d D t T Z W N 0 a W 9 u M S 9 U Y W J s Z S A z L 0 F 1 d G 9 S Z W 1 v d m V k Q 2 9 s d W 1 u c z E u e + C 4 l e C 5 i O C 4 s + C 4 q u C 4 u O C 4 l C w z f S Z x d W 9 0 O y w m c X V v d D t T Z W N 0 a W 9 u M S 9 U Y W J s Z S A z L 0 F 1 d G 9 S Z W 1 v d m V k Q 2 9 s d W 1 u c z E u e + C 4 p e C 5 i O C 4 s u C 4 q u C 4 u O C 4 l C w 0 f S Z x d W 9 0 O y w m c X V v d D t T Z W N 0 a W 9 u M S 9 U Y W J s Z S A z L 0 F 1 d G 9 S Z W 1 v d m V k Q 2 9 s d W 1 u c z E u e + C 5 g O C 4 m + C 4 p e C 4 t e C 5 i O C 4 o u C 4 m S D g u Y H g u J v g u K X g u I c s N X 0 m c X V v d D s s J n F 1 b 3 Q 7 U 2 V j d G l v b j E v V G F i b G U g M y 9 B d X R v U m V t b 3 Z l Z E N v b H V t b n M x L n s l 4 L m A 4 L i b 4 L i l 4 L i 1 4 L m I 4 L i i 4 L i Z I O C 5 g e C 4 m + C 4 p e C 4 h y w 2 f S Z x d W 9 0 O y w m c X V v d D t T Z W N 0 a W 9 u M S 9 U Y W J s Z S A z L 0 F 1 d G 9 S Z W 1 v d m V k Q 2 9 s d W 1 u c z E u e + C 5 g O C 4 q u C 4 m e C 4 r S D g u I v g u L f g u Y n g u K 0 s N 3 0 m c X V v d D s s J n F 1 b 3 Q 7 U 2 V j d G l v b j E v V G F i b G U g M y 9 B d X R v U m V t b 3 Z l Z E N v b H V t b n M x L n v g u Y D g u K r g u J n g u K 0 g 4 L i C 4 L i y 4 L i i L D h 9 J n F 1 b 3 Q 7 L C Z x d W 9 0 O 1 N l Y 3 R p b 2 4 x L 1 R h Y m x l I D M v Q X V 0 b 1 J l b W 9 2 Z W R D b 2 x 1 b W 5 z M S 5 7 4 L i b 4 L i j 4 L i 0 4 L i h 4 L i y 4 L i T I C j g u K v g u L j g u Y n g u J k p L D l 9 J n F 1 b 3 Q 7 L C Z x d W 9 0 O 1 N l Y 3 R p b 2 4 x L 1 R h Y m x l I D M v Q X V 0 b 1 J l b W 9 2 Z W R D b 2 x 1 b W 5 z M S 5 7 4 L i h 4 L i 5 4 L i l 4 L i E 4 L m I 4 L i y I C h c d T A w M j c w M D A g 4 L i a 4 L i y 4 L i X K S w x M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J T I w M y U y M C g y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S U y M D M l M j A o M i k v R G F 0 Y T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S U y M D Q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R d W V y e U l E I i B W Y W x 1 Z T 0 i c z A w Z j A w Z G J k L T A z N D c t N D d l M S 0 4 N W Q 3 L T J m N D I 0 O T I y M W R h M S I g L z 4 8 R W 5 0 c n k g V H l w Z T 0 i R m l s b E V y c m 9 y Q 2 9 k Z S I g V m F s d W U 9 I n N V b m t u b 3 d u I i A v P j x F b n R y e S B U e X B l P S J B Z G R l Z F R v R G F 0 Y U 1 v Z G V s I i B W Y W x 1 Z T 0 i b D A i I C 8 + P E V u d H J 5 I F R 5 c G U 9 I k Z p b G x M Y X N 0 V X B k Y X R l Z C I g V m F s d W U 9 I m Q y M D I 0 L T A 0 L T E 4 V D E w O j E w O j E 1 L j I 2 O T M 0 M D h a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M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g N C 9 B d X R v U m V t b 3 Z l Z E N v b H V t b n M x L n v g u K v g u K X g u L H g u I H g u J f g u K P g u L H g u J 7 g u K L g u Y w s M H 0 m c X V v d D s s J n F 1 b 3 Q 7 U 2 V j d G l v b j E v V G F i b G U g N C 9 B d X R v U m V t b 3 Z l Z E N v b H V t b n M x L n v g u Y D g u J v g u L T g u J Q s M X 0 m c X V v d D s s J n F 1 b 3 Q 7 U 2 V j d G l v b j E v V G F i b G U g N C 9 B d X R v U m V t b 3 Z l Z E N v b H V t b n M x L n v g u K r g u L n g u I f g u K r g u L j g u J Q s M n 0 m c X V v d D s s J n F 1 b 3 Q 7 U 2 V j d G l v b j E v V G F i b G U g N C 9 B d X R v U m V t b 3 Z l Z E N v b H V t b n M x L n v g u J X g u Y j g u L P g u K r g u L j g u J Q s M 3 0 m c X V v d D s s J n F 1 b 3 Q 7 U 2 V j d G l v b j E v V G F i b G U g N C 9 B d X R v U m V t b 3 Z l Z E N v b H V t b n M x L n v g u K X g u Y j g u L L g u K r g u L j g u J Q s N H 0 m c X V v d D s s J n F 1 b 3 Q 7 U 2 V j d G l v b j E v V G F i b G U g N C 9 B d X R v U m V t b 3 Z l Z E N v b H V t b n M x L n v g u Y D g u J v g u K X g u L X g u Y j g u K L g u J k g 4 L m B 4 L i b 4 L i l 4 L i H L D V 9 J n F 1 b 3 Q 7 L C Z x d W 9 0 O 1 N l Y 3 R p b 2 4 x L 1 R h Y m x l I D Q v Q X V 0 b 1 J l b W 9 2 Z W R D b 2 x 1 b W 5 z M S 5 7 J e C 5 g O C 4 m + C 4 p e C 4 t e C 5 i O C 4 o u C 4 m S D g u Y H g u J v g u K X g u I c s N n 0 m c X V v d D s s J n F 1 b 3 Q 7 U 2 V j d G l v b j E v V G F i b G U g N C 9 B d X R v U m V t b 3 Z l Z E N v b H V t b n M x L n v g u Y D g u K r g u J n g u K 0 g 4 L i L 4 L i 3 4 L m J 4 L i t L D d 9 J n F 1 b 3 Q 7 L C Z x d W 9 0 O 1 N l Y 3 R p b 2 4 x L 1 R h Y m x l I D Q v Q X V 0 b 1 J l b W 9 2 Z W R D b 2 x 1 b W 5 z M S 5 7 4 L m A 4 L i q 4 L i Z 4 L i t I O C 4 g u C 4 s u C 4 o i w 4 f S Z x d W 9 0 O y w m c X V v d D t T Z W N 0 a W 9 u M S 9 U Y W J s Z S A 0 L 0 F 1 d G 9 S Z W 1 v d m V k Q 2 9 s d W 1 u c z E u e + C 4 m + C 4 o + C 4 t O C 4 o e C 4 s u C 4 k y A o 4 L i r 4 L i 4 4 L m J 4 L i Z K S w 5 f S Z x d W 9 0 O y w m c X V v d D t T Z W N 0 a W 9 u M S 9 U Y W J s Z S A 0 L 0 F 1 d G 9 S Z W 1 v d m V k Q 2 9 s d W 1 u c z E u e + C 4 o e C 4 u e C 4 p e C 4 h O C 5 i O C 4 s i A o X H U w M D I 3 M D A w I O C 4 m u C 4 s u C 4 l y k s M T B 9 J n F 1 b 3 Q 7 X S w m c X V v d D t D b 2 x 1 b W 5 D b 3 V u d C Z x d W 9 0 O z o x M S w m c X V v d D t L Z X l D b 2 x 1 b W 5 O Y W 1 l c y Z x d W 9 0 O z p b X S w m c X V v d D t D b 2 x 1 b W 5 J Z G V u d G l 0 a W V z J n F 1 b 3 Q 7 O l s m c X V v d D t T Z W N 0 a W 9 u M S 9 U Y W J s Z S A 0 L 0 F 1 d G 9 S Z W 1 v d m V k Q 2 9 s d W 1 u c z E u e + C 4 q + C 4 p e C 4 s e C 4 g e C 4 l + C 4 o + C 4 s e C 4 n u C 4 o u C 5 j C w w f S Z x d W 9 0 O y w m c X V v d D t T Z W N 0 a W 9 u M S 9 U Y W J s Z S A 0 L 0 F 1 d G 9 S Z W 1 v d m V k Q 2 9 s d W 1 u c z E u e + C 5 g O C 4 m + C 4 t O C 4 l C w x f S Z x d W 9 0 O y w m c X V v d D t T Z W N 0 a W 9 u M S 9 U Y W J s Z S A 0 L 0 F 1 d G 9 S Z W 1 v d m V k Q 2 9 s d W 1 u c z E u e + C 4 q u C 4 u e C 4 h + C 4 q u C 4 u O C 4 l C w y f S Z x d W 9 0 O y w m c X V v d D t T Z W N 0 a W 9 u M S 9 U Y W J s Z S A 0 L 0 F 1 d G 9 S Z W 1 v d m V k Q 2 9 s d W 1 u c z E u e + C 4 l e C 5 i O C 4 s + C 4 q u C 4 u O C 4 l C w z f S Z x d W 9 0 O y w m c X V v d D t T Z W N 0 a W 9 u M S 9 U Y W J s Z S A 0 L 0 F 1 d G 9 S Z W 1 v d m V k Q 2 9 s d W 1 u c z E u e + C 4 p e C 5 i O C 4 s u C 4 q u C 4 u O C 4 l C w 0 f S Z x d W 9 0 O y w m c X V v d D t T Z W N 0 a W 9 u M S 9 U Y W J s Z S A 0 L 0 F 1 d G 9 S Z W 1 v d m V k Q 2 9 s d W 1 u c z E u e + C 5 g O C 4 m + C 4 p e C 4 t e C 5 i O C 4 o u C 4 m S D g u Y H g u J v g u K X g u I c s N X 0 m c X V v d D s s J n F 1 b 3 Q 7 U 2 V j d G l v b j E v V G F i b G U g N C 9 B d X R v U m V t b 3 Z l Z E N v b H V t b n M x L n s l 4 L m A 4 L i b 4 L i l 4 L i 1 4 L m I 4 L i i 4 L i Z I O C 5 g e C 4 m + C 4 p e C 4 h y w 2 f S Z x d W 9 0 O y w m c X V v d D t T Z W N 0 a W 9 u M S 9 U Y W J s Z S A 0 L 0 F 1 d G 9 S Z W 1 v d m V k Q 2 9 s d W 1 u c z E u e + C 5 g O C 4 q u C 4 m e C 4 r S D g u I v g u L f g u Y n g u K 0 s N 3 0 m c X V v d D s s J n F 1 b 3 Q 7 U 2 V j d G l v b j E v V G F i b G U g N C 9 B d X R v U m V t b 3 Z l Z E N v b H V t b n M x L n v g u Y D g u K r g u J n g u K 0 g 4 L i C 4 L i y 4 L i i L D h 9 J n F 1 b 3 Q 7 L C Z x d W 9 0 O 1 N l Y 3 R p b 2 4 x L 1 R h Y m x l I D Q v Q X V 0 b 1 J l b W 9 2 Z W R D b 2 x 1 b W 5 z M S 5 7 4 L i b 4 L i j 4 L i 0 4 L i h 4 L i y 4 L i T I C j g u K v g u L j g u Y n g u J k p L D l 9 J n F 1 b 3 Q 7 L C Z x d W 9 0 O 1 N l Y 3 R p b 2 4 x L 1 R h Y m x l I D Q v Q X V 0 b 1 J l b W 9 2 Z W R D b 2 x 1 b W 5 z M S 5 7 4 L i h 4 L i 5 4 L i l 4 L i E 4 L m I 4 L i y I C h c d T A w M j c w M D A g 4 L i a 4 L i y 4 L i X K S w x M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J T I w N C U y M C g y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S U y M D Q l M j A o M i k v R G F 0 Y T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S U y M D U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R d W V y e U l E I i B W Y W x 1 Z T 0 i c 2 R h Y m Y z O W U 3 L W Y 4 N j k t N D E x Y y 1 i N W U 1 L T B i M z c 4 Z j c z N j B i N y I g L z 4 8 R W 5 0 c n k g V H l w Z T 0 i R m l s b E V y c m 9 y Q 2 9 k Z S I g V m F s d W U 9 I n N V b m t u b 3 d u I i A v P j x F b n R y e S B U e X B l P S J B Z G R l Z F R v R G F 0 Y U 1 v Z G V s I i B W Y W x 1 Z T 0 i b D A i I C 8 + P E V u d H J 5 I F R 5 c G U 9 I k Z p b G x M Y X N 0 V X B k Y X R l Z C I g V m F s d W U 9 I m Q y M D I 0 L T A 0 L T E 4 V D E w O j E w O j E 1 L j M w M T M 0 M T N a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M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g N S 9 B d X R v U m V t b 3 Z l Z E N v b H V t b n M x L n v g u K v g u K X g u L H g u I H g u J f g u K P g u L H g u J 7 g u K L g u Y w s M H 0 m c X V v d D s s J n F 1 b 3 Q 7 U 2 V j d G l v b j E v V G F i b G U g N S 9 B d X R v U m V t b 3 Z l Z E N v b H V t b n M x L n v g u Y D g u J v g u L T g u J Q s M X 0 m c X V v d D s s J n F 1 b 3 Q 7 U 2 V j d G l v b j E v V G F i b G U g N S 9 B d X R v U m V t b 3 Z l Z E N v b H V t b n M x L n v g u K r g u L n g u I f g u K r g u L j g u J Q s M n 0 m c X V v d D s s J n F 1 b 3 Q 7 U 2 V j d G l v b j E v V G F i b G U g N S 9 B d X R v U m V t b 3 Z l Z E N v b H V t b n M x L n v g u J X g u Y j g u L P g u K r g u L j g u J Q s M 3 0 m c X V v d D s s J n F 1 b 3 Q 7 U 2 V j d G l v b j E v V G F i b G U g N S 9 B d X R v U m V t b 3 Z l Z E N v b H V t b n M x L n v g u K X g u Y j g u L L g u K r g u L j g u J Q s N H 0 m c X V v d D s s J n F 1 b 3 Q 7 U 2 V j d G l v b j E v V G F i b G U g N S 9 B d X R v U m V t b 3 Z l Z E N v b H V t b n M x L n v g u Y D g u J v g u K X g u L X g u Y j g u K L g u J k g 4 L m B 4 L i b 4 L i l 4 L i H L D V 9 J n F 1 b 3 Q 7 L C Z x d W 9 0 O 1 N l Y 3 R p b 2 4 x L 1 R h Y m x l I D U v Q X V 0 b 1 J l b W 9 2 Z W R D b 2 x 1 b W 5 z M S 5 7 J e C 5 g O C 4 m + C 4 p e C 4 t e C 5 i O C 4 o u C 4 m S D g u Y H g u J v g u K X g u I c s N n 0 m c X V v d D s s J n F 1 b 3 Q 7 U 2 V j d G l v b j E v V G F i b G U g N S 9 B d X R v U m V t b 3 Z l Z E N v b H V t b n M x L n v g u Y D g u K r g u J n g u K 0 g 4 L i L 4 L i 3 4 L m J 4 L i t L D d 9 J n F 1 b 3 Q 7 L C Z x d W 9 0 O 1 N l Y 3 R p b 2 4 x L 1 R h Y m x l I D U v Q X V 0 b 1 J l b W 9 2 Z W R D b 2 x 1 b W 5 z M S 5 7 4 L m A 4 L i q 4 L i Z 4 L i t I O C 4 g u C 4 s u C 4 o i w 4 f S Z x d W 9 0 O y w m c X V v d D t T Z W N 0 a W 9 u M S 9 U Y W J s Z S A 1 L 0 F 1 d G 9 S Z W 1 v d m V k Q 2 9 s d W 1 u c z E u e + C 4 m + C 4 o + C 4 t O C 4 o e C 4 s u C 4 k y A o 4 L i r 4 L i 4 4 L m J 4 L i Z K S w 5 f S Z x d W 9 0 O y w m c X V v d D t T Z W N 0 a W 9 u M S 9 U Y W J s Z S A 1 L 0 F 1 d G 9 S Z W 1 v d m V k Q 2 9 s d W 1 u c z E u e + C 4 o e C 4 u e C 4 p e C 4 h O C 5 i O C 4 s i A o X H U w M D I 3 M D A w I O C 4 m u C 4 s u C 4 l y k s M T B 9 J n F 1 b 3 Q 7 X S w m c X V v d D t D b 2 x 1 b W 5 D b 3 V u d C Z x d W 9 0 O z o x M S w m c X V v d D t L Z X l D b 2 x 1 b W 5 O Y W 1 l c y Z x d W 9 0 O z p b X S w m c X V v d D t D b 2 x 1 b W 5 J Z G V u d G l 0 a W V z J n F 1 b 3 Q 7 O l s m c X V v d D t T Z W N 0 a W 9 u M S 9 U Y W J s Z S A 1 L 0 F 1 d G 9 S Z W 1 v d m V k Q 2 9 s d W 1 u c z E u e + C 4 q + C 4 p e C 4 s e C 4 g e C 4 l + C 4 o + C 4 s e C 4 n u C 4 o u C 5 j C w w f S Z x d W 9 0 O y w m c X V v d D t T Z W N 0 a W 9 u M S 9 U Y W J s Z S A 1 L 0 F 1 d G 9 S Z W 1 v d m V k Q 2 9 s d W 1 u c z E u e + C 5 g O C 4 m + C 4 t O C 4 l C w x f S Z x d W 9 0 O y w m c X V v d D t T Z W N 0 a W 9 u M S 9 U Y W J s Z S A 1 L 0 F 1 d G 9 S Z W 1 v d m V k Q 2 9 s d W 1 u c z E u e + C 4 q u C 4 u e C 4 h + C 4 q u C 4 u O C 4 l C w y f S Z x d W 9 0 O y w m c X V v d D t T Z W N 0 a W 9 u M S 9 U Y W J s Z S A 1 L 0 F 1 d G 9 S Z W 1 v d m V k Q 2 9 s d W 1 u c z E u e + C 4 l e C 5 i O C 4 s + C 4 q u C 4 u O C 4 l C w z f S Z x d W 9 0 O y w m c X V v d D t T Z W N 0 a W 9 u M S 9 U Y W J s Z S A 1 L 0 F 1 d G 9 S Z W 1 v d m V k Q 2 9 s d W 1 u c z E u e + C 4 p e C 5 i O C 4 s u C 4 q u C 4 u O C 4 l C w 0 f S Z x d W 9 0 O y w m c X V v d D t T Z W N 0 a W 9 u M S 9 U Y W J s Z S A 1 L 0 F 1 d G 9 S Z W 1 v d m V k Q 2 9 s d W 1 u c z E u e + C 5 g O C 4 m + C 4 p e C 4 t e C 5 i O C 4 o u C 4 m S D g u Y H g u J v g u K X g u I c s N X 0 m c X V v d D s s J n F 1 b 3 Q 7 U 2 V j d G l v b j E v V G F i b G U g N S 9 B d X R v U m V t b 3 Z l Z E N v b H V t b n M x L n s l 4 L m A 4 L i b 4 L i l 4 L i 1 4 L m I 4 L i i 4 L i Z I O C 5 g e C 4 m + C 4 p e C 4 h y w 2 f S Z x d W 9 0 O y w m c X V v d D t T Z W N 0 a W 9 u M S 9 U Y W J s Z S A 1 L 0 F 1 d G 9 S Z W 1 v d m V k Q 2 9 s d W 1 u c z E u e + C 5 g O C 4 q u C 4 m e C 4 r S D g u I v g u L f g u Y n g u K 0 s N 3 0 m c X V v d D s s J n F 1 b 3 Q 7 U 2 V j d G l v b j E v V G F i b G U g N S 9 B d X R v U m V t b 3 Z l Z E N v b H V t b n M x L n v g u Y D g u K r g u J n g u K 0 g 4 L i C 4 L i y 4 L i i L D h 9 J n F 1 b 3 Q 7 L C Z x d W 9 0 O 1 N l Y 3 R p b 2 4 x L 1 R h Y m x l I D U v Q X V 0 b 1 J l b W 9 2 Z W R D b 2 x 1 b W 5 z M S 5 7 4 L i b 4 L i j 4 L i 0 4 L i h 4 L i y 4 L i T I C j g u K v g u L j g u Y n g u J k p L D l 9 J n F 1 b 3 Q 7 L C Z x d W 9 0 O 1 N l Y 3 R p b 2 4 x L 1 R h Y m x l I D U v Q X V 0 b 1 J l b W 9 2 Z W R D b 2 x 1 b W 5 z M S 5 7 4 L i h 4 L i 5 4 L i l 4 L i E 4 L m I 4 L i y I C h c d T A w M j c w M D A g 4 L i a 4 L i y 4 L i X K S w x M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J T I w N S U y M C g y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S U y M D U l M j A o M i k v R G F 0 Y T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S U y M D U l M j A o M i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S U y M D Y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R d W V y e U l E I i B W Y W x 1 Z T 0 i c z A z O W V h Y j d m L T d j Y T k t N D E y Y i 0 4 O W J h L W F i Y j Z i O T c z N z A 2 Z S I g L z 4 8 R W 5 0 c n k g V H l w Z T 0 i R m l s b E V y c m 9 y Q 2 9 k Z S I g V m F s d W U 9 I n N V b m t u b 3 d u I i A v P j x F b n R y e S B U e X B l P S J B Z G R l Z F R v R G F 0 Y U 1 v Z G V s I i B W Y W x 1 Z T 0 i b D A i I C 8 + P E V u d H J 5 I F R 5 c G U 9 I k Z p b G x M Y X N 0 V X B k Y X R l Z C I g V m F s d W U 9 I m Q y M D I 0 L T A 0 L T E 4 V D E w O j E w O j E 1 L j M x N T M 0 M T N a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M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g N i 9 B d X R v U m V t b 3 Z l Z E N v b H V t b n M x L n v g u K v g u K X g u L H g u I H g u J f g u K P g u L H g u J 7 g u K L g u Y w s M H 0 m c X V v d D s s J n F 1 b 3 Q 7 U 2 V j d G l v b j E v V G F i b G U g N i 9 B d X R v U m V t b 3 Z l Z E N v b H V t b n M x L n v g u Y D g u J v g u L T g u J Q s M X 0 m c X V v d D s s J n F 1 b 3 Q 7 U 2 V j d G l v b j E v V G F i b G U g N i 9 B d X R v U m V t b 3 Z l Z E N v b H V t b n M x L n v g u K r g u L n g u I f g u K r g u L j g u J Q s M n 0 m c X V v d D s s J n F 1 b 3 Q 7 U 2 V j d G l v b j E v V G F i b G U g N i 9 B d X R v U m V t b 3 Z l Z E N v b H V t b n M x L n v g u J X g u Y j g u L P g u K r g u L j g u J Q s M 3 0 m c X V v d D s s J n F 1 b 3 Q 7 U 2 V j d G l v b j E v V G F i b G U g N i 9 B d X R v U m V t b 3 Z l Z E N v b H V t b n M x L n v g u K X g u Y j g u L L g u K r g u L j g u J Q s N H 0 m c X V v d D s s J n F 1 b 3 Q 7 U 2 V j d G l v b j E v V G F i b G U g N i 9 B d X R v U m V t b 3 Z l Z E N v b H V t b n M x L n v g u Y D g u J v g u K X g u L X g u Y j g u K L g u J k g 4 L m B 4 L i b 4 L i l 4 L i H L D V 9 J n F 1 b 3 Q 7 L C Z x d W 9 0 O 1 N l Y 3 R p b 2 4 x L 1 R h Y m x l I D Y v Q X V 0 b 1 J l b W 9 2 Z W R D b 2 x 1 b W 5 z M S 5 7 J e C 5 g O C 4 m + C 4 p e C 4 t e C 5 i O C 4 o u C 4 m S D g u Y H g u J v g u K X g u I c s N n 0 m c X V v d D s s J n F 1 b 3 Q 7 U 2 V j d G l v b j E v V G F i b G U g N i 9 B d X R v U m V t b 3 Z l Z E N v b H V t b n M x L n v g u Y D g u K r g u J n g u K 0 g 4 L i L 4 L i 3 4 L m J 4 L i t L D d 9 J n F 1 b 3 Q 7 L C Z x d W 9 0 O 1 N l Y 3 R p b 2 4 x L 1 R h Y m x l I D Y v Q X V 0 b 1 J l b W 9 2 Z W R D b 2 x 1 b W 5 z M S 5 7 4 L m A 4 L i q 4 L i Z 4 L i t I O C 4 g u C 4 s u C 4 o i w 4 f S Z x d W 9 0 O y w m c X V v d D t T Z W N 0 a W 9 u M S 9 U Y W J s Z S A 2 L 0 F 1 d G 9 S Z W 1 v d m V k Q 2 9 s d W 1 u c z E u e + C 4 m + C 4 o + C 4 t O C 4 o e C 4 s u C 4 k y A o 4 L i r 4 L i 4 4 L m J 4 L i Z K S w 5 f S Z x d W 9 0 O y w m c X V v d D t T Z W N 0 a W 9 u M S 9 U Y W J s Z S A 2 L 0 F 1 d G 9 S Z W 1 v d m V k Q 2 9 s d W 1 u c z E u e + C 4 o e C 4 u e C 4 p e C 4 h O C 5 i O C 4 s i A o X H U w M D I 3 M D A w I O C 4 m u C 4 s u C 4 l y k s M T B 9 J n F 1 b 3 Q 7 X S w m c X V v d D t D b 2 x 1 b W 5 D b 3 V u d C Z x d W 9 0 O z o x M S w m c X V v d D t L Z X l D b 2 x 1 b W 5 O Y W 1 l c y Z x d W 9 0 O z p b X S w m c X V v d D t D b 2 x 1 b W 5 J Z G V u d G l 0 a W V z J n F 1 b 3 Q 7 O l s m c X V v d D t T Z W N 0 a W 9 u M S 9 U Y W J s Z S A 2 L 0 F 1 d G 9 S Z W 1 v d m V k Q 2 9 s d W 1 u c z E u e + C 4 q + C 4 p e C 4 s e C 4 g e C 4 l + C 4 o + C 4 s e C 4 n u C 4 o u C 5 j C w w f S Z x d W 9 0 O y w m c X V v d D t T Z W N 0 a W 9 u M S 9 U Y W J s Z S A 2 L 0 F 1 d G 9 S Z W 1 v d m V k Q 2 9 s d W 1 u c z E u e + C 5 g O C 4 m + C 4 t O C 4 l C w x f S Z x d W 9 0 O y w m c X V v d D t T Z W N 0 a W 9 u M S 9 U Y W J s Z S A 2 L 0 F 1 d G 9 S Z W 1 v d m V k Q 2 9 s d W 1 u c z E u e + C 4 q u C 4 u e C 4 h + C 4 q u C 4 u O C 4 l C w y f S Z x d W 9 0 O y w m c X V v d D t T Z W N 0 a W 9 u M S 9 U Y W J s Z S A 2 L 0 F 1 d G 9 S Z W 1 v d m V k Q 2 9 s d W 1 u c z E u e + C 4 l e C 5 i O C 4 s + C 4 q u C 4 u O C 4 l C w z f S Z x d W 9 0 O y w m c X V v d D t T Z W N 0 a W 9 u M S 9 U Y W J s Z S A 2 L 0 F 1 d G 9 S Z W 1 v d m V k Q 2 9 s d W 1 u c z E u e + C 4 p e C 5 i O C 4 s u C 4 q u C 4 u O C 4 l C w 0 f S Z x d W 9 0 O y w m c X V v d D t T Z W N 0 a W 9 u M S 9 U Y W J s Z S A 2 L 0 F 1 d G 9 S Z W 1 v d m V k Q 2 9 s d W 1 u c z E u e + C 5 g O C 4 m + C 4 p e C 4 t e C 5 i O C 4 o u C 4 m S D g u Y H g u J v g u K X g u I c s N X 0 m c X V v d D s s J n F 1 b 3 Q 7 U 2 V j d G l v b j E v V G F i b G U g N i 9 B d X R v U m V t b 3 Z l Z E N v b H V t b n M x L n s l 4 L m A 4 L i b 4 L i l 4 L i 1 4 L m I 4 L i i 4 L i Z I O C 5 g e C 4 m + C 4 p e C 4 h y w 2 f S Z x d W 9 0 O y w m c X V v d D t T Z W N 0 a W 9 u M S 9 U Y W J s Z S A 2 L 0 F 1 d G 9 S Z W 1 v d m V k Q 2 9 s d W 1 u c z E u e + C 5 g O C 4 q u C 4 m e C 4 r S D g u I v g u L f g u Y n g u K 0 s N 3 0 m c X V v d D s s J n F 1 b 3 Q 7 U 2 V j d G l v b j E v V G F i b G U g N i 9 B d X R v U m V t b 3 Z l Z E N v b H V t b n M x L n v g u Y D g u K r g u J n g u K 0 g 4 L i C 4 L i y 4 L i i L D h 9 J n F 1 b 3 Q 7 L C Z x d W 9 0 O 1 N l Y 3 R p b 2 4 x L 1 R h Y m x l I D Y v Q X V 0 b 1 J l b W 9 2 Z W R D b 2 x 1 b W 5 z M S 5 7 4 L i b 4 L i j 4 L i 0 4 L i h 4 L i y 4 L i T I C j g u K v g u L j g u Y n g u J k p L D l 9 J n F 1 b 3 Q 7 L C Z x d W 9 0 O 1 N l Y 3 R p b 2 4 x L 1 R h Y m x l I D Y v Q X V 0 b 1 J l b W 9 2 Z W R D b 2 x 1 b W 5 z M S 5 7 4 L i h 4 L i 5 4 L i l 4 L i E 4 L m I 4 L i y I C h c d T A w M j c w M D A g 4 L i a 4 L i y 4 L i X K S w x M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J T I w N i U y M C g y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S U y M D Y l M j A o M i k v R G F 0 Y T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S U y M D Y l M j A o M i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S U y M D c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R d W V y e U l E I i B W Y W x 1 Z T 0 i c z V j Z G V j Z m I w L T E x M T g t N D V k M S 0 4 N D Y z L T R k Z D J i M T R l Y W I w Z i I g L z 4 8 R W 5 0 c n k g V H l w Z T 0 i R m l s b E V y c m 9 y Q 2 9 k Z S I g V m F s d W U 9 I n N V b m t u b 3 d u I i A v P j x F b n R y e S B U e X B l P S J B Z G R l Z F R v R G F 0 Y U 1 v Z G V s I i B W Y W x 1 Z T 0 i b D A i I C 8 + P E V u d H J 5 I F R 5 c G U 9 I k Z p b G x M Y X N 0 V X B k Y X R l Z C I g V m F s d W U 9 I m Q y M D I 0 L T A 0 L T E 4 V D E w O j E w O j E 1 L j M y O T M 0 M z h a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M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g N y 9 B d X R v U m V t b 3 Z l Z E N v b H V t b n M x L n v g u K v g u K X g u L H g u I H g u J f g u K P g u L H g u J 7 g u K L g u Y w s M H 0 m c X V v d D s s J n F 1 b 3 Q 7 U 2 V j d G l v b j E v V G F i b G U g N y 9 B d X R v U m V t b 3 Z l Z E N v b H V t b n M x L n v g u Y D g u J v g u L T g u J Q s M X 0 m c X V v d D s s J n F 1 b 3 Q 7 U 2 V j d G l v b j E v V G F i b G U g N y 9 B d X R v U m V t b 3 Z l Z E N v b H V t b n M x L n v g u K r g u L n g u I f g u K r g u L j g u J Q s M n 0 m c X V v d D s s J n F 1 b 3 Q 7 U 2 V j d G l v b j E v V G F i b G U g N y 9 B d X R v U m V t b 3 Z l Z E N v b H V t b n M x L n v g u J X g u Y j g u L P g u K r g u L j g u J Q s M 3 0 m c X V v d D s s J n F 1 b 3 Q 7 U 2 V j d G l v b j E v V G F i b G U g N y 9 B d X R v U m V t b 3 Z l Z E N v b H V t b n M x L n v g u K X g u Y j g u L L g u K r g u L j g u J Q s N H 0 m c X V v d D s s J n F 1 b 3 Q 7 U 2 V j d G l v b j E v V G F i b G U g N y 9 B d X R v U m V t b 3 Z l Z E N v b H V t b n M x L n v g u Y D g u J v g u K X g u L X g u Y j g u K L g u J k g 4 L m B 4 L i b 4 L i l 4 L i H L D V 9 J n F 1 b 3 Q 7 L C Z x d W 9 0 O 1 N l Y 3 R p b 2 4 x L 1 R h Y m x l I D c v Q X V 0 b 1 J l b W 9 2 Z W R D b 2 x 1 b W 5 z M S 5 7 J e C 5 g O C 4 m + C 4 p e C 4 t e C 5 i O C 4 o u C 4 m S D g u Y H g u J v g u K X g u I c s N n 0 m c X V v d D s s J n F 1 b 3 Q 7 U 2 V j d G l v b j E v V G F i b G U g N y 9 B d X R v U m V t b 3 Z l Z E N v b H V t b n M x L n v g u Y D g u K r g u J n g u K 0 g 4 L i L 4 L i 3 4 L m J 4 L i t L D d 9 J n F 1 b 3 Q 7 L C Z x d W 9 0 O 1 N l Y 3 R p b 2 4 x L 1 R h Y m x l I D c v Q X V 0 b 1 J l b W 9 2 Z W R D b 2 x 1 b W 5 z M S 5 7 4 L m A 4 L i q 4 L i Z 4 L i t I O C 4 g u C 4 s u C 4 o i w 4 f S Z x d W 9 0 O y w m c X V v d D t T Z W N 0 a W 9 u M S 9 U Y W J s Z S A 3 L 0 F 1 d G 9 S Z W 1 v d m V k Q 2 9 s d W 1 u c z E u e + C 4 m + C 4 o + C 4 t O C 4 o e C 4 s u C 4 k y A o 4 L i r 4 L i 4 4 L m J 4 L i Z K S w 5 f S Z x d W 9 0 O y w m c X V v d D t T Z W N 0 a W 9 u M S 9 U Y W J s Z S A 3 L 0 F 1 d G 9 S Z W 1 v d m V k Q 2 9 s d W 1 u c z E u e + C 4 o e C 4 u e C 4 p e C 4 h O C 5 i O C 4 s i A o X H U w M D I 3 M D A w I O C 4 m u C 4 s u C 4 l y k s M T B 9 J n F 1 b 3 Q 7 X S w m c X V v d D t D b 2 x 1 b W 5 D b 3 V u d C Z x d W 9 0 O z o x M S w m c X V v d D t L Z X l D b 2 x 1 b W 5 O Y W 1 l c y Z x d W 9 0 O z p b X S w m c X V v d D t D b 2 x 1 b W 5 J Z G V u d G l 0 a W V z J n F 1 b 3 Q 7 O l s m c X V v d D t T Z W N 0 a W 9 u M S 9 U Y W J s Z S A 3 L 0 F 1 d G 9 S Z W 1 v d m V k Q 2 9 s d W 1 u c z E u e + C 4 q + C 4 p e C 4 s e C 4 g e C 4 l + C 4 o + C 4 s e C 4 n u C 4 o u C 5 j C w w f S Z x d W 9 0 O y w m c X V v d D t T Z W N 0 a W 9 u M S 9 U Y W J s Z S A 3 L 0 F 1 d G 9 S Z W 1 v d m V k Q 2 9 s d W 1 u c z E u e + C 5 g O C 4 m + C 4 t O C 4 l C w x f S Z x d W 9 0 O y w m c X V v d D t T Z W N 0 a W 9 u M S 9 U Y W J s Z S A 3 L 0 F 1 d G 9 S Z W 1 v d m V k Q 2 9 s d W 1 u c z E u e + C 4 q u C 4 u e C 4 h + C 4 q u C 4 u O C 4 l C w y f S Z x d W 9 0 O y w m c X V v d D t T Z W N 0 a W 9 u M S 9 U Y W J s Z S A 3 L 0 F 1 d G 9 S Z W 1 v d m V k Q 2 9 s d W 1 u c z E u e + C 4 l e C 5 i O C 4 s + C 4 q u C 4 u O C 4 l C w z f S Z x d W 9 0 O y w m c X V v d D t T Z W N 0 a W 9 u M S 9 U Y W J s Z S A 3 L 0 F 1 d G 9 S Z W 1 v d m V k Q 2 9 s d W 1 u c z E u e + C 4 p e C 5 i O C 4 s u C 4 q u C 4 u O C 4 l C w 0 f S Z x d W 9 0 O y w m c X V v d D t T Z W N 0 a W 9 u M S 9 U Y W J s Z S A 3 L 0 F 1 d G 9 S Z W 1 v d m V k Q 2 9 s d W 1 u c z E u e + C 5 g O C 4 m + C 4 p e C 4 t e C 5 i O C 4 o u C 4 m S D g u Y H g u J v g u K X g u I c s N X 0 m c X V v d D s s J n F 1 b 3 Q 7 U 2 V j d G l v b j E v V G F i b G U g N y 9 B d X R v U m V t b 3 Z l Z E N v b H V t b n M x L n s l 4 L m A 4 L i b 4 L i l 4 L i 1 4 L m I 4 L i i 4 L i Z I O C 5 g e C 4 m + C 4 p e C 4 h y w 2 f S Z x d W 9 0 O y w m c X V v d D t T Z W N 0 a W 9 u M S 9 U Y W J s Z S A 3 L 0 F 1 d G 9 S Z W 1 v d m V k Q 2 9 s d W 1 u c z E u e + C 5 g O C 4 q u C 4 m e C 4 r S D g u I v g u L f g u Y n g u K 0 s N 3 0 m c X V v d D s s J n F 1 b 3 Q 7 U 2 V j d G l v b j E v V G F i b G U g N y 9 B d X R v U m V t b 3 Z l Z E N v b H V t b n M x L n v g u Y D g u K r g u J n g u K 0 g 4 L i C 4 L i y 4 L i i L D h 9 J n F 1 b 3 Q 7 L C Z x d W 9 0 O 1 N l Y 3 R p b 2 4 x L 1 R h Y m x l I D c v Q X V 0 b 1 J l b W 9 2 Z W R D b 2 x 1 b W 5 z M S 5 7 4 L i b 4 L i j 4 L i 0 4 L i h 4 L i y 4 L i T I C j g u K v g u L j g u Y n g u J k p L D l 9 J n F 1 b 3 Q 7 L C Z x d W 9 0 O 1 N l Y 3 R p b 2 4 x L 1 R h Y m x l I D c v Q X V 0 b 1 J l b W 9 2 Z W R D b 2 x 1 b W 5 z M S 5 7 4 L i h 4 L i 5 4 L i l 4 L i E 4 L m I 4 L i y I C h c d T A w M j c w M D A g 4 L i a 4 L i y 4 L i X K S w x M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J T I w N y U y M C g y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S U y M D c l M j A o M i k v R G F 0 Y T c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S U y M D c l M j A o M i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S U y M D g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R d W V y e U l E I i B W Y W x 1 Z T 0 i c z g 1 M z M 3 Z W N j L W E 4 Y j A t N D I w Z S 1 h M m Q 5 L T Y w Y W I x Z T Y w Y j c y Y S I g L z 4 8 R W 5 0 c n k g V H l w Z T 0 i R m l s b E V y c m 9 y Q 2 9 k Z S I g V m F s d W U 9 I n N V b m t u b 3 d u I i A v P j x F b n R y e S B U e X B l P S J B Z G R l Z F R v R G F 0 Y U 1 v Z G V s I i B W Y W x 1 Z T 0 i b D A i I C 8 + P E V u d H J 5 I F R 5 c G U 9 I k Z p b G x M Y X N 0 V X B k Y X R l Z C I g V m F s d W U 9 I m Q y M D I 0 L T A 0 L T E 4 V D E w O j E w O j E 1 L j M 2 N D g 0 N z l a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M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g O C 9 B d X R v U m V t b 3 Z l Z E N v b H V t b n M x L n v g u K v g u K X g u L H g u I H g u J f g u K P g u L H g u J 7 g u K L g u Y w s M H 0 m c X V v d D s s J n F 1 b 3 Q 7 U 2 V j d G l v b j E v V G F i b G U g O C 9 B d X R v U m V t b 3 Z l Z E N v b H V t b n M x L n v g u Y D g u J v g u L T g u J Q s M X 0 m c X V v d D s s J n F 1 b 3 Q 7 U 2 V j d G l v b j E v V G F i b G U g O C 9 B d X R v U m V t b 3 Z l Z E N v b H V t b n M x L n v g u K r g u L n g u I f g u K r g u L j g u J Q s M n 0 m c X V v d D s s J n F 1 b 3 Q 7 U 2 V j d G l v b j E v V G F i b G U g O C 9 B d X R v U m V t b 3 Z l Z E N v b H V t b n M x L n v g u J X g u Y j g u L P g u K r g u L j g u J Q s M 3 0 m c X V v d D s s J n F 1 b 3 Q 7 U 2 V j d G l v b j E v V G F i b G U g O C 9 B d X R v U m V t b 3 Z l Z E N v b H V t b n M x L n v g u K X g u Y j g u L L g u K r g u L j g u J Q s N H 0 m c X V v d D s s J n F 1 b 3 Q 7 U 2 V j d G l v b j E v V G F i b G U g O C 9 B d X R v U m V t b 3 Z l Z E N v b H V t b n M x L n v g u Y D g u J v g u K X g u L X g u Y j g u K L g u J k g 4 L m B 4 L i b 4 L i l 4 L i H L D V 9 J n F 1 b 3 Q 7 L C Z x d W 9 0 O 1 N l Y 3 R p b 2 4 x L 1 R h Y m x l I D g v Q X V 0 b 1 J l b W 9 2 Z W R D b 2 x 1 b W 5 z M S 5 7 J e C 5 g O C 4 m + C 4 p e C 4 t e C 5 i O C 4 o u C 4 m S D g u Y H g u J v g u K X g u I c s N n 0 m c X V v d D s s J n F 1 b 3 Q 7 U 2 V j d G l v b j E v V G F i b G U g O C 9 B d X R v U m V t b 3 Z l Z E N v b H V t b n M x L n v g u Y D g u K r g u J n g u K 0 g 4 L i L 4 L i 3 4 L m J 4 L i t L D d 9 J n F 1 b 3 Q 7 L C Z x d W 9 0 O 1 N l Y 3 R p b 2 4 x L 1 R h Y m x l I D g v Q X V 0 b 1 J l b W 9 2 Z W R D b 2 x 1 b W 5 z M S 5 7 4 L m A 4 L i q 4 L i Z 4 L i t I O C 4 g u C 4 s u C 4 o i w 4 f S Z x d W 9 0 O y w m c X V v d D t T Z W N 0 a W 9 u M S 9 U Y W J s Z S A 4 L 0 F 1 d G 9 S Z W 1 v d m V k Q 2 9 s d W 1 u c z E u e + C 4 m + C 4 o + C 4 t O C 4 o e C 4 s u C 4 k y A o 4 L i r 4 L i 4 4 L m J 4 L i Z K S w 5 f S Z x d W 9 0 O y w m c X V v d D t T Z W N 0 a W 9 u M S 9 U Y W J s Z S A 4 L 0 F 1 d G 9 S Z W 1 v d m V k Q 2 9 s d W 1 u c z E u e + C 4 o e C 4 u e C 4 p e C 4 h O C 5 i O C 4 s i A o X H U w M D I 3 M D A w I O C 4 m u C 4 s u C 4 l y k s M T B 9 J n F 1 b 3 Q 7 X S w m c X V v d D t D b 2 x 1 b W 5 D b 3 V u d C Z x d W 9 0 O z o x M S w m c X V v d D t L Z X l D b 2 x 1 b W 5 O Y W 1 l c y Z x d W 9 0 O z p b X S w m c X V v d D t D b 2 x 1 b W 5 J Z G V u d G l 0 a W V z J n F 1 b 3 Q 7 O l s m c X V v d D t T Z W N 0 a W 9 u M S 9 U Y W J s Z S A 4 L 0 F 1 d G 9 S Z W 1 v d m V k Q 2 9 s d W 1 u c z E u e + C 4 q + C 4 p e C 4 s e C 4 g e C 4 l + C 4 o + C 4 s e C 4 n u C 4 o u C 5 j C w w f S Z x d W 9 0 O y w m c X V v d D t T Z W N 0 a W 9 u M S 9 U Y W J s Z S A 4 L 0 F 1 d G 9 S Z W 1 v d m V k Q 2 9 s d W 1 u c z E u e + C 5 g O C 4 m + C 4 t O C 4 l C w x f S Z x d W 9 0 O y w m c X V v d D t T Z W N 0 a W 9 u M S 9 U Y W J s Z S A 4 L 0 F 1 d G 9 S Z W 1 v d m V k Q 2 9 s d W 1 u c z E u e + C 4 q u C 4 u e C 4 h + C 4 q u C 4 u O C 4 l C w y f S Z x d W 9 0 O y w m c X V v d D t T Z W N 0 a W 9 u M S 9 U Y W J s Z S A 4 L 0 F 1 d G 9 S Z W 1 v d m V k Q 2 9 s d W 1 u c z E u e + C 4 l e C 5 i O C 4 s + C 4 q u C 4 u O C 4 l C w z f S Z x d W 9 0 O y w m c X V v d D t T Z W N 0 a W 9 u M S 9 U Y W J s Z S A 4 L 0 F 1 d G 9 S Z W 1 v d m V k Q 2 9 s d W 1 u c z E u e + C 4 p e C 5 i O C 4 s u C 4 q u C 4 u O C 4 l C w 0 f S Z x d W 9 0 O y w m c X V v d D t T Z W N 0 a W 9 u M S 9 U Y W J s Z S A 4 L 0 F 1 d G 9 S Z W 1 v d m V k Q 2 9 s d W 1 u c z E u e + C 5 g O C 4 m + C 4 p e C 4 t e C 5 i O C 4 o u C 4 m S D g u Y H g u J v g u K X g u I c s N X 0 m c X V v d D s s J n F 1 b 3 Q 7 U 2 V j d G l v b j E v V G F i b G U g O C 9 B d X R v U m V t b 3 Z l Z E N v b H V t b n M x L n s l 4 L m A 4 L i b 4 L i l 4 L i 1 4 L m I 4 L i i 4 L i Z I O C 5 g e C 4 m + C 4 p e C 4 h y w 2 f S Z x d W 9 0 O y w m c X V v d D t T Z W N 0 a W 9 u M S 9 U Y W J s Z S A 4 L 0 F 1 d G 9 S Z W 1 v d m V k Q 2 9 s d W 1 u c z E u e + C 5 g O C 4 q u C 4 m e C 4 r S D g u I v g u L f g u Y n g u K 0 s N 3 0 m c X V v d D s s J n F 1 b 3 Q 7 U 2 V j d G l v b j E v V G F i b G U g O C 9 B d X R v U m V t b 3 Z l Z E N v b H V t b n M x L n v g u Y D g u K r g u J n g u K 0 g 4 L i C 4 L i y 4 L i i L D h 9 J n F 1 b 3 Q 7 L C Z x d W 9 0 O 1 N l Y 3 R p b 2 4 x L 1 R h Y m x l I D g v Q X V 0 b 1 J l b W 9 2 Z W R D b 2 x 1 b W 5 z M S 5 7 4 L i b 4 L i j 4 L i 0 4 L i h 4 L i y 4 L i T I C j g u K v g u L j g u Y n g u J k p L D l 9 J n F 1 b 3 Q 7 L C Z x d W 9 0 O 1 N l Y 3 R p b 2 4 x L 1 R h Y m x l I D g v Q X V 0 b 1 J l b W 9 2 Z W R D b 2 x 1 b W 5 z M S 5 7 4 L i h 4 L i 5 4 L i l 4 L i E 4 L m I 4 L i y I C h c d T A w M j c w M D A g 4 L i a 4 L i y 4 L i X K S w x M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J T I w O C U y M C g y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S U y M D g l M j A o M i k v R G F 0 Y T g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S U y M D g l M j A o M i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S U y M D k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R d W V y e U l E I i B W Y W x 1 Z T 0 i c 2 V k N z g z Z j Q y L T c z Z D M t N G F i Z i 1 h Z m N i L T l m Y 2 Y 0 M z I y Z D J l N S I g L z 4 8 R W 5 0 c n k g V H l w Z T 0 i R m l s b E V y c m 9 y Q 2 9 k Z S I g V m F s d W U 9 I n N V b m t u b 3 d u I i A v P j x F b n R y e S B U e X B l P S J B Z G R l Z F R v R G F 0 Y U 1 v Z G V s I i B W Y W x 1 Z T 0 i b D A i I C 8 + P E V u d H J 5 I F R 5 c G U 9 I k Z p b G x M Y X N 0 V X B k Y X R l Z C I g V m F s d W U 9 I m Q y M D I 0 L T A 0 L T E 4 V D E w O j E w O j E 1 L j M 3 N z g 0 N z h a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M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g O S 9 B d X R v U m V t b 3 Z l Z E N v b H V t b n M x L n v g u K v g u K X g u L H g u I H g u J f g u K P g u L H g u J 7 g u K L g u Y w s M H 0 m c X V v d D s s J n F 1 b 3 Q 7 U 2 V j d G l v b j E v V G F i b G U g O S 9 B d X R v U m V t b 3 Z l Z E N v b H V t b n M x L n v g u Y D g u J v g u L T g u J Q s M X 0 m c X V v d D s s J n F 1 b 3 Q 7 U 2 V j d G l v b j E v V G F i b G U g O S 9 B d X R v U m V t b 3 Z l Z E N v b H V t b n M x L n v g u K r g u L n g u I f g u K r g u L j g u J Q s M n 0 m c X V v d D s s J n F 1 b 3 Q 7 U 2 V j d G l v b j E v V G F i b G U g O S 9 B d X R v U m V t b 3 Z l Z E N v b H V t b n M x L n v g u J X g u Y j g u L P g u K r g u L j g u J Q s M 3 0 m c X V v d D s s J n F 1 b 3 Q 7 U 2 V j d G l v b j E v V G F i b G U g O S 9 B d X R v U m V t b 3 Z l Z E N v b H V t b n M x L n v g u K X g u Y j g u L L g u K r g u L j g u J Q s N H 0 m c X V v d D s s J n F 1 b 3 Q 7 U 2 V j d G l v b j E v V G F i b G U g O S 9 B d X R v U m V t b 3 Z l Z E N v b H V t b n M x L n v g u Y D g u J v g u K X g u L X g u Y j g u K L g u J k g 4 L m B 4 L i b 4 L i l 4 L i H L D V 9 J n F 1 b 3 Q 7 L C Z x d W 9 0 O 1 N l Y 3 R p b 2 4 x L 1 R h Y m x l I D k v Q X V 0 b 1 J l b W 9 2 Z W R D b 2 x 1 b W 5 z M S 5 7 J e C 5 g O C 4 m + C 4 p e C 4 t e C 5 i O C 4 o u C 4 m S D g u Y H g u J v g u K X g u I c s N n 0 m c X V v d D s s J n F 1 b 3 Q 7 U 2 V j d G l v b j E v V G F i b G U g O S 9 B d X R v U m V t b 3 Z l Z E N v b H V t b n M x L n v g u Y D g u K r g u J n g u K 0 g 4 L i L 4 L i 3 4 L m J 4 L i t L D d 9 J n F 1 b 3 Q 7 L C Z x d W 9 0 O 1 N l Y 3 R p b 2 4 x L 1 R h Y m x l I D k v Q X V 0 b 1 J l b W 9 2 Z W R D b 2 x 1 b W 5 z M S 5 7 4 L m A 4 L i q 4 L i Z 4 L i t I O C 4 g u C 4 s u C 4 o i w 4 f S Z x d W 9 0 O y w m c X V v d D t T Z W N 0 a W 9 u M S 9 U Y W J s Z S A 5 L 0 F 1 d G 9 S Z W 1 v d m V k Q 2 9 s d W 1 u c z E u e + C 4 m + C 4 o + C 4 t O C 4 o e C 4 s u C 4 k y A o 4 L i r 4 L i 4 4 L m J 4 L i Z K S w 5 f S Z x d W 9 0 O y w m c X V v d D t T Z W N 0 a W 9 u M S 9 U Y W J s Z S A 5 L 0 F 1 d G 9 S Z W 1 v d m V k Q 2 9 s d W 1 u c z E u e + C 4 o e C 4 u e C 4 p e C 4 h O C 5 i O C 4 s i A o X H U w M D I 3 M D A w I O C 4 m u C 4 s u C 4 l y k s M T B 9 J n F 1 b 3 Q 7 X S w m c X V v d D t D b 2 x 1 b W 5 D b 3 V u d C Z x d W 9 0 O z o x M S w m c X V v d D t L Z X l D b 2 x 1 b W 5 O Y W 1 l c y Z x d W 9 0 O z p b X S w m c X V v d D t D b 2 x 1 b W 5 J Z G V u d G l 0 a W V z J n F 1 b 3 Q 7 O l s m c X V v d D t T Z W N 0 a W 9 u M S 9 U Y W J s Z S A 5 L 0 F 1 d G 9 S Z W 1 v d m V k Q 2 9 s d W 1 u c z E u e + C 4 q + C 4 p e C 4 s e C 4 g e C 4 l + C 4 o + C 4 s e C 4 n u C 4 o u C 5 j C w w f S Z x d W 9 0 O y w m c X V v d D t T Z W N 0 a W 9 u M S 9 U Y W J s Z S A 5 L 0 F 1 d G 9 S Z W 1 v d m V k Q 2 9 s d W 1 u c z E u e + C 5 g O C 4 m + C 4 t O C 4 l C w x f S Z x d W 9 0 O y w m c X V v d D t T Z W N 0 a W 9 u M S 9 U Y W J s Z S A 5 L 0 F 1 d G 9 S Z W 1 v d m V k Q 2 9 s d W 1 u c z E u e + C 4 q u C 4 u e C 4 h + C 4 q u C 4 u O C 4 l C w y f S Z x d W 9 0 O y w m c X V v d D t T Z W N 0 a W 9 u M S 9 U Y W J s Z S A 5 L 0 F 1 d G 9 S Z W 1 v d m V k Q 2 9 s d W 1 u c z E u e + C 4 l e C 5 i O C 4 s + C 4 q u C 4 u O C 4 l C w z f S Z x d W 9 0 O y w m c X V v d D t T Z W N 0 a W 9 u M S 9 U Y W J s Z S A 5 L 0 F 1 d G 9 S Z W 1 v d m V k Q 2 9 s d W 1 u c z E u e + C 4 p e C 5 i O C 4 s u C 4 q u C 4 u O C 4 l C w 0 f S Z x d W 9 0 O y w m c X V v d D t T Z W N 0 a W 9 u M S 9 U Y W J s Z S A 5 L 0 F 1 d G 9 S Z W 1 v d m V k Q 2 9 s d W 1 u c z E u e + C 5 g O C 4 m + C 4 p e C 4 t e C 5 i O C 4 o u C 4 m S D g u Y H g u J v g u K X g u I c s N X 0 m c X V v d D s s J n F 1 b 3 Q 7 U 2 V j d G l v b j E v V G F i b G U g O S 9 B d X R v U m V t b 3 Z l Z E N v b H V t b n M x L n s l 4 L m A 4 L i b 4 L i l 4 L i 1 4 L m I 4 L i i 4 L i Z I O C 5 g e C 4 m + C 4 p e C 4 h y w 2 f S Z x d W 9 0 O y w m c X V v d D t T Z W N 0 a W 9 u M S 9 U Y W J s Z S A 5 L 0 F 1 d G 9 S Z W 1 v d m V k Q 2 9 s d W 1 u c z E u e + C 5 g O C 4 q u C 4 m e C 4 r S D g u I v g u L f g u Y n g u K 0 s N 3 0 m c X V v d D s s J n F 1 b 3 Q 7 U 2 V j d G l v b j E v V G F i b G U g O S 9 B d X R v U m V t b 3 Z l Z E N v b H V t b n M x L n v g u Y D g u K r g u J n g u K 0 g 4 L i C 4 L i y 4 L i i L D h 9 J n F 1 b 3 Q 7 L C Z x d W 9 0 O 1 N l Y 3 R p b 2 4 x L 1 R h Y m x l I D k v Q X V 0 b 1 J l b W 9 2 Z W R D b 2 x 1 b W 5 z M S 5 7 4 L i b 4 L i j 4 L i 0 4 L i h 4 L i y 4 L i T I C j g u K v g u L j g u Y n g u J k p L D l 9 J n F 1 b 3 Q 7 L C Z x d W 9 0 O 1 N l Y 3 R p b 2 4 x L 1 R h Y m x l I D k v Q X V 0 b 1 J l b W 9 2 Z W R D b 2 x 1 b W 5 z M S 5 7 4 L i h 4 L i 5 4 L i l 4 L i E 4 L m I 4 L i y I C h c d T A w M j c w M D A g 4 L i a 4 L i y 4 L i X K S w x M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J T I w O S U y M C g y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S U y M D k l M j A o M i k v R G F 0 Y T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S U y M D k l M j A o M i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T A l Q j k l O D A l R T A l Q j g l O D E l R T A l Q j g l Q T k l R T A l Q j g l O T U l R T A l Q j g l Q T M l R T A l Q j k l O D E l R T A l Q j g l Q T U l R T A l Q j g l Q j A l R T A l Q j g l Q U Q l R T A l Q j g l Q j g l R T A l Q j g l O T U l R T A l Q j g l Q U E l R T A l Q j g l Q j I l R T A l Q j g l Q U I l R T A l Q j g l O D E l R T A l Q j g l Q T M l R T A l Q j g l Q T M l R T A l Q j g l Q T E l R T A l Q j g l Q U Q l R T A l Q j g l Q j I l R T A l Q j g l Q U I l R T A l Q j g l Q j I l R T A l Q j g l Q T M l M j A o Q U d S T y k l M j A l M 0 U l M 0 U l M j A l R T A l Q j g l O T g l R T A l Q j g l Q j g l R T A l Q j g l Q T M l R T A l Q j g l O D E l R T A l Q j g l Q j Q l R T A l Q j g l O D g l R T A l Q j g l O D E l R T A l Q j g l Q j I l R T A l Q j g l Q T M l R T A l Q j k l O D A l R T A l Q j g l O D E l R T A l Q j g l Q T k l R T A l Q j g l O T U l R T A l Q j g l Q T M l M j A o Q U d S S S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S I g L z 4 8 R W 5 0 c n k g V H l w Z T 0 i R m l s b E N v b H V t b k 5 h b W V z I i B W Y W x 1 Z T 0 i c 1 s m c X V v d D v g u K v g u K X g u L H g u I H g u J f g u K P g u L H g u J 7 g u K L g u Y w u M S Z x d W 9 0 O y w m c X V v d D v g u K v g u K X g u L H g u I H g u J f g u K P g u L H g u J 7 g u K L g u Y w u M i Z x d W 9 0 O y w m c X V v d D v g u Y D g u J v g u L T g u J Q m c X V v d D s s J n F 1 b 3 Q 7 4 L i q 4 L i 5 4 L i H 4 L i q 4 L i 4 4 L i U J n F 1 b 3 Q 7 L C Z x d W 9 0 O + C 4 l e C 5 i O C 4 s + C 4 q u C 4 u O C 4 l C Z x d W 9 0 O y w m c X V v d D v g u K X g u Y j g u L L g u K r g u L j g u J Q m c X V v d D s s J n F 1 b 3 Q 7 4 L m A 4 L i b 4 L i l 4 L i 1 4 L m I 4 L i i 4 L i Z I O C 5 g e C 4 m + C 4 p e C 4 h y Z x d W 9 0 O y w m c X V v d D s l 4 L m A 4 L i b 4 L i l 4 L i 1 4 L m I 4 L i i 4 L i Z I O C 5 g e C 4 m + C 4 p e C 4 h y Z x d W 9 0 O y w m c X V v d D v g u Y D g u K r g u J n g u K 0 g 4 L i L 4 L i 3 4 L m J 4 L i t J n F 1 b 3 Q 7 L C Z x d W 9 0 O + C 5 g O C 4 q u C 4 m e C 4 r S D g u I L g u L L g u K I m c X V v d D s s J n F 1 b 3 Q 7 4 L i b 4 L i j 4 L i 0 4 L i h 4 L i y 4 L i T I C j g u K v g u L j g u Y n g u J k p J n F 1 b 3 Q 7 L C Z x d W 9 0 O + C 4 o e C 4 u e C 4 p e C 4 h O C 5 i O C 4 s i A o X H U w M D I 3 M D A w I O C 4 m u C 4 s u C 4 l y k m c X V v d D t d I i A v P j x F b n R y e S B U e X B l P S J G a W x s Q 2 9 s d W 1 u V H l w Z X M i I F Z h b H V l P S J z Q m d Z Q U F B Q U F B Q U F B Q U F B Q S I g L z 4 8 R W 5 0 c n k g V H l w Z T 0 i R m l s b E x h c 3 R V c G R h d G V k I i B W Y W x 1 Z T 0 i Z D I w M j Q t M D Q t M T h U M T A 6 M T A 6 M T U u N D E w O D Q 3 O V o i I C 8 + P E V u d H J 5 I F R 5 c G U 9 I k Z p b G x F c n J v c k N v d W 5 0 I i B W Y W x 1 Z T 0 i b D A i I C 8 + P E V u d H J 5 I F R 5 c G U 9 I l F 1 Z X J 5 S U Q i I F Z h b H V l P S J z O T Y 1 N T V k N W Q t Z D V k N C 0 0 N 2 Z k L T k 0 N W Q t O G I 0 Z m U w N z A 1 N D I 5 I i A v P j x F b n R y e S B U e X B l P S J S Z W N v d m V y e V R h c m d l d F N o Z W V 0 I i B W Y W x 1 Z T 0 i c 1 B y a W N l M i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R m l s b E V y c m 9 y Q 2 9 k Z S I g V m F s d W U 9 I n N V b m t u b 3 d u I i A v P j x F b n R y e S B U e X B l P S J G a W x s V G F y Z 2 V 0 T m F t Z U N 1 c 3 R v b W l 6 Z W Q i I F Z h b H V l P S J s M S I g L z 4 8 R W 5 0 c n k g V H l w Z T 0 i R m l s b F N 0 Y X R 1 c y I g V m F s d W U 9 I n N D b 2 1 w b G V 0 Z S I g L z 4 8 R W 5 0 c n k g V H l w Z T 0 i R m l s b E N v d W 5 0 I i B W Y W x 1 Z T 0 i b D g 3 N y I g L z 4 8 R W 5 0 c n k g V H l w Z T 0 i Q W R k Z W R U b 0 R h d G F N b 2 R l b C I g V m F s d W U 9 I m w w I i A v P j x F b n R y e S B U e X B l P S J S Z W x h d G l v b n N o a X B J b m Z v Q 2 9 u d G F p b m V y I i B W Y W x 1 Z T 0 i c 3 s m c X V v d D t j b 2 x 1 b W 5 D b 3 V u d C Z x d W 9 0 O z o x M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4 L m A 4 L i B 4 L i p 4 L i V 4 L i j 4 L m B 4 L i l 4 L i w 4 L i t 4 L i 4 4 L i V 4 L i q 4 L i y 4 L i r 4 L i B 4 L i j 4 L i j 4 L i h 4 L i t 4 L i y 4 L i r 4 L i y 4 L i j I C h B R 1 J P K S B c d T A w M 2 V c d T A w M 2 U g 4 L i Y 4 L i 4 4 L i j 4 L i B 4 L i 0 4 L i I 4 L i B 4 L i y 4 L i j 4 L m A 4 L i B 4 L i p 4 L i V 4 L i j I C h B R 1 J J K S 9 B d X R v U m V t b 3 Z l Z E N v b H V t b n M x L n v g u K v g u K X g u L H g u I H g u J f g u K P g u L H g u J 7 g u K L g u Y w u M S w w f S Z x d W 9 0 O y w m c X V v d D t T Z W N 0 a W 9 u M S / g u Y D g u I H g u K n g u J X g u K P g u Y H g u K X g u L D g u K 3 g u L j g u J X g u K r g u L L g u K v g u I H g u K P g u K P g u K H g u K 3 g u L L g u K v g u L L g u K M g K E F H U k 8 p I F x 1 M D A z Z V x 1 M D A z Z S D g u J j g u L j g u K P g u I H g u L T g u I j g u I H g u L L g u K P g u Y D g u I H g u K n g u J X g u K M g K E F H U k k p L 0 F 1 d G 9 S Z W 1 v d m V k Q 2 9 s d W 1 u c z E u e + C 4 q + C 4 p e C 4 s e C 4 g e C 4 l + C 4 o + C 4 s e C 4 n u C 4 o u C 5 j C 4 y L D F 9 J n F 1 b 3 Q 7 L C Z x d W 9 0 O 1 N l Y 3 R p b 2 4 x L + C 5 g O C 4 g e C 4 q e C 4 l e C 4 o + C 5 g e C 4 p e C 4 s O C 4 r e C 4 u O C 4 l e C 4 q u C 4 s u C 4 q + C 4 g e C 4 o + C 4 o + C 4 o e C 4 r e C 4 s u C 4 q + C 4 s u C 4 o y A o Q U d S T y k g X H U w M D N l X H U w M D N l I O C 4 m O C 4 u O C 4 o + C 4 g e C 4 t O C 4 i O C 4 g e C 4 s u C 4 o + C 5 g O C 4 g e C 4 q e C 4 l e C 4 o y A o Q U d S S S k v Q X V 0 b 1 J l b W 9 2 Z W R D b 2 x 1 b W 5 z M S 5 7 4 L m A 4 L i b 4 L i 0 4 L i U L D J 9 J n F 1 b 3 Q 7 L C Z x d W 9 0 O 1 N l Y 3 R p b 2 4 x L + C 5 g O C 4 g e C 4 q e C 4 l e C 4 o + C 5 g e C 4 p e C 4 s O C 4 r e C 4 u O C 4 l e C 4 q u C 4 s u C 4 q + C 4 g e C 4 o + C 4 o + C 4 o e C 4 r e C 4 s u C 4 q + C 4 s u C 4 o y A o Q U d S T y k g X H U w M D N l X H U w M D N l I O C 4 m O C 4 u O C 4 o + C 4 g e C 4 t O C 4 i O C 4 g e C 4 s u C 4 o + C 5 g O C 4 g e C 4 q e C 4 l e C 4 o y A o Q U d S S S k v Q X V 0 b 1 J l b W 9 2 Z W R D b 2 x 1 b W 5 z M S 5 7 4 L i q 4 L i 5 4 L i H 4 L i q 4 L i 4 4 L i U L D N 9 J n F 1 b 3 Q 7 L C Z x d W 9 0 O 1 N l Y 3 R p b 2 4 x L + C 5 g O C 4 g e C 4 q e C 4 l e C 4 o + C 5 g e C 4 p e C 4 s O C 4 r e C 4 u O C 4 l e C 4 q u C 4 s u C 4 q + C 4 g e C 4 o + C 4 o + C 4 o e C 4 r e C 4 s u C 4 q + C 4 s u C 4 o y A o Q U d S T y k g X H U w M D N l X H U w M D N l I O C 4 m O C 4 u O C 4 o + C 4 g e C 4 t O C 4 i O C 4 g e C 4 s u C 4 o + C 5 g O C 4 g e C 4 q e C 4 l e C 4 o y A o Q U d S S S k v Q X V 0 b 1 J l b W 9 2 Z W R D b 2 x 1 b W 5 z M S 5 7 4 L i V 4 L m I 4 L i z 4 L i q 4 L i 4 4 L i U L D R 9 J n F 1 b 3 Q 7 L C Z x d W 9 0 O 1 N l Y 3 R p b 2 4 x L + C 5 g O C 4 g e C 4 q e C 4 l e C 4 o + C 5 g e C 4 p e C 4 s O C 4 r e C 4 u O C 4 l e C 4 q u C 4 s u C 4 q + C 4 g e C 4 o + C 4 o + C 4 o e C 4 r e C 4 s u C 4 q + C 4 s u C 4 o y A o Q U d S T y k g X H U w M D N l X H U w M D N l I O C 4 m O C 4 u O C 4 o + C 4 g e C 4 t O C 4 i O C 4 g e C 4 s u C 4 o + C 5 g O C 4 g e C 4 q e C 4 l e C 4 o y A o Q U d S S S k v Q X V 0 b 1 J l b W 9 2 Z W R D b 2 x 1 b W 5 z M S 5 7 4 L i l 4 L m I 4 L i y 4 L i q 4 L i 4 4 L i U L D V 9 J n F 1 b 3 Q 7 L C Z x d W 9 0 O 1 N l Y 3 R p b 2 4 x L + C 5 g O C 4 g e C 4 q e C 4 l e C 4 o + C 5 g e C 4 p e C 4 s O C 4 r e C 4 u O C 4 l e C 4 q u C 4 s u C 4 q + C 4 g e C 4 o + C 4 o + C 4 o e C 4 r e C 4 s u C 4 q + C 4 s u C 4 o y A o Q U d S T y k g X H U w M D N l X H U w M D N l I O C 4 m O C 4 u O C 4 o + C 4 g e C 4 t O C 4 i O C 4 g e C 4 s u C 4 o + C 5 g O C 4 g e C 4 q e C 4 l e C 4 o y A o Q U d S S S k v Q X V 0 b 1 J l b W 9 2 Z W R D b 2 x 1 b W 5 z M S 5 7 4 L m A 4 L i b 4 L i l 4 L i 1 4 L m I 4 L i i 4 L i Z I O C 5 g e C 4 m + C 4 p e C 4 h y w 2 f S Z x d W 9 0 O y w m c X V v d D t T Z W N 0 a W 9 u M S / g u Y D g u I H g u K n g u J X g u K P g u Y H g u K X g u L D g u K 3 g u L j g u J X g u K r g u L L g u K v g u I H g u K P g u K P g u K H g u K 3 g u L L g u K v g u L L g u K M g K E F H U k 8 p I F x 1 M D A z Z V x 1 M D A z Z S D g u J j g u L j g u K P g u I H g u L T g u I j g u I H g u L L g u K P g u Y D g u I H g u K n g u J X g u K M g K E F H U k k p L 0 F 1 d G 9 S Z W 1 v d m V k Q 2 9 s d W 1 u c z E u e y X g u Y D g u J v g u K X g u L X g u Y j g u K L g u J k g 4 L m B 4 L i b 4 L i l 4 L i H L D d 9 J n F 1 b 3 Q 7 L C Z x d W 9 0 O 1 N l Y 3 R p b 2 4 x L + C 5 g O C 4 g e C 4 q e C 4 l e C 4 o + C 5 g e C 4 p e C 4 s O C 4 r e C 4 u O C 4 l e C 4 q u C 4 s u C 4 q + C 4 g e C 4 o + C 4 o + C 4 o e C 4 r e C 4 s u C 4 q + C 4 s u C 4 o y A o Q U d S T y k g X H U w M D N l X H U w M D N l I O C 4 m O C 4 u O C 4 o + C 4 g e C 4 t O C 4 i O C 4 g e C 4 s u C 4 o + C 5 g O C 4 g e C 4 q e C 4 l e C 4 o y A o Q U d S S S k v Q X V 0 b 1 J l b W 9 2 Z W R D b 2 x 1 b W 5 z M S 5 7 4 L m A 4 L i q 4 L i Z 4 L i t I O C 4 i + C 4 t + C 5 i e C 4 r S w 4 f S Z x d W 9 0 O y w m c X V v d D t T Z W N 0 a W 9 u M S / g u Y D g u I H g u K n g u J X g u K P g u Y H g u K X g u L D g u K 3 g u L j g u J X g u K r g u L L g u K v g u I H g u K P g u K P g u K H g u K 3 g u L L g u K v g u L L g u K M g K E F H U k 8 p I F x 1 M D A z Z V x 1 M D A z Z S D g u J j g u L j g u K P g u I H g u L T g u I j g u I H g u L L g u K P g u Y D g u I H g u K n g u J X g u K M g K E F H U k k p L 0 F 1 d G 9 S Z W 1 v d m V k Q 2 9 s d W 1 u c z E u e + C 5 g O C 4 q u C 4 m e C 4 r S D g u I L g u L L g u K I s O X 0 m c X V v d D s s J n F 1 b 3 Q 7 U 2 V j d G l v b j E v 4 L m A 4 L i B 4 L i p 4 L i V 4 L i j 4 L m B 4 L i l 4 L i w 4 L i t 4 L i 4 4 L i V 4 L i q 4 L i y 4 L i r 4 L i B 4 L i j 4 L i j 4 L i h 4 L i t 4 L i y 4 L i r 4 L i y 4 L i j I C h B R 1 J P K S B c d T A w M 2 V c d T A w M 2 U g 4 L i Y 4 L i 4 4 L i j 4 L i B 4 L i 0 4 L i I 4 L i B 4 L i y 4 L i j 4 L m A 4 L i B 4 L i p 4 L i V 4 L i j I C h B R 1 J J K S 9 B d X R v U m V t b 3 Z l Z E N v b H V t b n M x L n v g u J v g u K P g u L T g u K H g u L L g u J M g K O C 4 q + C 4 u O C 5 i e C 4 m S k s M T B 9 J n F 1 b 3 Q 7 L C Z x d W 9 0 O 1 N l Y 3 R p b 2 4 x L + C 5 g O C 4 g e C 4 q e C 4 l e C 4 o + C 5 g e C 4 p e C 4 s O C 4 r e C 4 u O C 4 l e C 4 q u C 4 s u C 4 q + C 4 g e C 4 o + C 4 o + C 4 o e C 4 r e C 4 s u C 4 q + C 4 s u C 4 o y A o Q U d S T y k g X H U w M D N l X H U w M D N l I O C 4 m O C 4 u O C 4 o + C 4 g e C 4 t O C 4 i O C 4 g e C 4 s u C 4 o + C 5 g O C 4 g e C 4 q e C 4 l e C 4 o y A o Q U d S S S k v Q X V 0 b 1 J l b W 9 2 Z W R D b 2 x 1 b W 5 z M S 5 7 4 L i h 4 L i 5 4 L i l 4 L i E 4 L m I 4 L i y I C h c d T A w M j c w M D A g 4 L i a 4 L i y 4 L i X K S w x M X 0 m c X V v d D t d L C Z x d W 9 0 O 0 N v b H V t b k N v d W 5 0 J n F 1 b 3 Q 7 O j E y L C Z x d W 9 0 O 0 t l e U N v b H V t b k 5 h b W V z J n F 1 b 3 Q 7 O l t d L C Z x d W 9 0 O 0 N v b H V t b k l k Z W 5 0 a X R p Z X M m c X V v d D s 6 W y Z x d W 9 0 O 1 N l Y 3 R p b 2 4 x L + C 5 g O C 4 g e C 4 q e C 4 l e C 4 o + C 5 g e C 4 p e C 4 s O C 4 r e C 4 u O C 4 l e C 4 q u C 4 s u C 4 q + C 4 g e C 4 o + C 4 o + C 4 o e C 4 r e C 4 s u C 4 q + C 4 s u C 4 o y A o Q U d S T y k g X H U w M D N l X H U w M D N l I O C 4 m O C 4 u O C 4 o + C 4 g e C 4 t O C 4 i O C 4 g e C 4 s u C 4 o + C 5 g O C 4 g e C 4 q e C 4 l e C 4 o y A o Q U d S S S k v Q X V 0 b 1 J l b W 9 2 Z W R D b 2 x 1 b W 5 z M S 5 7 4 L i r 4 L i l 4 L i x 4 L i B 4 L i X 4 L i j 4 L i x 4 L i e 4 L i i 4 L m M L j E s M H 0 m c X V v d D s s J n F 1 b 3 Q 7 U 2 V j d G l v b j E v 4 L m A 4 L i B 4 L i p 4 L i V 4 L i j 4 L m B 4 L i l 4 L i w 4 L i t 4 L i 4 4 L i V 4 L i q 4 L i y 4 L i r 4 L i B 4 L i j 4 L i j 4 L i h 4 L i t 4 L i y 4 L i r 4 L i y 4 L i j I C h B R 1 J P K S B c d T A w M 2 V c d T A w M 2 U g 4 L i Y 4 L i 4 4 L i j 4 L i B 4 L i 0 4 L i I 4 L i B 4 L i y 4 L i j 4 L m A 4 L i B 4 L i p 4 L i V 4 L i j I C h B R 1 J J K S 9 B d X R v U m V t b 3 Z l Z E N v b H V t b n M x L n v g u K v g u K X g u L H g u I H g u J f g u K P g u L H g u J 7 g u K L g u Y w u M i w x f S Z x d W 9 0 O y w m c X V v d D t T Z W N 0 a W 9 u M S / g u Y D g u I H g u K n g u J X g u K P g u Y H g u K X g u L D g u K 3 g u L j g u J X g u K r g u L L g u K v g u I H g u K P g u K P g u K H g u K 3 g u L L g u K v g u L L g u K M g K E F H U k 8 p I F x 1 M D A z Z V x 1 M D A z Z S D g u J j g u L j g u K P g u I H g u L T g u I j g u I H g u L L g u K P g u Y D g u I H g u K n g u J X g u K M g K E F H U k k p L 0 F 1 d G 9 S Z W 1 v d m V k Q 2 9 s d W 1 u c z E u e + C 5 g O C 4 m + C 4 t O C 4 l C w y f S Z x d W 9 0 O y w m c X V v d D t T Z W N 0 a W 9 u M S / g u Y D g u I H g u K n g u J X g u K P g u Y H g u K X g u L D g u K 3 g u L j g u J X g u K r g u L L g u K v g u I H g u K P g u K P g u K H g u K 3 g u L L g u K v g u L L g u K M g K E F H U k 8 p I F x 1 M D A z Z V x 1 M D A z Z S D g u J j g u L j g u K P g u I H g u L T g u I j g u I H g u L L g u K P g u Y D g u I H g u K n g u J X g u K M g K E F H U k k p L 0 F 1 d G 9 S Z W 1 v d m V k Q 2 9 s d W 1 u c z E u e + C 4 q u C 4 u e C 4 h + C 4 q u C 4 u O C 4 l C w z f S Z x d W 9 0 O y w m c X V v d D t T Z W N 0 a W 9 u M S / g u Y D g u I H g u K n g u J X g u K P g u Y H g u K X g u L D g u K 3 g u L j g u J X g u K r g u L L g u K v g u I H g u K P g u K P g u K H g u K 3 g u L L g u K v g u L L g u K M g K E F H U k 8 p I F x 1 M D A z Z V x 1 M D A z Z S D g u J j g u L j g u K P g u I H g u L T g u I j g u I H g u L L g u K P g u Y D g u I H g u K n g u J X g u K M g K E F H U k k p L 0 F 1 d G 9 S Z W 1 v d m V k Q 2 9 s d W 1 u c z E u e + C 4 l e C 5 i O C 4 s + C 4 q u C 4 u O C 4 l C w 0 f S Z x d W 9 0 O y w m c X V v d D t T Z W N 0 a W 9 u M S / g u Y D g u I H g u K n g u J X g u K P g u Y H g u K X g u L D g u K 3 g u L j g u J X g u K r g u L L g u K v g u I H g u K P g u K P g u K H g u K 3 g u L L g u K v g u L L g u K M g K E F H U k 8 p I F x 1 M D A z Z V x 1 M D A z Z S D g u J j g u L j g u K P g u I H g u L T g u I j g u I H g u L L g u K P g u Y D g u I H g u K n g u J X g u K M g K E F H U k k p L 0 F 1 d G 9 S Z W 1 v d m V k Q 2 9 s d W 1 u c z E u e + C 4 p e C 5 i O C 4 s u C 4 q u C 4 u O C 4 l C w 1 f S Z x d W 9 0 O y w m c X V v d D t T Z W N 0 a W 9 u M S / g u Y D g u I H g u K n g u J X g u K P g u Y H g u K X g u L D g u K 3 g u L j g u J X g u K r g u L L g u K v g u I H g u K P g u K P g u K H g u K 3 g u L L g u K v g u L L g u K M g K E F H U k 8 p I F x 1 M D A z Z V x 1 M D A z Z S D g u J j g u L j g u K P g u I H g u L T g u I j g u I H g u L L g u K P g u Y D g u I H g u K n g u J X g u K M g K E F H U k k p L 0 F 1 d G 9 S Z W 1 v d m V k Q 2 9 s d W 1 u c z E u e + C 5 g O C 4 m + C 4 p e C 4 t e C 5 i O C 4 o u C 4 m S D g u Y H g u J v g u K X g u I c s N n 0 m c X V v d D s s J n F 1 b 3 Q 7 U 2 V j d G l v b j E v 4 L m A 4 L i B 4 L i p 4 L i V 4 L i j 4 L m B 4 L i l 4 L i w 4 L i t 4 L i 4 4 L i V 4 L i q 4 L i y 4 L i r 4 L i B 4 L i j 4 L i j 4 L i h 4 L i t 4 L i y 4 L i r 4 L i y 4 L i j I C h B R 1 J P K S B c d T A w M 2 V c d T A w M 2 U g 4 L i Y 4 L i 4 4 L i j 4 L i B 4 L i 0 4 L i I 4 L i B 4 L i y 4 L i j 4 L m A 4 L i B 4 L i p 4 L i V 4 L i j I C h B R 1 J J K S 9 B d X R v U m V t b 3 Z l Z E N v b H V t b n M x L n s l 4 L m A 4 L i b 4 L i l 4 L i 1 4 L m I 4 L i i 4 L i Z I O C 5 g e C 4 m + C 4 p e C 4 h y w 3 f S Z x d W 9 0 O y w m c X V v d D t T Z W N 0 a W 9 u M S / g u Y D g u I H g u K n g u J X g u K P g u Y H g u K X g u L D g u K 3 g u L j g u J X g u K r g u L L g u K v g u I H g u K P g u K P g u K H g u K 3 g u L L g u K v g u L L g u K M g K E F H U k 8 p I F x 1 M D A z Z V x 1 M D A z Z S D g u J j g u L j g u K P g u I H g u L T g u I j g u I H g u L L g u K P g u Y D g u I H g u K n g u J X g u K M g K E F H U k k p L 0 F 1 d G 9 S Z W 1 v d m V k Q 2 9 s d W 1 u c z E u e + C 5 g O C 4 q u C 4 m e C 4 r S D g u I v g u L f g u Y n g u K 0 s O H 0 m c X V v d D s s J n F 1 b 3 Q 7 U 2 V j d G l v b j E v 4 L m A 4 L i B 4 L i p 4 L i V 4 L i j 4 L m B 4 L i l 4 L i w 4 L i t 4 L i 4 4 L i V 4 L i q 4 L i y 4 L i r 4 L i B 4 L i j 4 L i j 4 L i h 4 L i t 4 L i y 4 L i r 4 L i y 4 L i j I C h B R 1 J P K S B c d T A w M 2 V c d T A w M 2 U g 4 L i Y 4 L i 4 4 L i j 4 L i B 4 L i 0 4 L i I 4 L i B 4 L i y 4 L i j 4 L m A 4 L i B 4 L i p 4 L i V 4 L i j I C h B R 1 J J K S 9 B d X R v U m V t b 3 Z l Z E N v b H V t b n M x L n v g u Y D g u K r g u J n g u K 0 g 4 L i C 4 L i y 4 L i i L D l 9 J n F 1 b 3 Q 7 L C Z x d W 9 0 O 1 N l Y 3 R p b 2 4 x L + C 5 g O C 4 g e C 4 q e C 4 l e C 4 o + C 5 g e C 4 p e C 4 s O C 4 r e C 4 u O C 4 l e C 4 q u C 4 s u C 4 q + C 4 g e C 4 o + C 4 o + C 4 o e C 4 r e C 4 s u C 4 q + C 4 s u C 4 o y A o Q U d S T y k g X H U w M D N l X H U w M D N l I O C 4 m O C 4 u O C 4 o + C 4 g e C 4 t O C 4 i O C 4 g e C 4 s u C 4 o + C 5 g O C 4 g e C 4 q e C 4 l e C 4 o y A o Q U d S S S k v Q X V 0 b 1 J l b W 9 2 Z W R D b 2 x 1 b W 5 z M S 5 7 4 L i b 4 L i j 4 L i 0 4 L i h 4 L i y 4 L i T I C j g u K v g u L j g u Y n g u J k p L D E w f S Z x d W 9 0 O y w m c X V v d D t T Z W N 0 a W 9 u M S / g u Y D g u I H g u K n g u J X g u K P g u Y H g u K X g u L D g u K 3 g u L j g u J X g u K r g u L L g u K v g u I H g u K P g u K P g u K H g u K 3 g u L L g u K v g u L L g u K M g K E F H U k 8 p I F x 1 M D A z Z V x 1 M D A z Z S D g u J j g u L j g u K P g u I H g u L T g u I j g u I H g u L L g u K P g u Y D g u I H g u K n g u J X g u K M g K E F H U k k p L 0 F 1 d G 9 S Z W 1 v d m V k Q 2 9 s d W 1 u c z E u e + C 4 o e C 4 u e C 4 p e C 4 h O C 5 i O C 4 s i A o X H U w M D I 3 M D A w I O C 4 m u C 4 s u C 4 l y k s M T F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8 l R T A l Q j k l O D A l R T A l Q j g l O D E l R T A l Q j g l Q T k l R T A l Q j g l O T U l R T A l Q j g l Q T M l R T A l Q j k l O D E l R T A l Q j g l Q T U l R T A l Q j g l Q j A l R T A l Q j g l Q U Q l R T A l Q j g l Q j g l R T A l Q j g l O T U l R T A l Q j g l Q U E l R T A l Q j g l Q j I l R T A l Q j g l Q U I l R T A l Q j g l O D E l R T A l Q j g l Q T M l R T A l Q j g l Q T M l R T A l Q j g l Q T E l R T A l Q j g l Q U Q l R T A l Q j g l Q j I l R T A l Q j g l Q U I l R T A l Q j g l Q j I l R T A l Q j g l Q T M l M j A o Q U d S T y k l M j A l M 0 U l M 0 U l M j A l R T A l Q j g l O T g l R T A l Q j g l Q j g l R T A l Q j g l Q T M l R T A l Q j g l O D E l R T A l Q j g l Q j Q l R T A l Q j g l O D g l R T A l Q j g l O D E l R T A l Q j g l Q j I l R T A l Q j g l Q T M l R T A l Q j k l O D A l R T A l Q j g l O D E l R T A l Q j g l Q T k l R T A l Q j g l O T U l R T A l Q j g l Q T M l M j A o Q U d S S S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U w J U I 5 J T g w J U U w J U I 4 J T g x J U U w J U I 4 J U E 5 J U U w J U I 4 J T k 1 J U U w J U I 4 J U E z J U U w J U I 5 J T g x J U U w J U I 4 J U E 1 J U U w J U I 4 J U I w J U U w J U I 4 J U F E J U U w J U I 4 J U I 4 J U U w J U I 4 J T k 1 J U U w J U I 4 J U F B J U U w J U I 4 J U I y J U U w J U I 4 J U F C J U U w J U I 4 J T g x J U U w J U I 4 J U E z J U U w J U I 4 J U E z J U U w J U I 4 J U E x J U U w J U I 4 J U F E J U U w J U I 4 J U I y J U U w J U I 4 J U F C J U U w J U I 4 J U I y J U U w J U I 4 J U E z J T I w K E F H U k 8 p J T I w J T N F J T N F J T I w J U U w J U I 4 J T k 4 J U U w J U I 4 J U I 4 J U U w J U I 4 J U E z J U U w J U I 4 J T g x J U U w J U I 4 J U I 0 J U U w J U I 4 J T g 4 J U U w J U I 4 J T g x J U U w J U I 4 J U I y J U U w J U I 4 J U E z J U U w J U I 5 J T g w J U U w J U I 4 J T g x J U U w J U I 4 J U E 5 J U U w J U I 4 J T k 1 J U U w J U I 4 J U E z J T I w K E F H U k k p L 0 R h d G E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U w J U I 5 J T g w J U U w J U I 4 J T g x J U U w J U I 4 J U E 5 J U U w J U I 4 J T k 1 J U U w J U I 4 J U E z J U U w J U I 5 J T g x J U U w J U I 4 J U E 1 J U U w J U I 4 J U I w J U U w J U I 4 J U F E J U U w J U I 4 J U I 4 J U U w J U I 4 J T k 1 J U U w J U I 4 J U F B J U U w J U I 4 J U I y J U U w J U I 4 J U F C J U U w J U I 4 J T g x J U U w J U I 4 J U E z J U U w J U I 4 J U E z J U U w J U I 4 J U E x J U U w J U I 4 J U F E J U U w J U I 4 J U I y J U U w J U I 4 J U F C J U U w J U I 4 J U I y J U U w J U I 4 J U E z J T I w K E F H U k 8 p J T I w J T N F J T N F J T I w J U U w J U I 4 J T k 4 J U U w J U I 4 J U I 4 J U U w J U I 4 J U E z J U U w J U I 4 J T g x J U U w J U I 4 J U I 0 J U U w J U I 4 J T g 4 J U U w J U I 4 J T g x J U U w J U I 4 J U I y J U U w J U I 4 J U E z J U U w J U I 5 J T g w J U U w J U I 4 J T g x J U U w J U I 4 J U E 5 J U U w J U I 4 J T k 1 J U U w J U I 4 J U E z J T I w K E F H U k k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U w J U I 5 J T g w J U U w J U I 4 J T g x J U U w J U I 4 J U E 5 J U U w J U I 4 J T k 1 J U U w J U I 4 J U E z J U U w J U I 5 J T g x J U U w J U I 4 J U E 1 J U U w J U I 4 J U I w J U U w J U I 4 J U F E J U U w J U I 4 J U I 4 J U U w J U I 4 J T k 1 J U U w J U I 4 J U F B J U U w J U I 4 J U I y J U U w J U I 4 J U F C J U U w J U I 4 J T g x J U U w J U I 4 J U E z J U U w J U I 4 J U E z J U U w J U I 4 J U E x J U U w J U I 4 J U F E J U U w J U I 4 J U I y J U U w J U I 4 J U F C J U U w J U I 4 J U I y J U U w J U I 4 J U E z J T I w K E F H U k 8 p J T I w J T N F J T N F J T I w J U U w J U I 4 J T k 4 J U U w J U I 4 J U I 4 J U U w J U I 4 J U E z J U U w J U I 4 J T g x J U U w J U I 4 J U I 0 J U U w J U I 4 J T g 4 J U U w J U I 4 J T g x J U U w J U I 4 J U I y J U U w J U I 4 J U E z J U U w J U I 5 J T g w J U U w J U I 4 J T g x J U U w J U I 4 J U E 5 J U U w J U I 4 J T k 1 J U U w J U I 4 J U E z J T I w K E F H U k k p L 0 F w c G V u Z G V k J T I w U X V l c n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T A l Q j k l O D A l R T A l Q j g l O D E l R T A l Q j g l Q T k l R T A l Q j g l O T U l R T A l Q j g l Q T M l R T A l Q j k l O D E l R T A l Q j g l Q T U l R T A l Q j g l Q j A l R T A l Q j g l Q U Q l R T A l Q j g l Q j g l R T A l Q j g l O T U l R T A l Q j g l Q U E l R T A l Q j g l Q j I l R T A l Q j g l Q U I l R T A l Q j g l O D E l R T A l Q j g l Q T M l R T A l Q j g l Q T M l R T A l Q j g l Q T E l R T A l Q j g l Q U Q l R T A l Q j g l Q j I l R T A l Q j g l Q U I l R T A l Q j g l Q j I l R T A l Q j g l Q T M l M j A o Q U d S T y k l M j A l M 0 U l M 0 U l M j A l R T A l Q j g l O T g l R T A l Q j g l Q j g l R T A l Q j g l Q T M l R T A l Q j g l O D E l R T A l Q j g l Q j Q l R T A l Q j g l O D g l R T A l Q j g l O D E l R T A l Q j g l Q j I l R T A l Q j g l Q T M l R T A l Q j k l O D A l R T A l Q j g l O D E l R T A l Q j g l Q T k l R T A l Q j g l O T U l R T A l Q j g l Q T M l M j A o Q U d S S S k v Q X B w Z W 5 k Z W Q l M j B R d W V y e T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T A l Q j k l O D A l R T A l Q j g l O D E l R T A l Q j g l Q T k l R T A l Q j g l O T U l R T A l Q j g l Q T M l R T A l Q j k l O D E l R T A l Q j g l Q T U l R T A l Q j g l Q j A l R T A l Q j g l Q U Q l R T A l Q j g l Q j g l R T A l Q j g l O T U l R T A l Q j g l Q U E l R T A l Q j g l Q j I l R T A l Q j g l Q U I l R T A l Q j g l O D E l R T A l Q j g l Q T M l R T A l Q j g l Q T M l R T A l Q j g l Q T E l R T A l Q j g l Q U Q l R T A l Q j g l Q j I l R T A l Q j g l Q U I l R T A l Q j g l Q j I l R T A l Q j g l Q T M l M j A o Q U d S T y k l M j A l M 0 U l M 0 U l M j A l R T A l Q j g l O T g l R T A l Q j g l Q j g l R T A l Q j g l Q T M l R T A l Q j g l O D E l R T A l Q j g l Q j Q l R T A l Q j g l O D g l R T A l Q j g l O D E l R T A l Q j g l Q j I l R T A l Q j g l Q T M l R T A l Q j k l O D A l R T A l Q j g l O D E l R T A l Q j g l Q T k l R T A l Q j g l O T U l R T A l Q j g l Q T M l M j A o Q U d S S S k v U 3 B s a X Q l M j B D b 2 x 1 b W 4 l M j B i e S U y M E R l b G l t a X R l c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F M C V C O S U 4 M C V F M C V C O C U 4 M S V F M C V C O C V B O S V F M C V C O C U 5 N S V F M C V C O C V B M y V F M C V C O S U 4 M S V F M C V C O C V B N S V F M C V C O C V C M C V F M C V C O C V B R C V F M C V C O C V C O C V F M C V C O C U 5 N S V F M C V C O C V B Q S V F M C V C O C V C M i V F M C V C O C V B Q i V F M C V C O C U 4 M S V F M C V C O C V B M y V F M C V C O C V B M y V F M C V C O C V B M S V F M C V C O C V B R C V F M C V C O C V C M i V F M C V C O C V B Q i V F M C V C O C V C M i V F M C V C O C V B M y U y M C h B R 1 J P K S U y M C U z R S U z R S U y M C V F M C V C O C U 5 O C V F M C V C O C V C O C V F M C V C O C V B M y V F M C V C O C U 4 M S V F M C V C O C V C N C V F M C V C O C U 4 O C V F M C V C O C U 4 M S V F M C V C O C V C M i V F M C V C O C V B M y V F M C V C O S U 4 M C V F M C V C O C U 4 M S V F M C V C O C V B O S V F M C V C O C U 5 N S V F M C V C O C V B M y U y M C h B R 1 J J K S 9 D a G F u Z 2 V k J T I w V H l w Z T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T A l Q j k l O D A l R T A l Q j g l O D E l R T A l Q j g l Q T k l R T A l Q j g l O T U l R T A l Q j g l Q T M l R T A l Q j k l O D E l R T A l Q j g l Q T U l R T A l Q j g l Q j A l R T A l Q j g l Q U Q l R T A l Q j g l Q j g l R T A l Q j g l O T U l R T A l Q j g l Q U E l R T A l Q j g l Q j I l R T A l Q j g l Q U I l R T A l Q j g l O D E l R T A l Q j g l Q T M l R T A l Q j g l Q T M l R T A l Q j g l Q T E l R T A l Q j g l Q U Q l R T A l Q j g l Q j I l R T A l Q j g l Q U I l R T A l Q j g l Q j I l R T A l Q j g l Q T M l M j A o Q U d S T y k l M j A l M 0 U l M 0 U l M j A l R T A l Q j g l Q U Q l R T A l Q j g l Q j I l R T A l Q j g l Q U I l R T A l Q j g l Q j I l R T A l Q j g l Q T M l R T A l Q j k l O D E l R T A l Q j g l Q T U l R T A l Q j g l Q j A l R T A l Q j k l O D A l R T A l Q j g l O D Q l R T A l Q j g l Q T M l R T A l Q j g l Q j c l R T A l Q j k l O D g l R T A l Q j g l Q U Q l R T A l Q j g l O D c l R T A l Q j g l O T Q l R T A l Q j g l Q j c l R T A l Q j k l O D g l R T A l Q j g l Q T E l M j A o R k 9 P R C k l M j A o M y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S I g L z 4 8 R W 5 0 c n k g V H l w Z T 0 i U X V l c n l J R C I g V m F s d W U 9 I n M w O G M x Z D Y 1 Y i 0 y M z Q z L T R l Y z k t O D Y 2 N C 0 z Z j A y O D Y 1 M j Y x M T I i I C 8 + P E V u d H J 5 I F R 5 c G U 9 I k Z p b G x F c n J v c k N v Z G U i I F Z h b H V l P S J z V W 5 r b m 9 3 b i I g L z 4 8 R W 5 0 c n k g V H l w Z T 0 i Q W R k Z W R U b 0 R h d G F N b 2 R l b C I g V m F s d W U 9 I m w w I i A v P j x F b n R y e S B U e X B l P S J G a W x s T G F z d F V w Z G F 0 Z W Q i I F Z h b H V l P S J k M j A y N C 0 w N C 0 x O F Q x M D o x M D o x N S 4 0 M j M 4 N T A y W i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E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+ C 5 g O C 4 g e C 4 q e C 4 l e C 4 o + C 5 g e C 4 p e C 4 s O C 4 r e C 4 u O C 4 l e C 4 q u C 4 s u C 4 q + C 4 g e C 4 o + C 4 o + C 4 o e C 4 r e C 4 s u C 4 q + C 4 s u C 4 o y A o Q U d S T y k g X H U w M D N l X H U w M D N l I O C 4 r e C 4 s u C 4 q + C 4 s u C 4 o + C 5 g e C 4 p e C 4 s O C 5 g O C 4 h O C 4 o + C 4 t + C 5 i O C 4 r e C 4 h + C 4 l O C 4 t + C 5 i O C 4 o S A o R k 9 P R C k v Q X V 0 b 1 J l b W 9 2 Z W R D b 2 x 1 b W 5 z M S 5 7 4 L i r 4 L i l 4 L i x 4 L i B 4 L i X 4 L i j 4 L i x 4 L i e 4 L i i 4 L m M L D B 9 J n F 1 b 3 Q 7 L C Z x d W 9 0 O 1 N l Y 3 R p b 2 4 x L + C 5 g O C 4 g e C 4 q e C 4 l e C 4 o + C 5 g e C 4 p e C 4 s O C 4 r e C 4 u O C 4 l e C 4 q u C 4 s u C 4 q + C 4 g e C 4 o + C 4 o + C 4 o e C 4 r e C 4 s u C 4 q + C 4 s u C 4 o y A o Q U d S T y k g X H U w M D N l X H U w M D N l I O C 4 r e C 4 s u C 4 q + C 4 s u C 4 o + C 5 g e C 4 p e C 4 s O C 5 g O C 4 h O C 4 o + C 4 t + C 5 i O C 4 r e C 4 h + C 4 l O C 4 t + C 5 i O C 4 o S A o R k 9 P R C k v Q X V 0 b 1 J l b W 9 2 Z W R D b 2 x 1 b W 5 z M S 5 7 4 L m A 4 L i b 4 L i 0 4 L i U L D F 9 J n F 1 b 3 Q 7 L C Z x d W 9 0 O 1 N l Y 3 R p b 2 4 x L + C 5 g O C 4 g e C 4 q e C 4 l e C 4 o + C 5 g e C 4 p e C 4 s O C 4 r e C 4 u O C 4 l e C 4 q u C 4 s u C 4 q + C 4 g e C 4 o + C 4 o + C 4 o e C 4 r e C 4 s u C 4 q + C 4 s u C 4 o y A o Q U d S T y k g X H U w M D N l X H U w M D N l I O C 4 r e C 4 s u C 4 q + C 4 s u C 4 o + C 5 g e C 4 p e C 4 s O C 5 g O C 4 h O C 4 o + C 4 t + C 5 i O C 4 r e C 4 h + C 4 l O C 4 t + C 5 i O C 4 o S A o R k 9 P R C k v Q X V 0 b 1 J l b W 9 2 Z W R D b 2 x 1 b W 5 z M S 5 7 4 L i q 4 L i 5 4 L i H 4 L i q 4 L i 4 4 L i U L D J 9 J n F 1 b 3 Q 7 L C Z x d W 9 0 O 1 N l Y 3 R p b 2 4 x L + C 5 g O C 4 g e C 4 q e C 4 l e C 4 o + C 5 g e C 4 p e C 4 s O C 4 r e C 4 u O C 4 l e C 4 q u C 4 s u C 4 q + C 4 g e C 4 o + C 4 o + C 4 o e C 4 r e C 4 s u C 4 q + C 4 s u C 4 o y A o Q U d S T y k g X H U w M D N l X H U w M D N l I O C 4 r e C 4 s u C 4 q + C 4 s u C 4 o + C 5 g e C 4 p e C 4 s O C 5 g O C 4 h O C 4 o + C 4 t + C 5 i O C 4 r e C 4 h + C 4 l O C 4 t + C 5 i O C 4 o S A o R k 9 P R C k v Q X V 0 b 1 J l b W 9 2 Z W R D b 2 x 1 b W 5 z M S 5 7 4 L i V 4 L m I 4 L i z 4 L i q 4 L i 4 4 L i U L D N 9 J n F 1 b 3 Q 7 L C Z x d W 9 0 O 1 N l Y 3 R p b 2 4 x L + C 5 g O C 4 g e C 4 q e C 4 l e C 4 o + C 5 g e C 4 p e C 4 s O C 4 r e C 4 u O C 4 l e C 4 q u C 4 s u C 4 q + C 4 g e C 4 o + C 4 o + C 4 o e C 4 r e C 4 s u C 4 q + C 4 s u C 4 o y A o Q U d S T y k g X H U w M D N l X H U w M D N l I O C 4 r e C 4 s u C 4 q + C 4 s u C 4 o + C 5 g e C 4 p e C 4 s O C 5 g O C 4 h O C 4 o + C 4 t + C 5 i O C 4 r e C 4 h + C 4 l O C 4 t + C 5 i O C 4 o S A o R k 9 P R C k v Q X V 0 b 1 J l b W 9 2 Z W R D b 2 x 1 b W 5 z M S 5 7 4 L i l 4 L m I 4 L i y 4 L i q 4 L i 4 4 L i U L D R 9 J n F 1 b 3 Q 7 L C Z x d W 9 0 O 1 N l Y 3 R p b 2 4 x L + C 5 g O C 4 g e C 4 q e C 4 l e C 4 o + C 5 g e C 4 p e C 4 s O C 4 r e C 4 u O C 4 l e C 4 q u C 4 s u C 4 q + C 4 g e C 4 o + C 4 o + C 4 o e C 4 r e C 4 s u C 4 q + C 4 s u C 4 o y A o Q U d S T y k g X H U w M D N l X H U w M D N l I O C 4 r e C 4 s u C 4 q + C 4 s u C 4 o + C 5 g e C 4 p e C 4 s O C 5 g O C 4 h O C 4 o + C 4 t + C 5 i O C 4 r e C 4 h + C 4 l O C 4 t + C 5 i O C 4 o S A o R k 9 P R C k v Q X V 0 b 1 J l b W 9 2 Z W R D b 2 x 1 b W 5 z M S 5 7 4 L m A 4 L i b 4 L i l 4 L i 1 4 L m I 4 L i i 4 L i Z I O C 5 g e C 4 m + C 4 p e C 4 h y w 1 f S Z x d W 9 0 O y w m c X V v d D t T Z W N 0 a W 9 u M S / g u Y D g u I H g u K n g u J X g u K P g u Y H g u K X g u L D g u K 3 g u L j g u J X g u K r g u L L g u K v g u I H g u K P g u K P g u K H g u K 3 g u L L g u K v g u L L g u K M g K E F H U k 8 p I F x 1 M D A z Z V x 1 M D A z Z S D g u K 3 g u L L g u K v g u L L g u K P g u Y H g u K X g u L D g u Y D g u I T g u K P g u L f g u Y j g u K 3 g u I f g u J T g u L f g u Y j g u K E g K E Z P T 0 Q p L 0 F 1 d G 9 S Z W 1 v d m V k Q 2 9 s d W 1 u c z E u e y X g u Y D g u J v g u K X g u L X g u Y j g u K L g u J k g 4 L m B 4 L i b 4 L i l 4 L i H L D Z 9 J n F 1 b 3 Q 7 L C Z x d W 9 0 O 1 N l Y 3 R p b 2 4 x L + C 5 g O C 4 g e C 4 q e C 4 l e C 4 o + C 5 g e C 4 p e C 4 s O C 4 r e C 4 u O C 4 l e C 4 q u C 4 s u C 4 q + C 4 g e C 4 o + C 4 o + C 4 o e C 4 r e C 4 s u C 4 q + C 4 s u C 4 o y A o Q U d S T y k g X H U w M D N l X H U w M D N l I O C 4 r e C 4 s u C 4 q + C 4 s u C 4 o + C 5 g e C 4 p e C 4 s O C 5 g O C 4 h O C 4 o + C 4 t + C 5 i O C 4 r e C 4 h + C 4 l O C 4 t + C 5 i O C 4 o S A o R k 9 P R C k v Q X V 0 b 1 J l b W 9 2 Z W R D b 2 x 1 b W 5 z M S 5 7 4 L m A 4 L i q 4 L i Z 4 L i t I O C 4 i + C 4 t + C 5 i e C 4 r S w 3 f S Z x d W 9 0 O y w m c X V v d D t T Z W N 0 a W 9 u M S / g u Y D g u I H g u K n g u J X g u K P g u Y H g u K X g u L D g u K 3 g u L j g u J X g u K r g u L L g u K v g u I H g u K P g u K P g u K H g u K 3 g u L L g u K v g u L L g u K M g K E F H U k 8 p I F x 1 M D A z Z V x 1 M D A z Z S D g u K 3 g u L L g u K v g u L L g u K P g u Y H g u K X g u L D g u Y D g u I T g u K P g u L f g u Y j g u K 3 g u I f g u J T g u L f g u Y j g u K E g K E Z P T 0 Q p L 0 F 1 d G 9 S Z W 1 v d m V k Q 2 9 s d W 1 u c z E u e + C 5 g O C 4 q u C 4 m e C 4 r S D g u I L g u L L g u K I s O H 0 m c X V v d D s s J n F 1 b 3 Q 7 U 2 V j d G l v b j E v 4 L m A 4 L i B 4 L i p 4 L i V 4 L i j 4 L m B 4 L i l 4 L i w 4 L i t 4 L i 4 4 L i V 4 L i q 4 L i y 4 L i r 4 L i B 4 L i j 4 L i j 4 L i h 4 L i t 4 L i y 4 L i r 4 L i y 4 L i j I C h B R 1 J P K S B c d T A w M 2 V c d T A w M 2 U g 4 L i t 4 L i y 4 L i r 4 L i y 4 L i j 4 L m B 4 L i l 4 L i w 4 L m A 4 L i E 4 L i j 4 L i 3 4 L m I 4 L i t 4 L i H 4 L i U 4 L i 3 4 L m I 4 L i h I C h G T 0 9 E K S 9 B d X R v U m V t b 3 Z l Z E N v b H V t b n M x L n v g u J v g u K P g u L T g u K H g u L L g u J M g K O C 4 q + C 4 u O C 5 i e C 4 m S k s O X 0 m c X V v d D s s J n F 1 b 3 Q 7 U 2 V j d G l v b j E v 4 L m A 4 L i B 4 L i p 4 L i V 4 L i j 4 L m B 4 L i l 4 L i w 4 L i t 4 L i 4 4 L i V 4 L i q 4 L i y 4 L i r 4 L i B 4 L i j 4 L i j 4 L i h 4 L i t 4 L i y 4 L i r 4 L i y 4 L i j I C h B R 1 J P K S B c d T A w M 2 V c d T A w M 2 U g 4 L i t 4 L i y 4 L i r 4 L i y 4 L i j 4 L m B 4 L i l 4 L i w 4 L m A 4 L i E 4 L i j 4 L i 3 4 L m I 4 L i t 4 L i H 4 L i U 4 L i 3 4 L m I 4 L i h I C h G T 0 9 E K S 9 B d X R v U m V t b 3 Z l Z E N v b H V t b n M x L n v g u K H g u L n g u K X g u I T g u Y j g u L I g K F x 1 M D A y N z A w M C D g u J r g u L L g u J c p L D E w f S Z x d W 9 0 O 1 0 s J n F 1 b 3 Q 7 Q 2 9 s d W 1 u Q 2 9 1 b n Q m c X V v d D s 6 M T E s J n F 1 b 3 Q 7 S 2 V 5 Q 2 9 s d W 1 u T m F t Z X M m c X V v d D s 6 W 1 0 s J n F 1 b 3 Q 7 Q 2 9 s d W 1 u S W R l b n R p d G l l c y Z x d W 9 0 O z p b J n F 1 b 3 Q 7 U 2 V j d G l v b j E v 4 L m A 4 L i B 4 L i p 4 L i V 4 L i j 4 L m B 4 L i l 4 L i w 4 L i t 4 L i 4 4 L i V 4 L i q 4 L i y 4 L i r 4 L i B 4 L i j 4 L i j 4 L i h 4 L i t 4 L i y 4 L i r 4 L i y 4 L i j I C h B R 1 J P K S B c d T A w M 2 V c d T A w M 2 U g 4 L i t 4 L i y 4 L i r 4 L i y 4 L i j 4 L m B 4 L i l 4 L i w 4 L m A 4 L i E 4 L i j 4 L i 3 4 L m I 4 L i t 4 L i H 4 L i U 4 L i 3 4 L m I 4 L i h I C h G T 0 9 E K S 9 B d X R v U m V t b 3 Z l Z E N v b H V t b n M x L n v g u K v g u K X g u L H g u I H g u J f g u K P g u L H g u J 7 g u K L g u Y w s M H 0 m c X V v d D s s J n F 1 b 3 Q 7 U 2 V j d G l v b j E v 4 L m A 4 L i B 4 L i p 4 L i V 4 L i j 4 L m B 4 L i l 4 L i w 4 L i t 4 L i 4 4 L i V 4 L i q 4 L i y 4 L i r 4 L i B 4 L i j 4 L i j 4 L i h 4 L i t 4 L i y 4 L i r 4 L i y 4 L i j I C h B R 1 J P K S B c d T A w M 2 V c d T A w M 2 U g 4 L i t 4 L i y 4 L i r 4 L i y 4 L i j 4 L m B 4 L i l 4 L i w 4 L m A 4 L i E 4 L i j 4 L i 3 4 L m I 4 L i t 4 L i H 4 L i U 4 L i 3 4 L m I 4 L i h I C h G T 0 9 E K S 9 B d X R v U m V t b 3 Z l Z E N v b H V t b n M x L n v g u Y D g u J v g u L T g u J Q s M X 0 m c X V v d D s s J n F 1 b 3 Q 7 U 2 V j d G l v b j E v 4 L m A 4 L i B 4 L i p 4 L i V 4 L i j 4 L m B 4 L i l 4 L i w 4 L i t 4 L i 4 4 L i V 4 L i q 4 L i y 4 L i r 4 L i B 4 L i j 4 L i j 4 L i h 4 L i t 4 L i y 4 L i r 4 L i y 4 L i j I C h B R 1 J P K S B c d T A w M 2 V c d T A w M 2 U g 4 L i t 4 L i y 4 L i r 4 L i y 4 L i j 4 L m B 4 L i l 4 L i w 4 L m A 4 L i E 4 L i j 4 L i 3 4 L m I 4 L i t 4 L i H 4 L i U 4 L i 3 4 L m I 4 L i h I C h G T 0 9 E K S 9 B d X R v U m V t b 3 Z l Z E N v b H V t b n M x L n v g u K r g u L n g u I f g u K r g u L j g u J Q s M n 0 m c X V v d D s s J n F 1 b 3 Q 7 U 2 V j d G l v b j E v 4 L m A 4 L i B 4 L i p 4 L i V 4 L i j 4 L m B 4 L i l 4 L i w 4 L i t 4 L i 4 4 L i V 4 L i q 4 L i y 4 L i r 4 L i B 4 L i j 4 L i j 4 L i h 4 L i t 4 L i y 4 L i r 4 L i y 4 L i j I C h B R 1 J P K S B c d T A w M 2 V c d T A w M 2 U g 4 L i t 4 L i y 4 L i r 4 L i y 4 L i j 4 L m B 4 L i l 4 L i w 4 L m A 4 L i E 4 L i j 4 L i 3 4 L m I 4 L i t 4 L i H 4 L i U 4 L i 3 4 L m I 4 L i h I C h G T 0 9 E K S 9 B d X R v U m V t b 3 Z l Z E N v b H V t b n M x L n v g u J X g u Y j g u L P g u K r g u L j g u J Q s M 3 0 m c X V v d D s s J n F 1 b 3 Q 7 U 2 V j d G l v b j E v 4 L m A 4 L i B 4 L i p 4 L i V 4 L i j 4 L m B 4 L i l 4 L i w 4 L i t 4 L i 4 4 L i V 4 L i q 4 L i y 4 L i r 4 L i B 4 L i j 4 L i j 4 L i h 4 L i t 4 L i y 4 L i r 4 L i y 4 L i j I C h B R 1 J P K S B c d T A w M 2 V c d T A w M 2 U g 4 L i t 4 L i y 4 L i r 4 L i y 4 L i j 4 L m B 4 L i l 4 L i w 4 L m A 4 L i E 4 L i j 4 L i 3 4 L m I 4 L i t 4 L i H 4 L i U 4 L i 3 4 L m I 4 L i h I C h G T 0 9 E K S 9 B d X R v U m V t b 3 Z l Z E N v b H V t b n M x L n v g u K X g u Y j g u L L g u K r g u L j g u J Q s N H 0 m c X V v d D s s J n F 1 b 3 Q 7 U 2 V j d G l v b j E v 4 L m A 4 L i B 4 L i p 4 L i V 4 L i j 4 L m B 4 L i l 4 L i w 4 L i t 4 L i 4 4 L i V 4 L i q 4 L i y 4 L i r 4 L i B 4 L i j 4 L i j 4 L i h 4 L i t 4 L i y 4 L i r 4 L i y 4 L i j I C h B R 1 J P K S B c d T A w M 2 V c d T A w M 2 U g 4 L i t 4 L i y 4 L i r 4 L i y 4 L i j 4 L m B 4 L i l 4 L i w 4 L m A 4 L i E 4 L i j 4 L i 3 4 L m I 4 L i t 4 L i H 4 L i U 4 L i 3 4 L m I 4 L i h I C h G T 0 9 E K S 9 B d X R v U m V t b 3 Z l Z E N v b H V t b n M x L n v g u Y D g u J v g u K X g u L X g u Y j g u K L g u J k g 4 L m B 4 L i b 4 L i l 4 L i H L D V 9 J n F 1 b 3 Q 7 L C Z x d W 9 0 O 1 N l Y 3 R p b 2 4 x L + C 5 g O C 4 g e C 4 q e C 4 l e C 4 o + C 5 g e C 4 p e C 4 s O C 4 r e C 4 u O C 4 l e C 4 q u C 4 s u C 4 q + C 4 g e C 4 o + C 4 o + C 4 o e C 4 r e C 4 s u C 4 q + C 4 s u C 4 o y A o Q U d S T y k g X H U w M D N l X H U w M D N l I O C 4 r e C 4 s u C 4 q + C 4 s u C 4 o + C 5 g e C 4 p e C 4 s O C 5 g O C 4 h O C 4 o + C 4 t + C 5 i O C 4 r e C 4 h + C 4 l O C 4 t + C 5 i O C 4 o S A o R k 9 P R C k v Q X V 0 b 1 J l b W 9 2 Z W R D b 2 x 1 b W 5 z M S 5 7 J e C 5 g O C 4 m + C 4 p e C 4 t e C 5 i O C 4 o u C 4 m S D g u Y H g u J v g u K X g u I c s N n 0 m c X V v d D s s J n F 1 b 3 Q 7 U 2 V j d G l v b j E v 4 L m A 4 L i B 4 L i p 4 L i V 4 L i j 4 L m B 4 L i l 4 L i w 4 L i t 4 L i 4 4 L i V 4 L i q 4 L i y 4 L i r 4 L i B 4 L i j 4 L i j 4 L i h 4 L i t 4 L i y 4 L i r 4 L i y 4 L i j I C h B R 1 J P K S B c d T A w M 2 V c d T A w M 2 U g 4 L i t 4 L i y 4 L i r 4 L i y 4 L i j 4 L m B 4 L i l 4 L i w 4 L m A 4 L i E 4 L i j 4 L i 3 4 L m I 4 L i t 4 L i H 4 L i U 4 L i 3 4 L m I 4 L i h I C h G T 0 9 E K S 9 B d X R v U m V t b 3 Z l Z E N v b H V t b n M x L n v g u Y D g u K r g u J n g u K 0 g 4 L i L 4 L i 3 4 L m J 4 L i t L D d 9 J n F 1 b 3 Q 7 L C Z x d W 9 0 O 1 N l Y 3 R p b 2 4 x L + C 5 g O C 4 g e C 4 q e C 4 l e C 4 o + C 5 g e C 4 p e C 4 s O C 4 r e C 4 u O C 4 l e C 4 q u C 4 s u C 4 q + C 4 g e C 4 o + C 4 o + C 4 o e C 4 r e C 4 s u C 4 q + C 4 s u C 4 o y A o Q U d S T y k g X H U w M D N l X H U w M D N l I O C 4 r e C 4 s u C 4 q + C 4 s u C 4 o + C 5 g e C 4 p e C 4 s O C 5 g O C 4 h O C 4 o + C 4 t + C 5 i O C 4 r e C 4 h + C 4 l O C 4 t + C 5 i O C 4 o S A o R k 9 P R C k v Q X V 0 b 1 J l b W 9 2 Z W R D b 2 x 1 b W 5 z M S 5 7 4 L m A 4 L i q 4 L i Z 4 L i t I O C 4 g u C 4 s u C 4 o i w 4 f S Z x d W 9 0 O y w m c X V v d D t T Z W N 0 a W 9 u M S / g u Y D g u I H g u K n g u J X g u K P g u Y H g u K X g u L D g u K 3 g u L j g u J X g u K r g u L L g u K v g u I H g u K P g u K P g u K H g u K 3 g u L L g u K v g u L L g u K M g K E F H U k 8 p I F x 1 M D A z Z V x 1 M D A z Z S D g u K 3 g u L L g u K v g u L L g u K P g u Y H g u K X g u L D g u Y D g u I T g u K P g u L f g u Y j g u K 3 g u I f g u J T g u L f g u Y j g u K E g K E Z P T 0 Q p L 0 F 1 d G 9 S Z W 1 v d m V k Q 2 9 s d W 1 u c z E u e + C 4 m + C 4 o + C 4 t O C 4 o e C 4 s u C 4 k y A o 4 L i r 4 L i 4 4 L m J 4 L i Z K S w 5 f S Z x d W 9 0 O y w m c X V v d D t T Z W N 0 a W 9 u M S / g u Y D g u I H g u K n g u J X g u K P g u Y H g u K X g u L D g u K 3 g u L j g u J X g u K r g u L L g u K v g u I H g u K P g u K P g u K H g u K 3 g u L L g u K v g u L L g u K M g K E F H U k 8 p I F x 1 M D A z Z V x 1 M D A z Z S D g u K 3 g u L L g u K v g u L L g u K P g u Y H g u K X g u L D g u Y D g u I T g u K P g u L f g u Y j g u K 3 g u I f g u J T g u L f g u Y j g u K E g K E Z P T 0 Q p L 0 F 1 d G 9 S Z W 1 v d m V k Q 2 9 s d W 1 u c z E u e + C 4 o e C 4 u e C 4 p e C 4 h O C 5 i O C 4 s i A o X H U w M D I 3 M D A w I O C 4 m u C 4 s u C 4 l y k s M T B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8 l R T A l Q j k l O D A l R T A l Q j g l O D E l R T A l Q j g l Q T k l R T A l Q j g l O T U l R T A l Q j g l Q T M l R T A l Q j k l O D E l R T A l Q j g l Q T U l R T A l Q j g l Q j A l R T A l Q j g l Q U Q l R T A l Q j g l Q j g l R T A l Q j g l O T U l R T A l Q j g l Q U E l R T A l Q j g l Q j I l R T A l Q j g l Q U I l R T A l Q j g l O D E l R T A l Q j g l Q T M l R T A l Q j g l Q T M l R T A l Q j g l Q T E l R T A l Q j g l Q U Q l R T A l Q j g l Q j I l R T A l Q j g l Q U I l R T A l Q j g l Q j I l R T A l Q j g l Q T M l M j A o Q U d S T y k l M j A l M 0 U l M 0 U l M j A l R T A l Q j g l Q U Q l R T A l Q j g l Q j I l R T A l Q j g l Q U I l R T A l Q j g l Q j I l R T A l Q j g l Q T M l R T A l Q j k l O D E l R T A l Q j g l Q T U l R T A l Q j g l Q j A l R T A l Q j k l O D A l R T A l Q j g l O D Q l R T A l Q j g l Q T M l R T A l Q j g l Q j c l R T A l Q j k l O D g l R T A l Q j g l Q U Q l R T A l Q j g l O D c l R T A l Q j g l O T Q l R T A l Q j g l Q j c l R T A l Q j k l O D g l R T A l Q j g l Q T E l M j A o R k 9 P R C k l M j A o M y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U w J U I 5 J T g w J U U w J U I 4 J T g x J U U w J U I 4 J U E 5 J U U w J U I 4 J T k 1 J U U w J U I 4 J U E z J U U w J U I 5 J T g x J U U w J U I 4 J U E 1 J U U w J U I 4 J U I w J U U w J U I 4 J U F E J U U w J U I 4 J U I 4 J U U w J U I 4 J T k 1 J U U w J U I 4 J U F B J U U w J U I 4 J U I y J U U w J U I 4 J U F C J U U w J U I 4 J T g x J U U w J U I 4 J U E z J U U w J U I 4 J U E z J U U w J U I 4 J U E x J U U w J U I 4 J U F E J U U w J U I 4 J U I y J U U w J U I 4 J U F C J U U w J U I 4 J U I y J U U w J U I 4 J U E z J T I w K E F H U k 8 p J T I w J T N F J T N F J T I w J U U w J U I 4 J U F E J U U w J U I 4 J U I y J U U w J U I 4 J U F C J U U w J U I 4 J U I y J U U w J U I 4 J U E z J U U w J U I 5 J T g x J U U w J U I 4 J U E 1 J U U w J U I 4 J U I w J U U w J U I 5 J T g w J U U w J U I 4 J T g 0 J U U w J U I 4 J U E z J U U w J U I 4 J U I 3 J U U w J U I 5 J T g 4 J U U w J U I 4 J U F E J U U w J U I 4 J T g 3 J U U w J U I 4 J T k 0 J U U w J U I 4 J U I 3 J U U w J U I 5 J T g 4 J U U w J U I 4 J U E x J T I w K E Z P T 0 Q p J T I w K D M p L 0 R h d G E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U w J U I 5 J T g w J U U w J U I 4 J T g x J U U w J U I 4 J U E 5 J U U w J U I 4 J T k 1 J U U w J U I 4 J U E z J U U w J U I 5 J T g x J U U w J U I 4 J U E 1 J U U w J U I 4 J U I w J U U w J U I 4 J U F E J U U w J U I 4 J U I 4 J U U w J U I 4 J T k 1 J U U w J U I 4 J U F B J U U w J U I 4 J U I y J U U w J U I 4 J U F C J U U w J U I 4 J T g x J U U w J U I 4 J U E z J U U w J U I 4 J U E z J U U w J U I 4 J U E x J U U w J U I 4 J U F E J U U w J U I 4 J U I y J U U w J U I 4 J U F C J U U w J U I 4 J U I y J U U w J U I 4 J U E z J T I w K E F H U k 8 p J T I w J T N F J T N F J T I w J U U w J U I 4 J U F E J U U w J U I 4 J U I y J U U w J U I 4 J U F C J U U w J U I 4 J U I y J U U w J U I 4 J U E z J U U w J U I 5 J T g x J U U w J U I 4 J U E 1 J U U w J U I 4 J U I w J U U w J U I 5 J T g w J U U w J U I 4 J T g 0 J U U w J U I 4 J U E z J U U w J U I 4 J U I 3 J U U w J U I 5 J T g 4 J U U w J U I 4 J U F E J U U w J U I 4 J T g 3 J U U w J U I 4 J T k 0 J U U w J U I 4 J U I 3 J U U w J U I 5 J T g 4 J U U w J U I 4 J U E x J T I w K E Z P T 0 Q p J T I w K D M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U w J U I 5 J T g w J U U w J U I 4 J T k 3 J U U w J U I 4 J T g 0 J U U w J U I 5 J T g y J U U w J U I 4 J T k 5 J U U w J U I 5 J T g y J U U w J U I 4 J U E 1 J U U w J U I 4 J U E y J U U w J U I 4 J U I 1 J T I w K F R F Q 0 g p J T I w J T N F J T N F J T I w J U U w J U I 5 J T g w J U U w J U I 4 J T k 3 J U U w J U I 4 J T g 0 J U U w J U I 5 J T g y J U U w J U I 4 J T k 5 J U U w J U I 5 J T g y J U U w J U I 4 J U E 1 J U U w J U I 4 J U E y J U U w J U I 4 J U I 1 J U U w J U I 4 J U F B J U U w J U I 4 J U I y J U U w J U I 4 J U E z J U U w J U I 4 J U F B J U U w J U I 4 J T k 5 J U U w J U I 5 J T g w J U U w J U I 4 J T k 3 J U U w J U I 4 J U E 4 J U U w J U I 5 J T g x J U U w J U I 4 J U E 1 J U U w J U I 4 J U I w J U U w J U I 4 J T g x J U U w J U I 4 J U I y J U U w J U I 4 J U E z J U U w J U I 4 J U F B J U U w J U I 4 J U I 3 J U U w J U I 5 J T g 4 J U U w J U I 4 J U F E J U U w J U I 4 J U F B J U U w J U I 4 J U I y J U U w J U I 4 J U E z J T I w K E l D V C k l M j A o M y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R d W V y e U l E I i B W Y W x 1 Z T 0 i c 2 E 2 N T l j M 2 M 5 L W Z j Y m E t N D I y O S 1 i Y 2 J k L T Q 2 M z N m Y T A 0 Y j Q 5 M C I g L z 4 8 R W 5 0 c n k g V H l w Z T 0 i R m l s b E V y c m 9 y Q 2 9 k Z S I g V m F s d W U 9 I n N V b m t u b 3 d u I i A v P j x F b n R y e S B U e X B l P S J B Z G R l Z F R v R G F 0 Y U 1 v Z G V s I i B W Y W x 1 Z T 0 i b D A i I C 8 + P E V u d H J 5 I F R 5 c G U 9 I k Z p b G x M Y X N 0 V X B k Y X R l Z C I g V m F s d W U 9 I m Q y M D I 0 L T A 0 L T E 4 V D E w O j E w O j E 1 L j Q z O D M 1 N z Z a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M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4 L m A 4 L i X 4 L i E 4 L m C 4 L i Z 4 L m C 4 L i l 4 L i i 4 L i 1 I C h U R U N I K S B c d T A w M 2 V c d T A w M 2 U g 4 L m A 4 L i X 4 L i E 4 L m C 4 L i Z 4 L m C 4 L i l 4 L i i 4 L i 1 4 L i q 4 L i y 4 L i j 4 L i q 4 L i Z 4 L m A 4 L i X 4 L i o 4 L m B 4 L i l 4 L i w 4 L i B 4 L i y 4 L i j 4 L i q 4 L i 3 4 L m I 4 L i t 4 L i q 4 L i y 4 L i j I C h J Q 1 Q p L 0 F 1 d G 9 S Z W 1 v d m V k Q 2 9 s d W 1 u c z E u e + C 4 q + C 4 p e C 4 s e C 4 g e C 4 l + C 4 o + C 4 s e C 4 n u C 4 o u C 5 j C w w f S Z x d W 9 0 O y w m c X V v d D t T Z W N 0 a W 9 u M S / g u Y D g u J f g u I T g u Y L g u J n g u Y L g u K X g u K L g u L U g K F R F Q 0 g p I F x 1 M D A z Z V x 1 M D A z Z S D g u Y D g u J f g u I T g u Y L g u J n g u Y L g u K X g u K L g u L X g u K r g u L L g u K P g u K r g u J n g u Y D g u J f g u K j g u Y H g u K X g u L D g u I H g u L L g u K P g u K r g u L f g u Y j g u K 3 g u K r g u L L g u K M g K E l D V C k v Q X V 0 b 1 J l b W 9 2 Z W R D b 2 x 1 b W 5 z M S 5 7 4 L m A 4 L i b 4 L i 0 4 L i U L D F 9 J n F 1 b 3 Q 7 L C Z x d W 9 0 O 1 N l Y 3 R p b 2 4 x L + C 5 g O C 4 l + C 4 h O C 5 g u C 4 m e C 5 g u C 4 p e C 4 o u C 4 t S A o V E V D S C k g X H U w M D N l X H U w M D N l I O C 5 g O C 4 l + C 4 h O C 5 g u C 4 m e C 5 g u C 4 p e C 4 o u C 4 t e C 4 q u C 4 s u C 4 o + C 4 q u C 4 m e C 5 g O C 4 l + C 4 q O C 5 g e C 4 p e C 4 s O C 4 g e C 4 s u C 4 o + C 4 q u C 4 t + C 5 i O C 4 r e C 4 q u C 4 s u C 4 o y A o S U N U K S 9 B d X R v U m V t b 3 Z l Z E N v b H V t b n M x L n v g u K r g u L n g u I f g u K r g u L j g u J Q s M n 0 m c X V v d D s s J n F 1 b 3 Q 7 U 2 V j d G l v b j E v 4 L m A 4 L i X 4 L i E 4 L m C 4 L i Z 4 L m C 4 L i l 4 L i i 4 L i 1 I C h U R U N I K S B c d T A w M 2 V c d T A w M 2 U g 4 L m A 4 L i X 4 L i E 4 L m C 4 L i Z 4 L m C 4 L i l 4 L i i 4 L i 1 4 L i q 4 L i y 4 L i j 4 L i q 4 L i Z 4 L m A 4 L i X 4 L i o 4 L m B 4 L i l 4 L i w 4 L i B 4 L i y 4 L i j 4 L i q 4 L i 3 4 L m I 4 L i t 4 L i q 4 L i y 4 L i j I C h J Q 1 Q p L 0 F 1 d G 9 S Z W 1 v d m V k Q 2 9 s d W 1 u c z E u e + C 4 l e C 5 i O C 4 s + C 4 q u C 4 u O C 4 l C w z f S Z x d W 9 0 O y w m c X V v d D t T Z W N 0 a W 9 u M S / g u Y D g u J f g u I T g u Y L g u J n g u Y L g u K X g u K L g u L U g K F R F Q 0 g p I F x 1 M D A z Z V x 1 M D A z Z S D g u Y D g u J f g u I T g u Y L g u J n g u Y L g u K X g u K L g u L X g u K r g u L L g u K P g u K r g u J n g u Y D g u J f g u K j g u Y H g u K X g u L D g u I H g u L L g u K P g u K r g u L f g u Y j g u K 3 g u K r g u L L g u K M g K E l D V C k v Q X V 0 b 1 J l b W 9 2 Z W R D b 2 x 1 b W 5 z M S 5 7 4 L i l 4 L m I 4 L i y 4 L i q 4 L i 4 4 L i U L D R 9 J n F 1 b 3 Q 7 L C Z x d W 9 0 O 1 N l Y 3 R p b 2 4 x L + C 5 g O C 4 l + C 4 h O C 5 g u C 4 m e C 5 g u C 4 p e C 4 o u C 4 t S A o V E V D S C k g X H U w M D N l X H U w M D N l I O C 5 g O C 4 l + C 4 h O C 5 g u C 4 m e C 5 g u C 4 p e C 4 o u C 4 t e C 4 q u C 4 s u C 4 o + C 4 q u C 4 m e C 5 g O C 4 l + C 4 q O C 5 g e C 4 p e C 4 s O C 4 g e C 4 s u C 4 o + C 4 q u C 4 t + C 5 i O C 4 r e C 4 q u C 4 s u C 4 o y A o S U N U K S 9 B d X R v U m V t b 3 Z l Z E N v b H V t b n M x L n v g u Y D g u J v g u K X g u L X g u Y j g u K L g u J k g 4 L m B 4 L i b 4 L i l 4 L i H L D V 9 J n F 1 b 3 Q 7 L C Z x d W 9 0 O 1 N l Y 3 R p b 2 4 x L + C 5 g O C 4 l + C 4 h O C 5 g u C 4 m e C 5 g u C 4 p e C 4 o u C 4 t S A o V E V D S C k g X H U w M D N l X H U w M D N l I O C 5 g O C 4 l + C 4 h O C 5 g u C 4 m e C 5 g u C 4 p e C 4 o u C 4 t e C 4 q u C 4 s u C 4 o + C 4 q u C 4 m e C 5 g O C 4 l + C 4 q O C 5 g e C 4 p e C 4 s O C 4 g e C 4 s u C 4 o + C 4 q u C 4 t + C 5 i O C 4 r e C 4 q u C 4 s u C 4 o y A o S U N U K S 9 B d X R v U m V t b 3 Z l Z E N v b H V t b n M x L n s l 4 L m A 4 L i b 4 L i l 4 L i 1 4 L m I 4 L i i 4 L i Z I O C 5 g e C 4 m + C 4 p e C 4 h y w 2 f S Z x d W 9 0 O y w m c X V v d D t T Z W N 0 a W 9 u M S / g u Y D g u J f g u I T g u Y L g u J n g u Y L g u K X g u K L g u L U g K F R F Q 0 g p I F x 1 M D A z Z V x 1 M D A z Z S D g u Y D g u J f g u I T g u Y L g u J n g u Y L g u K X g u K L g u L X g u K r g u L L g u K P g u K r g u J n g u Y D g u J f g u K j g u Y H g u K X g u L D g u I H g u L L g u K P g u K r g u L f g u Y j g u K 3 g u K r g u L L g u K M g K E l D V C k v Q X V 0 b 1 J l b W 9 2 Z W R D b 2 x 1 b W 5 z M S 5 7 4 L m A 4 L i q 4 L i Z 4 L i t I O C 4 i + C 4 t + C 5 i e C 4 r S w 3 f S Z x d W 9 0 O y w m c X V v d D t T Z W N 0 a W 9 u M S / g u Y D g u J f g u I T g u Y L g u J n g u Y L g u K X g u K L g u L U g K F R F Q 0 g p I F x 1 M D A z Z V x 1 M D A z Z S D g u Y D g u J f g u I T g u Y L g u J n g u Y L g u K X g u K L g u L X g u K r g u L L g u K P g u K r g u J n g u Y D g u J f g u K j g u Y H g u K X g u L D g u I H g u L L g u K P g u K r g u L f g u Y j g u K 3 g u K r g u L L g u K M g K E l D V C k v Q X V 0 b 1 J l b W 9 2 Z W R D b 2 x 1 b W 5 z M S 5 7 4 L m A 4 L i q 4 L i Z 4 L i t I O C 4 g u C 4 s u C 4 o i w 4 f S Z x d W 9 0 O y w m c X V v d D t T Z W N 0 a W 9 u M S / g u Y D g u J f g u I T g u Y L g u J n g u Y L g u K X g u K L g u L U g K F R F Q 0 g p I F x 1 M D A z Z V x 1 M D A z Z S D g u Y D g u J f g u I T g u Y L g u J n g u Y L g u K X g u K L g u L X g u K r g u L L g u K P g u K r g u J n g u Y D g u J f g u K j g u Y H g u K X g u L D g u I H g u L L g u K P g u K r g u L f g u Y j g u K 3 g u K r g u L L g u K M g K E l D V C k v Q X V 0 b 1 J l b W 9 2 Z W R D b 2 x 1 b W 5 z M S 5 7 4 L i b 4 L i j 4 L i 0 4 L i h 4 L i y 4 L i T I C j g u K v g u L j g u Y n g u J k p L D l 9 J n F 1 b 3 Q 7 L C Z x d W 9 0 O 1 N l Y 3 R p b 2 4 x L + C 5 g O C 4 l + C 4 h O C 5 g u C 4 m e C 5 g u C 4 p e C 4 o u C 4 t S A o V E V D S C k g X H U w M D N l X H U w M D N l I O C 5 g O C 4 l + C 4 h O C 5 g u C 4 m e C 5 g u C 4 p e C 4 o u C 4 t e C 4 q u C 4 s u C 4 o + C 4 q u C 4 m e C 5 g O C 4 l + C 4 q O C 5 g e C 4 p e C 4 s O C 4 g e C 4 s u C 4 o + C 4 q u C 4 t + C 5 i O C 4 r e C 4 q u C 4 s u C 4 o y A o S U N U K S 9 B d X R v U m V t b 3 Z l Z E N v b H V t b n M x L n v g u K H g u L n g u K X g u I T g u Y j g u L I g K F x 1 M D A y N z A w M C D g u J r g u L L g u J c p L D E w f S Z x d W 9 0 O 1 0 s J n F 1 b 3 Q 7 Q 2 9 s d W 1 u Q 2 9 1 b n Q m c X V v d D s 6 M T E s J n F 1 b 3 Q 7 S 2 V 5 Q 2 9 s d W 1 u T m F t Z X M m c X V v d D s 6 W 1 0 s J n F 1 b 3 Q 7 Q 2 9 s d W 1 u S W R l b n R p d G l l c y Z x d W 9 0 O z p b J n F 1 b 3 Q 7 U 2 V j d G l v b j E v 4 L m A 4 L i X 4 L i E 4 L m C 4 L i Z 4 L m C 4 L i l 4 L i i 4 L i 1 I C h U R U N I K S B c d T A w M 2 V c d T A w M 2 U g 4 L m A 4 L i X 4 L i E 4 L m C 4 L i Z 4 L m C 4 L i l 4 L i i 4 L i 1 4 L i q 4 L i y 4 L i j 4 L i q 4 L i Z 4 L m A 4 L i X 4 L i o 4 L m B 4 L i l 4 L i w 4 L i B 4 L i y 4 L i j 4 L i q 4 L i 3 4 L m I 4 L i t 4 L i q 4 L i y 4 L i j I C h J Q 1 Q p L 0 F 1 d G 9 S Z W 1 v d m V k Q 2 9 s d W 1 u c z E u e + C 4 q + C 4 p e C 4 s e C 4 g e C 4 l + C 4 o + C 4 s e C 4 n u C 4 o u C 5 j C w w f S Z x d W 9 0 O y w m c X V v d D t T Z W N 0 a W 9 u M S / g u Y D g u J f g u I T g u Y L g u J n g u Y L g u K X g u K L g u L U g K F R F Q 0 g p I F x 1 M D A z Z V x 1 M D A z Z S D g u Y D g u J f g u I T g u Y L g u J n g u Y L g u K X g u K L g u L X g u K r g u L L g u K P g u K r g u J n g u Y D g u J f g u K j g u Y H g u K X g u L D g u I H g u L L g u K P g u K r g u L f g u Y j g u K 3 g u K r g u L L g u K M g K E l D V C k v Q X V 0 b 1 J l b W 9 2 Z W R D b 2 x 1 b W 5 z M S 5 7 4 L m A 4 L i b 4 L i 0 4 L i U L D F 9 J n F 1 b 3 Q 7 L C Z x d W 9 0 O 1 N l Y 3 R p b 2 4 x L + C 5 g O C 4 l + C 4 h O C 5 g u C 4 m e C 5 g u C 4 p e C 4 o u C 4 t S A o V E V D S C k g X H U w M D N l X H U w M D N l I O C 5 g O C 4 l + C 4 h O C 5 g u C 4 m e C 5 g u C 4 p e C 4 o u C 4 t e C 4 q u C 4 s u C 4 o + C 4 q u C 4 m e C 5 g O C 4 l + C 4 q O C 5 g e C 4 p e C 4 s O C 4 g e C 4 s u C 4 o + C 4 q u C 4 t + C 5 i O C 4 r e C 4 q u C 4 s u C 4 o y A o S U N U K S 9 B d X R v U m V t b 3 Z l Z E N v b H V t b n M x L n v g u K r g u L n g u I f g u K r g u L j g u J Q s M n 0 m c X V v d D s s J n F 1 b 3 Q 7 U 2 V j d G l v b j E v 4 L m A 4 L i X 4 L i E 4 L m C 4 L i Z 4 L m C 4 L i l 4 L i i 4 L i 1 I C h U R U N I K S B c d T A w M 2 V c d T A w M 2 U g 4 L m A 4 L i X 4 L i E 4 L m C 4 L i Z 4 L m C 4 L i l 4 L i i 4 L i 1 4 L i q 4 L i y 4 L i j 4 L i q 4 L i Z 4 L m A 4 L i X 4 L i o 4 L m B 4 L i l 4 L i w 4 L i B 4 L i y 4 L i j 4 L i q 4 L i 3 4 L m I 4 L i t 4 L i q 4 L i y 4 L i j I C h J Q 1 Q p L 0 F 1 d G 9 S Z W 1 v d m V k Q 2 9 s d W 1 u c z E u e + C 4 l e C 5 i O C 4 s + C 4 q u C 4 u O C 4 l C w z f S Z x d W 9 0 O y w m c X V v d D t T Z W N 0 a W 9 u M S / g u Y D g u J f g u I T g u Y L g u J n g u Y L g u K X g u K L g u L U g K F R F Q 0 g p I F x 1 M D A z Z V x 1 M D A z Z S D g u Y D g u J f g u I T g u Y L g u J n g u Y L g u K X g u K L g u L X g u K r g u L L g u K P g u K r g u J n g u Y D g u J f g u K j g u Y H g u K X g u L D g u I H g u L L g u K P g u K r g u L f g u Y j g u K 3 g u K r g u L L g u K M g K E l D V C k v Q X V 0 b 1 J l b W 9 2 Z W R D b 2 x 1 b W 5 z M S 5 7 4 L i l 4 L m I 4 L i y 4 L i q 4 L i 4 4 L i U L D R 9 J n F 1 b 3 Q 7 L C Z x d W 9 0 O 1 N l Y 3 R p b 2 4 x L + C 5 g O C 4 l + C 4 h O C 5 g u C 4 m e C 5 g u C 4 p e C 4 o u C 4 t S A o V E V D S C k g X H U w M D N l X H U w M D N l I O C 5 g O C 4 l + C 4 h O C 5 g u C 4 m e C 5 g u C 4 p e C 4 o u C 4 t e C 4 q u C 4 s u C 4 o + C 4 q u C 4 m e C 5 g O C 4 l + C 4 q O C 5 g e C 4 p e C 4 s O C 4 g e C 4 s u C 4 o + C 4 q u C 4 t + C 5 i O C 4 r e C 4 q u C 4 s u C 4 o y A o S U N U K S 9 B d X R v U m V t b 3 Z l Z E N v b H V t b n M x L n v g u Y D g u J v g u K X g u L X g u Y j g u K L g u J k g 4 L m B 4 L i b 4 L i l 4 L i H L D V 9 J n F 1 b 3 Q 7 L C Z x d W 9 0 O 1 N l Y 3 R p b 2 4 x L + C 5 g O C 4 l + C 4 h O C 5 g u C 4 m e C 5 g u C 4 p e C 4 o u C 4 t S A o V E V D S C k g X H U w M D N l X H U w M D N l I O C 5 g O C 4 l + C 4 h O C 5 g u C 4 m e C 5 g u C 4 p e C 4 o u C 4 t e C 4 q u C 4 s u C 4 o + C 4 q u C 4 m e C 5 g O C 4 l + C 4 q O C 5 g e C 4 p e C 4 s O C 4 g e C 4 s u C 4 o + C 4 q u C 4 t + C 5 i O C 4 r e C 4 q u C 4 s u C 4 o y A o S U N U K S 9 B d X R v U m V t b 3 Z l Z E N v b H V t b n M x L n s l 4 L m A 4 L i b 4 L i l 4 L i 1 4 L m I 4 L i i 4 L i Z I O C 5 g e C 4 m + C 4 p e C 4 h y w 2 f S Z x d W 9 0 O y w m c X V v d D t T Z W N 0 a W 9 u M S / g u Y D g u J f g u I T g u Y L g u J n g u Y L g u K X g u K L g u L U g K F R F Q 0 g p I F x 1 M D A z Z V x 1 M D A z Z S D g u Y D g u J f g u I T g u Y L g u J n g u Y L g u K X g u K L g u L X g u K r g u L L g u K P g u K r g u J n g u Y D g u J f g u K j g u Y H g u K X g u L D g u I H g u L L g u K P g u K r g u L f g u Y j g u K 3 g u K r g u L L g u K M g K E l D V C k v Q X V 0 b 1 J l b W 9 2 Z W R D b 2 x 1 b W 5 z M S 5 7 4 L m A 4 L i q 4 L i Z 4 L i t I O C 4 i + C 4 t + C 5 i e C 4 r S w 3 f S Z x d W 9 0 O y w m c X V v d D t T Z W N 0 a W 9 u M S / g u Y D g u J f g u I T g u Y L g u J n g u Y L g u K X g u K L g u L U g K F R F Q 0 g p I F x 1 M D A z Z V x 1 M D A z Z S D g u Y D g u J f g u I T g u Y L g u J n g u Y L g u K X g u K L g u L X g u K r g u L L g u K P g u K r g u J n g u Y D g u J f g u K j g u Y H g u K X g u L D g u I H g u L L g u K P g u K r g u L f g u Y j g u K 3 g u K r g u L L g u K M g K E l D V C k v Q X V 0 b 1 J l b W 9 2 Z W R D b 2 x 1 b W 5 z M S 5 7 4 L m A 4 L i q 4 L i Z 4 L i t I O C 4 g u C 4 s u C 4 o i w 4 f S Z x d W 9 0 O y w m c X V v d D t T Z W N 0 a W 9 u M S / g u Y D g u J f g u I T g u Y L g u J n g u Y L g u K X g u K L g u L U g K F R F Q 0 g p I F x 1 M D A z Z V x 1 M D A z Z S D g u Y D g u J f g u I T g u Y L g u J n g u Y L g u K X g u K L g u L X g u K r g u L L g u K P g u K r g u J n g u Y D g u J f g u K j g u Y H g u K X g u L D g u I H g u L L g u K P g u K r g u L f g u Y j g u K 3 g u K r g u L L g u K M g K E l D V C k v Q X V 0 b 1 J l b W 9 2 Z W R D b 2 x 1 b W 5 z M S 5 7 4 L i b 4 L i j 4 L i 0 4 L i h 4 L i y 4 L i T I C j g u K v g u L j g u Y n g u J k p L D l 9 J n F 1 b 3 Q 7 L C Z x d W 9 0 O 1 N l Y 3 R p b 2 4 x L + C 5 g O C 4 l + C 4 h O C 5 g u C 4 m e C 5 g u C 4 p e C 4 o u C 4 t S A o V E V D S C k g X H U w M D N l X H U w M D N l I O C 5 g O C 4 l + C 4 h O C 5 g u C 4 m e C 5 g u C 4 p e C 4 o u C 4 t e C 4 q u C 4 s u C 4 o + C 4 q u C 4 m e C 5 g O C 4 l + C 4 q O C 5 g e C 4 p e C 4 s O C 4 g e C 4 s u C 4 o + C 4 q u C 4 t + C 5 i O C 4 r e C 4 q u C 4 s u C 4 o y A o S U N U K S 9 B d X R v U m V t b 3 Z l Z E N v b H V t b n M x L n v g u K H g u L n g u K X g u I T g u Y j g u L I g K F x 1 M D A y N z A w M C D g u J r g u L L g u J c p L D E w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J U U w J U I 5 J T g w J U U w J U I 4 J T k 3 J U U w J U I 4 J T g 0 J U U w J U I 5 J T g y J U U w J U I 4 J T k 5 J U U w J U I 5 J T g y J U U w J U I 4 J U E 1 J U U w J U I 4 J U E y J U U w J U I 4 J U I 1 J T I w K F R F Q 0 g p J T I w J T N F J T N F J T I w J U U w J U I 5 J T g w J U U w J U I 4 J T k 3 J U U w J U I 4 J T g 0 J U U w J U I 5 J T g y J U U w J U I 4 J T k 5 J U U w J U I 5 J T g y J U U w J U I 4 J U E 1 J U U w J U I 4 J U E y J U U w J U I 4 J U I 1 J U U w J U I 4 J U F B J U U w J U I 4 J U I y J U U w J U I 4 J U E z J U U w J U I 4 J U F B J U U w J U I 4 J T k 5 J U U w J U I 5 J T g w J U U w J U I 4 J T k 3 J U U w J U I 4 J U E 4 J U U w J U I 5 J T g x J U U w J U I 4 J U E 1 J U U w J U I 4 J U I w J U U w J U I 4 J T g x J U U w J U I 4 J U I y J U U w J U I 4 J U E z J U U w J U I 4 J U F B J U U w J U I 4 J U I 3 J U U w J U I 5 J T g 4 J U U w J U I 4 J U F E J U U w J U I 4 J U F B J U U w J U I 4 J U I y J U U w J U I 4 J U E z J T I w K E l D V C k l M j A o M y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U w J U I 5 J T g w J U U w J U I 4 J T k 3 J U U w J U I 4 J T g 0 J U U w J U I 5 J T g y J U U w J U I 4 J T k 5 J U U w J U I 5 J T g y J U U w J U I 4 J U E 1 J U U w J U I 4 J U E y J U U w J U I 4 J U I 1 J T I w K F R F Q 0 g p J T I w J T N F J T N F J T I w J U U w J U I 5 J T g w J U U w J U I 4 J T k 3 J U U w J U I 4 J T g 0 J U U w J U I 5 J T g y J U U w J U I 4 J T k 5 J U U w J U I 5 J T g y J U U w J U I 4 J U E 1 J U U w J U I 4 J U E y J U U w J U I 4 J U I 1 J U U w J U I 4 J U F B J U U w J U I 4 J U I y J U U w J U I 4 J U E z J U U w J U I 4 J U F B J U U w J U I 4 J T k 5 J U U w J U I 5 J T g w J U U w J U I 4 J T k 3 J U U w J U I 4 J U E 4 J U U w J U I 5 J T g x J U U w J U I 4 J U E 1 J U U w J U I 4 J U I w J U U w J U I 4 J T g x J U U w J U I 4 J U I y J U U w J U I 4 J U E z J U U w J U I 4 J U F B J U U w J U I 4 J U I 3 J U U w J U I 5 J T g 4 J U U w J U I 4 J U F E J U U w J U I 4 J U F B J U U w J U I 4 J U I y J U U w J U I 4 J U E z J T I w K E l D V C k l M j A o M y k v R G F 0 Y T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U w J U I 5 J T g w J U U w J U I 4 J T k 3 J U U w J U I 4 J T g 0 J U U w J U I 5 J T g y J U U w J U I 4 J T k 5 J U U w J U I 5 J T g y J U U w J U I 4 J U E 1 J U U w J U I 4 J U E y J U U w J U I 4 J U I 1 J T I w K F R F Q 0 g p J T I w J T N F J T N F J T I w J U U w J U I 5 J T g w J U U w J U I 4 J T k 3 J U U w J U I 4 J T g 0 J U U w J U I 5 J T g y J U U w J U I 4 J T k 5 J U U w J U I 5 J T g y J U U w J U I 4 J U E 1 J U U w J U I 4 J U E y J U U w J U I 4 J U I 1 J U U w J U I 4 J U F B J U U w J U I 4 J U I y J U U w J U I 4 J U E z J U U w J U I 4 J U F B J U U w J U I 4 J T k 5 J U U w J U I 5 J T g w J U U w J U I 4 J T k 3 J U U w J U I 4 J U E 4 J U U w J U I 5 J T g x J U U w J U I 4 J U E 1 J U U w J U I 4 J U I w J U U w J U I 4 J T g x J U U w J U I 4 J U I y J U U w J U I 4 J U E z J U U w J U I 4 J U F B J U U w J U I 4 J U I 3 J U U w J U I 5 J T g 4 J U U w J U I 4 J U F E J U U w J U I 4 J U F B J U U w J U I 4 J U I y J U U w J U I 4 J U E z J T I w K E l D V C k l M j A o M y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T A l Q j k l O D A l R T A l Q j g l O T c l R T A l Q j g l O D Q l R T A l Q j k l O D I l R T A l Q j g l O T k l R T A l Q j k l O D I l R T A l Q j g l Q T U l R T A l Q j g l Q T I l R T A l Q j g l Q j U l M j A o V E V D S C k l M j A l M 0 U l M 0 U l M j A l R T A l Q j g l O E E l R T A l Q j g l Q j Q l R T A l Q j k l O D k l R T A l Q j g l O T k l R T A l Q j g l Q U E l R T A l Q j k l O D g l R T A l Q j g l Q T c l R T A l Q j g l O T k l R T A l Q j g l Q U Q l R T A l Q j g l Q j Q l R T A l Q j k l O D A l R T A l Q j g l Q T U l R T A l Q j k l O D c l R T A l Q j g l O D E l R T A l Q j g l O T c l R T A l Q j g l Q T M l R T A l Q j g l Q U Q l R T A l Q j g l O T k l R T A l Q j g l Q j Q l R T A l Q j g l O D E l R T A l Q j g l Q U E l R T A l Q j k l O E M l M j A o R V R S T 0 4 p J T I w K D M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l F 1 Z X J 5 S U Q i I F Z h b H V l P S J z Y z M y Y j E 0 Y m Y t M T I 4 Z S 0 0 N D g 3 L W J i Y T c t Z j U y Y 2 Q 5 Z W Y z Z T l i I i A v P j x F b n R y e S B U e X B l P S J G a W x s R X J y b 3 J D b 2 R l I i B W Y W x 1 Z T 0 i c 1 V u a 2 5 v d 2 4 i I C 8 + P E V u d H J 5 I F R 5 c G U 9 I k F k Z G V k V G 9 E Y X R h T W 9 k Z W w i I F Z h b H V l P S J s M C I g L z 4 8 R W 5 0 c n k g V H l w Z T 0 i R m l s b E x h c 3 R V c G R h d G V k I i B W Y W x 1 Z T 0 i Z D I w M j Q t M D Q t M T h U M T A 6 M T A 6 M T U u N D c y M z U 3 M V o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/ g u Y D g u J f g u I T g u Y L g u J n g u Y L g u K X g u K L g u L U g K F R F Q 0 g p I F x 1 M D A z Z V x 1 M D A z Z S D g u I r g u L T g u Y n g u J n g u K r g u Y j g u K f g u J n g u K 3 g u L T g u Y D g u K X g u Y f g u I H g u J f g u K P g u K 3 g u J n g u L T g u I H g u K r g u Y w g K E V U U k 9 O K S 9 B d X R v U m V t b 3 Z l Z E N v b H V t b n M x L n v g u K v g u K X g u L H g u I H g u J f g u K P g u L H g u J 7 g u K L g u Y w s M H 0 m c X V v d D s s J n F 1 b 3 Q 7 U 2 V j d G l v b j E v 4 L m A 4 L i X 4 L i E 4 L m C 4 L i Z 4 L m C 4 L i l 4 L i i 4 L i 1 I C h U R U N I K S B c d T A w M 2 V c d T A w M 2 U g 4 L i K 4 L i 0 4 L m J 4 L i Z 4 L i q 4 L m I 4 L i n 4 L i Z 4 L i t 4 L i 0 4 L m A 4 L i l 4 L m H 4 L i B 4 L i X 4 L i j 4 L i t 4 L i Z 4 L i 0 4 L i B 4 L i q 4 L m M I C h F V F J P T i k v Q X V 0 b 1 J l b W 9 2 Z W R D b 2 x 1 b W 5 z M S 5 7 4 L m A 4 L i b 4 L i 0 4 L i U L D F 9 J n F 1 b 3 Q 7 L C Z x d W 9 0 O 1 N l Y 3 R p b 2 4 x L + C 5 g O C 4 l + C 4 h O C 5 g u C 4 m e C 5 g u C 4 p e C 4 o u C 4 t S A o V E V D S C k g X H U w M D N l X H U w M D N l I O C 4 i u C 4 t O C 5 i e C 4 m e C 4 q u C 5 i O C 4 p + C 4 m e C 4 r e C 4 t O C 5 g O C 4 p e C 5 h + C 4 g e C 4 l + C 4 o + C 4 r e C 4 m e C 4 t O C 4 g e C 4 q u C 5 j C A o R V R S T 0 4 p L 0 F 1 d G 9 S Z W 1 v d m V k Q 2 9 s d W 1 u c z E u e + C 4 q u C 4 u e C 4 h + C 4 q u C 4 u O C 4 l C w y f S Z x d W 9 0 O y w m c X V v d D t T Z W N 0 a W 9 u M S / g u Y D g u J f g u I T g u Y L g u J n g u Y L g u K X g u K L g u L U g K F R F Q 0 g p I F x 1 M D A z Z V x 1 M D A z Z S D g u I r g u L T g u Y n g u J n g u K r g u Y j g u K f g u J n g u K 3 g u L T g u Y D g u K X g u Y f g u I H g u J f g u K P g u K 3 g u J n g u L T g u I H g u K r g u Y w g K E V U U k 9 O K S 9 B d X R v U m V t b 3 Z l Z E N v b H V t b n M x L n v g u J X g u Y j g u L P g u K r g u L j g u J Q s M 3 0 m c X V v d D s s J n F 1 b 3 Q 7 U 2 V j d G l v b j E v 4 L m A 4 L i X 4 L i E 4 L m C 4 L i Z 4 L m C 4 L i l 4 L i i 4 L i 1 I C h U R U N I K S B c d T A w M 2 V c d T A w M 2 U g 4 L i K 4 L i 0 4 L m J 4 L i Z 4 L i q 4 L m I 4 L i n 4 L i Z 4 L i t 4 L i 0 4 L m A 4 L i l 4 L m H 4 L i B 4 L i X 4 L i j 4 L i t 4 L i Z 4 L i 0 4 L i B 4 L i q 4 L m M I C h F V F J P T i k v Q X V 0 b 1 J l b W 9 2 Z W R D b 2 x 1 b W 5 z M S 5 7 4 L i l 4 L m I 4 L i y 4 L i q 4 L i 4 4 L i U L D R 9 J n F 1 b 3 Q 7 L C Z x d W 9 0 O 1 N l Y 3 R p b 2 4 x L + C 5 g O C 4 l + C 4 h O C 5 g u C 4 m e C 5 g u C 4 p e C 4 o u C 4 t S A o V E V D S C k g X H U w M D N l X H U w M D N l I O C 4 i u C 4 t O C 5 i e C 4 m e C 4 q u C 5 i O C 4 p + C 4 m e C 4 r e C 4 t O C 5 g O C 4 p e C 5 h + C 4 g e C 4 l + C 4 o + C 4 r e C 4 m e C 4 t O C 4 g e C 4 q u C 5 j C A o R V R S T 0 4 p L 0 F 1 d G 9 S Z W 1 v d m V k Q 2 9 s d W 1 u c z E u e + C 5 g O C 4 m + C 4 p e C 4 t e C 5 i O C 4 o u C 4 m S D g u Y H g u J v g u K X g u I c s N X 0 m c X V v d D s s J n F 1 b 3 Q 7 U 2 V j d G l v b j E v 4 L m A 4 L i X 4 L i E 4 L m C 4 L i Z 4 L m C 4 L i l 4 L i i 4 L i 1 I C h U R U N I K S B c d T A w M 2 V c d T A w M 2 U g 4 L i K 4 L i 0 4 L m J 4 L i Z 4 L i q 4 L m I 4 L i n 4 L i Z 4 L i t 4 L i 0 4 L m A 4 L i l 4 L m H 4 L i B 4 L i X 4 L i j 4 L i t 4 L i Z 4 L i 0 4 L i B 4 L i q 4 L m M I C h F V F J P T i k v Q X V 0 b 1 J l b W 9 2 Z W R D b 2 x 1 b W 5 z M S 5 7 J e C 5 g O C 4 m + C 4 p e C 4 t e C 5 i O C 4 o u C 4 m S D g u Y H g u J v g u K X g u I c s N n 0 m c X V v d D s s J n F 1 b 3 Q 7 U 2 V j d G l v b j E v 4 L m A 4 L i X 4 L i E 4 L m C 4 L i Z 4 L m C 4 L i l 4 L i i 4 L i 1 I C h U R U N I K S B c d T A w M 2 V c d T A w M 2 U g 4 L i K 4 L i 0 4 L m J 4 L i Z 4 L i q 4 L m I 4 L i n 4 L i Z 4 L i t 4 L i 0 4 L m A 4 L i l 4 L m H 4 L i B 4 L i X 4 L i j 4 L i t 4 L i Z 4 L i 0 4 L i B 4 L i q 4 L m M I C h F V F J P T i k v Q X V 0 b 1 J l b W 9 2 Z W R D b 2 x 1 b W 5 z M S 5 7 4 L m A 4 L i q 4 L i Z 4 L i t I O C 4 i + C 4 t + C 5 i e C 4 r S w 3 f S Z x d W 9 0 O y w m c X V v d D t T Z W N 0 a W 9 u M S / g u Y D g u J f g u I T g u Y L g u J n g u Y L g u K X g u K L g u L U g K F R F Q 0 g p I F x 1 M D A z Z V x 1 M D A z Z S D g u I r g u L T g u Y n g u J n g u K r g u Y j g u K f g u J n g u K 3 g u L T g u Y D g u K X g u Y f g u I H g u J f g u K P g u K 3 g u J n g u L T g u I H g u K r g u Y w g K E V U U k 9 O K S 9 B d X R v U m V t b 3 Z l Z E N v b H V t b n M x L n v g u Y D g u K r g u J n g u K 0 g 4 L i C 4 L i y 4 L i i L D h 9 J n F 1 b 3 Q 7 L C Z x d W 9 0 O 1 N l Y 3 R p b 2 4 x L + C 5 g O C 4 l + C 4 h O C 5 g u C 4 m e C 5 g u C 4 p e C 4 o u C 4 t S A o V E V D S C k g X H U w M D N l X H U w M D N l I O C 4 i u C 4 t O C 5 i e C 4 m e C 4 q u C 5 i O C 4 p + C 4 m e C 4 r e C 4 t O C 5 g O C 4 p e C 5 h + C 4 g e C 4 l + C 4 o + C 4 r e C 4 m e C 4 t O C 4 g e C 4 q u C 5 j C A o R V R S T 0 4 p L 0 F 1 d G 9 S Z W 1 v d m V k Q 2 9 s d W 1 u c z E u e + C 4 m + C 4 o + C 4 t O C 4 o e C 4 s u C 4 k y A o 4 L i r 4 L i 4 4 L m J 4 L i Z K S w 5 f S Z x d W 9 0 O y w m c X V v d D t T Z W N 0 a W 9 u M S / g u Y D g u J f g u I T g u Y L g u J n g u Y L g u K X g u K L g u L U g K F R F Q 0 g p I F x 1 M D A z Z V x 1 M D A z Z S D g u I r g u L T g u Y n g u J n g u K r g u Y j g u K f g u J n g u K 3 g u L T g u Y D g u K X g u Y f g u I H g u J f g u K P g u K 3 g u J n g u L T g u I H g u K r g u Y w g K E V U U k 9 O K S 9 B d X R v U m V t b 3 Z l Z E N v b H V t b n M x L n v g u K H g u L n g u K X g u I T g u Y j g u L I g K F x 1 M D A y N z A w M C D g u J r g u L L g u J c p L D E w f S Z x d W 9 0 O 1 0 s J n F 1 b 3 Q 7 Q 2 9 s d W 1 u Q 2 9 1 b n Q m c X V v d D s 6 M T E s J n F 1 b 3 Q 7 S 2 V 5 Q 2 9 s d W 1 u T m F t Z X M m c X V v d D s 6 W 1 0 s J n F 1 b 3 Q 7 Q 2 9 s d W 1 u S W R l b n R p d G l l c y Z x d W 9 0 O z p b J n F 1 b 3 Q 7 U 2 V j d G l v b j E v 4 L m A 4 L i X 4 L i E 4 L m C 4 L i Z 4 L m C 4 L i l 4 L i i 4 L i 1 I C h U R U N I K S B c d T A w M 2 V c d T A w M 2 U g 4 L i K 4 L i 0 4 L m J 4 L i Z 4 L i q 4 L m I 4 L i n 4 L i Z 4 L i t 4 L i 0 4 L m A 4 L i l 4 L m H 4 L i B 4 L i X 4 L i j 4 L i t 4 L i Z 4 L i 0 4 L i B 4 L i q 4 L m M I C h F V F J P T i k v Q X V 0 b 1 J l b W 9 2 Z W R D b 2 x 1 b W 5 z M S 5 7 4 L i r 4 L i l 4 L i x 4 L i B 4 L i X 4 L i j 4 L i x 4 L i e 4 L i i 4 L m M L D B 9 J n F 1 b 3 Q 7 L C Z x d W 9 0 O 1 N l Y 3 R p b 2 4 x L + C 5 g O C 4 l + C 4 h O C 5 g u C 4 m e C 5 g u C 4 p e C 4 o u C 4 t S A o V E V D S C k g X H U w M D N l X H U w M D N l I O C 4 i u C 4 t O C 5 i e C 4 m e C 4 q u C 5 i O C 4 p + C 4 m e C 4 r e C 4 t O C 5 g O C 4 p e C 5 h + C 4 g e C 4 l + C 4 o + C 4 r e C 4 m e C 4 t O C 4 g e C 4 q u C 5 j C A o R V R S T 0 4 p L 0 F 1 d G 9 S Z W 1 v d m V k Q 2 9 s d W 1 u c z E u e + C 5 g O C 4 m + C 4 t O C 4 l C w x f S Z x d W 9 0 O y w m c X V v d D t T Z W N 0 a W 9 u M S / g u Y D g u J f g u I T g u Y L g u J n g u Y L g u K X g u K L g u L U g K F R F Q 0 g p I F x 1 M D A z Z V x 1 M D A z Z S D g u I r g u L T g u Y n g u J n g u K r g u Y j g u K f g u J n g u K 3 g u L T g u Y D g u K X g u Y f g u I H g u J f g u K P g u K 3 g u J n g u L T g u I H g u K r g u Y w g K E V U U k 9 O K S 9 B d X R v U m V t b 3 Z l Z E N v b H V t b n M x L n v g u K r g u L n g u I f g u K r g u L j g u J Q s M n 0 m c X V v d D s s J n F 1 b 3 Q 7 U 2 V j d G l v b j E v 4 L m A 4 L i X 4 L i E 4 L m C 4 L i Z 4 L m C 4 L i l 4 L i i 4 L i 1 I C h U R U N I K S B c d T A w M 2 V c d T A w M 2 U g 4 L i K 4 L i 0 4 L m J 4 L i Z 4 L i q 4 L m I 4 L i n 4 L i Z 4 L i t 4 L i 0 4 L m A 4 L i l 4 L m H 4 L i B 4 L i X 4 L i j 4 L i t 4 L i Z 4 L i 0 4 L i B 4 L i q 4 L m M I C h F V F J P T i k v Q X V 0 b 1 J l b W 9 2 Z W R D b 2 x 1 b W 5 z M S 5 7 4 L i V 4 L m I 4 L i z 4 L i q 4 L i 4 4 L i U L D N 9 J n F 1 b 3 Q 7 L C Z x d W 9 0 O 1 N l Y 3 R p b 2 4 x L + C 5 g O C 4 l + C 4 h O C 5 g u C 4 m e C 5 g u C 4 p e C 4 o u C 4 t S A o V E V D S C k g X H U w M D N l X H U w M D N l I O C 4 i u C 4 t O C 5 i e C 4 m e C 4 q u C 5 i O C 4 p + C 4 m e C 4 r e C 4 t O C 5 g O C 4 p e C 5 h + C 4 g e C 4 l + C 4 o + C 4 r e C 4 m e C 4 t O C 4 g e C 4 q u C 5 j C A o R V R S T 0 4 p L 0 F 1 d G 9 S Z W 1 v d m V k Q 2 9 s d W 1 u c z E u e + C 4 p e C 5 i O C 4 s u C 4 q u C 4 u O C 4 l C w 0 f S Z x d W 9 0 O y w m c X V v d D t T Z W N 0 a W 9 u M S / g u Y D g u J f g u I T g u Y L g u J n g u Y L g u K X g u K L g u L U g K F R F Q 0 g p I F x 1 M D A z Z V x 1 M D A z Z S D g u I r g u L T g u Y n g u J n g u K r g u Y j g u K f g u J n g u K 3 g u L T g u Y D g u K X g u Y f g u I H g u J f g u K P g u K 3 g u J n g u L T g u I H g u K r g u Y w g K E V U U k 9 O K S 9 B d X R v U m V t b 3 Z l Z E N v b H V t b n M x L n v g u Y D g u J v g u K X g u L X g u Y j g u K L g u J k g 4 L m B 4 L i b 4 L i l 4 L i H L D V 9 J n F 1 b 3 Q 7 L C Z x d W 9 0 O 1 N l Y 3 R p b 2 4 x L + C 5 g O C 4 l + C 4 h O C 5 g u C 4 m e C 5 g u C 4 p e C 4 o u C 4 t S A o V E V D S C k g X H U w M D N l X H U w M D N l I O C 4 i u C 4 t O C 5 i e C 4 m e C 4 q u C 5 i O C 4 p + C 4 m e C 4 r e C 4 t O C 5 g O C 4 p e C 5 h + C 4 g e C 4 l + C 4 o + C 4 r e C 4 m e C 4 t O C 4 g e C 4 q u C 5 j C A o R V R S T 0 4 p L 0 F 1 d G 9 S Z W 1 v d m V k Q 2 9 s d W 1 u c z E u e y X g u Y D g u J v g u K X g u L X g u Y j g u K L g u J k g 4 L m B 4 L i b 4 L i l 4 L i H L D Z 9 J n F 1 b 3 Q 7 L C Z x d W 9 0 O 1 N l Y 3 R p b 2 4 x L + C 5 g O C 4 l + C 4 h O C 5 g u C 4 m e C 5 g u C 4 p e C 4 o u C 4 t S A o V E V D S C k g X H U w M D N l X H U w M D N l I O C 4 i u C 4 t O C 5 i e C 4 m e C 4 q u C 5 i O C 4 p + C 4 m e C 4 r e C 4 t O C 5 g O C 4 p e C 5 h + C 4 g e C 4 l + C 4 o + C 4 r e C 4 m e C 4 t O C 4 g e C 4 q u C 5 j C A o R V R S T 0 4 p L 0 F 1 d G 9 S Z W 1 v d m V k Q 2 9 s d W 1 u c z E u e + C 5 g O C 4 q u C 4 m e C 4 r S D g u I v g u L f g u Y n g u K 0 s N 3 0 m c X V v d D s s J n F 1 b 3 Q 7 U 2 V j d G l v b j E v 4 L m A 4 L i X 4 L i E 4 L m C 4 L i Z 4 L m C 4 L i l 4 L i i 4 L i 1 I C h U R U N I K S B c d T A w M 2 V c d T A w M 2 U g 4 L i K 4 L i 0 4 L m J 4 L i Z 4 L i q 4 L m I 4 L i n 4 L i Z 4 L i t 4 L i 0 4 L m A 4 L i l 4 L m H 4 L i B 4 L i X 4 L i j 4 L i t 4 L i Z 4 L i 0 4 L i B 4 L i q 4 L m M I C h F V F J P T i k v Q X V 0 b 1 J l b W 9 2 Z W R D b 2 x 1 b W 5 z M S 5 7 4 L m A 4 L i q 4 L i Z 4 L i t I O C 4 g u C 4 s u C 4 o i w 4 f S Z x d W 9 0 O y w m c X V v d D t T Z W N 0 a W 9 u M S / g u Y D g u J f g u I T g u Y L g u J n g u Y L g u K X g u K L g u L U g K F R F Q 0 g p I F x 1 M D A z Z V x 1 M D A z Z S D g u I r g u L T g u Y n g u J n g u K r g u Y j g u K f g u J n g u K 3 g u L T g u Y D g u K X g u Y f g u I H g u J f g u K P g u K 3 g u J n g u L T g u I H g u K r g u Y w g K E V U U k 9 O K S 9 B d X R v U m V t b 3 Z l Z E N v b H V t b n M x L n v g u J v g u K P g u L T g u K H g u L L g u J M g K O C 4 q + C 4 u O C 5 i e C 4 m S k s O X 0 m c X V v d D s s J n F 1 b 3 Q 7 U 2 V j d G l v b j E v 4 L m A 4 L i X 4 L i E 4 L m C 4 L i Z 4 L m C 4 L i l 4 L i i 4 L i 1 I C h U R U N I K S B c d T A w M 2 V c d T A w M 2 U g 4 L i K 4 L i 0 4 L m J 4 L i Z 4 L i q 4 L m I 4 L i n 4 L i Z 4 L i t 4 L i 0 4 L m A 4 L i l 4 L m H 4 L i B 4 L i X 4 L i j 4 L i t 4 L i Z 4 L i 0 4 L i B 4 L i q 4 L m M I C h F V F J P T i k v Q X V 0 b 1 J l b W 9 2 Z W R D b 2 x 1 b W 5 z M S 5 7 4 L i h 4 L i 5 4 L i l 4 L i E 4 L m I 4 L i y I C h c d T A w M j c w M D A g 4 L i a 4 L i y 4 L i X K S w x M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y V F M C V C O S U 4 M C V F M C V C O C U 5 N y V F M C V C O C U 4 N C V F M C V C O S U 4 M i V F M C V C O C U 5 O S V F M C V C O S U 4 M i V F M C V C O C V B N S V F M C V C O C V B M i V F M C V C O C V C N S U y M C h U R U N I K S U y M C U z R S U z R S U y M C V F M C V C O C U 4 Q S V F M C V C O C V C N C V F M C V C O S U 4 O S V F M C V C O C U 5 O S V F M C V C O C V B Q S V F M C V C O S U 4 O C V F M C V C O C V B N y V F M C V C O C U 5 O S V F M C V C O C V B R C V F M C V C O C V C N C V F M C V C O S U 4 M C V F M C V C O C V B N S V F M C V C O S U 4 N y V F M C V C O C U 4 M S V F M C V C O C U 5 N y V F M C V C O C V B M y V F M C V C O C V B R C V F M C V C O C U 5 O S V F M C V C O C V C N C V F M C V C O C U 4 M S V F M C V C O C V B Q S V F M C V C O S U 4 Q y U y M C h F V F J P T i k l M j A o M y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U w J U I 5 J T g w J U U w J U I 4 J T k 3 J U U w J U I 4 J T g 0 J U U w J U I 5 J T g y J U U w J U I 4 J T k 5 J U U w J U I 5 J T g y J U U w J U I 4 J U E 1 J U U w J U I 4 J U E y J U U w J U I 4 J U I 1 J T I w K F R F Q 0 g p J T I w J T N F J T N F J T I w J U U w J U I 4 J T h B J U U w J U I 4 J U I 0 J U U w J U I 5 J T g 5 J U U w J U I 4 J T k 5 J U U w J U I 4 J U F B J U U w J U I 5 J T g 4 J U U w J U I 4 J U E 3 J U U w J U I 4 J T k 5 J U U w J U I 4 J U F E J U U w J U I 4 J U I 0 J U U w J U I 5 J T g w J U U w J U I 4 J U E 1 J U U w J U I 5 J T g 3 J U U w J U I 4 J T g x J U U w J U I 4 J T k 3 J U U w J U I 4 J U E z J U U w J U I 4 J U F E J U U w J U I 4 J T k 5 J U U w J U I 4 J U I 0 J U U w J U I 4 J T g x J U U w J U I 4 J U F B J U U w J U I 5 J T h D J T I w K E V U U k 9 O K S U y M C g z K S 9 E Y X R h M j g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T A l Q j k l O D A l R T A l Q j g l O T c l R T A l Q j g l O D Q l R T A l Q j k l O D I l R T A l Q j g l O T k l R T A l Q j k l O D I l R T A l Q j g l Q T U l R T A l Q j g l Q T I l R T A l Q j g l Q j U l M j A o V E V D S C k l M j A l M 0 U l M 0 U l M j A l R T A l Q j g l O E E l R T A l Q j g l Q j Q l R T A l Q j k l O D k l R T A l Q j g l O T k l R T A l Q j g l Q U E l R T A l Q j k l O D g l R T A l Q j g l Q T c l R T A l Q j g l O T k l R T A l Q j g l Q U Q l R T A l Q j g l Q j Q l R T A l Q j k l O D A l R T A l Q j g l Q T U l R T A l Q j k l O D c l R T A l Q j g l O D E l R T A l Q j g l O T c l R T A l Q j g l Q T M l R T A l Q j g l Q U Q l R T A l Q j g l O T k l R T A l Q j g l Q j Q l R T A l Q j g l O D E l R T A l Q j g l Q U E l R T A l Q j k l O E M l M j A o R V R S T 0 4 p J T I w K D M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U w J U I 4 J T k 3 J U U w J U I 4 J U E z J U U w J U I 4 J U I x J U U w J U I 4 J T l F J U U w J U I 4 J U E y J U U w J U I 4 J U I y J U U w J U I 4 J T g x J U U w J U I 4 J U E z J T I w K F J F U 0 9 V U k M p J T I w J T N F J T N F J T I w J U U w J U I 5 J T g w J U U w J U I 4 J U F C J U U w J U I 4 J U E x J U U w J U I 4 J U I 3 J U U w J U I 4 J U F E J U U w J U I 4 J T g 3 J U U w J U I 5 J T g x J U U w J U I 4 J U E z J U U w J U I 5 J T g 4 J T I w K E 1 J T k U p J T I w K D M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l F 1 Z X J 5 S U Q i I F Z h b H V l P S J z M T Y 2 M T U w Y m U t Z D d j M i 0 0 Z D E 1 L T k y M m E t Y 2 J m Z W J m Y T N l M m U 1 I i A v P j x F b n R y e S B U e X B l P S J G a W x s R X J y b 3 J D b 2 R l I i B W Y W x 1 Z T 0 i c 1 V u a 2 5 v d 2 4 i I C 8 + P E V u d H J 5 I F R 5 c G U 9 I k F k Z G V k V G 9 E Y X R h T W 9 k Z W w i I F Z h b H V l P S J s M C I g L z 4 8 R W 5 0 c n k g V H l w Z T 0 i R m l s b E x h c 3 R V c G R h d G V k I i B W Y W x 1 Z T 0 i Z D I w M j Q t M D Q t M T h U M T A 6 M T A 6 M T U u N D g 1 M z U 4 M F o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/ g u J f g u K P g u L H g u J 7 g u K L g u L L g u I H g u K M g K F J F U 0 9 V U k M p I F x 1 M D A z Z V x 1 M D A z Z S D g u Y D g u K v g u K H g u L f g u K 3 g u I f g u Y H g u K P g u Y g g K E 1 J T k U p L 0 F 1 d G 9 S Z W 1 v d m V k Q 2 9 s d W 1 u c z E u e + C 4 q + C 4 p e C 4 s e C 4 g e C 4 l + C 4 o + C 4 s e C 4 n u C 4 o u C 5 j C w w f S Z x d W 9 0 O y w m c X V v d D t T Z W N 0 a W 9 u M S / g u J f g u K P g u L H g u J 7 g u K L g u L L g u I H g u K M g K F J F U 0 9 V U k M p I F x 1 M D A z Z V x 1 M D A z Z S D g u Y D g u K v g u K H g u L f g u K 3 g u I f g u Y H g u K P g u Y g g K E 1 J T k U p L 0 F 1 d G 9 S Z W 1 v d m V k Q 2 9 s d W 1 u c z E u e + C 5 g O C 4 m + C 4 t O C 4 l C w x f S Z x d W 9 0 O y w m c X V v d D t T Z W N 0 a W 9 u M S / g u J f g u K P g u L H g u J 7 g u K L g u L L g u I H g u K M g K F J F U 0 9 V U k M p I F x 1 M D A z Z V x 1 M D A z Z S D g u Y D g u K v g u K H g u L f g u K 3 g u I f g u Y H g u K P g u Y g g K E 1 J T k U p L 0 F 1 d G 9 S Z W 1 v d m V k Q 2 9 s d W 1 u c z E u e + C 4 q u C 4 u e C 4 h + C 4 q u C 4 u O C 4 l C w y f S Z x d W 9 0 O y w m c X V v d D t T Z W N 0 a W 9 u M S / g u J f g u K P g u L H g u J 7 g u K L g u L L g u I H g u K M g K F J F U 0 9 V U k M p I F x 1 M D A z Z V x 1 M D A z Z S D g u Y D g u K v g u K H g u L f g u K 3 g u I f g u Y H g u K P g u Y g g K E 1 J T k U p L 0 F 1 d G 9 S Z W 1 v d m V k Q 2 9 s d W 1 u c z E u e + C 4 l e C 5 i O C 4 s + C 4 q u C 4 u O C 4 l C w z f S Z x d W 9 0 O y w m c X V v d D t T Z W N 0 a W 9 u M S / g u J f g u K P g u L H g u J 7 g u K L g u L L g u I H g u K M g K F J F U 0 9 V U k M p I F x 1 M D A z Z V x 1 M D A z Z S D g u Y D g u K v g u K H g u L f g u K 3 g u I f g u Y H g u K P g u Y g g K E 1 J T k U p L 0 F 1 d G 9 S Z W 1 v d m V k Q 2 9 s d W 1 u c z E u e + C 4 p e C 5 i O C 4 s u C 4 q u C 4 u O C 4 l C w 0 f S Z x d W 9 0 O y w m c X V v d D t T Z W N 0 a W 9 u M S / g u J f g u K P g u L H g u J 7 g u K L g u L L g u I H g u K M g K F J F U 0 9 V U k M p I F x 1 M D A z Z V x 1 M D A z Z S D g u Y D g u K v g u K H g u L f g u K 3 g u I f g u Y H g u K P g u Y g g K E 1 J T k U p L 0 F 1 d G 9 S Z W 1 v d m V k Q 2 9 s d W 1 u c z E u e + C 5 g O C 4 m + C 4 p e C 4 t e C 5 i O C 4 o u C 4 m S D g u Y H g u J v g u K X g u I c s N X 0 m c X V v d D s s J n F 1 b 3 Q 7 U 2 V j d G l v b j E v 4 L i X 4 L i j 4 L i x 4 L i e 4 L i i 4 L i y 4 L i B 4 L i j I C h S R V N P V V J D K S B c d T A w M 2 V c d T A w M 2 U g 4 L m A 4 L i r 4 L i h 4 L i 3 4 L i t 4 L i H 4 L m B 4 L i j 4 L m I I C h N S U 5 F K S 9 B d X R v U m V t b 3 Z l Z E N v b H V t b n M x L n s l 4 L m A 4 L i b 4 L i l 4 L i 1 4 L m I 4 L i i 4 L i Z I O C 5 g e C 4 m + C 4 p e C 4 h y w 2 f S Z x d W 9 0 O y w m c X V v d D t T Z W N 0 a W 9 u M S / g u J f g u K P g u L H g u J 7 g u K L g u L L g u I H g u K M g K F J F U 0 9 V U k M p I F x 1 M D A z Z V x 1 M D A z Z S D g u Y D g u K v g u K H g u L f g u K 3 g u I f g u Y H g u K P g u Y g g K E 1 J T k U p L 0 F 1 d G 9 S Z W 1 v d m V k Q 2 9 s d W 1 u c z E u e + C 5 g O C 4 q u C 4 m e C 4 r S D g u I v g u L f g u Y n g u K 0 s N 3 0 m c X V v d D s s J n F 1 b 3 Q 7 U 2 V j d G l v b j E v 4 L i X 4 L i j 4 L i x 4 L i e 4 L i i 4 L i y 4 L i B 4 L i j I C h S R V N P V V J D K S B c d T A w M 2 V c d T A w M 2 U g 4 L m A 4 L i r 4 L i h 4 L i 3 4 L i t 4 L i H 4 L m B 4 L i j 4 L m I I C h N S U 5 F K S 9 B d X R v U m V t b 3 Z l Z E N v b H V t b n M x L n v g u Y D g u K r g u J n g u K 0 g 4 L i C 4 L i y 4 L i i L D h 9 J n F 1 b 3 Q 7 L C Z x d W 9 0 O 1 N l Y 3 R p b 2 4 x L + C 4 l + C 4 o + C 4 s e C 4 n u C 4 o u C 4 s u C 4 g e C 4 o y A o U k V T T 1 V S Q y k g X H U w M D N l X H U w M D N l I O C 5 g O C 4 q + C 4 o e C 4 t + C 4 r e C 4 h + C 5 g e C 4 o + C 5 i C A o T U l O R S k v Q X V 0 b 1 J l b W 9 2 Z W R D b 2 x 1 b W 5 z M S 5 7 4 L i b 4 L i j 4 L i 0 4 L i h 4 L i y 4 L i T I C j g u K v g u L j g u Y n g u J k p L D l 9 J n F 1 b 3 Q 7 L C Z x d W 9 0 O 1 N l Y 3 R p b 2 4 x L + C 4 l + C 4 o + C 4 s e C 4 n u C 4 o u C 4 s u C 4 g e C 4 o y A o U k V T T 1 V S Q y k g X H U w M D N l X H U w M D N l I O C 5 g O C 4 q + C 4 o e C 4 t + C 4 r e C 4 h + C 5 g e C 4 o + C 5 i C A o T U l O R S k v Q X V 0 b 1 J l b W 9 2 Z W R D b 2 x 1 b W 5 z M S 5 7 4 L i h 4 L i 5 4 L i l 4 L i E 4 L m I 4 L i y I C h c d T A w M j c w M D A g 4 L i a 4 L i y 4 L i X K S w x M H 0 m c X V v d D t d L C Z x d W 9 0 O 0 N v b H V t b k N v d W 5 0 J n F 1 b 3 Q 7 O j E x L C Z x d W 9 0 O 0 t l e U N v b H V t b k 5 h b W V z J n F 1 b 3 Q 7 O l t d L C Z x d W 9 0 O 0 N v b H V t b k l k Z W 5 0 a X R p Z X M m c X V v d D s 6 W y Z x d W 9 0 O 1 N l Y 3 R p b 2 4 x L + C 4 l + C 4 o + C 4 s e C 4 n u C 4 o u C 4 s u C 4 g e C 4 o y A o U k V T T 1 V S Q y k g X H U w M D N l X H U w M D N l I O C 5 g O C 4 q + C 4 o e C 4 t + C 4 r e C 4 h + C 5 g e C 4 o + C 5 i C A o T U l O R S k v Q X V 0 b 1 J l b W 9 2 Z W R D b 2 x 1 b W 5 z M S 5 7 4 L i r 4 L i l 4 L i x 4 L i B 4 L i X 4 L i j 4 L i x 4 L i e 4 L i i 4 L m M L D B 9 J n F 1 b 3 Q 7 L C Z x d W 9 0 O 1 N l Y 3 R p b 2 4 x L + C 4 l + C 4 o + C 4 s e C 4 n u C 4 o u C 4 s u C 4 g e C 4 o y A o U k V T T 1 V S Q y k g X H U w M D N l X H U w M D N l I O C 5 g O C 4 q + C 4 o e C 4 t + C 4 r e C 4 h + C 5 g e C 4 o + C 5 i C A o T U l O R S k v Q X V 0 b 1 J l b W 9 2 Z W R D b 2 x 1 b W 5 z M S 5 7 4 L m A 4 L i b 4 L i 0 4 L i U L D F 9 J n F 1 b 3 Q 7 L C Z x d W 9 0 O 1 N l Y 3 R p b 2 4 x L + C 4 l + C 4 o + C 4 s e C 4 n u C 4 o u C 4 s u C 4 g e C 4 o y A o U k V T T 1 V S Q y k g X H U w M D N l X H U w M D N l I O C 5 g O C 4 q + C 4 o e C 4 t + C 4 r e C 4 h + C 5 g e C 4 o + C 5 i C A o T U l O R S k v Q X V 0 b 1 J l b W 9 2 Z W R D b 2 x 1 b W 5 z M S 5 7 4 L i q 4 L i 5 4 L i H 4 L i q 4 L i 4 4 L i U L D J 9 J n F 1 b 3 Q 7 L C Z x d W 9 0 O 1 N l Y 3 R p b 2 4 x L + C 4 l + C 4 o + C 4 s e C 4 n u C 4 o u C 4 s u C 4 g e C 4 o y A o U k V T T 1 V S Q y k g X H U w M D N l X H U w M D N l I O C 5 g O C 4 q + C 4 o e C 4 t + C 4 r e C 4 h + C 5 g e C 4 o + C 5 i C A o T U l O R S k v Q X V 0 b 1 J l b W 9 2 Z W R D b 2 x 1 b W 5 z M S 5 7 4 L i V 4 L m I 4 L i z 4 L i q 4 L i 4 4 L i U L D N 9 J n F 1 b 3 Q 7 L C Z x d W 9 0 O 1 N l Y 3 R p b 2 4 x L + C 4 l + C 4 o + C 4 s e C 4 n u C 4 o u C 4 s u C 4 g e C 4 o y A o U k V T T 1 V S Q y k g X H U w M D N l X H U w M D N l I O C 5 g O C 4 q + C 4 o e C 4 t + C 4 r e C 4 h + C 5 g e C 4 o + C 5 i C A o T U l O R S k v Q X V 0 b 1 J l b W 9 2 Z W R D b 2 x 1 b W 5 z M S 5 7 4 L i l 4 L m I 4 L i y 4 L i q 4 L i 4 4 L i U L D R 9 J n F 1 b 3 Q 7 L C Z x d W 9 0 O 1 N l Y 3 R p b 2 4 x L + C 4 l + C 4 o + C 4 s e C 4 n u C 4 o u C 4 s u C 4 g e C 4 o y A o U k V T T 1 V S Q y k g X H U w M D N l X H U w M D N l I O C 5 g O C 4 q + C 4 o e C 4 t + C 4 r e C 4 h + C 5 g e C 4 o + C 5 i C A o T U l O R S k v Q X V 0 b 1 J l b W 9 2 Z W R D b 2 x 1 b W 5 z M S 5 7 4 L m A 4 L i b 4 L i l 4 L i 1 4 L m I 4 L i i 4 L i Z I O C 5 g e C 4 m + C 4 p e C 4 h y w 1 f S Z x d W 9 0 O y w m c X V v d D t T Z W N 0 a W 9 u M S / g u J f g u K P g u L H g u J 7 g u K L g u L L g u I H g u K M g K F J F U 0 9 V U k M p I F x 1 M D A z Z V x 1 M D A z Z S D g u Y D g u K v g u K H g u L f g u K 3 g u I f g u Y H g u K P g u Y g g K E 1 J T k U p L 0 F 1 d G 9 S Z W 1 v d m V k Q 2 9 s d W 1 u c z E u e y X g u Y D g u J v g u K X g u L X g u Y j g u K L g u J k g 4 L m B 4 L i b 4 L i l 4 L i H L D Z 9 J n F 1 b 3 Q 7 L C Z x d W 9 0 O 1 N l Y 3 R p b 2 4 x L + C 4 l + C 4 o + C 4 s e C 4 n u C 4 o u C 4 s u C 4 g e C 4 o y A o U k V T T 1 V S Q y k g X H U w M D N l X H U w M D N l I O C 5 g O C 4 q + C 4 o e C 4 t + C 4 r e C 4 h + C 5 g e C 4 o + C 5 i C A o T U l O R S k v Q X V 0 b 1 J l b W 9 2 Z W R D b 2 x 1 b W 5 z M S 5 7 4 L m A 4 L i q 4 L i Z 4 L i t I O C 4 i + C 4 t + C 5 i e C 4 r S w 3 f S Z x d W 9 0 O y w m c X V v d D t T Z W N 0 a W 9 u M S / g u J f g u K P g u L H g u J 7 g u K L g u L L g u I H g u K M g K F J F U 0 9 V U k M p I F x 1 M D A z Z V x 1 M D A z Z S D g u Y D g u K v g u K H g u L f g u K 3 g u I f g u Y H g u K P g u Y g g K E 1 J T k U p L 0 F 1 d G 9 S Z W 1 v d m V k Q 2 9 s d W 1 u c z E u e + C 5 g O C 4 q u C 4 m e C 4 r S D g u I L g u L L g u K I s O H 0 m c X V v d D s s J n F 1 b 3 Q 7 U 2 V j d G l v b j E v 4 L i X 4 L i j 4 L i x 4 L i e 4 L i i 4 L i y 4 L i B 4 L i j I C h S R V N P V V J D K S B c d T A w M 2 V c d T A w M 2 U g 4 L m A 4 L i r 4 L i h 4 L i 3 4 L i t 4 L i H 4 L m B 4 L i j 4 L m I I C h N S U 5 F K S 9 B d X R v U m V t b 3 Z l Z E N v b H V t b n M x L n v g u J v g u K P g u L T g u K H g u L L g u J M g K O C 4 q + C 4 u O C 5 i e C 4 m S k s O X 0 m c X V v d D s s J n F 1 b 3 Q 7 U 2 V j d G l v b j E v 4 L i X 4 L i j 4 L i x 4 L i e 4 L i i 4 L i y 4 L i B 4 L i j I C h S R V N P V V J D K S B c d T A w M 2 V c d T A w M 2 U g 4 L m A 4 L i r 4 L i h 4 L i 3 4 L i t 4 L i H 4 L m B 4 L i j 4 L m I I C h N S U 5 F K S 9 B d X R v U m V t b 3 Z l Z E N v b H V t b n M x L n v g u K H g u L n g u K X g u I T g u Y j g u L I g K F x 1 M D A y N z A w M C D g u J r g u L L g u J c p L D E w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J U U w J U I 4 J T k 3 J U U w J U I 4 J U E z J U U w J U I 4 J U I x J U U w J U I 4 J T l F J U U w J U I 4 J U E y J U U w J U I 4 J U I y J U U w J U I 4 J T g x J U U w J U I 4 J U E z J T I w K F J F U 0 9 V U k M p J T I w J T N F J T N F J T I w J U U w J U I 5 J T g w J U U w J U I 4 J U F C J U U w J U I 4 J U E x J U U w J U I 4 J U I 3 J U U w J U I 4 J U F E J U U w J U I 4 J T g 3 J U U w J U I 5 J T g x J U U w J U I 4 J U E z J U U w J U I 5 J T g 4 J T I w K E 1 J T k U p J T I w K D M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F M C V C O C U 5 N y V F M C V C O C V B M y V F M C V C O C V C M S V F M C V C O C U 5 R S V F M C V C O C V B M i V F M C V C O C V C M i V F M C V C O C U 4 M S V F M C V C O C V B M y U y M C h S R V N P V V J D K S U y M C U z R S U z R S U y M C V F M C V C O S U 4 M C V F M C V C O C V B Q i V F M C V C O C V B M S V F M C V C O C V C N y V F M C V C O C V B R C V F M C V C O C U 4 N y V F M C V C O S U 4 M S V F M C V C O C V B M y V F M C V C O S U 4 O C U y M C h N S U 5 F K S U y M C g z K S 9 E Y X R h M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T A l Q j g l O T c l R T A l Q j g l Q T M l R T A l Q j g l Q j E l R T A l Q j g l O U U l R T A l Q j g l Q T I l R T A l Q j g l Q j I l R T A l Q j g l O D E l R T A l Q j g l Q T M l M j A o U k V T T 1 V S Q y k l M j A l M 0 U l M 0 U l M j A l R T A l Q j k l O D A l R T A l Q j g l Q U I l R T A l Q j g l Q T E l R T A l Q j g l Q j c l R T A l Q j g l Q U Q l R T A l Q j g l O D c l R T A l Q j k l O D E l R T A l Q j g l Q T M l R T A l Q j k l O D g l M j A o T U l O R S k l M j A o M y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T A l Q j g l O T c l R T A l Q j g l Q T M l R T A l Q j g l Q j E l R T A l Q j g l O U U l R T A l Q j g l Q T I l R T A l Q j g l Q j I l R T A l Q j g l O D E l R T A l Q j g l Q T M l M j A o U k V T T 1 V S Q y k l M j A l M 0 U l M 0 U l M j A l R T A l Q j g l O U U l R T A l Q j g l Q T U l R T A l Q j g l Q j E l R T A l Q j g l O D c l R T A l Q j g l O D c l R T A l Q j g l Q j I l R T A l Q j g l O T k l R T A l Q j k l O D E l R T A l Q j g l Q T U l R T A l Q j g l Q j A l R T A l Q j g l Q U E l R T A l Q j g l Q j I l R T A l Q j g l O T g l R T A l Q j g l Q j I l R T A l Q j g l Q T M l R T A l Q j g l O T M l R T A l Q j g l Q j k l R T A l Q j g l O U I l R T A l Q j k l O D I l R T A l Q j g l Q T A l R T A l Q j g l O D Q l M j A o R U 5 F U k c p J T I w K D M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l F 1 Z X J 5 S U Q i I F Z h b H V l P S J z Y W N i N G Y 1 M z A t O T Q x O C 0 0 N D k 3 L T g 2 Y m U t O T c 1 Z G V i Y T F j N W Q 3 I i A v P j x F b n R y e S B U e X B l P S J G a W x s R X J y b 3 J D b 2 R l I i B W Y W x 1 Z T 0 i c 1 V u a 2 5 v d 2 4 i I C 8 + P E V u d H J 5 I F R 5 c G U 9 I k F k Z G V k V G 9 E Y X R h T W 9 k Z W w i I F Z h b H V l P S J s M C I g L z 4 8 R W 5 0 c n k g V H l w Z T 0 i R m l s b E x h c 3 R V c G R h d G V k I i B W Y W x 1 Z T 0 i Z D I w M j Q t M D Q t M T h U M T A 6 M T A 6 M T U u N D k 5 M z U 3 N V o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/ g u J f g u K P g u L H g u J 7 g u K L g u L L g u I H g u K M g K F J F U 0 9 V U k M p I F x 1 M D A z Z V x 1 M D A z Z S D g u J 7 g u K X g u L H g u I f g u I f g u L L g u J n g u Y H g u K X g u L D g u K r g u L L g u J j g u L L g u K P g u J P g u L n g u J v g u Y L g u K D g u I Q g K E V O R V J H K S 9 B d X R v U m V t b 3 Z l Z E N v b H V t b n M x L n v g u K v g u K X g u L H g u I H g u J f g u K P g u L H g u J 7 g u K L g u Y w s M H 0 m c X V v d D s s J n F 1 b 3 Q 7 U 2 V j d G l v b j E v 4 L i X 4 L i j 4 L i x 4 L i e 4 L i i 4 L i y 4 L i B 4 L i j I C h S R V N P V V J D K S B c d T A w M 2 V c d T A w M 2 U g 4 L i e 4 L i l 4 L i x 4 L i H 4 L i H 4 L i y 4 L i Z 4 L m B 4 L i l 4 L i w 4 L i q 4 L i y 4 L i Y 4 L i y 4 L i j 4 L i T 4 L i 5 4 L i b 4 L m C 4 L i g 4 L i E I C h F T k V S R y k v Q X V 0 b 1 J l b W 9 2 Z W R D b 2 x 1 b W 5 z M S 5 7 4 L m A 4 L i b 4 L i 0 4 L i U L D F 9 J n F 1 b 3 Q 7 L C Z x d W 9 0 O 1 N l Y 3 R p b 2 4 x L + C 4 l + C 4 o + C 4 s e C 4 n u C 4 o u C 4 s u C 4 g e C 4 o y A o U k V T T 1 V S Q y k g X H U w M D N l X H U w M D N l I O C 4 n u C 4 p e C 4 s e C 4 h + C 4 h + C 4 s u C 4 m e C 5 g e C 4 p e C 4 s O C 4 q u C 4 s u C 4 m O C 4 s u C 4 o + C 4 k + C 4 u e C 4 m + C 5 g u C 4 o O C 4 h C A o R U 5 F U k c p L 0 F 1 d G 9 S Z W 1 v d m V k Q 2 9 s d W 1 u c z E u e + C 4 q u C 4 u e C 4 h + C 4 q u C 4 u O C 4 l C w y f S Z x d W 9 0 O y w m c X V v d D t T Z W N 0 a W 9 u M S / g u J f g u K P g u L H g u J 7 g u K L g u L L g u I H g u K M g K F J F U 0 9 V U k M p I F x 1 M D A z Z V x 1 M D A z Z S D g u J 7 g u K X g u L H g u I f g u I f g u L L g u J n g u Y H g u K X g u L D g u K r g u L L g u J j g u L L g u K P g u J P g u L n g u J v g u Y L g u K D g u I Q g K E V O R V J H K S 9 B d X R v U m V t b 3 Z l Z E N v b H V t b n M x L n v g u J X g u Y j g u L P g u K r g u L j g u J Q s M 3 0 m c X V v d D s s J n F 1 b 3 Q 7 U 2 V j d G l v b j E v 4 L i X 4 L i j 4 L i x 4 L i e 4 L i i 4 L i y 4 L i B 4 L i j I C h S R V N P V V J D K S B c d T A w M 2 V c d T A w M 2 U g 4 L i e 4 L i l 4 L i x 4 L i H 4 L i H 4 L i y 4 L i Z 4 L m B 4 L i l 4 L i w 4 L i q 4 L i y 4 L i Y 4 L i y 4 L i j 4 L i T 4 L i 5 4 L i b 4 L m C 4 L i g 4 L i E I C h F T k V S R y k v Q X V 0 b 1 J l b W 9 2 Z W R D b 2 x 1 b W 5 z M S 5 7 4 L i l 4 L m I 4 L i y 4 L i q 4 L i 4 4 L i U L D R 9 J n F 1 b 3 Q 7 L C Z x d W 9 0 O 1 N l Y 3 R p b 2 4 x L + C 4 l + C 4 o + C 4 s e C 4 n u C 4 o u C 4 s u C 4 g e C 4 o y A o U k V T T 1 V S Q y k g X H U w M D N l X H U w M D N l I O C 4 n u C 4 p e C 4 s e C 4 h + C 4 h + C 4 s u C 4 m e C 5 g e C 4 p e C 4 s O C 4 q u C 4 s u C 4 m O C 4 s u C 4 o + C 4 k + C 4 u e C 4 m + C 5 g u C 4 o O C 4 h C A o R U 5 F U k c p L 0 F 1 d G 9 S Z W 1 v d m V k Q 2 9 s d W 1 u c z E u e + C 5 g O C 4 m + C 4 p e C 4 t e C 5 i O C 4 o u C 4 m S D g u Y H g u J v g u K X g u I c s N X 0 m c X V v d D s s J n F 1 b 3 Q 7 U 2 V j d G l v b j E v 4 L i X 4 L i j 4 L i x 4 L i e 4 L i i 4 L i y 4 L i B 4 L i j I C h S R V N P V V J D K S B c d T A w M 2 V c d T A w M 2 U g 4 L i e 4 L i l 4 L i x 4 L i H 4 L i H 4 L i y 4 L i Z 4 L m B 4 L i l 4 L i w 4 L i q 4 L i y 4 L i Y 4 L i y 4 L i j 4 L i T 4 L i 5 4 L i b 4 L m C 4 L i g 4 L i E I C h F T k V S R y k v Q X V 0 b 1 J l b W 9 2 Z W R D b 2 x 1 b W 5 z M S 5 7 J e C 5 g O C 4 m + C 4 p e C 4 t e C 5 i O C 4 o u C 4 m S D g u Y H g u J v g u K X g u I c s N n 0 m c X V v d D s s J n F 1 b 3 Q 7 U 2 V j d G l v b j E v 4 L i X 4 L i j 4 L i x 4 L i e 4 L i i 4 L i y 4 L i B 4 L i j I C h S R V N P V V J D K S B c d T A w M 2 V c d T A w M 2 U g 4 L i e 4 L i l 4 L i x 4 L i H 4 L i H 4 L i y 4 L i Z 4 L m B 4 L i l 4 L i w 4 L i q 4 L i y 4 L i Y 4 L i y 4 L i j 4 L i T 4 L i 5 4 L i b 4 L m C 4 L i g 4 L i E I C h F T k V S R y k v Q X V 0 b 1 J l b W 9 2 Z W R D b 2 x 1 b W 5 z M S 5 7 4 L m A 4 L i q 4 L i Z 4 L i t I O C 4 i + C 4 t + C 5 i e C 4 r S w 3 f S Z x d W 9 0 O y w m c X V v d D t T Z W N 0 a W 9 u M S / g u J f g u K P g u L H g u J 7 g u K L g u L L g u I H g u K M g K F J F U 0 9 V U k M p I F x 1 M D A z Z V x 1 M D A z Z S D g u J 7 g u K X g u L H g u I f g u I f g u L L g u J n g u Y H g u K X g u L D g u K r g u L L g u J j g u L L g u K P g u J P g u L n g u J v g u Y L g u K D g u I Q g K E V O R V J H K S 9 B d X R v U m V t b 3 Z l Z E N v b H V t b n M x L n v g u Y D g u K r g u J n g u K 0 g 4 L i C 4 L i y 4 L i i L D h 9 J n F 1 b 3 Q 7 L C Z x d W 9 0 O 1 N l Y 3 R p b 2 4 x L + C 4 l + C 4 o + C 4 s e C 4 n u C 4 o u C 4 s u C 4 g e C 4 o y A o U k V T T 1 V S Q y k g X H U w M D N l X H U w M D N l I O C 4 n u C 4 p e C 4 s e C 4 h + C 4 h + C 4 s u C 4 m e C 5 g e C 4 p e C 4 s O C 4 q u C 4 s u C 4 m O C 4 s u C 4 o + C 4 k + C 4 u e C 4 m + C 5 g u C 4 o O C 4 h C A o R U 5 F U k c p L 0 F 1 d G 9 S Z W 1 v d m V k Q 2 9 s d W 1 u c z E u e + C 4 m + C 4 o + C 4 t O C 4 o e C 4 s u C 4 k y A o 4 L i r 4 L i 4 4 L m J 4 L i Z K S w 5 f S Z x d W 9 0 O y w m c X V v d D t T Z W N 0 a W 9 u M S / g u J f g u K P g u L H g u J 7 g u K L g u L L g u I H g u K M g K F J F U 0 9 V U k M p I F x 1 M D A z Z V x 1 M D A z Z S D g u J 7 g u K X g u L H g u I f g u I f g u L L g u J n g u Y H g u K X g u L D g u K r g u L L g u J j g u L L g u K P g u J P g u L n g u J v g u Y L g u K D g u I Q g K E V O R V J H K S 9 B d X R v U m V t b 3 Z l Z E N v b H V t b n M x L n v g u K H g u L n g u K X g u I T g u Y j g u L I g K F x 1 M D A y N z A w M C D g u J r g u L L g u J c p L D E w f S Z x d W 9 0 O 1 0 s J n F 1 b 3 Q 7 Q 2 9 s d W 1 u Q 2 9 1 b n Q m c X V v d D s 6 M T E s J n F 1 b 3 Q 7 S 2 V 5 Q 2 9 s d W 1 u T m F t Z X M m c X V v d D s 6 W 1 0 s J n F 1 b 3 Q 7 Q 2 9 s d W 1 u S W R l b n R p d G l l c y Z x d W 9 0 O z p b J n F 1 b 3 Q 7 U 2 V j d G l v b j E v 4 L i X 4 L i j 4 L i x 4 L i e 4 L i i 4 L i y 4 L i B 4 L i j I C h S R V N P V V J D K S B c d T A w M 2 V c d T A w M 2 U g 4 L i e 4 L i l 4 L i x 4 L i H 4 L i H 4 L i y 4 L i Z 4 L m B 4 L i l 4 L i w 4 L i q 4 L i y 4 L i Y 4 L i y 4 L i j 4 L i T 4 L i 5 4 L i b 4 L m C 4 L i g 4 L i E I C h F T k V S R y k v Q X V 0 b 1 J l b W 9 2 Z W R D b 2 x 1 b W 5 z M S 5 7 4 L i r 4 L i l 4 L i x 4 L i B 4 L i X 4 L i j 4 L i x 4 L i e 4 L i i 4 L m M L D B 9 J n F 1 b 3 Q 7 L C Z x d W 9 0 O 1 N l Y 3 R p b 2 4 x L + C 4 l + C 4 o + C 4 s e C 4 n u C 4 o u C 4 s u C 4 g e C 4 o y A o U k V T T 1 V S Q y k g X H U w M D N l X H U w M D N l I O C 4 n u C 4 p e C 4 s e C 4 h + C 4 h + C 4 s u C 4 m e C 5 g e C 4 p e C 4 s O C 4 q u C 4 s u C 4 m O C 4 s u C 4 o + C 4 k + C 4 u e C 4 m + C 5 g u C 4 o O C 4 h C A o R U 5 F U k c p L 0 F 1 d G 9 S Z W 1 v d m V k Q 2 9 s d W 1 u c z E u e + C 5 g O C 4 m + C 4 t O C 4 l C w x f S Z x d W 9 0 O y w m c X V v d D t T Z W N 0 a W 9 u M S / g u J f g u K P g u L H g u J 7 g u K L g u L L g u I H g u K M g K F J F U 0 9 V U k M p I F x 1 M D A z Z V x 1 M D A z Z S D g u J 7 g u K X g u L H g u I f g u I f g u L L g u J n g u Y H g u K X g u L D g u K r g u L L g u J j g u L L g u K P g u J P g u L n g u J v g u Y L g u K D g u I Q g K E V O R V J H K S 9 B d X R v U m V t b 3 Z l Z E N v b H V t b n M x L n v g u K r g u L n g u I f g u K r g u L j g u J Q s M n 0 m c X V v d D s s J n F 1 b 3 Q 7 U 2 V j d G l v b j E v 4 L i X 4 L i j 4 L i x 4 L i e 4 L i i 4 L i y 4 L i B 4 L i j I C h S R V N P V V J D K S B c d T A w M 2 V c d T A w M 2 U g 4 L i e 4 L i l 4 L i x 4 L i H 4 L i H 4 L i y 4 L i Z 4 L m B 4 L i l 4 L i w 4 L i q 4 L i y 4 L i Y 4 L i y 4 L i j 4 L i T 4 L i 5 4 L i b 4 L m C 4 L i g 4 L i E I C h F T k V S R y k v Q X V 0 b 1 J l b W 9 2 Z W R D b 2 x 1 b W 5 z M S 5 7 4 L i V 4 L m I 4 L i z 4 L i q 4 L i 4 4 L i U L D N 9 J n F 1 b 3 Q 7 L C Z x d W 9 0 O 1 N l Y 3 R p b 2 4 x L + C 4 l + C 4 o + C 4 s e C 4 n u C 4 o u C 4 s u C 4 g e C 4 o y A o U k V T T 1 V S Q y k g X H U w M D N l X H U w M D N l I O C 4 n u C 4 p e C 4 s e C 4 h + C 4 h + C 4 s u C 4 m e C 5 g e C 4 p e C 4 s O C 4 q u C 4 s u C 4 m O C 4 s u C 4 o + C 4 k + C 4 u e C 4 m + C 5 g u C 4 o O C 4 h C A o R U 5 F U k c p L 0 F 1 d G 9 S Z W 1 v d m V k Q 2 9 s d W 1 u c z E u e + C 4 p e C 5 i O C 4 s u C 4 q u C 4 u O C 4 l C w 0 f S Z x d W 9 0 O y w m c X V v d D t T Z W N 0 a W 9 u M S / g u J f g u K P g u L H g u J 7 g u K L g u L L g u I H g u K M g K F J F U 0 9 V U k M p I F x 1 M D A z Z V x 1 M D A z Z S D g u J 7 g u K X g u L H g u I f g u I f g u L L g u J n g u Y H g u K X g u L D g u K r g u L L g u J j g u L L g u K P g u J P g u L n g u J v g u Y L g u K D g u I Q g K E V O R V J H K S 9 B d X R v U m V t b 3 Z l Z E N v b H V t b n M x L n v g u Y D g u J v g u K X g u L X g u Y j g u K L g u J k g 4 L m B 4 L i b 4 L i l 4 L i H L D V 9 J n F 1 b 3 Q 7 L C Z x d W 9 0 O 1 N l Y 3 R p b 2 4 x L + C 4 l + C 4 o + C 4 s e C 4 n u C 4 o u C 4 s u C 4 g e C 4 o y A o U k V T T 1 V S Q y k g X H U w M D N l X H U w M D N l I O C 4 n u C 4 p e C 4 s e C 4 h + C 4 h + C 4 s u C 4 m e C 5 g e C 4 p e C 4 s O C 4 q u C 4 s u C 4 m O C 4 s u C 4 o + C 4 k + C 4 u e C 4 m + C 5 g u C 4 o O C 4 h C A o R U 5 F U k c p L 0 F 1 d G 9 S Z W 1 v d m V k Q 2 9 s d W 1 u c z E u e y X g u Y D g u J v g u K X g u L X g u Y j g u K L g u J k g 4 L m B 4 L i b 4 L i l 4 L i H L D Z 9 J n F 1 b 3 Q 7 L C Z x d W 9 0 O 1 N l Y 3 R p b 2 4 x L + C 4 l + C 4 o + C 4 s e C 4 n u C 4 o u C 4 s u C 4 g e C 4 o y A o U k V T T 1 V S Q y k g X H U w M D N l X H U w M D N l I O C 4 n u C 4 p e C 4 s e C 4 h + C 4 h + C 4 s u C 4 m e C 5 g e C 4 p e C 4 s O C 4 q u C 4 s u C 4 m O C 4 s u C 4 o + C 4 k + C 4 u e C 4 m + C 5 g u C 4 o O C 4 h C A o R U 5 F U k c p L 0 F 1 d G 9 S Z W 1 v d m V k Q 2 9 s d W 1 u c z E u e + C 5 g O C 4 q u C 4 m e C 4 r S D g u I v g u L f g u Y n g u K 0 s N 3 0 m c X V v d D s s J n F 1 b 3 Q 7 U 2 V j d G l v b j E v 4 L i X 4 L i j 4 L i x 4 L i e 4 L i i 4 L i y 4 L i B 4 L i j I C h S R V N P V V J D K S B c d T A w M 2 V c d T A w M 2 U g 4 L i e 4 L i l 4 L i x 4 L i H 4 L i H 4 L i y 4 L i Z 4 L m B 4 L i l 4 L i w 4 L i q 4 L i y 4 L i Y 4 L i y 4 L i j 4 L i T 4 L i 5 4 L i b 4 L m C 4 L i g 4 L i E I C h F T k V S R y k v Q X V 0 b 1 J l b W 9 2 Z W R D b 2 x 1 b W 5 z M S 5 7 4 L m A 4 L i q 4 L i Z 4 L i t I O C 4 g u C 4 s u C 4 o i w 4 f S Z x d W 9 0 O y w m c X V v d D t T Z W N 0 a W 9 u M S / g u J f g u K P g u L H g u J 7 g u K L g u L L g u I H g u K M g K F J F U 0 9 V U k M p I F x 1 M D A z Z V x 1 M D A z Z S D g u J 7 g u K X g u L H g u I f g u I f g u L L g u J n g u Y H g u K X g u L D g u K r g u L L g u J j g u L L g u K P g u J P g u L n g u J v g u Y L g u K D g u I Q g K E V O R V J H K S 9 B d X R v U m V t b 3 Z l Z E N v b H V t b n M x L n v g u J v g u K P g u L T g u K H g u L L g u J M g K O C 4 q + C 4 u O C 5 i e C 4 m S k s O X 0 m c X V v d D s s J n F 1 b 3 Q 7 U 2 V j d G l v b j E v 4 L i X 4 L i j 4 L i x 4 L i e 4 L i i 4 L i y 4 L i B 4 L i j I C h S R V N P V V J D K S B c d T A w M 2 V c d T A w M 2 U g 4 L i e 4 L i l 4 L i x 4 L i H 4 L i H 4 L i y 4 L i Z 4 L m B 4 L i l 4 L i w 4 L i q 4 L i y 4 L i Y 4 L i y 4 L i j 4 L i T 4 L i 5 4 L i b 4 L m C 4 L i g 4 L i E I C h F T k V S R y k v Q X V 0 b 1 J l b W 9 2 Z W R D b 2 x 1 b W 5 z M S 5 7 4 L i h 4 L i 5 4 L i l 4 L i E 4 L m I 4 L i y I C h c d T A w M j c w M D A g 4 L i a 4 L i y 4 L i X K S w x M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y V F M C V C O C U 5 N y V F M C V C O C V B M y V F M C V C O C V C M S V F M C V C O C U 5 R S V F M C V C O C V B M i V F M C V C O C V C M i V F M C V C O C U 4 M S V F M C V C O C V B M y U y M C h S R V N P V V J D K S U y M C U z R S U z R S U y M C V F M C V C O C U 5 R S V F M C V C O C V B N S V F M C V C O C V C M S V F M C V C O C U 4 N y V F M C V C O C U 4 N y V F M C V C O C V C M i V F M C V C O C U 5 O S V F M C V C O S U 4 M S V F M C V C O C V B N S V F M C V C O C V C M C V F M C V C O C V B Q S V F M C V C O C V C M i V F M C V C O C U 5 O C V F M C V C O C V C M i V F M C V C O C V B M y V F M C V C O C U 5 M y V F M C V C O C V C O S V F M C V C O C U 5 Q i V F M C V C O S U 4 M i V F M C V C O C V B M C V F M C V C O C U 4 N C U y M C h F T k V S R y k l M j A o M y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U w J U I 4 J T k 3 J U U w J U I 4 J U E z J U U w J U I 4 J U I x J U U w J U I 4 J T l F J U U w J U I 4 J U E y J U U w J U I 4 J U I y J U U w J U I 4 J T g x J U U w J U I 4 J U E z J T I w K F J F U 0 9 V U k M p J T I w J T N F J T N F J T I w J U U w J U I 4 J T l F J U U w J U I 4 J U E 1 J U U w J U I 4 J U I x J U U w J U I 4 J T g 3 J U U w J U I 4 J T g 3 J U U w J U I 4 J U I y J U U w J U I 4 J T k 5 J U U w J U I 5 J T g x J U U w J U I 4 J U E 1 J U U w J U I 4 J U I w J U U w J U I 4 J U F B J U U w J U I 4 J U I y J U U w J U I 4 J T k 4 J U U w J U I 4 J U I y J U U w J U I 4 J U E z J U U w J U I 4 J T k z J U U w J U I 4 J U I 5 J U U w J U I 4 J T l C J U U w J U I 5 J T g y J U U w J U I 4 J U E w J U U w J U I 4 J T g 0 J T I w K E V O R V J H K S U y M C g z K S 9 E Y X R h M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T A l Q j g l O T c l R T A l Q j g l Q T M l R T A l Q j g l Q j E l R T A l Q j g l O U U l R T A l Q j g l Q T I l R T A l Q j g l Q j I l R T A l Q j g l O D E l R T A l Q j g l Q T M l M j A o U k V T T 1 V S Q y k l M j A l M 0 U l M 0 U l M j A l R T A l Q j g l O U U l R T A l Q j g l Q T U l R T A l Q j g l Q j E l R T A l Q j g l O D c l R T A l Q j g l O D c l R T A l Q j g l Q j I l R T A l Q j g l O T k l R T A l Q j k l O D E l R T A l Q j g l Q T U l R T A l Q j g l Q j A l R T A l Q j g l Q U E l R T A l Q j g l Q j I l R T A l Q j g l O T g l R T A l Q j g l Q j I l R T A l Q j g l Q T M l R T A l Q j g l O T M l R T A l Q j g l Q j k l R T A l Q j g l O U I l R T A l Q j k l O D I l R T A l Q j g l Q T A l R T A l Q j g l O D Q l M j A o R U 5 F U k c p J T I w K D M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U w J U I 4 J T k 4 J U U w J U I 4 J U I 4 J U U w J U I 4 J U E z J U U w J U I 4 J T g x J U U w J U I 4 J U I 0 J U U w J U I 4 J T g 4 J U U w J U I 4 J T g x J U U w J U I 4 J U I y J U U w J U I 4 J U E z J U U w J U I 5 J T g w J U U w J U I 4 J T g 3 J U U w J U I 4 J U I 0 J U U w J U I 4 J T k 5 J T I w K E Z J T k N J Q U w p J T I w J T N F J T N F J T I w J U U w J U I 5 J T g w J U U w J U I 4 J T g 3 J U U w J U I 4 J U I 0 J U U w J U I 4 J T k 5 J U U w J U I 4 J T k 3 J U U w J U I 4 J U I 4 J U U w J U I 4 J T k 5 J U U w J U I 5 J T g x J U U w J U I 4 J U E 1 J U U w J U I 4 J U I w J U U w J U I 4 J U F C J U U w J U I 4 J U E 1 J U U w J U I 4 J U I x J U U w J U I 4 J T g x J U U w J U I 4 J T k 3 J U U w J U I 4 J U E z J U U w J U I 4 J U I x J U U w J U I 4 J T l F J U U w J U I 4 J U E y J U U w J U I 5 J T h D J T I w K E Z J T i k l M j A o M y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S I g L z 4 8 R W 5 0 c n k g V H l w Z T 0 i U X V l c n l J R C I g V m F s d W U 9 I n M y Z G F h N G R h Z i 0 5 O T B i L T R l O D A t Y j F j N y 0 x M T Z i M G Q z M m I 5 M G M i I C 8 + P E V u d H J 5 I F R 5 c G U 9 I k Z p b G x F c n J v c k N v Z G U i I F Z h b H V l P S J z V W 5 r b m 9 3 b i I g L z 4 8 R W 5 0 c n k g V H l w Z T 0 i Q W R k Z W R U b 0 R h d G F N b 2 R l b C I g V m F s d W U 9 I m w w I i A v P j x F b n R y e S B U e X B l P S J G a W x s T G F z d F V w Z G F 0 Z W Q i I F Z h b H V l P S J k M j A y N C 0 w N C 0 x O F Q x M D o x M D o x N S 4 1 M z c 4 N j U x W i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E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+ C 4 m O C 4 u O C 4 o + C 4 g e C 4 t O C 4 i O C 4 g e C 4 s u C 4 o + C 5 g O C 4 h + C 4 t O C 4 m S A o R k l O Q 0 l B T C k g X H U w M D N l X H U w M D N l I O C 5 g O C 4 h + C 4 t O C 4 m e C 4 l + C 4 u O C 4 m e C 5 g e C 4 p e C 4 s O C 4 q + C 4 p e C 4 s e C 4 g e C 4 l + C 4 o + C 4 s e C 4 n u C 4 o u C 5 j C A o R k l O K S 9 B d X R v U m V t b 3 Z l Z E N v b H V t b n M x L n v g u K v g u K X g u L H g u I H g u J f g u K P g u L H g u J 7 g u K L g u Y w s M H 0 m c X V v d D s s J n F 1 b 3 Q 7 U 2 V j d G l v b j E v 4 L i Y 4 L i 4 4 L i j 4 L i B 4 L i 0 4 L i I 4 L i B 4 L i y 4 L i j 4 L m A 4 L i H 4 L i 0 4 L i Z I C h G S U 5 D S U F M K S B c d T A w M 2 V c d T A w M 2 U g 4 L m A 4 L i H 4 L i 0 4 L i Z 4 L i X 4 L i 4 4 L i Z 4 L m B 4 L i l 4 L i w 4 L i r 4 L i l 4 L i x 4 L i B 4 L i X 4 L i j 4 L i x 4 L i e 4 L i i 4 L m M I C h G S U 4 p L 0 F 1 d G 9 S Z W 1 v d m V k Q 2 9 s d W 1 u c z E u e + C 5 g O C 4 m + C 4 t O C 4 l C w x f S Z x d W 9 0 O y w m c X V v d D t T Z W N 0 a W 9 u M S / g u J j g u L j g u K P g u I H g u L T g u I j g u I H g u L L g u K P g u Y D g u I f g u L T g u J k g K E Z J T k N J Q U w p I F x 1 M D A z Z V x 1 M D A z Z S D g u Y D g u I f g u L T g u J n g u J f g u L j g u J n g u Y H g u K X g u L D g u K v g u K X g u L H g u I H g u J f g u K P g u L H g u J 7 g u K L g u Y w g K E Z J T i k v Q X V 0 b 1 J l b W 9 2 Z W R D b 2 x 1 b W 5 z M S 5 7 4 L i q 4 L i 5 4 L i H 4 L i q 4 L i 4 4 L i U L D J 9 J n F 1 b 3 Q 7 L C Z x d W 9 0 O 1 N l Y 3 R p b 2 4 x L + C 4 m O C 4 u O C 4 o + C 4 g e C 4 t O C 4 i O C 4 g e C 4 s u C 4 o + C 5 g O C 4 h + C 4 t O C 4 m S A o R k l O Q 0 l B T C k g X H U w M D N l X H U w M D N l I O C 5 g O C 4 h + C 4 t O C 4 m e C 4 l + C 4 u O C 4 m e C 5 g e C 4 p e C 4 s O C 4 q + C 4 p e C 4 s e C 4 g e C 4 l + C 4 o + C 4 s e C 4 n u C 4 o u C 5 j C A o R k l O K S 9 B d X R v U m V t b 3 Z l Z E N v b H V t b n M x L n v g u J X g u Y j g u L P g u K r g u L j g u J Q s M 3 0 m c X V v d D s s J n F 1 b 3 Q 7 U 2 V j d G l v b j E v 4 L i Y 4 L i 4 4 L i j 4 L i B 4 L i 0 4 L i I 4 L i B 4 L i y 4 L i j 4 L m A 4 L i H 4 L i 0 4 L i Z I C h G S U 5 D S U F M K S B c d T A w M 2 V c d T A w M 2 U g 4 L m A 4 L i H 4 L i 0 4 L i Z 4 L i X 4 L i 4 4 L i Z 4 L m B 4 L i l 4 L i w 4 L i r 4 L i l 4 L i x 4 L i B 4 L i X 4 L i j 4 L i x 4 L i e 4 L i i 4 L m M I C h G S U 4 p L 0 F 1 d G 9 S Z W 1 v d m V k Q 2 9 s d W 1 u c z E u e + C 4 p e C 5 i O C 4 s u C 4 q u C 4 u O C 4 l C w 0 f S Z x d W 9 0 O y w m c X V v d D t T Z W N 0 a W 9 u M S / g u J j g u L j g u K P g u I H g u L T g u I j g u I H g u L L g u K P g u Y D g u I f g u L T g u J k g K E Z J T k N J Q U w p I F x 1 M D A z Z V x 1 M D A z Z S D g u Y D g u I f g u L T g u J n g u J f g u L j g u J n g u Y H g u K X g u L D g u K v g u K X g u L H g u I H g u J f g u K P g u L H g u J 7 g u K L g u Y w g K E Z J T i k v Q X V 0 b 1 J l b W 9 2 Z W R D b 2 x 1 b W 5 z M S 5 7 4 L m A 4 L i b 4 L i l 4 L i 1 4 L m I 4 L i i 4 L i Z I O C 5 g e C 4 m + C 4 p e C 4 h y w 1 f S Z x d W 9 0 O y w m c X V v d D t T Z W N 0 a W 9 u M S / g u J j g u L j g u K P g u I H g u L T g u I j g u I H g u L L g u K P g u Y D g u I f g u L T g u J k g K E Z J T k N J Q U w p I F x 1 M D A z Z V x 1 M D A z Z S D g u Y D g u I f g u L T g u J n g u J f g u L j g u J n g u Y H g u K X g u L D g u K v g u K X g u L H g u I H g u J f g u K P g u L H g u J 7 g u K L g u Y w g K E Z J T i k v Q X V 0 b 1 J l b W 9 2 Z W R D b 2 x 1 b W 5 z M S 5 7 J e C 5 g O C 4 m + C 4 p e C 4 t e C 5 i O C 4 o u C 4 m S D g u Y H g u J v g u K X g u I c s N n 0 m c X V v d D s s J n F 1 b 3 Q 7 U 2 V j d G l v b j E v 4 L i Y 4 L i 4 4 L i j 4 L i B 4 L i 0 4 L i I 4 L i B 4 L i y 4 L i j 4 L m A 4 L i H 4 L i 0 4 L i Z I C h G S U 5 D S U F M K S B c d T A w M 2 V c d T A w M 2 U g 4 L m A 4 L i H 4 L i 0 4 L i Z 4 L i X 4 L i 4 4 L i Z 4 L m B 4 L i l 4 L i w 4 L i r 4 L i l 4 L i x 4 L i B 4 L i X 4 L i j 4 L i x 4 L i e 4 L i i 4 L m M I C h G S U 4 p L 0 F 1 d G 9 S Z W 1 v d m V k Q 2 9 s d W 1 u c z E u e + C 5 g O C 4 q u C 4 m e C 4 r S D g u I v g u L f g u Y n g u K 0 s N 3 0 m c X V v d D s s J n F 1 b 3 Q 7 U 2 V j d G l v b j E v 4 L i Y 4 L i 4 4 L i j 4 L i B 4 L i 0 4 L i I 4 L i B 4 L i y 4 L i j 4 L m A 4 L i H 4 L i 0 4 L i Z I C h G S U 5 D S U F M K S B c d T A w M 2 V c d T A w M 2 U g 4 L m A 4 L i H 4 L i 0 4 L i Z 4 L i X 4 L i 4 4 L i Z 4 L m B 4 L i l 4 L i w 4 L i r 4 L i l 4 L i x 4 L i B 4 L i X 4 L i j 4 L i x 4 L i e 4 L i i 4 L m M I C h G S U 4 p L 0 F 1 d G 9 S Z W 1 v d m V k Q 2 9 s d W 1 u c z E u e + C 5 g O C 4 q u C 4 m e C 4 r S D g u I L g u L L g u K I s O H 0 m c X V v d D s s J n F 1 b 3 Q 7 U 2 V j d G l v b j E v 4 L i Y 4 L i 4 4 L i j 4 L i B 4 L i 0 4 L i I 4 L i B 4 L i y 4 L i j 4 L m A 4 L i H 4 L i 0 4 L i Z I C h G S U 5 D S U F M K S B c d T A w M 2 V c d T A w M 2 U g 4 L m A 4 L i H 4 L i 0 4 L i Z 4 L i X 4 L i 4 4 L i Z 4 L m B 4 L i l 4 L i w 4 L i r 4 L i l 4 L i x 4 L i B 4 L i X 4 L i j 4 L i x 4 L i e 4 L i i 4 L m M I C h G S U 4 p L 0 F 1 d G 9 S Z W 1 v d m V k Q 2 9 s d W 1 u c z E u e + C 4 m + C 4 o + C 4 t O C 4 o e C 4 s u C 4 k y A o 4 L i r 4 L i 4 4 L m J 4 L i Z K S w 5 f S Z x d W 9 0 O y w m c X V v d D t T Z W N 0 a W 9 u M S / g u J j g u L j g u K P g u I H g u L T g u I j g u I H g u L L g u K P g u Y D g u I f g u L T g u J k g K E Z J T k N J Q U w p I F x 1 M D A z Z V x 1 M D A z Z S D g u Y D g u I f g u L T g u J n g u J f g u L j g u J n g u Y H g u K X g u L D g u K v g u K X g u L H g u I H g u J f g u K P g u L H g u J 7 g u K L g u Y w g K E Z J T i k v Q X V 0 b 1 J l b W 9 2 Z W R D b 2 x 1 b W 5 z M S 5 7 4 L i h 4 L i 5 4 L i l 4 L i E 4 L m I 4 L i y I C h c d T A w M j c w M D A g 4 L i a 4 L i y 4 L i X K S w x M H 0 m c X V v d D t d L C Z x d W 9 0 O 0 N v b H V t b k N v d W 5 0 J n F 1 b 3 Q 7 O j E x L C Z x d W 9 0 O 0 t l e U N v b H V t b k 5 h b W V z J n F 1 b 3 Q 7 O l t d L C Z x d W 9 0 O 0 N v b H V t b k l k Z W 5 0 a X R p Z X M m c X V v d D s 6 W y Z x d W 9 0 O 1 N l Y 3 R p b 2 4 x L + C 4 m O C 4 u O C 4 o + C 4 g e C 4 t O C 4 i O C 4 g e C 4 s u C 4 o + C 5 g O C 4 h + C 4 t O C 4 m S A o R k l O Q 0 l B T C k g X H U w M D N l X H U w M D N l I O C 5 g O C 4 h + C 4 t O C 4 m e C 4 l + C 4 u O C 4 m e C 5 g e C 4 p e C 4 s O C 4 q + C 4 p e C 4 s e C 4 g e C 4 l + C 4 o + C 4 s e C 4 n u C 4 o u C 5 j C A o R k l O K S 9 B d X R v U m V t b 3 Z l Z E N v b H V t b n M x L n v g u K v g u K X g u L H g u I H g u J f g u K P g u L H g u J 7 g u K L g u Y w s M H 0 m c X V v d D s s J n F 1 b 3 Q 7 U 2 V j d G l v b j E v 4 L i Y 4 L i 4 4 L i j 4 L i B 4 L i 0 4 L i I 4 L i B 4 L i y 4 L i j 4 L m A 4 L i H 4 L i 0 4 L i Z I C h G S U 5 D S U F M K S B c d T A w M 2 V c d T A w M 2 U g 4 L m A 4 L i H 4 L i 0 4 L i Z 4 L i X 4 L i 4 4 L i Z 4 L m B 4 L i l 4 L i w 4 L i r 4 L i l 4 L i x 4 L i B 4 L i X 4 L i j 4 L i x 4 L i e 4 L i i 4 L m M I C h G S U 4 p L 0 F 1 d G 9 S Z W 1 v d m V k Q 2 9 s d W 1 u c z E u e + C 5 g O C 4 m + C 4 t O C 4 l C w x f S Z x d W 9 0 O y w m c X V v d D t T Z W N 0 a W 9 u M S / g u J j g u L j g u K P g u I H g u L T g u I j g u I H g u L L g u K P g u Y D g u I f g u L T g u J k g K E Z J T k N J Q U w p I F x 1 M D A z Z V x 1 M D A z Z S D g u Y D g u I f g u L T g u J n g u J f g u L j g u J n g u Y H g u K X g u L D g u K v g u K X g u L H g u I H g u J f g u K P g u L H g u J 7 g u K L g u Y w g K E Z J T i k v Q X V 0 b 1 J l b W 9 2 Z W R D b 2 x 1 b W 5 z M S 5 7 4 L i q 4 L i 5 4 L i H 4 L i q 4 L i 4 4 L i U L D J 9 J n F 1 b 3 Q 7 L C Z x d W 9 0 O 1 N l Y 3 R p b 2 4 x L + C 4 m O C 4 u O C 4 o + C 4 g e C 4 t O C 4 i O C 4 g e C 4 s u C 4 o + C 5 g O C 4 h + C 4 t O C 4 m S A o R k l O Q 0 l B T C k g X H U w M D N l X H U w M D N l I O C 5 g O C 4 h + C 4 t O C 4 m e C 4 l + C 4 u O C 4 m e C 5 g e C 4 p e C 4 s O C 4 q + C 4 p e C 4 s e C 4 g e C 4 l + C 4 o + C 4 s e C 4 n u C 4 o u C 5 j C A o R k l O K S 9 B d X R v U m V t b 3 Z l Z E N v b H V t b n M x L n v g u J X g u Y j g u L P g u K r g u L j g u J Q s M 3 0 m c X V v d D s s J n F 1 b 3 Q 7 U 2 V j d G l v b j E v 4 L i Y 4 L i 4 4 L i j 4 L i B 4 L i 0 4 L i I 4 L i B 4 L i y 4 L i j 4 L m A 4 L i H 4 L i 0 4 L i Z I C h G S U 5 D S U F M K S B c d T A w M 2 V c d T A w M 2 U g 4 L m A 4 L i H 4 L i 0 4 L i Z 4 L i X 4 L i 4 4 L i Z 4 L m B 4 L i l 4 L i w 4 L i r 4 L i l 4 L i x 4 L i B 4 L i X 4 L i j 4 L i x 4 L i e 4 L i i 4 L m M I C h G S U 4 p L 0 F 1 d G 9 S Z W 1 v d m V k Q 2 9 s d W 1 u c z E u e + C 4 p e C 5 i O C 4 s u C 4 q u C 4 u O C 4 l C w 0 f S Z x d W 9 0 O y w m c X V v d D t T Z W N 0 a W 9 u M S / g u J j g u L j g u K P g u I H g u L T g u I j g u I H g u L L g u K P g u Y D g u I f g u L T g u J k g K E Z J T k N J Q U w p I F x 1 M D A z Z V x 1 M D A z Z S D g u Y D g u I f g u L T g u J n g u J f g u L j g u J n g u Y H g u K X g u L D g u K v g u K X g u L H g u I H g u J f g u K P g u L H g u J 7 g u K L g u Y w g K E Z J T i k v Q X V 0 b 1 J l b W 9 2 Z W R D b 2 x 1 b W 5 z M S 5 7 4 L m A 4 L i b 4 L i l 4 L i 1 4 L m I 4 L i i 4 L i Z I O C 5 g e C 4 m + C 4 p e C 4 h y w 1 f S Z x d W 9 0 O y w m c X V v d D t T Z W N 0 a W 9 u M S / g u J j g u L j g u K P g u I H g u L T g u I j g u I H g u L L g u K P g u Y D g u I f g u L T g u J k g K E Z J T k N J Q U w p I F x 1 M D A z Z V x 1 M D A z Z S D g u Y D g u I f g u L T g u J n g u J f g u L j g u J n g u Y H g u K X g u L D g u K v g u K X g u L H g u I H g u J f g u K P g u L H g u J 7 g u K L g u Y w g K E Z J T i k v Q X V 0 b 1 J l b W 9 2 Z W R D b 2 x 1 b W 5 z M S 5 7 J e C 5 g O C 4 m + C 4 p e C 4 t e C 5 i O C 4 o u C 4 m S D g u Y H g u J v g u K X g u I c s N n 0 m c X V v d D s s J n F 1 b 3 Q 7 U 2 V j d G l v b j E v 4 L i Y 4 L i 4 4 L i j 4 L i B 4 L i 0 4 L i I 4 L i B 4 L i y 4 L i j 4 L m A 4 L i H 4 L i 0 4 L i Z I C h G S U 5 D S U F M K S B c d T A w M 2 V c d T A w M 2 U g 4 L m A 4 L i H 4 L i 0 4 L i Z 4 L i X 4 L i 4 4 L i Z 4 L m B 4 L i l 4 L i w 4 L i r 4 L i l 4 L i x 4 L i B 4 L i X 4 L i j 4 L i x 4 L i e 4 L i i 4 L m M I C h G S U 4 p L 0 F 1 d G 9 S Z W 1 v d m V k Q 2 9 s d W 1 u c z E u e + C 5 g O C 4 q u C 4 m e C 4 r S D g u I v g u L f g u Y n g u K 0 s N 3 0 m c X V v d D s s J n F 1 b 3 Q 7 U 2 V j d G l v b j E v 4 L i Y 4 L i 4 4 L i j 4 L i B 4 L i 0 4 L i I 4 L i B 4 L i y 4 L i j 4 L m A 4 L i H 4 L i 0 4 L i Z I C h G S U 5 D S U F M K S B c d T A w M 2 V c d T A w M 2 U g 4 L m A 4 L i H 4 L i 0 4 L i Z 4 L i X 4 L i 4 4 L i Z 4 L m B 4 L i l 4 L i w 4 L i r 4 L i l 4 L i x 4 L i B 4 L i X 4 L i j 4 L i x 4 L i e 4 L i i 4 L m M I C h G S U 4 p L 0 F 1 d G 9 S Z W 1 v d m V k Q 2 9 s d W 1 u c z E u e + C 5 g O C 4 q u C 4 m e C 4 r S D g u I L g u L L g u K I s O H 0 m c X V v d D s s J n F 1 b 3 Q 7 U 2 V j d G l v b j E v 4 L i Y 4 L i 4 4 L i j 4 L i B 4 L i 0 4 L i I 4 L i B 4 L i y 4 L i j 4 L m A 4 L i H 4 L i 0 4 L i Z I C h G S U 5 D S U F M K S B c d T A w M 2 V c d T A w M 2 U g 4 L m A 4 L i H 4 L i 0 4 L i Z 4 L i X 4 L i 4 4 L i Z 4 L m B 4 L i l 4 L i w 4 L i r 4 L i l 4 L i x 4 L i B 4 L i X 4 L i j 4 L i x 4 L i e 4 L i i 4 L m M I C h G S U 4 p L 0 F 1 d G 9 S Z W 1 v d m V k Q 2 9 s d W 1 u c z E u e + C 4 m + C 4 o + C 4 t O C 4 o e C 4 s u C 4 k y A o 4 L i r 4 L i 4 4 L m J 4 L i Z K S w 5 f S Z x d W 9 0 O y w m c X V v d D t T Z W N 0 a W 9 u M S / g u J j g u L j g u K P g u I H g u L T g u I j g u I H g u L L g u K P g u Y D g u I f g u L T g u J k g K E Z J T k N J Q U w p I F x 1 M D A z Z V x 1 M D A z Z S D g u Y D g u I f g u L T g u J n g u J f g u L j g u J n g u Y H g u K X g u L D g u K v g u K X g u L H g u I H g u J f g u K P g u L H g u J 7 g u K L g u Y w g K E Z J T i k v Q X V 0 b 1 J l b W 9 2 Z W R D b 2 x 1 b W 5 z M S 5 7 4 L i h 4 L i 5 4 L i l 4 L i E 4 L m I 4 L i y I C h c d T A w M j c w M D A g 4 L i a 4 L i y 4 L i X K S w x M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y V F M C V C O C U 5 O C V F M C V C O C V C O C V F M C V C O C V B M y V F M C V C O C U 4 M S V F M C V C O C V C N C V F M C V C O C U 4 O C V F M C V C O C U 4 M S V F M C V C O C V C M i V F M C V C O C V B M y V F M C V C O S U 4 M C V F M C V C O C U 4 N y V F M C V C O C V C N C V F M C V C O C U 5 O S U y M C h G S U 5 D S U F M K S U y M C U z R S U z R S U y M C V F M C V C O S U 4 M C V F M C V C O C U 4 N y V F M C V C O C V C N C V F M C V C O C U 5 O S V F M C V C O C U 5 N y V F M C V C O C V C O C V F M C V C O C U 5 O S V F M C V C O S U 4 M S V F M C V C O C V B N S V F M C V C O C V C M C V F M C V C O C V B Q i V F M C V C O C V B N S V F M C V C O C V C M S V F M C V C O C U 4 M S V F M C V C O C U 5 N y V F M C V C O C V B M y V F M C V C O C V C M S V F M C V C O C U 5 R S V F M C V C O C V B M i V F M C V C O S U 4 Q y U y M C h G S U 4 p J T I w K D M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F M C V C O C U 5 O C V F M C V C O C V C O C V F M C V C O C V B M y V F M C V C O C U 4 M S V F M C V C O C V C N C V F M C V C O C U 4 O C V F M C V C O C U 4 M S V F M C V C O C V C M i V F M C V C O C V B M y V F M C V C O S U 4 M C V F M C V C O C U 4 N y V F M C V C O C V C N C V F M C V C O C U 5 O S U y M C h G S U 5 D S U F M K S U y M C U z R S U z R S U y M C V F M C V C O S U 4 M C V F M C V C O C U 4 N y V F M C V C O C V C N C V F M C V C O C U 5 O S V F M C V C O C U 5 N y V F M C V C O C V C O C V F M C V C O C U 5 O S V F M C V C O S U 4 M S V F M C V C O C V B N S V F M C V C O C V C M C V F M C V C O C V B Q i V F M C V C O C V B N S V F M C V C O C V C M S V F M C V C O C U 4 M S V F M C V C O C U 5 N y V F M C V C O C V B M y V F M C V C O C V C M S V F M C V C O C U 5 R S V F M C V C O C V B M i V F M C V C O S U 4 Q y U y M C h G S U 4 p J T I w K D M p L 0 R h d G E 4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U w J U I 4 J T k 4 J U U w J U I 4 J U I 4 J U U w J U I 4 J U E z J U U w J U I 4 J T g x J U U w J U I 4 J U I 0 J U U w J U I 4 J T g 4 J U U w J U I 4 J T g x J U U w J U I 4 J U I y J U U w J U I 4 J U E z J U U w J U I 5 J T g w J U U w J U I 4 J T g 3 J U U w J U I 4 J U I 0 J U U w J U I 4 J T k 5 J T I w K E Z J T k N J Q U w p J T I w J T N F J T N F J T I w J U U w J U I 5 J T g w J U U w J U I 4 J T g 3 J U U w J U I 4 J U I 0 J U U w J U I 4 J T k 5 J U U w J U I 4 J T k 3 J U U w J U I 4 J U I 4 J U U w J U I 4 J T k 5 J U U w J U I 5 J T g x J U U w J U I 4 J U E 1 J U U w J U I 4 J U I w J U U w J U I 4 J U F C J U U w J U I 4 J U E 1 J U U w J U I 4 J U I x J U U w J U I 4 J T g x J U U w J U I 4 J T k 3 J U U w J U I 4 J U E z J U U w J U I 4 J U I x J U U w J U I 4 J T l F J U U w J U I 4 J U E y J U U w J U I 5 J T h D J T I w K E Z J T i k l M j A o M y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T A l Q j g l O T g l R T A l Q j g l Q j g l R T A l Q j g l Q T M l R T A l Q j g l O D E l R T A l Q j g l Q j Q l R T A l Q j g l O D g l R T A l Q j g l O D E l R T A l Q j g l Q j I l R T A l Q j g l Q T M l R T A l Q j k l O D A l R T A l Q j g l O D c l R T A l Q j g l Q j Q l R T A l Q j g l O T k l M j A o R k l O Q 0 l B T C k l M j A l M 0 U l M 0 U l M j A l R T A l Q j g l O T g l R T A l Q j g l O T k l R T A l Q j g l Q j I l R T A l Q j g l O D Q l R T A l Q j g l Q j I l R T A l Q j g l Q T M l M j A o Q k F O S y k l M j A o M y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S I g L z 4 8 R W 5 0 c n k g V H l w Z T 0 i U X V l c n l J R C I g V m F s d W U 9 I n N m O D I 3 O W R l Y i 0 y Z T c 0 L T Q x N j M t O T d m M S 0 0 M m J m N z M 4 N W V l Y T c i I C 8 + P E V u d H J 5 I F R 5 c G U 9 I k Z p b G x F c n J v c k N v Z G U i I F Z h b H V l P S J z V W 5 r b m 9 3 b i I g L z 4 8 R W 5 0 c n k g V H l w Z T 0 i Q W R k Z W R U b 0 R h d G F N b 2 R l b C I g V m F s d W U 9 I m w w I i A v P j x F b n R y e S B U e X B l P S J G a W x s T G F z d F V w Z G F 0 Z W Q i I F Z h b H V l P S J k M j A y N C 0 w N C 0 x O F Q x M D o x M D o x N S 4 1 N T E 4 N j U w W i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E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+ C 4 m O C 4 u O C 4 o + C 4 g e C 4 t O C 4 i O C 4 g e C 4 s u C 4 o + C 5 g O C 4 h + C 4 t O C 4 m S A o R k l O Q 0 l B T C k g X H U w M D N l X H U w M D N l I O C 4 m O C 4 m e C 4 s u C 4 h O C 4 s u C 4 o y A o Q k F O S y k v Q X V 0 b 1 J l b W 9 2 Z W R D b 2 x 1 b W 5 z M S 5 7 4 L i r 4 L i l 4 L i x 4 L i B 4 L i X 4 L i j 4 L i x 4 L i e 4 L i i 4 L m M L D B 9 J n F 1 b 3 Q 7 L C Z x d W 9 0 O 1 N l Y 3 R p b 2 4 x L + C 4 m O C 4 u O C 4 o + C 4 g e C 4 t O C 4 i O C 4 g e C 4 s u C 4 o + C 5 g O C 4 h + C 4 t O C 4 m S A o R k l O Q 0 l B T C k g X H U w M D N l X H U w M D N l I O C 4 m O C 4 m e C 4 s u C 4 h O C 4 s u C 4 o y A o Q k F O S y k v Q X V 0 b 1 J l b W 9 2 Z W R D b 2 x 1 b W 5 z M S 5 7 4 L m A 4 L i b 4 L i 0 4 L i U L D F 9 J n F 1 b 3 Q 7 L C Z x d W 9 0 O 1 N l Y 3 R p b 2 4 x L + C 4 m O C 4 u O C 4 o + C 4 g e C 4 t O C 4 i O C 4 g e C 4 s u C 4 o + C 5 g O C 4 h + C 4 t O C 4 m S A o R k l O Q 0 l B T C k g X H U w M D N l X H U w M D N l I O C 4 m O C 4 m e C 4 s u C 4 h O C 4 s u C 4 o y A o Q k F O S y k v Q X V 0 b 1 J l b W 9 2 Z W R D b 2 x 1 b W 5 z M S 5 7 4 L i q 4 L i 5 4 L i H 4 L i q 4 L i 4 4 L i U L D J 9 J n F 1 b 3 Q 7 L C Z x d W 9 0 O 1 N l Y 3 R p b 2 4 x L + C 4 m O C 4 u O C 4 o + C 4 g e C 4 t O C 4 i O C 4 g e C 4 s u C 4 o + C 5 g O C 4 h + C 4 t O C 4 m S A o R k l O Q 0 l B T C k g X H U w M D N l X H U w M D N l I O C 4 m O C 4 m e C 4 s u C 4 h O C 4 s u C 4 o y A o Q k F O S y k v Q X V 0 b 1 J l b W 9 2 Z W R D b 2 x 1 b W 5 z M S 5 7 4 L i V 4 L m I 4 L i z 4 L i q 4 L i 4 4 L i U L D N 9 J n F 1 b 3 Q 7 L C Z x d W 9 0 O 1 N l Y 3 R p b 2 4 x L + C 4 m O C 4 u O C 4 o + C 4 g e C 4 t O C 4 i O C 4 g e C 4 s u C 4 o + C 5 g O C 4 h + C 4 t O C 4 m S A o R k l O Q 0 l B T C k g X H U w M D N l X H U w M D N l I O C 4 m O C 4 m e C 4 s u C 4 h O C 4 s u C 4 o y A o Q k F O S y k v Q X V 0 b 1 J l b W 9 2 Z W R D b 2 x 1 b W 5 z M S 5 7 4 L i l 4 L m I 4 L i y 4 L i q 4 L i 4 4 L i U L D R 9 J n F 1 b 3 Q 7 L C Z x d W 9 0 O 1 N l Y 3 R p b 2 4 x L + C 4 m O C 4 u O C 4 o + C 4 g e C 4 t O C 4 i O C 4 g e C 4 s u C 4 o + C 5 g O C 4 h + C 4 t O C 4 m S A o R k l O Q 0 l B T C k g X H U w M D N l X H U w M D N l I O C 4 m O C 4 m e C 4 s u C 4 h O C 4 s u C 4 o y A o Q k F O S y k v Q X V 0 b 1 J l b W 9 2 Z W R D b 2 x 1 b W 5 z M S 5 7 4 L m A 4 L i b 4 L i l 4 L i 1 4 L m I 4 L i i 4 L i Z I O C 5 g e C 4 m + C 4 p e C 4 h y w 1 f S Z x d W 9 0 O y w m c X V v d D t T Z W N 0 a W 9 u M S / g u J j g u L j g u K P g u I H g u L T g u I j g u I H g u L L g u K P g u Y D g u I f g u L T g u J k g K E Z J T k N J Q U w p I F x 1 M D A z Z V x 1 M D A z Z S D g u J j g u J n g u L L g u I T g u L L g u K M g K E J B T k s p L 0 F 1 d G 9 S Z W 1 v d m V k Q 2 9 s d W 1 u c z E u e y X g u Y D g u J v g u K X g u L X g u Y j g u K L g u J k g 4 L m B 4 L i b 4 L i l 4 L i H L D Z 9 J n F 1 b 3 Q 7 L C Z x d W 9 0 O 1 N l Y 3 R p b 2 4 x L + C 4 m O C 4 u O C 4 o + C 4 g e C 4 t O C 4 i O C 4 g e C 4 s u C 4 o + C 5 g O C 4 h + C 4 t O C 4 m S A o R k l O Q 0 l B T C k g X H U w M D N l X H U w M D N l I O C 4 m O C 4 m e C 4 s u C 4 h O C 4 s u C 4 o y A o Q k F O S y k v Q X V 0 b 1 J l b W 9 2 Z W R D b 2 x 1 b W 5 z M S 5 7 4 L m A 4 L i q 4 L i Z 4 L i t I O C 4 i + C 4 t + C 5 i e C 4 r S w 3 f S Z x d W 9 0 O y w m c X V v d D t T Z W N 0 a W 9 u M S / g u J j g u L j g u K P g u I H g u L T g u I j g u I H g u L L g u K P g u Y D g u I f g u L T g u J k g K E Z J T k N J Q U w p I F x 1 M D A z Z V x 1 M D A z Z S D g u J j g u J n g u L L g u I T g u L L g u K M g K E J B T k s p L 0 F 1 d G 9 S Z W 1 v d m V k Q 2 9 s d W 1 u c z E u e + C 5 g O C 4 q u C 4 m e C 4 r S D g u I L g u L L g u K I s O H 0 m c X V v d D s s J n F 1 b 3 Q 7 U 2 V j d G l v b j E v 4 L i Y 4 L i 4 4 L i j 4 L i B 4 L i 0 4 L i I 4 L i B 4 L i y 4 L i j 4 L m A 4 L i H 4 L i 0 4 L i Z I C h G S U 5 D S U F M K S B c d T A w M 2 V c d T A w M 2 U g 4 L i Y 4 L i Z 4 L i y 4 L i E 4 L i y 4 L i j I C h C Q U 5 L K S 9 B d X R v U m V t b 3 Z l Z E N v b H V t b n M x L n v g u J v g u K P g u L T g u K H g u L L g u J M g K O C 4 q + C 4 u O C 5 i e C 4 m S k s O X 0 m c X V v d D s s J n F 1 b 3 Q 7 U 2 V j d G l v b j E v 4 L i Y 4 L i 4 4 L i j 4 L i B 4 L i 0 4 L i I 4 L i B 4 L i y 4 L i j 4 L m A 4 L i H 4 L i 0 4 L i Z I C h G S U 5 D S U F M K S B c d T A w M 2 V c d T A w M 2 U g 4 L i Y 4 L i Z 4 L i y 4 L i E 4 L i y 4 L i j I C h C Q U 5 L K S 9 B d X R v U m V t b 3 Z l Z E N v b H V t b n M x L n v g u K H g u L n g u K X g u I T g u Y j g u L I g K F x 1 M D A y N z A w M C D g u J r g u L L g u J c p L D E w f S Z x d W 9 0 O 1 0 s J n F 1 b 3 Q 7 Q 2 9 s d W 1 u Q 2 9 1 b n Q m c X V v d D s 6 M T E s J n F 1 b 3 Q 7 S 2 V 5 Q 2 9 s d W 1 u T m F t Z X M m c X V v d D s 6 W 1 0 s J n F 1 b 3 Q 7 Q 2 9 s d W 1 u S W R l b n R p d G l l c y Z x d W 9 0 O z p b J n F 1 b 3 Q 7 U 2 V j d G l v b j E v 4 L i Y 4 L i 4 4 L i j 4 L i B 4 L i 0 4 L i I 4 L i B 4 L i y 4 L i j 4 L m A 4 L i H 4 L i 0 4 L i Z I C h G S U 5 D S U F M K S B c d T A w M 2 V c d T A w M 2 U g 4 L i Y 4 L i Z 4 L i y 4 L i E 4 L i y 4 L i j I C h C Q U 5 L K S 9 B d X R v U m V t b 3 Z l Z E N v b H V t b n M x L n v g u K v g u K X g u L H g u I H g u J f g u K P g u L H g u J 7 g u K L g u Y w s M H 0 m c X V v d D s s J n F 1 b 3 Q 7 U 2 V j d G l v b j E v 4 L i Y 4 L i 4 4 L i j 4 L i B 4 L i 0 4 L i I 4 L i B 4 L i y 4 L i j 4 L m A 4 L i H 4 L i 0 4 L i Z I C h G S U 5 D S U F M K S B c d T A w M 2 V c d T A w M 2 U g 4 L i Y 4 L i Z 4 L i y 4 L i E 4 L i y 4 L i j I C h C Q U 5 L K S 9 B d X R v U m V t b 3 Z l Z E N v b H V t b n M x L n v g u Y D g u J v g u L T g u J Q s M X 0 m c X V v d D s s J n F 1 b 3 Q 7 U 2 V j d G l v b j E v 4 L i Y 4 L i 4 4 L i j 4 L i B 4 L i 0 4 L i I 4 L i B 4 L i y 4 L i j 4 L m A 4 L i H 4 L i 0 4 L i Z I C h G S U 5 D S U F M K S B c d T A w M 2 V c d T A w M 2 U g 4 L i Y 4 L i Z 4 L i y 4 L i E 4 L i y 4 L i j I C h C Q U 5 L K S 9 B d X R v U m V t b 3 Z l Z E N v b H V t b n M x L n v g u K r g u L n g u I f g u K r g u L j g u J Q s M n 0 m c X V v d D s s J n F 1 b 3 Q 7 U 2 V j d G l v b j E v 4 L i Y 4 L i 4 4 L i j 4 L i B 4 L i 0 4 L i I 4 L i B 4 L i y 4 L i j 4 L m A 4 L i H 4 L i 0 4 L i Z I C h G S U 5 D S U F M K S B c d T A w M 2 V c d T A w M 2 U g 4 L i Y 4 L i Z 4 L i y 4 L i E 4 L i y 4 L i j I C h C Q U 5 L K S 9 B d X R v U m V t b 3 Z l Z E N v b H V t b n M x L n v g u J X g u Y j g u L P g u K r g u L j g u J Q s M 3 0 m c X V v d D s s J n F 1 b 3 Q 7 U 2 V j d G l v b j E v 4 L i Y 4 L i 4 4 L i j 4 L i B 4 L i 0 4 L i I 4 L i B 4 L i y 4 L i j 4 L m A 4 L i H 4 L i 0 4 L i Z I C h G S U 5 D S U F M K S B c d T A w M 2 V c d T A w M 2 U g 4 L i Y 4 L i Z 4 L i y 4 L i E 4 L i y 4 L i j I C h C Q U 5 L K S 9 B d X R v U m V t b 3 Z l Z E N v b H V t b n M x L n v g u K X g u Y j g u L L g u K r g u L j g u J Q s N H 0 m c X V v d D s s J n F 1 b 3 Q 7 U 2 V j d G l v b j E v 4 L i Y 4 L i 4 4 L i j 4 L i B 4 L i 0 4 L i I 4 L i B 4 L i y 4 L i j 4 L m A 4 L i H 4 L i 0 4 L i Z I C h G S U 5 D S U F M K S B c d T A w M 2 V c d T A w M 2 U g 4 L i Y 4 L i Z 4 L i y 4 L i E 4 L i y 4 L i j I C h C Q U 5 L K S 9 B d X R v U m V t b 3 Z l Z E N v b H V t b n M x L n v g u Y D g u J v g u K X g u L X g u Y j g u K L g u J k g 4 L m B 4 L i b 4 L i l 4 L i H L D V 9 J n F 1 b 3 Q 7 L C Z x d W 9 0 O 1 N l Y 3 R p b 2 4 x L + C 4 m O C 4 u O C 4 o + C 4 g e C 4 t O C 4 i O C 4 g e C 4 s u C 4 o + C 5 g O C 4 h + C 4 t O C 4 m S A o R k l O Q 0 l B T C k g X H U w M D N l X H U w M D N l I O C 4 m O C 4 m e C 4 s u C 4 h O C 4 s u C 4 o y A o Q k F O S y k v Q X V 0 b 1 J l b W 9 2 Z W R D b 2 x 1 b W 5 z M S 5 7 J e C 5 g O C 4 m + C 4 p e C 4 t e C 5 i O C 4 o u C 4 m S D g u Y H g u J v g u K X g u I c s N n 0 m c X V v d D s s J n F 1 b 3 Q 7 U 2 V j d G l v b j E v 4 L i Y 4 L i 4 4 L i j 4 L i B 4 L i 0 4 L i I 4 L i B 4 L i y 4 L i j 4 L m A 4 L i H 4 L i 0 4 L i Z I C h G S U 5 D S U F M K S B c d T A w M 2 V c d T A w M 2 U g 4 L i Y 4 L i Z 4 L i y 4 L i E 4 L i y 4 L i j I C h C Q U 5 L K S 9 B d X R v U m V t b 3 Z l Z E N v b H V t b n M x L n v g u Y D g u K r g u J n g u K 0 g 4 L i L 4 L i 3 4 L m J 4 L i t L D d 9 J n F 1 b 3 Q 7 L C Z x d W 9 0 O 1 N l Y 3 R p b 2 4 x L + C 4 m O C 4 u O C 4 o + C 4 g e C 4 t O C 4 i O C 4 g e C 4 s u C 4 o + C 5 g O C 4 h + C 4 t O C 4 m S A o R k l O Q 0 l B T C k g X H U w M D N l X H U w M D N l I O C 4 m O C 4 m e C 4 s u C 4 h O C 4 s u C 4 o y A o Q k F O S y k v Q X V 0 b 1 J l b W 9 2 Z W R D b 2 x 1 b W 5 z M S 5 7 4 L m A 4 L i q 4 L i Z 4 L i t I O C 4 g u C 4 s u C 4 o i w 4 f S Z x d W 9 0 O y w m c X V v d D t T Z W N 0 a W 9 u M S / g u J j g u L j g u K P g u I H g u L T g u I j g u I H g u L L g u K P g u Y D g u I f g u L T g u J k g K E Z J T k N J Q U w p I F x 1 M D A z Z V x 1 M D A z Z S D g u J j g u J n g u L L g u I T g u L L g u K M g K E J B T k s p L 0 F 1 d G 9 S Z W 1 v d m V k Q 2 9 s d W 1 u c z E u e + C 4 m + C 4 o + C 4 t O C 4 o e C 4 s u C 4 k y A o 4 L i r 4 L i 4 4 L m J 4 L i Z K S w 5 f S Z x d W 9 0 O y w m c X V v d D t T Z W N 0 a W 9 u M S / g u J j g u L j g u K P g u I H g u L T g u I j g u I H g u L L g u K P g u Y D g u I f g u L T g u J k g K E Z J T k N J Q U w p I F x 1 M D A z Z V x 1 M D A z Z S D g u J j g u J n g u L L g u I T g u L L g u K M g K E J B T k s p L 0 F 1 d G 9 S Z W 1 v d m V k Q 2 9 s d W 1 u c z E u e + C 4 o e C 4 u e C 4 p e C 4 h O C 5 i O C 4 s i A o X H U w M D I 3 M D A w I O C 4 m u C 4 s u C 4 l y k s M T B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8 l R T A l Q j g l O T g l R T A l Q j g l Q j g l R T A l Q j g l Q T M l R T A l Q j g l O D E l R T A l Q j g l Q j Q l R T A l Q j g l O D g l R T A l Q j g l O D E l R T A l Q j g l Q j I l R T A l Q j g l Q T M l R T A l Q j k l O D A l R T A l Q j g l O D c l R T A l Q j g l Q j Q l R T A l Q j g l O T k l M j A o R k l O Q 0 l B T C k l M j A l M 0 U l M 0 U l M j A l R T A l Q j g l O T g l R T A l Q j g l O T k l R T A l Q j g l Q j I l R T A l Q j g l O D Q l R T A l Q j g l Q j I l R T A l Q j g l Q T M l M j A o Q k F O S y k l M j A o M y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U w J U I 4 J T k 4 J U U w J U I 4 J U I 4 J U U w J U I 4 J U E z J U U w J U I 4 J T g x J U U w J U I 4 J U I 0 J U U w J U I 4 J T g 4 J U U w J U I 4 J T g x J U U w J U I 4 J U I y J U U w J U I 4 J U E z J U U w J U I 5 J T g w J U U w J U I 4 J T g 3 J U U w J U I 4 J U I 0 J U U w J U I 4 J T k 5 J T I w K E Z J T k N J Q U w p J T I w J T N F J T N F J T I w J U U w J U I 4 J T k 4 J U U w J U I 4 J T k 5 J U U w J U I 4 J U I y J U U w J U I 4 J T g 0 J U U w J U I 4 J U I y J U U w J U I 4 J U E z J T I w K E J B T k s p J T I w K D M p L 0 R h d G E 3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U w J U I 4 J T k 4 J U U w J U I 4 J U I 4 J U U w J U I 4 J U E z J U U w J U I 4 J T g x J U U w J U I 4 J U I 0 J U U w J U I 4 J T g 4 J U U w J U I 4 J T g x J U U w J U I 4 J U I y J U U w J U I 4 J U E z J U U w J U I 5 J T g w J U U w J U I 4 J T g 3 J U U w J U I 4 J U I 0 J U U w J U I 4 J T k 5 J T I w K E Z J T k N J Q U w p J T I w J T N F J T N F J T I w J U U w J U I 4 J T k 4 J U U w J U I 4 J T k 5 J U U w J U I 4 J U I y J U U w J U I 4 J T g 0 J U U w J U I 4 J U I y J U U w J U I 4 J U E z J T I w K E J B T k s p J T I w K D M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U w J U I 4 J T k 4 J U U w J U I 4 J U I 4 J U U w J U I 4 J U E z J U U w J U I 4 J T g x J U U w J U I 4 J U I 0 J U U w J U I 4 J T g 4 J U U w J U I 4 J T g x J U U w J U I 4 J U I y J U U w J U I 4 J U E z J U U w J U I 5 J T g w J U U w J U I 4 J T g 3 J U U w J U I 4 J U I 0 J U U w J U I 4 J T k 5 J T I w K E Z J T k N J Q U w p J T I w J T N F J T N F J T I w J U U w J U I 4 J T l C J U U w J U I 4 J U E z J U U w J U I 4 J U I w J U U w J U I 4 J T g x J U U w J U I 4 J U I x J U U w J U I 4 J T k 5 J U U w J U I 4 J U E w J U U w J U I 4 J U I x J U U w J U I 4 J U E y J U U w J U I 5 J T g x J U U w J U I 4 J U E 1 J U U w J U I 4 J U I w J U U w J U I 4 J T l C J U U w J U I 4 J U E z J U U w J U I 4 J U I w J U U w J U I 4 J T g x J U U w J U I 4 J U I x J U U w J U I 4 J T k 5 J U U w J U I 4 J T h B J U U w J U I 4 J U I 1 J U U w J U I 4 J U E 3 J U U w J U I 4 J U I 0 J U U w J U I 4 J T k 1 J T I w K E l O U 1 V S K S U y M C g z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R d W V y e U l E I i B W Y W x 1 Z T 0 i c z N l N m I 5 N 2 J l L W F j N m U t N G I 2 M y 1 h M j F k L T g 2 Y W N k N z Q 1 N z I 5 M C I g L z 4 8 R W 5 0 c n k g V H l w Z T 0 i R m l s b E V y c m 9 y Q 2 9 k Z S I g V m F s d W U 9 I n N V b m t u b 3 d u I i A v P j x F b n R y e S B U e X B l P S J B Z G R l Z F R v R G F 0 Y U 1 v Z G V s I i B W Y W x 1 Z T 0 i b D A i I C 8 + P E V u d H J 5 I F R 5 c G U 9 I k Z p b G x M Y X N 0 V X B k Y X R l Z C I g V m F s d W U 9 I m Q y M D I 0 L T A 0 L T E 4 V D E w O j E w O j E 1 L j U 4 M T g 2 N D h a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M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4 L i Y 4 L i 4 4 L i j 4 L i B 4 L i 0 4 L i I 4 L i B 4 L i y 4 L i j 4 L m A 4 L i H 4 L i 0 4 L i Z I C h G S U 5 D S U F M K S B c d T A w M 2 V c d T A w M 2 U g 4 L i b 4 L i j 4 L i w 4 L i B 4 L i x 4 L i Z 4 L i g 4 L i x 4 L i i 4 L m B 4 L i l 4 L i w 4 L i b 4 L i j 4 L i w 4 L i B 4 L i x 4 L i Z 4 L i K 4 L i 1 4 L i n 4 L i 0 4 L i V I C h J T l N V U i k v Q X V 0 b 1 J l b W 9 2 Z W R D b 2 x 1 b W 5 z M S 5 7 4 L i r 4 L i l 4 L i x 4 L i B 4 L i X 4 L i j 4 L i x 4 L i e 4 L i i 4 L m M L D B 9 J n F 1 b 3 Q 7 L C Z x d W 9 0 O 1 N l Y 3 R p b 2 4 x L + C 4 m O C 4 u O C 4 o + C 4 g e C 4 t O C 4 i O C 4 g e C 4 s u C 4 o + C 5 g O C 4 h + C 4 t O C 4 m S A o R k l O Q 0 l B T C k g X H U w M D N l X H U w M D N l I O C 4 m + C 4 o + C 4 s O C 4 g e C 4 s e C 4 m e C 4 o O C 4 s e C 4 o u C 5 g e C 4 p e C 4 s O C 4 m + C 4 o + C 4 s O C 4 g e C 4 s e C 4 m e C 4 i u C 4 t e C 4 p + C 4 t O C 4 l S A o S U 5 T V V I p L 0 F 1 d G 9 S Z W 1 v d m V k Q 2 9 s d W 1 u c z E u e + C 5 g O C 4 m + C 4 t O C 4 l C w x f S Z x d W 9 0 O y w m c X V v d D t T Z W N 0 a W 9 u M S / g u J j g u L j g u K P g u I H g u L T g u I j g u I H g u L L g u K P g u Y D g u I f g u L T g u J k g K E Z J T k N J Q U w p I F x 1 M D A z Z V x 1 M D A z Z S D g u J v g u K P g u L D g u I H g u L H g u J n g u K D g u L H g u K L g u Y H g u K X g u L D g u J v g u K P g u L D g u I H g u L H g u J n g u I r g u L X g u K f g u L T g u J U g K E l O U 1 V S K S 9 B d X R v U m V t b 3 Z l Z E N v b H V t b n M x L n v g u K r g u L n g u I f g u K r g u L j g u J Q s M n 0 m c X V v d D s s J n F 1 b 3 Q 7 U 2 V j d G l v b j E v 4 L i Y 4 L i 4 4 L i j 4 L i B 4 L i 0 4 L i I 4 L i B 4 L i y 4 L i j 4 L m A 4 L i H 4 L i 0 4 L i Z I C h G S U 5 D S U F M K S B c d T A w M 2 V c d T A w M 2 U g 4 L i b 4 L i j 4 L i w 4 L i B 4 L i x 4 L i Z 4 L i g 4 L i x 4 L i i 4 L m B 4 L i l 4 L i w 4 L i b 4 L i j 4 L i w 4 L i B 4 L i x 4 L i Z 4 L i K 4 L i 1 4 L i n 4 L i 0 4 L i V I C h J T l N V U i k v Q X V 0 b 1 J l b W 9 2 Z W R D b 2 x 1 b W 5 z M S 5 7 4 L i V 4 L m I 4 L i z 4 L i q 4 L i 4 4 L i U L D N 9 J n F 1 b 3 Q 7 L C Z x d W 9 0 O 1 N l Y 3 R p b 2 4 x L + C 4 m O C 4 u O C 4 o + C 4 g e C 4 t O C 4 i O C 4 g e C 4 s u C 4 o + C 5 g O C 4 h + C 4 t O C 4 m S A o R k l O Q 0 l B T C k g X H U w M D N l X H U w M D N l I O C 4 m + C 4 o + C 4 s O C 4 g e C 4 s e C 4 m e C 4 o O C 4 s e C 4 o u C 5 g e C 4 p e C 4 s O C 4 m + C 4 o + C 4 s O C 4 g e C 4 s e C 4 m e C 4 i u C 4 t e C 4 p + C 4 t O C 4 l S A o S U 5 T V V I p L 0 F 1 d G 9 S Z W 1 v d m V k Q 2 9 s d W 1 u c z E u e + C 4 p e C 5 i O C 4 s u C 4 q u C 4 u O C 4 l C w 0 f S Z x d W 9 0 O y w m c X V v d D t T Z W N 0 a W 9 u M S / g u J j g u L j g u K P g u I H g u L T g u I j g u I H g u L L g u K P g u Y D g u I f g u L T g u J k g K E Z J T k N J Q U w p I F x 1 M D A z Z V x 1 M D A z Z S D g u J v g u K P g u L D g u I H g u L H g u J n g u K D g u L H g u K L g u Y H g u K X g u L D g u J v g u K P g u L D g u I H g u L H g u J n g u I r g u L X g u K f g u L T g u J U g K E l O U 1 V S K S 9 B d X R v U m V t b 3 Z l Z E N v b H V t b n M x L n v g u Y D g u J v g u K X g u L X g u Y j g u K L g u J k g 4 L m B 4 L i b 4 L i l 4 L i H L D V 9 J n F 1 b 3 Q 7 L C Z x d W 9 0 O 1 N l Y 3 R p b 2 4 x L + C 4 m O C 4 u O C 4 o + C 4 g e C 4 t O C 4 i O C 4 g e C 4 s u C 4 o + C 5 g O C 4 h + C 4 t O C 4 m S A o R k l O Q 0 l B T C k g X H U w M D N l X H U w M D N l I O C 4 m + C 4 o + C 4 s O C 4 g e C 4 s e C 4 m e C 4 o O C 4 s e C 4 o u C 5 g e C 4 p e C 4 s O C 4 m + C 4 o + C 4 s O C 4 g e C 4 s e C 4 m e C 4 i u C 4 t e C 4 p + C 4 t O C 4 l S A o S U 5 T V V I p L 0 F 1 d G 9 S Z W 1 v d m V k Q 2 9 s d W 1 u c z E u e y X g u Y D g u J v g u K X g u L X g u Y j g u K L g u J k g 4 L m B 4 L i b 4 L i l 4 L i H L D Z 9 J n F 1 b 3 Q 7 L C Z x d W 9 0 O 1 N l Y 3 R p b 2 4 x L + C 4 m O C 4 u O C 4 o + C 4 g e C 4 t O C 4 i O C 4 g e C 4 s u C 4 o + C 5 g O C 4 h + C 4 t O C 4 m S A o R k l O Q 0 l B T C k g X H U w M D N l X H U w M D N l I O C 4 m + C 4 o + C 4 s O C 4 g e C 4 s e C 4 m e C 4 o O C 4 s e C 4 o u C 5 g e C 4 p e C 4 s O C 4 m + C 4 o + C 4 s O C 4 g e C 4 s e C 4 m e C 4 i u C 4 t e C 4 p + C 4 t O C 4 l S A o S U 5 T V V I p L 0 F 1 d G 9 S Z W 1 v d m V k Q 2 9 s d W 1 u c z E u e + C 5 g O C 4 q u C 4 m e C 4 r S D g u I v g u L f g u Y n g u K 0 s N 3 0 m c X V v d D s s J n F 1 b 3 Q 7 U 2 V j d G l v b j E v 4 L i Y 4 L i 4 4 L i j 4 L i B 4 L i 0 4 L i I 4 L i B 4 L i y 4 L i j 4 L m A 4 L i H 4 L i 0 4 L i Z I C h G S U 5 D S U F M K S B c d T A w M 2 V c d T A w M 2 U g 4 L i b 4 L i j 4 L i w 4 L i B 4 L i x 4 L i Z 4 L i g 4 L i x 4 L i i 4 L m B 4 L i l 4 L i w 4 L i b 4 L i j 4 L i w 4 L i B 4 L i x 4 L i Z 4 L i K 4 L i 1 4 L i n 4 L i 0 4 L i V I C h J T l N V U i k v Q X V 0 b 1 J l b W 9 2 Z W R D b 2 x 1 b W 5 z M S 5 7 4 L m A 4 L i q 4 L i Z 4 L i t I O C 4 g u C 4 s u C 4 o i w 4 f S Z x d W 9 0 O y w m c X V v d D t T Z W N 0 a W 9 u M S / g u J j g u L j g u K P g u I H g u L T g u I j g u I H g u L L g u K P g u Y D g u I f g u L T g u J k g K E Z J T k N J Q U w p I F x 1 M D A z Z V x 1 M D A z Z S D g u J v g u K P g u L D g u I H g u L H g u J n g u K D g u L H g u K L g u Y H g u K X g u L D g u J v g u K P g u L D g u I H g u L H g u J n g u I r g u L X g u K f g u L T g u J U g K E l O U 1 V S K S 9 B d X R v U m V t b 3 Z l Z E N v b H V t b n M x L n v g u J v g u K P g u L T g u K H g u L L g u J M g K O C 4 q + C 4 u O C 5 i e C 4 m S k s O X 0 m c X V v d D s s J n F 1 b 3 Q 7 U 2 V j d G l v b j E v 4 L i Y 4 L i 4 4 L i j 4 L i B 4 L i 0 4 L i I 4 L i B 4 L i y 4 L i j 4 L m A 4 L i H 4 L i 0 4 L i Z I C h G S U 5 D S U F M K S B c d T A w M 2 V c d T A w M 2 U g 4 L i b 4 L i j 4 L i w 4 L i B 4 L i x 4 L i Z 4 L i g 4 L i x 4 L i i 4 L m B 4 L i l 4 L i w 4 L i b 4 L i j 4 L i w 4 L i B 4 L i x 4 L i Z 4 L i K 4 L i 1 4 L i n 4 L i 0 4 L i V I C h J T l N V U i k v Q X V 0 b 1 J l b W 9 2 Z W R D b 2 x 1 b W 5 z M S 5 7 4 L i h 4 L i 5 4 L i l 4 L i E 4 L m I 4 L i y I C h c d T A w M j c w M D A g 4 L i a 4 L i y 4 L i X K S w x M H 0 m c X V v d D t d L C Z x d W 9 0 O 0 N v b H V t b k N v d W 5 0 J n F 1 b 3 Q 7 O j E x L C Z x d W 9 0 O 0 t l e U N v b H V t b k 5 h b W V z J n F 1 b 3 Q 7 O l t d L C Z x d W 9 0 O 0 N v b H V t b k l k Z W 5 0 a X R p Z X M m c X V v d D s 6 W y Z x d W 9 0 O 1 N l Y 3 R p b 2 4 x L + C 4 m O C 4 u O C 4 o + C 4 g e C 4 t O C 4 i O C 4 g e C 4 s u C 4 o + C 5 g O C 4 h + C 4 t O C 4 m S A o R k l O Q 0 l B T C k g X H U w M D N l X H U w M D N l I O C 4 m + C 4 o + C 4 s O C 4 g e C 4 s e C 4 m e C 4 o O C 4 s e C 4 o u C 5 g e C 4 p e C 4 s O C 4 m + C 4 o + C 4 s O C 4 g e C 4 s e C 4 m e C 4 i u C 4 t e C 4 p + C 4 t O C 4 l S A o S U 5 T V V I p L 0 F 1 d G 9 S Z W 1 v d m V k Q 2 9 s d W 1 u c z E u e + C 4 q + C 4 p e C 4 s e C 4 g e C 4 l + C 4 o + C 4 s e C 4 n u C 4 o u C 5 j C w w f S Z x d W 9 0 O y w m c X V v d D t T Z W N 0 a W 9 u M S / g u J j g u L j g u K P g u I H g u L T g u I j g u I H g u L L g u K P g u Y D g u I f g u L T g u J k g K E Z J T k N J Q U w p I F x 1 M D A z Z V x 1 M D A z Z S D g u J v g u K P g u L D g u I H g u L H g u J n g u K D g u L H g u K L g u Y H g u K X g u L D g u J v g u K P g u L D g u I H g u L H g u J n g u I r g u L X g u K f g u L T g u J U g K E l O U 1 V S K S 9 B d X R v U m V t b 3 Z l Z E N v b H V t b n M x L n v g u Y D g u J v g u L T g u J Q s M X 0 m c X V v d D s s J n F 1 b 3 Q 7 U 2 V j d G l v b j E v 4 L i Y 4 L i 4 4 L i j 4 L i B 4 L i 0 4 L i I 4 L i B 4 L i y 4 L i j 4 L m A 4 L i H 4 L i 0 4 L i Z I C h G S U 5 D S U F M K S B c d T A w M 2 V c d T A w M 2 U g 4 L i b 4 L i j 4 L i w 4 L i B 4 L i x 4 L i Z 4 L i g 4 L i x 4 L i i 4 L m B 4 L i l 4 L i w 4 L i b 4 L i j 4 L i w 4 L i B 4 L i x 4 L i Z 4 L i K 4 L i 1 4 L i n 4 L i 0 4 L i V I C h J T l N V U i k v Q X V 0 b 1 J l b W 9 2 Z W R D b 2 x 1 b W 5 z M S 5 7 4 L i q 4 L i 5 4 L i H 4 L i q 4 L i 4 4 L i U L D J 9 J n F 1 b 3 Q 7 L C Z x d W 9 0 O 1 N l Y 3 R p b 2 4 x L + C 4 m O C 4 u O C 4 o + C 4 g e C 4 t O C 4 i O C 4 g e C 4 s u C 4 o + C 5 g O C 4 h + C 4 t O C 4 m S A o R k l O Q 0 l B T C k g X H U w M D N l X H U w M D N l I O C 4 m + C 4 o + C 4 s O C 4 g e C 4 s e C 4 m e C 4 o O C 4 s e C 4 o u C 5 g e C 4 p e C 4 s O C 4 m + C 4 o + C 4 s O C 4 g e C 4 s e C 4 m e C 4 i u C 4 t e C 4 p + C 4 t O C 4 l S A o S U 5 T V V I p L 0 F 1 d G 9 S Z W 1 v d m V k Q 2 9 s d W 1 u c z E u e + C 4 l e C 5 i O C 4 s + C 4 q u C 4 u O C 4 l C w z f S Z x d W 9 0 O y w m c X V v d D t T Z W N 0 a W 9 u M S / g u J j g u L j g u K P g u I H g u L T g u I j g u I H g u L L g u K P g u Y D g u I f g u L T g u J k g K E Z J T k N J Q U w p I F x 1 M D A z Z V x 1 M D A z Z S D g u J v g u K P g u L D g u I H g u L H g u J n g u K D g u L H g u K L g u Y H g u K X g u L D g u J v g u K P g u L D g u I H g u L H g u J n g u I r g u L X g u K f g u L T g u J U g K E l O U 1 V S K S 9 B d X R v U m V t b 3 Z l Z E N v b H V t b n M x L n v g u K X g u Y j g u L L g u K r g u L j g u J Q s N H 0 m c X V v d D s s J n F 1 b 3 Q 7 U 2 V j d G l v b j E v 4 L i Y 4 L i 4 4 L i j 4 L i B 4 L i 0 4 L i I 4 L i B 4 L i y 4 L i j 4 L m A 4 L i H 4 L i 0 4 L i Z I C h G S U 5 D S U F M K S B c d T A w M 2 V c d T A w M 2 U g 4 L i b 4 L i j 4 L i w 4 L i B 4 L i x 4 L i Z 4 L i g 4 L i x 4 L i i 4 L m B 4 L i l 4 L i w 4 L i b 4 L i j 4 L i w 4 L i B 4 L i x 4 L i Z 4 L i K 4 L i 1 4 L i n 4 L i 0 4 L i V I C h J T l N V U i k v Q X V 0 b 1 J l b W 9 2 Z W R D b 2 x 1 b W 5 z M S 5 7 4 L m A 4 L i b 4 L i l 4 L i 1 4 L m I 4 L i i 4 L i Z I O C 5 g e C 4 m + C 4 p e C 4 h y w 1 f S Z x d W 9 0 O y w m c X V v d D t T Z W N 0 a W 9 u M S / g u J j g u L j g u K P g u I H g u L T g u I j g u I H g u L L g u K P g u Y D g u I f g u L T g u J k g K E Z J T k N J Q U w p I F x 1 M D A z Z V x 1 M D A z Z S D g u J v g u K P g u L D g u I H g u L H g u J n g u K D g u L H g u K L g u Y H g u K X g u L D g u J v g u K P g u L D g u I H g u L H g u J n g u I r g u L X g u K f g u L T g u J U g K E l O U 1 V S K S 9 B d X R v U m V t b 3 Z l Z E N v b H V t b n M x L n s l 4 L m A 4 L i b 4 L i l 4 L i 1 4 L m I 4 L i i 4 L i Z I O C 5 g e C 4 m + C 4 p e C 4 h y w 2 f S Z x d W 9 0 O y w m c X V v d D t T Z W N 0 a W 9 u M S / g u J j g u L j g u K P g u I H g u L T g u I j g u I H g u L L g u K P g u Y D g u I f g u L T g u J k g K E Z J T k N J Q U w p I F x 1 M D A z Z V x 1 M D A z Z S D g u J v g u K P g u L D g u I H g u L H g u J n g u K D g u L H g u K L g u Y H g u K X g u L D g u J v g u K P g u L D g u I H g u L H g u J n g u I r g u L X g u K f g u L T g u J U g K E l O U 1 V S K S 9 B d X R v U m V t b 3 Z l Z E N v b H V t b n M x L n v g u Y D g u K r g u J n g u K 0 g 4 L i L 4 L i 3 4 L m J 4 L i t L D d 9 J n F 1 b 3 Q 7 L C Z x d W 9 0 O 1 N l Y 3 R p b 2 4 x L + C 4 m O C 4 u O C 4 o + C 4 g e C 4 t O C 4 i O C 4 g e C 4 s u C 4 o + C 5 g O C 4 h + C 4 t O C 4 m S A o R k l O Q 0 l B T C k g X H U w M D N l X H U w M D N l I O C 4 m + C 4 o + C 4 s O C 4 g e C 4 s e C 4 m e C 4 o O C 4 s e C 4 o u C 5 g e C 4 p e C 4 s O C 4 m + C 4 o + C 4 s O C 4 g e C 4 s e C 4 m e C 4 i u C 4 t e C 4 p + C 4 t O C 4 l S A o S U 5 T V V I p L 0 F 1 d G 9 S Z W 1 v d m V k Q 2 9 s d W 1 u c z E u e + C 5 g O C 4 q u C 4 m e C 4 r S D g u I L g u L L g u K I s O H 0 m c X V v d D s s J n F 1 b 3 Q 7 U 2 V j d G l v b j E v 4 L i Y 4 L i 4 4 L i j 4 L i B 4 L i 0 4 L i I 4 L i B 4 L i y 4 L i j 4 L m A 4 L i H 4 L i 0 4 L i Z I C h G S U 5 D S U F M K S B c d T A w M 2 V c d T A w M 2 U g 4 L i b 4 L i j 4 L i w 4 L i B 4 L i x 4 L i Z 4 L i g 4 L i x 4 L i i 4 L m B 4 L i l 4 L i w 4 L i b 4 L i j 4 L i w 4 L i B 4 L i x 4 L i Z 4 L i K 4 L i 1 4 L i n 4 L i 0 4 L i V I C h J T l N V U i k v Q X V 0 b 1 J l b W 9 2 Z W R D b 2 x 1 b W 5 z M S 5 7 4 L i b 4 L i j 4 L i 0 4 L i h 4 L i y 4 L i T I C j g u K v g u L j g u Y n g u J k p L D l 9 J n F 1 b 3 Q 7 L C Z x d W 9 0 O 1 N l Y 3 R p b 2 4 x L + C 4 m O C 4 u O C 4 o + C 4 g e C 4 t O C 4 i O C 4 g e C 4 s u C 4 o + C 5 g O C 4 h + C 4 t O C 4 m S A o R k l O Q 0 l B T C k g X H U w M D N l X H U w M D N l I O C 4 m + C 4 o + C 4 s O C 4 g e C 4 s e C 4 m e C 4 o O C 4 s e C 4 o u C 5 g e C 4 p e C 4 s O C 4 m + C 4 o + C 4 s O C 4 g e C 4 s e C 4 m e C 4 i u C 4 t e C 4 p + C 4 t O C 4 l S A o S U 5 T V V I p L 0 F 1 d G 9 S Z W 1 v d m V k Q 2 9 s d W 1 u c z E u e + C 4 o e C 4 u e C 4 p e C 4 h O C 5 i O C 4 s i A o X H U w M D I 3 M D A w I O C 4 m u C 4 s u C 4 l y k s M T B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8 l R T A l Q j g l O T g l R T A l Q j g l Q j g l R T A l Q j g l Q T M l R T A l Q j g l O D E l R T A l Q j g l Q j Q l R T A l Q j g l O D g l R T A l Q j g l O D E l R T A l Q j g l Q j I l R T A l Q j g l Q T M l R T A l Q j k l O D A l R T A l Q j g l O D c l R T A l Q j g l Q j Q l R T A l Q j g l O T k l M j A o R k l O Q 0 l B T C k l M j A l M 0 U l M 0 U l M j A l R T A l Q j g l O U I l R T A l Q j g l Q T M l R T A l Q j g l Q j A l R T A l Q j g l O D E l R T A l Q j g l Q j E l R T A l Q j g l O T k l R T A l Q j g l Q T A l R T A l Q j g l Q j E l R T A l Q j g l Q T I l R T A l Q j k l O D E l R T A l Q j g l Q T U l R T A l Q j g l Q j A l R T A l Q j g l O U I l R T A l Q j g l Q T M l R T A l Q j g l Q j A l R T A l Q j g l O D E l R T A l Q j g l Q j E l R T A l Q j g l O T k l R T A l Q j g l O E E l R T A l Q j g l Q j U l R T A l Q j g l Q T c l R T A l Q j g l Q j Q l R T A l Q j g l O T U l M j A o S U 5 T V V I p J T I w K D M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F M C V C O C U 5 O C V F M C V C O C V C O C V F M C V C O C V B M y V F M C V C O C U 4 M S V F M C V C O C V C N C V F M C V C O C U 4 O C V F M C V C O C U 4 M S V F M C V C O C V C M i V F M C V C O C V B M y V F M C V C O S U 4 M C V F M C V C O C U 4 N y V F M C V C O C V C N C V F M C V C O C U 5 O S U y M C h G S U 5 D S U F M K S U y M C U z R S U z R S U y M C V F M C V C O C U 5 Q i V F M C V C O C V B M y V F M C V C O C V C M C V F M C V C O C U 4 M S V F M C V C O C V C M S V F M C V C O C U 5 O S V F M C V C O C V B M C V F M C V C O C V C M S V F M C V C O C V B M i V F M C V C O S U 4 M S V F M C V C O C V B N S V F M C V C O C V C M C V F M C V C O C U 5 Q i V F M C V C O C V B M y V F M C V C O C V C M C V F M C V C O C U 4 M S V F M C V C O C V C M S V F M C V C O C U 5 O S V F M C V C O C U 4 Q S V F M C V C O C V C N S V F M C V C O C V B N y V F M C V C O C V C N C V F M C V C O C U 5 N S U y M C h J T l N V U i k l M j A o M y k v R G F 0 Y T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T A l Q j g l O T g l R T A l Q j g l Q j g l R T A l Q j g l Q T M l R T A l Q j g l O D E l R T A l Q j g l Q j Q l R T A l Q j g l O D g l R T A l Q j g l O D E l R T A l Q j g l Q j I l R T A l Q j g l Q T M l R T A l Q j k l O D A l R T A l Q j g l O D c l R T A l Q j g l Q j Q l R T A l Q j g l O T k l M j A o R k l O Q 0 l B T C k l M j A l M 0 U l M 0 U l M j A l R T A l Q j g l O U I l R T A l Q j g l Q T M l R T A l Q j g l Q j A l R T A l Q j g l O D E l R T A l Q j g l Q j E l R T A l Q j g l O T k l R T A l Q j g l Q T A l R T A l Q j g l Q j E l R T A l Q j g l Q T I l R T A l Q j k l O D E l R T A l Q j g l Q T U l R T A l Q j g l Q j A l R T A l Q j g l O U I l R T A l Q j g l Q T M l R T A l Q j g l Q j A l R T A l Q j g l O D E l R T A l Q j g l Q j E l R T A l Q j g l O T k l R T A l Q j g l O E E l R T A l Q j g l Q j U l R T A l Q j g l Q T c l R T A l Q j g l Q j Q l R T A l Q j g l O T U l M j A o S U 5 T V V I p J T I w K D M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U w J U I 4 J T l B J U U w J U I 4 J U E z J U U w J U I 4 J U I 0 J U U w J U I 4 J T g x J U U w J U I 4 J U I y J U U w J U I 4 J U E z J T I w K F N F U l Z J Q 0 U p J T I w J T N F J T N F J T I w J U U w J U I 4 J T g x J U U w J U I 4 J U I y J U U w J U I 4 J U E z J U U w J U I 5 J T g x J U U w J U I 4 J T l F J U U w J U I 4 J T k 3 J U U w J U I 4 J U E y J U U w J U I 5 J T h D J T I w K E h F T F R I K S U y M C g z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R d W V y e U l E I i B W Y W x 1 Z T 0 i c z h j Y T F k N D l i L T N k M j c t N G Y 1 N S 1 h N T Q 2 L T I 1 N D c 0 M G U 2 O D U x N C I g L z 4 8 R W 5 0 c n k g V H l w Z T 0 i R m l s b E V y c m 9 y Q 2 9 k Z S I g V m F s d W U 9 I n N V b m t u b 3 d u I i A v P j x F b n R y e S B U e X B l P S J B Z G R l Z F R v R G F 0 Y U 1 v Z G V s I i B W Y W x 1 Z T 0 i b D A i I C 8 + P E V u d H J 5 I F R 5 c G U 9 I k Z p b G x M Y X N 0 V X B k Y X R l Z C I g V m F s d W U 9 I m Q y M D I 0 L T A 0 L T E 4 V D E w O j E w O j E 1 L j U 5 N T g 2 N D h a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M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4 L i a 4 L i j 4 L i 0 4 L i B 4 L i y 4 L i j I C h T R V J W S U N F K S B c d T A w M 2 V c d T A w M 2 U g 4 L i B 4 L i y 4 L i j 4 L m B 4 L i e 4 L i X 4 L i i 4 L m M I C h I R U x U S C k v Q X V 0 b 1 J l b W 9 2 Z W R D b 2 x 1 b W 5 z M S 5 7 4 L i r 4 L i l 4 L i x 4 L i B 4 L i X 4 L i j 4 L i x 4 L i e 4 L i i 4 L m M L D B 9 J n F 1 b 3 Q 7 L C Z x d W 9 0 O 1 N l Y 3 R p b 2 4 x L + C 4 m u C 4 o + C 4 t O C 4 g e C 4 s u C 4 o y A o U 0 V S V k l D R S k g X H U w M D N l X H U w M D N l I O C 4 g e C 4 s u C 4 o + C 5 g e C 4 n u C 4 l + C 4 o u C 5 j C A o S E V M V E g p L 0 F 1 d G 9 S Z W 1 v d m V k Q 2 9 s d W 1 u c z E u e + C 5 g O C 4 m + C 4 t O C 4 l C w x f S Z x d W 9 0 O y w m c X V v d D t T Z W N 0 a W 9 u M S / g u J r g u K P g u L T g u I H g u L L g u K M g K F N F U l Z J Q 0 U p I F x 1 M D A z Z V x 1 M D A z Z S D g u I H g u L L g u K P g u Y H g u J 7 g u J f g u K L g u Y w g K E h F T F R I K S 9 B d X R v U m V t b 3 Z l Z E N v b H V t b n M x L n v g u K r g u L n g u I f g u K r g u L j g u J Q s M n 0 m c X V v d D s s J n F 1 b 3 Q 7 U 2 V j d G l v b j E v 4 L i a 4 L i j 4 L i 0 4 L i B 4 L i y 4 L i j I C h T R V J W S U N F K S B c d T A w M 2 V c d T A w M 2 U g 4 L i B 4 L i y 4 L i j 4 L m B 4 L i e 4 L i X 4 L i i 4 L m M I C h I R U x U S C k v Q X V 0 b 1 J l b W 9 2 Z W R D b 2 x 1 b W 5 z M S 5 7 4 L i V 4 L m I 4 L i z 4 L i q 4 L i 4 4 L i U L D N 9 J n F 1 b 3 Q 7 L C Z x d W 9 0 O 1 N l Y 3 R p b 2 4 x L + C 4 m u C 4 o + C 4 t O C 4 g e C 4 s u C 4 o y A o U 0 V S V k l D R S k g X H U w M D N l X H U w M D N l I O C 4 g e C 4 s u C 4 o + C 5 g e C 4 n u C 4 l + C 4 o u C 5 j C A o S E V M V E g p L 0 F 1 d G 9 S Z W 1 v d m V k Q 2 9 s d W 1 u c z E u e + C 4 p e C 5 i O C 4 s u C 4 q u C 4 u O C 4 l C w 0 f S Z x d W 9 0 O y w m c X V v d D t T Z W N 0 a W 9 u M S / g u J r g u K P g u L T g u I H g u L L g u K M g K F N F U l Z J Q 0 U p I F x 1 M D A z Z V x 1 M D A z Z S D g u I H g u L L g u K P g u Y H g u J 7 g u J f g u K L g u Y w g K E h F T F R I K S 9 B d X R v U m V t b 3 Z l Z E N v b H V t b n M x L n v g u Y D g u J v g u K X g u L X g u Y j g u K L g u J k g 4 L m B 4 L i b 4 L i l 4 L i H L D V 9 J n F 1 b 3 Q 7 L C Z x d W 9 0 O 1 N l Y 3 R p b 2 4 x L + C 4 m u C 4 o + C 4 t O C 4 g e C 4 s u C 4 o y A o U 0 V S V k l D R S k g X H U w M D N l X H U w M D N l I O C 4 g e C 4 s u C 4 o + C 5 g e C 4 n u C 4 l + C 4 o u C 5 j C A o S E V M V E g p L 0 F 1 d G 9 S Z W 1 v d m V k Q 2 9 s d W 1 u c z E u e y X g u Y D g u J v g u K X g u L X g u Y j g u K L g u J k g 4 L m B 4 L i b 4 L i l 4 L i H L D Z 9 J n F 1 b 3 Q 7 L C Z x d W 9 0 O 1 N l Y 3 R p b 2 4 x L + C 4 m u C 4 o + C 4 t O C 4 g e C 4 s u C 4 o y A o U 0 V S V k l D R S k g X H U w M D N l X H U w M D N l I O C 4 g e C 4 s u C 4 o + C 5 g e C 4 n u C 4 l + C 4 o u C 5 j C A o S E V M V E g p L 0 F 1 d G 9 S Z W 1 v d m V k Q 2 9 s d W 1 u c z E u e + C 5 g O C 4 q u C 4 m e C 4 r S D g u I v g u L f g u Y n g u K 0 s N 3 0 m c X V v d D s s J n F 1 b 3 Q 7 U 2 V j d G l v b j E v 4 L i a 4 L i j 4 L i 0 4 L i B 4 L i y 4 L i j I C h T R V J W S U N F K S B c d T A w M 2 V c d T A w M 2 U g 4 L i B 4 L i y 4 L i j 4 L m B 4 L i e 4 L i X 4 L i i 4 L m M I C h I R U x U S C k v Q X V 0 b 1 J l b W 9 2 Z W R D b 2 x 1 b W 5 z M S 5 7 4 L m A 4 L i q 4 L i Z 4 L i t I O C 4 g u C 4 s u C 4 o i w 4 f S Z x d W 9 0 O y w m c X V v d D t T Z W N 0 a W 9 u M S / g u J r g u K P g u L T g u I H g u L L g u K M g K F N F U l Z J Q 0 U p I F x 1 M D A z Z V x 1 M D A z Z S D g u I H g u L L g u K P g u Y H g u J 7 g u J f g u K L g u Y w g K E h F T F R I K S 9 B d X R v U m V t b 3 Z l Z E N v b H V t b n M x L n v g u J v g u K P g u L T g u K H g u L L g u J M g K O C 4 q + C 4 u O C 5 i e C 4 m S k s O X 0 m c X V v d D s s J n F 1 b 3 Q 7 U 2 V j d G l v b j E v 4 L i a 4 L i j 4 L i 0 4 L i B 4 L i y 4 L i j I C h T R V J W S U N F K S B c d T A w M 2 V c d T A w M 2 U g 4 L i B 4 L i y 4 L i j 4 L m B 4 L i e 4 L i X 4 L i i 4 L m M I C h I R U x U S C k v Q X V 0 b 1 J l b W 9 2 Z W R D b 2 x 1 b W 5 z M S 5 7 4 L i h 4 L i 5 4 L i l 4 L i E 4 L m I 4 L i y I C h c d T A w M j c w M D A g 4 L i a 4 L i y 4 L i X K S w x M H 0 m c X V v d D t d L C Z x d W 9 0 O 0 N v b H V t b k N v d W 5 0 J n F 1 b 3 Q 7 O j E x L C Z x d W 9 0 O 0 t l e U N v b H V t b k 5 h b W V z J n F 1 b 3 Q 7 O l t d L C Z x d W 9 0 O 0 N v b H V t b k l k Z W 5 0 a X R p Z X M m c X V v d D s 6 W y Z x d W 9 0 O 1 N l Y 3 R p b 2 4 x L + C 4 m u C 4 o + C 4 t O C 4 g e C 4 s u C 4 o y A o U 0 V S V k l D R S k g X H U w M D N l X H U w M D N l I O C 4 g e C 4 s u C 4 o + C 5 g e C 4 n u C 4 l + C 4 o u C 5 j C A o S E V M V E g p L 0 F 1 d G 9 S Z W 1 v d m V k Q 2 9 s d W 1 u c z E u e + C 4 q + C 4 p e C 4 s e C 4 g e C 4 l + C 4 o + C 4 s e C 4 n u C 4 o u C 5 j C w w f S Z x d W 9 0 O y w m c X V v d D t T Z W N 0 a W 9 u M S / g u J r g u K P g u L T g u I H g u L L g u K M g K F N F U l Z J Q 0 U p I F x 1 M D A z Z V x 1 M D A z Z S D g u I H g u L L g u K P g u Y H g u J 7 g u J f g u K L g u Y w g K E h F T F R I K S 9 B d X R v U m V t b 3 Z l Z E N v b H V t b n M x L n v g u Y D g u J v g u L T g u J Q s M X 0 m c X V v d D s s J n F 1 b 3 Q 7 U 2 V j d G l v b j E v 4 L i a 4 L i j 4 L i 0 4 L i B 4 L i y 4 L i j I C h T R V J W S U N F K S B c d T A w M 2 V c d T A w M 2 U g 4 L i B 4 L i y 4 L i j 4 L m B 4 L i e 4 L i X 4 L i i 4 L m M I C h I R U x U S C k v Q X V 0 b 1 J l b W 9 2 Z W R D b 2 x 1 b W 5 z M S 5 7 4 L i q 4 L i 5 4 L i H 4 L i q 4 L i 4 4 L i U L D J 9 J n F 1 b 3 Q 7 L C Z x d W 9 0 O 1 N l Y 3 R p b 2 4 x L + C 4 m u C 4 o + C 4 t O C 4 g e C 4 s u C 4 o y A o U 0 V S V k l D R S k g X H U w M D N l X H U w M D N l I O C 4 g e C 4 s u C 4 o + C 5 g e C 4 n u C 4 l + C 4 o u C 5 j C A o S E V M V E g p L 0 F 1 d G 9 S Z W 1 v d m V k Q 2 9 s d W 1 u c z E u e + C 4 l e C 5 i O C 4 s + C 4 q u C 4 u O C 4 l C w z f S Z x d W 9 0 O y w m c X V v d D t T Z W N 0 a W 9 u M S / g u J r g u K P g u L T g u I H g u L L g u K M g K F N F U l Z J Q 0 U p I F x 1 M D A z Z V x 1 M D A z Z S D g u I H g u L L g u K P g u Y H g u J 7 g u J f g u K L g u Y w g K E h F T F R I K S 9 B d X R v U m V t b 3 Z l Z E N v b H V t b n M x L n v g u K X g u Y j g u L L g u K r g u L j g u J Q s N H 0 m c X V v d D s s J n F 1 b 3 Q 7 U 2 V j d G l v b j E v 4 L i a 4 L i j 4 L i 0 4 L i B 4 L i y 4 L i j I C h T R V J W S U N F K S B c d T A w M 2 V c d T A w M 2 U g 4 L i B 4 L i y 4 L i j 4 L m B 4 L i e 4 L i X 4 L i i 4 L m M I C h I R U x U S C k v Q X V 0 b 1 J l b W 9 2 Z W R D b 2 x 1 b W 5 z M S 5 7 4 L m A 4 L i b 4 L i l 4 L i 1 4 L m I 4 L i i 4 L i Z I O C 5 g e C 4 m + C 4 p e C 4 h y w 1 f S Z x d W 9 0 O y w m c X V v d D t T Z W N 0 a W 9 u M S / g u J r g u K P g u L T g u I H g u L L g u K M g K F N F U l Z J Q 0 U p I F x 1 M D A z Z V x 1 M D A z Z S D g u I H g u L L g u K P g u Y H g u J 7 g u J f g u K L g u Y w g K E h F T F R I K S 9 B d X R v U m V t b 3 Z l Z E N v b H V t b n M x L n s l 4 L m A 4 L i b 4 L i l 4 L i 1 4 L m I 4 L i i 4 L i Z I O C 5 g e C 4 m + C 4 p e C 4 h y w 2 f S Z x d W 9 0 O y w m c X V v d D t T Z W N 0 a W 9 u M S / g u J r g u K P g u L T g u I H g u L L g u K M g K F N F U l Z J Q 0 U p I F x 1 M D A z Z V x 1 M D A z Z S D g u I H g u L L g u K P g u Y H g u J 7 g u J f g u K L g u Y w g K E h F T F R I K S 9 B d X R v U m V t b 3 Z l Z E N v b H V t b n M x L n v g u Y D g u K r g u J n g u K 0 g 4 L i L 4 L i 3 4 L m J 4 L i t L D d 9 J n F 1 b 3 Q 7 L C Z x d W 9 0 O 1 N l Y 3 R p b 2 4 x L + C 4 m u C 4 o + C 4 t O C 4 g e C 4 s u C 4 o y A o U 0 V S V k l D R S k g X H U w M D N l X H U w M D N l I O C 4 g e C 4 s u C 4 o + C 5 g e C 4 n u C 4 l + C 4 o u C 5 j C A o S E V M V E g p L 0 F 1 d G 9 S Z W 1 v d m V k Q 2 9 s d W 1 u c z E u e + C 5 g O C 4 q u C 4 m e C 4 r S D g u I L g u L L g u K I s O H 0 m c X V v d D s s J n F 1 b 3 Q 7 U 2 V j d G l v b j E v 4 L i a 4 L i j 4 L i 0 4 L i B 4 L i y 4 L i j I C h T R V J W S U N F K S B c d T A w M 2 V c d T A w M 2 U g 4 L i B 4 L i y 4 L i j 4 L m B 4 L i e 4 L i X 4 L i i 4 L m M I C h I R U x U S C k v Q X V 0 b 1 J l b W 9 2 Z W R D b 2 x 1 b W 5 z M S 5 7 4 L i b 4 L i j 4 L i 0 4 L i h 4 L i y 4 L i T I C j g u K v g u L j g u Y n g u J k p L D l 9 J n F 1 b 3 Q 7 L C Z x d W 9 0 O 1 N l Y 3 R p b 2 4 x L + C 4 m u C 4 o + C 4 t O C 4 g e C 4 s u C 4 o y A o U 0 V S V k l D R S k g X H U w M D N l X H U w M D N l I O C 4 g e C 4 s u C 4 o + C 5 g e C 4 n u C 4 l + C 4 o u C 5 j C A o S E V M V E g p L 0 F 1 d G 9 S Z W 1 v d m V k Q 2 9 s d W 1 u c z E u e + C 4 o e C 4 u e C 4 p e C 4 h O C 5 i O C 4 s i A o X H U w M D I 3 M D A w I O C 4 m u C 4 s u C 4 l y k s M T B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8 l R T A l Q j g l O U E l R T A l Q j g l Q T M l R T A l Q j g l Q j Q l R T A l Q j g l O D E l R T A l Q j g l Q j I l R T A l Q j g l Q T M l M j A o U 0 V S V k l D R S k l M j A l M 0 U l M 0 U l M j A l R T A l Q j g l O D E l R T A l Q j g l Q j I l R T A l Q j g l Q T M l R T A l Q j k l O D E l R T A l Q j g l O U U l R T A l Q j g l O T c l R T A l Q j g l Q T I l R T A l Q j k l O E M l M j A o S E V M V E g p J T I w K D M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F M C V C O C U 5 Q S V F M C V C O C V B M y V F M C V C O C V C N C V F M C V C O C U 4 M S V F M C V C O C V C M i V F M C V C O C V B M y U y M C h T R V J W S U N F K S U y M C U z R S U z R S U y M C V F M C V C O C U 4 M S V F M C V C O C V C M i V F M C V C O C V B M y V F M C V C O S U 4 M S V F M C V C O C U 5 R S V F M C V C O C U 5 N y V F M C V C O C V B M i V F M C V C O S U 4 Q y U y M C h I R U x U S C k l M j A o M y k v R G F 0 Y T I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U w J U I 4 J T l B J U U w J U I 4 J U E z J U U w J U I 4 J U I 0 J U U w J U I 4 J T g x J U U w J U I 4 J U I y J U U w J U I 4 J U E z J T I w K F N F U l Z J Q 0 U p J T I w J T N F J T N F J T I w J U U w J U I 4 J T g x J U U w J U I 4 J U I y J U U w J U I 4 J U E z J U U w J U I 5 J T g x J U U w J U I 4 J T l F J U U w J U I 4 J T k 3 J U U w J U I 4 J U E y J U U w J U I 5 J T h D J T I w K E h F T F R I K S U y M C g z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F M C V C O C U 5 Q S V F M C V C O C V B M y V F M C V C O C V C N C V F M C V C O C U 4 M S V F M C V C O C V C M i V F M C V C O C V B M y U y M C h T R V J W S U N F K S U y M C U z R S U z R S U y M C V F M C V C O C U 4 M S V F M C V C O C V C M i V F M C V C O C V B M y V F M C V C O C U 5 N y V F M C V C O S U 4 O C V F M C V C O C V B R C V F M C V C O C U 4 N y V F M C V C O S U 4 M C V F M C V C O C U 5 N y V F M C V C O C V C N S V F M C V C O S U 4 O C V F M C V C O C V B M i V F M C V C O C V B N y V F M C V C O S U 4 M S V F M C V C O C V B N S V F M C V C O C V C M C V F M C V C O C V B Q S V F M C V C O C V C M S V F M C V C O C U 5 O S V F M C V C O C U 5 N y V F M C V C O C U 5 O S V F M C V C O C V C M i V F M C V C O C U 4 M S V F M C V C O C V C M i V F M C V C O C V B M y U y M C h U T 1 V S S V N N K S U y M C g z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R d W V y e U l E I i B W Y W x 1 Z T 0 i c z Q 5 O G V i Z T J j L W Q w M j I t N D Q 3 O C 1 h N 2 Z l L W Z h M D U z M D k 3 Y T h h M i I g L z 4 8 R W 5 0 c n k g V H l w Z T 0 i R m l s b E V y c m 9 y Q 2 9 k Z S I g V m F s d W U 9 I n N V b m t u b 3 d u I i A v P j x F b n R y e S B U e X B l P S J B Z G R l Z F R v R G F 0 Y U 1 v Z G V s I i B W Y W x 1 Z T 0 i b D A i I C 8 + P E V u d H J 5 I F R 5 c G U 9 I k Z p b G x M Y X N 0 V X B k Y X R l Z C I g V m F s d W U 9 I m Q y M D I 0 L T A 0 L T E 4 V D E w O j E w O j E 1 L j Y w O D g 2 N D l a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M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4 L i a 4 L i j 4 L i 0 4 L i B 4 L i y 4 L i j I C h T R V J W S U N F K S B c d T A w M 2 V c d T A w M 2 U g 4 L i B 4 L i y 4 L i j 4 L i X 4 L m I 4 L i t 4 L i H 4 L m A 4 L i X 4 L i 1 4 L m I 4 L i i 4 L i n 4 L m B 4 L i l 4 L i w 4 L i q 4 L i x 4 L i Z 4 L i X 4 L i Z 4 L i y 4 L i B 4 L i y 4 L i j I C h U T 1 V S S V N N K S 9 B d X R v U m V t b 3 Z l Z E N v b H V t b n M x L n v g u K v g u K X g u L H g u I H g u J f g u K P g u L H g u J 7 g u K L g u Y w s M H 0 m c X V v d D s s J n F 1 b 3 Q 7 U 2 V j d G l v b j E v 4 L i a 4 L i j 4 L i 0 4 L i B 4 L i y 4 L i j I C h T R V J W S U N F K S B c d T A w M 2 V c d T A w M 2 U g 4 L i B 4 L i y 4 L i j 4 L i X 4 L m I 4 L i t 4 L i H 4 L m A 4 L i X 4 L i 1 4 L m I 4 L i i 4 L i n 4 L m B 4 L i l 4 L i w 4 L i q 4 L i x 4 L i Z 4 L i X 4 L i Z 4 L i y 4 L i B 4 L i y 4 L i j I C h U T 1 V S S V N N K S 9 B d X R v U m V t b 3 Z l Z E N v b H V t b n M x L n v g u Y D g u J v g u L T g u J Q s M X 0 m c X V v d D s s J n F 1 b 3 Q 7 U 2 V j d G l v b j E v 4 L i a 4 L i j 4 L i 0 4 L i B 4 L i y 4 L i j I C h T R V J W S U N F K S B c d T A w M 2 V c d T A w M 2 U g 4 L i B 4 L i y 4 L i j 4 L i X 4 L m I 4 L i t 4 L i H 4 L m A 4 L i X 4 L i 1 4 L m I 4 L i i 4 L i n 4 L m B 4 L i l 4 L i w 4 L i q 4 L i x 4 L i Z 4 L i X 4 L i Z 4 L i y 4 L i B 4 L i y 4 L i j I C h U T 1 V S S V N N K S 9 B d X R v U m V t b 3 Z l Z E N v b H V t b n M x L n v g u K r g u L n g u I f g u K r g u L j g u J Q s M n 0 m c X V v d D s s J n F 1 b 3 Q 7 U 2 V j d G l v b j E v 4 L i a 4 L i j 4 L i 0 4 L i B 4 L i y 4 L i j I C h T R V J W S U N F K S B c d T A w M 2 V c d T A w M 2 U g 4 L i B 4 L i y 4 L i j 4 L i X 4 L m I 4 L i t 4 L i H 4 L m A 4 L i X 4 L i 1 4 L m I 4 L i i 4 L i n 4 L m B 4 L i l 4 L i w 4 L i q 4 L i x 4 L i Z 4 L i X 4 L i Z 4 L i y 4 L i B 4 L i y 4 L i j I C h U T 1 V S S V N N K S 9 B d X R v U m V t b 3 Z l Z E N v b H V t b n M x L n v g u J X g u Y j g u L P g u K r g u L j g u J Q s M 3 0 m c X V v d D s s J n F 1 b 3 Q 7 U 2 V j d G l v b j E v 4 L i a 4 L i j 4 L i 0 4 L i B 4 L i y 4 L i j I C h T R V J W S U N F K S B c d T A w M 2 V c d T A w M 2 U g 4 L i B 4 L i y 4 L i j 4 L i X 4 L m I 4 L i t 4 L i H 4 L m A 4 L i X 4 L i 1 4 L m I 4 L i i 4 L i n 4 L m B 4 L i l 4 L i w 4 L i q 4 L i x 4 L i Z 4 L i X 4 L i Z 4 L i y 4 L i B 4 L i y 4 L i j I C h U T 1 V S S V N N K S 9 B d X R v U m V t b 3 Z l Z E N v b H V t b n M x L n v g u K X g u Y j g u L L g u K r g u L j g u J Q s N H 0 m c X V v d D s s J n F 1 b 3 Q 7 U 2 V j d G l v b j E v 4 L i a 4 L i j 4 L i 0 4 L i B 4 L i y 4 L i j I C h T R V J W S U N F K S B c d T A w M 2 V c d T A w M 2 U g 4 L i B 4 L i y 4 L i j 4 L i X 4 L m I 4 L i t 4 L i H 4 L m A 4 L i X 4 L i 1 4 L m I 4 L i i 4 L i n 4 L m B 4 L i l 4 L i w 4 L i q 4 L i x 4 L i Z 4 L i X 4 L i Z 4 L i y 4 L i B 4 L i y 4 L i j I C h U T 1 V S S V N N K S 9 B d X R v U m V t b 3 Z l Z E N v b H V t b n M x L n v g u Y D g u J v g u K X g u L X g u Y j g u K L g u J k g 4 L m B 4 L i b 4 L i l 4 L i H L D V 9 J n F 1 b 3 Q 7 L C Z x d W 9 0 O 1 N l Y 3 R p b 2 4 x L + C 4 m u C 4 o + C 4 t O C 4 g e C 4 s u C 4 o y A o U 0 V S V k l D R S k g X H U w M D N l X H U w M D N l I O C 4 g e C 4 s u C 4 o + C 4 l + C 5 i O C 4 r e C 4 h + C 5 g O C 4 l + C 4 t e C 5 i O C 4 o u C 4 p + C 5 g e C 4 p e C 4 s O C 4 q u C 4 s e C 4 m e C 4 l + C 4 m e C 4 s u C 4 g e C 4 s u C 4 o y A o V E 9 V U k l T T S k v Q X V 0 b 1 J l b W 9 2 Z W R D b 2 x 1 b W 5 z M S 5 7 J e C 5 g O C 4 m + C 4 p e C 4 t e C 5 i O C 4 o u C 4 m S D g u Y H g u J v g u K X g u I c s N n 0 m c X V v d D s s J n F 1 b 3 Q 7 U 2 V j d G l v b j E v 4 L i a 4 L i j 4 L i 0 4 L i B 4 L i y 4 L i j I C h T R V J W S U N F K S B c d T A w M 2 V c d T A w M 2 U g 4 L i B 4 L i y 4 L i j 4 L i X 4 L m I 4 L i t 4 L i H 4 L m A 4 L i X 4 L i 1 4 L m I 4 L i i 4 L i n 4 L m B 4 L i l 4 L i w 4 L i q 4 L i x 4 L i Z 4 L i X 4 L i Z 4 L i y 4 L i B 4 L i y 4 L i j I C h U T 1 V S S V N N K S 9 B d X R v U m V t b 3 Z l Z E N v b H V t b n M x L n v g u Y D g u K r g u J n g u K 0 g 4 L i L 4 L i 3 4 L m J 4 L i t L D d 9 J n F 1 b 3 Q 7 L C Z x d W 9 0 O 1 N l Y 3 R p b 2 4 x L + C 4 m u C 4 o + C 4 t O C 4 g e C 4 s u C 4 o y A o U 0 V S V k l D R S k g X H U w M D N l X H U w M D N l I O C 4 g e C 4 s u C 4 o + C 4 l + C 5 i O C 4 r e C 4 h + C 5 g O C 4 l + C 4 t e C 5 i O C 4 o u C 4 p + C 5 g e C 4 p e C 4 s O C 4 q u C 4 s e C 4 m e C 4 l + C 4 m e C 4 s u C 4 g e C 4 s u C 4 o y A o V E 9 V U k l T T S k v Q X V 0 b 1 J l b W 9 2 Z W R D b 2 x 1 b W 5 z M S 5 7 4 L m A 4 L i q 4 L i Z 4 L i t I O C 4 g u C 4 s u C 4 o i w 4 f S Z x d W 9 0 O y w m c X V v d D t T Z W N 0 a W 9 u M S / g u J r g u K P g u L T g u I H g u L L g u K M g K F N F U l Z J Q 0 U p I F x 1 M D A z Z V x 1 M D A z Z S D g u I H g u L L g u K P g u J f g u Y j g u K 3 g u I f g u Y D g u J f g u L X g u Y j g u K L g u K f g u Y H g u K X g u L D g u K r g u L H g u J n g u J f g u J n g u L L g u I H g u L L g u K M g K F R P V V J J U 0 0 p L 0 F 1 d G 9 S Z W 1 v d m V k Q 2 9 s d W 1 u c z E u e + C 4 m + C 4 o + C 4 t O C 4 o e C 4 s u C 4 k y A o 4 L i r 4 L i 4 4 L m J 4 L i Z K S w 5 f S Z x d W 9 0 O y w m c X V v d D t T Z W N 0 a W 9 u M S / g u J r g u K P g u L T g u I H g u L L g u K M g K F N F U l Z J Q 0 U p I F x 1 M D A z Z V x 1 M D A z Z S D g u I H g u L L g u K P g u J f g u Y j g u K 3 g u I f g u Y D g u J f g u L X g u Y j g u K L g u K f g u Y H g u K X g u L D g u K r g u L H g u J n g u J f g u J n g u L L g u I H g u L L g u K M g K F R P V V J J U 0 0 p L 0 F 1 d G 9 S Z W 1 v d m V k Q 2 9 s d W 1 u c z E u e + C 4 o e C 4 u e C 4 p e C 4 h O C 5 i O C 4 s i A o X H U w M D I 3 M D A w I O C 4 m u C 4 s u C 4 l y k s M T B 9 J n F 1 b 3 Q 7 X S w m c X V v d D t D b 2 x 1 b W 5 D b 3 V u d C Z x d W 9 0 O z o x M S w m c X V v d D t L Z X l D b 2 x 1 b W 5 O Y W 1 l c y Z x d W 9 0 O z p b X S w m c X V v d D t D b 2 x 1 b W 5 J Z G V u d G l 0 a W V z J n F 1 b 3 Q 7 O l s m c X V v d D t T Z W N 0 a W 9 u M S / g u J r g u K P g u L T g u I H g u L L g u K M g K F N F U l Z J Q 0 U p I F x 1 M D A z Z V x 1 M D A z Z S D g u I H g u L L g u K P g u J f g u Y j g u K 3 g u I f g u Y D g u J f g u L X g u Y j g u K L g u K f g u Y H g u K X g u L D g u K r g u L H g u J n g u J f g u J n g u L L g u I H g u L L g u K M g K F R P V V J J U 0 0 p L 0 F 1 d G 9 S Z W 1 v d m V k Q 2 9 s d W 1 u c z E u e + C 4 q + C 4 p e C 4 s e C 4 g e C 4 l + C 4 o + C 4 s e C 4 n u C 4 o u C 5 j C w w f S Z x d W 9 0 O y w m c X V v d D t T Z W N 0 a W 9 u M S / g u J r g u K P g u L T g u I H g u L L g u K M g K F N F U l Z J Q 0 U p I F x 1 M D A z Z V x 1 M D A z Z S D g u I H g u L L g u K P g u J f g u Y j g u K 3 g u I f g u Y D g u J f g u L X g u Y j g u K L g u K f g u Y H g u K X g u L D g u K r g u L H g u J n g u J f g u J n g u L L g u I H g u L L g u K M g K F R P V V J J U 0 0 p L 0 F 1 d G 9 S Z W 1 v d m V k Q 2 9 s d W 1 u c z E u e + C 5 g O C 4 m + C 4 t O C 4 l C w x f S Z x d W 9 0 O y w m c X V v d D t T Z W N 0 a W 9 u M S / g u J r g u K P g u L T g u I H g u L L g u K M g K F N F U l Z J Q 0 U p I F x 1 M D A z Z V x 1 M D A z Z S D g u I H g u L L g u K P g u J f g u Y j g u K 3 g u I f g u Y D g u J f g u L X g u Y j g u K L g u K f g u Y H g u K X g u L D g u K r g u L H g u J n g u J f g u J n g u L L g u I H g u L L g u K M g K F R P V V J J U 0 0 p L 0 F 1 d G 9 S Z W 1 v d m V k Q 2 9 s d W 1 u c z E u e + C 4 q u C 4 u e C 4 h + C 4 q u C 4 u O C 4 l C w y f S Z x d W 9 0 O y w m c X V v d D t T Z W N 0 a W 9 u M S / g u J r g u K P g u L T g u I H g u L L g u K M g K F N F U l Z J Q 0 U p I F x 1 M D A z Z V x 1 M D A z Z S D g u I H g u L L g u K P g u J f g u Y j g u K 3 g u I f g u Y D g u J f g u L X g u Y j g u K L g u K f g u Y H g u K X g u L D g u K r g u L H g u J n g u J f g u J n g u L L g u I H g u L L g u K M g K F R P V V J J U 0 0 p L 0 F 1 d G 9 S Z W 1 v d m V k Q 2 9 s d W 1 u c z E u e + C 4 l e C 5 i O C 4 s + C 4 q u C 4 u O C 4 l C w z f S Z x d W 9 0 O y w m c X V v d D t T Z W N 0 a W 9 u M S / g u J r g u K P g u L T g u I H g u L L g u K M g K F N F U l Z J Q 0 U p I F x 1 M D A z Z V x 1 M D A z Z S D g u I H g u L L g u K P g u J f g u Y j g u K 3 g u I f g u Y D g u J f g u L X g u Y j g u K L g u K f g u Y H g u K X g u L D g u K r g u L H g u J n g u J f g u J n g u L L g u I H g u L L g u K M g K F R P V V J J U 0 0 p L 0 F 1 d G 9 S Z W 1 v d m V k Q 2 9 s d W 1 u c z E u e + C 4 p e C 5 i O C 4 s u C 4 q u C 4 u O C 4 l C w 0 f S Z x d W 9 0 O y w m c X V v d D t T Z W N 0 a W 9 u M S / g u J r g u K P g u L T g u I H g u L L g u K M g K F N F U l Z J Q 0 U p I F x 1 M D A z Z V x 1 M D A z Z S D g u I H g u L L g u K P g u J f g u Y j g u K 3 g u I f g u Y D g u J f g u L X g u Y j g u K L g u K f g u Y H g u K X g u L D g u K r g u L H g u J n g u J f g u J n g u L L g u I H g u L L g u K M g K F R P V V J J U 0 0 p L 0 F 1 d G 9 S Z W 1 v d m V k Q 2 9 s d W 1 u c z E u e + C 5 g O C 4 m + C 4 p e C 4 t e C 5 i O C 4 o u C 4 m S D g u Y H g u J v g u K X g u I c s N X 0 m c X V v d D s s J n F 1 b 3 Q 7 U 2 V j d G l v b j E v 4 L i a 4 L i j 4 L i 0 4 L i B 4 L i y 4 L i j I C h T R V J W S U N F K S B c d T A w M 2 V c d T A w M 2 U g 4 L i B 4 L i y 4 L i j 4 L i X 4 L m I 4 L i t 4 L i H 4 L m A 4 L i X 4 L i 1 4 L m I 4 L i i 4 L i n 4 L m B 4 L i l 4 L i w 4 L i q 4 L i x 4 L i Z 4 L i X 4 L i Z 4 L i y 4 L i B 4 L i y 4 L i j I C h U T 1 V S S V N N K S 9 B d X R v U m V t b 3 Z l Z E N v b H V t b n M x L n s l 4 L m A 4 L i b 4 L i l 4 L i 1 4 L m I 4 L i i 4 L i Z I O C 5 g e C 4 m + C 4 p e C 4 h y w 2 f S Z x d W 9 0 O y w m c X V v d D t T Z W N 0 a W 9 u M S / g u J r g u K P g u L T g u I H g u L L g u K M g K F N F U l Z J Q 0 U p I F x 1 M D A z Z V x 1 M D A z Z S D g u I H g u L L g u K P g u J f g u Y j g u K 3 g u I f g u Y D g u J f g u L X g u Y j g u K L g u K f g u Y H g u K X g u L D g u K r g u L H g u J n g u J f g u J n g u L L g u I H g u L L g u K M g K F R P V V J J U 0 0 p L 0 F 1 d G 9 S Z W 1 v d m V k Q 2 9 s d W 1 u c z E u e + C 5 g O C 4 q u C 4 m e C 4 r S D g u I v g u L f g u Y n g u K 0 s N 3 0 m c X V v d D s s J n F 1 b 3 Q 7 U 2 V j d G l v b j E v 4 L i a 4 L i j 4 L i 0 4 L i B 4 L i y 4 L i j I C h T R V J W S U N F K S B c d T A w M 2 V c d T A w M 2 U g 4 L i B 4 L i y 4 L i j 4 L i X 4 L m I 4 L i t 4 L i H 4 L m A 4 L i X 4 L i 1 4 L m I 4 L i i 4 L i n 4 L m B 4 L i l 4 L i w 4 L i q 4 L i x 4 L i Z 4 L i X 4 L i Z 4 L i y 4 L i B 4 L i y 4 L i j I C h U T 1 V S S V N N K S 9 B d X R v U m V t b 3 Z l Z E N v b H V t b n M x L n v g u Y D g u K r g u J n g u K 0 g 4 L i C 4 L i y 4 L i i L D h 9 J n F 1 b 3 Q 7 L C Z x d W 9 0 O 1 N l Y 3 R p b 2 4 x L + C 4 m u C 4 o + C 4 t O C 4 g e C 4 s u C 4 o y A o U 0 V S V k l D R S k g X H U w M D N l X H U w M D N l I O C 4 g e C 4 s u C 4 o + C 4 l + C 5 i O C 4 r e C 4 h + C 5 g O C 4 l + C 4 t e C 5 i O C 4 o u C 4 p + C 5 g e C 4 p e C 4 s O C 4 q u C 4 s e C 4 m e C 4 l + C 4 m e C 4 s u C 4 g e C 4 s u C 4 o y A o V E 9 V U k l T T S k v Q X V 0 b 1 J l b W 9 2 Z W R D b 2 x 1 b W 5 z M S 5 7 4 L i b 4 L i j 4 L i 0 4 L i h 4 L i y 4 L i T I C j g u K v g u L j g u Y n g u J k p L D l 9 J n F 1 b 3 Q 7 L C Z x d W 9 0 O 1 N l Y 3 R p b 2 4 x L + C 4 m u C 4 o + C 4 t O C 4 g e C 4 s u C 4 o y A o U 0 V S V k l D R S k g X H U w M D N l X H U w M D N l I O C 4 g e C 4 s u C 4 o + C 4 l + C 5 i O C 4 r e C 4 h + C 5 g O C 4 l + C 4 t e C 5 i O C 4 o u C 4 p + C 5 g e C 4 p e C 4 s O C 4 q u C 4 s e C 4 m e C 4 l + C 4 m e C 4 s u C 4 g e C 4 s u C 4 o y A o V E 9 V U k l T T S k v Q X V 0 b 1 J l b W 9 2 Z W R D b 2 x 1 b W 5 z M S 5 7 4 L i h 4 L i 5 4 L i l 4 L i E 4 L m I 4 L i y I C h c d T A w M j c w M D A g 4 L i a 4 L i y 4 L i X K S w x M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y V F M C V C O C U 5 Q S V F M C V C O C V B M y V F M C V C O C V C N C V F M C V C O C U 4 M S V F M C V C O C V C M i V F M C V C O C V B M y U y M C h T R V J W S U N F K S U y M C U z R S U z R S U y M C V F M C V C O C U 4 M S V F M C V C O C V C M i V F M C V C O C V B M y V F M C V C O C U 5 N y V F M C V C O S U 4 O C V F M C V C O C V B R C V F M C V C O C U 4 N y V F M C V C O S U 4 M C V F M C V C O C U 5 N y V F M C V C O C V C N S V F M C V C O S U 4 O C V F M C V C O C V B M i V F M C V C O C V B N y V F M C V C O S U 4 M S V F M C V C O C V B N S V F M C V C O C V C M C V F M C V C O C V B Q S V F M C V C O C V C M S V F M C V C O C U 5 O S V F M C V C O C U 5 N y V F M C V C O C U 5 O S V F M C V C O C V C M i V F M C V C O C U 4 M S V F M C V C O C V C M i V F M C V C O C V B M y U y M C h U T 1 V S S V N N K S U y M C g z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T A l Q j g l O U E l R T A l Q j g l Q T M l R T A l Q j g l Q j Q l R T A l Q j g l O D E l R T A l Q j g l Q j I l R T A l Q j g l Q T M l M j A o U 0 V S V k l D R S k l M j A l M 0 U l M 0 U l M j A l R T A l Q j g l O D E l R T A l Q j g l Q j I l R T A l Q j g l Q T M l R T A l Q j g l O T c l R T A l Q j k l O D g l R T A l Q j g l Q U Q l R T A l Q j g l O D c l R T A l Q j k l O D A l R T A l Q j g l O T c l R T A l Q j g l Q j U l R T A l Q j k l O D g l R T A l Q j g l Q T I l R T A l Q j g l Q T c l R T A l Q j k l O D E l R T A l Q j g l Q T U l R T A l Q j g l Q j A l R T A l Q j g l Q U E l R T A l Q j g l Q j E l R T A l Q j g l O T k l R T A l Q j g l O T c l R T A l Q j g l O T k l R T A l Q j g l Q j I l R T A l Q j g l O D E l R T A l Q j g l Q j I l R T A l Q j g l Q T M l M j A o V E 9 V U k l T T S k l M j A o M y k v R G F 0 Y T I 2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U w J U I 4 J T l B J U U w J U I 4 J U E z J U U w J U I 4 J U I 0 J U U w J U I 4 J T g x J U U w J U I 4 J U I y J U U w J U I 4 J U E z J T I w K F N F U l Z J Q 0 U p J T I w J T N F J T N F J T I w J U U w J U I 4 J T g x J U U w J U I 4 J U I y J U U w J U I 4 J U E z J U U w J U I 4 J T k 3 J U U w J U I 5 J T g 4 J U U w J U I 4 J U F E J U U w J U I 4 J T g 3 J U U w J U I 5 J T g w J U U w J U I 4 J T k 3 J U U w J U I 4 J U I 1 J U U w J U I 5 J T g 4 J U U w J U I 4 J U E y J U U w J U I 4 J U E 3 J U U w J U I 5 J T g x J U U w J U I 4 J U E 1 J U U w J U I 4 J U I w J U U w J U I 4 J U F B J U U w J U I 4 J U I x J U U w J U I 4 J T k 5 J U U w J U I 4 J T k 3 J U U w J U I 4 J T k 5 J U U w J U I 4 J U I y J U U w J U I 4 J T g x J U U w J U I 4 J U I y J U U w J U I 4 J U E z J T I w K F R P V V J J U 0 0 p J T I w K D M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U w J U I 4 J T l B J U U w J U I 4 J U E z J U U w J U I 4 J U I 0 J U U w J U I 4 J T g x J U U w J U I 4 J U I y J U U w J U I 4 J U E z J T I w K F N F U l Z J Q 0 U p J T I w J T N F J T N F J T I w J U U w J U I 4 J T g y J U U w J U I 4 J T k 5 J U U w J U I 4 J U F B J U U w J U I 5 J T g 4 J U U w J U I 4 J T g 3 J U U w J U I 5 J T g x J U U w J U I 4 J U E 1 J U U w J U I 4 J U I w J U U w J U I 5 J T g y J U U w J U I 4 J U E 1 J U U w J U I 4 J T g 4 J U U w J U I 4 J U I 0 J U U w J U I 4 J U F B J U U w J U I 4 J T k 1 J U U w J U I 4 J U I 0 J U U w J U I 4 J T g x J U U w J U I 4 J U F B J U U w J U I 5 J T h D J T I w K F R S Q U 5 T K S U y M C g z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R d W V y e U l E I i B W Y W x 1 Z T 0 i c z A 3 Y T F h Y j I 4 L T A w Z W M t N G N h N y 0 4 Y j R j L T I 5 Y j J i Z j E 5 Z D B h Y y I g L z 4 8 R W 5 0 c n k g V H l w Z T 0 i R m l s b E V y c m 9 y Q 2 9 k Z S I g V m F s d W U 9 I n N V b m t u b 3 d u I i A v P j x F b n R y e S B U e X B l P S J B Z G R l Z F R v R G F 0 Y U 1 v Z G V s I i B W Y W x 1 Z T 0 i b D A i I C 8 + P E V u d H J 5 I F R 5 c G U 9 I k Z p b G x M Y X N 0 V X B k Y X R l Z C I g V m F s d W U 9 I m Q y M D I 0 L T A 0 L T E 4 V D E w O j E w O j E 1 L j Y z M z M 3 M j h a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M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4 L i a 4 L i j 4 L i 0 4 L i B 4 L i y 4 L i j I C h T R V J W S U N F K S B c d T A w M 2 V c d T A w M 2 U g 4 L i C 4 L i Z 4 L i q 4 L m I 4 L i H 4 L m B 4 L i l 4 L i w 4 L m C 4 L i l 4 L i I 4 L i 0 4 L i q 4 L i V 4 L i 0 4 L i B 4 L i q 4 L m M I C h U U k F O U y k v Q X V 0 b 1 J l b W 9 2 Z W R D b 2 x 1 b W 5 z M S 5 7 4 L i r 4 L i l 4 L i x 4 L i B 4 L i X 4 L i j 4 L i x 4 L i e 4 L i i 4 L m M L D B 9 J n F 1 b 3 Q 7 L C Z x d W 9 0 O 1 N l Y 3 R p b 2 4 x L + C 4 m u C 4 o + C 4 t O C 4 g e C 4 s u C 4 o y A o U 0 V S V k l D R S k g X H U w M D N l X H U w M D N l I O C 4 g u C 4 m e C 4 q u C 5 i O C 4 h + C 5 g e C 4 p e C 4 s O C 5 g u C 4 p e C 4 i O C 4 t O C 4 q u C 4 l e C 4 t O C 4 g e C 4 q u C 5 j C A o V F J B T l M p L 0 F 1 d G 9 S Z W 1 v d m V k Q 2 9 s d W 1 u c z E u e + C 5 g O C 4 m + C 4 t O C 4 l C w x f S Z x d W 9 0 O y w m c X V v d D t T Z W N 0 a W 9 u M S / g u J r g u K P g u L T g u I H g u L L g u K M g K F N F U l Z J Q 0 U p I F x 1 M D A z Z V x 1 M D A z Z S D g u I L g u J n g u K r g u Y j g u I f g u Y H g u K X g u L D g u Y L g u K X g u I j g u L T g u K r g u J X g u L T g u I H g u K r g u Y w g K F R S Q U 5 T K S 9 B d X R v U m V t b 3 Z l Z E N v b H V t b n M x L n v g u K r g u L n g u I f g u K r g u L j g u J Q s M n 0 m c X V v d D s s J n F 1 b 3 Q 7 U 2 V j d G l v b j E v 4 L i a 4 L i j 4 L i 0 4 L i B 4 L i y 4 L i j I C h T R V J W S U N F K S B c d T A w M 2 V c d T A w M 2 U g 4 L i C 4 L i Z 4 L i q 4 L m I 4 L i H 4 L m B 4 L i l 4 L i w 4 L m C 4 L i l 4 L i I 4 L i 0 4 L i q 4 L i V 4 L i 0 4 L i B 4 L i q 4 L m M I C h U U k F O U y k v Q X V 0 b 1 J l b W 9 2 Z W R D b 2 x 1 b W 5 z M S 5 7 4 L i V 4 L m I 4 L i z 4 L i q 4 L i 4 4 L i U L D N 9 J n F 1 b 3 Q 7 L C Z x d W 9 0 O 1 N l Y 3 R p b 2 4 x L + C 4 m u C 4 o + C 4 t O C 4 g e C 4 s u C 4 o y A o U 0 V S V k l D R S k g X H U w M D N l X H U w M D N l I O C 4 g u C 4 m e C 4 q u C 5 i O C 4 h + C 5 g e C 4 p e C 4 s O C 5 g u C 4 p e C 4 i O C 4 t O C 4 q u C 4 l e C 4 t O C 4 g e C 4 q u C 5 j C A o V F J B T l M p L 0 F 1 d G 9 S Z W 1 v d m V k Q 2 9 s d W 1 u c z E u e + C 4 p e C 5 i O C 4 s u C 4 q u C 4 u O C 4 l C w 0 f S Z x d W 9 0 O y w m c X V v d D t T Z W N 0 a W 9 u M S / g u J r g u K P g u L T g u I H g u L L g u K M g K F N F U l Z J Q 0 U p I F x 1 M D A z Z V x 1 M D A z Z S D g u I L g u J n g u K r g u Y j g u I f g u Y H g u K X g u L D g u Y L g u K X g u I j g u L T g u K r g u J X g u L T g u I H g u K r g u Y w g K F R S Q U 5 T K S 9 B d X R v U m V t b 3 Z l Z E N v b H V t b n M x L n v g u Y D g u J v g u K X g u L X g u Y j g u K L g u J k g 4 L m B 4 L i b 4 L i l 4 L i H L D V 9 J n F 1 b 3 Q 7 L C Z x d W 9 0 O 1 N l Y 3 R p b 2 4 x L + C 4 m u C 4 o + C 4 t O C 4 g e C 4 s u C 4 o y A o U 0 V S V k l D R S k g X H U w M D N l X H U w M D N l I O C 4 g u C 4 m e C 4 q u C 5 i O C 4 h + C 5 g e C 4 p e C 4 s O C 5 g u C 4 p e C 4 i O C 4 t O C 4 q u C 4 l e C 4 t O C 4 g e C 4 q u C 5 j C A o V F J B T l M p L 0 F 1 d G 9 S Z W 1 v d m V k Q 2 9 s d W 1 u c z E u e y X g u Y D g u J v g u K X g u L X g u Y j g u K L g u J k g 4 L m B 4 L i b 4 L i l 4 L i H L D Z 9 J n F 1 b 3 Q 7 L C Z x d W 9 0 O 1 N l Y 3 R p b 2 4 x L + C 4 m u C 4 o + C 4 t O C 4 g e C 4 s u C 4 o y A o U 0 V S V k l D R S k g X H U w M D N l X H U w M D N l I O C 4 g u C 4 m e C 4 q u C 5 i O C 4 h + C 5 g e C 4 p e C 4 s O C 5 g u C 4 p e C 4 i O C 4 t O C 4 q u C 4 l e C 4 t O C 4 g e C 4 q u C 5 j C A o V F J B T l M p L 0 F 1 d G 9 S Z W 1 v d m V k Q 2 9 s d W 1 u c z E u e + C 5 g O C 4 q u C 4 m e C 4 r S D g u I v g u L f g u Y n g u K 0 s N 3 0 m c X V v d D s s J n F 1 b 3 Q 7 U 2 V j d G l v b j E v 4 L i a 4 L i j 4 L i 0 4 L i B 4 L i y 4 L i j I C h T R V J W S U N F K S B c d T A w M 2 V c d T A w M 2 U g 4 L i C 4 L i Z 4 L i q 4 L m I 4 L i H 4 L m B 4 L i l 4 L i w 4 L m C 4 L i l 4 L i I 4 L i 0 4 L i q 4 L i V 4 L i 0 4 L i B 4 L i q 4 L m M I C h U U k F O U y k v Q X V 0 b 1 J l b W 9 2 Z W R D b 2 x 1 b W 5 z M S 5 7 4 L m A 4 L i q 4 L i Z 4 L i t I O C 4 g u C 4 s u C 4 o i w 4 f S Z x d W 9 0 O y w m c X V v d D t T Z W N 0 a W 9 u M S / g u J r g u K P g u L T g u I H g u L L g u K M g K F N F U l Z J Q 0 U p I F x 1 M D A z Z V x 1 M D A z Z S D g u I L g u J n g u K r g u Y j g u I f g u Y H g u K X g u L D g u Y L g u K X g u I j g u L T g u K r g u J X g u L T g u I H g u K r g u Y w g K F R S Q U 5 T K S 9 B d X R v U m V t b 3 Z l Z E N v b H V t b n M x L n v g u J v g u K P g u L T g u K H g u L L g u J M g K O C 4 q + C 4 u O C 5 i e C 4 m S k s O X 0 m c X V v d D s s J n F 1 b 3 Q 7 U 2 V j d G l v b j E v 4 L i a 4 L i j 4 L i 0 4 L i B 4 L i y 4 L i j I C h T R V J W S U N F K S B c d T A w M 2 V c d T A w M 2 U g 4 L i C 4 L i Z 4 L i q 4 L m I 4 L i H 4 L m B 4 L i l 4 L i w 4 L m C 4 L i l 4 L i I 4 L i 0 4 L i q 4 L i V 4 L i 0 4 L i B 4 L i q 4 L m M I C h U U k F O U y k v Q X V 0 b 1 J l b W 9 2 Z W R D b 2 x 1 b W 5 z M S 5 7 4 L i h 4 L i 5 4 L i l 4 L i E 4 L m I 4 L i y I C h c d T A w M j c w M D A g 4 L i a 4 L i y 4 L i X K S w x M H 0 m c X V v d D t d L C Z x d W 9 0 O 0 N v b H V t b k N v d W 5 0 J n F 1 b 3 Q 7 O j E x L C Z x d W 9 0 O 0 t l e U N v b H V t b k 5 h b W V z J n F 1 b 3 Q 7 O l t d L C Z x d W 9 0 O 0 N v b H V t b k l k Z W 5 0 a X R p Z X M m c X V v d D s 6 W y Z x d W 9 0 O 1 N l Y 3 R p b 2 4 x L + C 4 m u C 4 o + C 4 t O C 4 g e C 4 s u C 4 o y A o U 0 V S V k l D R S k g X H U w M D N l X H U w M D N l I O C 4 g u C 4 m e C 4 q u C 5 i O C 4 h + C 5 g e C 4 p e C 4 s O C 5 g u C 4 p e C 4 i O C 4 t O C 4 q u C 4 l e C 4 t O C 4 g e C 4 q u C 5 j C A o V F J B T l M p L 0 F 1 d G 9 S Z W 1 v d m V k Q 2 9 s d W 1 u c z E u e + C 4 q + C 4 p e C 4 s e C 4 g e C 4 l + C 4 o + C 4 s e C 4 n u C 4 o u C 5 j C w w f S Z x d W 9 0 O y w m c X V v d D t T Z W N 0 a W 9 u M S / g u J r g u K P g u L T g u I H g u L L g u K M g K F N F U l Z J Q 0 U p I F x 1 M D A z Z V x 1 M D A z Z S D g u I L g u J n g u K r g u Y j g u I f g u Y H g u K X g u L D g u Y L g u K X g u I j g u L T g u K r g u J X g u L T g u I H g u K r g u Y w g K F R S Q U 5 T K S 9 B d X R v U m V t b 3 Z l Z E N v b H V t b n M x L n v g u Y D g u J v g u L T g u J Q s M X 0 m c X V v d D s s J n F 1 b 3 Q 7 U 2 V j d G l v b j E v 4 L i a 4 L i j 4 L i 0 4 L i B 4 L i y 4 L i j I C h T R V J W S U N F K S B c d T A w M 2 V c d T A w M 2 U g 4 L i C 4 L i Z 4 L i q 4 L m I 4 L i H 4 L m B 4 L i l 4 L i w 4 L m C 4 L i l 4 L i I 4 L i 0 4 L i q 4 L i V 4 L i 0 4 L i B 4 L i q 4 L m M I C h U U k F O U y k v Q X V 0 b 1 J l b W 9 2 Z W R D b 2 x 1 b W 5 z M S 5 7 4 L i q 4 L i 5 4 L i H 4 L i q 4 L i 4 4 L i U L D J 9 J n F 1 b 3 Q 7 L C Z x d W 9 0 O 1 N l Y 3 R p b 2 4 x L + C 4 m u C 4 o + C 4 t O C 4 g e C 4 s u C 4 o y A o U 0 V S V k l D R S k g X H U w M D N l X H U w M D N l I O C 4 g u C 4 m e C 4 q u C 5 i O C 4 h + C 5 g e C 4 p e C 4 s O C 5 g u C 4 p e C 4 i O C 4 t O C 4 q u C 4 l e C 4 t O C 4 g e C 4 q u C 5 j C A o V F J B T l M p L 0 F 1 d G 9 S Z W 1 v d m V k Q 2 9 s d W 1 u c z E u e + C 4 l e C 5 i O C 4 s + C 4 q u C 4 u O C 4 l C w z f S Z x d W 9 0 O y w m c X V v d D t T Z W N 0 a W 9 u M S / g u J r g u K P g u L T g u I H g u L L g u K M g K F N F U l Z J Q 0 U p I F x 1 M D A z Z V x 1 M D A z Z S D g u I L g u J n g u K r g u Y j g u I f g u Y H g u K X g u L D g u Y L g u K X g u I j g u L T g u K r g u J X g u L T g u I H g u K r g u Y w g K F R S Q U 5 T K S 9 B d X R v U m V t b 3 Z l Z E N v b H V t b n M x L n v g u K X g u Y j g u L L g u K r g u L j g u J Q s N H 0 m c X V v d D s s J n F 1 b 3 Q 7 U 2 V j d G l v b j E v 4 L i a 4 L i j 4 L i 0 4 L i B 4 L i y 4 L i j I C h T R V J W S U N F K S B c d T A w M 2 V c d T A w M 2 U g 4 L i C 4 L i Z 4 L i q 4 L m I 4 L i H 4 L m B 4 L i l 4 L i w 4 L m C 4 L i l 4 L i I 4 L i 0 4 L i q 4 L i V 4 L i 0 4 L i B 4 L i q 4 L m M I C h U U k F O U y k v Q X V 0 b 1 J l b W 9 2 Z W R D b 2 x 1 b W 5 z M S 5 7 4 L m A 4 L i b 4 L i l 4 L i 1 4 L m I 4 L i i 4 L i Z I O C 5 g e C 4 m + C 4 p e C 4 h y w 1 f S Z x d W 9 0 O y w m c X V v d D t T Z W N 0 a W 9 u M S / g u J r g u K P g u L T g u I H g u L L g u K M g K F N F U l Z J Q 0 U p I F x 1 M D A z Z V x 1 M D A z Z S D g u I L g u J n g u K r g u Y j g u I f g u Y H g u K X g u L D g u Y L g u K X g u I j g u L T g u K r g u J X g u L T g u I H g u K r g u Y w g K F R S Q U 5 T K S 9 B d X R v U m V t b 3 Z l Z E N v b H V t b n M x L n s l 4 L m A 4 L i b 4 L i l 4 L i 1 4 L m I 4 L i i 4 L i Z I O C 5 g e C 4 m + C 4 p e C 4 h y w 2 f S Z x d W 9 0 O y w m c X V v d D t T Z W N 0 a W 9 u M S / g u J r g u K P g u L T g u I H g u L L g u K M g K F N F U l Z J Q 0 U p I F x 1 M D A z Z V x 1 M D A z Z S D g u I L g u J n g u K r g u Y j g u I f g u Y H g u K X g u L D g u Y L g u K X g u I j g u L T g u K r g u J X g u L T g u I H g u K r g u Y w g K F R S Q U 5 T K S 9 B d X R v U m V t b 3 Z l Z E N v b H V t b n M x L n v g u Y D g u K r g u J n g u K 0 g 4 L i L 4 L i 3 4 L m J 4 L i t L D d 9 J n F 1 b 3 Q 7 L C Z x d W 9 0 O 1 N l Y 3 R p b 2 4 x L + C 4 m u C 4 o + C 4 t O C 4 g e C 4 s u C 4 o y A o U 0 V S V k l D R S k g X H U w M D N l X H U w M D N l I O C 4 g u C 4 m e C 4 q u C 5 i O C 4 h + C 5 g e C 4 p e C 4 s O C 5 g u C 4 p e C 4 i O C 4 t O C 4 q u C 4 l e C 4 t O C 4 g e C 4 q u C 5 j C A o V F J B T l M p L 0 F 1 d G 9 S Z W 1 v d m V k Q 2 9 s d W 1 u c z E u e + C 5 g O C 4 q u C 4 m e C 4 r S D g u I L g u L L g u K I s O H 0 m c X V v d D s s J n F 1 b 3 Q 7 U 2 V j d G l v b j E v 4 L i a 4 L i j 4 L i 0 4 L i B 4 L i y 4 L i j I C h T R V J W S U N F K S B c d T A w M 2 V c d T A w M 2 U g 4 L i C 4 L i Z 4 L i q 4 L m I 4 L i H 4 L m B 4 L i l 4 L i w 4 L m C 4 L i l 4 L i I 4 L i 0 4 L i q 4 L i V 4 L i 0 4 L i B 4 L i q 4 L m M I C h U U k F O U y k v Q X V 0 b 1 J l b W 9 2 Z W R D b 2 x 1 b W 5 z M S 5 7 4 L i b 4 L i j 4 L i 0 4 L i h 4 L i y 4 L i T I C j g u K v g u L j g u Y n g u J k p L D l 9 J n F 1 b 3 Q 7 L C Z x d W 9 0 O 1 N l Y 3 R p b 2 4 x L + C 4 m u C 4 o + C 4 t O C 4 g e C 4 s u C 4 o y A o U 0 V S V k l D R S k g X H U w M D N l X H U w M D N l I O C 4 g u C 4 m e C 4 q u C 5 i O C 4 h + C 5 g e C 4 p e C 4 s O C 5 g u C 4 p e C 4 i O C 4 t O C 4 q u C 4 l e C 4 t O C 4 g e C 4 q u C 5 j C A o V F J B T l M p L 0 F 1 d G 9 S Z W 1 v d m V k Q 2 9 s d W 1 u c z E u e + C 4 o e C 4 u e C 4 p e C 4 h O C 5 i O C 4 s i A o X H U w M D I 3 M D A w I O C 4 m u C 4 s u C 4 l y k s M T B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8 l R T A l Q j g l O U E l R T A l Q j g l Q T M l R T A l Q j g l Q j Q l R T A l Q j g l O D E l R T A l Q j g l Q j I l R T A l Q j g l Q T M l M j A o U 0 V S V k l D R S k l M j A l M 0 U l M 0 U l M j A l R T A l Q j g l O D I l R T A l Q j g l O T k l R T A l Q j g l Q U E l R T A l Q j k l O D g l R T A l Q j g l O D c l R T A l Q j k l O D E l R T A l Q j g l Q T U l R T A l Q j g l Q j A l R T A l Q j k l O D I l R T A l Q j g l Q T U l R T A l Q j g l O D g l R T A l Q j g l Q j Q l R T A l Q j g l Q U E l R T A l Q j g l O T U l R T A l Q j g l Q j Q l R T A l Q j g l O D E l R T A l Q j g l Q U E l R T A l Q j k l O E M l M j A o V F J B T l M p J T I w K D M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F M C V C O C U 5 Q S V F M C V C O C V B M y V F M C V C O C V C N C V F M C V C O C U 4 M S V F M C V C O C V C M i V F M C V C O C V B M y U y M C h T R V J W S U N F K S U y M C U z R S U z R S U y M C V F M C V C O C U 4 M i V F M C V C O C U 5 O S V F M C V C O C V B Q S V F M C V C O S U 4 O C V F M C V C O C U 4 N y V F M C V C O S U 4 M S V F M C V C O C V B N S V F M C V C O C V C M C V F M C V C O S U 4 M i V F M C V C O C V B N S V F M C V C O C U 4 O C V F M C V C O C V C N C V F M C V C O C V B Q S V F M C V C O C U 5 N S V F M C V C O C V C N C V F M C V C O C U 4 M S V F M C V C O C V B Q S V F M C V C O S U 4 Q y U y M C h U U k F O U y k l M j A o M y k v R G F 0 Y T I 3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U w J U I 4 J T l B J U U w J U I 4 J U E z J U U w J U I 4 J U I 0 J U U w J U I 4 J T g x J U U w J U I 4 J U I y J U U w J U I 4 J U E z J T I w K F N F U l Z J Q 0 U p J T I w J T N F J T N F J T I w J U U w J U I 4 J T g y J U U w J U I 4 J T k 5 J U U w J U I 4 J U F B J U U w J U I 5 J T g 4 J U U w J U I 4 J T g 3 J U U w J U I 5 J T g x J U U w J U I 4 J U E 1 J U U w J U I 4 J U I w J U U w J U I 5 J T g y J U U w J U I 4 J U E 1 J U U w J U I 4 J T g 4 J U U w J U I 4 J U I 0 J U U w J U I 4 J U F B J U U w J U I 4 J T k 1 J U U w J U I 4 J U I 0 J U U w J U I 4 J T g x J U U w J U I 4 J U F B J U U w J U I 5 J T h D J T I w K F R S Q U 5 T K S U y M C g z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F M C V C O C U 5 Q S V F M C V C O C V B M y V F M C V C O C V C N C V F M C V C O C U 4 M S V F M C V C O C V C M i V F M C V C O C V B M y U y M C h T R V J W S U N F K S U y M C U z R S U z R S U y M C V F M C V C O C U 5 Q S V F M C V C O C V B M y V F M C V C O C V C N C V F M C V C O C U 4 M S V F M C V C O C V C M i V F M C V C O C V B M y V F M C V C O S U 4 M C V F M C V C O C U 4 O S V F M C V C O C U 5 R S V F M C V C O C V C M i V F M C V C O C V C M C V F M C V C O C U 4 M S V F M C V C O C V C N C V F M C V C O C U 4 O C U y M C h Q U k 9 G K S U y M C g z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l F 1 Z X J 5 S U Q i I F Z h b H V l P S J z O T l m N j h m M D c t M G Y 0 N S 0 0 Y T B m L T l l M j Q t M G V k M j F k Z j V k Y T B i I i A v P j x F b n R y e S B U e X B l P S J G a W x s R X J y b 3 J D b 2 R l I i B W Y W x 1 Z T 0 i c 1 V u a 2 5 v d 2 4 i I C 8 + P E V u d H J 5 I F R 5 c G U 9 I k F k Z G V k V G 9 E Y X R h T W 9 k Z W w i I F Z h b H V l P S J s M C I g L z 4 8 R W 5 0 c n k g V H l w Z T 0 i R m l s b E x h c 3 R V c G R h d G V k I i B W Y W x 1 Z T 0 i Z D I w M j Q t M D Q t M T h U M T A 6 M T A 6 M T U u N j Q 2 M z c y O V o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/ g u J r g u K P g u L T g u I H g u L L g u K M g K F N F U l Z J Q 0 U p I F x 1 M D A z Z V x 1 M D A z Z S D g u J r g u K P g u L T g u I H g u L L g u K P g u Y D g u I n g u J 7 g u L L g u L D g u I H g u L T g u I g g K F B S T 0 Y p L 0 F 1 d G 9 S Z W 1 v d m V k Q 2 9 s d W 1 u c z E u e + C 4 q + C 4 p e C 4 s e C 4 g e C 4 l + C 4 o + C 4 s e C 4 n u C 4 o u C 5 j C w w f S Z x d W 9 0 O y w m c X V v d D t T Z W N 0 a W 9 u M S / g u J r g u K P g u L T g u I H g u L L g u K M g K F N F U l Z J Q 0 U p I F x 1 M D A z Z V x 1 M D A z Z S D g u J r g u K P g u L T g u I H g u L L g u K P g u Y D g u I n g u J 7 g u L L g u L D g u I H g u L T g u I g g K F B S T 0 Y p L 0 F 1 d G 9 S Z W 1 v d m V k Q 2 9 s d W 1 u c z E u e + C 5 g O C 4 m + C 4 t O C 4 l C w x f S Z x d W 9 0 O y w m c X V v d D t T Z W N 0 a W 9 u M S / g u J r g u K P g u L T g u I H g u L L g u K M g K F N F U l Z J Q 0 U p I F x 1 M D A z Z V x 1 M D A z Z S D g u J r g u K P g u L T g u I H g u L L g u K P g u Y D g u I n g u J 7 g u L L g u L D g u I H g u L T g u I g g K F B S T 0 Y p L 0 F 1 d G 9 S Z W 1 v d m V k Q 2 9 s d W 1 u c z E u e + C 4 q u C 4 u e C 4 h + C 4 q u C 4 u O C 4 l C w y f S Z x d W 9 0 O y w m c X V v d D t T Z W N 0 a W 9 u M S / g u J r g u K P g u L T g u I H g u L L g u K M g K F N F U l Z J Q 0 U p I F x 1 M D A z Z V x 1 M D A z Z S D g u J r g u K P g u L T g u I H g u L L g u K P g u Y D g u I n g u J 7 g u L L g u L D g u I H g u L T g u I g g K F B S T 0 Y p L 0 F 1 d G 9 S Z W 1 v d m V k Q 2 9 s d W 1 u c z E u e + C 4 l e C 5 i O C 4 s + C 4 q u C 4 u O C 4 l C w z f S Z x d W 9 0 O y w m c X V v d D t T Z W N 0 a W 9 u M S / g u J r g u K P g u L T g u I H g u L L g u K M g K F N F U l Z J Q 0 U p I F x 1 M D A z Z V x 1 M D A z Z S D g u J r g u K P g u L T g u I H g u L L g u K P g u Y D g u I n g u J 7 g u L L g u L D g u I H g u L T g u I g g K F B S T 0 Y p L 0 F 1 d G 9 S Z W 1 v d m V k Q 2 9 s d W 1 u c z E u e + C 4 p e C 5 i O C 4 s u C 4 q u C 4 u O C 4 l C w 0 f S Z x d W 9 0 O y w m c X V v d D t T Z W N 0 a W 9 u M S / g u J r g u K P g u L T g u I H g u L L g u K M g K F N F U l Z J Q 0 U p I F x 1 M D A z Z V x 1 M D A z Z S D g u J r g u K P g u L T g u I H g u L L g u K P g u Y D g u I n g u J 7 g u L L g u L D g u I H g u L T g u I g g K F B S T 0 Y p L 0 F 1 d G 9 S Z W 1 v d m V k Q 2 9 s d W 1 u c z E u e + C 5 g O C 4 m + C 4 p e C 4 t e C 5 i O C 4 o u C 4 m S D g u Y H g u J v g u K X g u I c s N X 0 m c X V v d D s s J n F 1 b 3 Q 7 U 2 V j d G l v b j E v 4 L i a 4 L i j 4 L i 0 4 L i B 4 L i y 4 L i j I C h T R V J W S U N F K S B c d T A w M 2 V c d T A w M 2 U g 4 L i a 4 L i j 4 L i 0 4 L i B 4 L i y 4 L i j 4 L m A 4 L i J 4 L i e 4 L i y 4 L i w 4 L i B 4 L i 0 4 L i I I C h Q U k 9 G K S 9 B d X R v U m V t b 3 Z l Z E N v b H V t b n M x L n s l 4 L m A 4 L i b 4 L i l 4 L i 1 4 L m I 4 L i i 4 L i Z I O C 5 g e C 4 m + C 4 p e C 4 h y w 2 f S Z x d W 9 0 O y w m c X V v d D t T Z W N 0 a W 9 u M S / g u J r g u K P g u L T g u I H g u L L g u K M g K F N F U l Z J Q 0 U p I F x 1 M D A z Z V x 1 M D A z Z S D g u J r g u K P g u L T g u I H g u L L g u K P g u Y D g u I n g u J 7 g u L L g u L D g u I H g u L T g u I g g K F B S T 0 Y p L 0 F 1 d G 9 S Z W 1 v d m V k Q 2 9 s d W 1 u c z E u e + C 5 g O C 4 q u C 4 m e C 4 r S D g u I v g u L f g u Y n g u K 0 s N 3 0 m c X V v d D s s J n F 1 b 3 Q 7 U 2 V j d G l v b j E v 4 L i a 4 L i j 4 L i 0 4 L i B 4 L i y 4 L i j I C h T R V J W S U N F K S B c d T A w M 2 V c d T A w M 2 U g 4 L i a 4 L i j 4 L i 0 4 L i B 4 L i y 4 L i j 4 L m A 4 L i J 4 L i e 4 L i y 4 L i w 4 L i B 4 L i 0 4 L i I I C h Q U k 9 G K S 9 B d X R v U m V t b 3 Z l Z E N v b H V t b n M x L n v g u Y D g u K r g u J n g u K 0 g 4 L i C 4 L i y 4 L i i L D h 9 J n F 1 b 3 Q 7 L C Z x d W 9 0 O 1 N l Y 3 R p b 2 4 x L + C 4 m u C 4 o + C 4 t O C 4 g e C 4 s u C 4 o y A o U 0 V S V k l D R S k g X H U w M D N l X H U w M D N l I O C 4 m u C 4 o + C 4 t O C 4 g e C 4 s u C 4 o + C 5 g O C 4 i e C 4 n u C 4 s u C 4 s O C 4 g e C 4 t O C 4 i C A o U F J P R i k v Q X V 0 b 1 J l b W 9 2 Z W R D b 2 x 1 b W 5 z M S 5 7 4 L i b 4 L i j 4 L i 0 4 L i h 4 L i y 4 L i T I C j g u K v g u L j g u Y n g u J k p L D l 9 J n F 1 b 3 Q 7 L C Z x d W 9 0 O 1 N l Y 3 R p b 2 4 x L + C 4 m u C 4 o + C 4 t O C 4 g e C 4 s u C 4 o y A o U 0 V S V k l D R S k g X H U w M D N l X H U w M D N l I O C 4 m u C 4 o + C 4 t O C 4 g e C 4 s u C 4 o + C 5 g O C 4 i e C 4 n u C 4 s u C 4 s O C 4 g e C 4 t O C 4 i C A o U F J P R i k v Q X V 0 b 1 J l b W 9 2 Z W R D b 2 x 1 b W 5 z M S 5 7 4 L i h 4 L i 5 4 L i l 4 L i E 4 L m I 4 L i y I C h c d T A w M j c w M D A g 4 L i a 4 L i y 4 L i X K S w x M H 0 m c X V v d D t d L C Z x d W 9 0 O 0 N v b H V t b k N v d W 5 0 J n F 1 b 3 Q 7 O j E x L C Z x d W 9 0 O 0 t l e U N v b H V t b k 5 h b W V z J n F 1 b 3 Q 7 O l t d L C Z x d W 9 0 O 0 N v b H V t b k l k Z W 5 0 a X R p Z X M m c X V v d D s 6 W y Z x d W 9 0 O 1 N l Y 3 R p b 2 4 x L + C 4 m u C 4 o + C 4 t O C 4 g e C 4 s u C 4 o y A o U 0 V S V k l D R S k g X H U w M D N l X H U w M D N l I O C 4 m u C 4 o + C 4 t O C 4 g e C 4 s u C 4 o + C 5 g O C 4 i e C 4 n u C 4 s u C 4 s O C 4 g e C 4 t O C 4 i C A o U F J P R i k v Q X V 0 b 1 J l b W 9 2 Z W R D b 2 x 1 b W 5 z M S 5 7 4 L i r 4 L i l 4 L i x 4 L i B 4 L i X 4 L i j 4 L i x 4 L i e 4 L i i 4 L m M L D B 9 J n F 1 b 3 Q 7 L C Z x d W 9 0 O 1 N l Y 3 R p b 2 4 x L + C 4 m u C 4 o + C 4 t O C 4 g e C 4 s u C 4 o y A o U 0 V S V k l D R S k g X H U w M D N l X H U w M D N l I O C 4 m u C 4 o + C 4 t O C 4 g e C 4 s u C 4 o + C 5 g O C 4 i e C 4 n u C 4 s u C 4 s O C 4 g e C 4 t O C 4 i C A o U F J P R i k v Q X V 0 b 1 J l b W 9 2 Z W R D b 2 x 1 b W 5 z M S 5 7 4 L m A 4 L i b 4 L i 0 4 L i U L D F 9 J n F 1 b 3 Q 7 L C Z x d W 9 0 O 1 N l Y 3 R p b 2 4 x L + C 4 m u C 4 o + C 4 t O C 4 g e C 4 s u C 4 o y A o U 0 V S V k l D R S k g X H U w M D N l X H U w M D N l I O C 4 m u C 4 o + C 4 t O C 4 g e C 4 s u C 4 o + C 5 g O C 4 i e C 4 n u C 4 s u C 4 s O C 4 g e C 4 t O C 4 i C A o U F J P R i k v Q X V 0 b 1 J l b W 9 2 Z W R D b 2 x 1 b W 5 z M S 5 7 4 L i q 4 L i 5 4 L i H 4 L i q 4 L i 4 4 L i U L D J 9 J n F 1 b 3 Q 7 L C Z x d W 9 0 O 1 N l Y 3 R p b 2 4 x L + C 4 m u C 4 o + C 4 t O C 4 g e C 4 s u C 4 o y A o U 0 V S V k l D R S k g X H U w M D N l X H U w M D N l I O C 4 m u C 4 o + C 4 t O C 4 g e C 4 s u C 4 o + C 5 g O C 4 i e C 4 n u C 4 s u C 4 s O C 4 g e C 4 t O C 4 i C A o U F J P R i k v Q X V 0 b 1 J l b W 9 2 Z W R D b 2 x 1 b W 5 z M S 5 7 4 L i V 4 L m I 4 L i z 4 L i q 4 L i 4 4 L i U L D N 9 J n F 1 b 3 Q 7 L C Z x d W 9 0 O 1 N l Y 3 R p b 2 4 x L + C 4 m u C 4 o + C 4 t O C 4 g e C 4 s u C 4 o y A o U 0 V S V k l D R S k g X H U w M D N l X H U w M D N l I O C 4 m u C 4 o + C 4 t O C 4 g e C 4 s u C 4 o + C 5 g O C 4 i e C 4 n u C 4 s u C 4 s O C 4 g e C 4 t O C 4 i C A o U F J P R i k v Q X V 0 b 1 J l b W 9 2 Z W R D b 2 x 1 b W 5 z M S 5 7 4 L i l 4 L m I 4 L i y 4 L i q 4 L i 4 4 L i U L D R 9 J n F 1 b 3 Q 7 L C Z x d W 9 0 O 1 N l Y 3 R p b 2 4 x L + C 4 m u C 4 o + C 4 t O C 4 g e C 4 s u C 4 o y A o U 0 V S V k l D R S k g X H U w M D N l X H U w M D N l I O C 4 m u C 4 o + C 4 t O C 4 g e C 4 s u C 4 o + C 5 g O C 4 i e C 4 n u C 4 s u C 4 s O C 4 g e C 4 t O C 4 i C A o U F J P R i k v Q X V 0 b 1 J l b W 9 2 Z W R D b 2 x 1 b W 5 z M S 5 7 4 L m A 4 L i b 4 L i l 4 L i 1 4 L m I 4 L i i 4 L i Z I O C 5 g e C 4 m + C 4 p e C 4 h y w 1 f S Z x d W 9 0 O y w m c X V v d D t T Z W N 0 a W 9 u M S / g u J r g u K P g u L T g u I H g u L L g u K M g K F N F U l Z J Q 0 U p I F x 1 M D A z Z V x 1 M D A z Z S D g u J r g u K P g u L T g u I H g u L L g u K P g u Y D g u I n g u J 7 g u L L g u L D g u I H g u L T g u I g g K F B S T 0 Y p L 0 F 1 d G 9 S Z W 1 v d m V k Q 2 9 s d W 1 u c z E u e y X g u Y D g u J v g u K X g u L X g u Y j g u K L g u J k g 4 L m B 4 L i b 4 L i l 4 L i H L D Z 9 J n F 1 b 3 Q 7 L C Z x d W 9 0 O 1 N l Y 3 R p b 2 4 x L + C 4 m u C 4 o + C 4 t O C 4 g e C 4 s u C 4 o y A o U 0 V S V k l D R S k g X H U w M D N l X H U w M D N l I O C 4 m u C 4 o + C 4 t O C 4 g e C 4 s u C 4 o + C 5 g O C 4 i e C 4 n u C 4 s u C 4 s O C 4 g e C 4 t O C 4 i C A o U F J P R i k v Q X V 0 b 1 J l b W 9 2 Z W R D b 2 x 1 b W 5 z M S 5 7 4 L m A 4 L i q 4 L i Z 4 L i t I O C 4 i + C 4 t + C 5 i e C 4 r S w 3 f S Z x d W 9 0 O y w m c X V v d D t T Z W N 0 a W 9 u M S / g u J r g u K P g u L T g u I H g u L L g u K M g K F N F U l Z J Q 0 U p I F x 1 M D A z Z V x 1 M D A z Z S D g u J r g u K P g u L T g u I H g u L L g u K P g u Y D g u I n g u J 7 g u L L g u L D g u I H g u L T g u I g g K F B S T 0 Y p L 0 F 1 d G 9 S Z W 1 v d m V k Q 2 9 s d W 1 u c z E u e + C 5 g O C 4 q u C 4 m e C 4 r S D g u I L g u L L g u K I s O H 0 m c X V v d D s s J n F 1 b 3 Q 7 U 2 V j d G l v b j E v 4 L i a 4 L i j 4 L i 0 4 L i B 4 L i y 4 L i j I C h T R V J W S U N F K S B c d T A w M 2 V c d T A w M 2 U g 4 L i a 4 L i j 4 L i 0 4 L i B 4 L i y 4 L i j 4 L m A 4 L i J 4 L i e 4 L i y 4 L i w 4 L i B 4 L i 0 4 L i I I C h Q U k 9 G K S 9 B d X R v U m V t b 3 Z l Z E N v b H V t b n M x L n v g u J v g u K P g u L T g u K H g u L L g u J M g K O C 4 q + C 4 u O C 5 i e C 4 m S k s O X 0 m c X V v d D s s J n F 1 b 3 Q 7 U 2 V j d G l v b j E v 4 L i a 4 L i j 4 L i 0 4 L i B 4 L i y 4 L i j I C h T R V J W S U N F K S B c d T A w M 2 V c d T A w M 2 U g 4 L i a 4 L i j 4 L i 0 4 L i B 4 L i y 4 L i j 4 L m A 4 L i J 4 L i e 4 L i y 4 L i w 4 L i B 4 L i 0 4 L i I I C h Q U k 9 G K S 9 B d X R v U m V t b 3 Z l Z E N v b H V t b n M x L n v g u K H g u L n g u K X g u I T g u Y j g u L I g K F x 1 M D A y N z A w M C D g u J r g u L L g u J c p L D E w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J U U w J U I 4 J T l B J U U w J U I 4 J U E z J U U w J U I 4 J U I 0 J U U w J U I 4 J T g x J U U w J U I 4 J U I y J U U w J U I 4 J U E z J T I w K F N F U l Z J Q 0 U p J T I w J T N F J T N F J T I w J U U w J U I 4 J T l B J U U w J U I 4 J U E z J U U w J U I 4 J U I 0 J U U w J U I 4 J T g x J U U w J U I 4 J U I y J U U w J U I 4 J U E z J U U w J U I 5 J T g w J U U w J U I 4 J T g 5 J U U w J U I 4 J T l F J U U w J U I 4 J U I y J U U w J U I 4 J U I w J U U w J U I 4 J T g x J U U w J U I 4 J U I 0 J U U w J U I 4 J T g 4 J T I w K F B S T 0 Y p J T I w K D M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F M C V C O C U 5 Q S V F M C V C O C V B M y V F M C V C O C V C N C V F M C V C O C U 4 M S V F M C V C O C V C M i V F M C V C O C V B M y U y M C h T R V J W S U N F K S U y M C U z R S U z R S U y M C V F M C V C O C U 5 Q S V F M C V C O C V B M y V F M C V C O C V C N C V F M C V C O C U 4 M S V F M C V C O C V C M i V F M C V C O C V B M y V F M C V C O S U 4 M C V F M C V C O C U 4 O S V F M C V C O C U 5 R S V F M C V C O C V C M i V F M C V C O C V C M C V F M C V C O C U 4 M S V F M C V C O C V C N C V F M C V C O C U 4 O C U y M C h Q U k 9 G K S U y M C g z K S 9 E Y X R h M j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T A l Q j g l O U E l R T A l Q j g l Q T M l R T A l Q j g l Q j Q l R T A l Q j g l O D E l R T A l Q j g l Q j I l R T A l Q j g l Q T M l M j A o U 0 V S V k l D R S k l M j A l M 0 U l M 0 U l M j A l R T A l Q j g l O U E l R T A l Q j g l Q T M l R T A l Q j g l Q j Q l R T A l Q j g l O D E l R T A l Q j g l Q j I l R T A l Q j g l Q T M l R T A l Q j k l O D A l R T A l Q j g l O D k l R T A l Q j g l O U U l R T A l Q j g l Q j I l R T A l Q j g l Q j A l R T A l Q j g l O D E l R T A l Q j g l Q j Q l R T A l Q j g l O D g l M j A o U F J P R i k l M j A o M y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T A l Q j g l O U E l R T A l Q j g l Q T M l R T A l Q j g l Q j Q l R T A l Q j g l O D E l R T A l Q j g l Q j I l R T A l Q j g l Q T M l M j A o U 0 V S V k l D R S k l M j A l M 0 U l M 0 U l M j A l R T A l Q j g l O U U l R T A l Q j g l Q j I l R T A l Q j g l O T M l R T A l Q j g l Q j Q l R T A l Q j g l O E E l R T A l Q j g l Q T I l R T A l Q j k l O E M l M j A o Q 0 9 N T S k l M j A o M y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S I g L z 4 8 R W 5 0 c n k g V H l w Z T 0 i U X V l c n l J R C I g V m F s d W U 9 I n M y Z m V j Y m Z l N S 0 2 Y T B l L T Q x M T M t O D E 2 N y 1 i M 2 Y 5 M D A 3 Y W Q w M T U i I C 8 + P E V u d H J 5 I F R 5 c G U 9 I k Z p b G x F c n J v c k N v Z G U i I F Z h b H V l P S J z V W 5 r b m 9 3 b i I g L z 4 8 R W 5 0 c n k g V H l w Z T 0 i Q W R k Z W R U b 0 R h d G F N b 2 R l b C I g V m F s d W U 9 I m w w I i A v P j x F b n R y e S B U e X B l P S J G a W x s T G F z d F V w Z G F 0 Z W Q i I F Z h b H V l P S J k M j A y N C 0 w N C 0 x O F Q x M D o x M D o x N S 4 2 N j Q z N z I 4 W i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E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+ C 4 m u C 4 o + C 4 t O C 4 g e C 4 s u C 4 o y A o U 0 V S V k l D R S k g X H U w M D N l X H U w M D N l I O C 4 n u C 4 s u C 4 k + C 4 t O C 4 i u C 4 o u C 5 j C A o Q 0 9 N T S k v Q X V 0 b 1 J l b W 9 2 Z W R D b 2 x 1 b W 5 z M S 5 7 4 L i r 4 L i l 4 L i x 4 L i B 4 L i X 4 L i j 4 L i x 4 L i e 4 L i i 4 L m M L D B 9 J n F 1 b 3 Q 7 L C Z x d W 9 0 O 1 N l Y 3 R p b 2 4 x L + C 4 m u C 4 o + C 4 t O C 4 g e C 4 s u C 4 o y A o U 0 V S V k l D R S k g X H U w M D N l X H U w M D N l I O C 4 n u C 4 s u C 4 k + C 4 t O C 4 i u C 4 o u C 5 j C A o Q 0 9 N T S k v Q X V 0 b 1 J l b W 9 2 Z W R D b 2 x 1 b W 5 z M S 5 7 4 L m A 4 L i b 4 L i 0 4 L i U L D F 9 J n F 1 b 3 Q 7 L C Z x d W 9 0 O 1 N l Y 3 R p b 2 4 x L + C 4 m u C 4 o + C 4 t O C 4 g e C 4 s u C 4 o y A o U 0 V S V k l D R S k g X H U w M D N l X H U w M D N l I O C 4 n u C 4 s u C 4 k + C 4 t O C 4 i u C 4 o u C 5 j C A o Q 0 9 N T S k v Q X V 0 b 1 J l b W 9 2 Z W R D b 2 x 1 b W 5 z M S 5 7 4 L i q 4 L i 5 4 L i H 4 L i q 4 L i 4 4 L i U L D J 9 J n F 1 b 3 Q 7 L C Z x d W 9 0 O 1 N l Y 3 R p b 2 4 x L + C 4 m u C 4 o + C 4 t O C 4 g e C 4 s u C 4 o y A o U 0 V S V k l D R S k g X H U w M D N l X H U w M D N l I O C 4 n u C 4 s u C 4 k + C 4 t O C 4 i u C 4 o u C 5 j C A o Q 0 9 N T S k v Q X V 0 b 1 J l b W 9 2 Z W R D b 2 x 1 b W 5 z M S 5 7 4 L i V 4 L m I 4 L i z 4 L i q 4 L i 4 4 L i U L D N 9 J n F 1 b 3 Q 7 L C Z x d W 9 0 O 1 N l Y 3 R p b 2 4 x L + C 4 m u C 4 o + C 4 t O C 4 g e C 4 s u C 4 o y A o U 0 V S V k l D R S k g X H U w M D N l X H U w M D N l I O C 4 n u C 4 s u C 4 k + C 4 t O C 4 i u C 4 o u C 5 j C A o Q 0 9 N T S k v Q X V 0 b 1 J l b W 9 2 Z W R D b 2 x 1 b W 5 z M S 5 7 4 L i l 4 L m I 4 L i y 4 L i q 4 L i 4 4 L i U L D R 9 J n F 1 b 3 Q 7 L C Z x d W 9 0 O 1 N l Y 3 R p b 2 4 x L + C 4 m u C 4 o + C 4 t O C 4 g e C 4 s u C 4 o y A o U 0 V S V k l D R S k g X H U w M D N l X H U w M D N l I O C 4 n u C 4 s u C 4 k + C 4 t O C 4 i u C 4 o u C 5 j C A o Q 0 9 N T S k v Q X V 0 b 1 J l b W 9 2 Z W R D b 2 x 1 b W 5 z M S 5 7 4 L m A 4 L i b 4 L i l 4 L i 1 4 L m I 4 L i i 4 L i Z I O C 5 g e C 4 m + C 4 p e C 4 h y w 1 f S Z x d W 9 0 O y w m c X V v d D t T Z W N 0 a W 9 u M S / g u J r g u K P g u L T g u I H g u L L g u K M g K F N F U l Z J Q 0 U p I F x 1 M D A z Z V x 1 M D A z Z S D g u J 7 g u L L g u J P g u L T g u I r g u K L g u Y w g K E N P T U 0 p L 0 F 1 d G 9 S Z W 1 v d m V k Q 2 9 s d W 1 u c z E u e y X g u Y D g u J v g u K X g u L X g u Y j g u K L g u J k g 4 L m B 4 L i b 4 L i l 4 L i H L D Z 9 J n F 1 b 3 Q 7 L C Z x d W 9 0 O 1 N l Y 3 R p b 2 4 x L + C 4 m u C 4 o + C 4 t O C 4 g e C 4 s u C 4 o y A o U 0 V S V k l D R S k g X H U w M D N l X H U w M D N l I O C 4 n u C 4 s u C 4 k + C 4 t O C 4 i u C 4 o u C 5 j C A o Q 0 9 N T S k v Q X V 0 b 1 J l b W 9 2 Z W R D b 2 x 1 b W 5 z M S 5 7 4 L m A 4 L i q 4 L i Z 4 L i t I O C 4 i + C 4 t + C 5 i e C 4 r S w 3 f S Z x d W 9 0 O y w m c X V v d D t T Z W N 0 a W 9 u M S / g u J r g u K P g u L T g u I H g u L L g u K M g K F N F U l Z J Q 0 U p I F x 1 M D A z Z V x 1 M D A z Z S D g u J 7 g u L L g u J P g u L T g u I r g u K L g u Y w g K E N P T U 0 p L 0 F 1 d G 9 S Z W 1 v d m V k Q 2 9 s d W 1 u c z E u e + C 5 g O C 4 q u C 4 m e C 4 r S D g u I L g u L L g u K I s O H 0 m c X V v d D s s J n F 1 b 3 Q 7 U 2 V j d G l v b j E v 4 L i a 4 L i j 4 L i 0 4 L i B 4 L i y 4 L i j I C h T R V J W S U N F K S B c d T A w M 2 V c d T A w M 2 U g 4 L i e 4 L i y 4 L i T 4 L i 0 4 L i K 4 L i i 4 L m M I C h D T 0 1 N K S 9 B d X R v U m V t b 3 Z l Z E N v b H V t b n M x L n v g u J v g u K P g u L T g u K H g u L L g u J M g K O C 4 q + C 4 u O C 5 i e C 4 m S k s O X 0 m c X V v d D s s J n F 1 b 3 Q 7 U 2 V j d G l v b j E v 4 L i a 4 L i j 4 L i 0 4 L i B 4 L i y 4 L i j I C h T R V J W S U N F K S B c d T A w M 2 V c d T A w M 2 U g 4 L i e 4 L i y 4 L i T 4 L i 0 4 L i K 4 L i i 4 L m M I C h D T 0 1 N K S 9 B d X R v U m V t b 3 Z l Z E N v b H V t b n M x L n v g u K H g u L n g u K X g u I T g u Y j g u L I g K F x 1 M D A y N z A w M C D g u J r g u L L g u J c p L D E w f S Z x d W 9 0 O 1 0 s J n F 1 b 3 Q 7 Q 2 9 s d W 1 u Q 2 9 1 b n Q m c X V v d D s 6 M T E s J n F 1 b 3 Q 7 S 2 V 5 Q 2 9 s d W 1 u T m F t Z X M m c X V v d D s 6 W 1 0 s J n F 1 b 3 Q 7 Q 2 9 s d W 1 u S W R l b n R p d G l l c y Z x d W 9 0 O z p b J n F 1 b 3 Q 7 U 2 V j d G l v b j E v 4 L i a 4 L i j 4 L i 0 4 L i B 4 L i y 4 L i j I C h T R V J W S U N F K S B c d T A w M 2 V c d T A w M 2 U g 4 L i e 4 L i y 4 L i T 4 L i 0 4 L i K 4 L i i 4 L m M I C h D T 0 1 N K S 9 B d X R v U m V t b 3 Z l Z E N v b H V t b n M x L n v g u K v g u K X g u L H g u I H g u J f g u K P g u L H g u J 7 g u K L g u Y w s M H 0 m c X V v d D s s J n F 1 b 3 Q 7 U 2 V j d G l v b j E v 4 L i a 4 L i j 4 L i 0 4 L i B 4 L i y 4 L i j I C h T R V J W S U N F K S B c d T A w M 2 V c d T A w M 2 U g 4 L i e 4 L i y 4 L i T 4 L i 0 4 L i K 4 L i i 4 L m M I C h D T 0 1 N K S 9 B d X R v U m V t b 3 Z l Z E N v b H V t b n M x L n v g u Y D g u J v g u L T g u J Q s M X 0 m c X V v d D s s J n F 1 b 3 Q 7 U 2 V j d G l v b j E v 4 L i a 4 L i j 4 L i 0 4 L i B 4 L i y 4 L i j I C h T R V J W S U N F K S B c d T A w M 2 V c d T A w M 2 U g 4 L i e 4 L i y 4 L i T 4 L i 0 4 L i K 4 L i i 4 L m M I C h D T 0 1 N K S 9 B d X R v U m V t b 3 Z l Z E N v b H V t b n M x L n v g u K r g u L n g u I f g u K r g u L j g u J Q s M n 0 m c X V v d D s s J n F 1 b 3 Q 7 U 2 V j d G l v b j E v 4 L i a 4 L i j 4 L i 0 4 L i B 4 L i y 4 L i j I C h T R V J W S U N F K S B c d T A w M 2 V c d T A w M 2 U g 4 L i e 4 L i y 4 L i T 4 L i 0 4 L i K 4 L i i 4 L m M I C h D T 0 1 N K S 9 B d X R v U m V t b 3 Z l Z E N v b H V t b n M x L n v g u J X g u Y j g u L P g u K r g u L j g u J Q s M 3 0 m c X V v d D s s J n F 1 b 3 Q 7 U 2 V j d G l v b j E v 4 L i a 4 L i j 4 L i 0 4 L i B 4 L i y 4 L i j I C h T R V J W S U N F K S B c d T A w M 2 V c d T A w M 2 U g 4 L i e 4 L i y 4 L i T 4 L i 0 4 L i K 4 L i i 4 L m M I C h D T 0 1 N K S 9 B d X R v U m V t b 3 Z l Z E N v b H V t b n M x L n v g u K X g u Y j g u L L g u K r g u L j g u J Q s N H 0 m c X V v d D s s J n F 1 b 3 Q 7 U 2 V j d G l v b j E v 4 L i a 4 L i j 4 L i 0 4 L i B 4 L i y 4 L i j I C h T R V J W S U N F K S B c d T A w M 2 V c d T A w M 2 U g 4 L i e 4 L i y 4 L i T 4 L i 0 4 L i K 4 L i i 4 L m M I C h D T 0 1 N K S 9 B d X R v U m V t b 3 Z l Z E N v b H V t b n M x L n v g u Y D g u J v g u K X g u L X g u Y j g u K L g u J k g 4 L m B 4 L i b 4 L i l 4 L i H L D V 9 J n F 1 b 3 Q 7 L C Z x d W 9 0 O 1 N l Y 3 R p b 2 4 x L + C 4 m u C 4 o + C 4 t O C 4 g e C 4 s u C 4 o y A o U 0 V S V k l D R S k g X H U w M D N l X H U w M D N l I O C 4 n u C 4 s u C 4 k + C 4 t O C 4 i u C 4 o u C 5 j C A o Q 0 9 N T S k v Q X V 0 b 1 J l b W 9 2 Z W R D b 2 x 1 b W 5 z M S 5 7 J e C 5 g O C 4 m + C 4 p e C 4 t e C 5 i O C 4 o u C 4 m S D g u Y H g u J v g u K X g u I c s N n 0 m c X V v d D s s J n F 1 b 3 Q 7 U 2 V j d G l v b j E v 4 L i a 4 L i j 4 L i 0 4 L i B 4 L i y 4 L i j I C h T R V J W S U N F K S B c d T A w M 2 V c d T A w M 2 U g 4 L i e 4 L i y 4 L i T 4 L i 0 4 L i K 4 L i i 4 L m M I C h D T 0 1 N K S 9 B d X R v U m V t b 3 Z l Z E N v b H V t b n M x L n v g u Y D g u K r g u J n g u K 0 g 4 L i L 4 L i 3 4 L m J 4 L i t L D d 9 J n F 1 b 3 Q 7 L C Z x d W 9 0 O 1 N l Y 3 R p b 2 4 x L + C 4 m u C 4 o + C 4 t O C 4 g e C 4 s u C 4 o y A o U 0 V S V k l D R S k g X H U w M D N l X H U w M D N l I O C 4 n u C 4 s u C 4 k + C 4 t O C 4 i u C 4 o u C 5 j C A o Q 0 9 N T S k v Q X V 0 b 1 J l b W 9 2 Z W R D b 2 x 1 b W 5 z M S 5 7 4 L m A 4 L i q 4 L i Z 4 L i t I O C 4 g u C 4 s u C 4 o i w 4 f S Z x d W 9 0 O y w m c X V v d D t T Z W N 0 a W 9 u M S / g u J r g u K P g u L T g u I H g u L L g u K M g K F N F U l Z J Q 0 U p I F x 1 M D A z Z V x 1 M D A z Z S D g u J 7 g u L L g u J P g u L T g u I r g u K L g u Y w g K E N P T U 0 p L 0 F 1 d G 9 S Z W 1 v d m V k Q 2 9 s d W 1 u c z E u e + C 4 m + C 4 o + C 4 t O C 4 o e C 4 s u C 4 k y A o 4 L i r 4 L i 4 4 L m J 4 L i Z K S w 5 f S Z x d W 9 0 O y w m c X V v d D t T Z W N 0 a W 9 u M S / g u J r g u K P g u L T g u I H g u L L g u K M g K F N F U l Z J Q 0 U p I F x 1 M D A z Z V x 1 M D A z Z S D g u J 7 g u L L g u J P g u L T g u I r g u K L g u Y w g K E N P T U 0 p L 0 F 1 d G 9 S Z W 1 v d m V k Q 2 9 s d W 1 u c z E u e + C 4 o e C 4 u e C 4 p e C 4 h O C 5 i O C 4 s i A o X H U w M D I 3 M D A w I O C 4 m u C 4 s u C 4 l y k s M T B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8 l R T A l Q j g l O U E l R T A l Q j g l Q T M l R T A l Q j g l Q j Q l R T A l Q j g l O D E l R T A l Q j g l Q j I l R T A l Q j g l Q T M l M j A o U 0 V S V k l D R S k l M j A l M 0 U l M 0 U l M j A l R T A l Q j g l O U U l R T A l Q j g l Q j I l R T A l Q j g l O T M l R T A l Q j g l Q j Q l R T A l Q j g l O E E l R T A l Q j g l Q T I l R T A l Q j k l O E M l M j A o Q 0 9 N T S k l M j A o M y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U w J U I 4 J T l B J U U w J U I 4 J U E z J U U w J U I 4 J U I 0 J U U w J U I 4 J T g x J U U w J U I 4 J U I y J U U w J U I 4 J U E z J T I w K F N F U l Z J Q 0 U p J T I w J T N F J T N F J T I w J U U w J U I 4 J T l F J U U w J U I 4 J U I y J U U w J U I 4 J T k z J U U w J U I 4 J U I 0 J U U w J U I 4 J T h B J U U w J U I 4 J U E y J U U w J U I 5 J T h D J T I w K E N P T U 0 p J T I w K D M p L 0 R h d G E y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F M C V C O C U 5 Q S V F M C V C O C V B M y V F M C V C O C V C N C V F M C V C O C U 4 M S V F M C V C O C V C M i V F M C V C O C V B M y U y M C h T R V J W S U N F K S U y M C U z R S U z R S U y M C V F M C V C O C U 5 R S V F M C V C O C V C M i V F M C V C O C U 5 M y V F M C V C O C V C N C V F M C V C O C U 4 Q S V F M C V C O C V B M i V F M C V C O S U 4 Q y U y M C h D T 0 1 N K S U y M C g z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F M C V C O C U 5 Q S V F M C V C O C V B M y V F M C V C O C V C N C V F M C V C O C U 4 M S V F M C V C O C V C M i V F M C V C O C V B M y U y M C h T R V J W S U N F K S U y M C U z R S U z R S U y M C V F M C V C O C V B Q S V F M C V C O C V C N y V F M C V C O S U 4 O C V F M C V C O C V B R C V F M C V C O S U 4 M S V F M C V C O C V B N S V F M C V C O C V C M C V F M C V C O C V B Q S V F M C V C O C V C N C V F M C V C O S U 4 O C V F M C V C O C U 4 N y V F M C V C O C U 5 R S V F M C V C O C V C N C V F M C V C O C V B M S V F M C V C O C U 5 R S V F M C V C O S U 4 Q y U y M C h N R U R J Q S k l M j A o M y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S I g L z 4 8 R W 5 0 c n k g V H l w Z T 0 i U X V l c n l J R C I g V m F s d W U 9 I n M 5 Y m V m O T k 3 Y S 0 y O W Z m L T R j M D g t O D M x Y S 0 w Y m R l M T I 5 M m Q 3 Y 2 I i I C 8 + P E V u d H J 5 I F R 5 c G U 9 I k Z p b G x F c n J v c k N v Z G U i I F Z h b H V l P S J z V W 5 r b m 9 3 b i I g L z 4 8 R W 5 0 c n k g V H l w Z T 0 i Q W R k Z W R U b 0 R h d G F N b 2 R l b C I g V m F s d W U 9 I m w w I i A v P j x F b n R y e S B U e X B l P S J G a W x s T G F z d F V w Z G F 0 Z W Q i I F Z h b H V l P S J k M j A y N C 0 w N C 0 x O F Q x M D o x M D o x N S 4 2 N z c z N z I 4 W i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E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+ C 4 m u C 4 o + C 4 t O C 4 g e C 4 s u C 4 o y A o U 0 V S V k l D R S k g X H U w M D N l X H U w M D N l I O C 4 q u C 4 t + C 5 i O C 4 r e C 5 g e C 4 p e C 4 s O C 4 q u C 4 t O C 5 i O C 4 h + C 4 n u C 4 t O C 4 o e C 4 n u C 5 j C A o T U V E S U E p L 0 F 1 d G 9 S Z W 1 v d m V k Q 2 9 s d W 1 u c z E u e + C 4 q + C 4 p e C 4 s e C 4 g e C 4 l + C 4 o + C 4 s e C 4 n u C 4 o u C 5 j C w w f S Z x d W 9 0 O y w m c X V v d D t T Z W N 0 a W 9 u M S / g u J r g u K P g u L T g u I H g u L L g u K M g K F N F U l Z J Q 0 U p I F x 1 M D A z Z V x 1 M D A z Z S D g u K r g u L f g u Y j g u K 3 g u Y H g u K X g u L D g u K r g u L T g u Y j g u I f g u J 7 g u L T g u K H g u J 7 g u Y w g K E 1 F R E l B K S 9 B d X R v U m V t b 3 Z l Z E N v b H V t b n M x L n v g u Y D g u J v g u L T g u J Q s M X 0 m c X V v d D s s J n F 1 b 3 Q 7 U 2 V j d G l v b j E v 4 L i a 4 L i j 4 L i 0 4 L i B 4 L i y 4 L i j I C h T R V J W S U N F K S B c d T A w M 2 V c d T A w M 2 U g 4 L i q 4 L i 3 4 L m I 4 L i t 4 L m B 4 L i l 4 L i w 4 L i q 4 L i 0 4 L m I 4 L i H 4 L i e 4 L i 0 4 L i h 4 L i e 4 L m M I C h N R U R J Q S k v Q X V 0 b 1 J l b W 9 2 Z W R D b 2 x 1 b W 5 z M S 5 7 4 L i q 4 L i 5 4 L i H 4 L i q 4 L i 4 4 L i U L D J 9 J n F 1 b 3 Q 7 L C Z x d W 9 0 O 1 N l Y 3 R p b 2 4 x L + C 4 m u C 4 o + C 4 t O C 4 g e C 4 s u C 4 o y A o U 0 V S V k l D R S k g X H U w M D N l X H U w M D N l I O C 4 q u C 4 t + C 5 i O C 4 r e C 5 g e C 4 p e C 4 s O C 4 q u C 4 t O C 5 i O C 4 h + C 4 n u C 4 t O C 4 o e C 4 n u C 5 j C A o T U V E S U E p L 0 F 1 d G 9 S Z W 1 v d m V k Q 2 9 s d W 1 u c z E u e + C 4 l e C 5 i O C 4 s + C 4 q u C 4 u O C 4 l C w z f S Z x d W 9 0 O y w m c X V v d D t T Z W N 0 a W 9 u M S / g u J r g u K P g u L T g u I H g u L L g u K M g K F N F U l Z J Q 0 U p I F x 1 M D A z Z V x 1 M D A z Z S D g u K r g u L f g u Y j g u K 3 g u Y H g u K X g u L D g u K r g u L T g u Y j g u I f g u J 7 g u L T g u K H g u J 7 g u Y w g K E 1 F R E l B K S 9 B d X R v U m V t b 3 Z l Z E N v b H V t b n M x L n v g u K X g u Y j g u L L g u K r g u L j g u J Q s N H 0 m c X V v d D s s J n F 1 b 3 Q 7 U 2 V j d G l v b j E v 4 L i a 4 L i j 4 L i 0 4 L i B 4 L i y 4 L i j I C h T R V J W S U N F K S B c d T A w M 2 V c d T A w M 2 U g 4 L i q 4 L i 3 4 L m I 4 L i t 4 L m B 4 L i l 4 L i w 4 L i q 4 L i 0 4 L m I 4 L i H 4 L i e 4 L i 0 4 L i h 4 L i e 4 L m M I C h N R U R J Q S k v Q X V 0 b 1 J l b W 9 2 Z W R D b 2 x 1 b W 5 z M S 5 7 4 L m A 4 L i b 4 L i l 4 L i 1 4 L m I 4 L i i 4 L i Z I O C 5 g e C 4 m + C 4 p e C 4 h y w 1 f S Z x d W 9 0 O y w m c X V v d D t T Z W N 0 a W 9 u M S / g u J r g u K P g u L T g u I H g u L L g u K M g K F N F U l Z J Q 0 U p I F x 1 M D A z Z V x 1 M D A z Z S D g u K r g u L f g u Y j g u K 3 g u Y H g u K X g u L D g u K r g u L T g u Y j g u I f g u J 7 g u L T g u K H g u J 7 g u Y w g K E 1 F R E l B K S 9 B d X R v U m V t b 3 Z l Z E N v b H V t b n M x L n s l 4 L m A 4 L i b 4 L i l 4 L i 1 4 L m I 4 L i i 4 L i Z I O C 5 g e C 4 m + C 4 p e C 4 h y w 2 f S Z x d W 9 0 O y w m c X V v d D t T Z W N 0 a W 9 u M S / g u J r g u K P g u L T g u I H g u L L g u K M g K F N F U l Z J Q 0 U p I F x 1 M D A z Z V x 1 M D A z Z S D g u K r g u L f g u Y j g u K 3 g u Y H g u K X g u L D g u K r g u L T g u Y j g u I f g u J 7 g u L T g u K H g u J 7 g u Y w g K E 1 F R E l B K S 9 B d X R v U m V t b 3 Z l Z E N v b H V t b n M x L n v g u Y D g u K r g u J n g u K 0 g 4 L i L 4 L i 3 4 L m J 4 L i t L D d 9 J n F 1 b 3 Q 7 L C Z x d W 9 0 O 1 N l Y 3 R p b 2 4 x L + C 4 m u C 4 o + C 4 t O C 4 g e C 4 s u C 4 o y A o U 0 V S V k l D R S k g X H U w M D N l X H U w M D N l I O C 4 q u C 4 t + C 5 i O C 4 r e C 5 g e C 4 p e C 4 s O C 4 q u C 4 t O C 5 i O C 4 h + C 4 n u C 4 t O C 4 o e C 4 n u C 5 j C A o T U V E S U E p L 0 F 1 d G 9 S Z W 1 v d m V k Q 2 9 s d W 1 u c z E u e + C 5 g O C 4 q u C 4 m e C 4 r S D g u I L g u L L g u K I s O H 0 m c X V v d D s s J n F 1 b 3 Q 7 U 2 V j d G l v b j E v 4 L i a 4 L i j 4 L i 0 4 L i B 4 L i y 4 L i j I C h T R V J W S U N F K S B c d T A w M 2 V c d T A w M 2 U g 4 L i q 4 L i 3 4 L m I 4 L i t 4 L m B 4 L i l 4 L i w 4 L i q 4 L i 0 4 L m I 4 L i H 4 L i e 4 L i 0 4 L i h 4 L i e 4 L m M I C h N R U R J Q S k v Q X V 0 b 1 J l b W 9 2 Z W R D b 2 x 1 b W 5 z M S 5 7 4 L i b 4 L i j 4 L i 0 4 L i h 4 L i y 4 L i T I C j g u K v g u L j g u Y n g u J k p L D l 9 J n F 1 b 3 Q 7 L C Z x d W 9 0 O 1 N l Y 3 R p b 2 4 x L + C 4 m u C 4 o + C 4 t O C 4 g e C 4 s u C 4 o y A o U 0 V S V k l D R S k g X H U w M D N l X H U w M D N l I O C 4 q u C 4 t + C 5 i O C 4 r e C 5 g e C 4 p e C 4 s O C 4 q u C 4 t O C 5 i O C 4 h + C 4 n u C 4 t O C 4 o e C 4 n u C 5 j C A o T U V E S U E p L 0 F 1 d G 9 S Z W 1 v d m V k Q 2 9 s d W 1 u c z E u e + C 4 o e C 4 u e C 4 p e C 4 h O C 5 i O C 4 s i A o X H U w M D I 3 M D A w I O C 4 m u C 4 s u C 4 l y k s M T B 9 J n F 1 b 3 Q 7 X S w m c X V v d D t D b 2 x 1 b W 5 D b 3 V u d C Z x d W 9 0 O z o x M S w m c X V v d D t L Z X l D b 2 x 1 b W 5 O Y W 1 l c y Z x d W 9 0 O z p b X S w m c X V v d D t D b 2 x 1 b W 5 J Z G V u d G l 0 a W V z J n F 1 b 3 Q 7 O l s m c X V v d D t T Z W N 0 a W 9 u M S / g u J r g u K P g u L T g u I H g u L L g u K M g K F N F U l Z J Q 0 U p I F x 1 M D A z Z V x 1 M D A z Z S D g u K r g u L f g u Y j g u K 3 g u Y H g u K X g u L D g u K r g u L T g u Y j g u I f g u J 7 g u L T g u K H g u J 7 g u Y w g K E 1 F R E l B K S 9 B d X R v U m V t b 3 Z l Z E N v b H V t b n M x L n v g u K v g u K X g u L H g u I H g u J f g u K P g u L H g u J 7 g u K L g u Y w s M H 0 m c X V v d D s s J n F 1 b 3 Q 7 U 2 V j d G l v b j E v 4 L i a 4 L i j 4 L i 0 4 L i B 4 L i y 4 L i j I C h T R V J W S U N F K S B c d T A w M 2 V c d T A w M 2 U g 4 L i q 4 L i 3 4 L m I 4 L i t 4 L m B 4 L i l 4 L i w 4 L i q 4 L i 0 4 L m I 4 L i H 4 L i e 4 L i 0 4 L i h 4 L i e 4 L m M I C h N R U R J Q S k v Q X V 0 b 1 J l b W 9 2 Z W R D b 2 x 1 b W 5 z M S 5 7 4 L m A 4 L i b 4 L i 0 4 L i U L D F 9 J n F 1 b 3 Q 7 L C Z x d W 9 0 O 1 N l Y 3 R p b 2 4 x L + C 4 m u C 4 o + C 4 t O C 4 g e C 4 s u C 4 o y A o U 0 V S V k l D R S k g X H U w M D N l X H U w M D N l I O C 4 q u C 4 t + C 5 i O C 4 r e C 5 g e C 4 p e C 4 s O C 4 q u C 4 t O C 5 i O C 4 h + C 4 n u C 4 t O C 4 o e C 4 n u C 5 j C A o T U V E S U E p L 0 F 1 d G 9 S Z W 1 v d m V k Q 2 9 s d W 1 u c z E u e + C 4 q u C 4 u e C 4 h + C 4 q u C 4 u O C 4 l C w y f S Z x d W 9 0 O y w m c X V v d D t T Z W N 0 a W 9 u M S / g u J r g u K P g u L T g u I H g u L L g u K M g K F N F U l Z J Q 0 U p I F x 1 M D A z Z V x 1 M D A z Z S D g u K r g u L f g u Y j g u K 3 g u Y H g u K X g u L D g u K r g u L T g u Y j g u I f g u J 7 g u L T g u K H g u J 7 g u Y w g K E 1 F R E l B K S 9 B d X R v U m V t b 3 Z l Z E N v b H V t b n M x L n v g u J X g u Y j g u L P g u K r g u L j g u J Q s M 3 0 m c X V v d D s s J n F 1 b 3 Q 7 U 2 V j d G l v b j E v 4 L i a 4 L i j 4 L i 0 4 L i B 4 L i y 4 L i j I C h T R V J W S U N F K S B c d T A w M 2 V c d T A w M 2 U g 4 L i q 4 L i 3 4 L m I 4 L i t 4 L m B 4 L i l 4 L i w 4 L i q 4 L i 0 4 L m I 4 L i H 4 L i e 4 L i 0 4 L i h 4 L i e 4 L m M I C h N R U R J Q S k v Q X V 0 b 1 J l b W 9 2 Z W R D b 2 x 1 b W 5 z M S 5 7 4 L i l 4 L m I 4 L i y 4 L i q 4 L i 4 4 L i U L D R 9 J n F 1 b 3 Q 7 L C Z x d W 9 0 O 1 N l Y 3 R p b 2 4 x L + C 4 m u C 4 o + C 4 t O C 4 g e C 4 s u C 4 o y A o U 0 V S V k l D R S k g X H U w M D N l X H U w M D N l I O C 4 q u C 4 t + C 5 i O C 4 r e C 5 g e C 4 p e C 4 s O C 4 q u C 4 t O C 5 i O C 4 h + C 4 n u C 4 t O C 4 o e C 4 n u C 5 j C A o T U V E S U E p L 0 F 1 d G 9 S Z W 1 v d m V k Q 2 9 s d W 1 u c z E u e + C 5 g O C 4 m + C 4 p e C 4 t e C 5 i O C 4 o u C 4 m S D g u Y H g u J v g u K X g u I c s N X 0 m c X V v d D s s J n F 1 b 3 Q 7 U 2 V j d G l v b j E v 4 L i a 4 L i j 4 L i 0 4 L i B 4 L i y 4 L i j I C h T R V J W S U N F K S B c d T A w M 2 V c d T A w M 2 U g 4 L i q 4 L i 3 4 L m I 4 L i t 4 L m B 4 L i l 4 L i w 4 L i q 4 L i 0 4 L m I 4 L i H 4 L i e 4 L i 0 4 L i h 4 L i e 4 L m M I C h N R U R J Q S k v Q X V 0 b 1 J l b W 9 2 Z W R D b 2 x 1 b W 5 z M S 5 7 J e C 5 g O C 4 m + C 4 p e C 4 t e C 5 i O C 4 o u C 4 m S D g u Y H g u J v g u K X g u I c s N n 0 m c X V v d D s s J n F 1 b 3 Q 7 U 2 V j d G l v b j E v 4 L i a 4 L i j 4 L i 0 4 L i B 4 L i y 4 L i j I C h T R V J W S U N F K S B c d T A w M 2 V c d T A w M 2 U g 4 L i q 4 L i 3 4 L m I 4 L i t 4 L m B 4 L i l 4 L i w 4 L i q 4 L i 0 4 L m I 4 L i H 4 L i e 4 L i 0 4 L i h 4 L i e 4 L m M I C h N R U R J Q S k v Q X V 0 b 1 J l b W 9 2 Z W R D b 2 x 1 b W 5 z M S 5 7 4 L m A 4 L i q 4 L i Z 4 L i t I O C 4 i + C 4 t + C 5 i e C 4 r S w 3 f S Z x d W 9 0 O y w m c X V v d D t T Z W N 0 a W 9 u M S / g u J r g u K P g u L T g u I H g u L L g u K M g K F N F U l Z J Q 0 U p I F x 1 M D A z Z V x 1 M D A z Z S D g u K r g u L f g u Y j g u K 3 g u Y H g u K X g u L D g u K r g u L T g u Y j g u I f g u J 7 g u L T g u K H g u J 7 g u Y w g K E 1 F R E l B K S 9 B d X R v U m V t b 3 Z l Z E N v b H V t b n M x L n v g u Y D g u K r g u J n g u K 0 g 4 L i C 4 L i y 4 L i i L D h 9 J n F 1 b 3 Q 7 L C Z x d W 9 0 O 1 N l Y 3 R p b 2 4 x L + C 4 m u C 4 o + C 4 t O C 4 g e C 4 s u C 4 o y A o U 0 V S V k l D R S k g X H U w M D N l X H U w M D N l I O C 4 q u C 4 t + C 5 i O C 4 r e C 5 g e C 4 p e C 4 s O C 4 q u C 4 t O C 5 i O C 4 h + C 4 n u C 4 t O C 4 o e C 4 n u C 5 j C A o T U V E S U E p L 0 F 1 d G 9 S Z W 1 v d m V k Q 2 9 s d W 1 u c z E u e + C 4 m + C 4 o + C 4 t O C 4 o e C 4 s u C 4 k y A o 4 L i r 4 L i 4 4 L m J 4 L i Z K S w 5 f S Z x d W 9 0 O y w m c X V v d D t T Z W N 0 a W 9 u M S / g u J r g u K P g u L T g u I H g u L L g u K M g K F N F U l Z J Q 0 U p I F x 1 M D A z Z V x 1 M D A z Z S D g u K r g u L f g u Y j g u K 3 g u Y H g u K X g u L D g u K r g u L T g u Y j g u I f g u J 7 g u L T g u K H g u J 7 g u Y w g K E 1 F R E l B K S 9 B d X R v U m V t b 3 Z l Z E N v b H V t b n M x L n v g u K H g u L n g u K X g u I T g u Y j g u L I g K F x 1 M D A y N z A w M C D g u J r g u L L g u J c p L D E w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J U U w J U I 4 J T l B J U U w J U I 4 J U E z J U U w J U I 4 J U I 0 J U U w J U I 4 J T g x J U U w J U I 4 J U I y J U U w J U I 4 J U E z J T I w K F N F U l Z J Q 0 U p J T I w J T N F J T N F J T I w J U U w J U I 4 J U F B J U U w J U I 4 J U I 3 J U U w J U I 5 J T g 4 J U U w J U I 4 J U F E J U U w J U I 5 J T g x J U U w J U I 4 J U E 1 J U U w J U I 4 J U I w J U U w J U I 4 J U F B J U U w J U I 4 J U I 0 J U U w J U I 5 J T g 4 J U U w J U I 4 J T g 3 J U U w J U I 4 J T l F J U U w J U I 4 J U I 0 J U U w J U I 4 J U E x J U U w J U I 4 J T l F J U U w J U I 5 J T h D J T I w K E 1 F R E l B K S U y M C g z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T A l Q j g l O U E l R T A l Q j g l Q T M l R T A l Q j g l Q j Q l R T A l Q j g l O D E l R T A l Q j g l Q j I l R T A l Q j g l Q T M l M j A o U 0 V S V k l D R S k l M j A l M 0 U l M 0 U l M j A l R T A l Q j g l Q U E l R T A l Q j g l Q j c l R T A l Q j k l O D g l R T A l Q j g l Q U Q l R T A l Q j k l O D E l R T A l Q j g l Q T U l R T A l Q j g l Q j A l R T A l Q j g l Q U E l R T A l Q j g l Q j Q l R T A l Q j k l O D g l R T A l Q j g l O D c l R T A l Q j g l O U U l R T A l Q j g l Q j Q l R T A l Q j g l Q T E l R T A l Q j g l O U U l R T A l Q j k l O E M l M j A o T U V E S U E p J T I w K D M p L 0 R h d G E y N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F M C V C O C U 5 Q S V F M C V C O C V B M y V F M C V C O C V C N C V F M C V C O C U 4 M S V F M C V C O C V C M i V F M C V C O C V B M y U y M C h T R V J W S U N F K S U y M C U z R S U z R S U y M C V F M C V C O C V B Q S V F M C V C O C V C N y V F M C V C O S U 4 O C V F M C V C O C V B R C V F M C V C O S U 4 M S V F M C V C O C V B N S V F M C V C O C V C M C V F M C V C O C V B Q S V F M C V C O C V C N C V F M C V C O S U 4 O C V F M C V C O C U 4 N y V F M C V C O C U 5 R S V F M C V C O C V C N C V F M C V C O C V B M S V F M C V C O C U 5 R S V F M C V C O S U 4 Q y U y M C h N R U R J Q S k l M j A o M y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T A l Q j g l Q U E l R T A l Q j g l Q j Q l R T A l Q j g l O T k l R T A l Q j g l O D Q l R T A l Q j k l O D k l R T A l Q j g l Q j I l R T A l Q j g l Q U Q l R T A l Q j g l Q j g l R T A l Q j g l O T U l R T A l Q j g l Q U E l R T A l Q j g l Q j I l R T A l Q j g l Q U I l R T A l Q j g l O D E l R T A l Q j g l Q T M l R T A l Q j g l Q T M l R T A l Q j g l Q T E l M j A o S U 5 E V V M p J T I w J T N F J T N F J T I w J U U w J U I 5 J T g w J U U w J U I 4 J U F C J U U w J U I 4 J U E 1 J U U w J U I 5 J T g 3 J U U w J U I 4 J T g x J T I w J U U w J U I 5 J T g x J U U w J U I 4 J U E 1 J U U w J U I 4 J U I w J T I w J U U w J U I 4 J T l D J U U w J U I 4 J U E 1 J U U w J U I 4 J U I 0 J U U w J U I 4 J T k 1 J U U w J U I 4 J U E w J U U w J U I 4 J U I x J U U w J U I 4 J T k z J U U w J U I 4 J T k x J U U w J U I 5 J T h D J U U w J U I 5 J T g y J U U w J U I 4 J U E 1 J U U w J U I 4 J U F C J U U w J U I 4 J U I w J T I w K F N U R U V M K S U y M C g z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R d W V y e U l E I i B W Y W x 1 Z T 0 i c z c 4 M D Y w Y z Z k L T h l M j U t N G R i Y y 1 i M T R k L T l i M G N l O W U 4 Z W M 3 N i I g L z 4 8 R W 5 0 c n k g V H l w Z T 0 i R m l s b E V y c m 9 y Q 2 9 k Z S I g V m F s d W U 9 I n N V b m t u b 3 d u I i A v P j x F b n R y e S B U e X B l P S J B Z G R l Z F R v R G F 0 Y U 1 v Z G V s I i B W Y W x 1 Z T 0 i b D A i I C 8 + P E V u d H J 5 I F R 5 c G U 9 I k Z p b G x M Y X N 0 V X B k Y X R l Z C I g V m F s d W U 9 I m Q y M D I 0 L T A 0 L T E 4 V D E w O j E w O j E 1 L j Y 5 M T M 3 M j h a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M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4 L i q 4 L i 0 4 L i Z 4 L i E 4 L m J 4 L i y 4 L i t 4 L i 4 4 L i V 4 L i q 4 L i y 4 L i r 4 L i B 4 L i j 4 L i j 4 L i h I C h J T k R V U y k g X H U w M D N l X H U w M D N l I O C 5 g O C 4 q + C 4 p e C 5 h + C 4 g S D g u Y H g u K X g u L A g 4 L i c 4 L i l 4 L i 0 4 L i V 4 L i g 4 L i x 4 L i T 4 L i R 4 L m M 4 L m C 4 L i l 4 L i r 4 L i w I C h T V E V F T C k v Q X V 0 b 1 J l b W 9 2 Z W R D b 2 x 1 b W 5 z M S 5 7 4 L i r 4 L i l 4 L i x 4 L i B 4 L i X 4 L i j 4 L i x 4 L i e 4 L i i 4 L m M L D B 9 J n F 1 b 3 Q 7 L C Z x d W 9 0 O 1 N l Y 3 R p b 2 4 x L + C 4 q u C 4 t O C 4 m e C 4 h O C 5 i e C 4 s u C 4 r e C 4 u O C 4 l e C 4 q u C 4 s u C 4 q + C 4 g e C 4 o + C 4 o + C 4 o S A o S U 5 E V V M p I F x 1 M D A z Z V x 1 M D A z Z S D g u Y D g u K v g u K X g u Y f g u I E g 4 L m B 4 L i l 4 L i w I O C 4 n O C 4 p e C 4 t O C 4 l e C 4 o O C 4 s e C 4 k + C 4 k e C 5 j O C 5 g u C 4 p e C 4 q + C 4 s C A o U 1 R F R U w p L 0 F 1 d G 9 S Z W 1 v d m V k Q 2 9 s d W 1 u c z E u e + C 5 g O C 4 m + C 4 t O C 4 l C w x f S Z x d W 9 0 O y w m c X V v d D t T Z W N 0 a W 9 u M S / g u K r g u L T g u J n g u I T g u Y n g u L L g u K 3 g u L j g u J X g u K r g u L L g u K v g u I H g u K P g u K P g u K E g K E l O R F V T K S B c d T A w M 2 V c d T A w M 2 U g 4 L m A 4 L i r 4 L i l 4 L m H 4 L i B I O C 5 g e C 4 p e C 4 s C D g u J z g u K X g u L T g u J X g u K D g u L H g u J P g u J H g u Y z g u Y L g u K X g u K v g u L A g K F N U R U V M K S 9 B d X R v U m V t b 3 Z l Z E N v b H V t b n M x L n v g u K r g u L n g u I f g u K r g u L j g u J Q s M n 0 m c X V v d D s s J n F 1 b 3 Q 7 U 2 V j d G l v b j E v 4 L i q 4 L i 0 4 L i Z 4 L i E 4 L m J 4 L i y 4 L i t 4 L i 4 4 L i V 4 L i q 4 L i y 4 L i r 4 L i B 4 L i j 4 L i j 4 L i h I C h J T k R V U y k g X H U w M D N l X H U w M D N l I O C 5 g O C 4 q + C 4 p e C 5 h + C 4 g S D g u Y H g u K X g u L A g 4 L i c 4 L i l 4 L i 0 4 L i V 4 L i g 4 L i x 4 L i T 4 L i R 4 L m M 4 L m C 4 L i l 4 L i r 4 L i w I C h T V E V F T C k v Q X V 0 b 1 J l b W 9 2 Z W R D b 2 x 1 b W 5 z M S 5 7 4 L i V 4 L m I 4 L i z 4 L i q 4 L i 4 4 L i U L D N 9 J n F 1 b 3 Q 7 L C Z x d W 9 0 O 1 N l Y 3 R p b 2 4 x L + C 4 q u C 4 t O C 4 m e C 4 h O C 5 i e C 4 s u C 4 r e C 4 u O C 4 l e C 4 q u C 4 s u C 4 q + C 4 g e C 4 o + C 4 o + C 4 o S A o S U 5 E V V M p I F x 1 M D A z Z V x 1 M D A z Z S D g u Y D g u K v g u K X g u Y f g u I E g 4 L m B 4 L i l 4 L i w I O C 4 n O C 4 p e C 4 t O C 4 l e C 4 o O C 4 s e C 4 k + C 4 k e C 5 j O C 5 g u C 4 p e C 4 q + C 4 s C A o U 1 R F R U w p L 0 F 1 d G 9 S Z W 1 v d m V k Q 2 9 s d W 1 u c z E u e + C 4 p e C 5 i O C 4 s u C 4 q u C 4 u O C 4 l C w 0 f S Z x d W 9 0 O y w m c X V v d D t T Z W N 0 a W 9 u M S / g u K r g u L T g u J n g u I T g u Y n g u L L g u K 3 g u L j g u J X g u K r g u L L g u K v g u I H g u K P g u K P g u K E g K E l O R F V T K S B c d T A w M 2 V c d T A w M 2 U g 4 L m A 4 L i r 4 L i l 4 L m H 4 L i B I O C 5 g e C 4 p e C 4 s C D g u J z g u K X g u L T g u J X g u K D g u L H g u J P g u J H g u Y z g u Y L g u K X g u K v g u L A g K F N U R U V M K S 9 B d X R v U m V t b 3 Z l Z E N v b H V t b n M x L n v g u Y D g u J v g u K X g u L X g u Y j g u K L g u J k g 4 L m B 4 L i b 4 L i l 4 L i H L D V 9 J n F 1 b 3 Q 7 L C Z x d W 9 0 O 1 N l Y 3 R p b 2 4 x L + C 4 q u C 4 t O C 4 m e C 4 h O C 5 i e C 4 s u C 4 r e C 4 u O C 4 l e C 4 q u C 4 s u C 4 q + C 4 g e C 4 o + C 4 o + C 4 o S A o S U 5 E V V M p I F x 1 M D A z Z V x 1 M D A z Z S D g u Y D g u K v g u K X g u Y f g u I E g 4 L m B 4 L i l 4 L i w I O C 4 n O C 4 p e C 4 t O C 4 l e C 4 o O C 4 s e C 4 k + C 4 k e C 5 j O C 5 g u C 4 p e C 4 q + C 4 s C A o U 1 R F R U w p L 0 F 1 d G 9 S Z W 1 v d m V k Q 2 9 s d W 1 u c z E u e y X g u Y D g u J v g u K X g u L X g u Y j g u K L g u J k g 4 L m B 4 L i b 4 L i l 4 L i H L D Z 9 J n F 1 b 3 Q 7 L C Z x d W 9 0 O 1 N l Y 3 R p b 2 4 x L + C 4 q u C 4 t O C 4 m e C 4 h O C 5 i e C 4 s u C 4 r e C 4 u O C 4 l e C 4 q u C 4 s u C 4 q + C 4 g e C 4 o + C 4 o + C 4 o S A o S U 5 E V V M p I F x 1 M D A z Z V x 1 M D A z Z S D g u Y D g u K v g u K X g u Y f g u I E g 4 L m B 4 L i l 4 L i w I O C 4 n O C 4 p e C 4 t O C 4 l e C 4 o O C 4 s e C 4 k + C 4 k e C 5 j O C 5 g u C 4 p e C 4 q + C 4 s C A o U 1 R F R U w p L 0 F 1 d G 9 S Z W 1 v d m V k Q 2 9 s d W 1 u c z E u e + C 5 g O C 4 q u C 4 m e C 4 r S D g u I v g u L f g u Y n g u K 0 s N 3 0 m c X V v d D s s J n F 1 b 3 Q 7 U 2 V j d G l v b j E v 4 L i q 4 L i 0 4 L i Z 4 L i E 4 L m J 4 L i y 4 L i t 4 L i 4 4 L i V 4 L i q 4 L i y 4 L i r 4 L i B 4 L i j 4 L i j 4 L i h I C h J T k R V U y k g X H U w M D N l X H U w M D N l I O C 5 g O C 4 q + C 4 p e C 5 h + C 4 g S D g u Y H g u K X g u L A g 4 L i c 4 L i l 4 L i 0 4 L i V 4 L i g 4 L i x 4 L i T 4 L i R 4 L m M 4 L m C 4 L i l 4 L i r 4 L i w I C h T V E V F T C k v Q X V 0 b 1 J l b W 9 2 Z W R D b 2 x 1 b W 5 z M S 5 7 4 L m A 4 L i q 4 L i Z 4 L i t I O C 4 g u C 4 s u C 4 o i w 4 f S Z x d W 9 0 O y w m c X V v d D t T Z W N 0 a W 9 u M S / g u K r g u L T g u J n g u I T g u Y n g u L L g u K 3 g u L j g u J X g u K r g u L L g u K v g u I H g u K P g u K P g u K E g K E l O R F V T K S B c d T A w M 2 V c d T A w M 2 U g 4 L m A 4 L i r 4 L i l 4 L m H 4 L i B I O C 5 g e C 4 p e C 4 s C D g u J z g u K X g u L T g u J X g u K D g u L H g u J P g u J H g u Y z g u Y L g u K X g u K v g u L A g K F N U R U V M K S 9 B d X R v U m V t b 3 Z l Z E N v b H V t b n M x L n v g u J v g u K P g u L T g u K H g u L L g u J M g K O C 4 q + C 4 u O C 5 i e C 4 m S k s O X 0 m c X V v d D s s J n F 1 b 3 Q 7 U 2 V j d G l v b j E v 4 L i q 4 L i 0 4 L i Z 4 L i E 4 L m J 4 L i y 4 L i t 4 L i 4 4 L i V 4 L i q 4 L i y 4 L i r 4 L i B 4 L i j 4 L i j 4 L i h I C h J T k R V U y k g X H U w M D N l X H U w M D N l I O C 5 g O C 4 q + C 4 p e C 5 h + C 4 g S D g u Y H g u K X g u L A g 4 L i c 4 L i l 4 L i 0 4 L i V 4 L i g 4 L i x 4 L i T 4 L i R 4 L m M 4 L m C 4 L i l 4 L i r 4 L i w I C h T V E V F T C k v Q X V 0 b 1 J l b W 9 2 Z W R D b 2 x 1 b W 5 z M S 5 7 4 L i h 4 L i 5 4 L i l 4 L i E 4 L m I 4 L i y I C h c d T A w M j c w M D A g 4 L i a 4 L i y 4 L i X K S w x M H 0 m c X V v d D t d L C Z x d W 9 0 O 0 N v b H V t b k N v d W 5 0 J n F 1 b 3 Q 7 O j E x L C Z x d W 9 0 O 0 t l e U N v b H V t b k 5 h b W V z J n F 1 b 3 Q 7 O l t d L C Z x d W 9 0 O 0 N v b H V t b k l k Z W 5 0 a X R p Z X M m c X V v d D s 6 W y Z x d W 9 0 O 1 N l Y 3 R p b 2 4 x L + C 4 q u C 4 t O C 4 m e C 4 h O C 5 i e C 4 s u C 4 r e C 4 u O C 4 l e C 4 q u C 4 s u C 4 q + C 4 g e C 4 o + C 4 o + C 4 o S A o S U 5 E V V M p I F x 1 M D A z Z V x 1 M D A z Z S D g u Y D g u K v g u K X g u Y f g u I E g 4 L m B 4 L i l 4 L i w I O C 4 n O C 4 p e C 4 t O C 4 l e C 4 o O C 4 s e C 4 k + C 4 k e C 5 j O C 5 g u C 4 p e C 4 q + C 4 s C A o U 1 R F R U w p L 0 F 1 d G 9 S Z W 1 v d m V k Q 2 9 s d W 1 u c z E u e + C 4 q + C 4 p e C 4 s e C 4 g e C 4 l + C 4 o + C 4 s e C 4 n u C 4 o u C 5 j C w w f S Z x d W 9 0 O y w m c X V v d D t T Z W N 0 a W 9 u M S / g u K r g u L T g u J n g u I T g u Y n g u L L g u K 3 g u L j g u J X g u K r g u L L g u K v g u I H g u K P g u K P g u K E g K E l O R F V T K S B c d T A w M 2 V c d T A w M 2 U g 4 L m A 4 L i r 4 L i l 4 L m H 4 L i B I O C 5 g e C 4 p e C 4 s C D g u J z g u K X g u L T g u J X g u K D g u L H g u J P g u J H g u Y z g u Y L g u K X g u K v g u L A g K F N U R U V M K S 9 B d X R v U m V t b 3 Z l Z E N v b H V t b n M x L n v g u Y D g u J v g u L T g u J Q s M X 0 m c X V v d D s s J n F 1 b 3 Q 7 U 2 V j d G l v b j E v 4 L i q 4 L i 0 4 L i Z 4 L i E 4 L m J 4 L i y 4 L i t 4 L i 4 4 L i V 4 L i q 4 L i y 4 L i r 4 L i B 4 L i j 4 L i j 4 L i h I C h J T k R V U y k g X H U w M D N l X H U w M D N l I O C 5 g O C 4 q + C 4 p e C 5 h + C 4 g S D g u Y H g u K X g u L A g 4 L i c 4 L i l 4 L i 0 4 L i V 4 L i g 4 L i x 4 L i T 4 L i R 4 L m M 4 L m C 4 L i l 4 L i r 4 L i w I C h T V E V F T C k v Q X V 0 b 1 J l b W 9 2 Z W R D b 2 x 1 b W 5 z M S 5 7 4 L i q 4 L i 5 4 L i H 4 L i q 4 L i 4 4 L i U L D J 9 J n F 1 b 3 Q 7 L C Z x d W 9 0 O 1 N l Y 3 R p b 2 4 x L + C 4 q u C 4 t O C 4 m e C 4 h O C 5 i e C 4 s u C 4 r e C 4 u O C 4 l e C 4 q u C 4 s u C 4 q + C 4 g e C 4 o + C 4 o + C 4 o S A o S U 5 E V V M p I F x 1 M D A z Z V x 1 M D A z Z S D g u Y D g u K v g u K X g u Y f g u I E g 4 L m B 4 L i l 4 L i w I O C 4 n O C 4 p e C 4 t O C 4 l e C 4 o O C 4 s e C 4 k + C 4 k e C 5 j O C 5 g u C 4 p e C 4 q + C 4 s C A o U 1 R F R U w p L 0 F 1 d G 9 S Z W 1 v d m V k Q 2 9 s d W 1 u c z E u e + C 4 l e C 5 i O C 4 s + C 4 q u C 4 u O C 4 l C w z f S Z x d W 9 0 O y w m c X V v d D t T Z W N 0 a W 9 u M S / g u K r g u L T g u J n g u I T g u Y n g u L L g u K 3 g u L j g u J X g u K r g u L L g u K v g u I H g u K P g u K P g u K E g K E l O R F V T K S B c d T A w M 2 V c d T A w M 2 U g 4 L m A 4 L i r 4 L i l 4 L m H 4 L i B I O C 5 g e C 4 p e C 4 s C D g u J z g u K X g u L T g u J X g u K D g u L H g u J P g u J H g u Y z g u Y L g u K X g u K v g u L A g K F N U R U V M K S 9 B d X R v U m V t b 3 Z l Z E N v b H V t b n M x L n v g u K X g u Y j g u L L g u K r g u L j g u J Q s N H 0 m c X V v d D s s J n F 1 b 3 Q 7 U 2 V j d G l v b j E v 4 L i q 4 L i 0 4 L i Z 4 L i E 4 L m J 4 L i y 4 L i t 4 L i 4 4 L i V 4 L i q 4 L i y 4 L i r 4 L i B 4 L i j 4 L i j 4 L i h I C h J T k R V U y k g X H U w M D N l X H U w M D N l I O C 5 g O C 4 q + C 4 p e C 5 h + C 4 g S D g u Y H g u K X g u L A g 4 L i c 4 L i l 4 L i 0 4 L i V 4 L i g 4 L i x 4 L i T 4 L i R 4 L m M 4 L m C 4 L i l 4 L i r 4 L i w I C h T V E V F T C k v Q X V 0 b 1 J l b W 9 2 Z W R D b 2 x 1 b W 5 z M S 5 7 4 L m A 4 L i b 4 L i l 4 L i 1 4 L m I 4 L i i 4 L i Z I O C 5 g e C 4 m + C 4 p e C 4 h y w 1 f S Z x d W 9 0 O y w m c X V v d D t T Z W N 0 a W 9 u M S / g u K r g u L T g u J n g u I T g u Y n g u L L g u K 3 g u L j g u J X g u K r g u L L g u K v g u I H g u K P g u K P g u K E g K E l O R F V T K S B c d T A w M 2 V c d T A w M 2 U g 4 L m A 4 L i r 4 L i l 4 L m H 4 L i B I O C 5 g e C 4 p e C 4 s C D g u J z g u K X g u L T g u J X g u K D g u L H g u J P g u J H g u Y z g u Y L g u K X g u K v g u L A g K F N U R U V M K S 9 B d X R v U m V t b 3 Z l Z E N v b H V t b n M x L n s l 4 L m A 4 L i b 4 L i l 4 L i 1 4 L m I 4 L i i 4 L i Z I O C 5 g e C 4 m + C 4 p e C 4 h y w 2 f S Z x d W 9 0 O y w m c X V v d D t T Z W N 0 a W 9 u M S / g u K r g u L T g u J n g u I T g u Y n g u L L g u K 3 g u L j g u J X g u K r g u L L g u K v g u I H g u K P g u K P g u K E g K E l O R F V T K S B c d T A w M 2 V c d T A w M 2 U g 4 L m A 4 L i r 4 L i l 4 L m H 4 L i B I O C 5 g e C 4 p e C 4 s C D g u J z g u K X g u L T g u J X g u K D g u L H g u J P g u J H g u Y z g u Y L g u K X g u K v g u L A g K F N U R U V M K S 9 B d X R v U m V t b 3 Z l Z E N v b H V t b n M x L n v g u Y D g u K r g u J n g u K 0 g 4 L i L 4 L i 3 4 L m J 4 L i t L D d 9 J n F 1 b 3 Q 7 L C Z x d W 9 0 O 1 N l Y 3 R p b 2 4 x L + C 4 q u C 4 t O C 4 m e C 4 h O C 5 i e C 4 s u C 4 r e C 4 u O C 4 l e C 4 q u C 4 s u C 4 q + C 4 g e C 4 o + C 4 o + C 4 o S A o S U 5 E V V M p I F x 1 M D A z Z V x 1 M D A z Z S D g u Y D g u K v g u K X g u Y f g u I E g 4 L m B 4 L i l 4 L i w I O C 4 n O C 4 p e C 4 t O C 4 l e C 4 o O C 4 s e C 4 k + C 4 k e C 5 j O C 5 g u C 4 p e C 4 q + C 4 s C A o U 1 R F R U w p L 0 F 1 d G 9 S Z W 1 v d m V k Q 2 9 s d W 1 u c z E u e + C 5 g O C 4 q u C 4 m e C 4 r S D g u I L g u L L g u K I s O H 0 m c X V v d D s s J n F 1 b 3 Q 7 U 2 V j d G l v b j E v 4 L i q 4 L i 0 4 L i Z 4 L i E 4 L m J 4 L i y 4 L i t 4 L i 4 4 L i V 4 L i q 4 L i y 4 L i r 4 L i B 4 L i j 4 L i j 4 L i h I C h J T k R V U y k g X H U w M D N l X H U w M D N l I O C 5 g O C 4 q + C 4 p e C 5 h + C 4 g S D g u Y H g u K X g u L A g 4 L i c 4 L i l 4 L i 0 4 L i V 4 L i g 4 L i x 4 L i T 4 L i R 4 L m M 4 L m C 4 L i l 4 L i r 4 L i w I C h T V E V F T C k v Q X V 0 b 1 J l b W 9 2 Z W R D b 2 x 1 b W 5 z M S 5 7 4 L i b 4 L i j 4 L i 0 4 L i h 4 L i y 4 L i T I C j g u K v g u L j g u Y n g u J k p L D l 9 J n F 1 b 3 Q 7 L C Z x d W 9 0 O 1 N l Y 3 R p b 2 4 x L + C 4 q u C 4 t O C 4 m e C 4 h O C 5 i e C 4 s u C 4 r e C 4 u O C 4 l e C 4 q u C 4 s u C 4 q + C 4 g e C 4 o + C 4 o + C 4 o S A o S U 5 E V V M p I F x 1 M D A z Z V x 1 M D A z Z S D g u Y D g u K v g u K X g u Y f g u I E g 4 L m B 4 L i l 4 L i w I O C 4 n O C 4 p e C 4 t O C 4 l e C 4 o O C 4 s e C 4 k + C 4 k e C 5 j O C 5 g u C 4 p e C 4 q + C 4 s C A o U 1 R F R U w p L 0 F 1 d G 9 S Z W 1 v d m V k Q 2 9 s d W 1 u c z E u e + C 4 o e C 4 u e C 4 p e C 4 h O C 5 i O C 4 s i A o X H U w M D I 3 M D A w I O C 4 m u C 4 s u C 4 l y k s M T B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8 l R T A l Q j g l Q U E l R T A l Q j g l Q j Q l R T A l Q j g l O T k l R T A l Q j g l O D Q l R T A l Q j k l O D k l R T A l Q j g l Q j I l R T A l Q j g l Q U Q l R T A l Q j g l Q j g l R T A l Q j g l O T U l R T A l Q j g l Q U E l R T A l Q j g l Q j I l R T A l Q j g l Q U I l R T A l Q j g l O D E l R T A l Q j g l Q T M l R T A l Q j g l Q T M l R T A l Q j g l Q T E l M j A o S U 5 E V V M p J T I w J T N F J T N F J T I w J U U w J U I 5 J T g w J U U w J U I 4 J U F C J U U w J U I 4 J U E 1 J U U w J U I 5 J T g 3 J U U w J U I 4 J T g x J T I w J U U w J U I 5 J T g x J U U w J U I 4 J U E 1 J U U w J U I 4 J U I w J T I w J U U w J U I 4 J T l D J U U w J U I 4 J U E 1 J U U w J U I 4 J U I 0 J U U w J U I 4 J T k 1 J U U w J U I 4 J U E w J U U w J U I 4 J U I x J U U w J U I 4 J T k z J U U w J U I 4 J T k x J U U w J U I 5 J T h D J U U w J U I 5 J T g y J U U w J U I 4 J U E 1 J U U w J U I 4 J U F C J U U w J U I 4 J U I w J T I w K F N U R U V M K S U y M C g z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T A l Q j g l Q U E l R T A l Q j g l Q j Q l R T A l Q j g l O T k l R T A l Q j g l O D Q l R T A l Q j k l O D k l R T A l Q j g l Q j I l R T A l Q j g l Q U Q l R T A l Q j g l Q j g l R T A l Q j g l O T U l R T A l Q j g l Q U E l R T A l Q j g l Q j I l R T A l Q j g l Q U I l R T A l Q j g l O D E l R T A l Q j g l Q T M l R T A l Q j g l Q T M l R T A l Q j g l Q T E l M j A o S U 5 E V V M p J T I w J T N F J T N F J T I w J U U w J U I 5 J T g w J U U w J U I 4 J U F C J U U w J U I 4 J U E 1 J U U w J U I 5 J T g 3 J U U w J U I 4 J T g x J T I w J U U w J U I 5 J T g x J U U w J U I 4 J U E 1 J U U w J U I 4 J U I w J T I w J U U w J U I 4 J T l D J U U w J U I 4 J U E 1 J U U w J U I 4 J U I 0 J U U w J U I 4 J T k 1 J U U w J U I 4 J U E w J U U w J U I 4 J U I x J U U w J U I 4 J T k z J U U w J U I 4 J T k x J U U w J U I 5 J T h D J U U w J U I 5 J T g y J U U w J U I 4 J U E 1 J U U w J U I 4 J U F C J U U w J U I 4 J U I w J T I w K F N U R U V M K S U y M C g z K S 9 E Y X R h M T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T A l Q j g l Q U E l R T A l Q j g l Q j Q l R T A l Q j g l O T k l R T A l Q j g l O D Q l R T A l Q j k l O D k l R T A l Q j g l Q j I l R T A l Q j g l Q U Q l R T A l Q j g l Q j g l R T A l Q j g l O T U l R T A l Q j g l Q U E l R T A l Q j g l Q j I l R T A l Q j g l Q U I l R T A l Q j g l O D E l R T A l Q j g l Q T M l R T A l Q j g l Q T M l R T A l Q j g l Q T E l M j A o S U 5 E V V M p J T I w J T N F J T N F J T I w J U U w J U I 5 J T g w J U U w J U I 4 J U F C J U U w J U I 4 J U E 1 J U U w J U I 5 J T g 3 J U U w J U I 4 J T g x J T I w J U U w J U I 5 J T g x J U U w J U I 4 J U E 1 J U U w J U I 4 J U I w J T I w J U U w J U I 4 J T l D J U U w J U I 4 J U E 1 J U U w J U I 4 J U I 0 J U U w J U I 4 J T k 1 J U U w J U I 4 J U E w J U U w J U I 4 J U I x J U U w J U I 4 J T k z J U U w J U I 4 J T k x J U U w J U I 5 J T h D J U U w J U I 5 J T g y J U U w J U I 4 J U E 1 J U U w J U I 4 J U F C J U U w J U I 4 J U I w J T I w K F N U R U V M K S U y M C g z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F M C V C O C V B Q S V F M C V C O C V C N C V F M C V C O C U 5 O S V F M C V C O C U 4 N C V F M C V C O S U 4 O S V F M C V C O C V C M i V F M C V C O C V B R C V F M C V C O C V C O C V F M C V C O C U 5 N S V F M C V C O C V B Q S V F M C V C O C V C M i V F M C V C O C V B Q i V F M C V C O C U 4 M S V F M C V C O C V B M y V F M C V C O C V B M y V F M C V C O C V B M S U y M C h J T k R V U y k l M j A l M 0 U l M 0 U l M j A l R T A l Q j g l O D E l R T A l Q j g l Q T M l R T A l Q j g l Q j A l R T A l Q j g l O T Q l R T A l Q j g l Q j I l R T A l Q j g l Q T k l R T A l Q j k l O D E l R T A l Q j g l Q T U l R T A l Q j g l Q j A l R T A l Q j g l Q T c l R T A l Q j g l Q j E l R T A l Q j g l Q U E l R T A l Q j g l O T Q l R T A l Q j g l Q j g l R T A l Q j g l O D E l R T A l Q j g l Q j I l R T A l Q j g l Q T M l R T A l Q j g l O U U l R T A l Q j g l Q j Q l R T A l Q j g l Q T E l R T A l Q j g l O U U l R T A l Q j k l O E M l M j A o U E F Q R V I p J T I w K D M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S I g L z 4 8 R W 5 0 c n k g V H l w Z T 0 i U X V l c n l J R C I g V m F s d W U 9 I n N i Y T F k Y z M 3 Y S 1 m N m V k L T Q w Z W E t Y j k 0 O C 0 5 M z g w M m M z N T E 0 M G U i I C 8 + P E V u d H J 5 I F R 5 c G U 9 I k Z p b G x F c n J v c k N v Z G U i I F Z h b H V l P S J z V W 5 r b m 9 3 b i I g L z 4 8 R W 5 0 c n k g V H l w Z T 0 i Q W R k Z W R U b 0 R h d G F N b 2 R l b C I g V m F s d W U 9 I m w w I i A v P j x F b n R y e S B U e X B l P S J G a W x s T G F z d F V w Z G F 0 Z W Q i I F Z h b H V l P S J k M j A y N C 0 w N C 0 x O F Q x M D o x M D o x N S 4 3 M T E z N z I 4 W i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E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+ C 4 q u C 4 t O C 4 m e C 4 h O C 5 i e C 4 s u C 4 r e C 4 u O C 4 l e C 4 q u C 4 s u C 4 q + C 4 g e C 4 o + C 4 o + C 4 o S A o S U 5 E V V M p I F x 1 M D A z Z V x 1 M D A z Z S D g u I H g u K P g u L D g u J T g u L L g u K n g u Y H g u K X g u L D g u K f g u L H g u K r g u J T g u L j g u I H g u L L g u K P g u J 7 g u L T g u K H g u J 7 g u Y w g K F B B U E V S K S 9 B d X R v U m V t b 3 Z l Z E N v b H V t b n M x L n v g u K v g u K X g u L H g u I H g u J f g u K P g u L H g u J 7 g u K L g u Y w s M H 0 m c X V v d D s s J n F 1 b 3 Q 7 U 2 V j d G l v b j E v 4 L i q 4 L i 0 4 L i Z 4 L i E 4 L m J 4 L i y 4 L i t 4 L i 4 4 L i V 4 L i q 4 L i y 4 L i r 4 L i B 4 L i j 4 L i j 4 L i h I C h J T k R V U y k g X H U w M D N l X H U w M D N l I O C 4 g e C 4 o + C 4 s O C 4 l O C 4 s u C 4 q e C 5 g e C 4 p e C 4 s O C 4 p + C 4 s e C 4 q u C 4 l O C 4 u O C 4 g e C 4 s u C 4 o + C 4 n u C 4 t O C 4 o e C 4 n u C 5 j C A o U E F Q R V I p L 0 F 1 d G 9 S Z W 1 v d m V k Q 2 9 s d W 1 u c z E u e + C 5 g O C 4 m + C 4 t O C 4 l C w x f S Z x d W 9 0 O y w m c X V v d D t T Z W N 0 a W 9 u M S / g u K r g u L T g u J n g u I T g u Y n g u L L g u K 3 g u L j g u J X g u K r g u L L g u K v g u I H g u K P g u K P g u K E g K E l O R F V T K S B c d T A w M 2 V c d T A w M 2 U g 4 L i B 4 L i j 4 L i w 4 L i U 4 L i y 4 L i p 4 L m B 4 L i l 4 L i w 4 L i n 4 L i x 4 L i q 4 L i U 4 L i 4 4 L i B 4 L i y 4 L i j 4 L i e 4 L i 0 4 L i h 4 L i e 4 L m M I C h Q Q V B F U i k v Q X V 0 b 1 J l b W 9 2 Z W R D b 2 x 1 b W 5 z M S 5 7 4 L i q 4 L i 5 4 L i H 4 L i q 4 L i 4 4 L i U L D J 9 J n F 1 b 3 Q 7 L C Z x d W 9 0 O 1 N l Y 3 R p b 2 4 x L + C 4 q u C 4 t O C 4 m e C 4 h O C 5 i e C 4 s u C 4 r e C 4 u O C 4 l e C 4 q u C 4 s u C 4 q + C 4 g e C 4 o + C 4 o + C 4 o S A o S U 5 E V V M p I F x 1 M D A z Z V x 1 M D A z Z S D g u I H g u K P g u L D g u J T g u L L g u K n g u Y H g u K X g u L D g u K f g u L H g u K r g u J T g u L j g u I H g u L L g u K P g u J 7 g u L T g u K H g u J 7 g u Y w g K F B B U E V S K S 9 B d X R v U m V t b 3 Z l Z E N v b H V t b n M x L n v g u J X g u Y j g u L P g u K r g u L j g u J Q s M 3 0 m c X V v d D s s J n F 1 b 3 Q 7 U 2 V j d G l v b j E v 4 L i q 4 L i 0 4 L i Z 4 L i E 4 L m J 4 L i y 4 L i t 4 L i 4 4 L i V 4 L i q 4 L i y 4 L i r 4 L i B 4 L i j 4 L i j 4 L i h I C h J T k R V U y k g X H U w M D N l X H U w M D N l I O C 4 g e C 4 o + C 4 s O C 4 l O C 4 s u C 4 q e C 5 g e C 4 p e C 4 s O C 4 p + C 4 s e C 4 q u C 4 l O C 4 u O C 4 g e C 4 s u C 4 o + C 4 n u C 4 t O C 4 o e C 4 n u C 5 j C A o U E F Q R V I p L 0 F 1 d G 9 S Z W 1 v d m V k Q 2 9 s d W 1 u c z E u e + C 4 p e C 5 i O C 4 s u C 4 q u C 4 u O C 4 l C w 0 f S Z x d W 9 0 O y w m c X V v d D t T Z W N 0 a W 9 u M S / g u K r g u L T g u J n g u I T g u Y n g u L L g u K 3 g u L j g u J X g u K r g u L L g u K v g u I H g u K P g u K P g u K E g K E l O R F V T K S B c d T A w M 2 V c d T A w M 2 U g 4 L i B 4 L i j 4 L i w 4 L i U 4 L i y 4 L i p 4 L m B 4 L i l 4 L i w 4 L i n 4 L i x 4 L i q 4 L i U 4 L i 4 4 L i B 4 L i y 4 L i j 4 L i e 4 L i 0 4 L i h 4 L i e 4 L m M I C h Q Q V B F U i k v Q X V 0 b 1 J l b W 9 2 Z W R D b 2 x 1 b W 5 z M S 5 7 4 L m A 4 L i b 4 L i l 4 L i 1 4 L m I 4 L i i 4 L i Z I O C 5 g e C 4 m + C 4 p e C 4 h y w 1 f S Z x d W 9 0 O y w m c X V v d D t T Z W N 0 a W 9 u M S / g u K r g u L T g u J n g u I T g u Y n g u L L g u K 3 g u L j g u J X g u K r g u L L g u K v g u I H g u K P g u K P g u K E g K E l O R F V T K S B c d T A w M 2 V c d T A w M 2 U g 4 L i B 4 L i j 4 L i w 4 L i U 4 L i y 4 L i p 4 L m B 4 L i l 4 L i w 4 L i n 4 L i x 4 L i q 4 L i U 4 L i 4 4 L i B 4 L i y 4 L i j 4 L i e 4 L i 0 4 L i h 4 L i e 4 L m M I C h Q Q V B F U i k v Q X V 0 b 1 J l b W 9 2 Z W R D b 2 x 1 b W 5 z M S 5 7 J e C 5 g O C 4 m + C 4 p e C 4 t e C 5 i O C 4 o u C 4 m S D g u Y H g u J v g u K X g u I c s N n 0 m c X V v d D s s J n F 1 b 3 Q 7 U 2 V j d G l v b j E v 4 L i q 4 L i 0 4 L i Z 4 L i E 4 L m J 4 L i y 4 L i t 4 L i 4 4 L i V 4 L i q 4 L i y 4 L i r 4 L i B 4 L i j 4 L i j 4 L i h I C h J T k R V U y k g X H U w M D N l X H U w M D N l I O C 4 g e C 4 o + C 4 s O C 4 l O C 4 s u C 4 q e C 5 g e C 4 p e C 4 s O C 4 p + C 4 s e C 4 q u C 4 l O C 4 u O C 4 g e C 4 s u C 4 o + C 4 n u C 4 t O C 4 o e C 4 n u C 5 j C A o U E F Q R V I p L 0 F 1 d G 9 S Z W 1 v d m V k Q 2 9 s d W 1 u c z E u e + C 5 g O C 4 q u C 4 m e C 4 r S D g u I v g u L f g u Y n g u K 0 s N 3 0 m c X V v d D s s J n F 1 b 3 Q 7 U 2 V j d G l v b j E v 4 L i q 4 L i 0 4 L i Z 4 L i E 4 L m J 4 L i y 4 L i t 4 L i 4 4 L i V 4 L i q 4 L i y 4 L i r 4 L i B 4 L i j 4 L i j 4 L i h I C h J T k R V U y k g X H U w M D N l X H U w M D N l I O C 4 g e C 4 o + C 4 s O C 4 l O C 4 s u C 4 q e C 5 g e C 4 p e C 4 s O C 4 p + C 4 s e C 4 q u C 4 l O C 4 u O C 4 g e C 4 s u C 4 o + C 4 n u C 4 t O C 4 o e C 4 n u C 5 j C A o U E F Q R V I p L 0 F 1 d G 9 S Z W 1 v d m V k Q 2 9 s d W 1 u c z E u e + C 5 g O C 4 q u C 4 m e C 4 r S D g u I L g u L L g u K I s O H 0 m c X V v d D s s J n F 1 b 3 Q 7 U 2 V j d G l v b j E v 4 L i q 4 L i 0 4 L i Z 4 L i E 4 L m J 4 L i y 4 L i t 4 L i 4 4 L i V 4 L i q 4 L i y 4 L i r 4 L i B 4 L i j 4 L i j 4 L i h I C h J T k R V U y k g X H U w M D N l X H U w M D N l I O C 4 g e C 4 o + C 4 s O C 4 l O C 4 s u C 4 q e C 5 g e C 4 p e C 4 s O C 4 p + C 4 s e C 4 q u C 4 l O C 4 u O C 4 g e C 4 s u C 4 o + C 4 n u C 4 t O C 4 o e C 4 n u C 5 j C A o U E F Q R V I p L 0 F 1 d G 9 S Z W 1 v d m V k Q 2 9 s d W 1 u c z E u e + C 4 m + C 4 o + C 4 t O C 4 o e C 4 s u C 4 k y A o 4 L i r 4 L i 4 4 L m J 4 L i Z K S w 5 f S Z x d W 9 0 O y w m c X V v d D t T Z W N 0 a W 9 u M S / g u K r g u L T g u J n g u I T g u Y n g u L L g u K 3 g u L j g u J X g u K r g u L L g u K v g u I H g u K P g u K P g u K E g K E l O R F V T K S B c d T A w M 2 V c d T A w M 2 U g 4 L i B 4 L i j 4 L i w 4 L i U 4 L i y 4 L i p 4 L m B 4 L i l 4 L i w 4 L i n 4 L i x 4 L i q 4 L i U 4 L i 4 4 L i B 4 L i y 4 L i j 4 L i e 4 L i 0 4 L i h 4 L i e 4 L m M I C h Q Q V B F U i k v Q X V 0 b 1 J l b W 9 2 Z W R D b 2 x 1 b W 5 z M S 5 7 4 L i h 4 L i 5 4 L i l 4 L i E 4 L m I 4 L i y I C h c d T A w M j c w M D A g 4 L i a 4 L i y 4 L i X K S w x M H 0 m c X V v d D t d L C Z x d W 9 0 O 0 N v b H V t b k N v d W 5 0 J n F 1 b 3 Q 7 O j E x L C Z x d W 9 0 O 0 t l e U N v b H V t b k 5 h b W V z J n F 1 b 3 Q 7 O l t d L C Z x d W 9 0 O 0 N v b H V t b k l k Z W 5 0 a X R p Z X M m c X V v d D s 6 W y Z x d W 9 0 O 1 N l Y 3 R p b 2 4 x L + C 4 q u C 4 t O C 4 m e C 4 h O C 5 i e C 4 s u C 4 r e C 4 u O C 4 l e C 4 q u C 4 s u C 4 q + C 4 g e C 4 o + C 4 o + C 4 o S A o S U 5 E V V M p I F x 1 M D A z Z V x 1 M D A z Z S D g u I H g u K P g u L D g u J T g u L L g u K n g u Y H g u K X g u L D g u K f g u L H g u K r g u J T g u L j g u I H g u L L g u K P g u J 7 g u L T g u K H g u J 7 g u Y w g K F B B U E V S K S 9 B d X R v U m V t b 3 Z l Z E N v b H V t b n M x L n v g u K v g u K X g u L H g u I H g u J f g u K P g u L H g u J 7 g u K L g u Y w s M H 0 m c X V v d D s s J n F 1 b 3 Q 7 U 2 V j d G l v b j E v 4 L i q 4 L i 0 4 L i Z 4 L i E 4 L m J 4 L i y 4 L i t 4 L i 4 4 L i V 4 L i q 4 L i y 4 L i r 4 L i B 4 L i j 4 L i j 4 L i h I C h J T k R V U y k g X H U w M D N l X H U w M D N l I O C 4 g e C 4 o + C 4 s O C 4 l O C 4 s u C 4 q e C 5 g e C 4 p e C 4 s O C 4 p + C 4 s e C 4 q u C 4 l O C 4 u O C 4 g e C 4 s u C 4 o + C 4 n u C 4 t O C 4 o e C 4 n u C 5 j C A o U E F Q R V I p L 0 F 1 d G 9 S Z W 1 v d m V k Q 2 9 s d W 1 u c z E u e + C 5 g O C 4 m + C 4 t O C 4 l C w x f S Z x d W 9 0 O y w m c X V v d D t T Z W N 0 a W 9 u M S / g u K r g u L T g u J n g u I T g u Y n g u L L g u K 3 g u L j g u J X g u K r g u L L g u K v g u I H g u K P g u K P g u K E g K E l O R F V T K S B c d T A w M 2 V c d T A w M 2 U g 4 L i B 4 L i j 4 L i w 4 L i U 4 L i y 4 L i p 4 L m B 4 L i l 4 L i w 4 L i n 4 L i x 4 L i q 4 L i U 4 L i 4 4 L i B 4 L i y 4 L i j 4 L i e 4 L i 0 4 L i h 4 L i e 4 L m M I C h Q Q V B F U i k v Q X V 0 b 1 J l b W 9 2 Z W R D b 2 x 1 b W 5 z M S 5 7 4 L i q 4 L i 5 4 L i H 4 L i q 4 L i 4 4 L i U L D J 9 J n F 1 b 3 Q 7 L C Z x d W 9 0 O 1 N l Y 3 R p b 2 4 x L + C 4 q u C 4 t O C 4 m e C 4 h O C 5 i e C 4 s u C 4 r e C 4 u O C 4 l e C 4 q u C 4 s u C 4 q + C 4 g e C 4 o + C 4 o + C 4 o S A o S U 5 E V V M p I F x 1 M D A z Z V x 1 M D A z Z S D g u I H g u K P g u L D g u J T g u L L g u K n g u Y H g u K X g u L D g u K f g u L H g u K r g u J T g u L j g u I H g u L L g u K P g u J 7 g u L T g u K H g u J 7 g u Y w g K F B B U E V S K S 9 B d X R v U m V t b 3 Z l Z E N v b H V t b n M x L n v g u J X g u Y j g u L P g u K r g u L j g u J Q s M 3 0 m c X V v d D s s J n F 1 b 3 Q 7 U 2 V j d G l v b j E v 4 L i q 4 L i 0 4 L i Z 4 L i E 4 L m J 4 L i y 4 L i t 4 L i 4 4 L i V 4 L i q 4 L i y 4 L i r 4 L i B 4 L i j 4 L i j 4 L i h I C h J T k R V U y k g X H U w M D N l X H U w M D N l I O C 4 g e C 4 o + C 4 s O C 4 l O C 4 s u C 4 q e C 5 g e C 4 p e C 4 s O C 4 p + C 4 s e C 4 q u C 4 l O C 4 u O C 4 g e C 4 s u C 4 o + C 4 n u C 4 t O C 4 o e C 4 n u C 5 j C A o U E F Q R V I p L 0 F 1 d G 9 S Z W 1 v d m V k Q 2 9 s d W 1 u c z E u e + C 4 p e C 5 i O C 4 s u C 4 q u C 4 u O C 4 l C w 0 f S Z x d W 9 0 O y w m c X V v d D t T Z W N 0 a W 9 u M S / g u K r g u L T g u J n g u I T g u Y n g u L L g u K 3 g u L j g u J X g u K r g u L L g u K v g u I H g u K P g u K P g u K E g K E l O R F V T K S B c d T A w M 2 V c d T A w M 2 U g 4 L i B 4 L i j 4 L i w 4 L i U 4 L i y 4 L i p 4 L m B 4 L i l 4 L i w 4 L i n 4 L i x 4 L i q 4 L i U 4 L i 4 4 L i B 4 L i y 4 L i j 4 L i e 4 L i 0 4 L i h 4 L i e 4 L m M I C h Q Q V B F U i k v Q X V 0 b 1 J l b W 9 2 Z W R D b 2 x 1 b W 5 z M S 5 7 4 L m A 4 L i b 4 L i l 4 L i 1 4 L m I 4 L i i 4 L i Z I O C 5 g e C 4 m + C 4 p e C 4 h y w 1 f S Z x d W 9 0 O y w m c X V v d D t T Z W N 0 a W 9 u M S / g u K r g u L T g u J n g u I T g u Y n g u L L g u K 3 g u L j g u J X g u K r g u L L g u K v g u I H g u K P g u K P g u K E g K E l O R F V T K S B c d T A w M 2 V c d T A w M 2 U g 4 L i B 4 L i j 4 L i w 4 L i U 4 L i y 4 L i p 4 L m B 4 L i l 4 L i w 4 L i n 4 L i x 4 L i q 4 L i U 4 L i 4 4 L i B 4 L i y 4 L i j 4 L i e 4 L i 0 4 L i h 4 L i e 4 L m M I C h Q Q V B F U i k v Q X V 0 b 1 J l b W 9 2 Z W R D b 2 x 1 b W 5 z M S 5 7 J e C 5 g O C 4 m + C 4 p e C 4 t e C 5 i O C 4 o u C 4 m S D g u Y H g u J v g u K X g u I c s N n 0 m c X V v d D s s J n F 1 b 3 Q 7 U 2 V j d G l v b j E v 4 L i q 4 L i 0 4 L i Z 4 L i E 4 L m J 4 L i y 4 L i t 4 L i 4 4 L i V 4 L i q 4 L i y 4 L i r 4 L i B 4 L i j 4 L i j 4 L i h I C h J T k R V U y k g X H U w M D N l X H U w M D N l I O C 4 g e C 4 o + C 4 s O C 4 l O C 4 s u C 4 q e C 5 g e C 4 p e C 4 s O C 4 p + C 4 s e C 4 q u C 4 l O C 4 u O C 4 g e C 4 s u C 4 o + C 4 n u C 4 t O C 4 o e C 4 n u C 5 j C A o U E F Q R V I p L 0 F 1 d G 9 S Z W 1 v d m V k Q 2 9 s d W 1 u c z E u e + C 5 g O C 4 q u C 4 m e C 4 r S D g u I v g u L f g u Y n g u K 0 s N 3 0 m c X V v d D s s J n F 1 b 3 Q 7 U 2 V j d G l v b j E v 4 L i q 4 L i 0 4 L i Z 4 L i E 4 L m J 4 L i y 4 L i t 4 L i 4 4 L i V 4 L i q 4 L i y 4 L i r 4 L i B 4 L i j 4 L i j 4 L i h I C h J T k R V U y k g X H U w M D N l X H U w M D N l I O C 4 g e C 4 o + C 4 s O C 4 l O C 4 s u C 4 q e C 5 g e C 4 p e C 4 s O C 4 p + C 4 s e C 4 q u C 4 l O C 4 u O C 4 g e C 4 s u C 4 o + C 4 n u C 4 t O C 4 o e C 4 n u C 5 j C A o U E F Q R V I p L 0 F 1 d G 9 S Z W 1 v d m V k Q 2 9 s d W 1 u c z E u e + C 5 g O C 4 q u C 4 m e C 4 r S D g u I L g u L L g u K I s O H 0 m c X V v d D s s J n F 1 b 3 Q 7 U 2 V j d G l v b j E v 4 L i q 4 L i 0 4 L i Z 4 L i E 4 L m J 4 L i y 4 L i t 4 L i 4 4 L i V 4 L i q 4 L i y 4 L i r 4 L i B 4 L i j 4 L i j 4 L i h I C h J T k R V U y k g X H U w M D N l X H U w M D N l I O C 4 g e C 4 o + C 4 s O C 4 l O C 4 s u C 4 q e C 5 g e C 4 p e C 4 s O C 4 p + C 4 s e C 4 q u C 4 l O C 4 u O C 4 g e C 4 s u C 4 o + C 4 n u C 4 t O C 4 o e C 4 n u C 5 j C A o U E F Q R V I p L 0 F 1 d G 9 S Z W 1 v d m V k Q 2 9 s d W 1 u c z E u e + C 4 m + C 4 o + C 4 t O C 4 o e C 4 s u C 4 k y A o 4 L i r 4 L i 4 4 L m J 4 L i Z K S w 5 f S Z x d W 9 0 O y w m c X V v d D t T Z W N 0 a W 9 u M S / g u K r g u L T g u J n g u I T g u Y n g u L L g u K 3 g u L j g u J X g u K r g u L L g u K v g u I H g u K P g u K P g u K E g K E l O R F V T K S B c d T A w M 2 V c d T A w M 2 U g 4 L i B 4 L i j 4 L i w 4 L i U 4 L i y 4 L i p 4 L m B 4 L i l 4 L i w 4 L i n 4 L i x 4 L i q 4 L i U 4 L i 4 4 L i B 4 L i y 4 L i j 4 L i e 4 L i 0 4 L i h 4 L i e 4 L m M I C h Q Q V B F U i k v Q X V 0 b 1 J l b W 9 2 Z W R D b 2 x 1 b W 5 z M S 5 7 4 L i h 4 L i 5 4 L i l 4 L i E 4 L m I 4 L i y I C h c d T A w M j c w M D A g 4 L i a 4 L i y 4 L i X K S w x M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y V F M C V C O C V B Q S V F M C V C O C V C N C V F M C V C O C U 5 O S V F M C V C O C U 4 N C V F M C V C O S U 4 O S V F M C V C O C V C M i V F M C V C O C V B R C V F M C V C O C V C O C V F M C V C O C U 5 N S V F M C V C O C V B Q S V F M C V C O C V C M i V F M C V C O C V B Q i V F M C V C O C U 4 M S V F M C V C O C V B M y V F M C V C O C V B M y V F M C V C O C V B M S U y M C h J T k R V U y k l M j A l M 0 U l M 0 U l M j A l R T A l Q j g l O D E l R T A l Q j g l Q T M l R T A l Q j g l Q j A l R T A l Q j g l O T Q l R T A l Q j g l Q j I l R T A l Q j g l Q T k l R T A l Q j k l O D E l R T A l Q j g l Q T U l R T A l Q j g l Q j A l R T A l Q j g l Q T c l R T A l Q j g l Q j E l R T A l Q j g l Q U E l R T A l Q j g l O T Q l R T A l Q j g l Q j g l R T A l Q j g l O D E l R T A l Q j g l Q j I l R T A l Q j g l Q T M l R T A l Q j g l O U U l R T A l Q j g l Q j Q l R T A l Q j g l Q T E l R T A l Q j g l O U U l R T A l Q j k l O E M l M j A o U E F Q R V I p J T I w K D M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F M C V C O C V B Q S V F M C V C O C V C N C V F M C V C O C U 5 O S V F M C V C O C U 4 N C V F M C V C O S U 4 O S V F M C V C O C V C M i V F M C V C O C V B R C V F M C V C O C V C O C V F M C V C O C U 5 N S V F M C V C O C V B Q S V F M C V C O C V C M i V F M C V C O C V B Q i V F M C V C O C U 4 M S V F M C V C O C V B M y V F M C V C O C V B M y V F M C V C O C V B M S U y M C h J T k R V U y k l M j A l M 0 U l M 0 U l M j A l R T A l Q j g l O D E l R T A l Q j g l Q T M l R T A l Q j g l Q j A l R T A l Q j g l O T Q l R T A l Q j g l Q j I l R T A l Q j g l Q T k l R T A l Q j k l O D E l R T A l Q j g l Q T U l R T A l Q j g l Q j A l R T A l Q j g l Q T c l R T A l Q j g l Q j E l R T A l Q j g l Q U E l R T A l Q j g l O T Q l R T A l Q j g l Q j g l R T A l Q j g l O D E l R T A l Q j g l Q j I l R T A l Q j g l Q T M l R T A l Q j g l O U U l R T A l Q j g l Q j Q l R T A l Q j g l Q T E l R T A l Q j g l O U U l R T A l Q j k l O E M l M j A o U E F Q R V I p J T I w K D M p L 0 R h d G E x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F M C V C O C V B Q S V F M C V C O C V C N C V F M C V C O C U 5 O S V F M C V C O C U 4 N C V F M C V C O S U 4 O S V F M C V C O C V C M i V F M C V C O C V B R C V F M C V C O C V C O C V F M C V C O C U 5 N S V F M C V C O C V B Q S V F M C V C O C V C M i V F M C V C O C V B Q i V F M C V C O C U 4 M S V F M C V C O C V B M y V F M C V C O C V B M y V F M C V C O C V B M S U y M C h J T k R V U y k l M j A l M 0 U l M 0 U l M j A l R T A l Q j g l O D E l R T A l Q j g l Q T M l R T A l Q j g l Q j A l R T A l Q j g l O T Q l R T A l Q j g l Q j I l R T A l Q j g l Q T k l R T A l Q j k l O D E l R T A l Q j g l Q T U l R T A l Q j g l Q j A l R T A l Q j g l Q T c l R T A l Q j g l Q j E l R T A l Q j g l Q U E l R T A l Q j g l O T Q l R T A l Q j g l Q j g l R T A l Q j g l O D E l R T A l Q j g l Q j I l R T A l Q j g l Q T M l R T A l Q j g l O U U l R T A l Q j g l Q j Q l R T A l Q j g l Q T E l R T A l Q j g l O U U l R T A l Q j k l O E M l M j A o U E F Q R V I p J T I w K D M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U w J U I 4 J U F B J U U w J U I 4 J U I 0 J U U w J U I 4 J T k 5 J U U w J U I 4 J T g 0 J U U w J U I 5 J T g 5 J U U w J U I 4 J U I y J U U w J U I 4 J U F E J U U w J U I 4 J U I 4 J U U w J U I 4 J T k 1 J U U w J U I 4 J U F B J U U w J U I 4 J U I y J U U w J U I 4 J U F C J U U w J U I 4 J T g x J U U w J U I 4 J U E z J U U w J U I 4 J U E z J U U w J U I 4 J U E x J T I w K E l O R F V T K S U y M C U z R S U z R S U y M C V F M C V C O C U 5 Q S V F M C V C O C V B M y V F M C V C O C V B M y V F M C V C O C U 4 O C V F M C V C O C V C O C V F M C V C O C V B M C V F M C V C O C V C M S V F M C V C O C U 5 M y V F M C V C O C U 5 M S V F M C V C O S U 4 Q y U y M C h Q S 0 c p J T I w K D M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S I g L z 4 8 R W 5 0 c n k g V H l w Z T 0 i U X V l c n l J R C I g V m F s d W U 9 I n M 3 Z D d j N W J l N C 0 4 M T d l L T R h Y z U t Y W Z m Z C 1 k Y z V m Z m Q z N j B m Y W Y i I C 8 + P E V u d H J 5 I F R 5 c G U 9 I k Z p b G x F c n J v c k N v Z G U i I F Z h b H V l P S J z V W 5 r b m 9 3 b i I g L z 4 8 R W 5 0 c n k g V H l w Z T 0 i Q W R k Z W R U b 0 R h d G F N b 2 R l b C I g V m F s d W U 9 I m w w I i A v P j x F b n R y e S B U e X B l P S J G a W x s T G F z d F V w Z G F 0 Z W Q i I F Z h b H V l P S J k M j A y N C 0 w N C 0 x O F Q x M D o x M D o x N S 4 3 M j Q z N z U y W i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E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+ C 4 q u C 4 t O C 4 m e C 4 h O C 5 i e C 4 s u C 4 r e C 4 u O C 4 l e C 4 q u C 4 s u C 4 q + C 4 g e C 4 o + C 4 o + C 4 o S A o S U 5 E V V M p I F x 1 M D A z Z V x 1 M D A z Z S D g u J r g u K P g u K P g u I j g u L j g u K D g u L H g u J P g u J H g u Y w g K F B L R y k v Q X V 0 b 1 J l b W 9 2 Z W R D b 2 x 1 b W 5 z M S 5 7 4 L i r 4 L i l 4 L i x 4 L i B 4 L i X 4 L i j 4 L i x 4 L i e 4 L i i 4 L m M L D B 9 J n F 1 b 3 Q 7 L C Z x d W 9 0 O 1 N l Y 3 R p b 2 4 x L + C 4 q u C 4 t O C 4 m e C 4 h O C 5 i e C 4 s u C 4 r e C 4 u O C 4 l e C 4 q u C 4 s u C 4 q + C 4 g e C 4 o + C 4 o + C 4 o S A o S U 5 E V V M p I F x 1 M D A z Z V x 1 M D A z Z S D g u J r g u K P g u K P g u I j g u L j g u K D g u L H g u J P g u J H g u Y w g K F B L R y k v Q X V 0 b 1 J l b W 9 2 Z W R D b 2 x 1 b W 5 z M S 5 7 4 L m A 4 L i b 4 L i 0 4 L i U L D F 9 J n F 1 b 3 Q 7 L C Z x d W 9 0 O 1 N l Y 3 R p b 2 4 x L + C 4 q u C 4 t O C 4 m e C 4 h O C 5 i e C 4 s u C 4 r e C 4 u O C 4 l e C 4 q u C 4 s u C 4 q + C 4 g e C 4 o + C 4 o + C 4 o S A o S U 5 E V V M p I F x 1 M D A z Z V x 1 M D A z Z S D g u J r g u K P g u K P g u I j g u L j g u K D g u L H g u J P g u J H g u Y w g K F B L R y k v Q X V 0 b 1 J l b W 9 2 Z W R D b 2 x 1 b W 5 z M S 5 7 4 L i q 4 L i 5 4 L i H 4 L i q 4 L i 4 4 L i U L D J 9 J n F 1 b 3 Q 7 L C Z x d W 9 0 O 1 N l Y 3 R p b 2 4 x L + C 4 q u C 4 t O C 4 m e C 4 h O C 5 i e C 4 s u C 4 r e C 4 u O C 4 l e C 4 q u C 4 s u C 4 q + C 4 g e C 4 o + C 4 o + C 4 o S A o S U 5 E V V M p I F x 1 M D A z Z V x 1 M D A z Z S D g u J r g u K P g u K P g u I j g u L j g u K D g u L H g u J P g u J H g u Y w g K F B L R y k v Q X V 0 b 1 J l b W 9 2 Z W R D b 2 x 1 b W 5 z M S 5 7 4 L i V 4 L m I 4 L i z 4 L i q 4 L i 4 4 L i U L D N 9 J n F 1 b 3 Q 7 L C Z x d W 9 0 O 1 N l Y 3 R p b 2 4 x L + C 4 q u C 4 t O C 4 m e C 4 h O C 5 i e C 4 s u C 4 r e C 4 u O C 4 l e C 4 q u C 4 s u C 4 q + C 4 g e C 4 o + C 4 o + C 4 o S A o S U 5 E V V M p I F x 1 M D A z Z V x 1 M D A z Z S D g u J r g u K P g u K P g u I j g u L j g u K D g u L H g u J P g u J H g u Y w g K F B L R y k v Q X V 0 b 1 J l b W 9 2 Z W R D b 2 x 1 b W 5 z M S 5 7 4 L i l 4 L m I 4 L i y 4 L i q 4 L i 4 4 L i U L D R 9 J n F 1 b 3 Q 7 L C Z x d W 9 0 O 1 N l Y 3 R p b 2 4 x L + C 4 q u C 4 t O C 4 m e C 4 h O C 5 i e C 4 s u C 4 r e C 4 u O C 4 l e C 4 q u C 4 s u C 4 q + C 4 g e C 4 o + C 4 o + C 4 o S A o S U 5 E V V M p I F x 1 M D A z Z V x 1 M D A z Z S D g u J r g u K P g u K P g u I j g u L j g u K D g u L H g u J P g u J H g u Y w g K F B L R y k v Q X V 0 b 1 J l b W 9 2 Z W R D b 2 x 1 b W 5 z M S 5 7 4 L m A 4 L i b 4 L i l 4 L i 1 4 L m I 4 L i i 4 L i Z I O C 5 g e C 4 m + C 4 p e C 4 h y w 1 f S Z x d W 9 0 O y w m c X V v d D t T Z W N 0 a W 9 u M S / g u K r g u L T g u J n g u I T g u Y n g u L L g u K 3 g u L j g u J X g u K r g u L L g u K v g u I H g u K P g u K P g u K E g K E l O R F V T K S B c d T A w M 2 V c d T A w M 2 U g 4 L i a 4 L i j 4 L i j 4 L i I 4 L i 4 4 L i g 4 L i x 4 L i T 4 L i R 4 L m M I C h Q S 0 c p L 0 F 1 d G 9 S Z W 1 v d m V k Q 2 9 s d W 1 u c z E u e y X g u Y D g u J v g u K X g u L X g u Y j g u K L g u J k g 4 L m B 4 L i b 4 L i l 4 L i H L D Z 9 J n F 1 b 3 Q 7 L C Z x d W 9 0 O 1 N l Y 3 R p b 2 4 x L + C 4 q u C 4 t O C 4 m e C 4 h O C 5 i e C 4 s u C 4 r e C 4 u O C 4 l e C 4 q u C 4 s u C 4 q + C 4 g e C 4 o + C 4 o + C 4 o S A o S U 5 E V V M p I F x 1 M D A z Z V x 1 M D A z Z S D g u J r g u K P g u K P g u I j g u L j g u K D g u L H g u J P g u J H g u Y w g K F B L R y k v Q X V 0 b 1 J l b W 9 2 Z W R D b 2 x 1 b W 5 z M S 5 7 4 L m A 4 L i q 4 L i Z 4 L i t I O C 4 i + C 4 t + C 5 i e C 4 r S w 3 f S Z x d W 9 0 O y w m c X V v d D t T Z W N 0 a W 9 u M S / g u K r g u L T g u J n g u I T g u Y n g u L L g u K 3 g u L j g u J X g u K r g u L L g u K v g u I H g u K P g u K P g u K E g K E l O R F V T K S B c d T A w M 2 V c d T A w M 2 U g 4 L i a 4 L i j 4 L i j 4 L i I 4 L i 4 4 L i g 4 L i x 4 L i T 4 L i R 4 L m M I C h Q S 0 c p L 0 F 1 d G 9 S Z W 1 v d m V k Q 2 9 s d W 1 u c z E u e + C 5 g O C 4 q u C 4 m e C 4 r S D g u I L g u L L g u K I s O H 0 m c X V v d D s s J n F 1 b 3 Q 7 U 2 V j d G l v b j E v 4 L i q 4 L i 0 4 L i Z 4 L i E 4 L m J 4 L i y 4 L i t 4 L i 4 4 L i V 4 L i q 4 L i y 4 L i r 4 L i B 4 L i j 4 L i j 4 L i h I C h J T k R V U y k g X H U w M D N l X H U w M D N l I O C 4 m u C 4 o + C 4 o + C 4 i O C 4 u O C 4 o O C 4 s e C 4 k + C 4 k e C 5 j C A o U E t H K S 9 B d X R v U m V t b 3 Z l Z E N v b H V t b n M x L n v g u J v g u K P g u L T g u K H g u L L g u J M g K O C 4 q + C 4 u O C 5 i e C 4 m S k s O X 0 m c X V v d D s s J n F 1 b 3 Q 7 U 2 V j d G l v b j E v 4 L i q 4 L i 0 4 L i Z 4 L i E 4 L m J 4 L i y 4 L i t 4 L i 4 4 L i V 4 L i q 4 L i y 4 L i r 4 L i B 4 L i j 4 L i j 4 L i h I C h J T k R V U y k g X H U w M D N l X H U w M D N l I O C 4 m u C 4 o + C 4 o + C 4 i O C 4 u O C 4 o O C 4 s e C 4 k + C 4 k e C 5 j C A o U E t H K S 9 B d X R v U m V t b 3 Z l Z E N v b H V t b n M x L n v g u K H g u L n g u K X g u I T g u Y j g u L I g K F x 1 M D A y N z A w M C D g u J r g u L L g u J c p L D E w f S Z x d W 9 0 O 1 0 s J n F 1 b 3 Q 7 Q 2 9 s d W 1 u Q 2 9 1 b n Q m c X V v d D s 6 M T E s J n F 1 b 3 Q 7 S 2 V 5 Q 2 9 s d W 1 u T m F t Z X M m c X V v d D s 6 W 1 0 s J n F 1 b 3 Q 7 Q 2 9 s d W 1 u S W R l b n R p d G l l c y Z x d W 9 0 O z p b J n F 1 b 3 Q 7 U 2 V j d G l v b j E v 4 L i q 4 L i 0 4 L i Z 4 L i E 4 L m J 4 L i y 4 L i t 4 L i 4 4 L i V 4 L i q 4 L i y 4 L i r 4 L i B 4 L i j 4 L i j 4 L i h I C h J T k R V U y k g X H U w M D N l X H U w M D N l I O C 4 m u C 4 o + C 4 o + C 4 i O C 4 u O C 4 o O C 4 s e C 4 k + C 4 k e C 5 j C A o U E t H K S 9 B d X R v U m V t b 3 Z l Z E N v b H V t b n M x L n v g u K v g u K X g u L H g u I H g u J f g u K P g u L H g u J 7 g u K L g u Y w s M H 0 m c X V v d D s s J n F 1 b 3 Q 7 U 2 V j d G l v b j E v 4 L i q 4 L i 0 4 L i Z 4 L i E 4 L m J 4 L i y 4 L i t 4 L i 4 4 L i V 4 L i q 4 L i y 4 L i r 4 L i B 4 L i j 4 L i j 4 L i h I C h J T k R V U y k g X H U w M D N l X H U w M D N l I O C 4 m u C 4 o + C 4 o + C 4 i O C 4 u O C 4 o O C 4 s e C 4 k + C 4 k e C 5 j C A o U E t H K S 9 B d X R v U m V t b 3 Z l Z E N v b H V t b n M x L n v g u Y D g u J v g u L T g u J Q s M X 0 m c X V v d D s s J n F 1 b 3 Q 7 U 2 V j d G l v b j E v 4 L i q 4 L i 0 4 L i Z 4 L i E 4 L m J 4 L i y 4 L i t 4 L i 4 4 L i V 4 L i q 4 L i y 4 L i r 4 L i B 4 L i j 4 L i j 4 L i h I C h J T k R V U y k g X H U w M D N l X H U w M D N l I O C 4 m u C 4 o + C 4 o + C 4 i O C 4 u O C 4 o O C 4 s e C 4 k + C 4 k e C 5 j C A o U E t H K S 9 B d X R v U m V t b 3 Z l Z E N v b H V t b n M x L n v g u K r g u L n g u I f g u K r g u L j g u J Q s M n 0 m c X V v d D s s J n F 1 b 3 Q 7 U 2 V j d G l v b j E v 4 L i q 4 L i 0 4 L i Z 4 L i E 4 L m J 4 L i y 4 L i t 4 L i 4 4 L i V 4 L i q 4 L i y 4 L i r 4 L i B 4 L i j 4 L i j 4 L i h I C h J T k R V U y k g X H U w M D N l X H U w M D N l I O C 4 m u C 4 o + C 4 o + C 4 i O C 4 u O C 4 o O C 4 s e C 4 k + C 4 k e C 5 j C A o U E t H K S 9 B d X R v U m V t b 3 Z l Z E N v b H V t b n M x L n v g u J X g u Y j g u L P g u K r g u L j g u J Q s M 3 0 m c X V v d D s s J n F 1 b 3 Q 7 U 2 V j d G l v b j E v 4 L i q 4 L i 0 4 L i Z 4 L i E 4 L m J 4 L i y 4 L i t 4 L i 4 4 L i V 4 L i q 4 L i y 4 L i r 4 L i B 4 L i j 4 L i j 4 L i h I C h J T k R V U y k g X H U w M D N l X H U w M D N l I O C 4 m u C 4 o + C 4 o + C 4 i O C 4 u O C 4 o O C 4 s e C 4 k + C 4 k e C 5 j C A o U E t H K S 9 B d X R v U m V t b 3 Z l Z E N v b H V t b n M x L n v g u K X g u Y j g u L L g u K r g u L j g u J Q s N H 0 m c X V v d D s s J n F 1 b 3 Q 7 U 2 V j d G l v b j E v 4 L i q 4 L i 0 4 L i Z 4 L i E 4 L m J 4 L i y 4 L i t 4 L i 4 4 L i V 4 L i q 4 L i y 4 L i r 4 L i B 4 L i j 4 L i j 4 L i h I C h J T k R V U y k g X H U w M D N l X H U w M D N l I O C 4 m u C 4 o + C 4 o + C 4 i O C 4 u O C 4 o O C 4 s e C 4 k + C 4 k e C 5 j C A o U E t H K S 9 B d X R v U m V t b 3 Z l Z E N v b H V t b n M x L n v g u Y D g u J v g u K X g u L X g u Y j g u K L g u J k g 4 L m B 4 L i b 4 L i l 4 L i H L D V 9 J n F 1 b 3 Q 7 L C Z x d W 9 0 O 1 N l Y 3 R p b 2 4 x L + C 4 q u C 4 t O C 4 m e C 4 h O C 5 i e C 4 s u C 4 r e C 4 u O C 4 l e C 4 q u C 4 s u C 4 q + C 4 g e C 4 o + C 4 o + C 4 o S A o S U 5 E V V M p I F x 1 M D A z Z V x 1 M D A z Z S D g u J r g u K P g u K P g u I j g u L j g u K D g u L H g u J P g u J H g u Y w g K F B L R y k v Q X V 0 b 1 J l b W 9 2 Z W R D b 2 x 1 b W 5 z M S 5 7 J e C 5 g O C 4 m + C 4 p e C 4 t e C 5 i O C 4 o u C 4 m S D g u Y H g u J v g u K X g u I c s N n 0 m c X V v d D s s J n F 1 b 3 Q 7 U 2 V j d G l v b j E v 4 L i q 4 L i 0 4 L i Z 4 L i E 4 L m J 4 L i y 4 L i t 4 L i 4 4 L i V 4 L i q 4 L i y 4 L i r 4 L i B 4 L i j 4 L i j 4 L i h I C h J T k R V U y k g X H U w M D N l X H U w M D N l I O C 4 m u C 4 o + C 4 o + C 4 i O C 4 u O C 4 o O C 4 s e C 4 k + C 4 k e C 5 j C A o U E t H K S 9 B d X R v U m V t b 3 Z l Z E N v b H V t b n M x L n v g u Y D g u K r g u J n g u K 0 g 4 L i L 4 L i 3 4 L m J 4 L i t L D d 9 J n F 1 b 3 Q 7 L C Z x d W 9 0 O 1 N l Y 3 R p b 2 4 x L + C 4 q u C 4 t O C 4 m e C 4 h O C 5 i e C 4 s u C 4 r e C 4 u O C 4 l e C 4 q u C 4 s u C 4 q + C 4 g e C 4 o + C 4 o + C 4 o S A o S U 5 E V V M p I F x 1 M D A z Z V x 1 M D A z Z S D g u J r g u K P g u K P g u I j g u L j g u K D g u L H g u J P g u J H g u Y w g K F B L R y k v Q X V 0 b 1 J l b W 9 2 Z W R D b 2 x 1 b W 5 z M S 5 7 4 L m A 4 L i q 4 L i Z 4 L i t I O C 4 g u C 4 s u C 4 o i w 4 f S Z x d W 9 0 O y w m c X V v d D t T Z W N 0 a W 9 u M S / g u K r g u L T g u J n g u I T g u Y n g u L L g u K 3 g u L j g u J X g u K r g u L L g u K v g u I H g u K P g u K P g u K E g K E l O R F V T K S B c d T A w M 2 V c d T A w M 2 U g 4 L i a 4 L i j 4 L i j 4 L i I 4 L i 4 4 L i g 4 L i x 4 L i T 4 L i R 4 L m M I C h Q S 0 c p L 0 F 1 d G 9 S Z W 1 v d m V k Q 2 9 s d W 1 u c z E u e + C 4 m + C 4 o + C 4 t O C 4 o e C 4 s u C 4 k y A o 4 L i r 4 L i 4 4 L m J 4 L i Z K S w 5 f S Z x d W 9 0 O y w m c X V v d D t T Z W N 0 a W 9 u M S / g u K r g u L T g u J n g u I T g u Y n g u L L g u K 3 g u L j g u J X g u K r g u L L g u K v g u I H g u K P g u K P g u K E g K E l O R F V T K S B c d T A w M 2 V c d T A w M 2 U g 4 L i a 4 L i j 4 L i j 4 L i I 4 L i 4 4 L i g 4 L i x 4 L i T 4 L i R 4 L m M I C h Q S 0 c p L 0 F 1 d G 9 S Z W 1 v d m V k Q 2 9 s d W 1 u c z E u e + C 4 o e C 4 u e C 4 p e C 4 h O C 5 i O C 4 s i A o X H U w M D I 3 M D A w I O C 4 m u C 4 s u C 4 l y k s M T B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8 l R T A l Q j g l Q U E l R T A l Q j g l Q j Q l R T A l Q j g l O T k l R T A l Q j g l O D Q l R T A l Q j k l O D k l R T A l Q j g l Q j I l R T A l Q j g l Q U Q l R T A l Q j g l Q j g l R T A l Q j g l O T U l R T A l Q j g l Q U E l R T A l Q j g l Q j I l R T A l Q j g l Q U I l R T A l Q j g l O D E l R T A l Q j g l Q T M l R T A l Q j g l Q T M l R T A l Q j g l Q T E l M j A o S U 5 E V V M p J T I w J T N F J T N F J T I w J U U w J U I 4 J T l B J U U w J U I 4 J U E z J U U w J U I 4 J U E z J U U w J U I 4 J T g 4 J U U w J U I 4 J U I 4 J U U w J U I 4 J U E w J U U w J U I 4 J U I x J U U w J U I 4 J T k z J U U w J U I 4 J T k x J U U w J U I 5 J T h D J T I w K F B L R y k l M j A o M y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U w J U I 4 J U F B J U U w J U I 4 J U I 0 J U U w J U I 4 J T k 5 J U U w J U I 4 J T g 0 J U U w J U I 5 J T g 5 J U U w J U I 4 J U I y J U U w J U I 4 J U F E J U U w J U I 4 J U I 4 J U U w J U I 4 J T k 1 J U U w J U I 4 J U F B J U U w J U I 4 J U I y J U U w J U I 4 J U F C J U U w J U I 4 J T g x J U U w J U I 4 J U E z J U U w J U I 4 J U E z J U U w J U I 4 J U E x J T I w K E l O R F V T K S U y M C U z R S U z R S U y M C V F M C V C O C U 5 Q S V F M C V C O C V B M y V F M C V C O C V B M y V F M C V C O C U 4 O C V F M C V C O C V C O C V F M C V C O C V B M C V F M C V C O C V C M S V F M C V C O C U 5 M y V F M C V C O C U 5 M S V F M C V C O S U 4 Q y U y M C h Q S 0 c p J T I w K D M p L 0 R h d G E x N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F M C V C O C V B Q S V F M C V C O C V C N C V F M C V C O C U 5 O S V F M C V C O C U 4 N C V F M C V C O S U 4 O S V F M C V C O C V C M i V F M C V C O C V B R C V F M C V C O C V C O C V F M C V C O C U 5 N S V F M C V C O C V B Q S V F M C V C O C V C M i V F M C V C O C V B Q i V F M C V C O C U 4 M S V F M C V C O C V B M y V F M C V C O C V B M y V F M C V C O C V B M S U y M C h J T k R V U y k l M j A l M 0 U l M 0 U l M j A l R T A l Q j g l O U E l R T A l Q j g l Q T M l R T A l Q j g l Q T M l R T A l Q j g l O D g l R T A l Q j g l Q j g l R T A l Q j g l Q T A l R T A l Q j g l Q j E l R T A l Q j g l O T M l R T A l Q j g l O T E l R T A l Q j k l O E M l M j A o U E t H K S U y M C g z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F M C V C O C V B Q S V F M C V C O C V C N C V F M C V C O C U 5 O S V F M C V C O C U 4 N C V F M C V C O S U 4 O S V F M C V C O C V C M i V F M C V C O C V B R C V F M C V C O C V C O C V F M C V C O C U 5 N S V F M C V C O C V B Q S V F M C V C O C V C M i V F M C V C O C V B Q i V F M C V C O C U 4 M S V F M C V C O C V B M y V F M C V C O C V B M y V F M C V C O C V B M S U y M C h J T k R V U y k l M j A l M 0 U l M 0 U l M j A l R T A l Q j g l O U I l R T A l Q j g l Q j Q l R T A l Q j k l O D I l R T A l Q j g l O T U l R T A l Q j g l Q T M l R T A l Q j k l O D A l R T A l Q j g l O D Q l R T A l Q j g l Q T E l R T A l Q j g l Q j U l R T A l Q j k l O D E l R T A l Q j g l Q T U l R T A l Q j g l Q j A l R T A l Q j k l O D A l R T A l Q j g l O D Q l R T A l Q j g l Q T E l R T A l Q j g l Q j U l R T A l Q j g l Q T A l R T A l Q j g l Q j E l R T A l Q j g l O T M l R T A l Q j g l O T E l R T A l Q j k l O E M l M j A o U E V U U k 8 p J T I w K D M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S I g L z 4 8 R W 5 0 c n k g V H l w Z T 0 i U X V l c n l J R C I g V m F s d W U 9 I n N l N z Q 3 Z j M w Y S 0 1 N j M 0 L T Q w O W Q t O T h j Y i 0 z Z T l i Y W R i M m Q x Y T A i I C 8 + P E V u d H J 5 I F R 5 c G U 9 I k Z p b G x F c n J v c k N v Z G U i I F Z h b H V l P S J z V W 5 r b m 9 3 b i I g L z 4 8 R W 5 0 c n k g V H l w Z T 0 i Q W R k Z W R U b 0 R h d G F N b 2 R l b C I g V m F s d W U 9 I m w w I i A v P j x F b n R y e S B U e X B l P S J G a W x s T G F z d F V w Z G F 0 Z W Q i I F Z h b H V l P S J k M j A y N C 0 w N C 0 x O F Q x M D o x M D o x N S 4 3 N D M 4 O D A y W i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E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+ C 4 q u C 4 t O C 4 m e C 4 h O C 5 i e C 4 s u C 4 r e C 4 u O C 4 l e C 4 q u C 4 s u C 4 q + C 4 g e C 4 o + C 4 o + C 4 o S A o S U 5 E V V M p I F x 1 M D A z Z V x 1 M D A z Z S D g u J v g u L T g u Y L g u J X g u K P g u Y D g u I T g u K H g u L X g u Y H g u K X g u L D g u Y D g u I T g u K H g u L X g u K D g u L H g u J P g u J H g u Y w g K F B F V F J P K S 9 B d X R v U m V t b 3 Z l Z E N v b H V t b n M x L n v g u K v g u K X g u L H g u I H g u J f g u K P g u L H g u J 7 g u K L g u Y w s M H 0 m c X V v d D s s J n F 1 b 3 Q 7 U 2 V j d G l v b j E v 4 L i q 4 L i 0 4 L i Z 4 L i E 4 L m J 4 L i y 4 L i t 4 L i 4 4 L i V 4 L i q 4 L i y 4 L i r 4 L i B 4 L i j 4 L i j 4 L i h I C h J T k R V U y k g X H U w M D N l X H U w M D N l I O C 4 m + C 4 t O C 5 g u C 4 l e C 4 o + C 5 g O C 4 h O C 4 o e C 4 t e C 5 g e C 4 p e C 4 s O C 5 g O C 4 h O C 4 o e C 4 t e C 4 o O C 4 s e C 4 k + C 4 k e C 5 j C A o U E V U U k 8 p L 0 F 1 d G 9 S Z W 1 v d m V k Q 2 9 s d W 1 u c z E u e + C 5 g O C 4 m + C 4 t O C 4 l C w x f S Z x d W 9 0 O y w m c X V v d D t T Z W N 0 a W 9 u M S / g u K r g u L T g u J n g u I T g u Y n g u L L g u K 3 g u L j g u J X g u K r g u L L g u K v g u I H g u K P g u K P g u K E g K E l O R F V T K S B c d T A w M 2 V c d T A w M 2 U g 4 L i b 4 L i 0 4 L m C 4 L i V 4 L i j 4 L m A 4 L i E 4 L i h 4 L i 1 4 L m B 4 L i l 4 L i w 4 L m A 4 L i E 4 L i h 4 L i 1 4 L i g 4 L i x 4 L i T 4 L i R 4 L m M I C h Q R V R S T y k v Q X V 0 b 1 J l b W 9 2 Z W R D b 2 x 1 b W 5 z M S 5 7 4 L i q 4 L i 5 4 L i H 4 L i q 4 L i 4 4 L i U L D J 9 J n F 1 b 3 Q 7 L C Z x d W 9 0 O 1 N l Y 3 R p b 2 4 x L + C 4 q u C 4 t O C 4 m e C 4 h O C 5 i e C 4 s u C 4 r e C 4 u O C 4 l e C 4 q u C 4 s u C 4 q + C 4 g e C 4 o + C 4 o + C 4 o S A o S U 5 E V V M p I F x 1 M D A z Z V x 1 M D A z Z S D g u J v g u L T g u Y L g u J X g u K P g u Y D g u I T g u K H g u L X g u Y H g u K X g u L D g u Y D g u I T g u K H g u L X g u K D g u L H g u J P g u J H g u Y w g K F B F V F J P K S 9 B d X R v U m V t b 3 Z l Z E N v b H V t b n M x L n v g u J X g u Y j g u L P g u K r g u L j g u J Q s M 3 0 m c X V v d D s s J n F 1 b 3 Q 7 U 2 V j d G l v b j E v 4 L i q 4 L i 0 4 L i Z 4 L i E 4 L m J 4 L i y 4 L i t 4 L i 4 4 L i V 4 L i q 4 L i y 4 L i r 4 L i B 4 L i j 4 L i j 4 L i h I C h J T k R V U y k g X H U w M D N l X H U w M D N l I O C 4 m + C 4 t O C 5 g u C 4 l e C 4 o + C 5 g O C 4 h O C 4 o e C 4 t e C 5 g e C 4 p e C 4 s O C 5 g O C 4 h O C 4 o e C 4 t e C 4 o O C 4 s e C 4 k + C 4 k e C 5 j C A o U E V U U k 8 p L 0 F 1 d G 9 S Z W 1 v d m V k Q 2 9 s d W 1 u c z E u e + C 4 p e C 5 i O C 4 s u C 4 q u C 4 u O C 4 l C w 0 f S Z x d W 9 0 O y w m c X V v d D t T Z W N 0 a W 9 u M S / g u K r g u L T g u J n g u I T g u Y n g u L L g u K 3 g u L j g u J X g u K r g u L L g u K v g u I H g u K P g u K P g u K E g K E l O R F V T K S B c d T A w M 2 V c d T A w M 2 U g 4 L i b 4 L i 0 4 L m C 4 L i V 4 L i j 4 L m A 4 L i E 4 L i h 4 L i 1 4 L m B 4 L i l 4 L i w 4 L m A 4 L i E 4 L i h 4 L i 1 4 L i g 4 L i x 4 L i T 4 L i R 4 L m M I C h Q R V R S T y k v Q X V 0 b 1 J l b W 9 2 Z W R D b 2 x 1 b W 5 z M S 5 7 4 L m A 4 L i b 4 L i l 4 L i 1 4 L m I 4 L i i 4 L i Z I O C 5 g e C 4 m + C 4 p e C 4 h y w 1 f S Z x d W 9 0 O y w m c X V v d D t T Z W N 0 a W 9 u M S / g u K r g u L T g u J n g u I T g u Y n g u L L g u K 3 g u L j g u J X g u K r g u L L g u K v g u I H g u K P g u K P g u K E g K E l O R F V T K S B c d T A w M 2 V c d T A w M 2 U g 4 L i b 4 L i 0 4 L m C 4 L i V 4 L i j 4 L m A 4 L i E 4 L i h 4 L i 1 4 L m B 4 L i l 4 L i w 4 L m A 4 L i E 4 L i h 4 L i 1 4 L i g 4 L i x 4 L i T 4 L i R 4 L m M I C h Q R V R S T y k v Q X V 0 b 1 J l b W 9 2 Z W R D b 2 x 1 b W 5 z M S 5 7 J e C 5 g O C 4 m + C 4 p e C 4 t e C 5 i O C 4 o u C 4 m S D g u Y H g u J v g u K X g u I c s N n 0 m c X V v d D s s J n F 1 b 3 Q 7 U 2 V j d G l v b j E v 4 L i q 4 L i 0 4 L i Z 4 L i E 4 L m J 4 L i y 4 L i t 4 L i 4 4 L i V 4 L i q 4 L i y 4 L i r 4 L i B 4 L i j 4 L i j 4 L i h I C h J T k R V U y k g X H U w M D N l X H U w M D N l I O C 4 m + C 4 t O C 5 g u C 4 l e C 4 o + C 5 g O C 4 h O C 4 o e C 4 t e C 5 g e C 4 p e C 4 s O C 5 g O C 4 h O C 4 o e C 4 t e C 4 o O C 4 s e C 4 k + C 4 k e C 5 j C A o U E V U U k 8 p L 0 F 1 d G 9 S Z W 1 v d m V k Q 2 9 s d W 1 u c z E u e + C 5 g O C 4 q u C 4 m e C 4 r S D g u I v g u L f g u Y n g u K 0 s N 3 0 m c X V v d D s s J n F 1 b 3 Q 7 U 2 V j d G l v b j E v 4 L i q 4 L i 0 4 L i Z 4 L i E 4 L m J 4 L i y 4 L i t 4 L i 4 4 L i V 4 L i q 4 L i y 4 L i r 4 L i B 4 L i j 4 L i j 4 L i h I C h J T k R V U y k g X H U w M D N l X H U w M D N l I O C 4 m + C 4 t O C 5 g u C 4 l e C 4 o + C 5 g O C 4 h O C 4 o e C 4 t e C 5 g e C 4 p e C 4 s O C 5 g O C 4 h O C 4 o e C 4 t e C 4 o O C 4 s e C 4 k + C 4 k e C 5 j C A o U E V U U k 8 p L 0 F 1 d G 9 S Z W 1 v d m V k Q 2 9 s d W 1 u c z E u e + C 5 g O C 4 q u C 4 m e C 4 r S D g u I L g u L L g u K I s O H 0 m c X V v d D s s J n F 1 b 3 Q 7 U 2 V j d G l v b j E v 4 L i q 4 L i 0 4 L i Z 4 L i E 4 L m J 4 L i y 4 L i t 4 L i 4 4 L i V 4 L i q 4 L i y 4 L i r 4 L i B 4 L i j 4 L i j 4 L i h I C h J T k R V U y k g X H U w M D N l X H U w M D N l I O C 4 m + C 4 t O C 5 g u C 4 l e C 4 o + C 5 g O C 4 h O C 4 o e C 4 t e C 5 g e C 4 p e C 4 s O C 5 g O C 4 h O C 4 o e C 4 t e C 4 o O C 4 s e C 4 k + C 4 k e C 5 j C A o U E V U U k 8 p L 0 F 1 d G 9 S Z W 1 v d m V k Q 2 9 s d W 1 u c z E u e + C 4 m + C 4 o + C 4 t O C 4 o e C 4 s u C 4 k y A o 4 L i r 4 L i 4 4 L m J 4 L i Z K S w 5 f S Z x d W 9 0 O y w m c X V v d D t T Z W N 0 a W 9 u M S / g u K r g u L T g u J n g u I T g u Y n g u L L g u K 3 g u L j g u J X g u K r g u L L g u K v g u I H g u K P g u K P g u K E g K E l O R F V T K S B c d T A w M 2 V c d T A w M 2 U g 4 L i b 4 L i 0 4 L m C 4 L i V 4 L i j 4 L m A 4 L i E 4 L i h 4 L i 1 4 L m B 4 L i l 4 L i w 4 L m A 4 L i E 4 L i h 4 L i 1 4 L i g 4 L i x 4 L i T 4 L i R 4 L m M I C h Q R V R S T y k v Q X V 0 b 1 J l b W 9 2 Z W R D b 2 x 1 b W 5 z M S 5 7 4 L i h 4 L i 5 4 L i l 4 L i E 4 L m I 4 L i y I C h c d T A w M j c w M D A g 4 L i a 4 L i y 4 L i X K S w x M H 0 m c X V v d D t d L C Z x d W 9 0 O 0 N v b H V t b k N v d W 5 0 J n F 1 b 3 Q 7 O j E x L C Z x d W 9 0 O 0 t l e U N v b H V t b k 5 h b W V z J n F 1 b 3 Q 7 O l t d L C Z x d W 9 0 O 0 N v b H V t b k l k Z W 5 0 a X R p Z X M m c X V v d D s 6 W y Z x d W 9 0 O 1 N l Y 3 R p b 2 4 x L + C 4 q u C 4 t O C 4 m e C 4 h O C 5 i e C 4 s u C 4 r e C 4 u O C 4 l e C 4 q u C 4 s u C 4 q + C 4 g e C 4 o + C 4 o + C 4 o S A o S U 5 E V V M p I F x 1 M D A z Z V x 1 M D A z Z S D g u J v g u L T g u Y L g u J X g u K P g u Y D g u I T g u K H g u L X g u Y H g u K X g u L D g u Y D g u I T g u K H g u L X g u K D g u L H g u J P g u J H g u Y w g K F B F V F J P K S 9 B d X R v U m V t b 3 Z l Z E N v b H V t b n M x L n v g u K v g u K X g u L H g u I H g u J f g u K P g u L H g u J 7 g u K L g u Y w s M H 0 m c X V v d D s s J n F 1 b 3 Q 7 U 2 V j d G l v b j E v 4 L i q 4 L i 0 4 L i Z 4 L i E 4 L m J 4 L i y 4 L i t 4 L i 4 4 L i V 4 L i q 4 L i y 4 L i r 4 L i B 4 L i j 4 L i j 4 L i h I C h J T k R V U y k g X H U w M D N l X H U w M D N l I O C 4 m + C 4 t O C 5 g u C 4 l e C 4 o + C 5 g O C 4 h O C 4 o e C 4 t e C 5 g e C 4 p e C 4 s O C 5 g O C 4 h O C 4 o e C 4 t e C 4 o O C 4 s e C 4 k + C 4 k e C 5 j C A o U E V U U k 8 p L 0 F 1 d G 9 S Z W 1 v d m V k Q 2 9 s d W 1 u c z E u e + C 5 g O C 4 m + C 4 t O C 4 l C w x f S Z x d W 9 0 O y w m c X V v d D t T Z W N 0 a W 9 u M S / g u K r g u L T g u J n g u I T g u Y n g u L L g u K 3 g u L j g u J X g u K r g u L L g u K v g u I H g u K P g u K P g u K E g K E l O R F V T K S B c d T A w M 2 V c d T A w M 2 U g 4 L i b 4 L i 0 4 L m C 4 L i V 4 L i j 4 L m A 4 L i E 4 L i h 4 L i 1 4 L m B 4 L i l 4 L i w 4 L m A 4 L i E 4 L i h 4 L i 1 4 L i g 4 L i x 4 L i T 4 L i R 4 L m M I C h Q R V R S T y k v Q X V 0 b 1 J l b W 9 2 Z W R D b 2 x 1 b W 5 z M S 5 7 4 L i q 4 L i 5 4 L i H 4 L i q 4 L i 4 4 L i U L D J 9 J n F 1 b 3 Q 7 L C Z x d W 9 0 O 1 N l Y 3 R p b 2 4 x L + C 4 q u C 4 t O C 4 m e C 4 h O C 5 i e C 4 s u C 4 r e C 4 u O C 4 l e C 4 q u C 4 s u C 4 q + C 4 g e C 4 o + C 4 o + C 4 o S A o S U 5 E V V M p I F x 1 M D A z Z V x 1 M D A z Z S D g u J v g u L T g u Y L g u J X g u K P g u Y D g u I T g u K H g u L X g u Y H g u K X g u L D g u Y D g u I T g u K H g u L X g u K D g u L H g u J P g u J H g u Y w g K F B F V F J P K S 9 B d X R v U m V t b 3 Z l Z E N v b H V t b n M x L n v g u J X g u Y j g u L P g u K r g u L j g u J Q s M 3 0 m c X V v d D s s J n F 1 b 3 Q 7 U 2 V j d G l v b j E v 4 L i q 4 L i 0 4 L i Z 4 L i E 4 L m J 4 L i y 4 L i t 4 L i 4 4 L i V 4 L i q 4 L i y 4 L i r 4 L i B 4 L i j 4 L i j 4 L i h I C h J T k R V U y k g X H U w M D N l X H U w M D N l I O C 4 m + C 4 t O C 5 g u C 4 l e C 4 o + C 5 g O C 4 h O C 4 o e C 4 t e C 5 g e C 4 p e C 4 s O C 5 g O C 4 h O C 4 o e C 4 t e C 4 o O C 4 s e C 4 k + C 4 k e C 5 j C A o U E V U U k 8 p L 0 F 1 d G 9 S Z W 1 v d m V k Q 2 9 s d W 1 u c z E u e + C 4 p e C 5 i O C 4 s u C 4 q u C 4 u O C 4 l C w 0 f S Z x d W 9 0 O y w m c X V v d D t T Z W N 0 a W 9 u M S / g u K r g u L T g u J n g u I T g u Y n g u L L g u K 3 g u L j g u J X g u K r g u L L g u K v g u I H g u K P g u K P g u K E g K E l O R F V T K S B c d T A w M 2 V c d T A w M 2 U g 4 L i b 4 L i 0 4 L m C 4 L i V 4 L i j 4 L m A 4 L i E 4 L i h 4 L i 1 4 L m B 4 L i l 4 L i w 4 L m A 4 L i E 4 L i h 4 L i 1 4 L i g 4 L i x 4 L i T 4 L i R 4 L m M I C h Q R V R S T y k v Q X V 0 b 1 J l b W 9 2 Z W R D b 2 x 1 b W 5 z M S 5 7 4 L m A 4 L i b 4 L i l 4 L i 1 4 L m I 4 L i i 4 L i Z I O C 5 g e C 4 m + C 4 p e C 4 h y w 1 f S Z x d W 9 0 O y w m c X V v d D t T Z W N 0 a W 9 u M S / g u K r g u L T g u J n g u I T g u Y n g u L L g u K 3 g u L j g u J X g u K r g u L L g u K v g u I H g u K P g u K P g u K E g K E l O R F V T K S B c d T A w M 2 V c d T A w M 2 U g 4 L i b 4 L i 0 4 L m C 4 L i V 4 L i j 4 L m A 4 L i E 4 L i h 4 L i 1 4 L m B 4 L i l 4 L i w 4 L m A 4 L i E 4 L i h 4 L i 1 4 L i g 4 L i x 4 L i T 4 L i R 4 L m M I C h Q R V R S T y k v Q X V 0 b 1 J l b W 9 2 Z W R D b 2 x 1 b W 5 z M S 5 7 J e C 5 g O C 4 m + C 4 p e C 4 t e C 5 i O C 4 o u C 4 m S D g u Y H g u J v g u K X g u I c s N n 0 m c X V v d D s s J n F 1 b 3 Q 7 U 2 V j d G l v b j E v 4 L i q 4 L i 0 4 L i Z 4 L i E 4 L m J 4 L i y 4 L i t 4 L i 4 4 L i V 4 L i q 4 L i y 4 L i r 4 L i B 4 L i j 4 L i j 4 L i h I C h J T k R V U y k g X H U w M D N l X H U w M D N l I O C 4 m + C 4 t O C 5 g u C 4 l e C 4 o + C 5 g O C 4 h O C 4 o e C 4 t e C 5 g e C 4 p e C 4 s O C 5 g O C 4 h O C 4 o e C 4 t e C 4 o O C 4 s e C 4 k + C 4 k e C 5 j C A o U E V U U k 8 p L 0 F 1 d G 9 S Z W 1 v d m V k Q 2 9 s d W 1 u c z E u e + C 5 g O C 4 q u C 4 m e C 4 r S D g u I v g u L f g u Y n g u K 0 s N 3 0 m c X V v d D s s J n F 1 b 3 Q 7 U 2 V j d G l v b j E v 4 L i q 4 L i 0 4 L i Z 4 L i E 4 L m J 4 L i y 4 L i t 4 L i 4 4 L i V 4 L i q 4 L i y 4 L i r 4 L i B 4 L i j 4 L i j 4 L i h I C h J T k R V U y k g X H U w M D N l X H U w M D N l I O C 4 m + C 4 t O C 5 g u C 4 l e C 4 o + C 5 g O C 4 h O C 4 o e C 4 t e C 5 g e C 4 p e C 4 s O C 5 g O C 4 h O C 4 o e C 4 t e C 4 o O C 4 s e C 4 k + C 4 k e C 5 j C A o U E V U U k 8 p L 0 F 1 d G 9 S Z W 1 v d m V k Q 2 9 s d W 1 u c z E u e + C 5 g O C 4 q u C 4 m e C 4 r S D g u I L g u L L g u K I s O H 0 m c X V v d D s s J n F 1 b 3 Q 7 U 2 V j d G l v b j E v 4 L i q 4 L i 0 4 L i Z 4 L i E 4 L m J 4 L i y 4 L i t 4 L i 4 4 L i V 4 L i q 4 L i y 4 L i r 4 L i B 4 L i j 4 L i j 4 L i h I C h J T k R V U y k g X H U w M D N l X H U w M D N l I O C 4 m + C 4 t O C 5 g u C 4 l e C 4 o + C 5 g O C 4 h O C 4 o e C 4 t e C 5 g e C 4 p e C 4 s O C 5 g O C 4 h O C 4 o e C 4 t e C 4 o O C 4 s e C 4 k + C 4 k e C 5 j C A o U E V U U k 8 p L 0 F 1 d G 9 S Z W 1 v d m V k Q 2 9 s d W 1 u c z E u e + C 4 m + C 4 o + C 4 t O C 4 o e C 4 s u C 4 k y A o 4 L i r 4 L i 4 4 L m J 4 L i Z K S w 5 f S Z x d W 9 0 O y w m c X V v d D t T Z W N 0 a W 9 u M S / g u K r g u L T g u J n g u I T g u Y n g u L L g u K 3 g u L j g u J X g u K r g u L L g u K v g u I H g u K P g u K P g u K E g K E l O R F V T K S B c d T A w M 2 V c d T A w M 2 U g 4 L i b 4 L i 0 4 L m C 4 L i V 4 L i j 4 L m A 4 L i E 4 L i h 4 L i 1 4 L m B 4 L i l 4 L i w 4 L m A 4 L i E 4 L i h 4 L i 1 4 L i g 4 L i x 4 L i T 4 L i R 4 L m M I C h Q R V R S T y k v Q X V 0 b 1 J l b W 9 2 Z W R D b 2 x 1 b W 5 z M S 5 7 4 L i h 4 L i 5 4 L i l 4 L i E 4 L m I 4 L i y I C h c d T A w M j c w M D A g 4 L i a 4 L i y 4 L i X K S w x M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y V F M C V C O C V B Q S V F M C V C O C V C N C V F M C V C O C U 5 O S V F M C V C O C U 4 N C V F M C V C O S U 4 O S V F M C V C O C V C M i V F M C V C O C V B R C V F M C V C O C V C O C V F M C V C O C U 5 N S V F M C V C O C V B Q S V F M C V C O C V C M i V F M C V C O C V B Q i V F M C V C O C U 4 M S V F M C V C O C V B M y V F M C V C O C V B M y V F M C V C O C V B M S U y M C h J T k R V U y k l M j A l M 0 U l M 0 U l M j A l R T A l Q j g l O U I l R T A l Q j g l Q j Q l R T A l Q j k l O D I l R T A l Q j g l O T U l R T A l Q j g l Q T M l R T A l Q j k l O D A l R T A l Q j g l O D Q l R T A l Q j g l Q T E l R T A l Q j g l Q j U l R T A l Q j k l O D E l R T A l Q j g l Q T U l R T A l Q j g l Q j A l R T A l Q j k l O D A l R T A l Q j g l O D Q l R T A l Q j g l Q T E l R T A l Q j g l Q j U l R T A l Q j g l Q T A l R T A l Q j g l Q j E l R T A l Q j g l O T M l R T A l Q j g l O T E l R T A l Q j k l O E M l M j A o U E V U U k 8 p J T I w K D M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F M C V C O C V B Q S V F M C V C O C V C N C V F M C V C O C U 5 O S V F M C V C O C U 4 N C V F M C V C O S U 4 O S V F M C V C O C V C M i V F M C V C O C V B R C V F M C V C O C V C O C V F M C V C O C U 5 N S V F M C V C O C V B Q S V F M C V C O C V C M i V F M C V C O C V B Q i V F M C V C O C U 4 M S V F M C V C O C V B M y V F M C V C O C V B M y V F M C V C O C V B M S U y M C h J T k R V U y k l M j A l M 0 U l M 0 U l M j A l R T A l Q j g l O U I l R T A l Q j g l Q j Q l R T A l Q j k l O D I l R T A l Q j g l O T U l R T A l Q j g l Q T M l R T A l Q j k l O D A l R T A l Q j g l O D Q l R T A l Q j g l Q T E l R T A l Q j g l Q j U l R T A l Q j k l O D E l R T A l Q j g l Q T U l R T A l Q j g l Q j A l R T A l Q j k l O D A l R T A l Q j g l O D Q l R T A l Q j g l Q T E l R T A l Q j g l Q j U l R T A l Q j g l Q T A l R T A l Q j g l Q j E l R T A l Q j g l O T M l R T A l Q j g l O T E l R T A l Q j k l O E M l M j A o U E V U U k 8 p J T I w K D M p L 0 R h d G E x M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F M C V C O C V B Q S V F M C V C O C V C N C V F M C V C O C U 5 O S V F M C V C O C U 4 N C V F M C V C O S U 4 O S V F M C V C O C V C M i V F M C V C O C V B R C V F M C V C O C V C O C V F M C V C O C U 5 N S V F M C V C O C V B Q S V F M C V C O C V C M i V F M C V C O C V B Q i V F M C V C O C U 4 M S V F M C V C O C V B M y V F M C V C O C V B M y V F M C V C O C V B M S U y M C h J T k R V U y k l M j A l M 0 U l M 0 U l M j A l R T A l Q j g l O U I l R T A l Q j g l Q j Q l R T A l Q j k l O D I l R T A l Q j g l O T U l R T A l Q j g l Q T M l R T A l Q j k l O D A l R T A l Q j g l O D Q l R T A l Q j g l Q T E l R T A l Q j g l Q j U l R T A l Q j k l O D E l R T A l Q j g l Q T U l R T A l Q j g l Q j A l R T A l Q j k l O D A l R T A l Q j g l O D Q l R T A l Q j g l Q T E l R T A l Q j g l Q j U l R T A l Q j g l Q T A l R T A l Q j g l Q j E l R T A l Q j g l O T M l R T A l Q j g l O T E l R T A l Q j k l O E M l M j A o U E V U U k 8 p J T I w K D M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U w J U I 4 J U F B J U U w J U I 4 J U I 0 J U U w J U I 4 J T k 5 J U U w J U I 4 J T g 0 J U U w J U I 5 J T g 5 J U U w J U I 4 J U I y J U U w J U I 4 J U F E J U U w J U I 4 J U I 4 J U U w J U I 4 J T k 1 J U U w J U I 4 J U F B J U U w J U I 4 J U I y J U U w J U I 4 J U F C J U U w J U I 4 J T g x J U U w J U I 4 J U E z J U U w J U I 4 J U E z J U U w J U I 4 J U E x J T I w K E l O R F V T K S U y M C U z R S U z R S U y M C V F M C V C O C V B M i V F M C V C O C V C M i V F M C V C O C U 5 O S V F M C V C O C V B M i V F M C V C O C U 5 O S V F M C V C O C U 5 N S V F M C V C O S U 4 Q y U y M C h B V V R P K S U y M C g z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l F 1 Z X J 5 S U Q i I F Z h b H V l P S J z N z k 0 N j k 4 O W Q t M j l l N y 0 0 Z D V l L W J l Z m M t N j I y M T Z l Y W I 2 Z D J h I i A v P j x F b n R y e S B U e X B l P S J G a W x s R X J y b 3 J D b 2 R l I i B W Y W x 1 Z T 0 i c 1 V u a 2 5 v d 2 4 i I C 8 + P E V u d H J 5 I F R 5 c G U 9 I k F k Z G V k V G 9 E Y X R h T W 9 k Z W w i I F Z h b H V l P S J s M C I g L z 4 8 R W 5 0 c n k g V H l w Z T 0 i R m l s b E x h c 3 R V c G R h d G V k I i B W Y W x 1 Z T 0 i Z D I w M j Q t M D Q t M T h U M T A 6 M T A 6 M T U u N z U 2 O D g w N 1 o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/ g u K r g u L T g u J n g u I T g u Y n g u L L g u K 3 g u L j g u J X g u K r g u L L g u K v g u I H g u K P g u K P g u K E g K E l O R F V T K S B c d T A w M 2 V c d T A w M 2 U g 4 L i i 4 L i y 4 L i Z 4 L i i 4 L i Z 4 L i V 4 L m M I C h B V V R P K S 9 B d X R v U m V t b 3 Z l Z E N v b H V t b n M x L n v g u K v g u K X g u L H g u I H g u J f g u K P g u L H g u J 7 g u K L g u Y w s M H 0 m c X V v d D s s J n F 1 b 3 Q 7 U 2 V j d G l v b j E v 4 L i q 4 L i 0 4 L i Z 4 L i E 4 L m J 4 L i y 4 L i t 4 L i 4 4 L i V 4 L i q 4 L i y 4 L i r 4 L i B 4 L i j 4 L i j 4 L i h I C h J T k R V U y k g X H U w M D N l X H U w M D N l I O C 4 o u C 4 s u C 4 m e C 4 o u C 4 m e C 4 l e C 5 j C A o Q V V U T y k v Q X V 0 b 1 J l b W 9 2 Z W R D b 2 x 1 b W 5 z M S 5 7 4 L m A 4 L i b 4 L i 0 4 L i U L D F 9 J n F 1 b 3 Q 7 L C Z x d W 9 0 O 1 N l Y 3 R p b 2 4 x L + C 4 q u C 4 t O C 4 m e C 4 h O C 5 i e C 4 s u C 4 r e C 4 u O C 4 l e C 4 q u C 4 s u C 4 q + C 4 g e C 4 o + C 4 o + C 4 o S A o S U 5 E V V M p I F x 1 M D A z Z V x 1 M D A z Z S D g u K L g u L L g u J n g u K L g u J n g u J X g u Y w g K E F V V E 8 p L 0 F 1 d G 9 S Z W 1 v d m V k Q 2 9 s d W 1 u c z E u e + C 4 q u C 4 u e C 4 h + C 4 q u C 4 u O C 4 l C w y f S Z x d W 9 0 O y w m c X V v d D t T Z W N 0 a W 9 u M S / g u K r g u L T g u J n g u I T g u Y n g u L L g u K 3 g u L j g u J X g u K r g u L L g u K v g u I H g u K P g u K P g u K E g K E l O R F V T K S B c d T A w M 2 V c d T A w M 2 U g 4 L i i 4 L i y 4 L i Z 4 L i i 4 L i Z 4 L i V 4 L m M I C h B V V R P K S 9 B d X R v U m V t b 3 Z l Z E N v b H V t b n M x L n v g u J X g u Y j g u L P g u K r g u L j g u J Q s M 3 0 m c X V v d D s s J n F 1 b 3 Q 7 U 2 V j d G l v b j E v 4 L i q 4 L i 0 4 L i Z 4 L i E 4 L m J 4 L i y 4 L i t 4 L i 4 4 L i V 4 L i q 4 L i y 4 L i r 4 L i B 4 L i j 4 L i j 4 L i h I C h J T k R V U y k g X H U w M D N l X H U w M D N l I O C 4 o u C 4 s u C 4 m e C 4 o u C 4 m e C 4 l e C 5 j C A o Q V V U T y k v Q X V 0 b 1 J l b W 9 2 Z W R D b 2 x 1 b W 5 z M S 5 7 4 L i l 4 L m I 4 L i y 4 L i q 4 L i 4 4 L i U L D R 9 J n F 1 b 3 Q 7 L C Z x d W 9 0 O 1 N l Y 3 R p b 2 4 x L + C 4 q u C 4 t O C 4 m e C 4 h O C 5 i e C 4 s u C 4 r e C 4 u O C 4 l e C 4 q u C 4 s u C 4 q + C 4 g e C 4 o + C 4 o + C 4 o S A o S U 5 E V V M p I F x 1 M D A z Z V x 1 M D A z Z S D g u K L g u L L g u J n g u K L g u J n g u J X g u Y w g K E F V V E 8 p L 0 F 1 d G 9 S Z W 1 v d m V k Q 2 9 s d W 1 u c z E u e + C 5 g O C 4 m + C 4 p e C 4 t e C 5 i O C 4 o u C 4 m S D g u Y H g u J v g u K X g u I c s N X 0 m c X V v d D s s J n F 1 b 3 Q 7 U 2 V j d G l v b j E v 4 L i q 4 L i 0 4 L i Z 4 L i E 4 L m J 4 L i y 4 L i t 4 L i 4 4 L i V 4 L i q 4 L i y 4 L i r 4 L i B 4 L i j 4 L i j 4 L i h I C h J T k R V U y k g X H U w M D N l X H U w M D N l I O C 4 o u C 4 s u C 4 m e C 4 o u C 4 m e C 4 l e C 5 j C A o Q V V U T y k v Q X V 0 b 1 J l b W 9 2 Z W R D b 2 x 1 b W 5 z M S 5 7 J e C 5 g O C 4 m + C 4 p e C 4 t e C 5 i O C 4 o u C 4 m S D g u Y H g u J v g u K X g u I c s N n 0 m c X V v d D s s J n F 1 b 3 Q 7 U 2 V j d G l v b j E v 4 L i q 4 L i 0 4 L i Z 4 L i E 4 L m J 4 L i y 4 L i t 4 L i 4 4 L i V 4 L i q 4 L i y 4 L i r 4 L i B 4 L i j 4 L i j 4 L i h I C h J T k R V U y k g X H U w M D N l X H U w M D N l I O C 4 o u C 4 s u C 4 m e C 4 o u C 4 m e C 4 l e C 5 j C A o Q V V U T y k v Q X V 0 b 1 J l b W 9 2 Z W R D b 2 x 1 b W 5 z M S 5 7 4 L m A 4 L i q 4 L i Z 4 L i t I O C 4 i + C 4 t + C 5 i e C 4 r S w 3 f S Z x d W 9 0 O y w m c X V v d D t T Z W N 0 a W 9 u M S / g u K r g u L T g u J n g u I T g u Y n g u L L g u K 3 g u L j g u J X g u K r g u L L g u K v g u I H g u K P g u K P g u K E g K E l O R F V T K S B c d T A w M 2 V c d T A w M 2 U g 4 L i i 4 L i y 4 L i Z 4 L i i 4 L i Z 4 L i V 4 L m M I C h B V V R P K S 9 B d X R v U m V t b 3 Z l Z E N v b H V t b n M x L n v g u Y D g u K r g u J n g u K 0 g 4 L i C 4 L i y 4 L i i L D h 9 J n F 1 b 3 Q 7 L C Z x d W 9 0 O 1 N l Y 3 R p b 2 4 x L + C 4 q u C 4 t O C 4 m e C 4 h O C 5 i e C 4 s u C 4 r e C 4 u O C 4 l e C 4 q u C 4 s u C 4 q + C 4 g e C 4 o + C 4 o + C 4 o S A o S U 5 E V V M p I F x 1 M D A z Z V x 1 M D A z Z S D g u K L g u L L g u J n g u K L g u J n g u J X g u Y w g K E F V V E 8 p L 0 F 1 d G 9 S Z W 1 v d m V k Q 2 9 s d W 1 u c z E u e + C 4 m + C 4 o + C 4 t O C 4 o e C 4 s u C 4 k y A o 4 L i r 4 L i 4 4 L m J 4 L i Z K S w 5 f S Z x d W 9 0 O y w m c X V v d D t T Z W N 0 a W 9 u M S / g u K r g u L T g u J n g u I T g u Y n g u L L g u K 3 g u L j g u J X g u K r g u L L g u K v g u I H g u K P g u K P g u K E g K E l O R F V T K S B c d T A w M 2 V c d T A w M 2 U g 4 L i i 4 L i y 4 L i Z 4 L i i 4 L i Z 4 L i V 4 L m M I C h B V V R P K S 9 B d X R v U m V t b 3 Z l Z E N v b H V t b n M x L n v g u K H g u L n g u K X g u I T g u Y j g u L I g K F x 1 M D A y N z A w M C D g u J r g u L L g u J c p L D E w f S Z x d W 9 0 O 1 0 s J n F 1 b 3 Q 7 Q 2 9 s d W 1 u Q 2 9 1 b n Q m c X V v d D s 6 M T E s J n F 1 b 3 Q 7 S 2 V 5 Q 2 9 s d W 1 u T m F t Z X M m c X V v d D s 6 W 1 0 s J n F 1 b 3 Q 7 Q 2 9 s d W 1 u S W R l b n R p d G l l c y Z x d W 9 0 O z p b J n F 1 b 3 Q 7 U 2 V j d G l v b j E v 4 L i q 4 L i 0 4 L i Z 4 L i E 4 L m J 4 L i y 4 L i t 4 L i 4 4 L i V 4 L i q 4 L i y 4 L i r 4 L i B 4 L i j 4 L i j 4 L i h I C h J T k R V U y k g X H U w M D N l X H U w M D N l I O C 4 o u C 4 s u C 4 m e C 4 o u C 4 m e C 4 l e C 5 j C A o Q V V U T y k v Q X V 0 b 1 J l b W 9 2 Z W R D b 2 x 1 b W 5 z M S 5 7 4 L i r 4 L i l 4 L i x 4 L i B 4 L i X 4 L i j 4 L i x 4 L i e 4 L i i 4 L m M L D B 9 J n F 1 b 3 Q 7 L C Z x d W 9 0 O 1 N l Y 3 R p b 2 4 x L + C 4 q u C 4 t O C 4 m e C 4 h O C 5 i e C 4 s u C 4 r e C 4 u O C 4 l e C 4 q u C 4 s u C 4 q + C 4 g e C 4 o + C 4 o + C 4 o S A o S U 5 E V V M p I F x 1 M D A z Z V x 1 M D A z Z S D g u K L g u L L g u J n g u K L g u J n g u J X g u Y w g K E F V V E 8 p L 0 F 1 d G 9 S Z W 1 v d m V k Q 2 9 s d W 1 u c z E u e + C 5 g O C 4 m + C 4 t O C 4 l C w x f S Z x d W 9 0 O y w m c X V v d D t T Z W N 0 a W 9 u M S / g u K r g u L T g u J n g u I T g u Y n g u L L g u K 3 g u L j g u J X g u K r g u L L g u K v g u I H g u K P g u K P g u K E g K E l O R F V T K S B c d T A w M 2 V c d T A w M 2 U g 4 L i i 4 L i y 4 L i Z 4 L i i 4 L i Z 4 L i V 4 L m M I C h B V V R P K S 9 B d X R v U m V t b 3 Z l Z E N v b H V t b n M x L n v g u K r g u L n g u I f g u K r g u L j g u J Q s M n 0 m c X V v d D s s J n F 1 b 3 Q 7 U 2 V j d G l v b j E v 4 L i q 4 L i 0 4 L i Z 4 L i E 4 L m J 4 L i y 4 L i t 4 L i 4 4 L i V 4 L i q 4 L i y 4 L i r 4 L i B 4 L i j 4 L i j 4 L i h I C h J T k R V U y k g X H U w M D N l X H U w M D N l I O C 4 o u C 4 s u C 4 m e C 4 o u C 4 m e C 4 l e C 5 j C A o Q V V U T y k v Q X V 0 b 1 J l b W 9 2 Z W R D b 2 x 1 b W 5 z M S 5 7 4 L i V 4 L m I 4 L i z 4 L i q 4 L i 4 4 L i U L D N 9 J n F 1 b 3 Q 7 L C Z x d W 9 0 O 1 N l Y 3 R p b 2 4 x L + C 4 q u C 4 t O C 4 m e C 4 h O C 5 i e C 4 s u C 4 r e C 4 u O C 4 l e C 4 q u C 4 s u C 4 q + C 4 g e C 4 o + C 4 o + C 4 o S A o S U 5 E V V M p I F x 1 M D A z Z V x 1 M D A z Z S D g u K L g u L L g u J n g u K L g u J n g u J X g u Y w g K E F V V E 8 p L 0 F 1 d G 9 S Z W 1 v d m V k Q 2 9 s d W 1 u c z E u e + C 4 p e C 5 i O C 4 s u C 4 q u C 4 u O C 4 l C w 0 f S Z x d W 9 0 O y w m c X V v d D t T Z W N 0 a W 9 u M S / g u K r g u L T g u J n g u I T g u Y n g u L L g u K 3 g u L j g u J X g u K r g u L L g u K v g u I H g u K P g u K P g u K E g K E l O R F V T K S B c d T A w M 2 V c d T A w M 2 U g 4 L i i 4 L i y 4 L i Z 4 L i i 4 L i Z 4 L i V 4 L m M I C h B V V R P K S 9 B d X R v U m V t b 3 Z l Z E N v b H V t b n M x L n v g u Y D g u J v g u K X g u L X g u Y j g u K L g u J k g 4 L m B 4 L i b 4 L i l 4 L i H L D V 9 J n F 1 b 3 Q 7 L C Z x d W 9 0 O 1 N l Y 3 R p b 2 4 x L + C 4 q u C 4 t O C 4 m e C 4 h O C 5 i e C 4 s u C 4 r e C 4 u O C 4 l e C 4 q u C 4 s u C 4 q + C 4 g e C 4 o + C 4 o + C 4 o S A o S U 5 E V V M p I F x 1 M D A z Z V x 1 M D A z Z S D g u K L g u L L g u J n g u K L g u J n g u J X g u Y w g K E F V V E 8 p L 0 F 1 d G 9 S Z W 1 v d m V k Q 2 9 s d W 1 u c z E u e y X g u Y D g u J v g u K X g u L X g u Y j g u K L g u J k g 4 L m B 4 L i b 4 L i l 4 L i H L D Z 9 J n F 1 b 3 Q 7 L C Z x d W 9 0 O 1 N l Y 3 R p b 2 4 x L + C 4 q u C 4 t O C 4 m e C 4 h O C 5 i e C 4 s u C 4 r e C 4 u O C 4 l e C 4 q u C 4 s u C 4 q + C 4 g e C 4 o + C 4 o + C 4 o S A o S U 5 E V V M p I F x 1 M D A z Z V x 1 M D A z Z S D g u K L g u L L g u J n g u K L g u J n g u J X g u Y w g K E F V V E 8 p L 0 F 1 d G 9 S Z W 1 v d m V k Q 2 9 s d W 1 u c z E u e + C 5 g O C 4 q u C 4 m e C 4 r S D g u I v g u L f g u Y n g u K 0 s N 3 0 m c X V v d D s s J n F 1 b 3 Q 7 U 2 V j d G l v b j E v 4 L i q 4 L i 0 4 L i Z 4 L i E 4 L m J 4 L i y 4 L i t 4 L i 4 4 L i V 4 L i q 4 L i y 4 L i r 4 L i B 4 L i j 4 L i j 4 L i h I C h J T k R V U y k g X H U w M D N l X H U w M D N l I O C 4 o u C 4 s u C 4 m e C 4 o u C 4 m e C 4 l e C 5 j C A o Q V V U T y k v Q X V 0 b 1 J l b W 9 2 Z W R D b 2 x 1 b W 5 z M S 5 7 4 L m A 4 L i q 4 L i Z 4 L i t I O C 4 g u C 4 s u C 4 o i w 4 f S Z x d W 9 0 O y w m c X V v d D t T Z W N 0 a W 9 u M S / g u K r g u L T g u J n g u I T g u Y n g u L L g u K 3 g u L j g u J X g u K r g u L L g u K v g u I H g u K P g u K P g u K E g K E l O R F V T K S B c d T A w M 2 V c d T A w M 2 U g 4 L i i 4 L i y 4 L i Z 4 L i i 4 L i Z 4 L i V 4 L m M I C h B V V R P K S 9 B d X R v U m V t b 3 Z l Z E N v b H V t b n M x L n v g u J v g u K P g u L T g u K H g u L L g u J M g K O C 4 q + C 4 u O C 5 i e C 4 m S k s O X 0 m c X V v d D s s J n F 1 b 3 Q 7 U 2 V j d G l v b j E v 4 L i q 4 L i 0 4 L i Z 4 L i E 4 L m J 4 L i y 4 L i t 4 L i 4 4 L i V 4 L i q 4 L i y 4 L i r 4 L i B 4 L i j 4 L i j 4 L i h I C h J T k R V U y k g X H U w M D N l X H U w M D N l I O C 4 o u C 4 s u C 4 m e C 4 o u C 4 m e C 4 l e C 5 j C A o Q V V U T y k v Q X V 0 b 1 J l b W 9 2 Z W R D b 2 x 1 b W 5 z M S 5 7 4 L i h 4 L i 5 4 L i l 4 L i E 4 L m I 4 L i y I C h c d T A w M j c w M D A g 4 L i a 4 L i y 4 L i X K S w x M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y V F M C V C O C V B Q S V F M C V C O C V C N C V F M C V C O C U 5 O S V F M C V C O C U 4 N C V F M C V C O S U 4 O S V F M C V C O C V C M i V F M C V C O C V B R C V F M C V C O C V C O C V F M C V C O C U 5 N S V F M C V C O C V B Q S V F M C V C O C V C M i V F M C V C O C V B Q i V F M C V C O C U 4 M S V F M C V C O C V B M y V F M C V C O C V B M y V F M C V C O C V B M S U y M C h J T k R V U y k l M j A l M 0 U l M 0 U l M j A l R T A l Q j g l Q T I l R T A l Q j g l Q j I l R T A l Q j g l O T k l R T A l Q j g l Q T I l R T A l Q j g l O T k l R T A l Q j g l O T U l R T A l Q j k l O E M l M j A o Q V V U T y k l M j A o M y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U w J U I 4 J U F B J U U w J U I 4 J U I 0 J U U w J U I 4 J T k 5 J U U w J U I 4 J T g 0 J U U w J U I 5 J T g 5 J U U w J U I 4 J U I y J U U w J U I 4 J U F E J U U w J U I 4 J U I 4 J U U w J U I 4 J T k 1 J U U w J U I 4 J U F B J U U w J U I 4 J U I y J U U w J U I 4 J U F C J U U w J U I 4 J T g x J U U w J U I 4 J U E z J U U w J U I 4 J U E z J U U w J U I 4 J U E x J T I w K E l O R F V T K S U y M C U z R S U z R S U y M C V F M C V C O C V B M i V F M C V C O C V C M i V F M C V C O C U 5 O S V F M C V C O C V B M i V F M C V C O C U 5 O S V F M C V C O C U 5 N S V F M C V C O S U 4 Q y U y M C h B V V R P K S U y M C g z K S 9 E Y X R h M T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T A l Q j g l Q U E l R T A l Q j g l Q j Q l R T A l Q j g l O T k l R T A l Q j g l O D Q l R T A l Q j k l O D k l R T A l Q j g l Q j I l R T A l Q j g l Q U Q l R T A l Q j g l Q j g l R T A l Q j g l O T U l R T A l Q j g l Q U E l R T A l Q j g l Q j I l R T A l Q j g l Q U I l R T A l Q j g l O D E l R T A l Q j g l Q T M l R T A l Q j g l Q T M l R T A l Q j g l Q T E l M j A o S U 5 E V V M p J T I w J T N F J T N F J T I w J U U w J U I 4 J U E y J U U w J U I 4 J U I y J U U w J U I 4 J T k 5 J U U w J U I 4 J U E y J U U w J U I 4 J T k 5 J U U w J U I 4 J T k 1 J U U w J U I 5 J T h D J T I w K E F V V E 8 p J T I w K D M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U w J U I 4 J U F B J U U w J U I 4 J U I 0 J U U w J U I 4 J T k 5 J U U w J U I 4 J T g 0 J U U w J U I 5 J T g 5 J U U w J U I 4 J U I y J U U w J U I 4 J U F E J U U w J U I 4 J U I 4 J U U w J U I 4 J T k 1 J U U w J U I 4 J U F B J U U w J U I 4 J U I y J U U w J U I 4 J U F C J U U w J U I 4 J T g x J U U w J U I 4 J U E z J U U w J U I 4 J U E z J U U w J U I 4 J U E x J T I w K E l O R F V T K S U y M C U z R S U z R S U y M C V F M C V C O C V B N y V F M C V C O C V C M S V F M C V C O C V B Q S V F M C V C O C U 5 N C V F M C V C O C V C O C V F M C V C O C V B R C V F M C V C O C V C O C V F M C V C O C U 5 N S V F M C V C O C V B Q S V F M C V C O C V C M i V F M C V C O C V B Q i V F M C V C O C U 4 M S V F M C V C O C V B M y V F M C V C O C V B M y V F M C V C O C V B M S V F M C V C O S U 4 M S V F M C V C O C V B N S V F M C V C O C V C M C V F M C V C O S U 4 M C V F M C V C O C U 4 N C V F M C V C O C V B M y V F M C V C O C V C N y V F M C V C O S U 4 O C V F M C V C O C V B R C V F M C V C O C U 4 N y V F M C V C O C U 4 O C V F M C V C O C V C M S V F M C V C O C U 4 M S V F M C V C O C V B M y U y M C h J T U 0 p J T I w K D M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S I g L z 4 8 R W 5 0 c n k g V H l w Z T 0 i U X V l c n l J R C I g V m F s d W U 9 I n M 4 M W E 5 Z D U z M C 0 y Z T M z L T Q 1 M m Q t Y j Q x Y S 0 3 M G U w O D c 2 Z D E 5 M 2 E i I C 8 + P E V u d H J 5 I F R 5 c G U 9 I k Z p b G x F c n J v c k N v Z G U i I F Z h b H V l P S J z V W 5 r b m 9 3 b i I g L z 4 8 R W 5 0 c n k g V H l w Z T 0 i Q W R k Z W R U b 0 R h d G F N b 2 R l b C I g V m F s d W U 9 I m w w I i A v P j x F b n R y e S B U e X B l P S J G a W x s T G F z d F V w Z G F 0 Z W Q i I F Z h b H V l P S J k M j A y N C 0 w N C 0 x O F Q x M D o x M D o x N S 4 3 N j k 4 O D M x W i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E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+ C 4 q u C 4 t O C 4 m e C 4 h O C 5 i e C 4 s u C 4 r e C 4 u O C 4 l e C 4 q u C 4 s u C 4 q + C 4 g e C 4 o + C 4 o + C 4 o S A o S U 5 E V V M p I F x 1 M D A z Z V x 1 M D A z Z S D g u K f g u L H g u K r g u J T g u L j g u K 3 g u L j g u J X g u K r g u L L g u K v g u I H g u K P g u K P g u K H g u Y H g u K X g u L D g u Y D g u I T g u K P g u L f g u Y j g u K 3 g u I f g u I j g u L H g u I H g u K M g K E l N T S k v Q X V 0 b 1 J l b W 9 2 Z W R D b 2 x 1 b W 5 z M S 5 7 4 L i r 4 L i l 4 L i x 4 L i B 4 L i X 4 L i j 4 L i x 4 L i e 4 L i i 4 L m M L D B 9 J n F 1 b 3 Q 7 L C Z x d W 9 0 O 1 N l Y 3 R p b 2 4 x L + C 4 q u C 4 t O C 4 m e C 4 h O C 5 i e C 4 s u C 4 r e C 4 u O C 4 l e C 4 q u C 4 s u C 4 q + C 4 g e C 4 o + C 4 o + C 4 o S A o S U 5 E V V M p I F x 1 M D A z Z V x 1 M D A z Z S D g u K f g u L H g u K r g u J T g u L j g u K 3 g u L j g u J X g u K r g u L L g u K v g u I H g u K P g u K P g u K H g u Y H g u K X g u L D g u Y D g u I T g u K P g u L f g u Y j g u K 3 g u I f g u I j g u L H g u I H g u K M g K E l N T S k v Q X V 0 b 1 J l b W 9 2 Z W R D b 2 x 1 b W 5 z M S 5 7 4 L m A 4 L i b 4 L i 0 4 L i U L D F 9 J n F 1 b 3 Q 7 L C Z x d W 9 0 O 1 N l Y 3 R p b 2 4 x L + C 4 q u C 4 t O C 4 m e C 4 h O C 5 i e C 4 s u C 4 r e C 4 u O C 4 l e C 4 q u C 4 s u C 4 q + C 4 g e C 4 o + C 4 o + C 4 o S A o S U 5 E V V M p I F x 1 M D A z Z V x 1 M D A z Z S D g u K f g u L H g u K r g u J T g u L j g u K 3 g u L j g u J X g u K r g u L L g u K v g u I H g u K P g u K P g u K H g u Y H g u K X g u L D g u Y D g u I T g u K P g u L f g u Y j g u K 3 g u I f g u I j g u L H g u I H g u K M g K E l N T S k v Q X V 0 b 1 J l b W 9 2 Z W R D b 2 x 1 b W 5 z M S 5 7 4 L i q 4 L i 5 4 L i H 4 L i q 4 L i 4 4 L i U L D J 9 J n F 1 b 3 Q 7 L C Z x d W 9 0 O 1 N l Y 3 R p b 2 4 x L + C 4 q u C 4 t O C 4 m e C 4 h O C 5 i e C 4 s u C 4 r e C 4 u O C 4 l e C 4 q u C 4 s u C 4 q + C 4 g e C 4 o + C 4 o + C 4 o S A o S U 5 E V V M p I F x 1 M D A z Z V x 1 M D A z Z S D g u K f g u L H g u K r g u J T g u L j g u K 3 g u L j g u J X g u K r g u L L g u K v g u I H g u K P g u K P g u K H g u Y H g u K X g u L D g u Y D g u I T g u K P g u L f g u Y j g u K 3 g u I f g u I j g u L H g u I H g u K M g K E l N T S k v Q X V 0 b 1 J l b W 9 2 Z W R D b 2 x 1 b W 5 z M S 5 7 4 L i V 4 L m I 4 L i z 4 L i q 4 L i 4 4 L i U L D N 9 J n F 1 b 3 Q 7 L C Z x d W 9 0 O 1 N l Y 3 R p b 2 4 x L + C 4 q u C 4 t O C 4 m e C 4 h O C 5 i e C 4 s u C 4 r e C 4 u O C 4 l e C 4 q u C 4 s u C 4 q + C 4 g e C 4 o + C 4 o + C 4 o S A o S U 5 E V V M p I F x 1 M D A z Z V x 1 M D A z Z S D g u K f g u L H g u K r g u J T g u L j g u K 3 g u L j g u J X g u K r g u L L g u K v g u I H g u K P g u K P g u K H g u Y H g u K X g u L D g u Y D g u I T g u K P g u L f g u Y j g u K 3 g u I f g u I j g u L H g u I H g u K M g K E l N T S k v Q X V 0 b 1 J l b W 9 2 Z W R D b 2 x 1 b W 5 z M S 5 7 4 L i l 4 L m I 4 L i y 4 L i q 4 L i 4 4 L i U L D R 9 J n F 1 b 3 Q 7 L C Z x d W 9 0 O 1 N l Y 3 R p b 2 4 x L + C 4 q u C 4 t O C 4 m e C 4 h O C 5 i e C 4 s u C 4 r e C 4 u O C 4 l e C 4 q u C 4 s u C 4 q + C 4 g e C 4 o + C 4 o + C 4 o S A o S U 5 E V V M p I F x 1 M D A z Z V x 1 M D A z Z S D g u K f g u L H g u K r g u J T g u L j g u K 3 g u L j g u J X g u K r g u L L g u K v g u I H g u K P g u K P g u K H g u Y H g u K X g u L D g u Y D g u I T g u K P g u L f g u Y j g u K 3 g u I f g u I j g u L H g u I H g u K M g K E l N T S k v Q X V 0 b 1 J l b W 9 2 Z W R D b 2 x 1 b W 5 z M S 5 7 4 L m A 4 L i b 4 L i l 4 L i 1 4 L m I 4 L i i 4 L i Z I O C 5 g e C 4 m + C 4 p e C 4 h y w 1 f S Z x d W 9 0 O y w m c X V v d D t T Z W N 0 a W 9 u M S / g u K r g u L T g u J n g u I T g u Y n g u L L g u K 3 g u L j g u J X g u K r g u L L g u K v g u I H g u K P g u K P g u K E g K E l O R F V T K S B c d T A w M 2 V c d T A w M 2 U g 4 L i n 4 L i x 4 L i q 4 L i U 4 L i 4 4 L i t 4 L i 4 4 L i V 4 L i q 4 L i y 4 L i r 4 L i B 4 L i j 4 L i j 4 L i h 4 L m B 4 L i l 4 L i w 4 L m A 4 L i E 4 L i j 4 L i 3 4 L m I 4 L i t 4 L i H 4 L i I 4 L i x 4 L i B 4 L i j I C h J T U 0 p L 0 F 1 d G 9 S Z W 1 v d m V k Q 2 9 s d W 1 u c z E u e y X g u Y D g u J v g u K X g u L X g u Y j g u K L g u J k g 4 L m B 4 L i b 4 L i l 4 L i H L D Z 9 J n F 1 b 3 Q 7 L C Z x d W 9 0 O 1 N l Y 3 R p b 2 4 x L + C 4 q u C 4 t O C 4 m e C 4 h O C 5 i e C 4 s u C 4 r e C 4 u O C 4 l e C 4 q u C 4 s u C 4 q + C 4 g e C 4 o + C 4 o + C 4 o S A o S U 5 E V V M p I F x 1 M D A z Z V x 1 M D A z Z S D g u K f g u L H g u K r g u J T g u L j g u K 3 g u L j g u J X g u K r g u L L g u K v g u I H g u K P g u K P g u K H g u Y H g u K X g u L D g u Y D g u I T g u K P g u L f g u Y j g u K 3 g u I f g u I j g u L H g u I H g u K M g K E l N T S k v Q X V 0 b 1 J l b W 9 2 Z W R D b 2 x 1 b W 5 z M S 5 7 4 L m A 4 L i q 4 L i Z 4 L i t I O C 4 i + C 4 t + C 5 i e C 4 r S w 3 f S Z x d W 9 0 O y w m c X V v d D t T Z W N 0 a W 9 u M S / g u K r g u L T g u J n g u I T g u Y n g u L L g u K 3 g u L j g u J X g u K r g u L L g u K v g u I H g u K P g u K P g u K E g K E l O R F V T K S B c d T A w M 2 V c d T A w M 2 U g 4 L i n 4 L i x 4 L i q 4 L i U 4 L i 4 4 L i t 4 L i 4 4 L i V 4 L i q 4 L i y 4 L i r 4 L i B 4 L i j 4 L i j 4 L i h 4 L m B 4 L i l 4 L i w 4 L m A 4 L i E 4 L i j 4 L i 3 4 L m I 4 L i t 4 L i H 4 L i I 4 L i x 4 L i B 4 L i j I C h J T U 0 p L 0 F 1 d G 9 S Z W 1 v d m V k Q 2 9 s d W 1 u c z E u e + C 5 g O C 4 q u C 4 m e C 4 r S D g u I L g u L L g u K I s O H 0 m c X V v d D s s J n F 1 b 3 Q 7 U 2 V j d G l v b j E v 4 L i q 4 L i 0 4 L i Z 4 L i E 4 L m J 4 L i y 4 L i t 4 L i 4 4 L i V 4 L i q 4 L i y 4 L i r 4 L i B 4 L i j 4 L i j 4 L i h I C h J T k R V U y k g X H U w M D N l X H U w M D N l I O C 4 p + C 4 s e C 4 q u C 4 l O C 4 u O C 4 r e C 4 u O C 4 l e C 4 q u C 4 s u C 4 q + C 4 g e C 4 o + C 4 o + C 4 o e C 5 g e C 4 p e C 4 s O C 5 g O C 4 h O C 4 o + C 4 t + C 5 i O C 4 r e C 4 h + C 4 i O C 4 s e C 4 g e C 4 o y A o S U 1 N K S 9 B d X R v U m V t b 3 Z l Z E N v b H V t b n M x L n v g u J v g u K P g u L T g u K H g u L L g u J M g K O C 4 q + C 4 u O C 5 i e C 4 m S k s O X 0 m c X V v d D s s J n F 1 b 3 Q 7 U 2 V j d G l v b j E v 4 L i q 4 L i 0 4 L i Z 4 L i E 4 L m J 4 L i y 4 L i t 4 L i 4 4 L i V 4 L i q 4 L i y 4 L i r 4 L i B 4 L i j 4 L i j 4 L i h I C h J T k R V U y k g X H U w M D N l X H U w M D N l I O C 4 p + C 4 s e C 4 q u C 4 l O C 4 u O C 4 r e C 4 u O C 4 l e C 4 q u C 4 s u C 4 q + C 4 g e C 4 o + C 4 o + C 4 o e C 5 g e C 4 p e C 4 s O C 5 g O C 4 h O C 4 o + C 4 t + C 5 i O C 4 r e C 4 h + C 4 i O C 4 s e C 4 g e C 4 o y A o S U 1 N K S 9 B d X R v U m V t b 3 Z l Z E N v b H V t b n M x L n v g u K H g u L n g u K X g u I T g u Y j g u L I g K F x 1 M D A y N z A w M C D g u J r g u L L g u J c p L D E w f S Z x d W 9 0 O 1 0 s J n F 1 b 3 Q 7 Q 2 9 s d W 1 u Q 2 9 1 b n Q m c X V v d D s 6 M T E s J n F 1 b 3 Q 7 S 2 V 5 Q 2 9 s d W 1 u T m F t Z X M m c X V v d D s 6 W 1 0 s J n F 1 b 3 Q 7 Q 2 9 s d W 1 u S W R l b n R p d G l l c y Z x d W 9 0 O z p b J n F 1 b 3 Q 7 U 2 V j d G l v b j E v 4 L i q 4 L i 0 4 L i Z 4 L i E 4 L m J 4 L i y 4 L i t 4 L i 4 4 L i V 4 L i q 4 L i y 4 L i r 4 L i B 4 L i j 4 L i j 4 L i h I C h J T k R V U y k g X H U w M D N l X H U w M D N l I O C 4 p + C 4 s e C 4 q u C 4 l O C 4 u O C 4 r e C 4 u O C 4 l e C 4 q u C 4 s u C 4 q + C 4 g e C 4 o + C 4 o + C 4 o e C 5 g e C 4 p e C 4 s O C 5 g O C 4 h O C 4 o + C 4 t + C 5 i O C 4 r e C 4 h + C 4 i O C 4 s e C 4 g e C 4 o y A o S U 1 N K S 9 B d X R v U m V t b 3 Z l Z E N v b H V t b n M x L n v g u K v g u K X g u L H g u I H g u J f g u K P g u L H g u J 7 g u K L g u Y w s M H 0 m c X V v d D s s J n F 1 b 3 Q 7 U 2 V j d G l v b j E v 4 L i q 4 L i 0 4 L i Z 4 L i E 4 L m J 4 L i y 4 L i t 4 L i 4 4 L i V 4 L i q 4 L i y 4 L i r 4 L i B 4 L i j 4 L i j 4 L i h I C h J T k R V U y k g X H U w M D N l X H U w M D N l I O C 4 p + C 4 s e C 4 q u C 4 l O C 4 u O C 4 r e C 4 u O C 4 l e C 4 q u C 4 s u C 4 q + C 4 g e C 4 o + C 4 o + C 4 o e C 5 g e C 4 p e C 4 s O C 5 g O C 4 h O C 4 o + C 4 t + C 5 i O C 4 r e C 4 h + C 4 i O C 4 s e C 4 g e C 4 o y A o S U 1 N K S 9 B d X R v U m V t b 3 Z l Z E N v b H V t b n M x L n v g u Y D g u J v g u L T g u J Q s M X 0 m c X V v d D s s J n F 1 b 3 Q 7 U 2 V j d G l v b j E v 4 L i q 4 L i 0 4 L i Z 4 L i E 4 L m J 4 L i y 4 L i t 4 L i 4 4 L i V 4 L i q 4 L i y 4 L i r 4 L i B 4 L i j 4 L i j 4 L i h I C h J T k R V U y k g X H U w M D N l X H U w M D N l I O C 4 p + C 4 s e C 4 q u C 4 l O C 4 u O C 4 r e C 4 u O C 4 l e C 4 q u C 4 s u C 4 q + C 4 g e C 4 o + C 4 o + C 4 o e C 5 g e C 4 p e C 4 s O C 5 g O C 4 h O C 4 o + C 4 t + C 5 i O C 4 r e C 4 h + C 4 i O C 4 s e C 4 g e C 4 o y A o S U 1 N K S 9 B d X R v U m V t b 3 Z l Z E N v b H V t b n M x L n v g u K r g u L n g u I f g u K r g u L j g u J Q s M n 0 m c X V v d D s s J n F 1 b 3 Q 7 U 2 V j d G l v b j E v 4 L i q 4 L i 0 4 L i Z 4 L i E 4 L m J 4 L i y 4 L i t 4 L i 4 4 L i V 4 L i q 4 L i y 4 L i r 4 L i B 4 L i j 4 L i j 4 L i h I C h J T k R V U y k g X H U w M D N l X H U w M D N l I O C 4 p + C 4 s e C 4 q u C 4 l O C 4 u O C 4 r e C 4 u O C 4 l e C 4 q u C 4 s u C 4 q + C 4 g e C 4 o + C 4 o + C 4 o e C 5 g e C 4 p e C 4 s O C 5 g O C 4 h O C 4 o + C 4 t + C 5 i O C 4 r e C 4 h + C 4 i O C 4 s e C 4 g e C 4 o y A o S U 1 N K S 9 B d X R v U m V t b 3 Z l Z E N v b H V t b n M x L n v g u J X g u Y j g u L P g u K r g u L j g u J Q s M 3 0 m c X V v d D s s J n F 1 b 3 Q 7 U 2 V j d G l v b j E v 4 L i q 4 L i 0 4 L i Z 4 L i E 4 L m J 4 L i y 4 L i t 4 L i 4 4 L i V 4 L i q 4 L i y 4 L i r 4 L i B 4 L i j 4 L i j 4 L i h I C h J T k R V U y k g X H U w M D N l X H U w M D N l I O C 4 p + C 4 s e C 4 q u C 4 l O C 4 u O C 4 r e C 4 u O C 4 l e C 4 q u C 4 s u C 4 q + C 4 g e C 4 o + C 4 o + C 4 o e C 5 g e C 4 p e C 4 s O C 5 g O C 4 h O C 4 o + C 4 t + C 5 i O C 4 r e C 4 h + C 4 i O C 4 s e C 4 g e C 4 o y A o S U 1 N K S 9 B d X R v U m V t b 3 Z l Z E N v b H V t b n M x L n v g u K X g u Y j g u L L g u K r g u L j g u J Q s N H 0 m c X V v d D s s J n F 1 b 3 Q 7 U 2 V j d G l v b j E v 4 L i q 4 L i 0 4 L i Z 4 L i E 4 L m J 4 L i y 4 L i t 4 L i 4 4 L i V 4 L i q 4 L i y 4 L i r 4 L i B 4 L i j 4 L i j 4 L i h I C h J T k R V U y k g X H U w M D N l X H U w M D N l I O C 4 p + C 4 s e C 4 q u C 4 l O C 4 u O C 4 r e C 4 u O C 4 l e C 4 q u C 4 s u C 4 q + C 4 g e C 4 o + C 4 o + C 4 o e C 5 g e C 4 p e C 4 s O C 5 g O C 4 h O C 4 o + C 4 t + C 5 i O C 4 r e C 4 h + C 4 i O C 4 s e C 4 g e C 4 o y A o S U 1 N K S 9 B d X R v U m V t b 3 Z l Z E N v b H V t b n M x L n v g u Y D g u J v g u K X g u L X g u Y j g u K L g u J k g 4 L m B 4 L i b 4 L i l 4 L i H L D V 9 J n F 1 b 3 Q 7 L C Z x d W 9 0 O 1 N l Y 3 R p b 2 4 x L + C 4 q u C 4 t O C 4 m e C 4 h O C 5 i e C 4 s u C 4 r e C 4 u O C 4 l e C 4 q u C 4 s u C 4 q + C 4 g e C 4 o + C 4 o + C 4 o S A o S U 5 E V V M p I F x 1 M D A z Z V x 1 M D A z Z S D g u K f g u L H g u K r g u J T g u L j g u K 3 g u L j g u J X g u K r g u L L g u K v g u I H g u K P g u K P g u K H g u Y H g u K X g u L D g u Y D g u I T g u K P g u L f g u Y j g u K 3 g u I f g u I j g u L H g u I H g u K M g K E l N T S k v Q X V 0 b 1 J l b W 9 2 Z W R D b 2 x 1 b W 5 z M S 5 7 J e C 5 g O C 4 m + C 4 p e C 4 t e C 5 i O C 4 o u C 4 m S D g u Y H g u J v g u K X g u I c s N n 0 m c X V v d D s s J n F 1 b 3 Q 7 U 2 V j d G l v b j E v 4 L i q 4 L i 0 4 L i Z 4 L i E 4 L m J 4 L i y 4 L i t 4 L i 4 4 L i V 4 L i q 4 L i y 4 L i r 4 L i B 4 L i j 4 L i j 4 L i h I C h J T k R V U y k g X H U w M D N l X H U w M D N l I O C 4 p + C 4 s e C 4 q u C 4 l O C 4 u O C 4 r e C 4 u O C 4 l e C 4 q u C 4 s u C 4 q + C 4 g e C 4 o + C 4 o + C 4 o e C 5 g e C 4 p e C 4 s O C 5 g O C 4 h O C 4 o + C 4 t + C 5 i O C 4 r e C 4 h + C 4 i O C 4 s e C 4 g e C 4 o y A o S U 1 N K S 9 B d X R v U m V t b 3 Z l Z E N v b H V t b n M x L n v g u Y D g u K r g u J n g u K 0 g 4 L i L 4 L i 3 4 L m J 4 L i t L D d 9 J n F 1 b 3 Q 7 L C Z x d W 9 0 O 1 N l Y 3 R p b 2 4 x L + C 4 q u C 4 t O C 4 m e C 4 h O C 5 i e C 4 s u C 4 r e C 4 u O C 4 l e C 4 q u C 4 s u C 4 q + C 4 g e C 4 o + C 4 o + C 4 o S A o S U 5 E V V M p I F x 1 M D A z Z V x 1 M D A z Z S D g u K f g u L H g u K r g u J T g u L j g u K 3 g u L j g u J X g u K r g u L L g u K v g u I H g u K P g u K P g u K H g u Y H g u K X g u L D g u Y D g u I T g u K P g u L f g u Y j g u K 3 g u I f g u I j g u L H g u I H g u K M g K E l N T S k v Q X V 0 b 1 J l b W 9 2 Z W R D b 2 x 1 b W 5 z M S 5 7 4 L m A 4 L i q 4 L i Z 4 L i t I O C 4 g u C 4 s u C 4 o i w 4 f S Z x d W 9 0 O y w m c X V v d D t T Z W N 0 a W 9 u M S / g u K r g u L T g u J n g u I T g u Y n g u L L g u K 3 g u L j g u J X g u K r g u L L g u K v g u I H g u K P g u K P g u K E g K E l O R F V T K S B c d T A w M 2 V c d T A w M 2 U g 4 L i n 4 L i x 4 L i q 4 L i U 4 L i 4 4 L i t 4 L i 4 4 L i V 4 L i q 4 L i y 4 L i r 4 L i B 4 L i j 4 L i j 4 L i h 4 L m B 4 L i l 4 L i w 4 L m A 4 L i E 4 L i j 4 L i 3 4 L m I 4 L i t 4 L i H 4 L i I 4 L i x 4 L i B 4 L i j I C h J T U 0 p L 0 F 1 d G 9 S Z W 1 v d m V k Q 2 9 s d W 1 u c z E u e + C 4 m + C 4 o + C 4 t O C 4 o e C 4 s u C 4 k y A o 4 L i r 4 L i 4 4 L m J 4 L i Z K S w 5 f S Z x d W 9 0 O y w m c X V v d D t T Z W N 0 a W 9 u M S / g u K r g u L T g u J n g u I T g u Y n g u L L g u K 3 g u L j g u J X g u K r g u L L g u K v g u I H g u K P g u K P g u K E g K E l O R F V T K S B c d T A w M 2 V c d T A w M 2 U g 4 L i n 4 L i x 4 L i q 4 L i U 4 L i 4 4 L i t 4 L i 4 4 L i V 4 L i q 4 L i y 4 L i r 4 L i B 4 L i j 4 L i j 4 L i h 4 L m B 4 L i l 4 L i w 4 L m A 4 L i E 4 L i j 4 L i 3 4 L m I 4 L i t 4 L i H 4 L i I 4 L i x 4 L i B 4 L i j I C h J T U 0 p L 0 F 1 d G 9 S Z W 1 v d m V k Q 2 9 s d W 1 u c z E u e + C 4 o e C 4 u e C 4 p e C 4 h O C 5 i O C 4 s i A o X H U w M D I 3 M D A w I O C 4 m u C 4 s u C 4 l y k s M T B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8 l R T A l Q j g l Q U E l R T A l Q j g l Q j Q l R T A l Q j g l O T k l R T A l Q j g l O D Q l R T A l Q j k l O D k l R T A l Q j g l Q j I l R T A l Q j g l Q U Q l R T A l Q j g l Q j g l R T A l Q j g l O T U l R T A l Q j g l Q U E l R T A l Q j g l Q j I l R T A l Q j g l Q U I l R T A l Q j g l O D E l R T A l Q j g l Q T M l R T A l Q j g l Q T M l R T A l Q j g l Q T E l M j A o S U 5 E V V M p J T I w J T N F J T N F J T I w J U U w J U I 4 J U E 3 J U U w J U I 4 J U I x J U U w J U I 4 J U F B J U U w J U I 4 J T k 0 J U U w J U I 4 J U I 4 J U U w J U I 4 J U F E J U U w J U I 4 J U I 4 J U U w J U I 4 J T k 1 J U U w J U I 4 J U F B J U U w J U I 4 J U I y J U U w J U I 4 J U F C J U U w J U I 4 J T g x J U U w J U I 4 J U E z J U U w J U I 4 J U E z J U U w J U I 4 J U E x J U U w J U I 5 J T g x J U U w J U I 4 J U E 1 J U U w J U I 4 J U I w J U U w J U I 5 J T g w J U U w J U I 4 J T g 0 J U U w J U I 4 J U E z J U U w J U I 4 J U I 3 J U U w J U I 5 J T g 4 J U U w J U I 4 J U F E J U U w J U I 4 J T g 3 J U U w J U I 4 J T g 4 J U U w J U I 4 J U I x J U U w J U I 4 J T g x J U U w J U I 4 J U E z J T I w K E l N T S k l M j A o M y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U w J U I 4 J U F B J U U w J U I 4 J U I 0 J U U w J U I 4 J T k 5 J U U w J U I 4 J T g 0 J U U w J U I 5 J T g 5 J U U w J U I 4 J U I y J U U w J U I 4 J U F E J U U w J U I 4 J U I 4 J U U w J U I 4 J T k 1 J U U w J U I 4 J U F B J U U w J U I 4 J U I y J U U w J U I 4 J U F C J U U w J U I 4 J T g x J U U w J U I 4 J U E z J U U w J U I 4 J U E z J U U w J U I 4 J U E x J T I w K E l O R F V T K S U y M C U z R S U z R S U y M C V F M C V C O C V B N y V F M C V C O C V C M S V F M C V C O C V B Q S V F M C V C O C U 5 N C V F M C V C O C V C O C V F M C V C O C V B R C V F M C V C O C V C O C V F M C V C O C U 5 N S V F M C V C O C V B Q S V F M C V C O C V C M i V F M C V C O C V B Q i V F M C V C O C U 4 M S V F M C V C O C V B M y V F M C V C O C V B M y V F M C V C O C V B M S V F M C V C O S U 4 M S V F M C V C O C V B N S V F M C V C O C V C M C V F M C V C O S U 4 M C V F M C V C O C U 4 N C V F M C V C O C V B M y V F M C V C O C V C N y V F M C V C O S U 4 O C V F M C V C O C V B R C V F M C V C O C U 4 N y V F M C V C O C U 4 O C V F M C V C O C V C M S V F M C V C O C U 4 M S V F M C V C O C V B M y U y M C h J T U 0 p J T I w K D M p L 0 R h d G E x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F M C V C O C V B Q S V F M C V C O C V C N C V F M C V C O C U 5 O S V F M C V C O C U 4 N C V F M C V C O S U 4 O S V F M C V C O C V C M i V F M C V C O C V B R C V F M C V C O C V C O C V F M C V C O C U 5 N S V F M C V C O C V B Q S V F M C V C O C V C M i V F M C V C O C V B Q i V F M C V C O C U 4 M S V F M C V C O C V B M y V F M C V C O C V B M y V F M C V C O C V B M S U y M C h J T k R V U y k l M j A l M 0 U l M 0 U l M j A l R T A l Q j g l Q T c l R T A l Q j g l Q j E l R T A l Q j g l Q U E l R T A l Q j g l O T Q l R T A l Q j g l Q j g l R T A l Q j g l Q U Q l R T A l Q j g l Q j g l R T A l Q j g l O T U l R T A l Q j g l Q U E l R T A l Q j g l Q j I l R T A l Q j g l Q U I l R T A l Q j g l O D E l R T A l Q j g l Q T M l R T A l Q j g l Q T M l R T A l Q j g l Q T E l R T A l Q j k l O D E l R T A l Q j g l Q T U l R T A l Q j g l Q j A l R T A l Q j k l O D A l R T A l Q j g l O D Q l R T A l Q j g l Q T M l R T A l Q j g l Q j c l R T A l Q j k l O D g l R T A l Q j g l Q U Q l R T A l Q j g l O D c l R T A l Q j g l O D g l R T A l Q j g l Q j E l R T A l Q j g l O D E l R T A l Q j g l Q T M l M j A o S U 1 N K S U y M C g z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F M C V C O C V B Q S V F M C V C O C V C N C V F M C V C O C U 5 O S V F M C V C O C U 4 N C V F M C V C O S U 4 O S V F M C V C O C V C M i V F M C V C O C V B R C V F M C V C O C V C O C V F M C V C O C U 5 Q i V F M C V C O S U 4 M i V F M C V C O C V B M C V F M C V C O C U 4 N C V F M C V C O C U 5 Q S V F M C V C O C V B M y V F M C V C O C V C N C V F M C V C O S U 4 M i V F M C V C O C V B M C V F M C V C O C U 4 N C U y M C h D T 0 5 T V U 1 Q K S U y M C U z R S U z R S U y M C V F M C V C O S U 4 M S V F M C V C O C U 5 R i V F M C V C O C U 4 Q S V F M C V C O C V C M S V F M C V C O S U 4 O C V F M C V C O C U 5 O S U y M C h G Q V N I S U 9 O K S U y M C g z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l F 1 Z X J 5 S U Q i I F Z h b H V l P S J z M W I 1 M T M z N T c t M W V i Y y 0 0 Y z M y L W I 0 N G M t M 2 J i Z D h i N z I 1 Z m U 2 I i A v P j x F b n R y e S B U e X B l P S J G a W x s R X J y b 3 J D b 2 R l I i B W Y W x 1 Z T 0 i c 1 V u a 2 5 v d 2 4 i I C 8 + P E V u d H J 5 I F R 5 c G U 9 I k F k Z G V k V G 9 E Y X R h T W 9 k Z W w i I F Z h b H V l P S J s M C I g L z 4 8 R W 5 0 c n k g V H l w Z T 0 i R m l s b E x h c 3 R V c G R h d G V k I i B W Y W x 1 Z T 0 i Z D I w M j Q t M D Q t M T h U M T A 6 M T A 6 M T U u N z g 5 O D g x N 1 o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/ g u K r g u L T g u J n g u I T g u Y n g u L L g u K 3 g u L j g u J v g u Y L g u K D g u I T g u J r g u K P g u L T g u Y L g u K D g u I Q g K E N P T l N V T V A p I F x 1 M D A z Z V x 1 M D A z Z S D g u Y H g u J / g u I r g u L H g u Y j g u J k g K E Z B U 0 h J T 0 4 p L 0 F 1 d G 9 S Z W 1 v d m V k Q 2 9 s d W 1 u c z E u e + C 4 q + C 4 p e C 4 s e C 4 g e C 4 l + C 4 o + C 4 s e C 4 n u C 4 o u C 5 j C w w f S Z x d W 9 0 O y w m c X V v d D t T Z W N 0 a W 9 u M S / g u K r g u L T g u J n g u I T g u Y n g u L L g u K 3 g u L j g u J v g u Y L g u K D g u I T g u J r g u K P g u L T g u Y L g u K D g u I Q g K E N P T l N V T V A p I F x 1 M D A z Z V x 1 M D A z Z S D g u Y H g u J / g u I r g u L H g u Y j g u J k g K E Z B U 0 h J T 0 4 p L 0 F 1 d G 9 S Z W 1 v d m V k Q 2 9 s d W 1 u c z E u e + C 5 g O C 4 m + C 4 t O C 4 l C w x f S Z x d W 9 0 O y w m c X V v d D t T Z W N 0 a W 9 u M S / g u K r g u L T g u J n g u I T g u Y n g u L L g u K 3 g u L j g u J v g u Y L g u K D g u I T g u J r g u K P g u L T g u Y L g u K D g u I Q g K E N P T l N V T V A p I F x 1 M D A z Z V x 1 M D A z Z S D g u Y H g u J / g u I r g u L H g u Y j g u J k g K E Z B U 0 h J T 0 4 p L 0 F 1 d G 9 S Z W 1 v d m V k Q 2 9 s d W 1 u c z E u e + C 4 q u C 4 u e C 4 h + C 4 q u C 4 u O C 4 l C w y f S Z x d W 9 0 O y w m c X V v d D t T Z W N 0 a W 9 u M S / g u K r g u L T g u J n g u I T g u Y n g u L L g u K 3 g u L j g u J v g u Y L g u K D g u I T g u J r g u K P g u L T g u Y L g u K D g u I Q g K E N P T l N V T V A p I F x 1 M D A z Z V x 1 M D A z Z S D g u Y H g u J / g u I r g u L H g u Y j g u J k g K E Z B U 0 h J T 0 4 p L 0 F 1 d G 9 S Z W 1 v d m V k Q 2 9 s d W 1 u c z E u e + C 4 l e C 5 i O C 4 s + C 4 q u C 4 u O C 4 l C w z f S Z x d W 9 0 O y w m c X V v d D t T Z W N 0 a W 9 u M S / g u K r g u L T g u J n g u I T g u Y n g u L L g u K 3 g u L j g u J v g u Y L g u K D g u I T g u J r g u K P g u L T g u Y L g u K D g u I Q g K E N P T l N V T V A p I F x 1 M D A z Z V x 1 M D A z Z S D g u Y H g u J / g u I r g u L H g u Y j g u J k g K E Z B U 0 h J T 0 4 p L 0 F 1 d G 9 S Z W 1 v d m V k Q 2 9 s d W 1 u c z E u e + C 4 p e C 5 i O C 4 s u C 4 q u C 4 u O C 4 l C w 0 f S Z x d W 9 0 O y w m c X V v d D t T Z W N 0 a W 9 u M S / g u K r g u L T g u J n g u I T g u Y n g u L L g u K 3 g u L j g u J v g u Y L g u K D g u I T g u J r g u K P g u L T g u Y L g u K D g u I Q g K E N P T l N V T V A p I F x 1 M D A z Z V x 1 M D A z Z S D g u Y H g u J / g u I r g u L H g u Y j g u J k g K E Z B U 0 h J T 0 4 p L 0 F 1 d G 9 S Z W 1 v d m V k Q 2 9 s d W 1 u c z E u e + C 5 g O C 4 m + C 4 p e C 4 t e C 5 i O C 4 o u C 4 m S D g u Y H g u J v g u K X g u I c s N X 0 m c X V v d D s s J n F 1 b 3 Q 7 U 2 V j d G l v b j E v 4 L i q 4 L i 0 4 L i Z 4 L i E 4 L m J 4 L i y 4 L i t 4 L i 4 4 L i b 4 L m C 4 L i g 4 L i E 4 L i a 4 L i j 4 L i 0 4 L m C 4 L i g 4 L i E I C h D T 0 5 T V U 1 Q K S B c d T A w M 2 V c d T A w M 2 U g 4 L m B 4 L i f 4 L i K 4 L i x 4 L m I 4 L i Z I C h G Q V N I S U 9 O K S 9 B d X R v U m V t b 3 Z l Z E N v b H V t b n M x L n s l 4 L m A 4 L i b 4 L i l 4 L i 1 4 L m I 4 L i i 4 L i Z I O C 5 g e C 4 m + C 4 p e C 4 h y w 2 f S Z x d W 9 0 O y w m c X V v d D t T Z W N 0 a W 9 u M S / g u K r g u L T g u J n g u I T g u Y n g u L L g u K 3 g u L j g u J v g u Y L g u K D g u I T g u J r g u K P g u L T g u Y L g u K D g u I Q g K E N P T l N V T V A p I F x 1 M D A z Z V x 1 M D A z Z S D g u Y H g u J / g u I r g u L H g u Y j g u J k g K E Z B U 0 h J T 0 4 p L 0 F 1 d G 9 S Z W 1 v d m V k Q 2 9 s d W 1 u c z E u e + C 5 g O C 4 q u C 4 m e C 4 r S D g u I v g u L f g u Y n g u K 0 s N 3 0 m c X V v d D s s J n F 1 b 3 Q 7 U 2 V j d G l v b j E v 4 L i q 4 L i 0 4 L i Z 4 L i E 4 L m J 4 L i y 4 L i t 4 L i 4 4 L i b 4 L m C 4 L i g 4 L i E 4 L i a 4 L i j 4 L i 0 4 L m C 4 L i g 4 L i E I C h D T 0 5 T V U 1 Q K S B c d T A w M 2 V c d T A w M 2 U g 4 L m B 4 L i f 4 L i K 4 L i x 4 L m I 4 L i Z I C h G Q V N I S U 9 O K S 9 B d X R v U m V t b 3 Z l Z E N v b H V t b n M x L n v g u Y D g u K r g u J n g u K 0 g 4 L i C 4 L i y 4 L i i L D h 9 J n F 1 b 3 Q 7 L C Z x d W 9 0 O 1 N l Y 3 R p b 2 4 x L + C 4 q u C 4 t O C 4 m e C 4 h O C 5 i e C 4 s u C 4 r e C 4 u O C 4 m + C 5 g u C 4 o O C 4 h O C 4 m u C 4 o + C 4 t O C 5 g u C 4 o O C 4 h C A o Q 0 9 O U 1 V N U C k g X H U w M D N l X H U w M D N l I O C 5 g e C 4 n + C 4 i u C 4 s e C 5 i O C 4 m S A o R k F T S E l P T i k v Q X V 0 b 1 J l b W 9 2 Z W R D b 2 x 1 b W 5 z M S 5 7 4 L i b 4 L i j 4 L i 0 4 L i h 4 L i y 4 L i T I C j g u K v g u L j g u Y n g u J k p L D l 9 J n F 1 b 3 Q 7 L C Z x d W 9 0 O 1 N l Y 3 R p b 2 4 x L + C 4 q u C 4 t O C 4 m e C 4 h O C 5 i e C 4 s u C 4 r e C 4 u O C 4 m + C 5 g u C 4 o O C 4 h O C 4 m u C 4 o + C 4 t O C 5 g u C 4 o O C 4 h C A o Q 0 9 O U 1 V N U C k g X H U w M D N l X H U w M D N l I O C 5 g e C 4 n + C 4 i u C 4 s e C 5 i O C 4 m S A o R k F T S E l P T i k v Q X V 0 b 1 J l b W 9 2 Z W R D b 2 x 1 b W 5 z M S 5 7 4 L i h 4 L i 5 4 L i l 4 L i E 4 L m I 4 L i y I C h c d T A w M j c w M D A g 4 L i a 4 L i y 4 L i X K S w x M H 0 m c X V v d D t d L C Z x d W 9 0 O 0 N v b H V t b k N v d W 5 0 J n F 1 b 3 Q 7 O j E x L C Z x d W 9 0 O 0 t l e U N v b H V t b k 5 h b W V z J n F 1 b 3 Q 7 O l t d L C Z x d W 9 0 O 0 N v b H V t b k l k Z W 5 0 a X R p Z X M m c X V v d D s 6 W y Z x d W 9 0 O 1 N l Y 3 R p b 2 4 x L + C 4 q u C 4 t O C 4 m e C 4 h O C 5 i e C 4 s u C 4 r e C 4 u O C 4 m + C 5 g u C 4 o O C 4 h O C 4 m u C 4 o + C 4 t O C 5 g u C 4 o O C 4 h C A o Q 0 9 O U 1 V N U C k g X H U w M D N l X H U w M D N l I O C 5 g e C 4 n + C 4 i u C 4 s e C 5 i O C 4 m S A o R k F T S E l P T i k v Q X V 0 b 1 J l b W 9 2 Z W R D b 2 x 1 b W 5 z M S 5 7 4 L i r 4 L i l 4 L i x 4 L i B 4 L i X 4 L i j 4 L i x 4 L i e 4 L i i 4 L m M L D B 9 J n F 1 b 3 Q 7 L C Z x d W 9 0 O 1 N l Y 3 R p b 2 4 x L + C 4 q u C 4 t O C 4 m e C 4 h O C 5 i e C 4 s u C 4 r e C 4 u O C 4 m + C 5 g u C 4 o O C 4 h O C 4 m u C 4 o + C 4 t O C 5 g u C 4 o O C 4 h C A o Q 0 9 O U 1 V N U C k g X H U w M D N l X H U w M D N l I O C 5 g e C 4 n + C 4 i u C 4 s e C 5 i O C 4 m S A o R k F T S E l P T i k v Q X V 0 b 1 J l b W 9 2 Z W R D b 2 x 1 b W 5 z M S 5 7 4 L m A 4 L i b 4 L i 0 4 L i U L D F 9 J n F 1 b 3 Q 7 L C Z x d W 9 0 O 1 N l Y 3 R p b 2 4 x L + C 4 q u C 4 t O C 4 m e C 4 h O C 5 i e C 4 s u C 4 r e C 4 u O C 4 m + C 5 g u C 4 o O C 4 h O C 4 m u C 4 o + C 4 t O C 5 g u C 4 o O C 4 h C A o Q 0 9 O U 1 V N U C k g X H U w M D N l X H U w M D N l I O C 5 g e C 4 n + C 4 i u C 4 s e C 5 i O C 4 m S A o R k F T S E l P T i k v Q X V 0 b 1 J l b W 9 2 Z W R D b 2 x 1 b W 5 z M S 5 7 4 L i q 4 L i 5 4 L i H 4 L i q 4 L i 4 4 L i U L D J 9 J n F 1 b 3 Q 7 L C Z x d W 9 0 O 1 N l Y 3 R p b 2 4 x L + C 4 q u C 4 t O C 4 m e C 4 h O C 5 i e C 4 s u C 4 r e C 4 u O C 4 m + C 5 g u C 4 o O C 4 h O C 4 m u C 4 o + C 4 t O C 5 g u C 4 o O C 4 h C A o Q 0 9 O U 1 V N U C k g X H U w M D N l X H U w M D N l I O C 5 g e C 4 n + C 4 i u C 4 s e C 5 i O C 4 m S A o R k F T S E l P T i k v Q X V 0 b 1 J l b W 9 2 Z W R D b 2 x 1 b W 5 z M S 5 7 4 L i V 4 L m I 4 L i z 4 L i q 4 L i 4 4 L i U L D N 9 J n F 1 b 3 Q 7 L C Z x d W 9 0 O 1 N l Y 3 R p b 2 4 x L + C 4 q u C 4 t O C 4 m e C 4 h O C 5 i e C 4 s u C 4 r e C 4 u O C 4 m + C 5 g u C 4 o O C 4 h O C 4 m u C 4 o + C 4 t O C 5 g u C 4 o O C 4 h C A o Q 0 9 O U 1 V N U C k g X H U w M D N l X H U w M D N l I O C 5 g e C 4 n + C 4 i u C 4 s e C 5 i O C 4 m S A o R k F T S E l P T i k v Q X V 0 b 1 J l b W 9 2 Z W R D b 2 x 1 b W 5 z M S 5 7 4 L i l 4 L m I 4 L i y 4 L i q 4 L i 4 4 L i U L D R 9 J n F 1 b 3 Q 7 L C Z x d W 9 0 O 1 N l Y 3 R p b 2 4 x L + C 4 q u C 4 t O C 4 m e C 4 h O C 5 i e C 4 s u C 4 r e C 4 u O C 4 m + C 5 g u C 4 o O C 4 h O C 4 m u C 4 o + C 4 t O C 5 g u C 4 o O C 4 h C A o Q 0 9 O U 1 V N U C k g X H U w M D N l X H U w M D N l I O C 5 g e C 4 n + C 4 i u C 4 s e C 5 i O C 4 m S A o R k F T S E l P T i k v Q X V 0 b 1 J l b W 9 2 Z W R D b 2 x 1 b W 5 z M S 5 7 4 L m A 4 L i b 4 L i l 4 L i 1 4 L m I 4 L i i 4 L i Z I O C 5 g e C 4 m + C 4 p e C 4 h y w 1 f S Z x d W 9 0 O y w m c X V v d D t T Z W N 0 a W 9 u M S / g u K r g u L T g u J n g u I T g u Y n g u L L g u K 3 g u L j g u J v g u Y L g u K D g u I T g u J r g u K P g u L T g u Y L g u K D g u I Q g K E N P T l N V T V A p I F x 1 M D A z Z V x 1 M D A z Z S D g u Y H g u J / g u I r g u L H g u Y j g u J k g K E Z B U 0 h J T 0 4 p L 0 F 1 d G 9 S Z W 1 v d m V k Q 2 9 s d W 1 u c z E u e y X g u Y D g u J v g u K X g u L X g u Y j g u K L g u J k g 4 L m B 4 L i b 4 L i l 4 L i H L D Z 9 J n F 1 b 3 Q 7 L C Z x d W 9 0 O 1 N l Y 3 R p b 2 4 x L + C 4 q u C 4 t O C 4 m e C 4 h O C 5 i e C 4 s u C 4 r e C 4 u O C 4 m + C 5 g u C 4 o O C 4 h O C 4 m u C 4 o + C 4 t O C 5 g u C 4 o O C 4 h C A o Q 0 9 O U 1 V N U C k g X H U w M D N l X H U w M D N l I O C 5 g e C 4 n + C 4 i u C 4 s e C 5 i O C 4 m S A o R k F T S E l P T i k v Q X V 0 b 1 J l b W 9 2 Z W R D b 2 x 1 b W 5 z M S 5 7 4 L m A 4 L i q 4 L i Z 4 L i t I O C 4 i + C 4 t + C 5 i e C 4 r S w 3 f S Z x d W 9 0 O y w m c X V v d D t T Z W N 0 a W 9 u M S / g u K r g u L T g u J n g u I T g u Y n g u L L g u K 3 g u L j g u J v g u Y L g u K D g u I T g u J r g u K P g u L T g u Y L g u K D g u I Q g K E N P T l N V T V A p I F x 1 M D A z Z V x 1 M D A z Z S D g u Y H g u J / g u I r g u L H g u Y j g u J k g K E Z B U 0 h J T 0 4 p L 0 F 1 d G 9 S Z W 1 v d m V k Q 2 9 s d W 1 u c z E u e + C 5 g O C 4 q u C 4 m e C 4 r S D g u I L g u L L g u K I s O H 0 m c X V v d D s s J n F 1 b 3 Q 7 U 2 V j d G l v b j E v 4 L i q 4 L i 0 4 L i Z 4 L i E 4 L m J 4 L i y 4 L i t 4 L i 4 4 L i b 4 L m C 4 L i g 4 L i E 4 L i a 4 L i j 4 L i 0 4 L m C 4 L i g 4 L i E I C h D T 0 5 T V U 1 Q K S B c d T A w M 2 V c d T A w M 2 U g 4 L m B 4 L i f 4 L i K 4 L i x 4 L m I 4 L i Z I C h G Q V N I S U 9 O K S 9 B d X R v U m V t b 3 Z l Z E N v b H V t b n M x L n v g u J v g u K P g u L T g u K H g u L L g u J M g K O C 4 q + C 4 u O C 5 i e C 4 m S k s O X 0 m c X V v d D s s J n F 1 b 3 Q 7 U 2 V j d G l v b j E v 4 L i q 4 L i 0 4 L i Z 4 L i E 4 L m J 4 L i y 4 L i t 4 L i 4 4 L i b 4 L m C 4 L i g 4 L i E 4 L i a 4 L i j 4 L i 0 4 L m C 4 L i g 4 L i E I C h D T 0 5 T V U 1 Q K S B c d T A w M 2 V c d T A w M 2 U g 4 L m B 4 L i f 4 L i K 4 L i x 4 L m I 4 L i Z I C h G Q V N I S U 9 O K S 9 B d X R v U m V t b 3 Z l Z E N v b H V t b n M x L n v g u K H g u L n g u K X g u I T g u Y j g u L I g K F x 1 M D A y N z A w M C D g u J r g u L L g u J c p L D E w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J U U w J U I 4 J U F B J U U w J U I 4 J U I 0 J U U w J U I 4 J T k 5 J U U w J U I 4 J T g 0 J U U w J U I 5 J T g 5 J U U w J U I 4 J U I y J U U w J U I 4 J U F E J U U w J U I 4 J U I 4 J U U w J U I 4 J T l C J U U w J U I 5 J T g y J U U w J U I 4 J U E w J U U w J U I 4 J T g 0 J U U w J U I 4 J T l B J U U w J U I 4 J U E z J U U w J U I 4 J U I 0 J U U w J U I 5 J T g y J U U w J U I 4 J U E w J U U w J U I 4 J T g 0 J T I w K E N P T l N V T V A p J T I w J T N F J T N F J T I w J U U w J U I 5 J T g x J U U w J U I 4 J T l G J U U w J U I 4 J T h B J U U w J U I 4 J U I x J U U w J U I 5 J T g 4 J U U w J U I 4 J T k 5 J T I w K E Z B U 0 h J T 0 4 p J T I w K D M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F M C V C O C V B Q S V F M C V C O C V C N C V F M C V C O C U 5 O S V F M C V C O C U 4 N C V F M C V C O S U 4 O S V F M C V C O C V C M i V F M C V C O C V B R C V F M C V C O C V C O C V F M C V C O C U 5 Q i V F M C V C O S U 4 M i V F M C V C O C V B M C V F M C V C O C U 4 N C V F M C V C O C U 5 Q S V F M C V C O C V B M y V F M C V C O C V C N C V F M C V C O S U 4 M i V F M C V C O C V B M C V F M C V C O C U 4 N C U y M C h D T 0 5 T V U 1 Q K S U y M C U z R S U z R S U y M C V F M C V C O S U 4 M S V F M C V C O C U 5 R i V F M C V C O C U 4 Q S V F M C V C O C V C M S V F M C V C O S U 4 O C V F M C V C O C U 5 O S U y M C h G Q V N I S U 9 O K S U y M C g z K S 9 E Y X R h N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F M C V C O C V B Q S V F M C V C O C V C N C V F M C V C O C U 5 O S V F M C V C O C U 4 N C V F M C V C O S U 4 O S V F M C V C O C V C M i V F M C V C O C V B R C V F M C V C O C V C O C V F M C V C O C U 5 Q i V F M C V C O S U 4 M i V F M C V C O C V B M C V F M C V C O C U 4 N C V F M C V C O C U 5 Q S V F M C V C O C V B M y V F M C V C O C V C N C V F M C V C O S U 4 M i V F M C V C O C V B M C V F M C V C O C U 4 N C U y M C h D T 0 5 T V U 1 Q K S U y M C U z R S U z R S U y M C V F M C V C O S U 4 M S V F M C V C O C U 5 R i V F M C V C O C U 4 Q S V F M C V C O C V C M S V F M C V C O S U 4 O C V F M C V C O C U 5 O S U y M C h G Q V N I S U 9 O K S U y M C g z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F M C V C O C V B Q S V F M C V C O C V C N C V F M C V C O C U 5 O S V F M C V C O C U 4 N C V F M C V C O S U 4 O S V F M C V C O C V C M i V F M C V C O C V B R C V F M C V C O C V C O C V F M C V C O C U 5 Q i V F M C V C O S U 4 M i V F M C V C O C V B M C V F M C V C O C U 4 N C V F M C V C O C U 5 Q S V F M C V C O C V B M y V F M C V C O C V C N C V F M C V C O S U 4 M i V F M C V C O C V B M C V F M C V C O C U 4 N C U y M C h D T 0 5 T V U 1 Q K S U y M C U z R S U z R S U y M C V F M C V C O C U 4 M i V F M C V C O C V B R C V F M C V C O C U 4 N y V F M C V C O S U 4 M y V F M C V C O C U 4 Q S V F M C V C O S U 4 O S V F M C V C O S U 4 M y V F M C V C O C U 5 O S V F M C V C O C U 4 N C V F M C V C O C V B M y V F M C V C O C V C M S V F M C V C O C V B N y V F M C V C O S U 4 M C V F M C V C O C V B M y V F M C V C O C V C N y V F M C V C O C V B R C V F M C V C O C U 5 O S V F M C V C O S U 4 M S V F M C V C O C V B N S V F M C V C O C V C M C V F M C V C O C V B Q S V F M C V C O C V C M y V F M C V C O C U 5 O S V F M C V C O C V C M S V F M C V C O C U 4 M S V F M C V C O C U 4 N y V F M C V C O C V C M i V F M C V C O C U 5 O S U y M C h I T 0 1 F K S U y M C g z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l F 1 Z X J 5 S U Q i I F Z h b H V l P S J z O D N l Z T R i O T k t N T J m N y 0 0 N G Y z L T k 5 Y 2 U t N W Q 4 O W F i Y T Q 4 O W E 2 I i A v P j x F b n R y e S B U e X B l P S J G a W x s R X J y b 3 J D b 2 R l I i B W Y W x 1 Z T 0 i c 1 V u a 2 5 v d 2 4 i I C 8 + P E V u d H J 5 I F R 5 c G U 9 I k F k Z G V k V G 9 E Y X R h T W 9 k Z W w i I F Z h b H V l P S J s M C I g L z 4 8 R W 5 0 c n k g V H l w Z T 0 i R m l s b E x h c 3 R V c G R h d G V k I i B W Y W x 1 Z T 0 i Z D I w M j Q t M D Q t M T h U M T A 6 M T A 6 M T U u O D A y O D g w N V o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/ g u K r g u L T g u J n g u I T g u Y n g u L L g u K 3 g u L j g u J v g u Y L g u K D g u I T g u J r g u K P g u L T g u Y L g u K D g u I Q g K E N P T l N V T V A p I F x 1 M D A z Z V x 1 M D A z Z S D g u I L g u K 3 g u I f g u Y P g u I r g u Y n g u Y P g u J n g u I T g u K P g u L H g u K f g u Y D g u K P g u L f g u K 3 g u J n g u Y H g u K X g u L D g u K r g u L P g u J n g u L H g u I H g u I f g u L L g u J k g K E h P T U U p L 0 F 1 d G 9 S Z W 1 v d m V k Q 2 9 s d W 1 u c z E u e + C 4 q + C 4 p e C 4 s e C 4 g e C 4 l + C 4 o + C 4 s e C 4 n u C 4 o u C 5 j C w w f S Z x d W 9 0 O y w m c X V v d D t T Z W N 0 a W 9 u M S / g u K r g u L T g u J n g u I T g u Y n g u L L g u K 3 g u L j g u J v g u Y L g u K D g u I T g u J r g u K P g u L T g u Y L g u K D g u I Q g K E N P T l N V T V A p I F x 1 M D A z Z V x 1 M D A z Z S D g u I L g u K 3 g u I f g u Y P g u I r g u Y n g u Y P g u J n g u I T g u K P g u L H g u K f g u Y D g u K P g u L f g u K 3 g u J n g u Y H g u K X g u L D g u K r g u L P g u J n g u L H g u I H g u I f g u L L g u J k g K E h P T U U p L 0 F 1 d G 9 S Z W 1 v d m V k Q 2 9 s d W 1 u c z E u e + C 5 g O C 4 m + C 4 t O C 4 l C w x f S Z x d W 9 0 O y w m c X V v d D t T Z W N 0 a W 9 u M S / g u K r g u L T g u J n g u I T g u Y n g u L L g u K 3 g u L j g u J v g u Y L g u K D g u I T g u J r g u K P g u L T g u Y L g u K D g u I Q g K E N P T l N V T V A p I F x 1 M D A z Z V x 1 M D A z Z S D g u I L g u K 3 g u I f g u Y P g u I r g u Y n g u Y P g u J n g u I T g u K P g u L H g u K f g u Y D g u K P g u L f g u K 3 g u J n g u Y H g u K X g u L D g u K r g u L P g u J n g u L H g u I H g u I f g u L L g u J k g K E h P T U U p L 0 F 1 d G 9 S Z W 1 v d m V k Q 2 9 s d W 1 u c z E u e + C 4 q u C 4 u e C 4 h + C 4 q u C 4 u O C 4 l C w y f S Z x d W 9 0 O y w m c X V v d D t T Z W N 0 a W 9 u M S / g u K r g u L T g u J n g u I T g u Y n g u L L g u K 3 g u L j g u J v g u Y L g u K D g u I T g u J r g u K P g u L T g u Y L g u K D g u I Q g K E N P T l N V T V A p I F x 1 M D A z Z V x 1 M D A z Z S D g u I L g u K 3 g u I f g u Y P g u I r g u Y n g u Y P g u J n g u I T g u K P g u L H g u K f g u Y D g u K P g u L f g u K 3 g u J n g u Y H g u K X g u L D g u K r g u L P g u J n g u L H g u I H g u I f g u L L g u J k g K E h P T U U p L 0 F 1 d G 9 S Z W 1 v d m V k Q 2 9 s d W 1 u c z E u e + C 4 l e C 5 i O C 4 s + C 4 q u C 4 u O C 4 l C w z f S Z x d W 9 0 O y w m c X V v d D t T Z W N 0 a W 9 u M S / g u K r g u L T g u J n g u I T g u Y n g u L L g u K 3 g u L j g u J v g u Y L g u K D g u I T g u J r g u K P g u L T g u Y L g u K D g u I Q g K E N P T l N V T V A p I F x 1 M D A z Z V x 1 M D A z Z S D g u I L g u K 3 g u I f g u Y P g u I r g u Y n g u Y P g u J n g u I T g u K P g u L H g u K f g u Y D g u K P g u L f g u K 3 g u J n g u Y H g u K X g u L D g u K r g u L P g u J n g u L H g u I H g u I f g u L L g u J k g K E h P T U U p L 0 F 1 d G 9 S Z W 1 v d m V k Q 2 9 s d W 1 u c z E u e + C 4 p e C 5 i O C 4 s u C 4 q u C 4 u O C 4 l C w 0 f S Z x d W 9 0 O y w m c X V v d D t T Z W N 0 a W 9 u M S / g u K r g u L T g u J n g u I T g u Y n g u L L g u K 3 g u L j g u J v g u Y L g u K D g u I T g u J r g u K P g u L T g u Y L g u K D g u I Q g K E N P T l N V T V A p I F x 1 M D A z Z V x 1 M D A z Z S D g u I L g u K 3 g u I f g u Y P g u I r g u Y n g u Y P g u J n g u I T g u K P g u L H g u K f g u Y D g u K P g u L f g u K 3 g u J n g u Y H g u K X g u L D g u K r g u L P g u J n g u L H g u I H g u I f g u L L g u J k g K E h P T U U p L 0 F 1 d G 9 S Z W 1 v d m V k Q 2 9 s d W 1 u c z E u e + C 5 g O C 4 m + C 4 p e C 4 t e C 5 i O C 4 o u C 4 m S D g u Y H g u J v g u K X g u I c s N X 0 m c X V v d D s s J n F 1 b 3 Q 7 U 2 V j d G l v b j E v 4 L i q 4 L i 0 4 L i Z 4 L i E 4 L m J 4 L i y 4 L i t 4 L i 4 4 L i b 4 L m C 4 L i g 4 L i E 4 L i a 4 L i j 4 L i 0 4 L m C 4 L i g 4 L i E I C h D T 0 5 T V U 1 Q K S B c d T A w M 2 V c d T A w M 2 U g 4 L i C 4 L i t 4 L i H 4 L m D 4 L i K 4 L m J 4 L m D 4 L i Z 4 L i E 4 L i j 4 L i x 4 L i n 4 L m A 4 L i j 4 L i 3 4 L i t 4 L i Z 4 L m B 4 L i l 4 L i w 4 L i q 4 L i z 4 L i Z 4 L i x 4 L i B 4 L i H 4 L i y 4 L i Z I C h I T 0 1 F K S 9 B d X R v U m V t b 3 Z l Z E N v b H V t b n M x L n s l 4 L m A 4 L i b 4 L i l 4 L i 1 4 L m I 4 L i i 4 L i Z I O C 5 g e C 4 m + C 4 p e C 4 h y w 2 f S Z x d W 9 0 O y w m c X V v d D t T Z W N 0 a W 9 u M S / g u K r g u L T g u J n g u I T g u Y n g u L L g u K 3 g u L j g u J v g u Y L g u K D g u I T g u J r g u K P g u L T g u Y L g u K D g u I Q g K E N P T l N V T V A p I F x 1 M D A z Z V x 1 M D A z Z S D g u I L g u K 3 g u I f g u Y P g u I r g u Y n g u Y P g u J n g u I T g u K P g u L H g u K f g u Y D g u K P g u L f g u K 3 g u J n g u Y H g u K X g u L D g u K r g u L P g u J n g u L H g u I H g u I f g u L L g u J k g K E h P T U U p L 0 F 1 d G 9 S Z W 1 v d m V k Q 2 9 s d W 1 u c z E u e + C 5 g O C 4 q u C 4 m e C 4 r S D g u I v g u L f g u Y n g u K 0 s N 3 0 m c X V v d D s s J n F 1 b 3 Q 7 U 2 V j d G l v b j E v 4 L i q 4 L i 0 4 L i Z 4 L i E 4 L m J 4 L i y 4 L i t 4 L i 4 4 L i b 4 L m C 4 L i g 4 L i E 4 L i a 4 L i j 4 L i 0 4 L m C 4 L i g 4 L i E I C h D T 0 5 T V U 1 Q K S B c d T A w M 2 V c d T A w M 2 U g 4 L i C 4 L i t 4 L i H 4 L m D 4 L i K 4 L m J 4 L m D 4 L i Z 4 L i E 4 L i j 4 L i x 4 L i n 4 L m A 4 L i j 4 L i 3 4 L i t 4 L i Z 4 L m B 4 L i l 4 L i w 4 L i q 4 L i z 4 L i Z 4 L i x 4 L i B 4 L i H 4 L i y 4 L i Z I C h I T 0 1 F K S 9 B d X R v U m V t b 3 Z l Z E N v b H V t b n M x L n v g u Y D g u K r g u J n g u K 0 g 4 L i C 4 L i y 4 L i i L D h 9 J n F 1 b 3 Q 7 L C Z x d W 9 0 O 1 N l Y 3 R p b 2 4 x L + C 4 q u C 4 t O C 4 m e C 4 h O C 5 i e C 4 s u C 4 r e C 4 u O C 4 m + C 5 g u C 4 o O C 4 h O C 4 m u C 4 o + C 4 t O C 5 g u C 4 o O C 4 h C A o Q 0 9 O U 1 V N U C k g X H U w M D N l X H U w M D N l I O C 4 g u C 4 r e C 4 h + C 5 g + C 4 i u C 5 i e C 5 g + C 4 m e C 4 h O C 4 o + C 4 s e C 4 p + C 5 g O C 4 o + C 4 t + C 4 r e C 4 m e C 5 g e C 4 p e C 4 s O C 4 q u C 4 s + C 4 m e C 4 s e C 4 g e C 4 h + C 4 s u C 4 m S A o S E 9 N R S k v Q X V 0 b 1 J l b W 9 2 Z W R D b 2 x 1 b W 5 z M S 5 7 4 L i b 4 L i j 4 L i 0 4 L i h 4 L i y 4 L i T I C j g u K v g u L j g u Y n g u J k p L D l 9 J n F 1 b 3 Q 7 L C Z x d W 9 0 O 1 N l Y 3 R p b 2 4 x L + C 4 q u C 4 t O C 4 m e C 4 h O C 5 i e C 4 s u C 4 r e C 4 u O C 4 m + C 5 g u C 4 o O C 4 h O C 4 m u C 4 o + C 4 t O C 5 g u C 4 o O C 4 h C A o Q 0 9 O U 1 V N U C k g X H U w M D N l X H U w M D N l I O C 4 g u C 4 r e C 4 h + C 5 g + C 4 i u C 5 i e C 5 g + C 4 m e C 4 h O C 4 o + C 4 s e C 4 p + C 5 g O C 4 o + C 4 t + C 4 r e C 4 m e C 5 g e C 4 p e C 4 s O C 4 q u C 4 s + C 4 m e C 4 s e C 4 g e C 4 h + C 4 s u C 4 m S A o S E 9 N R S k v Q X V 0 b 1 J l b W 9 2 Z W R D b 2 x 1 b W 5 z M S 5 7 4 L i h 4 L i 5 4 L i l 4 L i E 4 L m I 4 L i y I C h c d T A w M j c w M D A g 4 L i a 4 L i y 4 L i X K S w x M H 0 m c X V v d D t d L C Z x d W 9 0 O 0 N v b H V t b k N v d W 5 0 J n F 1 b 3 Q 7 O j E x L C Z x d W 9 0 O 0 t l e U N v b H V t b k 5 h b W V z J n F 1 b 3 Q 7 O l t d L C Z x d W 9 0 O 0 N v b H V t b k l k Z W 5 0 a X R p Z X M m c X V v d D s 6 W y Z x d W 9 0 O 1 N l Y 3 R p b 2 4 x L + C 4 q u C 4 t O C 4 m e C 4 h O C 5 i e C 4 s u C 4 r e C 4 u O C 4 m + C 5 g u C 4 o O C 4 h O C 4 m u C 4 o + C 4 t O C 5 g u C 4 o O C 4 h C A o Q 0 9 O U 1 V N U C k g X H U w M D N l X H U w M D N l I O C 4 g u C 4 r e C 4 h + C 5 g + C 4 i u C 5 i e C 5 g + C 4 m e C 4 h O C 4 o + C 4 s e C 4 p + C 5 g O C 4 o + C 4 t + C 4 r e C 4 m e C 5 g e C 4 p e C 4 s O C 4 q u C 4 s + C 4 m e C 4 s e C 4 g e C 4 h + C 4 s u C 4 m S A o S E 9 N R S k v Q X V 0 b 1 J l b W 9 2 Z W R D b 2 x 1 b W 5 z M S 5 7 4 L i r 4 L i l 4 L i x 4 L i B 4 L i X 4 L i j 4 L i x 4 L i e 4 L i i 4 L m M L D B 9 J n F 1 b 3 Q 7 L C Z x d W 9 0 O 1 N l Y 3 R p b 2 4 x L + C 4 q u C 4 t O C 4 m e C 4 h O C 5 i e C 4 s u C 4 r e C 4 u O C 4 m + C 5 g u C 4 o O C 4 h O C 4 m u C 4 o + C 4 t O C 5 g u C 4 o O C 4 h C A o Q 0 9 O U 1 V N U C k g X H U w M D N l X H U w M D N l I O C 4 g u C 4 r e C 4 h + C 5 g + C 4 i u C 5 i e C 5 g + C 4 m e C 4 h O C 4 o + C 4 s e C 4 p + C 5 g O C 4 o + C 4 t + C 4 r e C 4 m e C 5 g e C 4 p e C 4 s O C 4 q u C 4 s + C 4 m e C 4 s e C 4 g e C 4 h + C 4 s u C 4 m S A o S E 9 N R S k v Q X V 0 b 1 J l b W 9 2 Z W R D b 2 x 1 b W 5 z M S 5 7 4 L m A 4 L i b 4 L i 0 4 L i U L D F 9 J n F 1 b 3 Q 7 L C Z x d W 9 0 O 1 N l Y 3 R p b 2 4 x L + C 4 q u C 4 t O C 4 m e C 4 h O C 5 i e C 4 s u C 4 r e C 4 u O C 4 m + C 5 g u C 4 o O C 4 h O C 4 m u C 4 o + C 4 t O C 5 g u C 4 o O C 4 h C A o Q 0 9 O U 1 V N U C k g X H U w M D N l X H U w M D N l I O C 4 g u C 4 r e C 4 h + C 5 g + C 4 i u C 5 i e C 5 g + C 4 m e C 4 h O C 4 o + C 4 s e C 4 p + C 5 g O C 4 o + C 4 t + C 4 r e C 4 m e C 5 g e C 4 p e C 4 s O C 4 q u C 4 s + C 4 m e C 4 s e C 4 g e C 4 h + C 4 s u C 4 m S A o S E 9 N R S k v Q X V 0 b 1 J l b W 9 2 Z W R D b 2 x 1 b W 5 z M S 5 7 4 L i q 4 L i 5 4 L i H 4 L i q 4 L i 4 4 L i U L D J 9 J n F 1 b 3 Q 7 L C Z x d W 9 0 O 1 N l Y 3 R p b 2 4 x L + C 4 q u C 4 t O C 4 m e C 4 h O C 5 i e C 4 s u C 4 r e C 4 u O C 4 m + C 5 g u C 4 o O C 4 h O C 4 m u C 4 o + C 4 t O C 5 g u C 4 o O C 4 h C A o Q 0 9 O U 1 V N U C k g X H U w M D N l X H U w M D N l I O C 4 g u C 4 r e C 4 h + C 5 g + C 4 i u C 5 i e C 5 g + C 4 m e C 4 h O C 4 o + C 4 s e C 4 p + C 5 g O C 4 o + C 4 t + C 4 r e C 4 m e C 5 g e C 4 p e C 4 s O C 4 q u C 4 s + C 4 m e C 4 s e C 4 g e C 4 h + C 4 s u C 4 m S A o S E 9 N R S k v Q X V 0 b 1 J l b W 9 2 Z W R D b 2 x 1 b W 5 z M S 5 7 4 L i V 4 L m I 4 L i z 4 L i q 4 L i 4 4 L i U L D N 9 J n F 1 b 3 Q 7 L C Z x d W 9 0 O 1 N l Y 3 R p b 2 4 x L + C 4 q u C 4 t O C 4 m e C 4 h O C 5 i e C 4 s u C 4 r e C 4 u O C 4 m + C 5 g u C 4 o O C 4 h O C 4 m u C 4 o + C 4 t O C 5 g u C 4 o O C 4 h C A o Q 0 9 O U 1 V N U C k g X H U w M D N l X H U w M D N l I O C 4 g u C 4 r e C 4 h + C 5 g + C 4 i u C 5 i e C 5 g + C 4 m e C 4 h O C 4 o + C 4 s e C 4 p + C 5 g O C 4 o + C 4 t + C 4 r e C 4 m e C 5 g e C 4 p e C 4 s O C 4 q u C 4 s + C 4 m e C 4 s e C 4 g e C 4 h + C 4 s u C 4 m S A o S E 9 N R S k v Q X V 0 b 1 J l b W 9 2 Z W R D b 2 x 1 b W 5 z M S 5 7 4 L i l 4 L m I 4 L i y 4 L i q 4 L i 4 4 L i U L D R 9 J n F 1 b 3 Q 7 L C Z x d W 9 0 O 1 N l Y 3 R p b 2 4 x L + C 4 q u C 4 t O C 4 m e C 4 h O C 5 i e C 4 s u C 4 r e C 4 u O C 4 m + C 5 g u C 4 o O C 4 h O C 4 m u C 4 o + C 4 t O C 5 g u C 4 o O C 4 h C A o Q 0 9 O U 1 V N U C k g X H U w M D N l X H U w M D N l I O C 4 g u C 4 r e C 4 h + C 5 g + C 4 i u C 5 i e C 5 g + C 4 m e C 4 h O C 4 o + C 4 s e C 4 p + C 5 g O C 4 o + C 4 t + C 4 r e C 4 m e C 5 g e C 4 p e C 4 s O C 4 q u C 4 s + C 4 m e C 4 s e C 4 g e C 4 h + C 4 s u C 4 m S A o S E 9 N R S k v Q X V 0 b 1 J l b W 9 2 Z W R D b 2 x 1 b W 5 z M S 5 7 4 L m A 4 L i b 4 L i l 4 L i 1 4 L m I 4 L i i 4 L i Z I O C 5 g e C 4 m + C 4 p e C 4 h y w 1 f S Z x d W 9 0 O y w m c X V v d D t T Z W N 0 a W 9 u M S / g u K r g u L T g u J n g u I T g u Y n g u L L g u K 3 g u L j g u J v g u Y L g u K D g u I T g u J r g u K P g u L T g u Y L g u K D g u I Q g K E N P T l N V T V A p I F x 1 M D A z Z V x 1 M D A z Z S D g u I L g u K 3 g u I f g u Y P g u I r g u Y n g u Y P g u J n g u I T g u K P g u L H g u K f g u Y D g u K P g u L f g u K 3 g u J n g u Y H g u K X g u L D g u K r g u L P g u J n g u L H g u I H g u I f g u L L g u J k g K E h P T U U p L 0 F 1 d G 9 S Z W 1 v d m V k Q 2 9 s d W 1 u c z E u e y X g u Y D g u J v g u K X g u L X g u Y j g u K L g u J k g 4 L m B 4 L i b 4 L i l 4 L i H L D Z 9 J n F 1 b 3 Q 7 L C Z x d W 9 0 O 1 N l Y 3 R p b 2 4 x L + C 4 q u C 4 t O C 4 m e C 4 h O C 5 i e C 4 s u C 4 r e C 4 u O C 4 m + C 5 g u C 4 o O C 4 h O C 4 m u C 4 o + C 4 t O C 5 g u C 4 o O C 4 h C A o Q 0 9 O U 1 V N U C k g X H U w M D N l X H U w M D N l I O C 4 g u C 4 r e C 4 h + C 5 g + C 4 i u C 5 i e C 5 g + C 4 m e C 4 h O C 4 o + C 4 s e C 4 p + C 5 g O C 4 o + C 4 t + C 4 r e C 4 m e C 5 g e C 4 p e C 4 s O C 4 q u C 4 s + C 4 m e C 4 s e C 4 g e C 4 h + C 4 s u C 4 m S A o S E 9 N R S k v Q X V 0 b 1 J l b W 9 2 Z W R D b 2 x 1 b W 5 z M S 5 7 4 L m A 4 L i q 4 L i Z 4 L i t I O C 4 i + C 4 t + C 5 i e C 4 r S w 3 f S Z x d W 9 0 O y w m c X V v d D t T Z W N 0 a W 9 u M S / g u K r g u L T g u J n g u I T g u Y n g u L L g u K 3 g u L j g u J v g u Y L g u K D g u I T g u J r g u K P g u L T g u Y L g u K D g u I Q g K E N P T l N V T V A p I F x 1 M D A z Z V x 1 M D A z Z S D g u I L g u K 3 g u I f g u Y P g u I r g u Y n g u Y P g u J n g u I T g u K P g u L H g u K f g u Y D g u K P g u L f g u K 3 g u J n g u Y H g u K X g u L D g u K r g u L P g u J n g u L H g u I H g u I f g u L L g u J k g K E h P T U U p L 0 F 1 d G 9 S Z W 1 v d m V k Q 2 9 s d W 1 u c z E u e + C 5 g O C 4 q u C 4 m e C 4 r S D g u I L g u L L g u K I s O H 0 m c X V v d D s s J n F 1 b 3 Q 7 U 2 V j d G l v b j E v 4 L i q 4 L i 0 4 L i Z 4 L i E 4 L m J 4 L i y 4 L i t 4 L i 4 4 L i b 4 L m C 4 L i g 4 L i E 4 L i a 4 L i j 4 L i 0 4 L m C 4 L i g 4 L i E I C h D T 0 5 T V U 1 Q K S B c d T A w M 2 V c d T A w M 2 U g 4 L i C 4 L i t 4 L i H 4 L m D 4 L i K 4 L m J 4 L m D 4 L i Z 4 L i E 4 L i j 4 L i x 4 L i n 4 L m A 4 L i j 4 L i 3 4 L i t 4 L i Z 4 L m B 4 L i l 4 L i w 4 L i q 4 L i z 4 L i Z 4 L i x 4 L i B 4 L i H 4 L i y 4 L i Z I C h I T 0 1 F K S 9 B d X R v U m V t b 3 Z l Z E N v b H V t b n M x L n v g u J v g u K P g u L T g u K H g u L L g u J M g K O C 4 q + C 4 u O C 5 i e C 4 m S k s O X 0 m c X V v d D s s J n F 1 b 3 Q 7 U 2 V j d G l v b j E v 4 L i q 4 L i 0 4 L i Z 4 L i E 4 L m J 4 L i y 4 L i t 4 L i 4 4 L i b 4 L m C 4 L i g 4 L i E 4 L i a 4 L i j 4 L i 0 4 L m C 4 L i g 4 L i E I C h D T 0 5 T V U 1 Q K S B c d T A w M 2 V c d T A w M 2 U g 4 L i C 4 L i t 4 L i H 4 L m D 4 L i K 4 L m J 4 L m D 4 L i Z 4 L i E 4 L i j 4 L i x 4 L i n 4 L m A 4 L i j 4 L i 3 4 L i t 4 L i Z 4 L m B 4 L i l 4 L i w 4 L i q 4 L i z 4 L i Z 4 L i x 4 L i B 4 L i H 4 L i y 4 L i Z I C h I T 0 1 F K S 9 B d X R v U m V t b 3 Z l Z E N v b H V t b n M x L n v g u K H g u L n g u K X g u I T g u Y j g u L I g K F x 1 M D A y N z A w M C D g u J r g u L L g u J c p L D E w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J U U w J U I 4 J U F B J U U w J U I 4 J U I 0 J U U w J U I 4 J T k 5 J U U w J U I 4 J T g 0 J U U w J U I 5 J T g 5 J U U w J U I 4 J U I y J U U w J U I 4 J U F E J U U w J U I 4 J U I 4 J U U w J U I 4 J T l C J U U w J U I 5 J T g y J U U w J U I 4 J U E w J U U w J U I 4 J T g 0 J U U w J U I 4 J T l B J U U w J U I 4 J U E z J U U w J U I 4 J U I 0 J U U w J U I 5 J T g y J U U w J U I 4 J U E w J U U w J U I 4 J T g 0 J T I w K E N P T l N V T V A p J T I w J T N F J T N F J T I w J U U w J U I 4 J T g y J U U w J U I 4 J U F E J U U w J U I 4 J T g 3 J U U w J U I 5 J T g z J U U w J U I 4 J T h B J U U w J U I 5 J T g 5 J U U w J U I 5 J T g z J U U w J U I 4 J T k 5 J U U w J U I 4 J T g 0 J U U w J U I 4 J U E z J U U w J U I 4 J U I x J U U w J U I 4 J U E 3 J U U w J U I 5 J T g w J U U w J U I 4 J U E z J U U w J U I 4 J U I 3 J U U w J U I 4 J U F E J U U w J U I 4 J T k 5 J U U w J U I 5 J T g x J U U w J U I 4 J U E 1 J U U w J U I 4 J U I w J U U w J U I 4 J U F B J U U w J U I 4 J U I z J U U w J U I 4 J T k 5 J U U w J U I 4 J U I x J U U w J U I 4 J T g x J U U w J U I 4 J T g 3 J U U w J U I 4 J U I y J U U w J U I 4 J T k 5 J T I w K E h P T U U p J T I w K D M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F M C V C O C V B Q S V F M C V C O C V C N C V F M C V C O C U 5 O S V F M C V C O C U 4 N C V F M C V C O S U 4 O S V F M C V C O C V C M i V F M C V C O C V B R C V F M C V C O C V C O C V F M C V C O C U 5 Q i V F M C V C O S U 4 M i V F M C V C O C V B M C V F M C V C O C U 4 N C V F M C V C O C U 5 Q S V F M C V C O C V B M y V F M C V C O C V C N C V F M C V C O S U 4 M i V F M C V C O C V B M C V F M C V C O C U 4 N C U y M C h D T 0 5 T V U 1 Q K S U y M C U z R S U z R S U y M C V F M C V C O C U 4 M i V F M C V C O C V B R C V F M C V C O C U 4 N y V F M C V C O S U 4 M y V F M C V C O C U 4 Q S V F M C V C O S U 4 O S V F M C V C O S U 4 M y V F M C V C O C U 5 O S V F M C V C O C U 4 N C V F M C V C O C V B M y V F M C V C O C V C M S V F M C V C O C V B N y V F M C V C O S U 4 M C V F M C V C O C V B M y V F M C V C O C V C N y V F M C V C O C V B R C V F M C V C O C U 5 O S V F M C V C O S U 4 M S V F M C V C O C V B N S V F M C V C O C V C M C V F M C V C O C V B Q S V F M C V C O C V C M y V F M C V C O C U 5 O S V F M C V C O C V C M S V F M C V C O C U 4 M S V F M C V C O C U 4 N y V F M C V C O C V C M i V F M C V C O C U 5 O S U y M C h I T 0 1 F K S U y M C g z K S 9 E Y X R h N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F M C V C O C V B Q S V F M C V C O C V C N C V F M C V C O C U 5 O S V F M C V C O C U 4 N C V F M C V C O S U 4 O S V F M C V C O C V C M i V F M C V C O C V B R C V F M C V C O C V C O C V F M C V C O C U 5 Q i V F M C V C O S U 4 M i V F M C V C O C V B M C V F M C V C O C U 4 N C V F M C V C O C U 5 Q S V F M C V C O C V B M y V F M C V C O C V C N C V F M C V C O S U 4 M i V F M C V C O C V B M C V F M C V C O C U 4 N C U y M C h D T 0 5 T V U 1 Q K S U y M C U z R S U z R S U y M C V F M C V C O C U 4 M i V F M C V C O C V B R C V F M C V C O C U 4 N y V F M C V C O S U 4 M y V F M C V C O C U 4 Q S V F M C V C O S U 4 O S V F M C V C O S U 4 M y V F M C V C O C U 5 O S V F M C V C O C U 4 N C V F M C V C O C V B M y V F M C V C O C V C M S V F M C V C O C V B N y V F M C V C O S U 4 M C V F M C V C O C V B M y V F M C V C O C V C N y V F M C V C O C V B R C V F M C V C O C U 5 O S V F M C V C O S U 4 M S V F M C V C O C V B N S V F M C V C O C V C M C V F M C V C O C V B Q S V F M C V C O C V C M y V F M C V C O C U 5 O S V F M C V C O C V C M S V F M C V C O C U 4 M S V F M C V C O C U 4 N y V F M C V C O C V C M i V F M C V C O C U 5 O S U y M C h I T 0 1 F K S U y M C g z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F M C V C O C V B Q S V F M C V C O C V C N C V F M C V C O C U 5 O S V F M C V C O C U 4 N C V F M C V C O S U 4 O S V F M C V C O C V C M i V F M C V C O C V B R C V F M C V C O C V C O C V F M C V C O C U 5 Q i V F M C V C O S U 4 M i V F M C V C O C V B M C V F M C V C O C U 4 N C V F M C V C O C U 5 Q S V F M C V C O C V B M y V F M C V C O C V C N C V F M C V C O S U 4 M i V F M C V C O C V B M C V F M C V C O C U 4 N C U y M C h D T 0 5 T V U 1 Q K S U y M C U z R S U z R S U y M C V F M C V C O C U 4 M i V F M C V C O C V B R C V F M C V C O C U 4 N y V F M C V C O S U 4 M y V F M C V C O C U 4 Q S V F M C V C O S U 4 O S V F M C V C O C V B Q S V F M C V C O S U 4 O C V F M C V C O C V B N y V F M C V C O C U 5 O S V F M C V C O C U 5 N S V F M C V C O C V C M S V F M C V C O C V B N y V F M C V C O S U 4 M S V F M C V C O C V B N S V F M C V C O C V C M C V F M C V C O S U 4 M C V F M C V C O C V B N y V F M C V C O C U 4 Q S V F M C V C O C V B M C V F M C V C O C V C M S V F M C V C O C U 5 M y V F M C V C O C U 5 M S V F M C V C O S U 4 Q y U y M C h Q R V J T T 0 4 p J T I w K D M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S I g L z 4 8 R W 5 0 c n k g V H l w Z T 0 i U X V l c n l J R C I g V m F s d W U 9 I n N k N z J h Z j d l N S 1 j N m F m L T R l M z c t Y j A 4 N y 0 1 O T Z l Z j g 0 N D h h M D Q i I C 8 + P E V u d H J 5 I F R 5 c G U 9 I k Z p b G x F c n J v c k N v Z G U i I F Z h b H V l P S J z V W 5 r b m 9 3 b i I g L z 4 8 R W 5 0 c n k g V H l w Z T 0 i Q W R k Z W R U b 0 R h d G F N b 2 R l b C I g V m F s d W U 9 I m w w I i A v P j x F b n R y e S B U e X B l P S J G a W x s T G F z d F V w Z G F 0 Z W Q i I F Z h b H V l P S J k M j A y N C 0 w N C 0 x O F Q x M D o x M D o x N S 4 4 M j A 4 O D M z W i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E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+ C 4 q u C 4 t O C 4 m e C 4 h O C 5 i e C 4 s u C 4 r e C 4 u O C 4 m + C 5 g u C 4 o O C 4 h O C 4 m u C 4 o + C 4 t O C 5 g u C 4 o O C 4 h C A o Q 0 9 O U 1 V N U C k g X H U w M D N l X H U w M D N l I O C 4 g u C 4 r e C 4 h + C 5 g + C 4 i u C 5 i e C 4 q u C 5 i O C 4 p + C 4 m e C 4 l e C 4 s e C 4 p + C 5 g e C 4 p e C 4 s O C 5 g O C 4 p + C 4 i u C 4 o O C 4 s e C 4 k + C 4 k e C 5 j C A o U E V S U 0 9 O K S 9 B d X R v U m V t b 3 Z l Z E N v b H V t b n M x L n v g u K v g u K X g u L H g u I H g u J f g u K P g u L H g u J 7 g u K L g u Y w s M H 0 m c X V v d D s s J n F 1 b 3 Q 7 U 2 V j d G l v b j E v 4 L i q 4 L i 0 4 L i Z 4 L i E 4 L m J 4 L i y 4 L i t 4 L i 4 4 L i b 4 L m C 4 L i g 4 L i E 4 L i a 4 L i j 4 L i 0 4 L m C 4 L i g 4 L i E I C h D T 0 5 T V U 1 Q K S B c d T A w M 2 V c d T A w M 2 U g 4 L i C 4 L i t 4 L i H 4 L m D 4 L i K 4 L m J 4 L i q 4 L m I 4 L i n 4 L i Z 4 L i V 4 L i x 4 L i n 4 L m B 4 L i l 4 L i w 4 L m A 4 L i n 4 L i K 4 L i g 4 L i x 4 L i T 4 L i R 4 L m M I C h Q R V J T T 0 4 p L 0 F 1 d G 9 S Z W 1 v d m V k Q 2 9 s d W 1 u c z E u e + C 5 g O C 4 m + C 4 t O C 4 l C w x f S Z x d W 9 0 O y w m c X V v d D t T Z W N 0 a W 9 u M S / g u K r g u L T g u J n g u I T g u Y n g u L L g u K 3 g u L j g u J v g u Y L g u K D g u I T g u J r g u K P g u L T g u Y L g u K D g u I Q g K E N P T l N V T V A p I F x 1 M D A z Z V x 1 M D A z Z S D g u I L g u K 3 g u I f g u Y P g u I r g u Y n g u K r g u Y j g u K f g u J n g u J X g u L H g u K f g u Y H g u K X g u L D g u Y D g u K f g u I r g u K D g u L H g u J P g u J H g u Y w g K F B F U l N P T i k v Q X V 0 b 1 J l b W 9 2 Z W R D b 2 x 1 b W 5 z M S 5 7 4 L i q 4 L i 5 4 L i H 4 L i q 4 L i 4 4 L i U L D J 9 J n F 1 b 3 Q 7 L C Z x d W 9 0 O 1 N l Y 3 R p b 2 4 x L + C 4 q u C 4 t O C 4 m e C 4 h O C 5 i e C 4 s u C 4 r e C 4 u O C 4 m + C 5 g u C 4 o O C 4 h O C 4 m u C 4 o + C 4 t O C 5 g u C 4 o O C 4 h C A o Q 0 9 O U 1 V N U C k g X H U w M D N l X H U w M D N l I O C 4 g u C 4 r e C 4 h + C 5 g + C 4 i u C 5 i e C 4 q u C 5 i O C 4 p + C 4 m e C 4 l e C 4 s e C 4 p + C 5 g e C 4 p e C 4 s O C 5 g O C 4 p + C 4 i u C 4 o O C 4 s e C 4 k + C 4 k e C 5 j C A o U E V S U 0 9 O K S 9 B d X R v U m V t b 3 Z l Z E N v b H V t b n M x L n v g u J X g u Y j g u L P g u K r g u L j g u J Q s M 3 0 m c X V v d D s s J n F 1 b 3 Q 7 U 2 V j d G l v b j E v 4 L i q 4 L i 0 4 L i Z 4 L i E 4 L m J 4 L i y 4 L i t 4 L i 4 4 L i b 4 L m C 4 L i g 4 L i E 4 L i a 4 L i j 4 L i 0 4 L m C 4 L i g 4 L i E I C h D T 0 5 T V U 1 Q K S B c d T A w M 2 V c d T A w M 2 U g 4 L i C 4 L i t 4 L i H 4 L m D 4 L i K 4 L m J 4 L i q 4 L m I 4 L i n 4 L i Z 4 L i V 4 L i x 4 L i n 4 L m B 4 L i l 4 L i w 4 L m A 4 L i n 4 L i K 4 L i g 4 L i x 4 L i T 4 L i R 4 L m M I C h Q R V J T T 0 4 p L 0 F 1 d G 9 S Z W 1 v d m V k Q 2 9 s d W 1 u c z E u e + C 4 p e C 5 i O C 4 s u C 4 q u C 4 u O C 4 l C w 0 f S Z x d W 9 0 O y w m c X V v d D t T Z W N 0 a W 9 u M S / g u K r g u L T g u J n g u I T g u Y n g u L L g u K 3 g u L j g u J v g u Y L g u K D g u I T g u J r g u K P g u L T g u Y L g u K D g u I Q g K E N P T l N V T V A p I F x 1 M D A z Z V x 1 M D A z Z S D g u I L g u K 3 g u I f g u Y P g u I r g u Y n g u K r g u Y j g u K f g u J n g u J X g u L H g u K f g u Y H g u K X g u L D g u Y D g u K f g u I r g u K D g u L H g u J P g u J H g u Y w g K F B F U l N P T i k v Q X V 0 b 1 J l b W 9 2 Z W R D b 2 x 1 b W 5 z M S 5 7 4 L m A 4 L i b 4 L i l 4 L i 1 4 L m I 4 L i i 4 L i Z I O C 5 g e C 4 m + C 4 p e C 4 h y w 1 f S Z x d W 9 0 O y w m c X V v d D t T Z W N 0 a W 9 u M S / g u K r g u L T g u J n g u I T g u Y n g u L L g u K 3 g u L j g u J v g u Y L g u K D g u I T g u J r g u K P g u L T g u Y L g u K D g u I Q g K E N P T l N V T V A p I F x 1 M D A z Z V x 1 M D A z Z S D g u I L g u K 3 g u I f g u Y P g u I r g u Y n g u K r g u Y j g u K f g u J n g u J X g u L H g u K f g u Y H g u K X g u L D g u Y D g u K f g u I r g u K D g u L H g u J P g u J H g u Y w g K F B F U l N P T i k v Q X V 0 b 1 J l b W 9 2 Z W R D b 2 x 1 b W 5 z M S 5 7 J e C 5 g O C 4 m + C 4 p e C 4 t e C 5 i O C 4 o u C 4 m S D g u Y H g u J v g u K X g u I c s N n 0 m c X V v d D s s J n F 1 b 3 Q 7 U 2 V j d G l v b j E v 4 L i q 4 L i 0 4 L i Z 4 L i E 4 L m J 4 L i y 4 L i t 4 L i 4 4 L i b 4 L m C 4 L i g 4 L i E 4 L i a 4 L i j 4 L i 0 4 L m C 4 L i g 4 L i E I C h D T 0 5 T V U 1 Q K S B c d T A w M 2 V c d T A w M 2 U g 4 L i C 4 L i t 4 L i H 4 L m D 4 L i K 4 L m J 4 L i q 4 L m I 4 L i n 4 L i Z 4 L i V 4 L i x 4 L i n 4 L m B 4 L i l 4 L i w 4 L m A 4 L i n 4 L i K 4 L i g 4 L i x 4 L i T 4 L i R 4 L m M I C h Q R V J T T 0 4 p L 0 F 1 d G 9 S Z W 1 v d m V k Q 2 9 s d W 1 u c z E u e + C 5 g O C 4 q u C 4 m e C 4 r S D g u I v g u L f g u Y n g u K 0 s N 3 0 m c X V v d D s s J n F 1 b 3 Q 7 U 2 V j d G l v b j E v 4 L i q 4 L i 0 4 L i Z 4 L i E 4 L m J 4 L i y 4 L i t 4 L i 4 4 L i b 4 L m C 4 L i g 4 L i E 4 L i a 4 L i j 4 L i 0 4 L m C 4 L i g 4 L i E I C h D T 0 5 T V U 1 Q K S B c d T A w M 2 V c d T A w M 2 U g 4 L i C 4 L i t 4 L i H 4 L m D 4 L i K 4 L m J 4 L i q 4 L m I 4 L i n 4 L i Z 4 L i V 4 L i x 4 L i n 4 L m B 4 L i l 4 L i w 4 L m A 4 L i n 4 L i K 4 L i g 4 L i x 4 L i T 4 L i R 4 L m M I C h Q R V J T T 0 4 p L 0 F 1 d G 9 S Z W 1 v d m V k Q 2 9 s d W 1 u c z E u e + C 5 g O C 4 q u C 4 m e C 4 r S D g u I L g u L L g u K I s O H 0 m c X V v d D s s J n F 1 b 3 Q 7 U 2 V j d G l v b j E v 4 L i q 4 L i 0 4 L i Z 4 L i E 4 L m J 4 L i y 4 L i t 4 L i 4 4 L i b 4 L m C 4 L i g 4 L i E 4 L i a 4 L i j 4 L i 0 4 L m C 4 L i g 4 L i E I C h D T 0 5 T V U 1 Q K S B c d T A w M 2 V c d T A w M 2 U g 4 L i C 4 L i t 4 L i H 4 L m D 4 L i K 4 L m J 4 L i q 4 L m I 4 L i n 4 L i Z 4 L i V 4 L i x 4 L i n 4 L m B 4 L i l 4 L i w 4 L m A 4 L i n 4 L i K 4 L i g 4 L i x 4 L i T 4 L i R 4 L m M I C h Q R V J T T 0 4 p L 0 F 1 d G 9 S Z W 1 v d m V k Q 2 9 s d W 1 u c z E u e + C 4 m + C 4 o + C 4 t O C 4 o e C 4 s u C 4 k y A o 4 L i r 4 L i 4 4 L m J 4 L i Z K S w 5 f S Z x d W 9 0 O y w m c X V v d D t T Z W N 0 a W 9 u M S / g u K r g u L T g u J n g u I T g u Y n g u L L g u K 3 g u L j g u J v g u Y L g u K D g u I T g u J r g u K P g u L T g u Y L g u K D g u I Q g K E N P T l N V T V A p I F x 1 M D A z Z V x 1 M D A z Z S D g u I L g u K 3 g u I f g u Y P g u I r g u Y n g u K r g u Y j g u K f g u J n g u J X g u L H g u K f g u Y H g u K X g u L D g u Y D g u K f g u I r g u K D g u L H g u J P g u J H g u Y w g K F B F U l N P T i k v Q X V 0 b 1 J l b W 9 2 Z W R D b 2 x 1 b W 5 z M S 5 7 4 L i h 4 L i 5 4 L i l 4 L i E 4 L m I 4 L i y I C h c d T A w M j c w M D A g 4 L i a 4 L i y 4 L i X K S w x M H 0 m c X V v d D t d L C Z x d W 9 0 O 0 N v b H V t b k N v d W 5 0 J n F 1 b 3 Q 7 O j E x L C Z x d W 9 0 O 0 t l e U N v b H V t b k 5 h b W V z J n F 1 b 3 Q 7 O l t d L C Z x d W 9 0 O 0 N v b H V t b k l k Z W 5 0 a X R p Z X M m c X V v d D s 6 W y Z x d W 9 0 O 1 N l Y 3 R p b 2 4 x L + C 4 q u C 4 t O C 4 m e C 4 h O C 5 i e C 4 s u C 4 r e C 4 u O C 4 m + C 5 g u C 4 o O C 4 h O C 4 m u C 4 o + C 4 t O C 5 g u C 4 o O C 4 h C A o Q 0 9 O U 1 V N U C k g X H U w M D N l X H U w M D N l I O C 4 g u C 4 r e C 4 h + C 5 g + C 4 i u C 5 i e C 4 q u C 5 i O C 4 p + C 4 m e C 4 l e C 4 s e C 4 p + C 5 g e C 4 p e C 4 s O C 5 g O C 4 p + C 4 i u C 4 o O C 4 s e C 4 k + C 4 k e C 5 j C A o U E V S U 0 9 O K S 9 B d X R v U m V t b 3 Z l Z E N v b H V t b n M x L n v g u K v g u K X g u L H g u I H g u J f g u K P g u L H g u J 7 g u K L g u Y w s M H 0 m c X V v d D s s J n F 1 b 3 Q 7 U 2 V j d G l v b j E v 4 L i q 4 L i 0 4 L i Z 4 L i E 4 L m J 4 L i y 4 L i t 4 L i 4 4 L i b 4 L m C 4 L i g 4 L i E 4 L i a 4 L i j 4 L i 0 4 L m C 4 L i g 4 L i E I C h D T 0 5 T V U 1 Q K S B c d T A w M 2 V c d T A w M 2 U g 4 L i C 4 L i t 4 L i H 4 L m D 4 L i K 4 L m J 4 L i q 4 L m I 4 L i n 4 L i Z 4 L i V 4 L i x 4 L i n 4 L m B 4 L i l 4 L i w 4 L m A 4 L i n 4 L i K 4 L i g 4 L i x 4 L i T 4 L i R 4 L m M I C h Q R V J T T 0 4 p L 0 F 1 d G 9 S Z W 1 v d m V k Q 2 9 s d W 1 u c z E u e + C 5 g O C 4 m + C 4 t O C 4 l C w x f S Z x d W 9 0 O y w m c X V v d D t T Z W N 0 a W 9 u M S / g u K r g u L T g u J n g u I T g u Y n g u L L g u K 3 g u L j g u J v g u Y L g u K D g u I T g u J r g u K P g u L T g u Y L g u K D g u I Q g K E N P T l N V T V A p I F x 1 M D A z Z V x 1 M D A z Z S D g u I L g u K 3 g u I f g u Y P g u I r g u Y n g u K r g u Y j g u K f g u J n g u J X g u L H g u K f g u Y H g u K X g u L D g u Y D g u K f g u I r g u K D g u L H g u J P g u J H g u Y w g K F B F U l N P T i k v Q X V 0 b 1 J l b W 9 2 Z W R D b 2 x 1 b W 5 z M S 5 7 4 L i q 4 L i 5 4 L i H 4 L i q 4 L i 4 4 L i U L D J 9 J n F 1 b 3 Q 7 L C Z x d W 9 0 O 1 N l Y 3 R p b 2 4 x L + C 4 q u C 4 t O C 4 m e C 4 h O C 5 i e C 4 s u C 4 r e C 4 u O C 4 m + C 5 g u C 4 o O C 4 h O C 4 m u C 4 o + C 4 t O C 5 g u C 4 o O C 4 h C A o Q 0 9 O U 1 V N U C k g X H U w M D N l X H U w M D N l I O C 4 g u C 4 r e C 4 h + C 5 g + C 4 i u C 5 i e C 4 q u C 5 i O C 4 p + C 4 m e C 4 l e C 4 s e C 4 p + C 5 g e C 4 p e C 4 s O C 5 g O C 4 p + C 4 i u C 4 o O C 4 s e C 4 k + C 4 k e C 5 j C A o U E V S U 0 9 O K S 9 B d X R v U m V t b 3 Z l Z E N v b H V t b n M x L n v g u J X g u Y j g u L P g u K r g u L j g u J Q s M 3 0 m c X V v d D s s J n F 1 b 3 Q 7 U 2 V j d G l v b j E v 4 L i q 4 L i 0 4 L i Z 4 L i E 4 L m J 4 L i y 4 L i t 4 L i 4 4 L i b 4 L m C 4 L i g 4 L i E 4 L i a 4 L i j 4 L i 0 4 L m C 4 L i g 4 L i E I C h D T 0 5 T V U 1 Q K S B c d T A w M 2 V c d T A w M 2 U g 4 L i C 4 L i t 4 L i H 4 L m D 4 L i K 4 L m J 4 L i q 4 L m I 4 L i n 4 L i Z 4 L i V 4 L i x 4 L i n 4 L m B 4 L i l 4 L i w 4 L m A 4 L i n 4 L i K 4 L i g 4 L i x 4 L i T 4 L i R 4 L m M I C h Q R V J T T 0 4 p L 0 F 1 d G 9 S Z W 1 v d m V k Q 2 9 s d W 1 u c z E u e + C 4 p e C 5 i O C 4 s u C 4 q u C 4 u O C 4 l C w 0 f S Z x d W 9 0 O y w m c X V v d D t T Z W N 0 a W 9 u M S / g u K r g u L T g u J n g u I T g u Y n g u L L g u K 3 g u L j g u J v g u Y L g u K D g u I T g u J r g u K P g u L T g u Y L g u K D g u I Q g K E N P T l N V T V A p I F x 1 M D A z Z V x 1 M D A z Z S D g u I L g u K 3 g u I f g u Y P g u I r g u Y n g u K r g u Y j g u K f g u J n g u J X g u L H g u K f g u Y H g u K X g u L D g u Y D g u K f g u I r g u K D g u L H g u J P g u J H g u Y w g K F B F U l N P T i k v Q X V 0 b 1 J l b W 9 2 Z W R D b 2 x 1 b W 5 z M S 5 7 4 L m A 4 L i b 4 L i l 4 L i 1 4 L m I 4 L i i 4 L i Z I O C 5 g e C 4 m + C 4 p e C 4 h y w 1 f S Z x d W 9 0 O y w m c X V v d D t T Z W N 0 a W 9 u M S / g u K r g u L T g u J n g u I T g u Y n g u L L g u K 3 g u L j g u J v g u Y L g u K D g u I T g u J r g u K P g u L T g u Y L g u K D g u I Q g K E N P T l N V T V A p I F x 1 M D A z Z V x 1 M D A z Z S D g u I L g u K 3 g u I f g u Y P g u I r g u Y n g u K r g u Y j g u K f g u J n g u J X g u L H g u K f g u Y H g u K X g u L D g u Y D g u K f g u I r g u K D g u L H g u J P g u J H g u Y w g K F B F U l N P T i k v Q X V 0 b 1 J l b W 9 2 Z W R D b 2 x 1 b W 5 z M S 5 7 J e C 5 g O C 4 m + C 4 p e C 4 t e C 5 i O C 4 o u C 4 m S D g u Y H g u J v g u K X g u I c s N n 0 m c X V v d D s s J n F 1 b 3 Q 7 U 2 V j d G l v b j E v 4 L i q 4 L i 0 4 L i Z 4 L i E 4 L m J 4 L i y 4 L i t 4 L i 4 4 L i b 4 L m C 4 L i g 4 L i E 4 L i a 4 L i j 4 L i 0 4 L m C 4 L i g 4 L i E I C h D T 0 5 T V U 1 Q K S B c d T A w M 2 V c d T A w M 2 U g 4 L i C 4 L i t 4 L i H 4 L m D 4 L i K 4 L m J 4 L i q 4 L m I 4 L i n 4 L i Z 4 L i V 4 L i x 4 L i n 4 L m B 4 L i l 4 L i w 4 L m A 4 L i n 4 L i K 4 L i g 4 L i x 4 L i T 4 L i R 4 L m M I C h Q R V J T T 0 4 p L 0 F 1 d G 9 S Z W 1 v d m V k Q 2 9 s d W 1 u c z E u e + C 5 g O C 4 q u C 4 m e C 4 r S D g u I v g u L f g u Y n g u K 0 s N 3 0 m c X V v d D s s J n F 1 b 3 Q 7 U 2 V j d G l v b j E v 4 L i q 4 L i 0 4 L i Z 4 L i E 4 L m J 4 L i y 4 L i t 4 L i 4 4 L i b 4 L m C 4 L i g 4 L i E 4 L i a 4 L i j 4 L i 0 4 L m C 4 L i g 4 L i E I C h D T 0 5 T V U 1 Q K S B c d T A w M 2 V c d T A w M 2 U g 4 L i C 4 L i t 4 L i H 4 L m D 4 L i K 4 L m J 4 L i q 4 L m I 4 L i n 4 L i Z 4 L i V 4 L i x 4 L i n 4 L m B 4 L i l 4 L i w 4 L m A 4 L i n 4 L i K 4 L i g 4 L i x 4 L i T 4 L i R 4 L m M I C h Q R V J T T 0 4 p L 0 F 1 d G 9 S Z W 1 v d m V k Q 2 9 s d W 1 u c z E u e + C 5 g O C 4 q u C 4 m e C 4 r S D g u I L g u L L g u K I s O H 0 m c X V v d D s s J n F 1 b 3 Q 7 U 2 V j d G l v b j E v 4 L i q 4 L i 0 4 L i Z 4 L i E 4 L m J 4 L i y 4 L i t 4 L i 4 4 L i b 4 L m C 4 L i g 4 L i E 4 L i a 4 L i j 4 L i 0 4 L m C 4 L i g 4 L i E I C h D T 0 5 T V U 1 Q K S B c d T A w M 2 V c d T A w M 2 U g 4 L i C 4 L i t 4 L i H 4 L m D 4 L i K 4 L m J 4 L i q 4 L m I 4 L i n 4 L i Z 4 L i V 4 L i x 4 L i n 4 L m B 4 L i l 4 L i w 4 L m A 4 L i n 4 L i K 4 L i g 4 L i x 4 L i T 4 L i R 4 L m M I C h Q R V J T T 0 4 p L 0 F 1 d G 9 S Z W 1 v d m V k Q 2 9 s d W 1 u c z E u e + C 4 m + C 4 o + C 4 t O C 4 o e C 4 s u C 4 k y A o 4 L i r 4 L i 4 4 L m J 4 L i Z K S w 5 f S Z x d W 9 0 O y w m c X V v d D t T Z W N 0 a W 9 u M S / g u K r g u L T g u J n g u I T g u Y n g u L L g u K 3 g u L j g u J v g u Y L g u K D g u I T g u J r g u K P g u L T g u Y L g u K D g u I Q g K E N P T l N V T V A p I F x 1 M D A z Z V x 1 M D A z Z S D g u I L g u K 3 g u I f g u Y P g u I r g u Y n g u K r g u Y j g u K f g u J n g u J X g u L H g u K f g u Y H g u K X g u L D g u Y D g u K f g u I r g u K D g u L H g u J P g u J H g u Y w g K F B F U l N P T i k v Q X V 0 b 1 J l b W 9 2 Z W R D b 2 x 1 b W 5 z M S 5 7 4 L i h 4 L i 5 4 L i l 4 L i E 4 L m I 4 L i y I C h c d T A w M j c w M D A g 4 L i a 4 L i y 4 L i X K S w x M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y V F M C V C O C V B Q S V F M C V C O C V C N C V F M C V C O C U 5 O S V F M C V C O C U 4 N C V F M C V C O S U 4 O S V F M C V C O C V C M i V F M C V C O C V B R C V F M C V C O C V C O C V F M C V C O C U 5 Q i V F M C V C O S U 4 M i V F M C V C O C V B M C V F M C V C O C U 4 N C V F M C V C O C U 5 Q S V F M C V C O C V B M y V F M C V C O C V C N C V F M C V C O S U 4 M i V F M C V C O C V B M C V F M C V C O C U 4 N C U y M C h D T 0 5 T V U 1 Q K S U y M C U z R S U z R S U y M C V F M C V C O C U 4 M i V F M C V C O C V B R C V F M C V C O C U 4 N y V F M C V C O S U 4 M y V F M C V C O C U 4 Q S V F M C V C O S U 4 O S V F M C V C O C V B Q S V F M C V C O S U 4 O C V F M C V C O C V B N y V F M C V C O C U 5 O S V F M C V C O C U 5 N S V F M C V C O C V C M S V F M C V C O C V B N y V F M C V C O S U 4 M S V F M C V C O C V B N S V F M C V C O C V C M C V F M C V C O S U 4 M C V F M C V C O C V B N y V F M C V C O C U 4 Q S V F M C V C O C V B M C V F M C V C O C V C M S V F M C V C O C U 5 M y V F M C V C O C U 5 M S V F M C V C O S U 4 Q y U y M C h Q R V J T T 0 4 p J T I w K D M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F M C V C O C V B Q S V F M C V C O C V C N C V F M C V C O C U 5 O S V F M C V C O C U 4 N C V F M C V C O S U 4 O S V F M C V C O C V C M i V F M C V C O C V B R C V F M C V C O C V C O C V F M C V C O C U 5 Q i V F M C V C O S U 4 M i V F M C V C O C V B M C V F M C V C O C U 4 N C V F M C V C O C U 5 Q S V F M C V C O C V B M y V F M C V C O C V C N C V F M C V C O S U 4 M i V F M C V C O C V B M C V F M C V C O C U 4 N C U y M C h D T 0 5 T V U 1 Q K S U y M C U z R S U z R S U y M C V F M C V C O C U 4 M i V F M C V C O C V B R C V F M C V C O C U 4 N y V F M C V C O S U 4 M y V F M C V C O C U 4 Q S V F M C V C O S U 4 O S V F M C V C O C V B Q S V F M C V C O S U 4 O C V F M C V C O C V B N y V F M C V C O C U 5 O S V F M C V C O C U 5 N S V F M C V C O C V C M S V F M C V C O C V B N y V F M C V C O S U 4 M S V F M C V C O C V B N S V F M C V C O C V C M C V F M C V C O S U 4 M C V F M C V C O C V B N y V F M C V C O C U 4 Q S V F M C V C O C V B M C V F M C V C O C V C M S V F M C V C O C U 5 M y V F M C V C O C U 5 M S V F M C V C O S U 4 Q y U y M C h Q R V J T T 0 4 p J T I w K D M p L 0 R h d G E 2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U w J U I 4 J U F B J U U w J U I 4 J U I 0 J U U w J U I 4 J T k 5 J U U w J U I 4 J T g 0 J U U w J U I 5 J T g 5 J U U w J U I 4 J U I y J U U w J U I 4 J U F E J U U w J U I 4 J U I 4 J U U w J U I 4 J T l C J U U w J U I 5 J T g y J U U w J U I 4 J U E w J U U w J U I 4 J T g 0 J U U w J U I 4 J T l B J U U w J U I 4 J U E z J U U w J U I 4 J U I 0 J U U w J U I 5 J T g y J U U w J U I 4 J U E w J U U w J U I 4 J T g 0 J T I w K E N P T l N V T V A p J T I w J T N F J T N F J T I w J U U w J U I 4 J T g y J U U w J U I 4 J U F E J U U w J U I 4 J T g 3 J U U w J U I 5 J T g z J U U w J U I 4 J T h B J U U w J U I 5 J T g 5 J U U w J U I 4 J U F B J U U w J U I 5 J T g 4 J U U w J U I 4 J U E 3 J U U w J U I 4 J T k 5 J U U w J U I 4 J T k 1 J U U w J U I 4 J U I x J U U w J U I 4 J U E 3 J U U w J U I 5 J T g x J U U w J U I 4 J U E 1 J U U w J U I 4 J U I w J U U w J U I 5 J T g w J U U w J U I 4 J U E 3 J U U w J U I 4 J T h B J U U w J U I 4 J U E w J U U w J U I 4 J U I x J U U w J U I 4 J T k z J U U w J U I 4 J T k x J U U w J U I 5 J T h D J T I w K F B F U l N P T i k l M j A o M y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T A l Q j g l Q U Q l R T A l Q j g l Q U E l R T A l Q j g l Q j E l R T A l Q j g l O D c l R T A l Q j g l Q U I l R T A l Q j g l Q j I l R T A l Q j g l Q T M l R T A l Q j g l Q j Q l R T A l Q j g l Q T E l R T A l Q j g l O T c l R T A l Q j g l Q T M l R T A l Q j g l Q j E l R T A l Q j g l O U U l R T A l Q j g l Q T I l R T A l Q j k l O E M l R T A l Q j k l O D E l R T A l Q j g l Q T U l R T A l Q j g l Q j A l R T A l Q j g l O D E l R T A l Q j k l O D g l R T A l Q j g l Q U Q l R T A l Q j g l Q U E l R T A l Q j g l Q T M l R T A l Q j k l O D k l R T A l Q j g l Q j I l R T A l Q j g l O D c l M j A o U F J P U E N P T i k l M j A l M 0 U l M 0 U l M j A l R T A l Q j g l O D E l R T A l Q j g l Q U Q l R T A l Q j g l O D c l R T A l Q j g l O T c l R T A l Q j g l Q j g l R T A l Q j g l O T k l R T A l Q j g l Q T M l R T A l Q j g l Q T c l R T A l Q j g l Q T E l R T A l Q j g l Q U Q l R T A l Q j g l Q U E l R T A l Q j g l Q j E l R T A l Q j g l O D c l R T A l Q j g l Q U I l R T A l Q j g l Q j I l R T A l Q j g l Q T M l R T A l Q j g l Q j Q l R T A l Q j g l Q T E l R T A l Q j g l O T c l R T A l Q j g l Q T M l R T A l Q j g l Q j E l R T A l Q j g l O U U l R T A l Q j g l Q T I l R T A l Q j k l O E M l R T A l Q j k l O D E l R T A l Q j g l Q T U l R T A l Q j g l Q j A l R T A l Q j g l O D E l R T A l Q j g l Q U Q l R T A l Q j g l O D c l R T A l Q j g l O T c l R T A l Q j g l Q T M l R T A l Q j g l Q j E l R T A l Q j g l Q U E l R T A l Q j g l O T U l R T A l Q j k l O E M l M j A o M y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R d W V y e U l E I i B W Y W x 1 Z T 0 i c 2 N i Y 2 E x M T k 4 L T Y w N G Q t N D c 2 M C 0 5 Z D h l L T c w M T k 4 Y m V i N z E w M i I g L z 4 8 R W 5 0 c n k g V H l w Z T 0 i R m l s b E V y c m 9 y Q 2 9 k Z S I g V m F s d W U 9 I n N V b m t u b 3 d u I i A v P j x F b n R y e S B U e X B l P S J B Z G R l Z F R v R G F 0 Y U 1 v Z G V s I i B W Y W x 1 Z T 0 i b D A i I C 8 + P E V u d H J 5 I F R 5 c G U 9 I k Z p b G x M Y X N 0 V X B k Y X R l Z C I g V m F s d W U 9 I m Q y M D I 0 L T A 0 L T E 4 V D E w O j E w O j E 1 L j g z N D A y O D d a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M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4 L i t 4 L i q 4 L i x 4 L i H 4 L i r 4 L i y 4 L i j 4 L i 0 4 L i h 4 L i X 4 L i j 4 L i x 4 L i e 4 L i i 4 L m M 4 L m B 4 L i l 4 L i w 4 L i B 4 L m I 4 L i t 4 L i q 4 L i j 4 L m J 4 L i y 4 L i H I C h Q U k 9 Q Q 0 9 O K S B c d T A w M 2 V c d T A w M 2 U g 4 L i B 4 L i t 4 L i H 4 L i X 4 L i 4 4 L i Z 4 L i j 4 L i n 4 L i h 4 L i t 4 L i q 4 L i x 4 L i H 4 L i r 4 L i y 4 L i j 4 L i 0 4 L i h 4 L i X 4 L i j 4 L i x 4 L i e 4 L i i 4 L m M 4 L m B 4 L i l 4 L i w 4 L i B 4 L i t 4 L i H 4 L i X 4 L i j 4 L i x 4 L i q 4 L i V 4 L m M 4 L m A 4 L i e 4 L i 3 4 L m I L 0 F 1 d G 9 S Z W 1 v d m V k Q 2 9 s d W 1 u c z E u e + C 4 q + C 4 p e C 4 s e C 4 g e C 4 l + C 4 o + C 4 s e C 4 n u C 4 o u C 5 j C w w f S Z x d W 9 0 O y w m c X V v d D t T Z W N 0 a W 9 u M S / g u K 3 g u K r g u L H g u I f g u K v g u L L g u K P g u L T g u K H g u J f g u K P g u L H g u J 7 g u K L g u Y z g u Y H g u K X g u L D g u I H g u Y j g u K 3 g u K r g u K P g u Y n g u L L g u I c g K F B S T 1 B D T 0 4 p I F x 1 M D A z Z V x 1 M D A z Z S D g u I H g u K 3 g u I f g u J f g u L j g u J n g u K P g u K f g u K H g u K 3 g u K r g u L H g u I f g u K v g u L L g u K P g u L T g u K H g u J f g u K P g u L H g u J 7 g u K L g u Y z g u Y H g u K X g u L D g u I H g u K 3 g u I f g u J f g u K P g u L H g u K r g u J X g u Y z g u Y D g u J 7 g u L f g u Y g v Q X V 0 b 1 J l b W 9 2 Z W R D b 2 x 1 b W 5 z M S 5 7 4 L m A 4 L i b 4 L i 0 4 L i U L D F 9 J n F 1 b 3 Q 7 L C Z x d W 9 0 O 1 N l Y 3 R p b 2 4 x L + C 4 r e C 4 q u C 4 s e C 4 h + C 4 q + C 4 s u C 4 o + C 4 t O C 4 o e C 4 l + C 4 o + C 4 s e C 4 n u C 4 o u C 5 j O C 5 g e C 4 p e C 4 s O C 4 g e C 5 i O C 4 r e C 4 q u C 4 o + C 5 i e C 4 s u C 4 h y A o U F J P U E N P T i k g X H U w M D N l X H U w M D N l I O C 4 g e C 4 r e C 4 h + C 4 l + C 4 u O C 4 m e C 4 o + C 4 p + C 4 o e C 4 r e C 4 q u C 4 s e C 4 h + C 4 q + C 4 s u C 4 o + C 4 t O C 4 o e C 4 l + C 4 o + C 4 s e C 4 n u C 4 o u C 5 j O C 5 g e C 4 p e C 4 s O C 4 g e C 4 r e C 4 h + C 4 l + C 4 o + C 4 s e C 4 q u C 4 l e C 5 j O C 5 g O C 4 n u C 4 t + C 5 i C 9 B d X R v U m V t b 3 Z l Z E N v b H V t b n M x L n v g u K r g u L n g u I f g u K r g u L j g u J Q s M n 0 m c X V v d D s s J n F 1 b 3 Q 7 U 2 V j d G l v b j E v 4 L i t 4 L i q 4 L i x 4 L i H 4 L i r 4 L i y 4 L i j 4 L i 0 4 L i h 4 L i X 4 L i j 4 L i x 4 L i e 4 L i i 4 L m M 4 L m B 4 L i l 4 L i w 4 L i B 4 L m I 4 L i t 4 L i q 4 L i j 4 L m J 4 L i y 4 L i H I C h Q U k 9 Q Q 0 9 O K S B c d T A w M 2 V c d T A w M 2 U g 4 L i B 4 L i t 4 L i H 4 L i X 4 L i 4 4 L i Z 4 L i j 4 L i n 4 L i h 4 L i t 4 L i q 4 L i x 4 L i H 4 L i r 4 L i y 4 L i j 4 L i 0 4 L i h 4 L i X 4 L i j 4 L i x 4 L i e 4 L i i 4 L m M 4 L m B 4 L i l 4 L i w 4 L i B 4 L i t 4 L i H 4 L i X 4 L i j 4 L i x 4 L i q 4 L i V 4 L m M 4 L m A 4 L i e 4 L i 3 4 L m I L 0 F 1 d G 9 S Z W 1 v d m V k Q 2 9 s d W 1 u c z E u e + C 4 l e C 5 i O C 4 s + C 4 q u C 4 u O C 4 l C w z f S Z x d W 9 0 O y w m c X V v d D t T Z W N 0 a W 9 u M S / g u K 3 g u K r g u L H g u I f g u K v g u L L g u K P g u L T g u K H g u J f g u K P g u L H g u J 7 g u K L g u Y z g u Y H g u K X g u L D g u I H g u Y j g u K 3 g u K r g u K P g u Y n g u L L g u I c g K F B S T 1 B D T 0 4 p I F x 1 M D A z Z V x 1 M D A z Z S D g u I H g u K 3 g u I f g u J f g u L j g u J n g u K P g u K f g u K H g u K 3 g u K r g u L H g u I f g u K v g u L L g u K P g u L T g u K H g u J f g u K P g u L H g u J 7 g u K L g u Y z g u Y H g u K X g u L D g u I H g u K 3 g u I f g u J f g u K P g u L H g u K r g u J X g u Y z g u Y D g u J 7 g u L f g u Y g v Q X V 0 b 1 J l b W 9 2 Z W R D b 2 x 1 b W 5 z M S 5 7 4 L i l 4 L m I 4 L i y 4 L i q 4 L i 4 4 L i U L D R 9 J n F 1 b 3 Q 7 L C Z x d W 9 0 O 1 N l Y 3 R p b 2 4 x L + C 4 r e C 4 q u C 4 s e C 4 h + C 4 q + C 4 s u C 4 o + C 4 t O C 4 o e C 4 l + C 4 o + C 4 s e C 4 n u C 4 o u C 5 j O C 5 g e C 4 p e C 4 s O C 4 g e C 5 i O C 4 r e C 4 q u C 4 o + C 5 i e C 4 s u C 4 h y A o U F J P U E N P T i k g X H U w M D N l X H U w M D N l I O C 4 g e C 4 r e C 4 h + C 4 l + C 4 u O C 4 m e C 4 o + C 4 p + C 4 o e C 4 r e C 4 q u C 4 s e C 4 h + C 4 q + C 4 s u C 4 o + C 4 t O C 4 o e C 4 l + C 4 o + C 4 s e C 4 n u C 4 o u C 5 j O C 5 g e C 4 p e C 4 s O C 4 g e C 4 r e C 4 h + C 4 l + C 4 o + C 4 s e C 4 q u C 4 l e C 5 j O C 5 g O C 4 n u C 4 t + C 5 i C 9 B d X R v U m V t b 3 Z l Z E N v b H V t b n M x L n v g u Y D g u J v g u K X g u L X g u Y j g u K L g u J k g 4 L m B 4 L i b 4 L i l 4 L i H L D V 9 J n F 1 b 3 Q 7 L C Z x d W 9 0 O 1 N l Y 3 R p b 2 4 x L + C 4 r e C 4 q u C 4 s e C 4 h + C 4 q + C 4 s u C 4 o + C 4 t O C 4 o e C 4 l + C 4 o + C 4 s e C 4 n u C 4 o u C 5 j O C 5 g e C 4 p e C 4 s O C 4 g e C 5 i O C 4 r e C 4 q u C 4 o + C 5 i e C 4 s u C 4 h y A o U F J P U E N P T i k g X H U w M D N l X H U w M D N l I O C 4 g e C 4 r e C 4 h + C 4 l + C 4 u O C 4 m e C 4 o + C 4 p + C 4 o e C 4 r e C 4 q u C 4 s e C 4 h + C 4 q + C 4 s u C 4 o + C 4 t O C 4 o e C 4 l + C 4 o + C 4 s e C 4 n u C 4 o u C 5 j O C 5 g e C 4 p e C 4 s O C 4 g e C 4 r e C 4 h + C 4 l + C 4 o + C 4 s e C 4 q u C 4 l e C 5 j O C 5 g O C 4 n u C 4 t + C 5 i C 9 B d X R v U m V t b 3 Z l Z E N v b H V t b n M x L n s l 4 L m A 4 L i b 4 L i l 4 L i 1 4 L m I 4 L i i 4 L i Z I O C 5 g e C 4 m + C 4 p e C 4 h y w 2 f S Z x d W 9 0 O y w m c X V v d D t T Z W N 0 a W 9 u M S / g u K 3 g u K r g u L H g u I f g u K v g u L L g u K P g u L T g u K H g u J f g u K P g u L H g u J 7 g u K L g u Y z g u Y H g u K X g u L D g u I H g u Y j g u K 3 g u K r g u K P g u Y n g u L L g u I c g K F B S T 1 B D T 0 4 p I F x 1 M D A z Z V x 1 M D A z Z S D g u I H g u K 3 g u I f g u J f g u L j g u J n g u K P g u K f g u K H g u K 3 g u K r g u L H g u I f g u K v g u L L g u K P g u L T g u K H g u J f g u K P g u L H g u J 7 g u K L g u Y z g u Y H g u K X g u L D g u I H g u K 3 g u I f g u J f g u K P g u L H g u K r g u J X g u Y z g u Y D g u J 7 g u L f g u Y g v Q X V 0 b 1 J l b W 9 2 Z W R D b 2 x 1 b W 5 z M S 5 7 4 L m A 4 L i q 4 L i Z 4 L i t I O C 4 i + C 4 t + C 5 i e C 4 r S w 3 f S Z x d W 9 0 O y w m c X V v d D t T Z W N 0 a W 9 u M S / g u K 3 g u K r g u L H g u I f g u K v g u L L g u K P g u L T g u K H g u J f g u K P g u L H g u J 7 g u K L g u Y z g u Y H g u K X g u L D g u I H g u Y j g u K 3 g u K r g u K P g u Y n g u L L g u I c g K F B S T 1 B D T 0 4 p I F x 1 M D A z Z V x 1 M D A z Z S D g u I H g u K 3 g u I f g u J f g u L j g u J n g u K P g u K f g u K H g u K 3 g u K r g u L H g u I f g u K v g u L L g u K P g u L T g u K H g u J f g u K P g u L H g u J 7 g u K L g u Y z g u Y H g u K X g u L D g u I H g u K 3 g u I f g u J f g u K P g u L H g u K r g u J X g u Y z g u Y D g u J 7 g u L f g u Y g v Q X V 0 b 1 J l b W 9 2 Z W R D b 2 x 1 b W 5 z M S 5 7 4 L m A 4 L i q 4 L i Z 4 L i t I O C 4 g u C 4 s u C 4 o i w 4 f S Z x d W 9 0 O y w m c X V v d D t T Z W N 0 a W 9 u M S / g u K 3 g u K r g u L H g u I f g u K v g u L L g u K P g u L T g u K H g u J f g u K P g u L H g u J 7 g u K L g u Y z g u Y H g u K X g u L D g u I H g u Y j g u K 3 g u K r g u K P g u Y n g u L L g u I c g K F B S T 1 B D T 0 4 p I F x 1 M D A z Z V x 1 M D A z Z S D g u I H g u K 3 g u I f g u J f g u L j g u J n g u K P g u K f g u K H g u K 3 g u K r g u L H g u I f g u K v g u L L g u K P g u L T g u K H g u J f g u K P g u L H g u J 7 g u K L g u Y z g u Y H g u K X g u L D g u I H g u K 3 g u I f g u J f g u K P g u L H g u K r g u J X g u Y z g u Y D g u J 7 g u L f g u Y g v Q X V 0 b 1 J l b W 9 2 Z W R D b 2 x 1 b W 5 z M S 5 7 4 L i b 4 L i j 4 L i 0 4 L i h 4 L i y 4 L i T I C j g u K v g u L j g u Y n g u J k p L D l 9 J n F 1 b 3 Q 7 L C Z x d W 9 0 O 1 N l Y 3 R p b 2 4 x L + C 4 r e C 4 q u C 4 s e C 4 h + C 4 q + C 4 s u C 4 o + C 4 t O C 4 o e C 4 l + C 4 o + C 4 s e C 4 n u C 4 o u C 5 j O C 5 g e C 4 p e C 4 s O C 4 g e C 5 i O C 4 r e C 4 q u C 4 o + C 5 i e C 4 s u C 4 h y A o U F J P U E N P T i k g X H U w M D N l X H U w M D N l I O C 4 g e C 4 r e C 4 h + C 4 l + C 4 u O C 4 m e C 4 o + C 4 p + C 4 o e C 4 r e C 4 q u C 4 s e C 4 h + C 4 q + C 4 s u C 4 o + C 4 t O C 4 o e C 4 l + C 4 o + C 4 s e C 4 n u C 4 o u C 5 j O C 5 g e C 4 p e C 4 s O C 4 g e C 4 r e C 4 h + C 4 l + C 4 o + C 4 s e C 4 q u C 4 l e C 5 j O C 5 g O C 4 n u C 4 t + C 5 i C 9 B d X R v U m V t b 3 Z l Z E N v b H V t b n M x L n v g u K H g u L n g u K X g u I T g u Y j g u L I g K F x 1 M D A y N z A w M C D g u J r g u L L g u J c p L D E w f S Z x d W 9 0 O 1 0 s J n F 1 b 3 Q 7 Q 2 9 s d W 1 u Q 2 9 1 b n Q m c X V v d D s 6 M T E s J n F 1 b 3 Q 7 S 2 V 5 Q 2 9 s d W 1 u T m F t Z X M m c X V v d D s 6 W 1 0 s J n F 1 b 3 Q 7 Q 2 9 s d W 1 u S W R l b n R p d G l l c y Z x d W 9 0 O z p b J n F 1 b 3 Q 7 U 2 V j d G l v b j E v 4 L i t 4 L i q 4 L i x 4 L i H 4 L i r 4 L i y 4 L i j 4 L i 0 4 L i h 4 L i X 4 L i j 4 L i x 4 L i e 4 L i i 4 L m M 4 L m B 4 L i l 4 L i w 4 L i B 4 L m I 4 L i t 4 L i q 4 L i j 4 L m J 4 L i y 4 L i H I C h Q U k 9 Q Q 0 9 O K S B c d T A w M 2 V c d T A w M 2 U g 4 L i B 4 L i t 4 L i H 4 L i X 4 L i 4 4 L i Z 4 L i j 4 L i n 4 L i h 4 L i t 4 L i q 4 L i x 4 L i H 4 L i r 4 L i y 4 L i j 4 L i 0 4 L i h 4 L i X 4 L i j 4 L i x 4 L i e 4 L i i 4 L m M 4 L m B 4 L i l 4 L i w 4 L i B 4 L i t 4 L i H 4 L i X 4 L i j 4 L i x 4 L i q 4 L i V 4 L m M 4 L m A 4 L i e 4 L i 3 4 L m I L 0 F 1 d G 9 S Z W 1 v d m V k Q 2 9 s d W 1 u c z E u e + C 4 q + C 4 p e C 4 s e C 4 g e C 4 l + C 4 o + C 4 s e C 4 n u C 4 o u C 5 j C w w f S Z x d W 9 0 O y w m c X V v d D t T Z W N 0 a W 9 u M S / g u K 3 g u K r g u L H g u I f g u K v g u L L g u K P g u L T g u K H g u J f g u K P g u L H g u J 7 g u K L g u Y z g u Y H g u K X g u L D g u I H g u Y j g u K 3 g u K r g u K P g u Y n g u L L g u I c g K F B S T 1 B D T 0 4 p I F x 1 M D A z Z V x 1 M D A z Z S D g u I H g u K 3 g u I f g u J f g u L j g u J n g u K P g u K f g u K H g u K 3 g u K r g u L H g u I f g u K v g u L L g u K P g u L T g u K H g u J f g u K P g u L H g u J 7 g u K L g u Y z g u Y H g u K X g u L D g u I H g u K 3 g u I f g u J f g u K P g u L H g u K r g u J X g u Y z g u Y D g u J 7 g u L f g u Y g v Q X V 0 b 1 J l b W 9 2 Z W R D b 2 x 1 b W 5 z M S 5 7 4 L m A 4 L i b 4 L i 0 4 L i U L D F 9 J n F 1 b 3 Q 7 L C Z x d W 9 0 O 1 N l Y 3 R p b 2 4 x L + C 4 r e C 4 q u C 4 s e C 4 h + C 4 q + C 4 s u C 4 o + C 4 t O C 4 o e C 4 l + C 4 o + C 4 s e C 4 n u C 4 o u C 5 j O C 5 g e C 4 p e C 4 s O C 4 g e C 5 i O C 4 r e C 4 q u C 4 o + C 5 i e C 4 s u C 4 h y A o U F J P U E N P T i k g X H U w M D N l X H U w M D N l I O C 4 g e C 4 r e C 4 h + C 4 l + C 4 u O C 4 m e C 4 o + C 4 p + C 4 o e C 4 r e C 4 q u C 4 s e C 4 h + C 4 q + C 4 s u C 4 o + C 4 t O C 4 o e C 4 l + C 4 o + C 4 s e C 4 n u C 4 o u C 5 j O C 5 g e C 4 p e C 4 s O C 4 g e C 4 r e C 4 h + C 4 l + C 4 o + C 4 s e C 4 q u C 4 l e C 5 j O C 5 g O C 4 n u C 4 t + C 5 i C 9 B d X R v U m V t b 3 Z l Z E N v b H V t b n M x L n v g u K r g u L n g u I f g u K r g u L j g u J Q s M n 0 m c X V v d D s s J n F 1 b 3 Q 7 U 2 V j d G l v b j E v 4 L i t 4 L i q 4 L i x 4 L i H 4 L i r 4 L i y 4 L i j 4 L i 0 4 L i h 4 L i X 4 L i j 4 L i x 4 L i e 4 L i i 4 L m M 4 L m B 4 L i l 4 L i w 4 L i B 4 L m I 4 L i t 4 L i q 4 L i j 4 L m J 4 L i y 4 L i H I C h Q U k 9 Q Q 0 9 O K S B c d T A w M 2 V c d T A w M 2 U g 4 L i B 4 L i t 4 L i H 4 L i X 4 L i 4 4 L i Z 4 L i j 4 L i n 4 L i h 4 L i t 4 L i q 4 L i x 4 L i H 4 L i r 4 L i y 4 L i j 4 L i 0 4 L i h 4 L i X 4 L i j 4 L i x 4 L i e 4 L i i 4 L m M 4 L m B 4 L i l 4 L i w 4 L i B 4 L i t 4 L i H 4 L i X 4 L i j 4 L i x 4 L i q 4 L i V 4 L m M 4 L m A 4 L i e 4 L i 3 4 L m I L 0 F 1 d G 9 S Z W 1 v d m V k Q 2 9 s d W 1 u c z E u e + C 4 l e C 5 i O C 4 s + C 4 q u C 4 u O C 4 l C w z f S Z x d W 9 0 O y w m c X V v d D t T Z W N 0 a W 9 u M S / g u K 3 g u K r g u L H g u I f g u K v g u L L g u K P g u L T g u K H g u J f g u K P g u L H g u J 7 g u K L g u Y z g u Y H g u K X g u L D g u I H g u Y j g u K 3 g u K r g u K P g u Y n g u L L g u I c g K F B S T 1 B D T 0 4 p I F x 1 M D A z Z V x 1 M D A z Z S D g u I H g u K 3 g u I f g u J f g u L j g u J n g u K P g u K f g u K H g u K 3 g u K r g u L H g u I f g u K v g u L L g u K P g u L T g u K H g u J f g u K P g u L H g u J 7 g u K L g u Y z g u Y H g u K X g u L D g u I H g u K 3 g u I f g u J f g u K P g u L H g u K r g u J X g u Y z g u Y D g u J 7 g u L f g u Y g v Q X V 0 b 1 J l b W 9 2 Z W R D b 2 x 1 b W 5 z M S 5 7 4 L i l 4 L m I 4 L i y 4 L i q 4 L i 4 4 L i U L D R 9 J n F 1 b 3 Q 7 L C Z x d W 9 0 O 1 N l Y 3 R p b 2 4 x L + C 4 r e C 4 q u C 4 s e C 4 h + C 4 q + C 4 s u C 4 o + C 4 t O C 4 o e C 4 l + C 4 o + C 4 s e C 4 n u C 4 o u C 5 j O C 5 g e C 4 p e C 4 s O C 4 g e C 5 i O C 4 r e C 4 q u C 4 o + C 5 i e C 4 s u C 4 h y A o U F J P U E N P T i k g X H U w M D N l X H U w M D N l I O C 4 g e C 4 r e C 4 h + C 4 l + C 4 u O C 4 m e C 4 o + C 4 p + C 4 o e C 4 r e C 4 q u C 4 s e C 4 h + C 4 q + C 4 s u C 4 o + C 4 t O C 4 o e C 4 l + C 4 o + C 4 s e C 4 n u C 4 o u C 5 j O C 5 g e C 4 p e C 4 s O C 4 g e C 4 r e C 4 h + C 4 l + C 4 o + C 4 s e C 4 q u C 4 l e C 5 j O C 5 g O C 4 n u C 4 t + C 5 i C 9 B d X R v U m V t b 3 Z l Z E N v b H V t b n M x L n v g u Y D g u J v g u K X g u L X g u Y j g u K L g u J k g 4 L m B 4 L i b 4 L i l 4 L i H L D V 9 J n F 1 b 3 Q 7 L C Z x d W 9 0 O 1 N l Y 3 R p b 2 4 x L + C 4 r e C 4 q u C 4 s e C 4 h + C 4 q + C 4 s u C 4 o + C 4 t O C 4 o e C 4 l + C 4 o + C 4 s e C 4 n u C 4 o u C 5 j O C 5 g e C 4 p e C 4 s O C 4 g e C 5 i O C 4 r e C 4 q u C 4 o + C 5 i e C 4 s u C 4 h y A o U F J P U E N P T i k g X H U w M D N l X H U w M D N l I O C 4 g e C 4 r e C 4 h + C 4 l + C 4 u O C 4 m e C 4 o + C 4 p + C 4 o e C 4 r e C 4 q u C 4 s e C 4 h + C 4 q + C 4 s u C 4 o + C 4 t O C 4 o e C 4 l + C 4 o + C 4 s e C 4 n u C 4 o u C 5 j O C 5 g e C 4 p e C 4 s O C 4 g e C 4 r e C 4 h + C 4 l + C 4 o + C 4 s e C 4 q u C 4 l e C 5 j O C 5 g O C 4 n u C 4 t + C 5 i C 9 B d X R v U m V t b 3 Z l Z E N v b H V t b n M x L n s l 4 L m A 4 L i b 4 L i l 4 L i 1 4 L m I 4 L i i 4 L i Z I O C 5 g e C 4 m + C 4 p e C 4 h y w 2 f S Z x d W 9 0 O y w m c X V v d D t T Z W N 0 a W 9 u M S / g u K 3 g u K r g u L H g u I f g u K v g u L L g u K P g u L T g u K H g u J f g u K P g u L H g u J 7 g u K L g u Y z g u Y H g u K X g u L D g u I H g u Y j g u K 3 g u K r g u K P g u Y n g u L L g u I c g K F B S T 1 B D T 0 4 p I F x 1 M D A z Z V x 1 M D A z Z S D g u I H g u K 3 g u I f g u J f g u L j g u J n g u K P g u K f g u K H g u K 3 g u K r g u L H g u I f g u K v g u L L g u K P g u L T g u K H g u J f g u K P g u L H g u J 7 g u K L g u Y z g u Y H g u K X g u L D g u I H g u K 3 g u I f g u J f g u K P g u L H g u K r g u J X g u Y z g u Y D g u J 7 g u L f g u Y g v Q X V 0 b 1 J l b W 9 2 Z W R D b 2 x 1 b W 5 z M S 5 7 4 L m A 4 L i q 4 L i Z 4 L i t I O C 4 i + C 4 t + C 5 i e C 4 r S w 3 f S Z x d W 9 0 O y w m c X V v d D t T Z W N 0 a W 9 u M S / g u K 3 g u K r g u L H g u I f g u K v g u L L g u K P g u L T g u K H g u J f g u K P g u L H g u J 7 g u K L g u Y z g u Y H g u K X g u L D g u I H g u Y j g u K 3 g u K r g u K P g u Y n g u L L g u I c g K F B S T 1 B D T 0 4 p I F x 1 M D A z Z V x 1 M D A z Z S D g u I H g u K 3 g u I f g u J f g u L j g u J n g u K P g u K f g u K H g u K 3 g u K r g u L H g u I f g u K v g u L L g u K P g u L T g u K H g u J f g u K P g u L H g u J 7 g u K L g u Y z g u Y H g u K X g u L D g u I H g u K 3 g u I f g u J f g u K P g u L H g u K r g u J X g u Y z g u Y D g u J 7 g u L f g u Y g v Q X V 0 b 1 J l b W 9 2 Z W R D b 2 x 1 b W 5 z M S 5 7 4 L m A 4 L i q 4 L i Z 4 L i t I O C 4 g u C 4 s u C 4 o i w 4 f S Z x d W 9 0 O y w m c X V v d D t T Z W N 0 a W 9 u M S / g u K 3 g u K r g u L H g u I f g u K v g u L L g u K P g u L T g u K H g u J f g u K P g u L H g u J 7 g u K L g u Y z g u Y H g u K X g u L D g u I H g u Y j g u K 3 g u K r g u K P g u Y n g u L L g u I c g K F B S T 1 B D T 0 4 p I F x 1 M D A z Z V x 1 M D A z Z S D g u I H g u K 3 g u I f g u J f g u L j g u J n g u K P g u K f g u K H g u K 3 g u K r g u L H g u I f g u K v g u L L g u K P g u L T g u K H g u J f g u K P g u L H g u J 7 g u K L g u Y z g u Y H g u K X g u L D g u I H g u K 3 g u I f g u J f g u K P g u L H g u K r g u J X g u Y z g u Y D g u J 7 g u L f g u Y g v Q X V 0 b 1 J l b W 9 2 Z W R D b 2 x 1 b W 5 z M S 5 7 4 L i b 4 L i j 4 L i 0 4 L i h 4 L i y 4 L i T I C j g u K v g u L j g u Y n g u J k p L D l 9 J n F 1 b 3 Q 7 L C Z x d W 9 0 O 1 N l Y 3 R p b 2 4 x L + C 4 r e C 4 q u C 4 s e C 4 h + C 4 q + C 4 s u C 4 o + C 4 t O C 4 o e C 4 l + C 4 o + C 4 s e C 4 n u C 4 o u C 5 j O C 5 g e C 4 p e C 4 s O C 4 g e C 5 i O C 4 r e C 4 q u C 4 o + C 5 i e C 4 s u C 4 h y A o U F J P U E N P T i k g X H U w M D N l X H U w M D N l I O C 4 g e C 4 r e C 4 h + C 4 l + C 4 u O C 4 m e C 4 o + C 4 p + C 4 o e C 4 r e C 4 q u C 4 s e C 4 h + C 4 q + C 4 s u C 4 o + C 4 t O C 4 o e C 4 l + C 4 o + C 4 s e C 4 n u C 4 o u C 5 j O C 5 g e C 4 p e C 4 s O C 4 g e C 4 r e C 4 h + C 4 l + C 4 o + C 4 s e C 4 q u C 4 l e C 5 j O C 5 g O C 4 n u C 4 t + C 5 i C 9 B d X R v U m V t b 3 Z l Z E N v b H V t b n M x L n v g u K H g u L n g u K X g u I T g u Y j g u L I g K F x 1 M D A y N z A w M C D g u J r g u L L g u J c p L D E w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J U U w J U I 4 J U F E J U U w J U I 4 J U F B J U U w J U I 4 J U I x J U U w J U I 4 J T g 3 J U U w J U I 4 J U F C J U U w J U I 4 J U I y J U U w J U I 4 J U E z J U U w J U I 4 J U I 0 J U U w J U I 4 J U E x J U U w J U I 4 J T k 3 J U U w J U I 4 J U E z J U U w J U I 4 J U I x J U U w J U I 4 J T l F J U U w J U I 4 J U E y J U U w J U I 5 J T h D J U U w J U I 5 J T g x J U U w J U I 4 J U E 1 J U U w J U I 4 J U I w J U U w J U I 4 J T g x J U U w J U I 5 J T g 4 J U U w J U I 4 J U F E J U U w J U I 4 J U F B J U U w J U I 4 J U E z J U U w J U I 5 J T g 5 J U U w J U I 4 J U I y J U U w J U I 4 J T g 3 J T I w K F B S T 1 B D T 0 4 p J T I w J T N F J T N F J T I w J U U w J U I 4 J T g x J U U w J U I 4 J U F E J U U w J U I 4 J T g 3 J U U w J U I 4 J T k 3 J U U w J U I 4 J U I 4 J U U w J U I 4 J T k 5 J U U w J U I 4 J U E z J U U w J U I 4 J U E 3 J U U w J U I 4 J U E x J U U w J U I 4 J U F E J U U w J U I 4 J U F B J U U w J U I 4 J U I x J U U w J U I 4 J T g 3 J U U w J U I 4 J U F C J U U w J U I 4 J U I y J U U w J U I 4 J U E z J U U w J U I 4 J U I 0 J U U w J U I 4 J U E x J U U w J U I 4 J T k 3 J U U w J U I 4 J U E z J U U w J U I 4 J U I x J U U w J U I 4 J T l F J U U w J U I 4 J U E y J U U w J U I 5 J T h D J U U w J U I 5 J T g x J U U w J U I 4 J U E 1 J U U w J U I 4 J U I w J U U w J U I 4 J T g x J U U w J U I 4 J U F E J U U w J U I 4 J T g 3 J U U w J U I 4 J T k 3 J U U w J U I 4 J U E z J U U w J U I 4 J U I x J U U w J U I 4 J U F B J U U w J U I 4 J T k 1 J U U w J U I 5 J T h D J T I w K D M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F M C V C O C V B R C V F M C V C O C V B Q S V F M C V C O C V C M S V F M C V C O C U 4 N y V F M C V C O C V B Q i V F M C V C O C V C M i V F M C V C O C V B M y V F M C V C O C V C N C V F M C V C O C V B M S V F M C V C O C U 5 N y V F M C V C O C V B M y V F M C V C O C V C M S V F M C V C O C U 5 R S V F M C V C O C V B M i V F M C V C O S U 4 Q y V F M C V C O S U 4 M S V F M C V C O C V B N S V F M C V C O C V C M C V F M C V C O C U 4 M S V F M C V C O S U 4 O C V F M C V C O C V B R C V F M C V C O C V B Q S V F M C V C O C V B M y V F M C V C O S U 4 O S V F M C V C O C V C M i V F M C V C O C U 4 N y U y M C h Q U k 9 Q Q 0 9 O K S U y M C U z R S U z R S U y M C V F M C V C O C U 4 M S V F M C V C O C V B R C V F M C V C O C U 4 N y V F M C V C O C U 5 N y V F M C V C O C V C O C V F M C V C O C U 5 O S V F M C V C O C V B M y V F M C V C O C V B N y V F M C V C O C V B M S V F M C V C O C V B R C V F M C V C O C V B Q S V F M C V C O C V C M S V F M C V C O C U 4 N y V F M C V C O C V B Q i V F M C V C O C V C M i V F M C V C O C V B M y V F M C V C O C V C N C V F M C V C O C V B M S V F M C V C O C U 5 N y V F M C V C O C V B M y V F M C V C O C V C M S V F M C V C O C U 5 R S V F M C V C O C V B M i V F M C V C O S U 4 Q y V F M C V C O S U 4 M S V F M C V C O C V B N S V F M C V C O C V C M C V F M C V C O C U 4 M S V F M C V C O C V B R C V F M C V C O C U 4 N y V F M C V C O C U 5 N y V F M C V C O C V B M y V F M C V C O C V C M S V F M C V C O C V B Q S V F M C V C O C U 5 N S V F M C V C O S U 4 Q y U y M C g z K S 9 E Y X R h M T g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T A l Q j g l Q U Q l R T A l Q j g l Q U E l R T A l Q j g l Q j E l R T A l Q j g l O D c l R T A l Q j g l Q U I l R T A l Q j g l Q j I l R T A l Q j g l Q T M l R T A l Q j g l Q j Q l R T A l Q j g l Q T E l R T A l Q j g l O T c l R T A l Q j g l Q T M l R T A l Q j g l Q j E l R T A l Q j g l O U U l R T A l Q j g l Q T I l R T A l Q j k l O E M l R T A l Q j k l O D E l R T A l Q j g l Q T U l R T A l Q j g l Q j A l R T A l Q j g l O D E l R T A l Q j k l O D g l R T A l Q j g l Q U Q l R T A l Q j g l Q U E l R T A l Q j g l Q T M l R T A l Q j k l O D k l R T A l Q j g l Q j I l R T A l Q j g l O D c l M j A o U F J P U E N P T i k l M j A l M 0 U l M 0 U l M j A l R T A l Q j g l O D E l R T A l Q j g l Q U Q l R T A l Q j g l O D c l R T A l Q j g l O T c l R T A l Q j g l Q j g l R T A l Q j g l O T k l R T A l Q j g l Q T M l R T A l Q j g l Q T c l R T A l Q j g l Q T E l R T A l Q j g l Q U Q l R T A l Q j g l Q U E l R T A l Q j g l Q j E l R T A l Q j g l O D c l R T A l Q j g l Q U I l R T A l Q j g l Q j I l R T A l Q j g l Q T M l R T A l Q j g l Q j Q l R T A l Q j g l Q T E l R T A l Q j g l O T c l R T A l Q j g l Q T M l R T A l Q j g l Q j E l R T A l Q j g l O U U l R T A l Q j g l Q T I l R T A l Q j k l O E M l R T A l Q j k l O D E l R T A l Q j g l Q T U l R T A l Q j g l Q j A l R T A l Q j g l O D E l R T A l Q j g l Q U Q l R T A l Q j g l O D c l R T A l Q j g l O T c l R T A l Q j g l Q T M l R T A l Q j g l Q j E l R T A l Q j g l Q U E l R T A l Q j g l O T U l R T A l Q j k l O E M l M j A o M y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T A l Q j g l Q U Q l R T A l Q j g l Q U E l R T A l Q j g l Q j E l R T A l Q j g l O D c l R T A l Q j g l Q U I l R T A l Q j g l Q j I l R T A l Q j g l Q T M l R T A l Q j g l Q j Q l R T A l Q j g l Q T E l R T A l Q j g l O T c l R T A l Q j g l Q T M l R T A l Q j g l Q j E l R T A l Q j g l O U U l R T A l Q j g l Q T I l R T A l Q j k l O E M l R T A l Q j k l O D E l R T A l Q j g l Q T U l R T A l Q j g l Q j A l R T A l Q j g l O D E l R T A l Q j k l O D g l R T A l Q j g l Q U Q l R T A l Q j g l Q U E l R T A l Q j g l Q T M l R T A l Q j k l O D k l R T A l Q j g l Q j I l R T A l Q j g l O D c l M j A o U F J P U E N P T i k l M j A l M 0 U l M 0 U l M j A l R T A l Q j g l O U E l R T A l Q j g l Q T M l R T A l Q j g l Q j Q l R T A l Q j g l O D E l R T A l Q j g l Q j I l R T A l Q j g l Q T M l R T A l Q j g l Q T M l R T A l Q j g l Q j E l R T A l Q j g l O U E l R T A l Q j k l O D A l R T A l Q j g l Q U I l R T A l Q j g l Q T E l R T A l Q j g l Q j I l R T A l Q j g l O D E l R T A l Q j k l O D g l R T A l Q j g l Q U Q l R T A l Q j g l Q U E l R T A l Q j g l Q T M l R T A l Q j k l O D k l R T A l Q j g l Q j I l R T A l Q j g l O D c l M j A o Q 0 9 O U y k l M j A o M y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R d W V y e U l E I i B W Y W x 1 Z T 0 i c z F k Z G F k Z D g 1 L T B i M D M t N G V h O S 1 i M 2 E 5 L W Y 3 Y T k 2 M j h j M G F h Z i I g L z 4 8 R W 5 0 c n k g V H l w Z T 0 i R m l s b E V y c m 9 y Q 2 9 k Z S I g V m F s d W U 9 I n N V b m t u b 3 d u I i A v P j x F b n R y e S B U e X B l P S J B Z G R l Z F R v R G F 0 Y U 1 v Z G V s I i B W Y W x 1 Z T 0 i b D A i I C 8 + P E V u d H J 5 I F R 5 c G U 9 I k Z p b G x M Y X N 0 V X B k Y X R l Z C I g V m F s d W U 9 I m Q y M D I 0 L T A 0 L T E 4 V D E w O j E w O j E 1 L j g 0 O D A y O T B a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M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4 L i t 4 L i q 4 L i x 4 L i H 4 L i r 4 L i y 4 L i j 4 L i 0 4 L i h 4 L i X 4 L i j 4 L i x 4 L i e 4 L i i 4 L m M 4 L m B 4 L i l 4 L i w 4 L i B 4 L m I 4 L i t 4 L i q 4 L i j 4 L m J 4 L i y 4 L i H I C h Q U k 9 Q Q 0 9 O K S B c d T A w M 2 V c d T A w M 2 U g 4 L i a 4 L i j 4 L i 0 4 L i B 4 L i y 4 L i j 4 L i j 4 L i x 4 L i a 4 L m A 4 L i r 4 L i h 4 L i y 4 L i B 4 L m I 4 L i t 4 L i q 4 L i j 4 L m J 4 L i y 4 L i H I C h D T 0 5 T K S 9 B d X R v U m V t b 3 Z l Z E N v b H V t b n M x L n v g u K v g u K X g u L H g u I H g u J f g u K P g u L H g u J 7 g u K L g u Y w s M H 0 m c X V v d D s s J n F 1 b 3 Q 7 U 2 V j d G l v b j E v 4 L i t 4 L i q 4 L i x 4 L i H 4 L i r 4 L i y 4 L i j 4 L i 0 4 L i h 4 L i X 4 L i j 4 L i x 4 L i e 4 L i i 4 L m M 4 L m B 4 L i l 4 L i w 4 L i B 4 L m I 4 L i t 4 L i q 4 L i j 4 L m J 4 L i y 4 L i H I C h Q U k 9 Q Q 0 9 O K S B c d T A w M 2 V c d T A w M 2 U g 4 L i a 4 L i j 4 L i 0 4 L i B 4 L i y 4 L i j 4 L i j 4 L i x 4 L i a 4 L m A 4 L i r 4 L i h 4 L i y 4 L i B 4 L m I 4 L i t 4 L i q 4 L i j 4 L m J 4 L i y 4 L i H I C h D T 0 5 T K S 9 B d X R v U m V t b 3 Z l Z E N v b H V t b n M x L n v g u Y D g u J v g u L T g u J Q s M X 0 m c X V v d D s s J n F 1 b 3 Q 7 U 2 V j d G l v b j E v 4 L i t 4 L i q 4 L i x 4 L i H 4 L i r 4 L i y 4 L i j 4 L i 0 4 L i h 4 L i X 4 L i j 4 L i x 4 L i e 4 L i i 4 L m M 4 L m B 4 L i l 4 L i w 4 L i B 4 L m I 4 L i t 4 L i q 4 L i j 4 L m J 4 L i y 4 L i H I C h Q U k 9 Q Q 0 9 O K S B c d T A w M 2 V c d T A w M 2 U g 4 L i a 4 L i j 4 L i 0 4 L i B 4 L i y 4 L i j 4 L i j 4 L i x 4 L i a 4 L m A 4 L i r 4 L i h 4 L i y 4 L i B 4 L m I 4 L i t 4 L i q 4 L i j 4 L m J 4 L i y 4 L i H I C h D T 0 5 T K S 9 B d X R v U m V t b 3 Z l Z E N v b H V t b n M x L n v g u K r g u L n g u I f g u K r g u L j g u J Q s M n 0 m c X V v d D s s J n F 1 b 3 Q 7 U 2 V j d G l v b j E v 4 L i t 4 L i q 4 L i x 4 L i H 4 L i r 4 L i y 4 L i j 4 L i 0 4 L i h 4 L i X 4 L i j 4 L i x 4 L i e 4 L i i 4 L m M 4 L m B 4 L i l 4 L i w 4 L i B 4 L m I 4 L i t 4 L i q 4 L i j 4 L m J 4 L i y 4 L i H I C h Q U k 9 Q Q 0 9 O K S B c d T A w M 2 V c d T A w M 2 U g 4 L i a 4 L i j 4 L i 0 4 L i B 4 L i y 4 L i j 4 L i j 4 L i x 4 L i a 4 L m A 4 L i r 4 L i h 4 L i y 4 L i B 4 L m I 4 L i t 4 L i q 4 L i j 4 L m J 4 L i y 4 L i H I C h D T 0 5 T K S 9 B d X R v U m V t b 3 Z l Z E N v b H V t b n M x L n v g u J X g u Y j g u L P g u K r g u L j g u J Q s M 3 0 m c X V v d D s s J n F 1 b 3 Q 7 U 2 V j d G l v b j E v 4 L i t 4 L i q 4 L i x 4 L i H 4 L i r 4 L i y 4 L i j 4 L i 0 4 L i h 4 L i X 4 L i j 4 L i x 4 L i e 4 L i i 4 L m M 4 L m B 4 L i l 4 L i w 4 L i B 4 L m I 4 L i t 4 L i q 4 L i j 4 L m J 4 L i y 4 L i H I C h Q U k 9 Q Q 0 9 O K S B c d T A w M 2 V c d T A w M 2 U g 4 L i a 4 L i j 4 L i 0 4 L i B 4 L i y 4 L i j 4 L i j 4 L i x 4 L i a 4 L m A 4 L i r 4 L i h 4 L i y 4 L i B 4 L m I 4 L i t 4 L i q 4 L i j 4 L m J 4 L i y 4 L i H I C h D T 0 5 T K S 9 B d X R v U m V t b 3 Z l Z E N v b H V t b n M x L n v g u K X g u Y j g u L L g u K r g u L j g u J Q s N H 0 m c X V v d D s s J n F 1 b 3 Q 7 U 2 V j d G l v b j E v 4 L i t 4 L i q 4 L i x 4 L i H 4 L i r 4 L i y 4 L i j 4 L i 0 4 L i h 4 L i X 4 L i j 4 L i x 4 L i e 4 L i i 4 L m M 4 L m B 4 L i l 4 L i w 4 L i B 4 L m I 4 L i t 4 L i q 4 L i j 4 L m J 4 L i y 4 L i H I C h Q U k 9 Q Q 0 9 O K S B c d T A w M 2 V c d T A w M 2 U g 4 L i a 4 L i j 4 L i 0 4 L i B 4 L i y 4 L i j 4 L i j 4 L i x 4 L i a 4 L m A 4 L i r 4 L i h 4 L i y 4 L i B 4 L m I 4 L i t 4 L i q 4 L i j 4 L m J 4 L i y 4 L i H I C h D T 0 5 T K S 9 B d X R v U m V t b 3 Z l Z E N v b H V t b n M x L n v g u Y D g u J v g u K X g u L X g u Y j g u K L g u J k g 4 L m B 4 L i b 4 L i l 4 L i H L D V 9 J n F 1 b 3 Q 7 L C Z x d W 9 0 O 1 N l Y 3 R p b 2 4 x L + C 4 r e C 4 q u C 4 s e C 4 h + C 4 q + C 4 s u C 4 o + C 4 t O C 4 o e C 4 l + C 4 o + C 4 s e C 4 n u C 4 o u C 5 j O C 5 g e C 4 p e C 4 s O C 4 g e C 5 i O C 4 r e C 4 q u C 4 o + C 5 i e C 4 s u C 4 h y A o U F J P U E N P T i k g X H U w M D N l X H U w M D N l I O C 4 m u C 4 o + C 4 t O C 4 g e C 4 s u C 4 o + C 4 o + C 4 s e C 4 m u C 5 g O C 4 q + C 4 o e C 4 s u C 4 g e C 5 i O C 4 r e C 4 q u C 4 o + C 5 i e C 4 s u C 4 h y A o Q 0 9 O U y k v Q X V 0 b 1 J l b W 9 2 Z W R D b 2 x 1 b W 5 z M S 5 7 J e C 5 g O C 4 m + C 4 p e C 4 t e C 5 i O C 4 o u C 4 m S D g u Y H g u J v g u K X g u I c s N n 0 m c X V v d D s s J n F 1 b 3 Q 7 U 2 V j d G l v b j E v 4 L i t 4 L i q 4 L i x 4 L i H 4 L i r 4 L i y 4 L i j 4 L i 0 4 L i h 4 L i X 4 L i j 4 L i x 4 L i e 4 L i i 4 L m M 4 L m B 4 L i l 4 L i w 4 L i B 4 L m I 4 L i t 4 L i q 4 L i j 4 L m J 4 L i y 4 L i H I C h Q U k 9 Q Q 0 9 O K S B c d T A w M 2 V c d T A w M 2 U g 4 L i a 4 L i j 4 L i 0 4 L i B 4 L i y 4 L i j 4 L i j 4 L i x 4 L i a 4 L m A 4 L i r 4 L i h 4 L i y 4 L i B 4 L m I 4 L i t 4 L i q 4 L i j 4 L m J 4 L i y 4 L i H I C h D T 0 5 T K S 9 B d X R v U m V t b 3 Z l Z E N v b H V t b n M x L n v g u Y D g u K r g u J n g u K 0 g 4 L i L 4 L i 3 4 L m J 4 L i t L D d 9 J n F 1 b 3 Q 7 L C Z x d W 9 0 O 1 N l Y 3 R p b 2 4 x L + C 4 r e C 4 q u C 4 s e C 4 h + C 4 q + C 4 s u C 4 o + C 4 t O C 4 o e C 4 l + C 4 o + C 4 s e C 4 n u C 4 o u C 5 j O C 5 g e C 4 p e C 4 s O C 4 g e C 5 i O C 4 r e C 4 q u C 4 o + C 5 i e C 4 s u C 4 h y A o U F J P U E N P T i k g X H U w M D N l X H U w M D N l I O C 4 m u C 4 o + C 4 t O C 4 g e C 4 s u C 4 o + C 4 o + C 4 s e C 4 m u C 5 g O C 4 q + C 4 o e C 4 s u C 4 g e C 5 i O C 4 r e C 4 q u C 4 o + C 5 i e C 4 s u C 4 h y A o Q 0 9 O U y k v Q X V 0 b 1 J l b W 9 2 Z W R D b 2 x 1 b W 5 z M S 5 7 4 L m A 4 L i q 4 L i Z 4 L i t I O C 4 g u C 4 s u C 4 o i w 4 f S Z x d W 9 0 O y w m c X V v d D t T Z W N 0 a W 9 u M S / g u K 3 g u K r g u L H g u I f g u K v g u L L g u K P g u L T g u K H g u J f g u K P g u L H g u J 7 g u K L g u Y z g u Y H g u K X g u L D g u I H g u Y j g u K 3 g u K r g u K P g u Y n g u L L g u I c g K F B S T 1 B D T 0 4 p I F x 1 M D A z Z V x 1 M D A z Z S D g u J r g u K P g u L T g u I H g u L L g u K P g u K P g u L H g u J r g u Y D g u K v g u K H g u L L g u I H g u Y j g u K 3 g u K r g u K P g u Y n g u L L g u I c g K E N P T l M p L 0 F 1 d G 9 S Z W 1 v d m V k Q 2 9 s d W 1 u c z E u e + C 4 m + C 4 o + C 4 t O C 4 o e C 4 s u C 4 k y A o 4 L i r 4 L i 4 4 L m J 4 L i Z K S w 5 f S Z x d W 9 0 O y w m c X V v d D t T Z W N 0 a W 9 u M S / g u K 3 g u K r g u L H g u I f g u K v g u L L g u K P g u L T g u K H g u J f g u K P g u L H g u J 7 g u K L g u Y z g u Y H g u K X g u L D g u I H g u Y j g u K 3 g u K r g u K P g u Y n g u L L g u I c g K F B S T 1 B D T 0 4 p I F x 1 M D A z Z V x 1 M D A z Z S D g u J r g u K P g u L T g u I H g u L L g u K P g u K P g u L H g u J r g u Y D g u K v g u K H g u L L g u I H g u Y j g u K 3 g u K r g u K P g u Y n g u L L g u I c g K E N P T l M p L 0 F 1 d G 9 S Z W 1 v d m V k Q 2 9 s d W 1 u c z E u e + C 4 o e C 4 u e C 4 p e C 4 h O C 5 i O C 4 s i A o X H U w M D I 3 M D A w I O C 4 m u C 4 s u C 4 l y k s M T B 9 J n F 1 b 3 Q 7 X S w m c X V v d D t D b 2 x 1 b W 5 D b 3 V u d C Z x d W 9 0 O z o x M S w m c X V v d D t L Z X l D b 2 x 1 b W 5 O Y W 1 l c y Z x d W 9 0 O z p b X S w m c X V v d D t D b 2 x 1 b W 5 J Z G V u d G l 0 a W V z J n F 1 b 3 Q 7 O l s m c X V v d D t T Z W N 0 a W 9 u M S / g u K 3 g u K r g u L H g u I f g u K v g u L L g u K P g u L T g u K H g u J f g u K P g u L H g u J 7 g u K L g u Y z g u Y H g u K X g u L D g u I H g u Y j g u K 3 g u K r g u K P g u Y n g u L L g u I c g K F B S T 1 B D T 0 4 p I F x 1 M D A z Z V x 1 M D A z Z S D g u J r g u K P g u L T g u I H g u L L g u K P g u K P g u L H g u J r g u Y D g u K v g u K H g u L L g u I H g u Y j g u K 3 g u K r g u K P g u Y n g u L L g u I c g K E N P T l M p L 0 F 1 d G 9 S Z W 1 v d m V k Q 2 9 s d W 1 u c z E u e + C 4 q + C 4 p e C 4 s e C 4 g e C 4 l + C 4 o + C 4 s e C 4 n u C 4 o u C 5 j C w w f S Z x d W 9 0 O y w m c X V v d D t T Z W N 0 a W 9 u M S / g u K 3 g u K r g u L H g u I f g u K v g u L L g u K P g u L T g u K H g u J f g u K P g u L H g u J 7 g u K L g u Y z g u Y H g u K X g u L D g u I H g u Y j g u K 3 g u K r g u K P g u Y n g u L L g u I c g K F B S T 1 B D T 0 4 p I F x 1 M D A z Z V x 1 M D A z Z S D g u J r g u K P g u L T g u I H g u L L g u K P g u K P g u L H g u J r g u Y D g u K v g u K H g u L L g u I H g u Y j g u K 3 g u K r g u K P g u Y n g u L L g u I c g K E N P T l M p L 0 F 1 d G 9 S Z W 1 v d m V k Q 2 9 s d W 1 u c z E u e + C 5 g O C 4 m + C 4 t O C 4 l C w x f S Z x d W 9 0 O y w m c X V v d D t T Z W N 0 a W 9 u M S / g u K 3 g u K r g u L H g u I f g u K v g u L L g u K P g u L T g u K H g u J f g u K P g u L H g u J 7 g u K L g u Y z g u Y H g u K X g u L D g u I H g u Y j g u K 3 g u K r g u K P g u Y n g u L L g u I c g K F B S T 1 B D T 0 4 p I F x 1 M D A z Z V x 1 M D A z Z S D g u J r g u K P g u L T g u I H g u L L g u K P g u K P g u L H g u J r g u Y D g u K v g u K H g u L L g u I H g u Y j g u K 3 g u K r g u K P g u Y n g u L L g u I c g K E N P T l M p L 0 F 1 d G 9 S Z W 1 v d m V k Q 2 9 s d W 1 u c z E u e + C 4 q u C 4 u e C 4 h + C 4 q u C 4 u O C 4 l C w y f S Z x d W 9 0 O y w m c X V v d D t T Z W N 0 a W 9 u M S / g u K 3 g u K r g u L H g u I f g u K v g u L L g u K P g u L T g u K H g u J f g u K P g u L H g u J 7 g u K L g u Y z g u Y H g u K X g u L D g u I H g u Y j g u K 3 g u K r g u K P g u Y n g u L L g u I c g K F B S T 1 B D T 0 4 p I F x 1 M D A z Z V x 1 M D A z Z S D g u J r g u K P g u L T g u I H g u L L g u K P g u K P g u L H g u J r g u Y D g u K v g u K H g u L L g u I H g u Y j g u K 3 g u K r g u K P g u Y n g u L L g u I c g K E N P T l M p L 0 F 1 d G 9 S Z W 1 v d m V k Q 2 9 s d W 1 u c z E u e + C 4 l e C 5 i O C 4 s + C 4 q u C 4 u O C 4 l C w z f S Z x d W 9 0 O y w m c X V v d D t T Z W N 0 a W 9 u M S / g u K 3 g u K r g u L H g u I f g u K v g u L L g u K P g u L T g u K H g u J f g u K P g u L H g u J 7 g u K L g u Y z g u Y H g u K X g u L D g u I H g u Y j g u K 3 g u K r g u K P g u Y n g u L L g u I c g K F B S T 1 B D T 0 4 p I F x 1 M D A z Z V x 1 M D A z Z S D g u J r g u K P g u L T g u I H g u L L g u K P g u K P g u L H g u J r g u Y D g u K v g u K H g u L L g u I H g u Y j g u K 3 g u K r g u K P g u Y n g u L L g u I c g K E N P T l M p L 0 F 1 d G 9 S Z W 1 v d m V k Q 2 9 s d W 1 u c z E u e + C 4 p e C 5 i O C 4 s u C 4 q u C 4 u O C 4 l C w 0 f S Z x d W 9 0 O y w m c X V v d D t T Z W N 0 a W 9 u M S / g u K 3 g u K r g u L H g u I f g u K v g u L L g u K P g u L T g u K H g u J f g u K P g u L H g u J 7 g u K L g u Y z g u Y H g u K X g u L D g u I H g u Y j g u K 3 g u K r g u K P g u Y n g u L L g u I c g K F B S T 1 B D T 0 4 p I F x 1 M D A z Z V x 1 M D A z Z S D g u J r g u K P g u L T g u I H g u L L g u K P g u K P g u L H g u J r g u Y D g u K v g u K H g u L L g u I H g u Y j g u K 3 g u K r g u K P g u Y n g u L L g u I c g K E N P T l M p L 0 F 1 d G 9 S Z W 1 v d m V k Q 2 9 s d W 1 u c z E u e + C 5 g O C 4 m + C 4 p e C 4 t e C 5 i O C 4 o u C 4 m S D g u Y H g u J v g u K X g u I c s N X 0 m c X V v d D s s J n F 1 b 3 Q 7 U 2 V j d G l v b j E v 4 L i t 4 L i q 4 L i x 4 L i H 4 L i r 4 L i y 4 L i j 4 L i 0 4 L i h 4 L i X 4 L i j 4 L i x 4 L i e 4 L i i 4 L m M 4 L m B 4 L i l 4 L i w 4 L i B 4 L m I 4 L i t 4 L i q 4 L i j 4 L m J 4 L i y 4 L i H I C h Q U k 9 Q Q 0 9 O K S B c d T A w M 2 V c d T A w M 2 U g 4 L i a 4 L i j 4 L i 0 4 L i B 4 L i y 4 L i j 4 L i j 4 L i x 4 L i a 4 L m A 4 L i r 4 L i h 4 L i y 4 L i B 4 L m I 4 L i t 4 L i q 4 L i j 4 L m J 4 L i y 4 L i H I C h D T 0 5 T K S 9 B d X R v U m V t b 3 Z l Z E N v b H V t b n M x L n s l 4 L m A 4 L i b 4 L i l 4 L i 1 4 L m I 4 L i i 4 L i Z I O C 5 g e C 4 m + C 4 p e C 4 h y w 2 f S Z x d W 9 0 O y w m c X V v d D t T Z W N 0 a W 9 u M S / g u K 3 g u K r g u L H g u I f g u K v g u L L g u K P g u L T g u K H g u J f g u K P g u L H g u J 7 g u K L g u Y z g u Y H g u K X g u L D g u I H g u Y j g u K 3 g u K r g u K P g u Y n g u L L g u I c g K F B S T 1 B D T 0 4 p I F x 1 M D A z Z V x 1 M D A z Z S D g u J r g u K P g u L T g u I H g u L L g u K P g u K P g u L H g u J r g u Y D g u K v g u K H g u L L g u I H g u Y j g u K 3 g u K r g u K P g u Y n g u L L g u I c g K E N P T l M p L 0 F 1 d G 9 S Z W 1 v d m V k Q 2 9 s d W 1 u c z E u e + C 5 g O C 4 q u C 4 m e C 4 r S D g u I v g u L f g u Y n g u K 0 s N 3 0 m c X V v d D s s J n F 1 b 3 Q 7 U 2 V j d G l v b j E v 4 L i t 4 L i q 4 L i x 4 L i H 4 L i r 4 L i y 4 L i j 4 L i 0 4 L i h 4 L i X 4 L i j 4 L i x 4 L i e 4 L i i 4 L m M 4 L m B 4 L i l 4 L i w 4 L i B 4 L m I 4 L i t 4 L i q 4 L i j 4 L m J 4 L i y 4 L i H I C h Q U k 9 Q Q 0 9 O K S B c d T A w M 2 V c d T A w M 2 U g 4 L i a 4 L i j 4 L i 0 4 L i B 4 L i y 4 L i j 4 L i j 4 L i x 4 L i a 4 L m A 4 L i r 4 L i h 4 L i y 4 L i B 4 L m I 4 L i t 4 L i q 4 L i j 4 L m J 4 L i y 4 L i H I C h D T 0 5 T K S 9 B d X R v U m V t b 3 Z l Z E N v b H V t b n M x L n v g u Y D g u K r g u J n g u K 0 g 4 L i C 4 L i y 4 L i i L D h 9 J n F 1 b 3 Q 7 L C Z x d W 9 0 O 1 N l Y 3 R p b 2 4 x L + C 4 r e C 4 q u C 4 s e C 4 h + C 4 q + C 4 s u C 4 o + C 4 t O C 4 o e C 4 l + C 4 o + C 4 s e C 4 n u C 4 o u C 5 j O C 5 g e C 4 p e C 4 s O C 4 g e C 5 i O C 4 r e C 4 q u C 4 o + C 5 i e C 4 s u C 4 h y A o U F J P U E N P T i k g X H U w M D N l X H U w M D N l I O C 4 m u C 4 o + C 4 t O C 4 g e C 4 s u C 4 o + C 4 o + C 4 s e C 4 m u C 5 g O C 4 q + C 4 o e C 4 s u C 4 g e C 5 i O C 4 r e C 4 q u C 4 o + C 5 i e C 4 s u C 4 h y A o Q 0 9 O U y k v Q X V 0 b 1 J l b W 9 2 Z W R D b 2 x 1 b W 5 z M S 5 7 4 L i b 4 L i j 4 L i 0 4 L i h 4 L i y 4 L i T I C j g u K v g u L j g u Y n g u J k p L D l 9 J n F 1 b 3 Q 7 L C Z x d W 9 0 O 1 N l Y 3 R p b 2 4 x L + C 4 r e C 4 q u C 4 s e C 4 h + C 4 q + C 4 s u C 4 o + C 4 t O C 4 o e C 4 l + C 4 o + C 4 s e C 4 n u C 4 o u C 5 j O C 5 g e C 4 p e C 4 s O C 4 g e C 5 i O C 4 r e C 4 q u C 4 o + C 5 i e C 4 s u C 4 h y A o U F J P U E N P T i k g X H U w M D N l X H U w M D N l I O C 4 m u C 4 o + C 4 t O C 4 g e C 4 s u C 4 o + C 4 o + C 4 s e C 4 m u C 5 g O C 4 q + C 4 o e C 4 s u C 4 g e C 5 i O C 4 r e C 4 q u C 4 o + C 5 i e C 4 s u C 4 h y A o Q 0 9 O U y k v Q X V 0 b 1 J l b W 9 2 Z W R D b 2 x 1 b W 5 z M S 5 7 4 L i h 4 L i 5 4 L i l 4 L i E 4 L m I 4 L i y I C h c d T A w M j c w M D A g 4 L i a 4 L i y 4 L i X K S w x M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y V F M C V C O C V B R C V F M C V C O C V B Q S V F M C V C O C V C M S V F M C V C O C U 4 N y V F M C V C O C V B Q i V F M C V C O C V C M i V F M C V C O C V B M y V F M C V C O C V C N C V F M C V C O C V B M S V F M C V C O C U 5 N y V F M C V C O C V B M y V F M C V C O C V C M S V F M C V C O C U 5 R S V F M C V C O C V B M i V F M C V C O S U 4 Q y V F M C V C O S U 4 M S V F M C V C O C V B N S V F M C V C O C V C M C V F M C V C O C U 4 M S V F M C V C O S U 4 O C V F M C V C O C V B R C V F M C V C O C V B Q S V F M C V C O C V B M y V F M C V C O S U 4 O S V F M C V C O C V C M i V F M C V C O C U 4 N y U y M C h Q U k 9 Q Q 0 9 O K S U y M C U z R S U z R S U y M C V F M C V C O C U 5 Q S V F M C V C O C V B M y V F M C V C O C V C N C V F M C V C O C U 4 M S V F M C V C O C V C M i V F M C V C O C V B M y V F M C V C O C V B M y V F M C V C O C V C M S V F M C V C O C U 5 Q S V F M C V C O S U 4 M C V F M C V C O C V B Q i V F M C V C O C V B M S V F M C V C O C V C M i V F M C V C O C U 4 M S V F M C V C O S U 4 O C V F M C V C O C V B R C V F M C V C O C V B Q S V F M C V C O C V B M y V F M C V C O S U 4 O S V F M C V C O C V C M i V F M C V C O C U 4 N y U y M C h D T 0 5 T K S U y M C g z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T A l Q j g l Q U Q l R T A l Q j g l Q U E l R T A l Q j g l Q j E l R T A l Q j g l O D c l R T A l Q j g l Q U I l R T A l Q j g l Q j I l R T A l Q j g l Q T M l R T A l Q j g l Q j Q l R T A l Q j g l Q T E l R T A l Q j g l O T c l R T A l Q j g l Q T M l R T A l Q j g l Q j E l R T A l Q j g l O U U l R T A l Q j g l Q T I l R T A l Q j k l O E M l R T A l Q j k l O D E l R T A l Q j g l Q T U l R T A l Q j g l Q j A l R T A l Q j g l O D E l R T A l Q j k l O D g l R T A l Q j g l Q U Q l R T A l Q j g l Q U E l R T A l Q j g l Q T M l R T A l Q j k l O D k l R T A l Q j g l Q j I l R T A l Q j g l O D c l M j A o U F J P U E N P T i k l M j A l M 0 U l M 0 U l M j A l R T A l Q j g l O U E l R T A l Q j g l Q T M l R T A l Q j g l Q j Q l R T A l Q j g l O D E l R T A l Q j g l Q j I l R T A l Q j g l Q T M l R T A l Q j g l Q T M l R T A l Q j g l Q j E l R T A l Q j g l O U E l R T A l Q j k l O D A l R T A l Q j g l Q U I l R T A l Q j g l Q T E l R T A l Q j g l Q j I l R T A l Q j g l O D E l R T A l Q j k l O D g l R T A l Q j g l Q U Q l R T A l Q j g l Q U E l R T A l Q j g l Q T M l R T A l Q j k l O D k l R T A l Q j g l Q j I l R T A l Q j g l O D c l M j A o Q 0 9 O U y k l M j A o M y k v R G F 0 Y T E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U w J U I 4 J U F E J U U w J U I 4 J U F B J U U w J U I 4 J U I x J U U w J U I 4 J T g 3 J U U w J U I 4 J U F C J U U w J U I 4 J U I y J U U w J U I 4 J U E z J U U w J U I 4 J U I 0 J U U w J U I 4 J U E x J U U w J U I 4 J T k 3 J U U w J U I 4 J U E z J U U w J U I 4 J U I x J U U w J U I 4 J T l F J U U w J U I 4 J U E y J U U w J U I 5 J T h D J U U w J U I 5 J T g x J U U w J U I 4 J U E 1 J U U w J U I 4 J U I w J U U w J U I 4 J T g x J U U w J U I 5 J T g 4 J U U w J U I 4 J U F E J U U w J U I 4 J U F B J U U w J U I 4 J U E z J U U w J U I 5 J T g 5 J U U w J U I 4 J U I y J U U w J U I 4 J T g 3 J T I w K F B S T 1 B D T 0 4 p J T I w J T N F J T N F J T I w J U U w J U I 4 J T l B J U U w J U I 4 J U E z J U U w J U I 4 J U I 0 J U U w J U I 4 J T g x J U U w J U I 4 J U I y J U U w J U I 4 J U E z J U U w J U I 4 J U E z J U U w J U I 4 J U I x J U U w J U I 4 J T l B J U U w J U I 5 J T g w J U U w J U I 4 J U F C J U U w J U I 4 J U E x J U U w J U I 4 J U I y J U U w J U I 4 J T g x J U U w J U I 5 J T g 4 J U U w J U I 4 J U F E J U U w J U I 4 J U F B J U U w J U I 4 J U E z J U U w J U I 5 J T g 5 J U U w J U I 4 J U I y J U U w J U I 4 J T g 3 J T I w K E N P T l M p J T I w K D M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U w J U I 4 J U F E J U U w J U I 4 J U F B J U U w J U I 4 J U I x J U U w J U I 4 J T g 3 J U U w J U I 4 J U F C J U U w J U I 4 J U I y J U U w J U I 4 J U E z J U U w J U I 4 J U I 0 J U U w J U I 4 J U E x J U U w J U I 4 J T k 3 J U U w J U I 4 J U E z J U U w J U I 4 J U I x J U U w J U I 4 J T l F J U U w J U I 4 J U E y J U U w J U I 5 J T h D J U U w J U I 5 J T g x J U U w J U I 4 J U E 1 J U U w J U I 4 J U I w J U U w J U I 4 J T g x J U U w J U I 5 J T g 4 J U U w J U I 4 J U F E J U U w J U I 4 J U F B J U U w J U I 4 J U E z J U U w J U I 5 J T g 5 J U U w J U I 4 J U I y J U U w J U I 4 J T g 3 J T I w K F B S T 1 B D T 0 4 p J T I w J T N F J T N F J T I w J U U w J U I 4 J T l F J U U w J U I 4 J U I x J U U w J U I 4 J T k y J U U w J U I 4 J T k 5 J U U w J U I 4 J U I y J U U w J U I 4 J U F E J U U w J U I 4 J U F B J U U w J U I 4 J U I x J U U w J U I 4 J T g 3 J U U w J U I 4 J U F C J U U w J U I 4 J U I y J U U w J U I 4 J U E z J U U w J U I 4 J U I 0 J U U w J U I 4 J U E x J U U w J U I 4 J T k 3 J U U w J U I 4 J U E z J U U w J U I 4 J U I x J U U w J U I 4 J T l F J U U w J U I 4 J U E y J U U w J U I 5 J T h D J T I w K F B S T 1 A p J T I w K D M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S I g L z 4 8 R W 5 0 c n k g V H l w Z T 0 i U X V l c n l J R C I g V m F s d W U 9 I n N h Z T M 1 Z D I 3 M i 0 w N T M 1 L T Q z M W I t O D Q 3 N y 1 h Z W Q 5 Z j Y w M T d h M j Q i I C 8 + P E V u d H J 5 I F R 5 c G U 9 I k Z p b G x F c n J v c k N v Z G U i I F Z h b H V l P S J z V W 5 r b m 9 3 b i I g L z 4 8 R W 5 0 c n k g V H l w Z T 0 i Q W R k Z W R U b 0 R h d G F N b 2 R l b C I g V m F s d W U 9 I m w w I i A v P j x F b n R y e S B U e X B l P S J G a W x s T G F z d F V w Z G F 0 Z W Q i I F Z h b H V l P S J k M j A y N C 0 w N C 0 x O F Q x M D o x M D o x N S 4 4 N j g w M j g 2 W i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E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+ C 4 r e C 4 q u C 4 s e C 4 h + C 4 q + C 4 s u C 4 o + C 4 t O C 4 o e C 4 l + C 4 o + C 4 s e C 4 n u C 4 o u C 5 j O C 5 g e C 4 p e C 4 s O C 4 g e C 5 i O C 4 r e C 4 q u C 4 o + C 5 i e C 4 s u C 4 h y A o U F J P U E N P T i k g X H U w M D N l X H U w M D N l I O C 4 n u C 4 s e C 4 k u C 4 m e C 4 s u C 4 r e C 4 q u C 4 s e C 4 h + C 4 q + C 4 s u C 4 o + C 4 t O C 4 o e C 4 l + C 4 o + C 4 s e C 4 n u C 4 o u C 5 j C A o U F J P U C k v Q X V 0 b 1 J l b W 9 2 Z W R D b 2 x 1 b W 5 z M S 5 7 4 L i r 4 L i l 4 L i x 4 L i B 4 L i X 4 L i j 4 L i x 4 L i e 4 L i i 4 L m M L D B 9 J n F 1 b 3 Q 7 L C Z x d W 9 0 O 1 N l Y 3 R p b 2 4 x L + C 4 r e C 4 q u C 4 s e C 4 h + C 4 q + C 4 s u C 4 o + C 4 t O C 4 o e C 4 l + C 4 o + C 4 s e C 4 n u C 4 o u C 5 j O C 5 g e C 4 p e C 4 s O C 4 g e C 5 i O C 4 r e C 4 q u C 4 o + C 5 i e C 4 s u C 4 h y A o U F J P U E N P T i k g X H U w M D N l X H U w M D N l I O C 4 n u C 4 s e C 4 k u C 4 m e C 4 s u C 4 r e C 4 q u C 4 s e C 4 h + C 4 q + C 4 s u C 4 o + C 4 t O C 4 o e C 4 l + C 4 o + C 4 s e C 4 n u C 4 o u C 5 j C A o U F J P U C k v Q X V 0 b 1 J l b W 9 2 Z W R D b 2 x 1 b W 5 z M S 5 7 4 L m A 4 L i b 4 L i 0 4 L i U L D F 9 J n F 1 b 3 Q 7 L C Z x d W 9 0 O 1 N l Y 3 R p b 2 4 x L + C 4 r e C 4 q u C 4 s e C 4 h + C 4 q + C 4 s u C 4 o + C 4 t O C 4 o e C 4 l + C 4 o + C 4 s e C 4 n u C 4 o u C 5 j O C 5 g e C 4 p e C 4 s O C 4 g e C 5 i O C 4 r e C 4 q u C 4 o + C 5 i e C 4 s u C 4 h y A o U F J P U E N P T i k g X H U w M D N l X H U w M D N l I O C 4 n u C 4 s e C 4 k u C 4 m e C 4 s u C 4 r e C 4 q u C 4 s e C 4 h + C 4 q + C 4 s u C 4 o + C 4 t O C 4 o e C 4 l + C 4 o + C 4 s e C 4 n u C 4 o u C 5 j C A o U F J P U C k v Q X V 0 b 1 J l b W 9 2 Z W R D b 2 x 1 b W 5 z M S 5 7 4 L i q 4 L i 5 4 L i H 4 L i q 4 L i 4 4 L i U L D J 9 J n F 1 b 3 Q 7 L C Z x d W 9 0 O 1 N l Y 3 R p b 2 4 x L + C 4 r e C 4 q u C 4 s e C 4 h + C 4 q + C 4 s u C 4 o + C 4 t O C 4 o e C 4 l + C 4 o + C 4 s e C 4 n u C 4 o u C 5 j O C 5 g e C 4 p e C 4 s O C 4 g e C 5 i O C 4 r e C 4 q u C 4 o + C 5 i e C 4 s u C 4 h y A o U F J P U E N P T i k g X H U w M D N l X H U w M D N l I O C 4 n u C 4 s e C 4 k u C 4 m e C 4 s u C 4 r e C 4 q u C 4 s e C 4 h + C 4 q + C 4 s u C 4 o + C 4 t O C 4 o e C 4 l + C 4 o + C 4 s e C 4 n u C 4 o u C 5 j C A o U F J P U C k v Q X V 0 b 1 J l b W 9 2 Z W R D b 2 x 1 b W 5 z M S 5 7 4 L i V 4 L m I 4 L i z 4 L i q 4 L i 4 4 L i U L D N 9 J n F 1 b 3 Q 7 L C Z x d W 9 0 O 1 N l Y 3 R p b 2 4 x L + C 4 r e C 4 q u C 4 s e C 4 h + C 4 q + C 4 s u C 4 o + C 4 t O C 4 o e C 4 l + C 4 o + C 4 s e C 4 n u C 4 o u C 5 j O C 5 g e C 4 p e C 4 s O C 4 g e C 5 i O C 4 r e C 4 q u C 4 o + C 5 i e C 4 s u C 4 h y A o U F J P U E N P T i k g X H U w M D N l X H U w M D N l I O C 4 n u C 4 s e C 4 k u C 4 m e C 4 s u C 4 r e C 4 q u C 4 s e C 4 h + C 4 q + C 4 s u C 4 o + C 4 t O C 4 o e C 4 l + C 4 o + C 4 s e C 4 n u C 4 o u C 5 j C A o U F J P U C k v Q X V 0 b 1 J l b W 9 2 Z W R D b 2 x 1 b W 5 z M S 5 7 4 L i l 4 L m I 4 L i y 4 L i q 4 L i 4 4 L i U L D R 9 J n F 1 b 3 Q 7 L C Z x d W 9 0 O 1 N l Y 3 R p b 2 4 x L + C 4 r e C 4 q u C 4 s e C 4 h + C 4 q + C 4 s u C 4 o + C 4 t O C 4 o e C 4 l + C 4 o + C 4 s e C 4 n u C 4 o u C 5 j O C 5 g e C 4 p e C 4 s O C 4 g e C 5 i O C 4 r e C 4 q u C 4 o + C 5 i e C 4 s u C 4 h y A o U F J P U E N P T i k g X H U w M D N l X H U w M D N l I O C 4 n u C 4 s e C 4 k u C 4 m e C 4 s u C 4 r e C 4 q u C 4 s e C 4 h + C 4 q + C 4 s u C 4 o + C 4 t O C 4 o e C 4 l + C 4 o + C 4 s e C 4 n u C 4 o u C 5 j C A o U F J P U C k v Q X V 0 b 1 J l b W 9 2 Z W R D b 2 x 1 b W 5 z M S 5 7 4 L m A 4 L i b 4 L i l 4 L i 1 4 L m I 4 L i i 4 L i Z I O C 5 g e C 4 m + C 4 p e C 4 h y w 1 f S Z x d W 9 0 O y w m c X V v d D t T Z W N 0 a W 9 u M S / g u K 3 g u K r g u L H g u I f g u K v g u L L g u K P g u L T g u K H g u J f g u K P g u L H g u J 7 g u K L g u Y z g u Y H g u K X g u L D g u I H g u Y j g u K 3 g u K r g u K P g u Y n g u L L g u I c g K F B S T 1 B D T 0 4 p I F x 1 M D A z Z V x 1 M D A z Z S D g u J 7 g u L H g u J L g u J n g u L L g u K 3 g u K r g u L H g u I f g u K v g u L L g u K P g u L T g u K H g u J f g u K P g u L H g u J 7 g u K L g u Y w g K F B S T 1 A p L 0 F 1 d G 9 S Z W 1 v d m V k Q 2 9 s d W 1 u c z E u e y X g u Y D g u J v g u K X g u L X g u Y j g u K L g u J k g 4 L m B 4 L i b 4 L i l 4 L i H L D Z 9 J n F 1 b 3 Q 7 L C Z x d W 9 0 O 1 N l Y 3 R p b 2 4 x L + C 4 r e C 4 q u C 4 s e C 4 h + C 4 q + C 4 s u C 4 o + C 4 t O C 4 o e C 4 l + C 4 o + C 4 s e C 4 n u C 4 o u C 5 j O C 5 g e C 4 p e C 4 s O C 4 g e C 5 i O C 4 r e C 4 q u C 4 o + C 5 i e C 4 s u C 4 h y A o U F J P U E N P T i k g X H U w M D N l X H U w M D N l I O C 4 n u C 4 s e C 4 k u C 4 m e C 4 s u C 4 r e C 4 q u C 4 s e C 4 h + C 4 q + C 4 s u C 4 o + C 4 t O C 4 o e C 4 l + C 4 o + C 4 s e C 4 n u C 4 o u C 5 j C A o U F J P U C k v Q X V 0 b 1 J l b W 9 2 Z W R D b 2 x 1 b W 5 z M S 5 7 4 L m A 4 L i q 4 L i Z 4 L i t I O C 4 i + C 4 t + C 5 i e C 4 r S w 3 f S Z x d W 9 0 O y w m c X V v d D t T Z W N 0 a W 9 u M S / g u K 3 g u K r g u L H g u I f g u K v g u L L g u K P g u L T g u K H g u J f g u K P g u L H g u J 7 g u K L g u Y z g u Y H g u K X g u L D g u I H g u Y j g u K 3 g u K r g u K P g u Y n g u L L g u I c g K F B S T 1 B D T 0 4 p I F x 1 M D A z Z V x 1 M D A z Z S D g u J 7 g u L H g u J L g u J n g u L L g u K 3 g u K r g u L H g u I f g u K v g u L L g u K P g u L T g u K H g u J f g u K P g u L H g u J 7 g u K L g u Y w g K F B S T 1 A p L 0 F 1 d G 9 S Z W 1 v d m V k Q 2 9 s d W 1 u c z E u e + C 5 g O C 4 q u C 4 m e C 4 r S D g u I L g u L L g u K I s O H 0 m c X V v d D s s J n F 1 b 3 Q 7 U 2 V j d G l v b j E v 4 L i t 4 L i q 4 L i x 4 L i H 4 L i r 4 L i y 4 L i j 4 L i 0 4 L i h 4 L i X 4 L i j 4 L i x 4 L i e 4 L i i 4 L m M 4 L m B 4 L i l 4 L i w 4 L i B 4 L m I 4 L i t 4 L i q 4 L i j 4 L m J 4 L i y 4 L i H I C h Q U k 9 Q Q 0 9 O K S B c d T A w M 2 V c d T A w M 2 U g 4 L i e 4 L i x 4 L i S 4 L i Z 4 L i y 4 L i t 4 L i q 4 L i x 4 L i H 4 L i r 4 L i y 4 L i j 4 L i 0 4 L i h 4 L i X 4 L i j 4 L i x 4 L i e 4 L i i 4 L m M I C h Q U k 9 Q K S 9 B d X R v U m V t b 3 Z l Z E N v b H V t b n M x L n v g u J v g u K P g u L T g u K H g u L L g u J M g K O C 4 q + C 4 u O C 5 i e C 4 m S k s O X 0 m c X V v d D s s J n F 1 b 3 Q 7 U 2 V j d G l v b j E v 4 L i t 4 L i q 4 L i x 4 L i H 4 L i r 4 L i y 4 L i j 4 L i 0 4 L i h 4 L i X 4 L i j 4 L i x 4 L i e 4 L i i 4 L m M 4 L m B 4 L i l 4 L i w 4 L i B 4 L m I 4 L i t 4 L i q 4 L i j 4 L m J 4 L i y 4 L i H I C h Q U k 9 Q Q 0 9 O K S B c d T A w M 2 V c d T A w M 2 U g 4 L i e 4 L i x 4 L i S 4 L i Z 4 L i y 4 L i t 4 L i q 4 L i x 4 L i H 4 L i r 4 L i y 4 L i j 4 L i 0 4 L i h 4 L i X 4 L i j 4 L i x 4 L i e 4 L i i 4 L m M I C h Q U k 9 Q K S 9 B d X R v U m V t b 3 Z l Z E N v b H V t b n M x L n v g u K H g u L n g u K X g u I T g u Y j g u L I g K F x 1 M D A y N z A w M C D g u J r g u L L g u J c p L D E w f S Z x d W 9 0 O 1 0 s J n F 1 b 3 Q 7 Q 2 9 s d W 1 u Q 2 9 1 b n Q m c X V v d D s 6 M T E s J n F 1 b 3 Q 7 S 2 V 5 Q 2 9 s d W 1 u T m F t Z X M m c X V v d D s 6 W 1 0 s J n F 1 b 3 Q 7 Q 2 9 s d W 1 u S W R l b n R p d G l l c y Z x d W 9 0 O z p b J n F 1 b 3 Q 7 U 2 V j d G l v b j E v 4 L i t 4 L i q 4 L i x 4 L i H 4 L i r 4 L i y 4 L i j 4 L i 0 4 L i h 4 L i X 4 L i j 4 L i x 4 L i e 4 L i i 4 L m M 4 L m B 4 L i l 4 L i w 4 L i B 4 L m I 4 L i t 4 L i q 4 L i j 4 L m J 4 L i y 4 L i H I C h Q U k 9 Q Q 0 9 O K S B c d T A w M 2 V c d T A w M 2 U g 4 L i e 4 L i x 4 L i S 4 L i Z 4 L i y 4 L i t 4 L i q 4 L i x 4 L i H 4 L i r 4 L i y 4 L i j 4 L i 0 4 L i h 4 L i X 4 L i j 4 L i x 4 L i e 4 L i i 4 L m M I C h Q U k 9 Q K S 9 B d X R v U m V t b 3 Z l Z E N v b H V t b n M x L n v g u K v g u K X g u L H g u I H g u J f g u K P g u L H g u J 7 g u K L g u Y w s M H 0 m c X V v d D s s J n F 1 b 3 Q 7 U 2 V j d G l v b j E v 4 L i t 4 L i q 4 L i x 4 L i H 4 L i r 4 L i y 4 L i j 4 L i 0 4 L i h 4 L i X 4 L i j 4 L i x 4 L i e 4 L i i 4 L m M 4 L m B 4 L i l 4 L i w 4 L i B 4 L m I 4 L i t 4 L i q 4 L i j 4 L m J 4 L i y 4 L i H I C h Q U k 9 Q Q 0 9 O K S B c d T A w M 2 V c d T A w M 2 U g 4 L i e 4 L i x 4 L i S 4 L i Z 4 L i y 4 L i t 4 L i q 4 L i x 4 L i H 4 L i r 4 L i y 4 L i j 4 L i 0 4 L i h 4 L i X 4 L i j 4 L i x 4 L i e 4 L i i 4 L m M I C h Q U k 9 Q K S 9 B d X R v U m V t b 3 Z l Z E N v b H V t b n M x L n v g u Y D g u J v g u L T g u J Q s M X 0 m c X V v d D s s J n F 1 b 3 Q 7 U 2 V j d G l v b j E v 4 L i t 4 L i q 4 L i x 4 L i H 4 L i r 4 L i y 4 L i j 4 L i 0 4 L i h 4 L i X 4 L i j 4 L i x 4 L i e 4 L i i 4 L m M 4 L m B 4 L i l 4 L i w 4 L i B 4 L m I 4 L i t 4 L i q 4 L i j 4 L m J 4 L i y 4 L i H I C h Q U k 9 Q Q 0 9 O K S B c d T A w M 2 V c d T A w M 2 U g 4 L i e 4 L i x 4 L i S 4 L i Z 4 L i y 4 L i t 4 L i q 4 L i x 4 L i H 4 L i r 4 L i y 4 L i j 4 L i 0 4 L i h 4 L i X 4 L i j 4 L i x 4 L i e 4 L i i 4 L m M I C h Q U k 9 Q K S 9 B d X R v U m V t b 3 Z l Z E N v b H V t b n M x L n v g u K r g u L n g u I f g u K r g u L j g u J Q s M n 0 m c X V v d D s s J n F 1 b 3 Q 7 U 2 V j d G l v b j E v 4 L i t 4 L i q 4 L i x 4 L i H 4 L i r 4 L i y 4 L i j 4 L i 0 4 L i h 4 L i X 4 L i j 4 L i x 4 L i e 4 L i i 4 L m M 4 L m B 4 L i l 4 L i w 4 L i B 4 L m I 4 L i t 4 L i q 4 L i j 4 L m J 4 L i y 4 L i H I C h Q U k 9 Q Q 0 9 O K S B c d T A w M 2 V c d T A w M 2 U g 4 L i e 4 L i x 4 L i S 4 L i Z 4 L i y 4 L i t 4 L i q 4 L i x 4 L i H 4 L i r 4 L i y 4 L i j 4 L i 0 4 L i h 4 L i X 4 L i j 4 L i x 4 L i e 4 L i i 4 L m M I C h Q U k 9 Q K S 9 B d X R v U m V t b 3 Z l Z E N v b H V t b n M x L n v g u J X g u Y j g u L P g u K r g u L j g u J Q s M 3 0 m c X V v d D s s J n F 1 b 3 Q 7 U 2 V j d G l v b j E v 4 L i t 4 L i q 4 L i x 4 L i H 4 L i r 4 L i y 4 L i j 4 L i 0 4 L i h 4 L i X 4 L i j 4 L i x 4 L i e 4 L i i 4 L m M 4 L m B 4 L i l 4 L i w 4 L i B 4 L m I 4 L i t 4 L i q 4 L i j 4 L m J 4 L i y 4 L i H I C h Q U k 9 Q Q 0 9 O K S B c d T A w M 2 V c d T A w M 2 U g 4 L i e 4 L i x 4 L i S 4 L i Z 4 L i y 4 L i t 4 L i q 4 L i x 4 L i H 4 L i r 4 L i y 4 L i j 4 L i 0 4 L i h 4 L i X 4 L i j 4 L i x 4 L i e 4 L i i 4 L m M I C h Q U k 9 Q K S 9 B d X R v U m V t b 3 Z l Z E N v b H V t b n M x L n v g u K X g u Y j g u L L g u K r g u L j g u J Q s N H 0 m c X V v d D s s J n F 1 b 3 Q 7 U 2 V j d G l v b j E v 4 L i t 4 L i q 4 L i x 4 L i H 4 L i r 4 L i y 4 L i j 4 L i 0 4 L i h 4 L i X 4 L i j 4 L i x 4 L i e 4 L i i 4 L m M 4 L m B 4 L i l 4 L i w 4 L i B 4 L m I 4 L i t 4 L i q 4 L i j 4 L m J 4 L i y 4 L i H I C h Q U k 9 Q Q 0 9 O K S B c d T A w M 2 V c d T A w M 2 U g 4 L i e 4 L i x 4 L i S 4 L i Z 4 L i y 4 L i t 4 L i q 4 L i x 4 L i H 4 L i r 4 L i y 4 L i j 4 L i 0 4 L i h 4 L i X 4 L i j 4 L i x 4 L i e 4 L i i 4 L m M I C h Q U k 9 Q K S 9 B d X R v U m V t b 3 Z l Z E N v b H V t b n M x L n v g u Y D g u J v g u K X g u L X g u Y j g u K L g u J k g 4 L m B 4 L i b 4 L i l 4 L i H L D V 9 J n F 1 b 3 Q 7 L C Z x d W 9 0 O 1 N l Y 3 R p b 2 4 x L + C 4 r e C 4 q u C 4 s e C 4 h + C 4 q + C 4 s u C 4 o + C 4 t O C 4 o e C 4 l + C 4 o + C 4 s e C 4 n u C 4 o u C 5 j O C 5 g e C 4 p e C 4 s O C 4 g e C 5 i O C 4 r e C 4 q u C 4 o + C 5 i e C 4 s u C 4 h y A o U F J P U E N P T i k g X H U w M D N l X H U w M D N l I O C 4 n u C 4 s e C 4 k u C 4 m e C 4 s u C 4 r e C 4 q u C 4 s e C 4 h + C 4 q + C 4 s u C 4 o + C 4 t O C 4 o e C 4 l + C 4 o + C 4 s e C 4 n u C 4 o u C 5 j C A o U F J P U C k v Q X V 0 b 1 J l b W 9 2 Z W R D b 2 x 1 b W 5 z M S 5 7 J e C 5 g O C 4 m + C 4 p e C 4 t e C 5 i O C 4 o u C 4 m S D g u Y H g u J v g u K X g u I c s N n 0 m c X V v d D s s J n F 1 b 3 Q 7 U 2 V j d G l v b j E v 4 L i t 4 L i q 4 L i x 4 L i H 4 L i r 4 L i y 4 L i j 4 L i 0 4 L i h 4 L i X 4 L i j 4 L i x 4 L i e 4 L i i 4 L m M 4 L m B 4 L i l 4 L i w 4 L i B 4 L m I 4 L i t 4 L i q 4 L i j 4 L m J 4 L i y 4 L i H I C h Q U k 9 Q Q 0 9 O K S B c d T A w M 2 V c d T A w M 2 U g 4 L i e 4 L i x 4 L i S 4 L i Z 4 L i y 4 L i t 4 L i q 4 L i x 4 L i H 4 L i r 4 L i y 4 L i j 4 L i 0 4 L i h 4 L i X 4 L i j 4 L i x 4 L i e 4 L i i 4 L m M I C h Q U k 9 Q K S 9 B d X R v U m V t b 3 Z l Z E N v b H V t b n M x L n v g u Y D g u K r g u J n g u K 0 g 4 L i L 4 L i 3 4 L m J 4 L i t L D d 9 J n F 1 b 3 Q 7 L C Z x d W 9 0 O 1 N l Y 3 R p b 2 4 x L + C 4 r e C 4 q u C 4 s e C 4 h + C 4 q + C 4 s u C 4 o + C 4 t O C 4 o e C 4 l + C 4 o + C 4 s e C 4 n u C 4 o u C 5 j O C 5 g e C 4 p e C 4 s O C 4 g e C 5 i O C 4 r e C 4 q u C 4 o + C 5 i e C 4 s u C 4 h y A o U F J P U E N P T i k g X H U w M D N l X H U w M D N l I O C 4 n u C 4 s e C 4 k u C 4 m e C 4 s u C 4 r e C 4 q u C 4 s e C 4 h + C 4 q + C 4 s u C 4 o + C 4 t O C 4 o e C 4 l + C 4 o + C 4 s e C 4 n u C 4 o u C 5 j C A o U F J P U C k v Q X V 0 b 1 J l b W 9 2 Z W R D b 2 x 1 b W 5 z M S 5 7 4 L m A 4 L i q 4 L i Z 4 L i t I O C 4 g u C 4 s u C 4 o i w 4 f S Z x d W 9 0 O y w m c X V v d D t T Z W N 0 a W 9 u M S / g u K 3 g u K r g u L H g u I f g u K v g u L L g u K P g u L T g u K H g u J f g u K P g u L H g u J 7 g u K L g u Y z g u Y H g u K X g u L D g u I H g u Y j g u K 3 g u K r g u K P g u Y n g u L L g u I c g K F B S T 1 B D T 0 4 p I F x 1 M D A z Z V x 1 M D A z Z S D g u J 7 g u L H g u J L g u J n g u L L g u K 3 g u K r g u L H g u I f g u K v g u L L g u K P g u L T g u K H g u J f g u K P g u L H g u J 7 g u K L g u Y w g K F B S T 1 A p L 0 F 1 d G 9 S Z W 1 v d m V k Q 2 9 s d W 1 u c z E u e + C 4 m + C 4 o + C 4 t O C 4 o e C 4 s u C 4 k y A o 4 L i r 4 L i 4 4 L m J 4 L i Z K S w 5 f S Z x d W 9 0 O y w m c X V v d D t T Z W N 0 a W 9 u M S / g u K 3 g u K r g u L H g u I f g u K v g u L L g u K P g u L T g u K H g u J f g u K P g u L H g u J 7 g u K L g u Y z g u Y H g u K X g u L D g u I H g u Y j g u K 3 g u K r g u K P g u Y n g u L L g u I c g K F B S T 1 B D T 0 4 p I F x 1 M D A z Z V x 1 M D A z Z S D g u J 7 g u L H g u J L g u J n g u L L g u K 3 g u K r g u L H g u I f g u K v g u L L g u K P g u L T g u K H g u J f g u K P g u L H g u J 7 g u K L g u Y w g K F B S T 1 A p L 0 F 1 d G 9 S Z W 1 v d m V k Q 2 9 s d W 1 u c z E u e + C 4 o e C 4 u e C 4 p e C 4 h O C 5 i O C 4 s i A o X H U w M D I 3 M D A w I O C 4 m u C 4 s u C 4 l y k s M T B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8 l R T A l Q j g l Q U Q l R T A l Q j g l Q U E l R T A l Q j g l Q j E l R T A l Q j g l O D c l R T A l Q j g l Q U I l R T A l Q j g l Q j I l R T A l Q j g l Q T M l R T A l Q j g l Q j Q l R T A l Q j g l Q T E l R T A l Q j g l O T c l R T A l Q j g l Q T M l R T A l Q j g l Q j E l R T A l Q j g l O U U l R T A l Q j g l Q T I l R T A l Q j k l O E M l R T A l Q j k l O D E l R T A l Q j g l Q T U l R T A l Q j g l Q j A l R T A l Q j g l O D E l R T A l Q j k l O D g l R T A l Q j g l Q U Q l R T A l Q j g l Q U E l R T A l Q j g l Q T M l R T A l Q j k l O D k l R T A l Q j g l Q j I l R T A l Q j g l O D c l M j A o U F J P U E N P T i k l M j A l M 0 U l M 0 U l M j A l R T A l Q j g l O U U l R T A l Q j g l Q j E l R T A l Q j g l O T I l R T A l Q j g l O T k l R T A l Q j g l Q j I l R T A l Q j g l Q U Q l R T A l Q j g l Q U E l R T A l Q j g l Q j E l R T A l Q j g l O D c l R T A l Q j g l Q U I l R T A l Q j g l Q j I l R T A l Q j g l Q T M l R T A l Q j g l Q j Q l R T A l Q j g l Q T E l R T A l Q j g l O T c l R T A l Q j g l Q T M l R T A l Q j g l Q j E l R T A l Q j g l O U U l R T A l Q j g l Q T I l R T A l Q j k l O E M l M j A o U F J P U C k l M j A o M y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U w J U I 4 J U F E J U U w J U I 4 J U F B J U U w J U I 4 J U I x J U U w J U I 4 J T g 3 J U U w J U I 4 J U F C J U U w J U I 4 J U I y J U U w J U I 4 J U E z J U U w J U I 4 J U I 0 J U U w J U I 4 J U E x J U U w J U I 4 J T k 3 J U U w J U I 4 J U E z J U U w J U I 4 J U I x J U U w J U I 4 J T l F J U U w J U I 4 J U E y J U U w J U I 5 J T h D J U U w J U I 5 J T g x J U U w J U I 4 J U E 1 J U U w J U I 4 J U I w J U U w J U I 4 J T g x J U U w J U I 5 J T g 4 J U U w J U I 4 J U F E J U U w J U I 4 J U F B J U U w J U I 4 J U E z J U U w J U I 5 J T g 5 J U U w J U I 4 J U I y J U U w J U I 4 J T g 3 J T I w K F B S T 1 B D T 0 4 p J T I w J T N F J T N F J T I w J U U w J U I 4 J T l F J U U w J U I 4 J U I x J U U w J U I 4 J T k y J U U w J U I 4 J T k 5 J U U w J U I 4 J U I y J U U w J U I 4 J U F E J U U w J U I 4 J U F B J U U w J U I 4 J U I x J U U w J U I 4 J T g 3 J U U w J U I 4 J U F C J U U w J U I 4 J U I y J U U w J U I 4 J U E z J U U w J U I 4 J U I 0 J U U w J U I 4 J U E x J U U w J U I 4 J T k 3 J U U w J U I 4 J U E z J U U w J U I 4 J U I x J U U w J U I 4 J T l F J U U w J U I 4 J U E y J U U w J U I 5 J T h D J T I w K F B S T 1 A p J T I w K D M p L 0 R h d G E x N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F M C V C O C V B R C V F M C V C O C V B Q S V F M C V C O C V C M S V F M C V C O C U 4 N y V F M C V C O C V B Q i V F M C V C O C V C M i V F M C V C O C V B M y V F M C V C O C V C N C V F M C V C O C V B M S V F M C V C O C U 5 N y V F M C V C O C V B M y V F M C V C O C V C M S V F M C V C O C U 5 R S V F M C V C O C V B M i V F M C V C O S U 4 Q y V F M C V C O S U 4 M S V F M C V C O C V B N S V F M C V C O C V C M C V F M C V C O C U 4 M S V F M C V C O S U 4 O C V F M C V C O C V B R C V F M C V C O C V B Q S V F M C V C O C V B M y V F M C V C O S U 4 O S V F M C V C O C V C M i V F M C V C O C U 4 N y U y M C h Q U k 9 Q Q 0 9 O K S U y M C U z R S U z R S U y M C V F M C V C O C U 5 R S V F M C V C O C V C M S V F M C V C O C U 5 M i V F M C V C O C U 5 O S V F M C V C O C V C M i V F M C V C O C V B R C V F M C V C O C V B Q S V F M C V C O C V C M S V F M C V C O C U 4 N y V F M C V C O C V B Q i V F M C V C O C V C M i V F M C V C O C V B M y V F M C V C O C V C N C V F M C V C O C V B M S V F M C V C O C U 5 N y V F M C V C O C V B M y V F M C V C O C V C M S V F M C V C O C U 5 R S V F M C V C O C V B M i V F M C V C O S U 4 Q y U y M C h Q U k 9 Q K S U y M C g z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F M C V C O C V B R C V F M C V C O C V B Q S V F M C V C O C V C M S V F M C V C O C U 4 N y V F M C V C O C V B Q i V F M C V C O C V C M i V F M C V C O C V B M y V F M C V C O C V C N C V F M C V C O C V B M S V F M C V C O C U 5 N y V F M C V C O C V B M y V F M C V C O C V C M S V F M C V C O C U 5 R S V F M C V C O C V B M i V F M C V C O S U 4 Q y V F M C V C O S U 4 M S V F M C V C O C V B N S V F M C V C O C V C M C V F M C V C O C U 4 M S V F M C V C O S U 4 O C V F M C V C O C V B R C V F M C V C O C V B Q S V F M C V C O C V B M y V F M C V C O S U 4 O S V F M C V C O C V C M i V F M C V C O C U 4 N y U y M C h Q U k 9 Q Q 0 9 O K S U y M C U z R S U z R S U y M C V F M C V C O C V B N y V F M C V C O C V C M S V F M C V C O C V B Q S V F M C V C O C U 5 N C V F M C V C O C V C O C V F M C V C O C U 4 M S V F M C V C O S U 4 O C V F M C V C O C V B R C V F M C V C O C V B Q S V F M C V C O C V B M y V F M C V C O S U 4 O S V F M C V C O C V C M i V F M C V C O C U 4 N y U y M C h D T 0 5 N Q V Q p J T I w K D M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l F 1 Z X J 5 S U Q i I F Z h b H V l P S J z N j k x M G E 2 M W Q t Y T h i M y 0 0 M z k 5 L T g y N 2 Y t N m Z i M z F m N T A z O D d h I i A v P j x F b n R y e S B U e X B l P S J G a W x s R X J y b 3 J D b 2 R l I i B W Y W x 1 Z T 0 i c 1 V u a 2 5 v d 2 4 i I C 8 + P E V u d H J 5 I F R 5 c G U 9 I k F k Z G V k V G 9 E Y X R h T W 9 k Z W w i I F Z h b H V l P S J s M C I g L z 4 8 R W 5 0 c n k g V H l w Z T 0 i R m l s b E x h c 3 R V c G R h d G V k I i B W Y W x 1 Z T 0 i Z D I w M j Q t M D Q t M T h U M T A 6 M T A 6 M T U u O D g x M D I 5 M F o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/ g u K 3 g u K r g u L H g u I f g u K v g u L L g u K P g u L T g u K H g u J f g u K P g u L H g u J 7 g u K L g u Y z g u Y H g u K X g u L D g u I H g u Y j g u K 3 g u K r g u K P g u Y n g u L L g u I c g K F B S T 1 B D T 0 4 p I F x 1 M D A z Z V x 1 M D A z Z S D g u K f g u L H g u K r g u J T g u L j g u I H g u Y j g u K 3 g u K r g u K P g u Y n g u L L g u I c g K E N P T k 1 B V C k v Q X V 0 b 1 J l b W 9 2 Z W R D b 2 x 1 b W 5 z M S 5 7 4 L i r 4 L i l 4 L i x 4 L i B 4 L i X 4 L i j 4 L i x 4 L i e 4 L i i 4 L m M L D B 9 J n F 1 b 3 Q 7 L C Z x d W 9 0 O 1 N l Y 3 R p b 2 4 x L + C 4 r e C 4 q u C 4 s e C 4 h + C 4 q + C 4 s u C 4 o + C 4 t O C 4 o e C 4 l + C 4 o + C 4 s e C 4 n u C 4 o u C 5 j O C 5 g e C 4 p e C 4 s O C 4 g e C 5 i O C 4 r e C 4 q u C 4 o + C 5 i e C 4 s u C 4 h y A o U F J P U E N P T i k g X H U w M D N l X H U w M D N l I O C 4 p + C 4 s e C 4 q u C 4 l O C 4 u O C 4 g e C 5 i O C 4 r e C 4 q u C 4 o + C 5 i e C 4 s u C 4 h y A o Q 0 9 O T U F U K S 9 B d X R v U m V t b 3 Z l Z E N v b H V t b n M x L n v g u Y D g u J v g u L T g u J Q s M X 0 m c X V v d D s s J n F 1 b 3 Q 7 U 2 V j d G l v b j E v 4 L i t 4 L i q 4 L i x 4 L i H 4 L i r 4 L i y 4 L i j 4 L i 0 4 L i h 4 L i X 4 L i j 4 L i x 4 L i e 4 L i i 4 L m M 4 L m B 4 L i l 4 L i w 4 L i B 4 L m I 4 L i t 4 L i q 4 L i j 4 L m J 4 L i y 4 L i H I C h Q U k 9 Q Q 0 9 O K S B c d T A w M 2 V c d T A w M 2 U g 4 L i n 4 L i x 4 L i q 4 L i U 4 L i 4 4 L i B 4 L m I 4 L i t 4 L i q 4 L i j 4 L m J 4 L i y 4 L i H I C h D T 0 5 N Q V Q p L 0 F 1 d G 9 S Z W 1 v d m V k Q 2 9 s d W 1 u c z E u e + C 4 q u C 4 u e C 4 h + C 4 q u C 4 u O C 4 l C w y f S Z x d W 9 0 O y w m c X V v d D t T Z W N 0 a W 9 u M S / g u K 3 g u K r g u L H g u I f g u K v g u L L g u K P g u L T g u K H g u J f g u K P g u L H g u J 7 g u K L g u Y z g u Y H g u K X g u L D g u I H g u Y j g u K 3 g u K r g u K P g u Y n g u L L g u I c g K F B S T 1 B D T 0 4 p I F x 1 M D A z Z V x 1 M D A z Z S D g u K f g u L H g u K r g u J T g u L j g u I H g u Y j g u K 3 g u K r g u K P g u Y n g u L L g u I c g K E N P T k 1 B V C k v Q X V 0 b 1 J l b W 9 2 Z W R D b 2 x 1 b W 5 z M S 5 7 4 L i V 4 L m I 4 L i z 4 L i q 4 L i 4 4 L i U L D N 9 J n F 1 b 3 Q 7 L C Z x d W 9 0 O 1 N l Y 3 R p b 2 4 x L + C 4 r e C 4 q u C 4 s e C 4 h + C 4 q + C 4 s u C 4 o + C 4 t O C 4 o e C 4 l + C 4 o + C 4 s e C 4 n u C 4 o u C 5 j O C 5 g e C 4 p e C 4 s O C 4 g e C 5 i O C 4 r e C 4 q u C 4 o + C 5 i e C 4 s u C 4 h y A o U F J P U E N P T i k g X H U w M D N l X H U w M D N l I O C 4 p + C 4 s e C 4 q u C 4 l O C 4 u O C 4 g e C 5 i O C 4 r e C 4 q u C 4 o + C 5 i e C 4 s u C 4 h y A o Q 0 9 O T U F U K S 9 B d X R v U m V t b 3 Z l Z E N v b H V t b n M x L n v g u K X g u Y j g u L L g u K r g u L j g u J Q s N H 0 m c X V v d D s s J n F 1 b 3 Q 7 U 2 V j d G l v b j E v 4 L i t 4 L i q 4 L i x 4 L i H 4 L i r 4 L i y 4 L i j 4 L i 0 4 L i h 4 L i X 4 L i j 4 L i x 4 L i e 4 L i i 4 L m M 4 L m B 4 L i l 4 L i w 4 L i B 4 L m I 4 L i t 4 L i q 4 L i j 4 L m J 4 L i y 4 L i H I C h Q U k 9 Q Q 0 9 O K S B c d T A w M 2 V c d T A w M 2 U g 4 L i n 4 L i x 4 L i q 4 L i U 4 L i 4 4 L i B 4 L m I 4 L i t 4 L i q 4 L i j 4 L m J 4 L i y 4 L i H I C h D T 0 5 N Q V Q p L 0 F 1 d G 9 S Z W 1 v d m V k Q 2 9 s d W 1 u c z E u e + C 5 g O C 4 m + C 4 p e C 4 t e C 5 i O C 4 o u C 4 m S D g u Y H g u J v g u K X g u I c s N X 0 m c X V v d D s s J n F 1 b 3 Q 7 U 2 V j d G l v b j E v 4 L i t 4 L i q 4 L i x 4 L i H 4 L i r 4 L i y 4 L i j 4 L i 0 4 L i h 4 L i X 4 L i j 4 L i x 4 L i e 4 L i i 4 L m M 4 L m B 4 L i l 4 L i w 4 L i B 4 L m I 4 L i t 4 L i q 4 L i j 4 L m J 4 L i y 4 L i H I C h Q U k 9 Q Q 0 9 O K S B c d T A w M 2 V c d T A w M 2 U g 4 L i n 4 L i x 4 L i q 4 L i U 4 L i 4 4 L i B 4 L m I 4 L i t 4 L i q 4 L i j 4 L m J 4 L i y 4 L i H I C h D T 0 5 N Q V Q p L 0 F 1 d G 9 S Z W 1 v d m V k Q 2 9 s d W 1 u c z E u e y X g u Y D g u J v g u K X g u L X g u Y j g u K L g u J k g 4 L m B 4 L i b 4 L i l 4 L i H L D Z 9 J n F 1 b 3 Q 7 L C Z x d W 9 0 O 1 N l Y 3 R p b 2 4 x L + C 4 r e C 4 q u C 4 s e C 4 h + C 4 q + C 4 s u C 4 o + C 4 t O C 4 o e C 4 l + C 4 o + C 4 s e C 4 n u C 4 o u C 5 j O C 5 g e C 4 p e C 4 s O C 4 g e C 5 i O C 4 r e C 4 q u C 4 o + C 5 i e C 4 s u C 4 h y A o U F J P U E N P T i k g X H U w M D N l X H U w M D N l I O C 4 p + C 4 s e C 4 q u C 4 l O C 4 u O C 4 g e C 5 i O C 4 r e C 4 q u C 4 o + C 5 i e C 4 s u C 4 h y A o Q 0 9 O T U F U K S 9 B d X R v U m V t b 3 Z l Z E N v b H V t b n M x L n v g u Y D g u K r g u J n g u K 0 g 4 L i L 4 L i 3 4 L m J 4 L i t L D d 9 J n F 1 b 3 Q 7 L C Z x d W 9 0 O 1 N l Y 3 R p b 2 4 x L + C 4 r e C 4 q u C 4 s e C 4 h + C 4 q + C 4 s u C 4 o + C 4 t O C 4 o e C 4 l + C 4 o + C 4 s e C 4 n u C 4 o u C 5 j O C 5 g e C 4 p e C 4 s O C 4 g e C 5 i O C 4 r e C 4 q u C 4 o + C 5 i e C 4 s u C 4 h y A o U F J P U E N P T i k g X H U w M D N l X H U w M D N l I O C 4 p + C 4 s e C 4 q u C 4 l O C 4 u O C 4 g e C 5 i O C 4 r e C 4 q u C 4 o + C 5 i e C 4 s u C 4 h y A o Q 0 9 O T U F U K S 9 B d X R v U m V t b 3 Z l Z E N v b H V t b n M x L n v g u Y D g u K r g u J n g u K 0 g 4 L i C 4 L i y 4 L i i L D h 9 J n F 1 b 3 Q 7 L C Z x d W 9 0 O 1 N l Y 3 R p b 2 4 x L + C 4 r e C 4 q u C 4 s e C 4 h + C 4 q + C 4 s u C 4 o + C 4 t O C 4 o e C 4 l + C 4 o + C 4 s e C 4 n u C 4 o u C 5 j O C 5 g e C 4 p e C 4 s O C 4 g e C 5 i O C 4 r e C 4 q u C 4 o + C 5 i e C 4 s u C 4 h y A o U F J P U E N P T i k g X H U w M D N l X H U w M D N l I O C 4 p + C 4 s e C 4 q u C 4 l O C 4 u O C 4 g e C 5 i O C 4 r e C 4 q u C 4 o + C 5 i e C 4 s u C 4 h y A o Q 0 9 O T U F U K S 9 B d X R v U m V t b 3 Z l Z E N v b H V t b n M x L n v g u J v g u K P g u L T g u K H g u L L g u J M g K O C 4 q + C 4 u O C 5 i e C 4 m S k s O X 0 m c X V v d D s s J n F 1 b 3 Q 7 U 2 V j d G l v b j E v 4 L i t 4 L i q 4 L i x 4 L i H 4 L i r 4 L i y 4 L i j 4 L i 0 4 L i h 4 L i X 4 L i j 4 L i x 4 L i e 4 L i i 4 L m M 4 L m B 4 L i l 4 L i w 4 L i B 4 L m I 4 L i t 4 L i q 4 L i j 4 L m J 4 L i y 4 L i H I C h Q U k 9 Q Q 0 9 O K S B c d T A w M 2 V c d T A w M 2 U g 4 L i n 4 L i x 4 L i q 4 L i U 4 L i 4 4 L i B 4 L m I 4 L i t 4 L i q 4 L i j 4 L m J 4 L i y 4 L i H I C h D T 0 5 N Q V Q p L 0 F 1 d G 9 S Z W 1 v d m V k Q 2 9 s d W 1 u c z E u e + C 4 o e C 4 u e C 4 p e C 4 h O C 5 i O C 4 s i A o X H U w M D I 3 M D A w I O C 4 m u C 4 s u C 4 l y k s M T B 9 J n F 1 b 3 Q 7 X S w m c X V v d D t D b 2 x 1 b W 5 D b 3 V u d C Z x d W 9 0 O z o x M S w m c X V v d D t L Z X l D b 2 x 1 b W 5 O Y W 1 l c y Z x d W 9 0 O z p b X S w m c X V v d D t D b 2 x 1 b W 5 J Z G V u d G l 0 a W V z J n F 1 b 3 Q 7 O l s m c X V v d D t T Z W N 0 a W 9 u M S / g u K 3 g u K r g u L H g u I f g u K v g u L L g u K P g u L T g u K H g u J f g u K P g u L H g u J 7 g u K L g u Y z g u Y H g u K X g u L D g u I H g u Y j g u K 3 g u K r g u K P g u Y n g u L L g u I c g K F B S T 1 B D T 0 4 p I F x 1 M D A z Z V x 1 M D A z Z S D g u K f g u L H g u K r g u J T g u L j g u I H g u Y j g u K 3 g u K r g u K P g u Y n g u L L g u I c g K E N P T k 1 B V C k v Q X V 0 b 1 J l b W 9 2 Z W R D b 2 x 1 b W 5 z M S 5 7 4 L i r 4 L i l 4 L i x 4 L i B 4 L i X 4 L i j 4 L i x 4 L i e 4 L i i 4 L m M L D B 9 J n F 1 b 3 Q 7 L C Z x d W 9 0 O 1 N l Y 3 R p b 2 4 x L + C 4 r e C 4 q u C 4 s e C 4 h + C 4 q + C 4 s u C 4 o + C 4 t O C 4 o e C 4 l + C 4 o + C 4 s e C 4 n u C 4 o u C 5 j O C 5 g e C 4 p e C 4 s O C 4 g e C 5 i O C 4 r e C 4 q u C 4 o + C 5 i e C 4 s u C 4 h y A o U F J P U E N P T i k g X H U w M D N l X H U w M D N l I O C 4 p + C 4 s e C 4 q u C 4 l O C 4 u O C 4 g e C 5 i O C 4 r e C 4 q u C 4 o + C 5 i e C 4 s u C 4 h y A o Q 0 9 O T U F U K S 9 B d X R v U m V t b 3 Z l Z E N v b H V t b n M x L n v g u Y D g u J v g u L T g u J Q s M X 0 m c X V v d D s s J n F 1 b 3 Q 7 U 2 V j d G l v b j E v 4 L i t 4 L i q 4 L i x 4 L i H 4 L i r 4 L i y 4 L i j 4 L i 0 4 L i h 4 L i X 4 L i j 4 L i x 4 L i e 4 L i i 4 L m M 4 L m B 4 L i l 4 L i w 4 L i B 4 L m I 4 L i t 4 L i q 4 L i j 4 L m J 4 L i y 4 L i H I C h Q U k 9 Q Q 0 9 O K S B c d T A w M 2 V c d T A w M 2 U g 4 L i n 4 L i x 4 L i q 4 L i U 4 L i 4 4 L i B 4 L m I 4 L i t 4 L i q 4 L i j 4 L m J 4 L i y 4 L i H I C h D T 0 5 N Q V Q p L 0 F 1 d G 9 S Z W 1 v d m V k Q 2 9 s d W 1 u c z E u e + C 4 q u C 4 u e C 4 h + C 4 q u C 4 u O C 4 l C w y f S Z x d W 9 0 O y w m c X V v d D t T Z W N 0 a W 9 u M S / g u K 3 g u K r g u L H g u I f g u K v g u L L g u K P g u L T g u K H g u J f g u K P g u L H g u J 7 g u K L g u Y z g u Y H g u K X g u L D g u I H g u Y j g u K 3 g u K r g u K P g u Y n g u L L g u I c g K F B S T 1 B D T 0 4 p I F x 1 M D A z Z V x 1 M D A z Z S D g u K f g u L H g u K r g u J T g u L j g u I H g u Y j g u K 3 g u K r g u K P g u Y n g u L L g u I c g K E N P T k 1 B V C k v Q X V 0 b 1 J l b W 9 2 Z W R D b 2 x 1 b W 5 z M S 5 7 4 L i V 4 L m I 4 L i z 4 L i q 4 L i 4 4 L i U L D N 9 J n F 1 b 3 Q 7 L C Z x d W 9 0 O 1 N l Y 3 R p b 2 4 x L + C 4 r e C 4 q u C 4 s e C 4 h + C 4 q + C 4 s u C 4 o + C 4 t O C 4 o e C 4 l + C 4 o + C 4 s e C 4 n u C 4 o u C 5 j O C 5 g e C 4 p e C 4 s O C 4 g e C 5 i O C 4 r e C 4 q u C 4 o + C 5 i e C 4 s u C 4 h y A o U F J P U E N P T i k g X H U w M D N l X H U w M D N l I O C 4 p + C 4 s e C 4 q u C 4 l O C 4 u O C 4 g e C 5 i O C 4 r e C 4 q u C 4 o + C 5 i e C 4 s u C 4 h y A o Q 0 9 O T U F U K S 9 B d X R v U m V t b 3 Z l Z E N v b H V t b n M x L n v g u K X g u Y j g u L L g u K r g u L j g u J Q s N H 0 m c X V v d D s s J n F 1 b 3 Q 7 U 2 V j d G l v b j E v 4 L i t 4 L i q 4 L i x 4 L i H 4 L i r 4 L i y 4 L i j 4 L i 0 4 L i h 4 L i X 4 L i j 4 L i x 4 L i e 4 L i i 4 L m M 4 L m B 4 L i l 4 L i w 4 L i B 4 L m I 4 L i t 4 L i q 4 L i j 4 L m J 4 L i y 4 L i H I C h Q U k 9 Q Q 0 9 O K S B c d T A w M 2 V c d T A w M 2 U g 4 L i n 4 L i x 4 L i q 4 L i U 4 L i 4 4 L i B 4 L m I 4 L i t 4 L i q 4 L i j 4 L m J 4 L i y 4 L i H I C h D T 0 5 N Q V Q p L 0 F 1 d G 9 S Z W 1 v d m V k Q 2 9 s d W 1 u c z E u e + C 5 g O C 4 m + C 4 p e C 4 t e C 5 i O C 4 o u C 4 m S D g u Y H g u J v g u K X g u I c s N X 0 m c X V v d D s s J n F 1 b 3 Q 7 U 2 V j d G l v b j E v 4 L i t 4 L i q 4 L i x 4 L i H 4 L i r 4 L i y 4 L i j 4 L i 0 4 L i h 4 L i X 4 L i j 4 L i x 4 L i e 4 L i i 4 L m M 4 L m B 4 L i l 4 L i w 4 L i B 4 L m I 4 L i t 4 L i q 4 L i j 4 L m J 4 L i y 4 L i H I C h Q U k 9 Q Q 0 9 O K S B c d T A w M 2 V c d T A w M 2 U g 4 L i n 4 L i x 4 L i q 4 L i U 4 L i 4 4 L i B 4 L m I 4 L i t 4 L i q 4 L i j 4 L m J 4 L i y 4 L i H I C h D T 0 5 N Q V Q p L 0 F 1 d G 9 S Z W 1 v d m V k Q 2 9 s d W 1 u c z E u e y X g u Y D g u J v g u K X g u L X g u Y j g u K L g u J k g 4 L m B 4 L i b 4 L i l 4 L i H L D Z 9 J n F 1 b 3 Q 7 L C Z x d W 9 0 O 1 N l Y 3 R p b 2 4 x L + C 4 r e C 4 q u C 4 s e C 4 h + C 4 q + C 4 s u C 4 o + C 4 t O C 4 o e C 4 l + C 4 o + C 4 s e C 4 n u C 4 o u C 5 j O C 5 g e C 4 p e C 4 s O C 4 g e C 5 i O C 4 r e C 4 q u C 4 o + C 5 i e C 4 s u C 4 h y A o U F J P U E N P T i k g X H U w M D N l X H U w M D N l I O C 4 p + C 4 s e C 4 q u C 4 l O C 4 u O C 4 g e C 5 i O C 4 r e C 4 q u C 4 o + C 5 i e C 4 s u C 4 h y A o Q 0 9 O T U F U K S 9 B d X R v U m V t b 3 Z l Z E N v b H V t b n M x L n v g u Y D g u K r g u J n g u K 0 g 4 L i L 4 L i 3 4 L m J 4 L i t L D d 9 J n F 1 b 3 Q 7 L C Z x d W 9 0 O 1 N l Y 3 R p b 2 4 x L + C 4 r e C 4 q u C 4 s e C 4 h + C 4 q + C 4 s u C 4 o + C 4 t O C 4 o e C 4 l + C 4 o + C 4 s e C 4 n u C 4 o u C 5 j O C 5 g e C 4 p e C 4 s O C 4 g e C 5 i O C 4 r e C 4 q u C 4 o + C 5 i e C 4 s u C 4 h y A o U F J P U E N P T i k g X H U w M D N l X H U w M D N l I O C 4 p + C 4 s e C 4 q u C 4 l O C 4 u O C 4 g e C 5 i O C 4 r e C 4 q u C 4 o + C 5 i e C 4 s u C 4 h y A o Q 0 9 O T U F U K S 9 B d X R v U m V t b 3 Z l Z E N v b H V t b n M x L n v g u Y D g u K r g u J n g u K 0 g 4 L i C 4 L i y 4 L i i L D h 9 J n F 1 b 3 Q 7 L C Z x d W 9 0 O 1 N l Y 3 R p b 2 4 x L + C 4 r e C 4 q u C 4 s e C 4 h + C 4 q + C 4 s u C 4 o + C 4 t O C 4 o e C 4 l + C 4 o + C 4 s e C 4 n u C 4 o u C 5 j O C 5 g e C 4 p e C 4 s O C 4 g e C 5 i O C 4 r e C 4 q u C 4 o + C 5 i e C 4 s u C 4 h y A o U F J P U E N P T i k g X H U w M D N l X H U w M D N l I O C 4 p + C 4 s e C 4 q u C 4 l O C 4 u O C 4 g e C 5 i O C 4 r e C 4 q u C 4 o + C 5 i e C 4 s u C 4 h y A o Q 0 9 O T U F U K S 9 B d X R v U m V t b 3 Z l Z E N v b H V t b n M x L n v g u J v g u K P g u L T g u K H g u L L g u J M g K O C 4 q + C 4 u O C 5 i e C 4 m S k s O X 0 m c X V v d D s s J n F 1 b 3 Q 7 U 2 V j d G l v b j E v 4 L i t 4 L i q 4 L i x 4 L i H 4 L i r 4 L i y 4 L i j 4 L i 0 4 L i h 4 L i X 4 L i j 4 L i x 4 L i e 4 L i i 4 L m M 4 L m B 4 L i l 4 L i w 4 L i B 4 L m I 4 L i t 4 L i q 4 L i j 4 L m J 4 L i y 4 L i H I C h Q U k 9 Q Q 0 9 O K S B c d T A w M 2 V c d T A w M 2 U g 4 L i n 4 L i x 4 L i q 4 L i U 4 L i 4 4 L i B 4 L m I 4 L i t 4 L i q 4 L i j 4 L m J 4 L i y 4 L i H I C h D T 0 5 N Q V Q p L 0 F 1 d G 9 S Z W 1 v d m V k Q 2 9 s d W 1 u c z E u e + C 4 o e C 4 u e C 4 p e C 4 h O C 5 i O C 4 s i A o X H U w M D I 3 M D A w I O C 4 m u C 4 s u C 4 l y k s M T B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8 l R T A l Q j g l Q U Q l R T A l Q j g l Q U E l R T A l Q j g l Q j E l R T A l Q j g l O D c l R T A l Q j g l Q U I l R T A l Q j g l Q j I l R T A l Q j g l Q T M l R T A l Q j g l Q j Q l R T A l Q j g l Q T E l R T A l Q j g l O T c l R T A l Q j g l Q T M l R T A l Q j g l Q j E l R T A l Q j g l O U U l R T A l Q j g l Q T I l R T A l Q j k l O E M l R T A l Q j k l O D E l R T A l Q j g l Q T U l R T A l Q j g l Q j A l R T A l Q j g l O D E l R T A l Q j k l O D g l R T A l Q j g l Q U Q l R T A l Q j g l Q U E l R T A l Q j g l Q T M l R T A l Q j k l O D k l R T A l Q j g l Q j I l R T A l Q j g l O D c l M j A o U F J P U E N P T i k l M j A l M 0 U l M 0 U l M j A l R T A l Q j g l Q T c l R T A l Q j g l Q j E l R T A l Q j g l Q U E l R T A l Q j g l O T Q l R T A l Q j g l Q j g l R T A l Q j g l O D E l R T A l Q j k l O D g l R T A l Q j g l Q U Q l R T A l Q j g l Q U E l R T A l Q j g l Q T M l R T A l Q j k l O D k l R T A l Q j g l Q j I l R T A l Q j g l O D c l M j A o Q 0 9 O T U F U K S U y M C g z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T A l Q j g l Q U Q l R T A l Q j g l Q U E l R T A l Q j g l Q j E l R T A l Q j g l O D c l R T A l Q j g l Q U I l R T A l Q j g l Q j I l R T A l Q j g l Q T M l R T A l Q j g l Q j Q l R T A l Q j g l Q T E l R T A l Q j g l O T c l R T A l Q j g l Q T M l R T A l Q j g l Q j E l R T A l Q j g l O U U l R T A l Q j g l Q T I l R T A l Q j k l O E M l R T A l Q j k l O D E l R T A l Q j g l Q T U l R T A l Q j g l Q j A l R T A l Q j g l O D E l R T A l Q j k l O D g l R T A l Q j g l Q U Q l R T A l Q j g l Q U E l R T A l Q j g l Q T M l R T A l Q j k l O D k l R T A l Q j g l Q j I l R T A l Q j g l O D c l M j A o U F J P U E N P T i k l M j A l M 0 U l M 0 U l M j A l R T A l Q j g l Q T c l R T A l Q j g l Q j E l R T A l Q j g l Q U E l R T A l Q j g l O T Q l R T A l Q j g l Q j g l R T A l Q j g l O D E l R T A l Q j k l O D g l R T A l Q j g l Q U Q l R T A l Q j g l Q U E l R T A l Q j g l Q T M l R T A l Q j k l O D k l R T A l Q j g l Q j I l R T A l Q j g l O D c l M j A o Q 0 9 O T U F U K S U y M C g z K S 9 E Y X R h M T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T A l Q j g l Q U Q l R T A l Q j g l Q U E l R T A l Q j g l Q j E l R T A l Q j g l O D c l R T A l Q j g l Q U I l R T A l Q j g l Q j I l R T A l Q j g l Q T M l R T A l Q j g l Q j Q l R T A l Q j g l Q T E l R T A l Q j g l O T c l R T A l Q j g l Q T M l R T A l Q j g l Q j E l R T A l Q j g l O U U l R T A l Q j g l Q T I l R T A l Q j k l O E M l R T A l Q j k l O D E l R T A l Q j g l Q T U l R T A l Q j g l Q j A l R T A l Q j g l O D E l R T A l Q j k l O D g l R T A l Q j g l Q U Q l R T A l Q j g l Q U E l R T A l Q j g l Q T M l R T A l Q j k l O D k l R T A l Q j g l Q j I l R T A l Q j g l O D c l M j A o U F J P U E N P T i k l M j A l M 0 U l M 0 U l M j A l R T A l Q j g l Q T c l R T A l Q j g l Q j E l R T A l Q j g l Q U E l R T A l Q j g l O T Q l R T A l Q j g l Q j g l R T A l Q j g l O D E l R T A l Q j k l O D g l R T A l Q j g l Q U Q l R T A l Q j g l Q U E l R T A l Q j g l Q T M l R T A l Q j k l O D k l R T A l Q j g l Q j I l R T A l Q j g l O D c l M j A o Q 0 9 O T U F U K S U y M C g z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J T I w M T A l M j A o M y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S I g L z 4 8 R W 5 0 c n k g V H l w Z T 0 i U X V l c n l J R C I g V m F s d W U 9 I n N i N j c 0 N z A x N y 0 y Y T k 3 L T Q x Y z E t O D M 1 M S 1 m N j E 2 O D l j Y z c 3 N j E i I C 8 + P E V u d H J 5 I F R 5 c G U 9 I k Z p b G x F c n J v c k N v Z G U i I F Z h b H V l P S J z V W 5 r b m 9 3 b i I g L z 4 8 R W 5 0 c n k g V H l w Z T 0 i Q W R k Z W R U b 0 R h d G F N b 2 R l b C I g V m F s d W U 9 I m w w I i A v P j x F b n R y e S B U e X B l P S J G a W x s T G F z d F V w Z G F 0 Z W Q i I F Z h b H V l P S J k M j A y N C 0 w N C 0 x O F Q x M D o x M D o x N S 4 4 O T k w M j g 2 W i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E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I D E w L 0 F 1 d G 9 S Z W 1 v d m V k Q 2 9 s d W 1 u c z E u e + C 4 q + C 4 p e C 4 s e C 4 g e C 4 l + C 4 o + C 4 s e C 4 n u C 4 o u C 5 j C w w f S Z x d W 9 0 O y w m c X V v d D t T Z W N 0 a W 9 u M S 9 U Y W J s Z S A x M C 9 B d X R v U m V t b 3 Z l Z E N v b H V t b n M x L n v g u Y D g u J v g u L T g u J Q s M X 0 m c X V v d D s s J n F 1 b 3 Q 7 U 2 V j d G l v b j E v V G F i b G U g M T A v Q X V 0 b 1 J l b W 9 2 Z W R D b 2 x 1 b W 5 z M S 5 7 4 L i q 4 L i 5 4 L i H 4 L i q 4 L i 4 4 L i U L D J 9 J n F 1 b 3 Q 7 L C Z x d W 9 0 O 1 N l Y 3 R p b 2 4 x L 1 R h Y m x l I D E w L 0 F 1 d G 9 S Z W 1 v d m V k Q 2 9 s d W 1 u c z E u e + C 4 l e C 5 i O C 4 s + C 4 q u C 4 u O C 4 l C w z f S Z x d W 9 0 O y w m c X V v d D t T Z W N 0 a W 9 u M S 9 U Y W J s Z S A x M C 9 B d X R v U m V t b 3 Z l Z E N v b H V t b n M x L n v g u K X g u Y j g u L L g u K r g u L j g u J Q s N H 0 m c X V v d D s s J n F 1 b 3 Q 7 U 2 V j d G l v b j E v V G F i b G U g M T A v Q X V 0 b 1 J l b W 9 2 Z W R D b 2 x 1 b W 5 z M S 5 7 4 L m A 4 L i b 4 L i l 4 L i 1 4 L m I 4 L i i 4 L i Z I O C 5 g e C 4 m + C 4 p e C 4 h y w 1 f S Z x d W 9 0 O y w m c X V v d D t T Z W N 0 a W 9 u M S 9 U Y W J s Z S A x M C 9 B d X R v U m V t b 3 Z l Z E N v b H V t b n M x L n s l 4 L m A 4 L i b 4 L i l 4 L i 1 4 L m I 4 L i i 4 L i Z I O C 5 g e C 4 m + C 4 p e C 4 h y w 2 f S Z x d W 9 0 O y w m c X V v d D t T Z W N 0 a W 9 u M S 9 U Y W J s Z S A x M C 9 B d X R v U m V t b 3 Z l Z E N v b H V t b n M x L n v g u Y D g u K r g u J n g u K 0 g 4 L i L 4 L i 3 4 L m J 4 L i t L D d 9 J n F 1 b 3 Q 7 L C Z x d W 9 0 O 1 N l Y 3 R p b 2 4 x L 1 R h Y m x l I D E w L 0 F 1 d G 9 S Z W 1 v d m V k Q 2 9 s d W 1 u c z E u e + C 5 g O C 4 q u C 4 m e C 4 r S D g u I L g u L L g u K I s O H 0 m c X V v d D s s J n F 1 b 3 Q 7 U 2 V j d G l v b j E v V G F i b G U g M T A v Q X V 0 b 1 J l b W 9 2 Z W R D b 2 x 1 b W 5 z M S 5 7 4 L i b 4 L i j 4 L i 0 4 L i h 4 L i y 4 L i T I C j g u K v g u L j g u Y n g u J k p L D l 9 J n F 1 b 3 Q 7 L C Z x d W 9 0 O 1 N l Y 3 R p b 2 4 x L 1 R h Y m x l I D E w L 0 F 1 d G 9 S Z W 1 v d m V k Q 2 9 s d W 1 u c z E u e + C 4 o e C 4 u e C 4 p e C 4 h O C 5 i O C 4 s i A o X H U w M D I 3 M D A w I O C 4 m u C 4 s u C 4 l y k s M T B 9 J n F 1 b 3 Q 7 X S w m c X V v d D t D b 2 x 1 b W 5 D b 3 V u d C Z x d W 9 0 O z o x M S w m c X V v d D t L Z X l D b 2 x 1 b W 5 O Y W 1 l c y Z x d W 9 0 O z p b X S w m c X V v d D t D b 2 x 1 b W 5 J Z G V u d G l 0 a W V z J n F 1 b 3 Q 7 O l s m c X V v d D t T Z W N 0 a W 9 u M S 9 U Y W J s Z S A x M C 9 B d X R v U m V t b 3 Z l Z E N v b H V t b n M x L n v g u K v g u K X g u L H g u I H g u J f g u K P g u L H g u J 7 g u K L g u Y w s M H 0 m c X V v d D s s J n F 1 b 3 Q 7 U 2 V j d G l v b j E v V G F i b G U g M T A v Q X V 0 b 1 J l b W 9 2 Z W R D b 2 x 1 b W 5 z M S 5 7 4 L m A 4 L i b 4 L i 0 4 L i U L D F 9 J n F 1 b 3 Q 7 L C Z x d W 9 0 O 1 N l Y 3 R p b 2 4 x L 1 R h Y m x l I D E w L 0 F 1 d G 9 S Z W 1 v d m V k Q 2 9 s d W 1 u c z E u e + C 4 q u C 4 u e C 4 h + C 4 q u C 4 u O C 4 l C w y f S Z x d W 9 0 O y w m c X V v d D t T Z W N 0 a W 9 u M S 9 U Y W J s Z S A x M C 9 B d X R v U m V t b 3 Z l Z E N v b H V t b n M x L n v g u J X g u Y j g u L P g u K r g u L j g u J Q s M 3 0 m c X V v d D s s J n F 1 b 3 Q 7 U 2 V j d G l v b j E v V G F i b G U g M T A v Q X V 0 b 1 J l b W 9 2 Z W R D b 2 x 1 b W 5 z M S 5 7 4 L i l 4 L m I 4 L i y 4 L i q 4 L i 4 4 L i U L D R 9 J n F 1 b 3 Q 7 L C Z x d W 9 0 O 1 N l Y 3 R p b 2 4 x L 1 R h Y m x l I D E w L 0 F 1 d G 9 S Z W 1 v d m V k Q 2 9 s d W 1 u c z E u e + C 5 g O C 4 m + C 4 p e C 4 t e C 5 i O C 4 o u C 4 m S D g u Y H g u J v g u K X g u I c s N X 0 m c X V v d D s s J n F 1 b 3 Q 7 U 2 V j d G l v b j E v V G F i b G U g M T A v Q X V 0 b 1 J l b W 9 2 Z W R D b 2 x 1 b W 5 z M S 5 7 J e C 5 g O C 4 m + C 4 p e C 4 t e C 5 i O C 4 o u C 4 m S D g u Y H g u J v g u K X g u I c s N n 0 m c X V v d D s s J n F 1 b 3 Q 7 U 2 V j d G l v b j E v V G F i b G U g M T A v Q X V 0 b 1 J l b W 9 2 Z W R D b 2 x 1 b W 5 z M S 5 7 4 L m A 4 L i q 4 L i Z 4 L i t I O C 4 i + C 4 t + C 5 i e C 4 r S w 3 f S Z x d W 9 0 O y w m c X V v d D t T Z W N 0 a W 9 u M S 9 U Y W J s Z S A x M C 9 B d X R v U m V t b 3 Z l Z E N v b H V t b n M x L n v g u Y D g u K r g u J n g u K 0 g 4 L i C 4 L i y 4 L i i L D h 9 J n F 1 b 3 Q 7 L C Z x d W 9 0 O 1 N l Y 3 R p b 2 4 x L 1 R h Y m x l I D E w L 0 F 1 d G 9 S Z W 1 v d m V k Q 2 9 s d W 1 u c z E u e + C 4 m + C 4 o + C 4 t O C 4 o e C 4 s u C 4 k y A o 4 L i r 4 L i 4 4 L m J 4 L i Z K S w 5 f S Z x d W 9 0 O y w m c X V v d D t T Z W N 0 a W 9 u M S 9 U Y W J s Z S A x M C 9 B d X R v U m V t b 3 Z l Z E N v b H V t b n M x L n v g u K H g u L n g u K X g u I T g u Y j g u L I g K F x 1 M D A y N z A w M C D g u J r g u L L g u J c p L D E w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l M j A x M C U y M C g z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S U y M D E w J T I w K D M p L 0 R h d G E x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J T I w M T A l M j A o M y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S U y M D M l M j A o M y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R d W V y e U l E I i B W Y W x 1 Z T 0 i c 2 Z l Y z d k N z J k L T k z Z T U t N D I w Y i 1 i Y m F i L T M 4 Z m E 0 O G Z l O G M x M i I g L z 4 8 R W 5 0 c n k g V H l w Z T 0 i R m l s b E V y c m 9 y Q 2 9 k Z S I g V m F s d W U 9 I n N V b m t u b 3 d u I i A v P j x F b n R y e S B U e X B l P S J B Z G R l Z F R v R G F 0 Y U 1 v Z G V s I i B W Y W x 1 Z T 0 i b D A i I C 8 + P E V u d H J 5 I F R 5 c G U 9 I k Z p b G x M Y X N 0 V X B k Y X R l Z C I g V m F s d W U 9 I m Q y M D I 0 L T A 0 L T E 4 V D E w O j E w O j E 1 L j k x M z A y O T l a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M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g M y 9 B d X R v U m V t b 3 Z l Z E N v b H V t b n M x L n v g u K v g u K X g u L H g u I H g u J f g u K P g u L H g u J 7 g u K L g u Y w s M H 0 m c X V v d D s s J n F 1 b 3 Q 7 U 2 V j d G l v b j E v V G F i b G U g M y 9 B d X R v U m V t b 3 Z l Z E N v b H V t b n M x L n v g u Y D g u J v g u L T g u J Q s M X 0 m c X V v d D s s J n F 1 b 3 Q 7 U 2 V j d G l v b j E v V G F i b G U g M y 9 B d X R v U m V t b 3 Z l Z E N v b H V t b n M x L n v g u K r g u L n g u I f g u K r g u L j g u J Q s M n 0 m c X V v d D s s J n F 1 b 3 Q 7 U 2 V j d G l v b j E v V G F i b G U g M y 9 B d X R v U m V t b 3 Z l Z E N v b H V t b n M x L n v g u J X g u Y j g u L P g u K r g u L j g u J Q s M 3 0 m c X V v d D s s J n F 1 b 3 Q 7 U 2 V j d G l v b j E v V G F i b G U g M y 9 B d X R v U m V t b 3 Z l Z E N v b H V t b n M x L n v g u K X g u Y j g u L L g u K r g u L j g u J Q s N H 0 m c X V v d D s s J n F 1 b 3 Q 7 U 2 V j d G l v b j E v V G F i b G U g M y 9 B d X R v U m V t b 3 Z l Z E N v b H V t b n M x L n v g u Y D g u J v g u K X g u L X g u Y j g u K L g u J k g 4 L m B 4 L i b 4 L i l 4 L i H L D V 9 J n F 1 b 3 Q 7 L C Z x d W 9 0 O 1 N l Y 3 R p b 2 4 x L 1 R h Y m x l I D M v Q X V 0 b 1 J l b W 9 2 Z W R D b 2 x 1 b W 5 z M S 5 7 J e C 5 g O C 4 m + C 4 p e C 4 t e C 5 i O C 4 o u C 4 m S D g u Y H g u J v g u K X g u I c s N n 0 m c X V v d D s s J n F 1 b 3 Q 7 U 2 V j d G l v b j E v V G F i b G U g M y 9 B d X R v U m V t b 3 Z l Z E N v b H V t b n M x L n v g u Y D g u K r g u J n g u K 0 g 4 L i L 4 L i 3 4 L m J 4 L i t L D d 9 J n F 1 b 3 Q 7 L C Z x d W 9 0 O 1 N l Y 3 R p b 2 4 x L 1 R h Y m x l I D M v Q X V 0 b 1 J l b W 9 2 Z W R D b 2 x 1 b W 5 z M S 5 7 4 L m A 4 L i q 4 L i Z 4 L i t I O C 4 g u C 4 s u C 4 o i w 4 f S Z x d W 9 0 O y w m c X V v d D t T Z W N 0 a W 9 u M S 9 U Y W J s Z S A z L 0 F 1 d G 9 S Z W 1 v d m V k Q 2 9 s d W 1 u c z E u e + C 4 m + C 4 o + C 4 t O C 4 o e C 4 s u C 4 k y A o 4 L i r 4 L i 4 4 L m J 4 L i Z K S w 5 f S Z x d W 9 0 O y w m c X V v d D t T Z W N 0 a W 9 u M S 9 U Y W J s Z S A z L 0 F 1 d G 9 S Z W 1 v d m V k Q 2 9 s d W 1 u c z E u e + C 4 o e C 4 u e C 4 p e C 4 h O C 5 i O C 4 s i A o X H U w M D I 3 M D A w I O C 4 m u C 4 s u C 4 l y k s M T B 9 J n F 1 b 3 Q 7 X S w m c X V v d D t D b 2 x 1 b W 5 D b 3 V u d C Z x d W 9 0 O z o x M S w m c X V v d D t L Z X l D b 2 x 1 b W 5 O Y W 1 l c y Z x d W 9 0 O z p b X S w m c X V v d D t D b 2 x 1 b W 5 J Z G V u d G l 0 a W V z J n F 1 b 3 Q 7 O l s m c X V v d D t T Z W N 0 a W 9 u M S 9 U Y W J s Z S A z L 0 F 1 d G 9 S Z W 1 v d m V k Q 2 9 s d W 1 u c z E u e + C 4 q + C 4 p e C 4 s e C 4 g e C 4 l + C 4 o + C 4 s e C 4 n u C 4 o u C 5 j C w w f S Z x d W 9 0 O y w m c X V v d D t T Z W N 0 a W 9 u M S 9 U Y W J s Z S A z L 0 F 1 d G 9 S Z W 1 v d m V k Q 2 9 s d W 1 u c z E u e + C 5 g O C 4 m + C 4 t O C 4 l C w x f S Z x d W 9 0 O y w m c X V v d D t T Z W N 0 a W 9 u M S 9 U Y W J s Z S A z L 0 F 1 d G 9 S Z W 1 v d m V k Q 2 9 s d W 1 u c z E u e + C 4 q u C 4 u e C 4 h + C 4 q u C 4 u O C 4 l C w y f S Z x d W 9 0 O y w m c X V v d D t T Z W N 0 a W 9 u M S 9 U Y W J s Z S A z L 0 F 1 d G 9 S Z W 1 v d m V k Q 2 9 s d W 1 u c z E u e + C 4 l e C 5 i O C 4 s + C 4 q u C 4 u O C 4 l C w z f S Z x d W 9 0 O y w m c X V v d D t T Z W N 0 a W 9 u M S 9 U Y W J s Z S A z L 0 F 1 d G 9 S Z W 1 v d m V k Q 2 9 s d W 1 u c z E u e + C 4 p e C 5 i O C 4 s u C 4 q u C 4 u O C 4 l C w 0 f S Z x d W 9 0 O y w m c X V v d D t T Z W N 0 a W 9 u M S 9 U Y W J s Z S A z L 0 F 1 d G 9 S Z W 1 v d m V k Q 2 9 s d W 1 u c z E u e + C 5 g O C 4 m + C 4 p e C 4 t e C 5 i O C 4 o u C 4 m S D g u Y H g u J v g u K X g u I c s N X 0 m c X V v d D s s J n F 1 b 3 Q 7 U 2 V j d G l v b j E v V G F i b G U g M y 9 B d X R v U m V t b 3 Z l Z E N v b H V t b n M x L n s l 4 L m A 4 L i b 4 L i l 4 L i 1 4 L m I 4 L i i 4 L i Z I O C 5 g e C 4 m + C 4 p e C 4 h y w 2 f S Z x d W 9 0 O y w m c X V v d D t T Z W N 0 a W 9 u M S 9 U Y W J s Z S A z L 0 F 1 d G 9 S Z W 1 v d m V k Q 2 9 s d W 1 u c z E u e + C 5 g O C 4 q u C 4 m e C 4 r S D g u I v g u L f g u Y n g u K 0 s N 3 0 m c X V v d D s s J n F 1 b 3 Q 7 U 2 V j d G l v b j E v V G F i b G U g M y 9 B d X R v U m V t b 3 Z l Z E N v b H V t b n M x L n v g u Y D g u K r g u J n g u K 0 g 4 L i C 4 L i y 4 L i i L D h 9 J n F 1 b 3 Q 7 L C Z x d W 9 0 O 1 N l Y 3 R p b 2 4 x L 1 R h Y m x l I D M v Q X V 0 b 1 J l b W 9 2 Z W R D b 2 x 1 b W 5 z M S 5 7 4 L i b 4 L i j 4 L i 0 4 L i h 4 L i y 4 L i T I C j g u K v g u L j g u Y n g u J k p L D l 9 J n F 1 b 3 Q 7 L C Z x d W 9 0 O 1 N l Y 3 R p b 2 4 x L 1 R h Y m x l I D M v Q X V 0 b 1 J l b W 9 2 Z W R D b 2 x 1 b W 5 z M S 5 7 4 L i h 4 L i 5 4 L i l 4 L i E 4 L m I 4 L i y I C h c d T A w M j c w M D A g 4 L i a 4 L i y 4 L i X K S w x M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J T I w M y U y M C g z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S U y M D M l M j A o M y k v R G F 0 Y T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S U y M D M l M j A o M y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S U y M D Q l M j A o M y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R d W V y e U l E I i B W Y W x 1 Z T 0 i c 2 I z Y z l h N j I 5 L W M 3 Y j g t N D E x Y i 0 4 Z D E z L W R m O D R j M W Q 5 N T B k Y y I g L z 4 8 R W 5 0 c n k g V H l w Z T 0 i R m l s b E V y c m 9 y Q 2 9 k Z S I g V m F s d W U 9 I n N V b m t u b 3 d u I i A v P j x F b n R y e S B U e X B l P S J B Z G R l Z F R v R G F 0 Y U 1 v Z G V s I i B W Y W x 1 Z T 0 i b D A i I C 8 + P E V u d H J 5 I F R 5 c G U 9 I k Z p b G x M Y X N 0 V X B k Y X R l Z C I g V m F s d W U 9 I m Q y M D I 0 L T A 0 L T E 4 V D E w O j E w O j E 1 L j k y N z A z M j R a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M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g N C 9 B d X R v U m V t b 3 Z l Z E N v b H V t b n M x L n v g u K v g u K X g u L H g u I H g u J f g u K P g u L H g u J 7 g u K L g u Y w s M H 0 m c X V v d D s s J n F 1 b 3 Q 7 U 2 V j d G l v b j E v V G F i b G U g N C 9 B d X R v U m V t b 3 Z l Z E N v b H V t b n M x L n v g u Y D g u J v g u L T g u J Q s M X 0 m c X V v d D s s J n F 1 b 3 Q 7 U 2 V j d G l v b j E v V G F i b G U g N C 9 B d X R v U m V t b 3 Z l Z E N v b H V t b n M x L n v g u K r g u L n g u I f g u K r g u L j g u J Q s M n 0 m c X V v d D s s J n F 1 b 3 Q 7 U 2 V j d G l v b j E v V G F i b G U g N C 9 B d X R v U m V t b 3 Z l Z E N v b H V t b n M x L n v g u J X g u Y j g u L P g u K r g u L j g u J Q s M 3 0 m c X V v d D s s J n F 1 b 3 Q 7 U 2 V j d G l v b j E v V G F i b G U g N C 9 B d X R v U m V t b 3 Z l Z E N v b H V t b n M x L n v g u K X g u Y j g u L L g u K r g u L j g u J Q s N H 0 m c X V v d D s s J n F 1 b 3 Q 7 U 2 V j d G l v b j E v V G F i b G U g N C 9 B d X R v U m V t b 3 Z l Z E N v b H V t b n M x L n v g u Y D g u J v g u K X g u L X g u Y j g u K L g u J k g 4 L m B 4 L i b 4 L i l 4 L i H L D V 9 J n F 1 b 3 Q 7 L C Z x d W 9 0 O 1 N l Y 3 R p b 2 4 x L 1 R h Y m x l I D Q v Q X V 0 b 1 J l b W 9 2 Z W R D b 2 x 1 b W 5 z M S 5 7 J e C 5 g O C 4 m + C 4 p e C 4 t e C 5 i O C 4 o u C 4 m S D g u Y H g u J v g u K X g u I c s N n 0 m c X V v d D s s J n F 1 b 3 Q 7 U 2 V j d G l v b j E v V G F i b G U g N C 9 B d X R v U m V t b 3 Z l Z E N v b H V t b n M x L n v g u Y D g u K r g u J n g u K 0 g 4 L i L 4 L i 3 4 L m J 4 L i t L D d 9 J n F 1 b 3 Q 7 L C Z x d W 9 0 O 1 N l Y 3 R p b 2 4 x L 1 R h Y m x l I D Q v Q X V 0 b 1 J l b W 9 2 Z W R D b 2 x 1 b W 5 z M S 5 7 4 L m A 4 L i q 4 L i Z 4 L i t I O C 4 g u C 4 s u C 4 o i w 4 f S Z x d W 9 0 O y w m c X V v d D t T Z W N 0 a W 9 u M S 9 U Y W J s Z S A 0 L 0 F 1 d G 9 S Z W 1 v d m V k Q 2 9 s d W 1 u c z E u e + C 4 m + C 4 o + C 4 t O C 4 o e C 4 s u C 4 k y A o 4 L i r 4 L i 4 4 L m J 4 L i Z K S w 5 f S Z x d W 9 0 O y w m c X V v d D t T Z W N 0 a W 9 u M S 9 U Y W J s Z S A 0 L 0 F 1 d G 9 S Z W 1 v d m V k Q 2 9 s d W 1 u c z E u e + C 4 o e C 4 u e C 4 p e C 4 h O C 5 i O C 4 s i A o X H U w M D I 3 M D A w I O C 4 m u C 4 s u C 4 l y k s M T B 9 J n F 1 b 3 Q 7 X S w m c X V v d D t D b 2 x 1 b W 5 D b 3 V u d C Z x d W 9 0 O z o x M S w m c X V v d D t L Z X l D b 2 x 1 b W 5 O Y W 1 l c y Z x d W 9 0 O z p b X S w m c X V v d D t D b 2 x 1 b W 5 J Z G V u d G l 0 a W V z J n F 1 b 3 Q 7 O l s m c X V v d D t T Z W N 0 a W 9 u M S 9 U Y W J s Z S A 0 L 0 F 1 d G 9 S Z W 1 v d m V k Q 2 9 s d W 1 u c z E u e + C 4 q + C 4 p e C 4 s e C 4 g e C 4 l + C 4 o + C 4 s e C 4 n u C 4 o u C 5 j C w w f S Z x d W 9 0 O y w m c X V v d D t T Z W N 0 a W 9 u M S 9 U Y W J s Z S A 0 L 0 F 1 d G 9 S Z W 1 v d m V k Q 2 9 s d W 1 u c z E u e + C 5 g O C 4 m + C 4 t O C 4 l C w x f S Z x d W 9 0 O y w m c X V v d D t T Z W N 0 a W 9 u M S 9 U Y W J s Z S A 0 L 0 F 1 d G 9 S Z W 1 v d m V k Q 2 9 s d W 1 u c z E u e + C 4 q u C 4 u e C 4 h + C 4 q u C 4 u O C 4 l C w y f S Z x d W 9 0 O y w m c X V v d D t T Z W N 0 a W 9 u M S 9 U Y W J s Z S A 0 L 0 F 1 d G 9 S Z W 1 v d m V k Q 2 9 s d W 1 u c z E u e + C 4 l e C 5 i O C 4 s + C 4 q u C 4 u O C 4 l C w z f S Z x d W 9 0 O y w m c X V v d D t T Z W N 0 a W 9 u M S 9 U Y W J s Z S A 0 L 0 F 1 d G 9 S Z W 1 v d m V k Q 2 9 s d W 1 u c z E u e + C 4 p e C 5 i O C 4 s u C 4 q u C 4 u O C 4 l C w 0 f S Z x d W 9 0 O y w m c X V v d D t T Z W N 0 a W 9 u M S 9 U Y W J s Z S A 0 L 0 F 1 d G 9 S Z W 1 v d m V k Q 2 9 s d W 1 u c z E u e + C 5 g O C 4 m + C 4 p e C 4 t e C 5 i O C 4 o u C 4 m S D g u Y H g u J v g u K X g u I c s N X 0 m c X V v d D s s J n F 1 b 3 Q 7 U 2 V j d G l v b j E v V G F i b G U g N C 9 B d X R v U m V t b 3 Z l Z E N v b H V t b n M x L n s l 4 L m A 4 L i b 4 L i l 4 L i 1 4 L m I 4 L i i 4 L i Z I O C 5 g e C 4 m + C 4 p e C 4 h y w 2 f S Z x d W 9 0 O y w m c X V v d D t T Z W N 0 a W 9 u M S 9 U Y W J s Z S A 0 L 0 F 1 d G 9 S Z W 1 v d m V k Q 2 9 s d W 1 u c z E u e + C 5 g O C 4 q u C 4 m e C 4 r S D g u I v g u L f g u Y n g u K 0 s N 3 0 m c X V v d D s s J n F 1 b 3 Q 7 U 2 V j d G l v b j E v V G F i b G U g N C 9 B d X R v U m V t b 3 Z l Z E N v b H V t b n M x L n v g u Y D g u K r g u J n g u K 0 g 4 L i C 4 L i y 4 L i i L D h 9 J n F 1 b 3 Q 7 L C Z x d W 9 0 O 1 N l Y 3 R p b 2 4 x L 1 R h Y m x l I D Q v Q X V 0 b 1 J l b W 9 2 Z W R D b 2 x 1 b W 5 z M S 5 7 4 L i b 4 L i j 4 L i 0 4 L i h 4 L i y 4 L i T I C j g u K v g u L j g u Y n g u J k p L D l 9 J n F 1 b 3 Q 7 L C Z x d W 9 0 O 1 N l Y 3 R p b 2 4 x L 1 R h Y m x l I D Q v Q X V 0 b 1 J l b W 9 2 Z W R D b 2 x 1 b W 5 z M S 5 7 4 L i h 4 L i 5 4 L i l 4 L i E 4 L m I 4 L i y I C h c d T A w M j c w M D A g 4 L i a 4 L i y 4 L i X K S w x M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J T I w N C U y M C g z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S U y M D Q l M j A o M y k v R G F 0 Y T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S U y M D Q l M j A o M y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S U y M D U l M j A o M y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R d W V y e U l E I i B W Y W x 1 Z T 0 i c 2 F i O G Y z O W E 0 L W U 0 N j Y t N D M 1 M y 0 4 Y z M w L T B i Y T U w N D A 4 N T c 5 O C I g L z 4 8 R W 5 0 c n k g V H l w Z T 0 i R m l s b E V y c m 9 y Q 2 9 k Z S I g V m F s d W U 9 I n N V b m t u b 3 d u I i A v P j x F b n R y e S B U e X B l P S J B Z G R l Z F R v R G F 0 Y U 1 v Z G V s I i B W Y W x 1 Z T 0 i b D A i I C 8 + P E V u d H J 5 I F R 5 c G U 9 I k Z p b G x M Y X N 0 V X B k Y X R l Z C I g V m F s d W U 9 I m Q y M D I 0 L T A 0 L T E 4 V D E w O j E w O j E 1 L j k 1 M T Q 2 M D d a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M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g N S 9 B d X R v U m V t b 3 Z l Z E N v b H V t b n M x L n v g u K v g u K X g u L H g u I H g u J f g u K P g u L H g u J 7 g u K L g u Y w s M H 0 m c X V v d D s s J n F 1 b 3 Q 7 U 2 V j d G l v b j E v V G F i b G U g N S 9 B d X R v U m V t b 3 Z l Z E N v b H V t b n M x L n v g u Y D g u J v g u L T g u J Q s M X 0 m c X V v d D s s J n F 1 b 3 Q 7 U 2 V j d G l v b j E v V G F i b G U g N S 9 B d X R v U m V t b 3 Z l Z E N v b H V t b n M x L n v g u K r g u L n g u I f g u K r g u L j g u J Q s M n 0 m c X V v d D s s J n F 1 b 3 Q 7 U 2 V j d G l v b j E v V G F i b G U g N S 9 B d X R v U m V t b 3 Z l Z E N v b H V t b n M x L n v g u J X g u Y j g u L P g u K r g u L j g u J Q s M 3 0 m c X V v d D s s J n F 1 b 3 Q 7 U 2 V j d G l v b j E v V G F i b G U g N S 9 B d X R v U m V t b 3 Z l Z E N v b H V t b n M x L n v g u K X g u Y j g u L L g u K r g u L j g u J Q s N H 0 m c X V v d D s s J n F 1 b 3 Q 7 U 2 V j d G l v b j E v V G F i b G U g N S 9 B d X R v U m V t b 3 Z l Z E N v b H V t b n M x L n v g u Y D g u J v g u K X g u L X g u Y j g u K L g u J k g 4 L m B 4 L i b 4 L i l 4 L i H L D V 9 J n F 1 b 3 Q 7 L C Z x d W 9 0 O 1 N l Y 3 R p b 2 4 x L 1 R h Y m x l I D U v Q X V 0 b 1 J l b W 9 2 Z W R D b 2 x 1 b W 5 z M S 5 7 J e C 5 g O C 4 m + C 4 p e C 4 t e C 5 i O C 4 o u C 4 m S D g u Y H g u J v g u K X g u I c s N n 0 m c X V v d D s s J n F 1 b 3 Q 7 U 2 V j d G l v b j E v V G F i b G U g N S 9 B d X R v U m V t b 3 Z l Z E N v b H V t b n M x L n v g u Y D g u K r g u J n g u K 0 g 4 L i L 4 L i 3 4 L m J 4 L i t L D d 9 J n F 1 b 3 Q 7 L C Z x d W 9 0 O 1 N l Y 3 R p b 2 4 x L 1 R h Y m x l I D U v Q X V 0 b 1 J l b W 9 2 Z W R D b 2 x 1 b W 5 z M S 5 7 4 L m A 4 L i q 4 L i Z 4 L i t I O C 4 g u C 4 s u C 4 o i w 4 f S Z x d W 9 0 O y w m c X V v d D t T Z W N 0 a W 9 u M S 9 U Y W J s Z S A 1 L 0 F 1 d G 9 S Z W 1 v d m V k Q 2 9 s d W 1 u c z E u e + C 4 m + C 4 o + C 4 t O C 4 o e C 4 s u C 4 k y A o 4 L i r 4 L i 4 4 L m J 4 L i Z K S w 5 f S Z x d W 9 0 O y w m c X V v d D t T Z W N 0 a W 9 u M S 9 U Y W J s Z S A 1 L 0 F 1 d G 9 S Z W 1 v d m V k Q 2 9 s d W 1 u c z E u e + C 4 o e C 4 u e C 4 p e C 4 h O C 5 i O C 4 s i A o X H U w M D I 3 M D A w I O C 4 m u C 4 s u C 4 l y k s M T B 9 J n F 1 b 3 Q 7 X S w m c X V v d D t D b 2 x 1 b W 5 D b 3 V u d C Z x d W 9 0 O z o x M S w m c X V v d D t L Z X l D b 2 x 1 b W 5 O Y W 1 l c y Z x d W 9 0 O z p b X S w m c X V v d D t D b 2 x 1 b W 5 J Z G V u d G l 0 a W V z J n F 1 b 3 Q 7 O l s m c X V v d D t T Z W N 0 a W 9 u M S 9 U Y W J s Z S A 1 L 0 F 1 d G 9 S Z W 1 v d m V k Q 2 9 s d W 1 u c z E u e + C 4 q + C 4 p e C 4 s e C 4 g e C 4 l + C 4 o + C 4 s e C 4 n u C 4 o u C 5 j C w w f S Z x d W 9 0 O y w m c X V v d D t T Z W N 0 a W 9 u M S 9 U Y W J s Z S A 1 L 0 F 1 d G 9 S Z W 1 v d m V k Q 2 9 s d W 1 u c z E u e + C 5 g O C 4 m + C 4 t O C 4 l C w x f S Z x d W 9 0 O y w m c X V v d D t T Z W N 0 a W 9 u M S 9 U Y W J s Z S A 1 L 0 F 1 d G 9 S Z W 1 v d m V k Q 2 9 s d W 1 u c z E u e + C 4 q u C 4 u e C 4 h + C 4 q u C 4 u O C 4 l C w y f S Z x d W 9 0 O y w m c X V v d D t T Z W N 0 a W 9 u M S 9 U Y W J s Z S A 1 L 0 F 1 d G 9 S Z W 1 v d m V k Q 2 9 s d W 1 u c z E u e + C 4 l e C 5 i O C 4 s + C 4 q u C 4 u O C 4 l C w z f S Z x d W 9 0 O y w m c X V v d D t T Z W N 0 a W 9 u M S 9 U Y W J s Z S A 1 L 0 F 1 d G 9 S Z W 1 v d m V k Q 2 9 s d W 1 u c z E u e + C 4 p e C 5 i O C 4 s u C 4 q u C 4 u O C 4 l C w 0 f S Z x d W 9 0 O y w m c X V v d D t T Z W N 0 a W 9 u M S 9 U Y W J s Z S A 1 L 0 F 1 d G 9 S Z W 1 v d m V k Q 2 9 s d W 1 u c z E u e + C 5 g O C 4 m + C 4 p e C 4 t e C 5 i O C 4 o u C 4 m S D g u Y H g u J v g u K X g u I c s N X 0 m c X V v d D s s J n F 1 b 3 Q 7 U 2 V j d G l v b j E v V G F i b G U g N S 9 B d X R v U m V t b 3 Z l Z E N v b H V t b n M x L n s l 4 L m A 4 L i b 4 L i l 4 L i 1 4 L m I 4 L i i 4 L i Z I O C 5 g e C 4 m + C 4 p e C 4 h y w 2 f S Z x d W 9 0 O y w m c X V v d D t T Z W N 0 a W 9 u M S 9 U Y W J s Z S A 1 L 0 F 1 d G 9 S Z W 1 v d m V k Q 2 9 s d W 1 u c z E u e + C 5 g O C 4 q u C 4 m e C 4 r S D g u I v g u L f g u Y n g u K 0 s N 3 0 m c X V v d D s s J n F 1 b 3 Q 7 U 2 V j d G l v b j E v V G F i b G U g N S 9 B d X R v U m V t b 3 Z l Z E N v b H V t b n M x L n v g u Y D g u K r g u J n g u K 0 g 4 L i C 4 L i y 4 L i i L D h 9 J n F 1 b 3 Q 7 L C Z x d W 9 0 O 1 N l Y 3 R p b 2 4 x L 1 R h Y m x l I D U v Q X V 0 b 1 J l b W 9 2 Z W R D b 2 x 1 b W 5 z M S 5 7 4 L i b 4 L i j 4 L i 0 4 L i h 4 L i y 4 L i T I C j g u K v g u L j g u Y n g u J k p L D l 9 J n F 1 b 3 Q 7 L C Z x d W 9 0 O 1 N l Y 3 R p b 2 4 x L 1 R h Y m x l I D U v Q X V 0 b 1 J l b W 9 2 Z W R D b 2 x 1 b W 5 z M S 5 7 4 L i h 4 L i 5 4 L i l 4 L i E 4 L m I 4 L i y I C h c d T A w M j c w M D A g 4 L i a 4 L i y 4 L i X K S w x M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J T I w N S U y M C g z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S U y M D U l M j A o M y k v R G F 0 Y T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S U y M D U l M j A o M y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S U y M D Y l M j A o M y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R d W V y e U l E I i B W Y W x 1 Z T 0 i c 2 E z Y z Z k Y m Q x L W M 0 N j Y t N D c w Y i 1 h Y T N m L T A 3 M 2 Q 5 M T Q 0 M z F l Y i I g L z 4 8 R W 5 0 c n k g V H l w Z T 0 i R m l s b E V y c m 9 y Q 2 9 k Z S I g V m F s d W U 9 I n N V b m t u b 3 d u I i A v P j x F b n R y e S B U e X B l P S J B Z G R l Z F R v R G F 0 Y U 1 v Z G V s I i B W Y W x 1 Z T 0 i b D A i I C 8 + P E V u d H J 5 I F R 5 c G U 9 I k Z p b G x M Y X N 0 V X B k Y X R l Z C I g V m F s d W U 9 I m Q y M D I 0 L T A 0 L T E 4 V D E w O j E w O j E 1 L j k 2 N T Q 2 M D l a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M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g N i 9 B d X R v U m V t b 3 Z l Z E N v b H V t b n M x L n v g u K v g u K X g u L H g u I H g u J f g u K P g u L H g u J 7 g u K L g u Y w s M H 0 m c X V v d D s s J n F 1 b 3 Q 7 U 2 V j d G l v b j E v V G F i b G U g N i 9 B d X R v U m V t b 3 Z l Z E N v b H V t b n M x L n v g u Y D g u J v g u L T g u J Q s M X 0 m c X V v d D s s J n F 1 b 3 Q 7 U 2 V j d G l v b j E v V G F i b G U g N i 9 B d X R v U m V t b 3 Z l Z E N v b H V t b n M x L n v g u K r g u L n g u I f g u K r g u L j g u J Q s M n 0 m c X V v d D s s J n F 1 b 3 Q 7 U 2 V j d G l v b j E v V G F i b G U g N i 9 B d X R v U m V t b 3 Z l Z E N v b H V t b n M x L n v g u J X g u Y j g u L P g u K r g u L j g u J Q s M 3 0 m c X V v d D s s J n F 1 b 3 Q 7 U 2 V j d G l v b j E v V G F i b G U g N i 9 B d X R v U m V t b 3 Z l Z E N v b H V t b n M x L n v g u K X g u Y j g u L L g u K r g u L j g u J Q s N H 0 m c X V v d D s s J n F 1 b 3 Q 7 U 2 V j d G l v b j E v V G F i b G U g N i 9 B d X R v U m V t b 3 Z l Z E N v b H V t b n M x L n v g u Y D g u J v g u K X g u L X g u Y j g u K L g u J k g 4 L m B 4 L i b 4 L i l 4 L i H L D V 9 J n F 1 b 3 Q 7 L C Z x d W 9 0 O 1 N l Y 3 R p b 2 4 x L 1 R h Y m x l I D Y v Q X V 0 b 1 J l b W 9 2 Z W R D b 2 x 1 b W 5 z M S 5 7 J e C 5 g O C 4 m + C 4 p e C 4 t e C 5 i O C 4 o u C 4 m S D g u Y H g u J v g u K X g u I c s N n 0 m c X V v d D s s J n F 1 b 3 Q 7 U 2 V j d G l v b j E v V G F i b G U g N i 9 B d X R v U m V t b 3 Z l Z E N v b H V t b n M x L n v g u Y D g u K r g u J n g u K 0 g 4 L i L 4 L i 3 4 L m J 4 L i t L D d 9 J n F 1 b 3 Q 7 L C Z x d W 9 0 O 1 N l Y 3 R p b 2 4 x L 1 R h Y m x l I D Y v Q X V 0 b 1 J l b W 9 2 Z W R D b 2 x 1 b W 5 z M S 5 7 4 L m A 4 L i q 4 L i Z 4 L i t I O C 4 g u C 4 s u C 4 o i w 4 f S Z x d W 9 0 O y w m c X V v d D t T Z W N 0 a W 9 u M S 9 U Y W J s Z S A 2 L 0 F 1 d G 9 S Z W 1 v d m V k Q 2 9 s d W 1 u c z E u e + C 4 m + C 4 o + C 4 t O C 4 o e C 4 s u C 4 k y A o 4 L i r 4 L i 4 4 L m J 4 L i Z K S w 5 f S Z x d W 9 0 O y w m c X V v d D t T Z W N 0 a W 9 u M S 9 U Y W J s Z S A 2 L 0 F 1 d G 9 S Z W 1 v d m V k Q 2 9 s d W 1 u c z E u e + C 4 o e C 4 u e C 4 p e C 4 h O C 5 i O C 4 s i A o X H U w M D I 3 M D A w I O C 4 m u C 4 s u C 4 l y k s M T B 9 J n F 1 b 3 Q 7 X S w m c X V v d D t D b 2 x 1 b W 5 D b 3 V u d C Z x d W 9 0 O z o x M S w m c X V v d D t L Z X l D b 2 x 1 b W 5 O Y W 1 l c y Z x d W 9 0 O z p b X S w m c X V v d D t D b 2 x 1 b W 5 J Z G V u d G l 0 a W V z J n F 1 b 3 Q 7 O l s m c X V v d D t T Z W N 0 a W 9 u M S 9 U Y W J s Z S A 2 L 0 F 1 d G 9 S Z W 1 v d m V k Q 2 9 s d W 1 u c z E u e + C 4 q + C 4 p e C 4 s e C 4 g e C 4 l + C 4 o + C 4 s e C 4 n u C 4 o u C 5 j C w w f S Z x d W 9 0 O y w m c X V v d D t T Z W N 0 a W 9 u M S 9 U Y W J s Z S A 2 L 0 F 1 d G 9 S Z W 1 v d m V k Q 2 9 s d W 1 u c z E u e + C 5 g O C 4 m + C 4 t O C 4 l C w x f S Z x d W 9 0 O y w m c X V v d D t T Z W N 0 a W 9 u M S 9 U Y W J s Z S A 2 L 0 F 1 d G 9 S Z W 1 v d m V k Q 2 9 s d W 1 u c z E u e + C 4 q u C 4 u e C 4 h + C 4 q u C 4 u O C 4 l C w y f S Z x d W 9 0 O y w m c X V v d D t T Z W N 0 a W 9 u M S 9 U Y W J s Z S A 2 L 0 F 1 d G 9 S Z W 1 v d m V k Q 2 9 s d W 1 u c z E u e + C 4 l e C 5 i O C 4 s + C 4 q u C 4 u O C 4 l C w z f S Z x d W 9 0 O y w m c X V v d D t T Z W N 0 a W 9 u M S 9 U Y W J s Z S A 2 L 0 F 1 d G 9 S Z W 1 v d m V k Q 2 9 s d W 1 u c z E u e + C 4 p e C 5 i O C 4 s u C 4 q u C 4 u O C 4 l C w 0 f S Z x d W 9 0 O y w m c X V v d D t T Z W N 0 a W 9 u M S 9 U Y W J s Z S A 2 L 0 F 1 d G 9 S Z W 1 v d m V k Q 2 9 s d W 1 u c z E u e + C 5 g O C 4 m + C 4 p e C 4 t e C 5 i O C 4 o u C 4 m S D g u Y H g u J v g u K X g u I c s N X 0 m c X V v d D s s J n F 1 b 3 Q 7 U 2 V j d G l v b j E v V G F i b G U g N i 9 B d X R v U m V t b 3 Z l Z E N v b H V t b n M x L n s l 4 L m A 4 L i b 4 L i l 4 L i 1 4 L m I 4 L i i 4 L i Z I O C 5 g e C 4 m + C 4 p e C 4 h y w 2 f S Z x d W 9 0 O y w m c X V v d D t T Z W N 0 a W 9 u M S 9 U Y W J s Z S A 2 L 0 F 1 d G 9 S Z W 1 v d m V k Q 2 9 s d W 1 u c z E u e + C 5 g O C 4 q u C 4 m e C 4 r S D g u I v g u L f g u Y n g u K 0 s N 3 0 m c X V v d D s s J n F 1 b 3 Q 7 U 2 V j d G l v b j E v V G F i b G U g N i 9 B d X R v U m V t b 3 Z l Z E N v b H V t b n M x L n v g u Y D g u K r g u J n g u K 0 g 4 L i C 4 L i y 4 L i i L D h 9 J n F 1 b 3 Q 7 L C Z x d W 9 0 O 1 N l Y 3 R p b 2 4 x L 1 R h Y m x l I D Y v Q X V 0 b 1 J l b W 9 2 Z W R D b 2 x 1 b W 5 z M S 5 7 4 L i b 4 L i j 4 L i 0 4 L i h 4 L i y 4 L i T I C j g u K v g u L j g u Y n g u J k p L D l 9 J n F 1 b 3 Q 7 L C Z x d W 9 0 O 1 N l Y 3 R p b 2 4 x L 1 R h Y m x l I D Y v Q X V 0 b 1 J l b W 9 2 Z W R D b 2 x 1 b W 5 z M S 5 7 4 L i h 4 L i 5 4 L i l 4 L i E 4 L m I 4 L i y I C h c d T A w M j c w M D A g 4 L i a 4 L i y 4 L i X K S w x M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J T I w N i U y M C g z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S U y M D Y l M j A o M y k v R G F 0 Y T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S U y M D Y l M j A o M y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S U y M D c l M j A o M y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R d W V y e U l E I i B W Y W x 1 Z T 0 i c 2 E 5 Y j d k M 2 Y 4 L T h m O D Q t N G Q 2 Y S 0 5 O G Q 2 L T I 1 N T k x Y T g 1 M T F m Y S I g L z 4 8 R W 5 0 c n k g V H l w Z T 0 i R m l s b E V y c m 9 y Q 2 9 k Z S I g V m F s d W U 9 I n N V b m t u b 3 d u I i A v P j x F b n R y e S B U e X B l P S J B Z G R l Z F R v R G F 0 Y U 1 v Z G V s I i B W Y W x 1 Z T 0 i b D A i I C 8 + P E V u d H J 5 I F R 5 c G U 9 I k Z p b G x M Y X N 0 V X B k Y X R l Z C I g V m F s d W U 9 I m Q y M D I 0 L T A 0 L T E 4 V D E w O j E w O j E 1 L j k 5 O D Q 2 M D d a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M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g N y 9 B d X R v U m V t b 3 Z l Z E N v b H V t b n M x L n v g u K v g u K X g u L H g u I H g u J f g u K P g u L H g u J 7 g u K L g u Y w s M H 0 m c X V v d D s s J n F 1 b 3 Q 7 U 2 V j d G l v b j E v V G F i b G U g N y 9 B d X R v U m V t b 3 Z l Z E N v b H V t b n M x L n v g u Y D g u J v g u L T g u J Q s M X 0 m c X V v d D s s J n F 1 b 3 Q 7 U 2 V j d G l v b j E v V G F i b G U g N y 9 B d X R v U m V t b 3 Z l Z E N v b H V t b n M x L n v g u K r g u L n g u I f g u K r g u L j g u J Q s M n 0 m c X V v d D s s J n F 1 b 3 Q 7 U 2 V j d G l v b j E v V G F i b G U g N y 9 B d X R v U m V t b 3 Z l Z E N v b H V t b n M x L n v g u J X g u Y j g u L P g u K r g u L j g u J Q s M 3 0 m c X V v d D s s J n F 1 b 3 Q 7 U 2 V j d G l v b j E v V G F i b G U g N y 9 B d X R v U m V t b 3 Z l Z E N v b H V t b n M x L n v g u K X g u Y j g u L L g u K r g u L j g u J Q s N H 0 m c X V v d D s s J n F 1 b 3 Q 7 U 2 V j d G l v b j E v V G F i b G U g N y 9 B d X R v U m V t b 3 Z l Z E N v b H V t b n M x L n v g u Y D g u J v g u K X g u L X g u Y j g u K L g u J k g 4 L m B 4 L i b 4 L i l 4 L i H L D V 9 J n F 1 b 3 Q 7 L C Z x d W 9 0 O 1 N l Y 3 R p b 2 4 x L 1 R h Y m x l I D c v Q X V 0 b 1 J l b W 9 2 Z W R D b 2 x 1 b W 5 z M S 5 7 J e C 5 g O C 4 m + C 4 p e C 4 t e C 5 i O C 4 o u C 4 m S D g u Y H g u J v g u K X g u I c s N n 0 m c X V v d D s s J n F 1 b 3 Q 7 U 2 V j d G l v b j E v V G F i b G U g N y 9 B d X R v U m V t b 3 Z l Z E N v b H V t b n M x L n v g u Y D g u K r g u J n g u K 0 g 4 L i L 4 L i 3 4 L m J 4 L i t L D d 9 J n F 1 b 3 Q 7 L C Z x d W 9 0 O 1 N l Y 3 R p b 2 4 x L 1 R h Y m x l I D c v Q X V 0 b 1 J l b W 9 2 Z W R D b 2 x 1 b W 5 z M S 5 7 4 L m A 4 L i q 4 L i Z 4 L i t I O C 4 g u C 4 s u C 4 o i w 4 f S Z x d W 9 0 O y w m c X V v d D t T Z W N 0 a W 9 u M S 9 U Y W J s Z S A 3 L 0 F 1 d G 9 S Z W 1 v d m V k Q 2 9 s d W 1 u c z E u e + C 4 m + C 4 o + C 4 t O C 4 o e C 4 s u C 4 k y A o 4 L i r 4 L i 4 4 L m J 4 L i Z K S w 5 f S Z x d W 9 0 O y w m c X V v d D t T Z W N 0 a W 9 u M S 9 U Y W J s Z S A 3 L 0 F 1 d G 9 S Z W 1 v d m V k Q 2 9 s d W 1 u c z E u e + C 4 o e C 4 u e C 4 p e C 4 h O C 5 i O C 4 s i A o X H U w M D I 3 M D A w I O C 4 m u C 4 s u C 4 l y k s M T B 9 J n F 1 b 3 Q 7 X S w m c X V v d D t D b 2 x 1 b W 5 D b 3 V u d C Z x d W 9 0 O z o x M S w m c X V v d D t L Z X l D b 2 x 1 b W 5 O Y W 1 l c y Z x d W 9 0 O z p b X S w m c X V v d D t D b 2 x 1 b W 5 J Z G V u d G l 0 a W V z J n F 1 b 3 Q 7 O l s m c X V v d D t T Z W N 0 a W 9 u M S 9 U Y W J s Z S A 3 L 0 F 1 d G 9 S Z W 1 v d m V k Q 2 9 s d W 1 u c z E u e + C 4 q + C 4 p e C 4 s e C 4 g e C 4 l + C 4 o + C 4 s e C 4 n u C 4 o u C 5 j C w w f S Z x d W 9 0 O y w m c X V v d D t T Z W N 0 a W 9 u M S 9 U Y W J s Z S A 3 L 0 F 1 d G 9 S Z W 1 v d m V k Q 2 9 s d W 1 u c z E u e + C 5 g O C 4 m + C 4 t O C 4 l C w x f S Z x d W 9 0 O y w m c X V v d D t T Z W N 0 a W 9 u M S 9 U Y W J s Z S A 3 L 0 F 1 d G 9 S Z W 1 v d m V k Q 2 9 s d W 1 u c z E u e + C 4 q u C 4 u e C 4 h + C 4 q u C 4 u O C 4 l C w y f S Z x d W 9 0 O y w m c X V v d D t T Z W N 0 a W 9 u M S 9 U Y W J s Z S A 3 L 0 F 1 d G 9 S Z W 1 v d m V k Q 2 9 s d W 1 u c z E u e + C 4 l e C 5 i O C 4 s + C 4 q u C 4 u O C 4 l C w z f S Z x d W 9 0 O y w m c X V v d D t T Z W N 0 a W 9 u M S 9 U Y W J s Z S A 3 L 0 F 1 d G 9 S Z W 1 v d m V k Q 2 9 s d W 1 u c z E u e + C 4 p e C 5 i O C 4 s u C 4 q u C 4 u O C 4 l C w 0 f S Z x d W 9 0 O y w m c X V v d D t T Z W N 0 a W 9 u M S 9 U Y W J s Z S A 3 L 0 F 1 d G 9 S Z W 1 v d m V k Q 2 9 s d W 1 u c z E u e + C 5 g O C 4 m + C 4 p e C 4 t e C 5 i O C 4 o u C 4 m S D g u Y H g u J v g u K X g u I c s N X 0 m c X V v d D s s J n F 1 b 3 Q 7 U 2 V j d G l v b j E v V G F i b G U g N y 9 B d X R v U m V t b 3 Z l Z E N v b H V t b n M x L n s l 4 L m A 4 L i b 4 L i l 4 L i 1 4 L m I 4 L i i 4 L i Z I O C 5 g e C 4 m + C 4 p e C 4 h y w 2 f S Z x d W 9 0 O y w m c X V v d D t T Z W N 0 a W 9 u M S 9 U Y W J s Z S A 3 L 0 F 1 d G 9 S Z W 1 v d m V k Q 2 9 s d W 1 u c z E u e + C 5 g O C 4 q u C 4 m e C 4 r S D g u I v g u L f g u Y n g u K 0 s N 3 0 m c X V v d D s s J n F 1 b 3 Q 7 U 2 V j d G l v b j E v V G F i b G U g N y 9 B d X R v U m V t b 3 Z l Z E N v b H V t b n M x L n v g u Y D g u K r g u J n g u K 0 g 4 L i C 4 L i y 4 L i i L D h 9 J n F 1 b 3 Q 7 L C Z x d W 9 0 O 1 N l Y 3 R p b 2 4 x L 1 R h Y m x l I D c v Q X V 0 b 1 J l b W 9 2 Z W R D b 2 x 1 b W 5 z M S 5 7 4 L i b 4 L i j 4 L i 0 4 L i h 4 L i y 4 L i T I C j g u K v g u L j g u Y n g u J k p L D l 9 J n F 1 b 3 Q 7 L C Z x d W 9 0 O 1 N l Y 3 R p b 2 4 x L 1 R h Y m x l I D c v Q X V 0 b 1 J l b W 9 2 Z W R D b 2 x 1 b W 5 z M S 5 7 4 L i h 4 L i 5 4 L i l 4 L i E 4 L m I 4 L i y I C h c d T A w M j c w M D A g 4 L i a 4 L i y 4 L i X K S w x M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J T I w N y U y M C g z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S U y M D c l M j A o M y k v R G F 0 Y T c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S U y M D c l M j A o M y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S U y M D g l M j A o M y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R d W V y e U l E I i B W Y W x 1 Z T 0 i c 2 U 2 M z R m N z E 2 L W N i N T k t N D g 0 N S 1 i Z W I 2 L W R l M W E x N T c 2 M T F l O S I g L z 4 8 R W 5 0 c n k g V H l w Z T 0 i R m l s b E V y c m 9 y Q 2 9 k Z S I g V m F s d W U 9 I n N V b m t u b 3 d u I i A v P j x F b n R y e S B U e X B l P S J B Z G R l Z F R v R G F 0 Y U 1 v Z G V s I i B W Y W x 1 Z T 0 i b D A i I C 8 + P E V u d H J 5 I F R 5 c G U 9 I k Z p b G x M Y X N 0 V X B k Y X R l Z C I g V m F s d W U 9 I m Q y M D I 0 L T A 0 L T E 4 V D E w O j E w O j E 2 L j A x M T Q 2 M T J a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M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g O C 9 B d X R v U m V t b 3 Z l Z E N v b H V t b n M x L n v g u K v g u K X g u L H g u I H g u J f g u K P g u L H g u J 7 g u K L g u Y w s M H 0 m c X V v d D s s J n F 1 b 3 Q 7 U 2 V j d G l v b j E v V G F i b G U g O C 9 B d X R v U m V t b 3 Z l Z E N v b H V t b n M x L n v g u Y D g u J v g u L T g u J Q s M X 0 m c X V v d D s s J n F 1 b 3 Q 7 U 2 V j d G l v b j E v V G F i b G U g O C 9 B d X R v U m V t b 3 Z l Z E N v b H V t b n M x L n v g u K r g u L n g u I f g u K r g u L j g u J Q s M n 0 m c X V v d D s s J n F 1 b 3 Q 7 U 2 V j d G l v b j E v V G F i b G U g O C 9 B d X R v U m V t b 3 Z l Z E N v b H V t b n M x L n v g u J X g u Y j g u L P g u K r g u L j g u J Q s M 3 0 m c X V v d D s s J n F 1 b 3 Q 7 U 2 V j d G l v b j E v V G F i b G U g O C 9 B d X R v U m V t b 3 Z l Z E N v b H V t b n M x L n v g u K X g u Y j g u L L g u K r g u L j g u J Q s N H 0 m c X V v d D s s J n F 1 b 3 Q 7 U 2 V j d G l v b j E v V G F i b G U g O C 9 B d X R v U m V t b 3 Z l Z E N v b H V t b n M x L n v g u Y D g u J v g u K X g u L X g u Y j g u K L g u J k g 4 L m B 4 L i b 4 L i l 4 L i H L D V 9 J n F 1 b 3 Q 7 L C Z x d W 9 0 O 1 N l Y 3 R p b 2 4 x L 1 R h Y m x l I D g v Q X V 0 b 1 J l b W 9 2 Z W R D b 2 x 1 b W 5 z M S 5 7 J e C 5 g O C 4 m + C 4 p e C 4 t e C 5 i O C 4 o u C 4 m S D g u Y H g u J v g u K X g u I c s N n 0 m c X V v d D s s J n F 1 b 3 Q 7 U 2 V j d G l v b j E v V G F i b G U g O C 9 B d X R v U m V t b 3 Z l Z E N v b H V t b n M x L n v g u Y D g u K r g u J n g u K 0 g 4 L i L 4 L i 3 4 L m J 4 L i t L D d 9 J n F 1 b 3 Q 7 L C Z x d W 9 0 O 1 N l Y 3 R p b 2 4 x L 1 R h Y m x l I D g v Q X V 0 b 1 J l b W 9 2 Z W R D b 2 x 1 b W 5 z M S 5 7 4 L m A 4 L i q 4 L i Z 4 L i t I O C 4 g u C 4 s u C 4 o i w 4 f S Z x d W 9 0 O y w m c X V v d D t T Z W N 0 a W 9 u M S 9 U Y W J s Z S A 4 L 0 F 1 d G 9 S Z W 1 v d m V k Q 2 9 s d W 1 u c z E u e + C 4 m + C 4 o + C 4 t O C 4 o e C 4 s u C 4 k y A o 4 L i r 4 L i 4 4 L m J 4 L i Z K S w 5 f S Z x d W 9 0 O y w m c X V v d D t T Z W N 0 a W 9 u M S 9 U Y W J s Z S A 4 L 0 F 1 d G 9 S Z W 1 v d m V k Q 2 9 s d W 1 u c z E u e + C 4 o e C 4 u e C 4 p e C 4 h O C 5 i O C 4 s i A o X H U w M D I 3 M D A w I O C 4 m u C 4 s u C 4 l y k s M T B 9 J n F 1 b 3 Q 7 X S w m c X V v d D t D b 2 x 1 b W 5 D b 3 V u d C Z x d W 9 0 O z o x M S w m c X V v d D t L Z X l D b 2 x 1 b W 5 O Y W 1 l c y Z x d W 9 0 O z p b X S w m c X V v d D t D b 2 x 1 b W 5 J Z G V u d G l 0 a W V z J n F 1 b 3 Q 7 O l s m c X V v d D t T Z W N 0 a W 9 u M S 9 U Y W J s Z S A 4 L 0 F 1 d G 9 S Z W 1 v d m V k Q 2 9 s d W 1 u c z E u e + C 4 q + C 4 p e C 4 s e C 4 g e C 4 l + C 4 o + C 4 s e C 4 n u C 4 o u C 5 j C w w f S Z x d W 9 0 O y w m c X V v d D t T Z W N 0 a W 9 u M S 9 U Y W J s Z S A 4 L 0 F 1 d G 9 S Z W 1 v d m V k Q 2 9 s d W 1 u c z E u e + C 5 g O C 4 m + C 4 t O C 4 l C w x f S Z x d W 9 0 O y w m c X V v d D t T Z W N 0 a W 9 u M S 9 U Y W J s Z S A 4 L 0 F 1 d G 9 S Z W 1 v d m V k Q 2 9 s d W 1 u c z E u e + C 4 q u C 4 u e C 4 h + C 4 q u C 4 u O C 4 l C w y f S Z x d W 9 0 O y w m c X V v d D t T Z W N 0 a W 9 u M S 9 U Y W J s Z S A 4 L 0 F 1 d G 9 S Z W 1 v d m V k Q 2 9 s d W 1 u c z E u e + C 4 l e C 5 i O C 4 s + C 4 q u C 4 u O C 4 l C w z f S Z x d W 9 0 O y w m c X V v d D t T Z W N 0 a W 9 u M S 9 U Y W J s Z S A 4 L 0 F 1 d G 9 S Z W 1 v d m V k Q 2 9 s d W 1 u c z E u e + C 4 p e C 5 i O C 4 s u C 4 q u C 4 u O C 4 l C w 0 f S Z x d W 9 0 O y w m c X V v d D t T Z W N 0 a W 9 u M S 9 U Y W J s Z S A 4 L 0 F 1 d G 9 S Z W 1 v d m V k Q 2 9 s d W 1 u c z E u e + C 5 g O C 4 m + C 4 p e C 4 t e C 5 i O C 4 o u C 4 m S D g u Y H g u J v g u K X g u I c s N X 0 m c X V v d D s s J n F 1 b 3 Q 7 U 2 V j d G l v b j E v V G F i b G U g O C 9 B d X R v U m V t b 3 Z l Z E N v b H V t b n M x L n s l 4 L m A 4 L i b 4 L i l 4 L i 1 4 L m I 4 L i i 4 L i Z I O C 5 g e C 4 m + C 4 p e C 4 h y w 2 f S Z x d W 9 0 O y w m c X V v d D t T Z W N 0 a W 9 u M S 9 U Y W J s Z S A 4 L 0 F 1 d G 9 S Z W 1 v d m V k Q 2 9 s d W 1 u c z E u e + C 5 g O C 4 q u C 4 m e C 4 r S D g u I v g u L f g u Y n g u K 0 s N 3 0 m c X V v d D s s J n F 1 b 3 Q 7 U 2 V j d G l v b j E v V G F i b G U g O C 9 B d X R v U m V t b 3 Z l Z E N v b H V t b n M x L n v g u Y D g u K r g u J n g u K 0 g 4 L i C 4 L i y 4 L i i L D h 9 J n F 1 b 3 Q 7 L C Z x d W 9 0 O 1 N l Y 3 R p b 2 4 x L 1 R h Y m x l I D g v Q X V 0 b 1 J l b W 9 2 Z W R D b 2 x 1 b W 5 z M S 5 7 4 L i b 4 L i j 4 L i 0 4 L i h 4 L i y 4 L i T I C j g u K v g u L j g u Y n g u J k p L D l 9 J n F 1 b 3 Q 7 L C Z x d W 9 0 O 1 N l Y 3 R p b 2 4 x L 1 R h Y m x l I D g v Q X V 0 b 1 J l b W 9 2 Z W R D b 2 x 1 b W 5 z M S 5 7 4 L i h 4 L i 5 4 L i l 4 L i E 4 L m I 4 L i y I C h c d T A w M j c w M D A g 4 L i a 4 L i y 4 L i X K S w x M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J T I w O C U y M C g z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S U y M D g l M j A o M y k v R G F 0 Y T g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S U y M D g l M j A o M y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S U y M D k l M j A o M y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R d W V y e U l E I i B W Y W x 1 Z T 0 i c z E 4 M G R k M T F h L T l i N T Q t N G Y 4 M i 1 i N 2 V h L W F l M j A 0 Z G E 2 O D Q z M i I g L z 4 8 R W 5 0 c n k g V H l w Z T 0 i R m l s b E V y c m 9 y Q 2 9 k Z S I g V m F s d W U 9 I n N V b m t u b 3 d u I i A v P j x F b n R y e S B U e X B l P S J B Z G R l Z F R v R G F 0 Y U 1 v Z G V s I i B W Y W x 1 Z T 0 i b D A i I C 8 + P E V u d H J 5 I F R 5 c G U 9 I k Z p b G x M Y X N 0 V X B k Y X R l Z C I g V m F s d W U 9 I m Q y M D I 0 L T A 0 L T E 4 V D E w O j E w O j E 2 L j A y N j Q 2 M z F a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M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g O S 9 B d X R v U m V t b 3 Z l Z E N v b H V t b n M x L n v g u K v g u K X g u L H g u I H g u J f g u K P g u L H g u J 7 g u K L g u Y w s M H 0 m c X V v d D s s J n F 1 b 3 Q 7 U 2 V j d G l v b j E v V G F i b G U g O S 9 B d X R v U m V t b 3 Z l Z E N v b H V t b n M x L n v g u Y D g u J v g u L T g u J Q s M X 0 m c X V v d D s s J n F 1 b 3 Q 7 U 2 V j d G l v b j E v V G F i b G U g O S 9 B d X R v U m V t b 3 Z l Z E N v b H V t b n M x L n v g u K r g u L n g u I f g u K r g u L j g u J Q s M n 0 m c X V v d D s s J n F 1 b 3 Q 7 U 2 V j d G l v b j E v V G F i b G U g O S 9 B d X R v U m V t b 3 Z l Z E N v b H V t b n M x L n v g u J X g u Y j g u L P g u K r g u L j g u J Q s M 3 0 m c X V v d D s s J n F 1 b 3 Q 7 U 2 V j d G l v b j E v V G F i b G U g O S 9 B d X R v U m V t b 3 Z l Z E N v b H V t b n M x L n v g u K X g u Y j g u L L g u K r g u L j g u J Q s N H 0 m c X V v d D s s J n F 1 b 3 Q 7 U 2 V j d G l v b j E v V G F i b G U g O S 9 B d X R v U m V t b 3 Z l Z E N v b H V t b n M x L n v g u Y D g u J v g u K X g u L X g u Y j g u K L g u J k g 4 L m B 4 L i b 4 L i l 4 L i H L D V 9 J n F 1 b 3 Q 7 L C Z x d W 9 0 O 1 N l Y 3 R p b 2 4 x L 1 R h Y m x l I D k v Q X V 0 b 1 J l b W 9 2 Z W R D b 2 x 1 b W 5 z M S 5 7 J e C 5 g O C 4 m + C 4 p e C 4 t e C 5 i O C 4 o u C 4 m S D g u Y H g u J v g u K X g u I c s N n 0 m c X V v d D s s J n F 1 b 3 Q 7 U 2 V j d G l v b j E v V G F i b G U g O S 9 B d X R v U m V t b 3 Z l Z E N v b H V t b n M x L n v g u Y D g u K r g u J n g u K 0 g 4 L i L 4 L i 3 4 L m J 4 L i t L D d 9 J n F 1 b 3 Q 7 L C Z x d W 9 0 O 1 N l Y 3 R p b 2 4 x L 1 R h Y m x l I D k v Q X V 0 b 1 J l b W 9 2 Z W R D b 2 x 1 b W 5 z M S 5 7 4 L m A 4 L i q 4 L i Z 4 L i t I O C 4 g u C 4 s u C 4 o i w 4 f S Z x d W 9 0 O y w m c X V v d D t T Z W N 0 a W 9 u M S 9 U Y W J s Z S A 5 L 0 F 1 d G 9 S Z W 1 v d m V k Q 2 9 s d W 1 u c z E u e + C 4 m + C 4 o + C 4 t O C 4 o e C 4 s u C 4 k y A o 4 L i r 4 L i 4 4 L m J 4 L i Z K S w 5 f S Z x d W 9 0 O y w m c X V v d D t T Z W N 0 a W 9 u M S 9 U Y W J s Z S A 5 L 0 F 1 d G 9 S Z W 1 v d m V k Q 2 9 s d W 1 u c z E u e + C 4 o e C 4 u e C 4 p e C 4 h O C 5 i O C 4 s i A o X H U w M D I 3 M D A w I O C 4 m u C 4 s u C 4 l y k s M T B 9 J n F 1 b 3 Q 7 X S w m c X V v d D t D b 2 x 1 b W 5 D b 3 V u d C Z x d W 9 0 O z o x M S w m c X V v d D t L Z X l D b 2 x 1 b W 5 O Y W 1 l c y Z x d W 9 0 O z p b X S w m c X V v d D t D b 2 x 1 b W 5 J Z G V u d G l 0 a W V z J n F 1 b 3 Q 7 O l s m c X V v d D t T Z W N 0 a W 9 u M S 9 U Y W J s Z S A 5 L 0 F 1 d G 9 S Z W 1 v d m V k Q 2 9 s d W 1 u c z E u e + C 4 q + C 4 p e C 4 s e C 4 g e C 4 l + C 4 o + C 4 s e C 4 n u C 4 o u C 5 j C w w f S Z x d W 9 0 O y w m c X V v d D t T Z W N 0 a W 9 u M S 9 U Y W J s Z S A 5 L 0 F 1 d G 9 S Z W 1 v d m V k Q 2 9 s d W 1 u c z E u e + C 5 g O C 4 m + C 4 t O C 4 l C w x f S Z x d W 9 0 O y w m c X V v d D t T Z W N 0 a W 9 u M S 9 U Y W J s Z S A 5 L 0 F 1 d G 9 S Z W 1 v d m V k Q 2 9 s d W 1 u c z E u e + C 4 q u C 4 u e C 4 h + C 4 q u C 4 u O C 4 l C w y f S Z x d W 9 0 O y w m c X V v d D t T Z W N 0 a W 9 u M S 9 U Y W J s Z S A 5 L 0 F 1 d G 9 S Z W 1 v d m V k Q 2 9 s d W 1 u c z E u e + C 4 l e C 5 i O C 4 s + C 4 q u C 4 u O C 4 l C w z f S Z x d W 9 0 O y w m c X V v d D t T Z W N 0 a W 9 u M S 9 U Y W J s Z S A 5 L 0 F 1 d G 9 S Z W 1 v d m V k Q 2 9 s d W 1 u c z E u e + C 4 p e C 5 i O C 4 s u C 4 q u C 4 u O C 4 l C w 0 f S Z x d W 9 0 O y w m c X V v d D t T Z W N 0 a W 9 u M S 9 U Y W J s Z S A 5 L 0 F 1 d G 9 S Z W 1 v d m V k Q 2 9 s d W 1 u c z E u e + C 5 g O C 4 m + C 4 p e C 4 t e C 5 i O C 4 o u C 4 m S D g u Y H g u J v g u K X g u I c s N X 0 m c X V v d D s s J n F 1 b 3 Q 7 U 2 V j d G l v b j E v V G F i b G U g O S 9 B d X R v U m V t b 3 Z l Z E N v b H V t b n M x L n s l 4 L m A 4 L i b 4 L i l 4 L i 1 4 L m I 4 L i i 4 L i Z I O C 5 g e C 4 m + C 4 p e C 4 h y w 2 f S Z x d W 9 0 O y w m c X V v d D t T Z W N 0 a W 9 u M S 9 U Y W J s Z S A 5 L 0 F 1 d G 9 S Z W 1 v d m V k Q 2 9 s d W 1 u c z E u e + C 5 g O C 4 q u C 4 m e C 4 r S D g u I v g u L f g u Y n g u K 0 s N 3 0 m c X V v d D s s J n F 1 b 3 Q 7 U 2 V j d G l v b j E v V G F i b G U g O S 9 B d X R v U m V t b 3 Z l Z E N v b H V t b n M x L n v g u Y D g u K r g u J n g u K 0 g 4 L i C 4 L i y 4 L i i L D h 9 J n F 1 b 3 Q 7 L C Z x d W 9 0 O 1 N l Y 3 R p b 2 4 x L 1 R h Y m x l I D k v Q X V 0 b 1 J l b W 9 2 Z W R D b 2 x 1 b W 5 z M S 5 7 4 L i b 4 L i j 4 L i 0 4 L i h 4 L i y 4 L i T I C j g u K v g u L j g u Y n g u J k p L D l 9 J n F 1 b 3 Q 7 L C Z x d W 9 0 O 1 N l Y 3 R p b 2 4 x L 1 R h Y m x l I D k v Q X V 0 b 1 J l b W 9 2 Z W R D b 2 x 1 b W 5 z M S 5 7 4 L i h 4 L i 5 4 L i l 4 L i E 4 L m I 4 L i y I C h c d T A w M j c w M D A g 4 L i a 4 L i y 4 L i X K S w x M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J T I w O S U y M C g z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S U y M D k l M j A o M y k v R G F 0 Y T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S U y M D k l M j A o M y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T A l Q j k l O D A l R T A l Q j g l O D E l R T A l Q j g l Q T k l R T A l Q j g l O T U l R T A l Q j g l Q T M l R T A l Q j k l O D E l R T A l Q j g l Q T U l R T A l Q j g l Q j A l R T A l Q j g l Q U Q l R T A l Q j g l Q j g l R T A l Q j g l O T U l R T A l Q j g l Q U E l R T A l Q j g l Q j I l R T A l Q j g l Q U I l R T A l Q j g l O D E l R T A l Q j g l Q T M l R T A l Q j g l Q T M l R T A l Q j g l Q T E l R T A l Q j g l Q U Q l R T A l Q j g l Q j I l R T A l Q j g l Q U I l R T A l Q j g l Q j I l R T A l Q j g l Q T M l M j A o Q U d S T y k l M j A l M 0 U l M 0 U l M j A l R T A l Q j g l O T g l R T A l Q j g l Q j g l R T A l Q j g l Q T M l R T A l Q j g l O D E l R T A l Q j g l Q j Q l R T A l Q j g l O D g l R T A l Q j g l O D E l R T A l Q j g l Q j I l R T A l Q j g l Q T M l R T A l Q j k l O D A l R T A l Q j g l O D E l R T A l Q j g l Q T k l R T A l Q j g l O T U l R T A l Q j g l Q T M l M j A o Q U d S S S k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N v b H V t b k 5 h b W V z I i B W Y W x 1 Z T 0 i c 1 s m c X V v d D v g u K v g u K X g u L H g u I H g u J f g u K P g u L H g u J 7 g u K L g u Y w u M S Z x d W 9 0 O y w m c X V v d D v g u Y D g u I T g u K P g u L f g u Y j g u K 3 g u I f g u K v g u K H g u L L g u K I m c X V v d D s s J n F 1 b 3 Q 7 4 L m A 4 L i b 4 L i 0 4 L i U J n F 1 b 3 Q 7 L C Z x d W 9 0 O + C 4 q u C 4 u e C 4 h + C 4 q u C 4 u O C 4 l C Z x d W 9 0 O y w m c X V v d D v g u J X g u Y j g u L P g u K r g u L j g u J Q m c X V v d D s s J n F 1 b 3 Q 7 4 L i l 4 L m I 4 L i y 4 L i q 4 L i 4 4 L i U J n F 1 b 3 Q 7 L C Z x d W 9 0 O + C 5 g O C 4 m + C 4 p e C 4 t e C 5 i O C 4 o u C 4 m S D g u Y H g u J v g u K X g u I c m c X V v d D s s J n F 1 b 3 Q 7 J e C 5 g O C 4 m + C 4 p e C 4 t e C 5 i O C 4 o u C 4 m S D g u Y H g u J v g u K X g u I c m c X V v d D s s J n F 1 b 3 Q 7 4 L m A 4 L i q 4 L i Z 4 L i t I O C 4 i + C 4 t + C 5 i e C 4 r S Z x d W 9 0 O y w m c X V v d D v g u Y D g u K r g u J n g u K 0 g 4 L i C 4 L i y 4 L i i J n F 1 b 3 Q 7 L C Z x d W 9 0 O + C 4 m + C 4 o + C 4 t O C 4 o e C 4 s u C 4 k y A o 4 L i r 4 L i 4 4 L m J 4 L i Z K S Z x d W 9 0 O y w m c X V v d D v g u K H g u L n g u K X g u I T g u Y j g u L I g K F x 1 M D A y N z A w M C D g u J r g u L L g u J c p J n F 1 b 3 Q 7 X S I g L z 4 8 R W 5 0 c n k g V H l w Z T 0 i R m l s b E N v b H V t b l R 5 c G V z I i B W Y W x 1 Z T 0 i c 0 J n W U F B Q U F B Q U F B Q U F B Q U E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l J l Y 2 9 2 Z X J 5 V G F y Z 2 V 0 U 2 h l Z X Q i I F Z h b H V l P S J z U H J p Y 2 U y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G a W x s R X J y b 3 J D b 3 V u d C I g V m F s d W U 9 I m w x M i I g L z 4 8 R W 5 0 c n k g V H l w Z T 0 i U X V l c n l J R C I g V m F s d W U 9 I n M w Z T J i N W E 2 N i 0 1 Z T I 1 L T R m M m U t O G I 0 N C 0 0 M D M 4 Y z c 1 Z j I y Y j E i I C 8 + P E V u d H J 5 I F R 5 c G U 9 I k Z p b G x U Y X J n Z X R O Y W 1 l Q 3 V z d G 9 t a X p l Z C I g V m F s d W U 9 I m w x I i A v P j x F b n R y e S B U e X B l P S J G a W x s V G 9 E Y X R h T W 9 k Z W x F b m F i b G V k I i B W Y W x 1 Z T 0 i b D A i I C 8 + P E V u d H J 5 I F R 5 c G U 9 I k Z p b G x M Y X N 0 V X B k Y X R l Z C I g V m F s d W U 9 I m Q y M D I 0 L T A 0 L T E 4 V D E w O j E w O j E 2 L j A 2 M D k 2 O D Z a I i A v P j x F b n R y e S B U e X B l P S J G a W x s T 2 J q Z W N 0 V H l w Z S I g V m F s d W U 9 I n N D b 2 5 u Z W N 0 a W 9 u T 2 5 s e S I g L z 4 8 R W 5 0 c n k g V H l w Z T 0 i R m l s b E V y c m 9 y Q 2 9 k Z S I g V m F s d W U 9 I n N V b m t u b 3 d u I i A v P j x F b n R y e S B U e X B l P S J G a W x s Q 2 9 1 b n Q i I F Z h b H V l P S J s O D g 1 I i A v P j x F b n R y e S B U e X B l P S J G a W x s U 3 R h d H V z I i B W Y W x 1 Z T 0 i c 0 N v b X B s Z X R l I i A v P j x F b n R y e S B U e X B l P S J B Z G R l Z F R v R G F 0 Y U 1 v Z G V s I i B W Y W x 1 Z T 0 i b D A i I C 8 + P E V u d H J 5 I F R 5 c G U 9 I l J l b G F 0 a W 9 u c 2 h p c E l u Z m 9 D b 2 5 0 Y W l u Z X I i I F Z h b H V l P S J z e y Z x d W 9 0 O 2 N v b H V t b k N v d W 5 0 J n F 1 b 3 Q 7 O j E y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/ g u Y D g u I H g u K n g u J X g u K P g u Y H g u K X g u L D g u K 3 g u L j g u J X g u K r g u L L g u K v g u I H g u K P g u K P g u K H g u K 3 g u L L g u K v g u L L g u K M g K E F H U k 8 p I F x 1 M D A z Z V x 1 M D A z Z S D g u J j g u L j g u K P g u I H g u L T g u I j g u I H g u L L g u K P g u Y D g u I H g u K n g u J X g u K M g K E F H U k k p I C g y K S 9 B d X R v U m V t b 3 Z l Z E N v b H V t b n M x L n v g u K v g u K X g u L H g u I H g u J f g u K P g u L H g u J 7 g u K L g u Y w u M S w w f S Z x d W 9 0 O y w m c X V v d D t T Z W N 0 a W 9 u M S / g u Y D g u I H g u K n g u J X g u K P g u Y H g u K X g u L D g u K 3 g u L j g u J X g u K r g u L L g u K v g u I H g u K P g u K P g u K H g u K 3 g u L L g u K v g u L L g u K M g K E F H U k 8 p I F x 1 M D A z Z V x 1 M D A z Z S D g u J j g u L j g u K P g u I H g u L T g u I j g u I H g u L L g u K P g u Y D g u I H g u K n g u J X g u K M g K E F H U k k p I C g y K S 9 B d X R v U m V t b 3 Z l Z E N v b H V t b n M x L n v g u Y D g u I T g u K P g u L f g u Y j g u K 3 g u I f g u K v g u K H g u L L g u K I s M X 0 m c X V v d D s s J n F 1 b 3 Q 7 U 2 V j d G l v b j E v 4 L m A 4 L i B 4 L i p 4 L i V 4 L i j 4 L m B 4 L i l 4 L i w 4 L i t 4 L i 4 4 L i V 4 L i q 4 L i y 4 L i r 4 L i B 4 L i j 4 L i j 4 L i h 4 L i t 4 L i y 4 L i r 4 L i y 4 L i j I C h B R 1 J P K S B c d T A w M 2 V c d T A w M 2 U g 4 L i Y 4 L i 4 4 L i j 4 L i B 4 L i 0 4 L i I 4 L i B 4 L i y 4 L i j 4 L m A 4 L i B 4 L i p 4 L i V 4 L i j I C h B R 1 J J K S A o M i k v Q X V 0 b 1 J l b W 9 2 Z W R D b 2 x 1 b W 5 z M S 5 7 4 L m A 4 L i b 4 L i 0 4 L i U L D J 9 J n F 1 b 3 Q 7 L C Z x d W 9 0 O 1 N l Y 3 R p b 2 4 x L + C 5 g O C 4 g e C 4 q e C 4 l e C 4 o + C 5 g e C 4 p e C 4 s O C 4 r e C 4 u O C 4 l e C 4 q u C 4 s u C 4 q + C 4 g e C 4 o + C 4 o + C 4 o e C 4 r e C 4 s u C 4 q + C 4 s u C 4 o y A o Q U d S T y k g X H U w M D N l X H U w M D N l I O C 4 m O C 4 u O C 4 o + C 4 g e C 4 t O C 4 i O C 4 g e C 4 s u C 4 o + C 5 g O C 4 g e C 4 q e C 4 l e C 4 o y A o Q U d S S S k g K D I p L 0 F 1 d G 9 S Z W 1 v d m V k Q 2 9 s d W 1 u c z E u e + C 4 q u C 4 u e C 4 h + C 4 q u C 4 u O C 4 l C w z f S Z x d W 9 0 O y w m c X V v d D t T Z W N 0 a W 9 u M S / g u Y D g u I H g u K n g u J X g u K P g u Y H g u K X g u L D g u K 3 g u L j g u J X g u K r g u L L g u K v g u I H g u K P g u K P g u K H g u K 3 g u L L g u K v g u L L g u K M g K E F H U k 8 p I F x 1 M D A z Z V x 1 M D A z Z S D g u J j g u L j g u K P g u I H g u L T g u I j g u I H g u L L g u K P g u Y D g u I H g u K n g u J X g u K M g K E F H U k k p I C g y K S 9 B d X R v U m V t b 3 Z l Z E N v b H V t b n M x L n v g u J X g u Y j g u L P g u K r g u L j g u J Q s N H 0 m c X V v d D s s J n F 1 b 3 Q 7 U 2 V j d G l v b j E v 4 L m A 4 L i B 4 L i p 4 L i V 4 L i j 4 L m B 4 L i l 4 L i w 4 L i t 4 L i 4 4 L i V 4 L i q 4 L i y 4 L i r 4 L i B 4 L i j 4 L i j 4 L i h 4 L i t 4 L i y 4 L i r 4 L i y 4 L i j I C h B R 1 J P K S B c d T A w M 2 V c d T A w M 2 U g 4 L i Y 4 L i 4 4 L i j 4 L i B 4 L i 0 4 L i I 4 L i B 4 L i y 4 L i j 4 L m A 4 L i B 4 L i p 4 L i V 4 L i j I C h B R 1 J J K S A o M i k v Q X V 0 b 1 J l b W 9 2 Z W R D b 2 x 1 b W 5 z M S 5 7 4 L i l 4 L m I 4 L i y 4 L i q 4 L i 4 4 L i U L D V 9 J n F 1 b 3 Q 7 L C Z x d W 9 0 O 1 N l Y 3 R p b 2 4 x L + C 5 g O C 4 g e C 4 q e C 4 l e C 4 o + C 5 g e C 4 p e C 4 s O C 4 r e C 4 u O C 4 l e C 4 q u C 4 s u C 4 q + C 4 g e C 4 o + C 4 o + C 4 o e C 4 r e C 4 s u C 4 q + C 4 s u C 4 o y A o Q U d S T y k g X H U w M D N l X H U w M D N l I O C 4 m O C 4 u O C 4 o + C 4 g e C 4 t O C 4 i O C 4 g e C 4 s u C 4 o + C 5 g O C 4 g e C 4 q e C 4 l e C 4 o y A o Q U d S S S k g K D I p L 0 F 1 d G 9 S Z W 1 v d m V k Q 2 9 s d W 1 u c z E u e + C 5 g O C 4 m + C 4 p e C 4 t e C 5 i O C 4 o u C 4 m S D g u Y H g u J v g u K X g u I c s N n 0 m c X V v d D s s J n F 1 b 3 Q 7 U 2 V j d G l v b j E v 4 L m A 4 L i B 4 L i p 4 L i V 4 L i j 4 L m B 4 L i l 4 L i w 4 L i t 4 L i 4 4 L i V 4 L i q 4 L i y 4 L i r 4 L i B 4 L i j 4 L i j 4 L i h 4 L i t 4 L i y 4 L i r 4 L i y 4 L i j I C h B R 1 J P K S B c d T A w M 2 V c d T A w M 2 U g 4 L i Y 4 L i 4 4 L i j 4 L i B 4 L i 0 4 L i I 4 L i B 4 L i y 4 L i j 4 L m A 4 L i B 4 L i p 4 L i V 4 L i j I C h B R 1 J J K S A o M i k v Q X V 0 b 1 J l b W 9 2 Z W R D b 2 x 1 b W 5 z M S 5 7 J e C 5 g O C 4 m + C 4 p e C 4 t e C 5 i O C 4 o u C 4 m S D g u Y H g u J v g u K X g u I c s N 3 0 m c X V v d D s s J n F 1 b 3 Q 7 U 2 V j d G l v b j E v 4 L m A 4 L i B 4 L i p 4 L i V 4 L i j 4 L m B 4 L i l 4 L i w 4 L i t 4 L i 4 4 L i V 4 L i q 4 L i y 4 L i r 4 L i B 4 L i j 4 L i j 4 L i h 4 L i t 4 L i y 4 L i r 4 L i y 4 L i j I C h B R 1 J P K S B c d T A w M 2 V c d T A w M 2 U g 4 L i Y 4 L i 4 4 L i j 4 L i B 4 L i 0 4 L i I 4 L i B 4 L i y 4 L i j 4 L m A 4 L i B 4 L i p 4 L i V 4 L i j I C h B R 1 J J K S A o M i k v Q X V 0 b 1 J l b W 9 2 Z W R D b 2 x 1 b W 5 z M S 5 7 4 L m A 4 L i q 4 L i Z 4 L i t I O C 4 i + C 4 t + C 5 i e C 4 r S w 4 f S Z x d W 9 0 O y w m c X V v d D t T Z W N 0 a W 9 u M S / g u Y D g u I H g u K n g u J X g u K P g u Y H g u K X g u L D g u K 3 g u L j g u J X g u K r g u L L g u K v g u I H g u K P g u K P g u K H g u K 3 g u L L g u K v g u L L g u K M g K E F H U k 8 p I F x 1 M D A z Z V x 1 M D A z Z S D g u J j g u L j g u K P g u I H g u L T g u I j g u I H g u L L g u K P g u Y D g u I H g u K n g u J X g u K M g K E F H U k k p I C g y K S 9 B d X R v U m V t b 3 Z l Z E N v b H V t b n M x L n v g u Y D g u K r g u J n g u K 0 g 4 L i C 4 L i y 4 L i i L D l 9 J n F 1 b 3 Q 7 L C Z x d W 9 0 O 1 N l Y 3 R p b 2 4 x L + C 5 g O C 4 g e C 4 q e C 4 l e C 4 o + C 5 g e C 4 p e C 4 s O C 4 r e C 4 u O C 4 l e C 4 q u C 4 s u C 4 q + C 4 g e C 4 o + C 4 o + C 4 o e C 4 r e C 4 s u C 4 q + C 4 s u C 4 o y A o Q U d S T y k g X H U w M D N l X H U w M D N l I O C 4 m O C 4 u O C 4 o + C 4 g e C 4 t O C 4 i O C 4 g e C 4 s u C 4 o + C 5 g O C 4 g e C 4 q e C 4 l e C 4 o y A o Q U d S S S k g K D I p L 0 F 1 d G 9 S Z W 1 v d m V k Q 2 9 s d W 1 u c z E u e + C 4 m + C 4 o + C 4 t O C 4 o e C 4 s u C 4 k y A o 4 L i r 4 L i 4 4 L m J 4 L i Z K S w x M H 0 m c X V v d D s s J n F 1 b 3 Q 7 U 2 V j d G l v b j E v 4 L m A 4 L i B 4 L i p 4 L i V 4 L i j 4 L m B 4 L i l 4 L i w 4 L i t 4 L i 4 4 L i V 4 L i q 4 L i y 4 L i r 4 L i B 4 L i j 4 L i j 4 L i h 4 L i t 4 L i y 4 L i r 4 L i y 4 L i j I C h B R 1 J P K S B c d T A w M 2 V c d T A w M 2 U g 4 L i Y 4 L i 4 4 L i j 4 L i B 4 L i 0 4 L i I 4 L i B 4 L i y 4 L i j 4 L m A 4 L i B 4 L i p 4 L i V 4 L i j I C h B R 1 J J K S A o M i k v Q X V 0 b 1 J l b W 9 2 Z W R D b 2 x 1 b W 5 z M S 5 7 4 L i h 4 L i 5 4 L i l 4 L i E 4 L m I 4 L i y I C h c d T A w M j c w M D A g 4 L i a 4 L i y 4 L i X K S w x M X 0 m c X V v d D t d L C Z x d W 9 0 O 0 N v b H V t b k N v d W 5 0 J n F 1 b 3 Q 7 O j E y L C Z x d W 9 0 O 0 t l e U N v b H V t b k 5 h b W V z J n F 1 b 3 Q 7 O l t d L C Z x d W 9 0 O 0 N v b H V t b k l k Z W 5 0 a X R p Z X M m c X V v d D s 6 W y Z x d W 9 0 O 1 N l Y 3 R p b 2 4 x L + C 5 g O C 4 g e C 4 q e C 4 l e C 4 o + C 5 g e C 4 p e C 4 s O C 4 r e C 4 u O C 4 l e C 4 q u C 4 s u C 4 q + C 4 g e C 4 o + C 4 o + C 4 o e C 4 r e C 4 s u C 4 q + C 4 s u C 4 o y A o Q U d S T y k g X H U w M D N l X H U w M D N l I O C 4 m O C 4 u O C 4 o + C 4 g e C 4 t O C 4 i O C 4 g e C 4 s u C 4 o + C 5 g O C 4 g e C 4 q e C 4 l e C 4 o y A o Q U d S S S k g K D I p L 0 F 1 d G 9 S Z W 1 v d m V k Q 2 9 s d W 1 u c z E u e + C 4 q + C 4 p e C 4 s e C 4 g e C 4 l + C 4 o + C 4 s e C 4 n u C 4 o u C 5 j C 4 x L D B 9 J n F 1 b 3 Q 7 L C Z x d W 9 0 O 1 N l Y 3 R p b 2 4 x L + C 5 g O C 4 g e C 4 q e C 4 l e C 4 o + C 5 g e C 4 p e C 4 s O C 4 r e C 4 u O C 4 l e C 4 q u C 4 s u C 4 q + C 4 g e C 4 o + C 4 o + C 4 o e C 4 r e C 4 s u C 4 q + C 4 s u C 4 o y A o Q U d S T y k g X H U w M D N l X H U w M D N l I O C 4 m O C 4 u O C 4 o + C 4 g e C 4 t O C 4 i O C 4 g e C 4 s u C 4 o + C 5 g O C 4 g e C 4 q e C 4 l e C 4 o y A o Q U d S S S k g K D I p L 0 F 1 d G 9 S Z W 1 v d m V k Q 2 9 s d W 1 u c z E u e + C 5 g O C 4 h O C 4 o + C 4 t + C 5 i O C 4 r e C 4 h + C 4 q + C 4 o e C 4 s u C 4 o i w x f S Z x d W 9 0 O y w m c X V v d D t T Z W N 0 a W 9 u M S / g u Y D g u I H g u K n g u J X g u K P g u Y H g u K X g u L D g u K 3 g u L j g u J X g u K r g u L L g u K v g u I H g u K P g u K P g u K H g u K 3 g u L L g u K v g u L L g u K M g K E F H U k 8 p I F x 1 M D A z Z V x 1 M D A z Z S D g u J j g u L j g u K P g u I H g u L T g u I j g u I H g u L L g u K P g u Y D g u I H g u K n g u J X g u K M g K E F H U k k p I C g y K S 9 B d X R v U m V t b 3 Z l Z E N v b H V t b n M x L n v g u Y D g u J v g u L T g u J Q s M n 0 m c X V v d D s s J n F 1 b 3 Q 7 U 2 V j d G l v b j E v 4 L m A 4 L i B 4 L i p 4 L i V 4 L i j 4 L m B 4 L i l 4 L i w 4 L i t 4 L i 4 4 L i V 4 L i q 4 L i y 4 L i r 4 L i B 4 L i j 4 L i j 4 L i h 4 L i t 4 L i y 4 L i r 4 L i y 4 L i j I C h B R 1 J P K S B c d T A w M 2 V c d T A w M 2 U g 4 L i Y 4 L i 4 4 L i j 4 L i B 4 L i 0 4 L i I 4 L i B 4 L i y 4 L i j 4 L m A 4 L i B 4 L i p 4 L i V 4 L i j I C h B R 1 J J K S A o M i k v Q X V 0 b 1 J l b W 9 2 Z W R D b 2 x 1 b W 5 z M S 5 7 4 L i q 4 L i 5 4 L i H 4 L i q 4 L i 4 4 L i U L D N 9 J n F 1 b 3 Q 7 L C Z x d W 9 0 O 1 N l Y 3 R p b 2 4 x L + C 5 g O C 4 g e C 4 q e C 4 l e C 4 o + C 5 g e C 4 p e C 4 s O C 4 r e C 4 u O C 4 l e C 4 q u C 4 s u C 4 q + C 4 g e C 4 o + C 4 o + C 4 o e C 4 r e C 4 s u C 4 q + C 4 s u C 4 o y A o Q U d S T y k g X H U w M D N l X H U w M D N l I O C 4 m O C 4 u O C 4 o + C 4 g e C 4 t O C 4 i O C 4 g e C 4 s u C 4 o + C 5 g O C 4 g e C 4 q e C 4 l e C 4 o y A o Q U d S S S k g K D I p L 0 F 1 d G 9 S Z W 1 v d m V k Q 2 9 s d W 1 u c z E u e + C 4 l e C 5 i O C 4 s + C 4 q u C 4 u O C 4 l C w 0 f S Z x d W 9 0 O y w m c X V v d D t T Z W N 0 a W 9 u M S / g u Y D g u I H g u K n g u J X g u K P g u Y H g u K X g u L D g u K 3 g u L j g u J X g u K r g u L L g u K v g u I H g u K P g u K P g u K H g u K 3 g u L L g u K v g u L L g u K M g K E F H U k 8 p I F x 1 M D A z Z V x 1 M D A z Z S D g u J j g u L j g u K P g u I H g u L T g u I j g u I H g u L L g u K P g u Y D g u I H g u K n g u J X g u K M g K E F H U k k p I C g y K S 9 B d X R v U m V t b 3 Z l Z E N v b H V t b n M x L n v g u K X g u Y j g u L L g u K r g u L j g u J Q s N X 0 m c X V v d D s s J n F 1 b 3 Q 7 U 2 V j d G l v b j E v 4 L m A 4 L i B 4 L i p 4 L i V 4 L i j 4 L m B 4 L i l 4 L i w 4 L i t 4 L i 4 4 L i V 4 L i q 4 L i y 4 L i r 4 L i B 4 L i j 4 L i j 4 L i h 4 L i t 4 L i y 4 L i r 4 L i y 4 L i j I C h B R 1 J P K S B c d T A w M 2 V c d T A w M 2 U g 4 L i Y 4 L i 4 4 L i j 4 L i B 4 L i 0 4 L i I 4 L i B 4 L i y 4 L i j 4 L m A 4 L i B 4 L i p 4 L i V 4 L i j I C h B R 1 J J K S A o M i k v Q X V 0 b 1 J l b W 9 2 Z W R D b 2 x 1 b W 5 z M S 5 7 4 L m A 4 L i b 4 L i l 4 L i 1 4 L m I 4 L i i 4 L i Z I O C 5 g e C 4 m + C 4 p e C 4 h y w 2 f S Z x d W 9 0 O y w m c X V v d D t T Z W N 0 a W 9 u M S / g u Y D g u I H g u K n g u J X g u K P g u Y H g u K X g u L D g u K 3 g u L j g u J X g u K r g u L L g u K v g u I H g u K P g u K P g u K H g u K 3 g u L L g u K v g u L L g u K M g K E F H U k 8 p I F x 1 M D A z Z V x 1 M D A z Z S D g u J j g u L j g u K P g u I H g u L T g u I j g u I H g u L L g u K P g u Y D g u I H g u K n g u J X g u K M g K E F H U k k p I C g y K S 9 B d X R v U m V t b 3 Z l Z E N v b H V t b n M x L n s l 4 L m A 4 L i b 4 L i l 4 L i 1 4 L m I 4 L i i 4 L i Z I O C 5 g e C 4 m + C 4 p e C 4 h y w 3 f S Z x d W 9 0 O y w m c X V v d D t T Z W N 0 a W 9 u M S / g u Y D g u I H g u K n g u J X g u K P g u Y H g u K X g u L D g u K 3 g u L j g u J X g u K r g u L L g u K v g u I H g u K P g u K P g u K H g u K 3 g u L L g u K v g u L L g u K M g K E F H U k 8 p I F x 1 M D A z Z V x 1 M D A z Z S D g u J j g u L j g u K P g u I H g u L T g u I j g u I H g u L L g u K P g u Y D g u I H g u K n g u J X g u K M g K E F H U k k p I C g y K S 9 B d X R v U m V t b 3 Z l Z E N v b H V t b n M x L n v g u Y D g u K r g u J n g u K 0 g 4 L i L 4 L i 3 4 L m J 4 L i t L D h 9 J n F 1 b 3 Q 7 L C Z x d W 9 0 O 1 N l Y 3 R p b 2 4 x L + C 5 g O C 4 g e C 4 q e C 4 l e C 4 o + C 5 g e C 4 p e C 4 s O C 4 r e C 4 u O C 4 l e C 4 q u C 4 s u C 4 q + C 4 g e C 4 o + C 4 o + C 4 o e C 4 r e C 4 s u C 4 q + C 4 s u C 4 o y A o Q U d S T y k g X H U w M D N l X H U w M D N l I O C 4 m O C 4 u O C 4 o + C 4 g e C 4 t O C 4 i O C 4 g e C 4 s u C 4 o + C 5 g O C 4 g e C 4 q e C 4 l e C 4 o y A o Q U d S S S k g K D I p L 0 F 1 d G 9 S Z W 1 v d m V k Q 2 9 s d W 1 u c z E u e + C 5 g O C 4 q u C 4 m e C 4 r S D g u I L g u L L g u K I s O X 0 m c X V v d D s s J n F 1 b 3 Q 7 U 2 V j d G l v b j E v 4 L m A 4 L i B 4 L i p 4 L i V 4 L i j 4 L m B 4 L i l 4 L i w 4 L i t 4 L i 4 4 L i V 4 L i q 4 L i y 4 L i r 4 L i B 4 L i j 4 L i j 4 L i h 4 L i t 4 L i y 4 L i r 4 L i y 4 L i j I C h B R 1 J P K S B c d T A w M 2 V c d T A w M 2 U g 4 L i Y 4 L i 4 4 L i j 4 L i B 4 L i 0 4 L i I 4 L i B 4 L i y 4 L i j 4 L m A 4 L i B 4 L i p 4 L i V 4 L i j I C h B R 1 J J K S A o M i k v Q X V 0 b 1 J l b W 9 2 Z W R D b 2 x 1 b W 5 z M S 5 7 4 L i b 4 L i j 4 L i 0 4 L i h 4 L i y 4 L i T I C j g u K v g u L j g u Y n g u J k p L D E w f S Z x d W 9 0 O y w m c X V v d D t T Z W N 0 a W 9 u M S / g u Y D g u I H g u K n g u J X g u K P g u Y H g u K X g u L D g u K 3 g u L j g u J X g u K r g u L L g u K v g u I H g u K P g u K P g u K H g u K 3 g u L L g u K v g u L L g u K M g K E F H U k 8 p I F x 1 M D A z Z V x 1 M D A z Z S D g u J j g u L j g u K P g u I H g u L T g u I j g u I H g u L L g u K P g u Y D g u I H g u K n g u J X g u K M g K E F H U k k p I C g y K S 9 B d X R v U m V t b 3 Z l Z E N v b H V t b n M x L n v g u K H g u L n g u K X g u I T g u Y j g u L I g K F x 1 M D A y N z A w M C D g u J r g u L L g u J c p L D E x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J U U w J U I 5 J T g w J U U w J U I 4 J T g x J U U w J U I 4 J U E 5 J U U w J U I 4 J T k 1 J U U w J U I 4 J U E z J U U w J U I 5 J T g x J U U w J U I 4 J U E 1 J U U w J U I 4 J U I w J U U w J U I 4 J U F E J U U w J U I 4 J U I 4 J U U w J U I 4 J T k 1 J U U w J U I 4 J U F B J U U w J U I 4 J U I y J U U w J U I 4 J U F C J U U w J U I 4 J T g x J U U w J U I 4 J U E z J U U w J U I 4 J U E z J U U w J U I 4 J U E x J U U w J U I 4 J U F E J U U w J U I 4 J U I y J U U w J U I 4 J U F C J U U w J U I 4 J U I y J U U w J U I 4 J U E z J T I w K E F H U k 8 p J T I w J T N F J T N F J T I w J U U w J U I 4 J T k 4 J U U w J U I 4 J U I 4 J U U w J U I 4 J U E z J U U w J U I 4 J T g x J U U w J U I 4 J U I 0 J U U w J U I 4 J T g 4 J U U w J U I 4 J T g x J U U w J U I 4 J U I y J U U w J U I 4 J U E z J U U w J U I 5 J T g w J U U w J U I 4 J T g x J U U w J U I 4 J U E 5 J U U w J U I 4 J T k 1 J U U w J U I 4 J U E z J T I w K E F H U k k p J T I w K D I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F M C V C O S U 4 M C V F M C V C O C U 4 M S V F M C V C O C V B O S V F M C V C O C U 5 N S V F M C V C O C V B M y V F M C V C O S U 4 M S V F M C V C O C V B N S V F M C V C O C V C M C V F M C V C O C V B R C V F M C V C O C V C O C V F M C V C O C U 5 N S V F M C V C O C V B Q S V F M C V C O C V C M i V F M C V C O C V B Q i V F M C V C O C U 4 M S V F M C V C O C V B M y V F M C V C O C V B M y V F M C V C O C V B M S V F M C V C O C V B R C V F M C V C O C V C M i V F M C V C O C V B Q i V F M C V C O C V C M i V F M C V C O C V B M y U y M C h B R 1 J P K S U y M C U z R S U z R S U y M C V F M C V C O C U 5 O C V F M C V C O C V C O C V F M C V C O C V B M y V F M C V C O C U 4 M S V F M C V C O C V C N C V F M C V C O C U 4 O C V F M C V C O C U 4 M S V F M C V C O C V C M i V F M C V C O C V B M y V F M C V C O S U 4 M C V F M C V C O C U 4 M S V F M C V C O C V B O S V F M C V C O C U 5 N S V F M C V C O C V B M y U y M C h B R 1 J J K S U y M C g y K S 9 E Y X R h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F M C V C O S U 4 M C V F M C V C O C U 4 M S V F M C V C O C V B O S V F M C V C O C U 5 N S V F M C V C O C V B M y V F M C V C O S U 4 M S V F M C V C O C V B N S V F M C V C O C V C M C V F M C V C O C V B R C V F M C V C O C V C O C V F M C V C O C U 5 N S V F M C V C O C V B Q S V F M C V C O C V C M i V F M C V C O C V B Q i V F M C V C O C U 4 M S V F M C V C O C V B M y V F M C V C O C V B M y V F M C V C O C V B M S V F M C V C O C V B R C V F M C V C O C V C M i V F M C V C O C V B Q i V F M C V C O C V C M i V F M C V C O C V B M y U y M C h B R 1 J P K S U y M C U z R S U z R S U y M C V F M C V C O C U 5 O C V F M C V C O C V C O C V F M C V C O C V B M y V F M C V C O C U 4 M S V F M C V C O C V C N C V F M C V C O C U 4 O C V F M C V C O C U 4 M S V F M C V C O C V C M i V F M C V C O C V B M y V F M C V C O S U 4 M C V F M C V C O C U 4 M S V F M C V C O C V B O S V F M C V C O C U 5 N S V F M C V C O C V B M y U y M C h B R 1 J J K S U y M C g y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F M C V C O S U 4 M C V F M C V C O C U 4 M S V F M C V C O C V B O S V F M C V C O C U 5 N S V F M C V C O C V B M y V F M C V C O S U 4 M S V F M C V C O C V B N S V F M C V C O C V C M C V F M C V C O C V B R C V F M C V C O C V C O C V F M C V C O C U 5 N S V F M C V C O C V B Q S V F M C V C O C V C M i V F M C V C O C V B Q i V F M C V C O C U 4 M S V F M C V C O C V B M y V F M C V C O C V B M y V F M C V C O C V B M S V F M C V C O C V B R C V F M C V C O C V C M i V F M C V C O C V B Q i V F M C V C O C V C M i V F M C V C O C V B M y U y M C h B R 1 J P K S U y M C U z R S U z R S U y M C V F M C V C O C U 5 O C V F M C V C O C V C O C V F M C V C O C V B M y V F M C V C O C U 4 M S V F M C V C O C V C N C V F M C V C O C U 4 O C V F M C V C O C U 4 M S V F M C V C O C V C M i V F M C V C O C V B M y V F M C V C O S U 4 M C V F M C V C O C U 4 M S V F M C V C O C V B O S V F M C V C O C U 5 N S V F M C V C O C V B M y U y M C h B R 1 J J K S U y M C g y K S 9 B c H B l b m R l Z C U y M F F 1 Z X J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U w J U I 5 J T g w J U U w J U I 4 J T g x J U U w J U I 4 J U E 5 J U U w J U I 4 J T k 1 J U U w J U I 4 J U E z J U U w J U I 5 J T g x J U U w J U I 4 J U E 1 J U U w J U I 4 J U I w J U U w J U I 4 J U F E J U U w J U I 4 J U I 4 J U U w J U I 4 J T k 1 J U U w J U I 4 J U F B J U U w J U I 4 J U I y J U U w J U I 4 J U F C J U U w J U I 4 J T g x J U U w J U I 4 J U E z J U U w J U I 4 J U E z J U U w J U I 4 J U E x J U U w J U I 4 J U F E J U U w J U I 4 J U I y J U U w J U I 4 J U F C J U U w J U I 4 J U I y J U U w J U I 4 J U E z J T I w K E F H U k 8 p J T I w J T N F J T N F J T I w J U U w J U I 4 J T k 4 J U U w J U I 4 J U I 4 J U U w J U I 4 J U E z J U U w J U I 4 J T g x J U U w J U I 4 J U I 0 J U U w J U I 4 J T g 4 J U U w J U I 4 J T g x J U U w J U I 4 J U I y J U U w J U I 4 J U E z J U U w J U I 5 J T g w J U U w J U I 4 J T g x J U U w J U I 4 J U E 5 J U U w J U I 4 J T k 1 J U U w J U I 4 J U E z J T I w K E F H U k k p J T I w K D I p L 0 F w c G V u Z G V k J T I w U X V l c n k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U w J U I 5 J T g w J U U w J U I 4 J T g x J U U w J U I 4 J U E 5 J U U w J U I 4 J T k 1 J U U w J U I 4 J U E z J U U w J U I 5 J T g x J U U w J U I 4 J U E 1 J U U w J U I 4 J U I w J U U w J U I 4 J U F E J U U w J U I 4 J U I 4 J U U w J U I 4 J T k 1 J U U w J U I 4 J U F B J U U w J U I 4 J U I y J U U w J U I 4 J U F C J U U w J U I 4 J T g x J U U w J U I 4 J U E z J U U w J U I 4 J U E z J U U w J U I 4 J U E x J U U w J U I 4 J U F E J U U w J U I 4 J U I y J U U w J U I 4 J U F C J U U w J U I 4 J U I y J U U w J U I 4 J U E z J T I w K E F H U k 8 p J T I w J T N F J T N F J T I w J U U w J U I 4 J T k 4 J U U w J U I 4 J U I 4 J U U w J U I 4 J U E z J U U w J U I 4 J T g x J U U w J U I 4 J U I 0 J U U w J U I 4 J T g 4 J U U w J U I 4 J T g x J U U w J U I 4 J U I y J U U w J U I 4 J U E z J U U w J U I 5 J T g w J U U w J U I 4 J T g x J U U w J U I 4 J U E 5 J U U w J U I 4 J T k 1 J U U w J U I 4 J U E z J T I w K E F H U k k p J T I w K D I p L 1 N w b G l 0 J T I w Q 2 9 s d W 1 u J T I w Y n k l M j B E Z W x p b W l 0 Z X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T A l Q j k l O D A l R T A l Q j g l O D E l R T A l Q j g l Q T k l R T A l Q j g l O T U l R T A l Q j g l Q T M l R T A l Q j k l O D E l R T A l Q j g l Q T U l R T A l Q j g l Q j A l R T A l Q j g l Q U Q l R T A l Q j g l Q j g l R T A l Q j g l O T U l R T A l Q j g l Q U E l R T A l Q j g l Q j I l R T A l Q j g l Q U I l R T A l Q j g l O D E l R T A l Q j g l Q T M l R T A l Q j g l Q T M l R T A l Q j g l Q T E l R T A l Q j g l Q U Q l R T A l Q j g l Q j I l R T A l Q j g l Q U I l R T A l Q j g l Q j I l R T A l Q j g l Q T M l M j A o Q U d S T y k l M j A l M 0 U l M 0 U l M j A l R T A l Q j g l O T g l R T A l Q j g l Q j g l R T A l Q j g l Q T M l R T A l Q j g l O D E l R T A l Q j g l Q j Q l R T A l Q j g l O D g l R T A l Q j g l O D E l R T A l Q j g l Q j I l R T A l Q j g l Q T M l R T A l Q j k l O D A l R T A l Q j g l O D E l R T A l Q j g l Q T k l R T A l Q j g l O T U l R T A l Q j g l Q T M l M j A o Q U d S S S k l M j A o M i k v Q 2 h h b m d l Z C U y M F R 5 c G U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U w J U I 5 J T g w J U U w J U I 4 J T g x J U U w J U I 4 J U E 5 J U U w J U I 4 J T k 1 J U U w J U I 4 J U E z J U U w J U I 5 J T g x J U U w J U I 4 J U E 1 J U U w J U I 4 J U I w J U U w J U I 4 J U F E J U U w J U I 4 J U I 4 J U U w J U I 4 J T k 1 J U U w J U I 4 J U F B J U U w J U I 4 J U I y J U U w J U I 4 J U F C J U U w J U I 4 J T g x J U U w J U I 4 J U E z J U U w J U I 4 J U E z J U U w J U I 4 J U E x J U U w J U I 4 J U F E J U U w J U I 4 J U I y J U U w J U I 4 J U F C J U U w J U I 4 J U I y J U U w J U I 4 J U E z J T I w K E F H U k 8 p J T I w J T N F J T N F J T I w J U U w J U I 4 J T k 4 J U U w J U I 4 J U I 4 J U U w J U I 4 J U E z J U U w J U I 4 J T g x J U U w J U I 4 J U I 0 J U U w J U I 4 J T g 4 J U U w J U I 4 J T g x J U U w J U I 4 J U I y J U U w J U I 4 J U E z J U U w J U I 5 J T g w J U U w J U I 4 J T g x J U U w J U I 4 J U E 5 J U U w J U I 4 J T k 1 J U U w J U I 4 J U E z J T I w K E F H U k k p J T I w K D I p L 1 J l b m F t Z W Q l M j B D b 2 x 1 b W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U w J U I 5 J T g w J U U w J U I 4 J T g x J U U w J U I 4 J U E 5 J U U w J U I 4 J T k 1 J U U w J U I 4 J U E z J U U w J U I 5 J T g x J U U w J U I 4 J U E 1 J U U w J U I 4 J U I w J U U w J U I 4 J U F E J U U w J U I 4 J U I 4 J U U w J U I 4 J T k 1 J U U w J U I 4 J U F B J U U w J U I 4 J U I y J U U w J U I 4 J U F C J U U w J U I 4 J T g x J U U w J U I 4 J U E z J U U w J U I 4 J U E z J U U w J U I 4 J U E x J U U w J U I 4 J U F E J U U w J U I 4 J U I y J U U w J U I 4 J U F C J U U w J U I 4 J U I y J U U w J U I 4 J U E z J T I w K E F H U k 8 p J T I w J T N F J T N F J T I w J U U w J U I 4 J U F E J U U w J U I 4 J U I y J U U w J U I 4 J U F C J U U w J U I 4 J U I y J U U w J U I 4 J U E z J U U w J U I 5 J T g x J U U w J U I 4 J U E 1 J U U w J U I 4 J U I w J U U w J U I 5 J T g w J U U w J U I 4 J T g 0 J U U w J U I 4 J U E z J U U w J U I 4 J U I 3 J U U w J U I 5 J T g 4 J U U w J U I 4 J U F E J U U w J U I 4 J T g 3 J U U w J U I 4 J T k 0 J U U w J U I 4 J U I 3 J U U w J U I 5 J T g 4 J U U w J U I 4 J U E x J T I w K E Z P T 0 Q p J T I w K D Q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l F 1 Z X J 5 S U Q i I F Z h b H V l P S J z M W R h Y z Q 5 M G I t Y 2 Y x Z C 0 0 M D J k L T g y O W I t Z m I 2 N z F l N D A x Z G E 0 I i A v P j x F b n R y e S B U e X B l P S J G a W x s R X J y b 3 J D b 2 R l I i B W Y W x 1 Z T 0 i c 1 V u a 2 5 v d 2 4 i I C 8 + P E V u d H J 5 I F R 5 c G U 9 I k F k Z G V k V G 9 E Y X R h T W 9 k Z W w i I F Z h b H V l P S J s M C I g L z 4 8 R W 5 0 c n k g V H l w Z T 0 i R m l s b E x h c 3 R V c G R h d G V k I i B W Y W x 1 Z T 0 i Z D I w M j Q t M D Q t M T h U M T A 6 M T A 6 M T Y u M D c z O T Y 5 M F o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/ g u Y D g u I H g u K n g u J X g u K P g u Y H g u K X g u L D g u K 3 g u L j g u J X g u K r g u L L g u K v g u I H g u K P g u K P g u K H g u K 3 g u L L g u K v g u L L g u K M g K E F H U k 8 p I F x 1 M D A z Z V x 1 M D A z Z S D g u K 3 g u L L g u K v g u L L g u K P g u Y H g u K X g u L D g u Y D g u I T g u K P g u L f g u Y j g u K 3 g u I f g u J T g u L f g u Y j g u K E g K E Z P T 0 Q p L 0 F 1 d G 9 S Z W 1 v d m V k Q 2 9 s d W 1 u c z E u e + C 4 q + C 4 p e C 4 s e C 4 g e C 4 l + C 4 o + C 4 s e C 4 n u C 4 o u C 5 j C w w f S Z x d W 9 0 O y w m c X V v d D t T Z W N 0 a W 9 u M S / g u Y D g u I H g u K n g u J X g u K P g u Y H g u K X g u L D g u K 3 g u L j g u J X g u K r g u L L g u K v g u I H g u K P g u K P g u K H g u K 3 g u L L g u K v g u L L g u K M g K E F H U k 8 p I F x 1 M D A z Z V x 1 M D A z Z S D g u K 3 g u L L g u K v g u L L g u K P g u Y H g u K X g u L D g u Y D g u I T g u K P g u L f g u Y j g u K 3 g u I f g u J T g u L f g u Y j g u K E g K E Z P T 0 Q p L 0 F 1 d G 9 S Z W 1 v d m V k Q 2 9 s d W 1 u c z E u e + C 5 g O C 4 m + C 4 t O C 4 l C w x f S Z x d W 9 0 O y w m c X V v d D t T Z W N 0 a W 9 u M S / g u Y D g u I H g u K n g u J X g u K P g u Y H g u K X g u L D g u K 3 g u L j g u J X g u K r g u L L g u K v g u I H g u K P g u K P g u K H g u K 3 g u L L g u K v g u L L g u K M g K E F H U k 8 p I F x 1 M D A z Z V x 1 M D A z Z S D g u K 3 g u L L g u K v g u L L g u K P g u Y H g u K X g u L D g u Y D g u I T g u K P g u L f g u Y j g u K 3 g u I f g u J T g u L f g u Y j g u K E g K E Z P T 0 Q p L 0 F 1 d G 9 S Z W 1 v d m V k Q 2 9 s d W 1 u c z E u e + C 4 q u C 4 u e C 4 h + C 4 q u C 4 u O C 4 l C w y f S Z x d W 9 0 O y w m c X V v d D t T Z W N 0 a W 9 u M S / g u Y D g u I H g u K n g u J X g u K P g u Y H g u K X g u L D g u K 3 g u L j g u J X g u K r g u L L g u K v g u I H g u K P g u K P g u K H g u K 3 g u L L g u K v g u L L g u K M g K E F H U k 8 p I F x 1 M D A z Z V x 1 M D A z Z S D g u K 3 g u L L g u K v g u L L g u K P g u Y H g u K X g u L D g u Y D g u I T g u K P g u L f g u Y j g u K 3 g u I f g u J T g u L f g u Y j g u K E g K E Z P T 0 Q p L 0 F 1 d G 9 S Z W 1 v d m V k Q 2 9 s d W 1 u c z E u e + C 4 l e C 5 i O C 4 s + C 4 q u C 4 u O C 4 l C w z f S Z x d W 9 0 O y w m c X V v d D t T Z W N 0 a W 9 u M S / g u Y D g u I H g u K n g u J X g u K P g u Y H g u K X g u L D g u K 3 g u L j g u J X g u K r g u L L g u K v g u I H g u K P g u K P g u K H g u K 3 g u L L g u K v g u L L g u K M g K E F H U k 8 p I F x 1 M D A z Z V x 1 M D A z Z S D g u K 3 g u L L g u K v g u L L g u K P g u Y H g u K X g u L D g u Y D g u I T g u K P g u L f g u Y j g u K 3 g u I f g u J T g u L f g u Y j g u K E g K E Z P T 0 Q p L 0 F 1 d G 9 S Z W 1 v d m V k Q 2 9 s d W 1 u c z E u e + C 4 p e C 5 i O C 4 s u C 4 q u C 4 u O C 4 l C w 0 f S Z x d W 9 0 O y w m c X V v d D t T Z W N 0 a W 9 u M S / g u Y D g u I H g u K n g u J X g u K P g u Y H g u K X g u L D g u K 3 g u L j g u J X g u K r g u L L g u K v g u I H g u K P g u K P g u K H g u K 3 g u L L g u K v g u L L g u K M g K E F H U k 8 p I F x 1 M D A z Z V x 1 M D A z Z S D g u K 3 g u L L g u K v g u L L g u K P g u Y H g u K X g u L D g u Y D g u I T g u K P g u L f g u Y j g u K 3 g u I f g u J T g u L f g u Y j g u K E g K E Z P T 0 Q p L 0 F 1 d G 9 S Z W 1 v d m V k Q 2 9 s d W 1 u c z E u e + C 5 g O C 4 m + C 4 p e C 4 t e C 5 i O C 4 o u C 4 m S D g u Y H g u J v g u K X g u I c s N X 0 m c X V v d D s s J n F 1 b 3 Q 7 U 2 V j d G l v b j E v 4 L m A 4 L i B 4 L i p 4 L i V 4 L i j 4 L m B 4 L i l 4 L i w 4 L i t 4 L i 4 4 L i V 4 L i q 4 L i y 4 L i r 4 L i B 4 L i j 4 L i j 4 L i h 4 L i t 4 L i y 4 L i r 4 L i y 4 L i j I C h B R 1 J P K S B c d T A w M 2 V c d T A w M 2 U g 4 L i t 4 L i y 4 L i r 4 L i y 4 L i j 4 L m B 4 L i l 4 L i w 4 L m A 4 L i E 4 L i j 4 L i 3 4 L m I 4 L i t 4 L i H 4 L i U 4 L i 3 4 L m I 4 L i h I C h G T 0 9 E K S 9 B d X R v U m V t b 3 Z l Z E N v b H V t b n M x L n s l 4 L m A 4 L i b 4 L i l 4 L i 1 4 L m I 4 L i i 4 L i Z I O C 5 g e C 4 m + C 4 p e C 4 h y w 2 f S Z x d W 9 0 O y w m c X V v d D t T Z W N 0 a W 9 u M S / g u Y D g u I H g u K n g u J X g u K P g u Y H g u K X g u L D g u K 3 g u L j g u J X g u K r g u L L g u K v g u I H g u K P g u K P g u K H g u K 3 g u L L g u K v g u L L g u K M g K E F H U k 8 p I F x 1 M D A z Z V x 1 M D A z Z S D g u K 3 g u L L g u K v g u L L g u K P g u Y H g u K X g u L D g u Y D g u I T g u K P g u L f g u Y j g u K 3 g u I f g u J T g u L f g u Y j g u K E g K E Z P T 0 Q p L 0 F 1 d G 9 S Z W 1 v d m V k Q 2 9 s d W 1 u c z E u e + C 5 g O C 4 q u C 4 m e C 4 r S D g u I v g u L f g u Y n g u K 0 s N 3 0 m c X V v d D s s J n F 1 b 3 Q 7 U 2 V j d G l v b j E v 4 L m A 4 L i B 4 L i p 4 L i V 4 L i j 4 L m B 4 L i l 4 L i w 4 L i t 4 L i 4 4 L i V 4 L i q 4 L i y 4 L i r 4 L i B 4 L i j 4 L i j 4 L i h 4 L i t 4 L i y 4 L i r 4 L i y 4 L i j I C h B R 1 J P K S B c d T A w M 2 V c d T A w M 2 U g 4 L i t 4 L i y 4 L i r 4 L i y 4 L i j 4 L m B 4 L i l 4 L i w 4 L m A 4 L i E 4 L i j 4 L i 3 4 L m I 4 L i t 4 L i H 4 L i U 4 L i 3 4 L m I 4 L i h I C h G T 0 9 E K S 9 B d X R v U m V t b 3 Z l Z E N v b H V t b n M x L n v g u Y D g u K r g u J n g u K 0 g 4 L i C 4 L i y 4 L i i L D h 9 J n F 1 b 3 Q 7 L C Z x d W 9 0 O 1 N l Y 3 R p b 2 4 x L + C 5 g O C 4 g e C 4 q e C 4 l e C 4 o + C 5 g e C 4 p e C 4 s O C 4 r e C 4 u O C 4 l e C 4 q u C 4 s u C 4 q + C 4 g e C 4 o + C 4 o + C 4 o e C 4 r e C 4 s u C 4 q + C 4 s u C 4 o y A o Q U d S T y k g X H U w M D N l X H U w M D N l I O C 4 r e C 4 s u C 4 q + C 4 s u C 4 o + C 5 g e C 4 p e C 4 s O C 5 g O C 4 h O C 4 o + C 4 t + C 5 i O C 4 r e C 4 h + C 4 l O C 4 t + C 5 i O C 4 o S A o R k 9 P R C k v Q X V 0 b 1 J l b W 9 2 Z W R D b 2 x 1 b W 5 z M S 5 7 4 L i b 4 L i j 4 L i 0 4 L i h 4 L i y 4 L i T I C j g u K v g u L j g u Y n g u J k p L D l 9 J n F 1 b 3 Q 7 L C Z x d W 9 0 O 1 N l Y 3 R p b 2 4 x L + C 5 g O C 4 g e C 4 q e C 4 l e C 4 o + C 5 g e C 4 p e C 4 s O C 4 r e C 4 u O C 4 l e C 4 q u C 4 s u C 4 q + C 4 g e C 4 o + C 4 o + C 4 o e C 4 r e C 4 s u C 4 q + C 4 s u C 4 o y A o Q U d S T y k g X H U w M D N l X H U w M D N l I O C 4 r e C 4 s u C 4 q + C 4 s u C 4 o + C 5 g e C 4 p e C 4 s O C 5 g O C 4 h O C 4 o + C 4 t + C 5 i O C 4 r e C 4 h + C 4 l O C 4 t + C 5 i O C 4 o S A o R k 9 P R C k v Q X V 0 b 1 J l b W 9 2 Z W R D b 2 x 1 b W 5 z M S 5 7 4 L i h 4 L i 5 4 L i l 4 L i E 4 L m I 4 L i y I C h c d T A w M j c w M D A g 4 L i a 4 L i y 4 L i X K S w x M H 0 m c X V v d D t d L C Z x d W 9 0 O 0 N v b H V t b k N v d W 5 0 J n F 1 b 3 Q 7 O j E x L C Z x d W 9 0 O 0 t l e U N v b H V t b k 5 h b W V z J n F 1 b 3 Q 7 O l t d L C Z x d W 9 0 O 0 N v b H V t b k l k Z W 5 0 a X R p Z X M m c X V v d D s 6 W y Z x d W 9 0 O 1 N l Y 3 R p b 2 4 x L + C 5 g O C 4 g e C 4 q e C 4 l e C 4 o + C 5 g e C 4 p e C 4 s O C 4 r e C 4 u O C 4 l e C 4 q u C 4 s u C 4 q + C 4 g e C 4 o + C 4 o + C 4 o e C 4 r e C 4 s u C 4 q + C 4 s u C 4 o y A o Q U d S T y k g X H U w M D N l X H U w M D N l I O C 4 r e C 4 s u C 4 q + C 4 s u C 4 o + C 5 g e C 4 p e C 4 s O C 5 g O C 4 h O C 4 o + C 4 t + C 5 i O C 4 r e C 4 h + C 4 l O C 4 t + C 5 i O C 4 o S A o R k 9 P R C k v Q X V 0 b 1 J l b W 9 2 Z W R D b 2 x 1 b W 5 z M S 5 7 4 L i r 4 L i l 4 L i x 4 L i B 4 L i X 4 L i j 4 L i x 4 L i e 4 L i i 4 L m M L D B 9 J n F 1 b 3 Q 7 L C Z x d W 9 0 O 1 N l Y 3 R p b 2 4 x L + C 5 g O C 4 g e C 4 q e C 4 l e C 4 o + C 5 g e C 4 p e C 4 s O C 4 r e C 4 u O C 4 l e C 4 q u C 4 s u C 4 q + C 4 g e C 4 o + C 4 o + C 4 o e C 4 r e C 4 s u C 4 q + C 4 s u C 4 o y A o Q U d S T y k g X H U w M D N l X H U w M D N l I O C 4 r e C 4 s u C 4 q + C 4 s u C 4 o + C 5 g e C 4 p e C 4 s O C 5 g O C 4 h O C 4 o + C 4 t + C 5 i O C 4 r e C 4 h + C 4 l O C 4 t + C 5 i O C 4 o S A o R k 9 P R C k v Q X V 0 b 1 J l b W 9 2 Z W R D b 2 x 1 b W 5 z M S 5 7 4 L m A 4 L i b 4 L i 0 4 L i U L D F 9 J n F 1 b 3 Q 7 L C Z x d W 9 0 O 1 N l Y 3 R p b 2 4 x L + C 5 g O C 4 g e C 4 q e C 4 l e C 4 o + C 5 g e C 4 p e C 4 s O C 4 r e C 4 u O C 4 l e C 4 q u C 4 s u C 4 q + C 4 g e C 4 o + C 4 o + C 4 o e C 4 r e C 4 s u C 4 q + C 4 s u C 4 o y A o Q U d S T y k g X H U w M D N l X H U w M D N l I O C 4 r e C 4 s u C 4 q + C 4 s u C 4 o + C 5 g e C 4 p e C 4 s O C 5 g O C 4 h O C 4 o + C 4 t + C 5 i O C 4 r e C 4 h + C 4 l O C 4 t + C 5 i O C 4 o S A o R k 9 P R C k v Q X V 0 b 1 J l b W 9 2 Z W R D b 2 x 1 b W 5 z M S 5 7 4 L i q 4 L i 5 4 L i H 4 L i q 4 L i 4 4 L i U L D J 9 J n F 1 b 3 Q 7 L C Z x d W 9 0 O 1 N l Y 3 R p b 2 4 x L + C 5 g O C 4 g e C 4 q e C 4 l e C 4 o + C 5 g e C 4 p e C 4 s O C 4 r e C 4 u O C 4 l e C 4 q u C 4 s u C 4 q + C 4 g e C 4 o + C 4 o + C 4 o e C 4 r e C 4 s u C 4 q + C 4 s u C 4 o y A o Q U d S T y k g X H U w M D N l X H U w M D N l I O C 4 r e C 4 s u C 4 q + C 4 s u C 4 o + C 5 g e C 4 p e C 4 s O C 5 g O C 4 h O C 4 o + C 4 t + C 5 i O C 4 r e C 4 h + C 4 l O C 4 t + C 5 i O C 4 o S A o R k 9 P R C k v Q X V 0 b 1 J l b W 9 2 Z W R D b 2 x 1 b W 5 z M S 5 7 4 L i V 4 L m I 4 L i z 4 L i q 4 L i 4 4 L i U L D N 9 J n F 1 b 3 Q 7 L C Z x d W 9 0 O 1 N l Y 3 R p b 2 4 x L + C 5 g O C 4 g e C 4 q e C 4 l e C 4 o + C 5 g e C 4 p e C 4 s O C 4 r e C 4 u O C 4 l e C 4 q u C 4 s u C 4 q + C 4 g e C 4 o + C 4 o + C 4 o e C 4 r e C 4 s u C 4 q + C 4 s u C 4 o y A o Q U d S T y k g X H U w M D N l X H U w M D N l I O C 4 r e C 4 s u C 4 q + C 4 s u C 4 o + C 5 g e C 4 p e C 4 s O C 5 g O C 4 h O C 4 o + C 4 t + C 5 i O C 4 r e C 4 h + C 4 l O C 4 t + C 5 i O C 4 o S A o R k 9 P R C k v Q X V 0 b 1 J l b W 9 2 Z W R D b 2 x 1 b W 5 z M S 5 7 4 L i l 4 L m I 4 L i y 4 L i q 4 L i 4 4 L i U L D R 9 J n F 1 b 3 Q 7 L C Z x d W 9 0 O 1 N l Y 3 R p b 2 4 x L + C 5 g O C 4 g e C 4 q e C 4 l e C 4 o + C 5 g e C 4 p e C 4 s O C 4 r e C 4 u O C 4 l e C 4 q u C 4 s u C 4 q + C 4 g e C 4 o + C 4 o + C 4 o e C 4 r e C 4 s u C 4 q + C 4 s u C 4 o y A o Q U d S T y k g X H U w M D N l X H U w M D N l I O C 4 r e C 4 s u C 4 q + C 4 s u C 4 o + C 5 g e C 4 p e C 4 s O C 5 g O C 4 h O C 4 o + C 4 t + C 5 i O C 4 r e C 4 h + C 4 l O C 4 t + C 5 i O C 4 o S A o R k 9 P R C k v Q X V 0 b 1 J l b W 9 2 Z W R D b 2 x 1 b W 5 z M S 5 7 4 L m A 4 L i b 4 L i l 4 L i 1 4 L m I 4 L i i 4 L i Z I O C 5 g e C 4 m + C 4 p e C 4 h y w 1 f S Z x d W 9 0 O y w m c X V v d D t T Z W N 0 a W 9 u M S / g u Y D g u I H g u K n g u J X g u K P g u Y H g u K X g u L D g u K 3 g u L j g u J X g u K r g u L L g u K v g u I H g u K P g u K P g u K H g u K 3 g u L L g u K v g u L L g u K M g K E F H U k 8 p I F x 1 M D A z Z V x 1 M D A z Z S D g u K 3 g u L L g u K v g u L L g u K P g u Y H g u K X g u L D g u Y D g u I T g u K P g u L f g u Y j g u K 3 g u I f g u J T g u L f g u Y j g u K E g K E Z P T 0 Q p L 0 F 1 d G 9 S Z W 1 v d m V k Q 2 9 s d W 1 u c z E u e y X g u Y D g u J v g u K X g u L X g u Y j g u K L g u J k g 4 L m B 4 L i b 4 L i l 4 L i H L D Z 9 J n F 1 b 3 Q 7 L C Z x d W 9 0 O 1 N l Y 3 R p b 2 4 x L + C 5 g O C 4 g e C 4 q e C 4 l e C 4 o + C 5 g e C 4 p e C 4 s O C 4 r e C 4 u O C 4 l e C 4 q u C 4 s u C 4 q + C 4 g e C 4 o + C 4 o + C 4 o e C 4 r e C 4 s u C 4 q + C 4 s u C 4 o y A o Q U d S T y k g X H U w M D N l X H U w M D N l I O C 4 r e C 4 s u C 4 q + C 4 s u C 4 o + C 5 g e C 4 p e C 4 s O C 5 g O C 4 h O C 4 o + C 4 t + C 5 i O C 4 r e C 4 h + C 4 l O C 4 t + C 5 i O C 4 o S A o R k 9 P R C k v Q X V 0 b 1 J l b W 9 2 Z W R D b 2 x 1 b W 5 z M S 5 7 4 L m A 4 L i q 4 L i Z 4 L i t I O C 4 i + C 4 t + C 5 i e C 4 r S w 3 f S Z x d W 9 0 O y w m c X V v d D t T Z W N 0 a W 9 u M S / g u Y D g u I H g u K n g u J X g u K P g u Y H g u K X g u L D g u K 3 g u L j g u J X g u K r g u L L g u K v g u I H g u K P g u K P g u K H g u K 3 g u L L g u K v g u L L g u K M g K E F H U k 8 p I F x 1 M D A z Z V x 1 M D A z Z S D g u K 3 g u L L g u K v g u L L g u K P g u Y H g u K X g u L D g u Y D g u I T g u K P g u L f g u Y j g u K 3 g u I f g u J T g u L f g u Y j g u K E g K E Z P T 0 Q p L 0 F 1 d G 9 S Z W 1 v d m V k Q 2 9 s d W 1 u c z E u e + C 5 g O C 4 q u C 4 m e C 4 r S D g u I L g u L L g u K I s O H 0 m c X V v d D s s J n F 1 b 3 Q 7 U 2 V j d G l v b j E v 4 L m A 4 L i B 4 L i p 4 L i V 4 L i j 4 L m B 4 L i l 4 L i w 4 L i t 4 L i 4 4 L i V 4 L i q 4 L i y 4 L i r 4 L i B 4 L i j 4 L i j 4 L i h 4 L i t 4 L i y 4 L i r 4 L i y 4 L i j I C h B R 1 J P K S B c d T A w M 2 V c d T A w M 2 U g 4 L i t 4 L i y 4 L i r 4 L i y 4 L i j 4 L m B 4 L i l 4 L i w 4 L m A 4 L i E 4 L i j 4 L i 3 4 L m I 4 L i t 4 L i H 4 L i U 4 L i 3 4 L m I 4 L i h I C h G T 0 9 E K S 9 B d X R v U m V t b 3 Z l Z E N v b H V t b n M x L n v g u J v g u K P g u L T g u K H g u L L g u J M g K O C 4 q + C 4 u O C 5 i e C 4 m S k s O X 0 m c X V v d D s s J n F 1 b 3 Q 7 U 2 V j d G l v b j E v 4 L m A 4 L i B 4 L i p 4 L i V 4 L i j 4 L m B 4 L i l 4 L i w 4 L i t 4 L i 4 4 L i V 4 L i q 4 L i y 4 L i r 4 L i B 4 L i j 4 L i j 4 L i h 4 L i t 4 L i y 4 L i r 4 L i y 4 L i j I C h B R 1 J P K S B c d T A w M 2 V c d T A w M 2 U g 4 L i t 4 L i y 4 L i r 4 L i y 4 L i j 4 L m B 4 L i l 4 L i w 4 L m A 4 L i E 4 L i j 4 L i 3 4 L m I 4 L i t 4 L i H 4 L i U 4 L i 3 4 L m I 4 L i h I C h G T 0 9 E K S 9 B d X R v U m V t b 3 Z l Z E N v b H V t b n M x L n v g u K H g u L n g u K X g u I T g u Y j g u L I g K F x 1 M D A y N z A w M C D g u J r g u L L g u J c p L D E w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J U U w J U I 5 J T g w J U U w J U I 4 J T g x J U U w J U I 4 J U E 5 J U U w J U I 4 J T k 1 J U U w J U I 4 J U E z J U U w J U I 5 J T g x J U U w J U I 4 J U E 1 J U U w J U I 4 J U I w J U U w J U I 4 J U F E J U U w J U I 4 J U I 4 J U U w J U I 4 J T k 1 J U U w J U I 4 J U F B J U U w J U I 4 J U I y J U U w J U I 4 J U F C J U U w J U I 4 J T g x J U U w J U I 4 J U E z J U U w J U I 4 J U E z J U U w J U I 4 J U E x J U U w J U I 4 J U F E J U U w J U I 4 J U I y J U U w J U I 4 J U F C J U U w J U I 4 J U I y J U U w J U I 4 J U E z J T I w K E F H U k 8 p J T I w J T N F J T N F J T I w J U U w J U I 4 J U F E J U U w J U I 4 J U I y J U U w J U I 4 J U F C J U U w J U I 4 J U I y J U U w J U I 4 J U E z J U U w J U I 5 J T g x J U U w J U I 4 J U E 1 J U U w J U I 4 J U I w J U U w J U I 5 J T g w J U U w J U I 4 J T g 0 J U U w J U I 4 J U E z J U U w J U I 4 J U I 3 J U U w J U I 5 J T g 4 J U U w J U I 4 J U F E J U U w J U I 4 J T g 3 J U U w J U I 4 J T k 0 J U U w J U I 4 J U I 3 J U U w J U I 5 J T g 4 J U U w J U I 4 J U E x J T I w K E Z P T 0 Q p J T I w K D Q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F M C V C O S U 4 M C V F M C V C O C U 4 M S V F M C V C O C V B O S V F M C V C O C U 5 N S V F M C V C O C V B M y V F M C V C O S U 4 M S V F M C V C O C V B N S V F M C V C O C V C M C V F M C V C O C V B R C V F M C V C O C V C O C V F M C V C O C U 5 N S V F M C V C O C V B Q S V F M C V C O C V C M i V F M C V C O C V B Q i V F M C V C O C U 4 M S V F M C V C O C V B M y V F M C V C O C V B M y V F M C V C O C V B M S V F M C V C O C V B R C V F M C V C O C V C M i V F M C V C O C V B Q i V F M C V C O C V C M i V F M C V C O C V B M y U y M C h B R 1 J P K S U y M C U z R S U z R S U y M C V F M C V C O C V B R C V F M C V C O C V C M i V F M C V C O C V B Q i V F M C V C O C V C M i V F M C V C O C V B M y V F M C V C O S U 4 M S V F M C V C O C V B N S V F M C V C O C V C M C V F M C V C O S U 4 M C V F M C V C O C U 4 N C V F M C V C O C V B M y V F M C V C O C V C N y V F M C V C O S U 4 O C V F M C V C O C V B R C V F M C V C O C U 4 N y V F M C V C O C U 5 N C V F M C V C O C V C N y V F M C V C O S U 4 O C V F M C V C O C V B M S U y M C h G T 0 9 E K S U y M C g 0 K S 9 E Y X R h M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F M C V C O S U 4 M C V F M C V C O C U 4 M S V F M C V C O C V B O S V F M C V C O C U 5 N S V F M C V C O C V B M y V F M C V C O S U 4 M S V F M C V C O C V B N S V F M C V C O C V C M C V F M C V C O C V B R C V F M C V C O C V C O C V F M C V C O C U 5 N S V F M C V C O C V B Q S V F M C V C O C V C M i V F M C V C O C V B Q i V F M C V C O C U 4 M S V F M C V C O C V B M y V F M C V C O C V B M y V F M C V C O C V B M S V F M C V C O C V B R C V F M C V C O C V C M i V F M C V C O C V B Q i V F M C V C O C V C M i V F M C V C O C V B M y U y M C h B R 1 J P K S U y M C U z R S U z R S U y M C V F M C V C O C V B R C V F M C V C O C V C M i V F M C V C O C V B Q i V F M C V C O C V C M i V F M C V C O C V B M y V F M C V C O S U 4 M S V F M C V C O C V B N S V F M C V C O C V C M C V F M C V C O S U 4 M C V F M C V C O C U 4 N C V F M C V C O C V B M y V F M C V C O C V C N y V F M C V C O S U 4 O C V F M C V C O C V B R C V F M C V C O C U 4 N y V F M C V C O C U 5 N C V F M C V C O C V C N y V F M C V C O S U 4 O C V F M C V C O C V B M S U y M C h G T 0 9 E K S U y M C g 0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F M C V C O S U 4 M C V F M C V C O C U 5 N y V F M C V C O C U 4 N C V F M C V C O S U 4 M i V F M C V C O C U 5 O S V F M C V C O S U 4 M i V F M C V C O C V B N S V F M C V C O C V B M i V F M C V C O C V C N S U y M C h U R U N I K S U y M C U z R S U z R S U y M C V F M C V C O S U 4 M C V F M C V C O C U 5 N y V F M C V C O C U 4 N C V F M C V C O S U 4 M i V F M C V C O C U 5 O S V F M C V C O S U 4 M i V F M C V C O C V B N S V F M C V C O C V B M i V F M C V C O C V C N S V F M C V C O C V B Q S V F M C V C O C V C M i V F M C V C O C V B M y V F M C V C O C V B Q S V F M C V C O C U 5 O S V F M C V C O S U 4 M C V F M C V C O C U 5 N y V F M C V C O C V B O C V F M C V C O S U 4 M S V F M C V C O C V B N S V F M C V C O C V C M C V F M C V C O C U 4 M S V F M C V C O C V C M i V F M C V C O C V B M y V F M C V C O C V B Q S V F M C V C O C V C N y V F M C V C O S U 4 O C V F M C V C O C V B R C V F M C V C O C V B Q S V F M C V C O C V C M i V F M C V C O C V B M y U y M C h J Q 1 Q p J T I w K D Q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S I g L z 4 8 R W 5 0 c n k g V H l w Z T 0 i U X V l c n l J R C I g V m F s d W U 9 I n M 0 N z c w Z G N l N S 0 5 Y z A 2 L T R k M z I t O D k 1 N i 0 z N z N i Z W Q 0 O W I 5 O G I i I C 8 + P E V u d H J 5 I F R 5 c G U 9 I k Z p b G x F c n J v c k N v Z G U i I F Z h b H V l P S J z V W 5 r b m 9 3 b i I g L z 4 8 R W 5 0 c n k g V H l w Z T 0 i Q W R k Z W R U b 0 R h d G F N b 2 R l b C I g V m F s d W U 9 I m w w I i A v P j x F b n R y e S B U e X B l P S J G a W x s T G F z d F V w Z G F 0 Z W Q i I F Z h b H V l P S J k M j A y N C 0 w N C 0 x O F Q x M D o x M D o x N i 4 x M D g 5 N j k w W i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E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+ C 5 g O C 4 l + C 4 h O C 5 g u C 4 m e C 5 g u C 4 p e C 4 o u C 4 t S A o V E V D S C k g X H U w M D N l X H U w M D N l I O C 5 g O C 4 l + C 4 h O C 5 g u C 4 m e C 5 g u C 4 p e C 4 o u C 4 t e C 4 q u C 4 s u C 4 o + C 4 q u C 4 m e C 5 g O C 4 l + C 4 q O C 5 g e C 4 p e C 4 s O C 4 g e C 4 s u C 4 o + C 4 q u C 4 t + C 5 i O C 4 r e C 4 q u C 4 s u C 4 o y A o S U N U K S 9 B d X R v U m V t b 3 Z l Z E N v b H V t b n M x L n v g u K v g u K X g u L H g u I H g u J f g u K P g u L H g u J 7 g u K L g u Y w s M H 0 m c X V v d D s s J n F 1 b 3 Q 7 U 2 V j d G l v b j E v 4 L m A 4 L i X 4 L i E 4 L m C 4 L i Z 4 L m C 4 L i l 4 L i i 4 L i 1 I C h U R U N I K S B c d T A w M 2 V c d T A w M 2 U g 4 L m A 4 L i X 4 L i E 4 L m C 4 L i Z 4 L m C 4 L i l 4 L i i 4 L i 1 4 L i q 4 L i y 4 L i j 4 L i q 4 L i Z 4 L m A 4 L i X 4 L i o 4 L m B 4 L i l 4 L i w 4 L i B 4 L i y 4 L i j 4 L i q 4 L i 3 4 L m I 4 L i t 4 L i q 4 L i y 4 L i j I C h J Q 1 Q p L 0 F 1 d G 9 S Z W 1 v d m V k Q 2 9 s d W 1 u c z E u e + C 5 g O C 4 m + C 4 t O C 4 l C w x f S Z x d W 9 0 O y w m c X V v d D t T Z W N 0 a W 9 u M S / g u Y D g u J f g u I T g u Y L g u J n g u Y L g u K X g u K L g u L U g K F R F Q 0 g p I F x 1 M D A z Z V x 1 M D A z Z S D g u Y D g u J f g u I T g u Y L g u J n g u Y L g u K X g u K L g u L X g u K r g u L L g u K P g u K r g u J n g u Y D g u J f g u K j g u Y H g u K X g u L D g u I H g u L L g u K P g u K r g u L f g u Y j g u K 3 g u K r g u L L g u K M g K E l D V C k v Q X V 0 b 1 J l b W 9 2 Z W R D b 2 x 1 b W 5 z M S 5 7 4 L i q 4 L i 5 4 L i H 4 L i q 4 L i 4 4 L i U L D J 9 J n F 1 b 3 Q 7 L C Z x d W 9 0 O 1 N l Y 3 R p b 2 4 x L + C 5 g O C 4 l + C 4 h O C 5 g u C 4 m e C 5 g u C 4 p e C 4 o u C 4 t S A o V E V D S C k g X H U w M D N l X H U w M D N l I O C 5 g O C 4 l + C 4 h O C 5 g u C 4 m e C 5 g u C 4 p e C 4 o u C 4 t e C 4 q u C 4 s u C 4 o + C 4 q u C 4 m e C 5 g O C 4 l + C 4 q O C 5 g e C 4 p e C 4 s O C 4 g e C 4 s u C 4 o + C 4 q u C 4 t + C 5 i O C 4 r e C 4 q u C 4 s u C 4 o y A o S U N U K S 9 B d X R v U m V t b 3 Z l Z E N v b H V t b n M x L n v g u J X g u Y j g u L P g u K r g u L j g u J Q s M 3 0 m c X V v d D s s J n F 1 b 3 Q 7 U 2 V j d G l v b j E v 4 L m A 4 L i X 4 L i E 4 L m C 4 L i Z 4 L m C 4 L i l 4 L i i 4 L i 1 I C h U R U N I K S B c d T A w M 2 V c d T A w M 2 U g 4 L m A 4 L i X 4 L i E 4 L m C 4 L i Z 4 L m C 4 L i l 4 L i i 4 L i 1 4 L i q 4 L i y 4 L i j 4 L i q 4 L i Z 4 L m A 4 L i X 4 L i o 4 L m B 4 L i l 4 L i w 4 L i B 4 L i y 4 L i j 4 L i q 4 L i 3 4 L m I 4 L i t 4 L i q 4 L i y 4 L i j I C h J Q 1 Q p L 0 F 1 d G 9 S Z W 1 v d m V k Q 2 9 s d W 1 u c z E u e + C 4 p e C 5 i O C 4 s u C 4 q u C 4 u O C 4 l C w 0 f S Z x d W 9 0 O y w m c X V v d D t T Z W N 0 a W 9 u M S / g u Y D g u J f g u I T g u Y L g u J n g u Y L g u K X g u K L g u L U g K F R F Q 0 g p I F x 1 M D A z Z V x 1 M D A z Z S D g u Y D g u J f g u I T g u Y L g u J n g u Y L g u K X g u K L g u L X g u K r g u L L g u K P g u K r g u J n g u Y D g u J f g u K j g u Y H g u K X g u L D g u I H g u L L g u K P g u K r g u L f g u Y j g u K 3 g u K r g u L L g u K M g K E l D V C k v Q X V 0 b 1 J l b W 9 2 Z W R D b 2 x 1 b W 5 z M S 5 7 4 L m A 4 L i b 4 L i l 4 L i 1 4 L m I 4 L i i 4 L i Z I O C 5 g e C 4 m + C 4 p e C 4 h y w 1 f S Z x d W 9 0 O y w m c X V v d D t T Z W N 0 a W 9 u M S / g u Y D g u J f g u I T g u Y L g u J n g u Y L g u K X g u K L g u L U g K F R F Q 0 g p I F x 1 M D A z Z V x 1 M D A z Z S D g u Y D g u J f g u I T g u Y L g u J n g u Y L g u K X g u K L g u L X g u K r g u L L g u K P g u K r g u J n g u Y D g u J f g u K j g u Y H g u K X g u L D g u I H g u L L g u K P g u K r g u L f g u Y j g u K 3 g u K r g u L L g u K M g K E l D V C k v Q X V 0 b 1 J l b W 9 2 Z W R D b 2 x 1 b W 5 z M S 5 7 J e C 5 g O C 4 m + C 4 p e C 4 t e C 5 i O C 4 o u C 4 m S D g u Y H g u J v g u K X g u I c s N n 0 m c X V v d D s s J n F 1 b 3 Q 7 U 2 V j d G l v b j E v 4 L m A 4 L i X 4 L i E 4 L m C 4 L i Z 4 L m C 4 L i l 4 L i i 4 L i 1 I C h U R U N I K S B c d T A w M 2 V c d T A w M 2 U g 4 L m A 4 L i X 4 L i E 4 L m C 4 L i Z 4 L m C 4 L i l 4 L i i 4 L i 1 4 L i q 4 L i y 4 L i j 4 L i q 4 L i Z 4 L m A 4 L i X 4 L i o 4 L m B 4 L i l 4 L i w 4 L i B 4 L i y 4 L i j 4 L i q 4 L i 3 4 L m I 4 L i t 4 L i q 4 L i y 4 L i j I C h J Q 1 Q p L 0 F 1 d G 9 S Z W 1 v d m V k Q 2 9 s d W 1 u c z E u e + C 5 g O C 4 q u C 4 m e C 4 r S D g u I v g u L f g u Y n g u K 0 s N 3 0 m c X V v d D s s J n F 1 b 3 Q 7 U 2 V j d G l v b j E v 4 L m A 4 L i X 4 L i E 4 L m C 4 L i Z 4 L m C 4 L i l 4 L i i 4 L i 1 I C h U R U N I K S B c d T A w M 2 V c d T A w M 2 U g 4 L m A 4 L i X 4 L i E 4 L m C 4 L i Z 4 L m C 4 L i l 4 L i i 4 L i 1 4 L i q 4 L i y 4 L i j 4 L i q 4 L i Z 4 L m A 4 L i X 4 L i o 4 L m B 4 L i l 4 L i w 4 L i B 4 L i y 4 L i j 4 L i q 4 L i 3 4 L m I 4 L i t 4 L i q 4 L i y 4 L i j I C h J Q 1 Q p L 0 F 1 d G 9 S Z W 1 v d m V k Q 2 9 s d W 1 u c z E u e + C 5 g O C 4 q u C 4 m e C 4 r S D g u I L g u L L g u K I s O H 0 m c X V v d D s s J n F 1 b 3 Q 7 U 2 V j d G l v b j E v 4 L m A 4 L i X 4 L i E 4 L m C 4 L i Z 4 L m C 4 L i l 4 L i i 4 L i 1 I C h U R U N I K S B c d T A w M 2 V c d T A w M 2 U g 4 L m A 4 L i X 4 L i E 4 L m C 4 L i Z 4 L m C 4 L i l 4 L i i 4 L i 1 4 L i q 4 L i y 4 L i j 4 L i q 4 L i Z 4 L m A 4 L i X 4 L i o 4 L m B 4 L i l 4 L i w 4 L i B 4 L i y 4 L i j 4 L i q 4 L i 3 4 L m I 4 L i t 4 L i q 4 L i y 4 L i j I C h J Q 1 Q p L 0 F 1 d G 9 S Z W 1 v d m V k Q 2 9 s d W 1 u c z E u e + C 4 m + C 4 o + C 4 t O C 4 o e C 4 s u C 4 k y A o 4 L i r 4 L i 4 4 L m J 4 L i Z K S w 5 f S Z x d W 9 0 O y w m c X V v d D t T Z W N 0 a W 9 u M S / g u Y D g u J f g u I T g u Y L g u J n g u Y L g u K X g u K L g u L U g K F R F Q 0 g p I F x 1 M D A z Z V x 1 M D A z Z S D g u Y D g u J f g u I T g u Y L g u J n g u Y L g u K X g u K L g u L X g u K r g u L L g u K P g u K r g u J n g u Y D g u J f g u K j g u Y H g u K X g u L D g u I H g u L L g u K P g u K r g u L f g u Y j g u K 3 g u K r g u L L g u K M g K E l D V C k v Q X V 0 b 1 J l b W 9 2 Z W R D b 2 x 1 b W 5 z M S 5 7 4 L i h 4 L i 5 4 L i l 4 L i E 4 L m I 4 L i y I C h c d T A w M j c w M D A g 4 L i a 4 L i y 4 L i X K S w x M H 0 m c X V v d D t d L C Z x d W 9 0 O 0 N v b H V t b k N v d W 5 0 J n F 1 b 3 Q 7 O j E x L C Z x d W 9 0 O 0 t l e U N v b H V t b k 5 h b W V z J n F 1 b 3 Q 7 O l t d L C Z x d W 9 0 O 0 N v b H V t b k l k Z W 5 0 a X R p Z X M m c X V v d D s 6 W y Z x d W 9 0 O 1 N l Y 3 R p b 2 4 x L + C 5 g O C 4 l + C 4 h O C 5 g u C 4 m e C 5 g u C 4 p e C 4 o u C 4 t S A o V E V D S C k g X H U w M D N l X H U w M D N l I O C 5 g O C 4 l + C 4 h O C 5 g u C 4 m e C 5 g u C 4 p e C 4 o u C 4 t e C 4 q u C 4 s u C 4 o + C 4 q u C 4 m e C 5 g O C 4 l + C 4 q O C 5 g e C 4 p e C 4 s O C 4 g e C 4 s u C 4 o + C 4 q u C 4 t + C 5 i O C 4 r e C 4 q u C 4 s u C 4 o y A o S U N U K S 9 B d X R v U m V t b 3 Z l Z E N v b H V t b n M x L n v g u K v g u K X g u L H g u I H g u J f g u K P g u L H g u J 7 g u K L g u Y w s M H 0 m c X V v d D s s J n F 1 b 3 Q 7 U 2 V j d G l v b j E v 4 L m A 4 L i X 4 L i E 4 L m C 4 L i Z 4 L m C 4 L i l 4 L i i 4 L i 1 I C h U R U N I K S B c d T A w M 2 V c d T A w M 2 U g 4 L m A 4 L i X 4 L i E 4 L m C 4 L i Z 4 L m C 4 L i l 4 L i i 4 L i 1 4 L i q 4 L i y 4 L i j 4 L i q 4 L i Z 4 L m A 4 L i X 4 L i o 4 L m B 4 L i l 4 L i w 4 L i B 4 L i y 4 L i j 4 L i q 4 L i 3 4 L m I 4 L i t 4 L i q 4 L i y 4 L i j I C h J Q 1 Q p L 0 F 1 d G 9 S Z W 1 v d m V k Q 2 9 s d W 1 u c z E u e + C 5 g O C 4 m + C 4 t O C 4 l C w x f S Z x d W 9 0 O y w m c X V v d D t T Z W N 0 a W 9 u M S / g u Y D g u J f g u I T g u Y L g u J n g u Y L g u K X g u K L g u L U g K F R F Q 0 g p I F x 1 M D A z Z V x 1 M D A z Z S D g u Y D g u J f g u I T g u Y L g u J n g u Y L g u K X g u K L g u L X g u K r g u L L g u K P g u K r g u J n g u Y D g u J f g u K j g u Y H g u K X g u L D g u I H g u L L g u K P g u K r g u L f g u Y j g u K 3 g u K r g u L L g u K M g K E l D V C k v Q X V 0 b 1 J l b W 9 2 Z W R D b 2 x 1 b W 5 z M S 5 7 4 L i q 4 L i 5 4 L i H 4 L i q 4 L i 4 4 L i U L D J 9 J n F 1 b 3 Q 7 L C Z x d W 9 0 O 1 N l Y 3 R p b 2 4 x L + C 5 g O C 4 l + C 4 h O C 5 g u C 4 m e C 5 g u C 4 p e C 4 o u C 4 t S A o V E V D S C k g X H U w M D N l X H U w M D N l I O C 5 g O C 4 l + C 4 h O C 5 g u C 4 m e C 5 g u C 4 p e C 4 o u C 4 t e C 4 q u C 4 s u C 4 o + C 4 q u C 4 m e C 5 g O C 4 l + C 4 q O C 5 g e C 4 p e C 4 s O C 4 g e C 4 s u C 4 o + C 4 q u C 4 t + C 5 i O C 4 r e C 4 q u C 4 s u C 4 o y A o S U N U K S 9 B d X R v U m V t b 3 Z l Z E N v b H V t b n M x L n v g u J X g u Y j g u L P g u K r g u L j g u J Q s M 3 0 m c X V v d D s s J n F 1 b 3 Q 7 U 2 V j d G l v b j E v 4 L m A 4 L i X 4 L i E 4 L m C 4 L i Z 4 L m C 4 L i l 4 L i i 4 L i 1 I C h U R U N I K S B c d T A w M 2 V c d T A w M 2 U g 4 L m A 4 L i X 4 L i E 4 L m C 4 L i Z 4 L m C 4 L i l 4 L i i 4 L i 1 4 L i q 4 L i y 4 L i j 4 L i q 4 L i Z 4 L m A 4 L i X 4 L i o 4 L m B 4 L i l 4 L i w 4 L i B 4 L i y 4 L i j 4 L i q 4 L i 3 4 L m I 4 L i t 4 L i q 4 L i y 4 L i j I C h J Q 1 Q p L 0 F 1 d G 9 S Z W 1 v d m V k Q 2 9 s d W 1 u c z E u e + C 4 p e C 5 i O C 4 s u C 4 q u C 4 u O C 4 l C w 0 f S Z x d W 9 0 O y w m c X V v d D t T Z W N 0 a W 9 u M S / g u Y D g u J f g u I T g u Y L g u J n g u Y L g u K X g u K L g u L U g K F R F Q 0 g p I F x 1 M D A z Z V x 1 M D A z Z S D g u Y D g u J f g u I T g u Y L g u J n g u Y L g u K X g u K L g u L X g u K r g u L L g u K P g u K r g u J n g u Y D g u J f g u K j g u Y H g u K X g u L D g u I H g u L L g u K P g u K r g u L f g u Y j g u K 3 g u K r g u L L g u K M g K E l D V C k v Q X V 0 b 1 J l b W 9 2 Z W R D b 2 x 1 b W 5 z M S 5 7 4 L m A 4 L i b 4 L i l 4 L i 1 4 L m I 4 L i i 4 L i Z I O C 5 g e C 4 m + C 4 p e C 4 h y w 1 f S Z x d W 9 0 O y w m c X V v d D t T Z W N 0 a W 9 u M S / g u Y D g u J f g u I T g u Y L g u J n g u Y L g u K X g u K L g u L U g K F R F Q 0 g p I F x 1 M D A z Z V x 1 M D A z Z S D g u Y D g u J f g u I T g u Y L g u J n g u Y L g u K X g u K L g u L X g u K r g u L L g u K P g u K r g u J n g u Y D g u J f g u K j g u Y H g u K X g u L D g u I H g u L L g u K P g u K r g u L f g u Y j g u K 3 g u K r g u L L g u K M g K E l D V C k v Q X V 0 b 1 J l b W 9 2 Z W R D b 2 x 1 b W 5 z M S 5 7 J e C 5 g O C 4 m + C 4 p e C 4 t e C 5 i O C 4 o u C 4 m S D g u Y H g u J v g u K X g u I c s N n 0 m c X V v d D s s J n F 1 b 3 Q 7 U 2 V j d G l v b j E v 4 L m A 4 L i X 4 L i E 4 L m C 4 L i Z 4 L m C 4 L i l 4 L i i 4 L i 1 I C h U R U N I K S B c d T A w M 2 V c d T A w M 2 U g 4 L m A 4 L i X 4 L i E 4 L m C 4 L i Z 4 L m C 4 L i l 4 L i i 4 L i 1 4 L i q 4 L i y 4 L i j 4 L i q 4 L i Z 4 L m A 4 L i X 4 L i o 4 L m B 4 L i l 4 L i w 4 L i B 4 L i y 4 L i j 4 L i q 4 L i 3 4 L m I 4 L i t 4 L i q 4 L i y 4 L i j I C h J Q 1 Q p L 0 F 1 d G 9 S Z W 1 v d m V k Q 2 9 s d W 1 u c z E u e + C 5 g O C 4 q u C 4 m e C 4 r S D g u I v g u L f g u Y n g u K 0 s N 3 0 m c X V v d D s s J n F 1 b 3 Q 7 U 2 V j d G l v b j E v 4 L m A 4 L i X 4 L i E 4 L m C 4 L i Z 4 L m C 4 L i l 4 L i i 4 L i 1 I C h U R U N I K S B c d T A w M 2 V c d T A w M 2 U g 4 L m A 4 L i X 4 L i E 4 L m C 4 L i Z 4 L m C 4 L i l 4 L i i 4 L i 1 4 L i q 4 L i y 4 L i j 4 L i q 4 L i Z 4 L m A 4 L i X 4 L i o 4 L m B 4 L i l 4 L i w 4 L i B 4 L i y 4 L i j 4 L i q 4 L i 3 4 L m I 4 L i t 4 L i q 4 L i y 4 L i j I C h J Q 1 Q p L 0 F 1 d G 9 S Z W 1 v d m V k Q 2 9 s d W 1 u c z E u e + C 5 g O C 4 q u C 4 m e C 4 r S D g u I L g u L L g u K I s O H 0 m c X V v d D s s J n F 1 b 3 Q 7 U 2 V j d G l v b j E v 4 L m A 4 L i X 4 L i E 4 L m C 4 L i Z 4 L m C 4 L i l 4 L i i 4 L i 1 I C h U R U N I K S B c d T A w M 2 V c d T A w M 2 U g 4 L m A 4 L i X 4 L i E 4 L m C 4 L i Z 4 L m C 4 L i l 4 L i i 4 L i 1 4 L i q 4 L i y 4 L i j 4 L i q 4 L i Z 4 L m A 4 L i X 4 L i o 4 L m B 4 L i l 4 L i w 4 L i B 4 L i y 4 L i j 4 L i q 4 L i 3 4 L m I 4 L i t 4 L i q 4 L i y 4 L i j I C h J Q 1 Q p L 0 F 1 d G 9 S Z W 1 v d m V k Q 2 9 s d W 1 u c z E u e + C 4 m + C 4 o + C 4 t O C 4 o e C 4 s u C 4 k y A o 4 L i r 4 L i 4 4 L m J 4 L i Z K S w 5 f S Z x d W 9 0 O y w m c X V v d D t T Z W N 0 a W 9 u M S / g u Y D g u J f g u I T g u Y L g u J n g u Y L g u K X g u K L g u L U g K F R F Q 0 g p I F x 1 M D A z Z V x 1 M D A z Z S D g u Y D g u J f g u I T g u Y L g u J n g u Y L g u K X g u K L g u L X g u K r g u L L g u K P g u K r g u J n g u Y D g u J f g u K j g u Y H g u K X g u L D g u I H g u L L g u K P g u K r g u L f g u Y j g u K 3 g u K r g u L L g u K M g K E l D V C k v Q X V 0 b 1 J l b W 9 2 Z W R D b 2 x 1 b W 5 z M S 5 7 4 L i h 4 L i 5 4 L i l 4 L i E 4 L m I 4 L i y I C h c d T A w M j c w M D A g 4 L i a 4 L i y 4 L i X K S w x M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y V F M C V C O S U 4 M C V F M C V C O C U 5 N y V F M C V C O C U 4 N C V F M C V C O S U 4 M i V F M C V C O C U 5 O S V F M C V C O S U 4 M i V F M C V C O C V B N S V F M C V C O C V B M i V F M C V C O C V C N S U y M C h U R U N I K S U y M C U z R S U z R S U y M C V F M C V C O S U 4 M C V F M C V C O C U 5 N y V F M C V C O C U 4 N C V F M C V C O S U 4 M i V F M C V C O C U 5 O S V F M C V C O S U 4 M i V F M C V C O C V B N S V F M C V C O C V B M i V F M C V C O C V C N S V F M C V C O C V B Q S V F M C V C O C V C M i V F M C V C O C V B M y V F M C V C O C V B Q S V F M C V C O C U 5 O S V F M C V C O S U 4 M C V F M C V C O C U 5 N y V F M C V C O C V B O C V F M C V C O S U 4 M S V F M C V C O C V B N S V F M C V C O C V C M C V F M C V C O C U 4 M S V F M C V C O C V C M i V F M C V C O C V B M y V F M C V C O C V B Q S V F M C V C O C V C N y V F M C V C O S U 4 O C V F M C V C O C V B R C V F M C V C O C V B Q S V F M C V C O C V C M i V F M C V C O C V B M y U y M C h J Q 1 Q p J T I w K D Q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F M C V C O S U 4 M C V F M C V C O C U 5 N y V F M C V C O C U 4 N C V F M C V C O S U 4 M i V F M C V C O C U 5 O S V F M C V C O S U 4 M i V F M C V C O C V B N S V F M C V C O C V B M i V F M C V C O C V C N S U y M C h U R U N I K S U y M C U z R S U z R S U y M C V F M C V C O S U 4 M C V F M C V C O C U 5 N y V F M C V C O C U 4 N C V F M C V C O S U 4 M i V F M C V C O C U 5 O S V F M C V C O S U 4 M i V F M C V C O C V B N S V F M C V C O C V B M i V F M C V C O C V C N S V F M C V C O C V B Q S V F M C V C O C V C M i V F M C V C O C V B M y V F M C V C O C V B Q S V F M C V C O C U 5 O S V F M C V C O S U 4 M C V F M C V C O C U 5 N y V F M C V C O C V B O C V F M C V C O S U 4 M S V F M C V C O C V B N S V F M C V C O C V C M C V F M C V C O C U 4 M S V F M C V C O C V C M i V F M C V C O C V B M y V F M C V C O C V B Q S V F M C V C O C V C N y V F M C V C O S U 4 O C V F M C V C O C V B R C V F M C V C O C V B Q S V F M C V C O C V C M i V F M C V C O C V B M y U y M C h J Q 1 Q p J T I w K D Q p L 0 R h d G E y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F M C V C O S U 4 M C V F M C V C O C U 5 N y V F M C V C O C U 4 N C V F M C V C O S U 4 M i V F M C V C O C U 5 O S V F M C V C O S U 4 M i V F M C V C O C V B N S V F M C V C O C V B M i V F M C V C O C V C N S U y M C h U R U N I K S U y M C U z R S U z R S U y M C V F M C V C O S U 4 M C V F M C V C O C U 5 N y V F M C V C O C U 4 N C V F M C V C O S U 4 M i V F M C V C O C U 5 O S V F M C V C O S U 4 M i V F M C V C O C V B N S V F M C V C O C V B M i V F M C V C O C V C N S V F M C V C O C V B Q S V F M C V C O C V C M i V F M C V C O C V B M y V F M C V C O C V B Q S V F M C V C O C U 5 O S V F M C V C O S U 4 M C V F M C V C O C U 5 N y V F M C V C O C V B O C V F M C V C O S U 4 M S V F M C V C O C V B N S V F M C V C O C V C M C V F M C V C O C U 4 M S V F M C V C O C V C M i V F M C V C O C V B M y V F M C V C O C V B Q S V F M C V C O C V C N y V F M C V C O S U 4 O C V F M C V C O C V B R C V F M C V C O C V B Q S V F M C V C O C V C M i V F M C V C O C V B M y U y M C h J Q 1 Q p J T I w K D Q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U w J U I 5 J T g w J U U w J U I 4 J T k 3 J U U w J U I 4 J T g 0 J U U w J U I 5 J T g y J U U w J U I 4 J T k 5 J U U w J U I 5 J T g y J U U w J U I 4 J U E 1 J U U w J U I 4 J U E y J U U w J U I 4 J U I 1 J T I w K F R F Q 0 g p J T I w J T N F J T N F J T I w J U U w J U I 4 J T h B J U U w J U I 4 J U I 0 J U U w J U I 5 J T g 5 J U U w J U I 4 J T k 5 J U U w J U I 4 J U F B J U U w J U I 5 J T g 4 J U U w J U I 4 J U E 3 J U U w J U I 4 J T k 5 J U U w J U I 4 J U F E J U U w J U I 4 J U I 0 J U U w J U I 5 J T g w J U U w J U I 4 J U E 1 J U U w J U I 5 J T g 3 J U U w J U I 4 J T g x J U U w J U I 4 J T k 3 J U U w J U I 4 J U E z J U U w J U I 4 J U F E J U U w J U I 4 J T k 5 J U U w J U I 4 J U I 0 J U U w J U I 4 J T g x J U U w J U I 4 J U F B J U U w J U I 5 J T h D J T I w K E V U U k 9 O K S U y M C g 0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R d W V y e U l E I i B W Y W x 1 Z T 0 i c z V m Z G M w N G V m L T U 3 N z Q t N D E w Y y 1 h Z T E 0 L W J k M T I 3 Y W Y x M m J h M y I g L z 4 8 R W 5 0 c n k g V H l w Z T 0 i R m l s b E V y c m 9 y Q 2 9 k Z S I g V m F s d W U 9 I n N V b m t u b 3 d u I i A v P j x F b n R y e S B U e X B l P S J B Z G R l Z F R v R G F 0 Y U 1 v Z G V s I i B W Y W x 1 Z T 0 i b D A i I C 8 + P E V u d H J 5 I F R 5 c G U 9 I k Z p b G x M Y X N 0 V X B k Y X R l Z C I g V m F s d W U 9 I m Q y M D I 0 L T A 0 L T E 4 V D E w O j E w O j E 2 L j E y M T k 3 M T V a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M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4 L m A 4 L i X 4 L i E 4 L m C 4 L i Z 4 L m C 4 L i l 4 L i i 4 L i 1 I C h U R U N I K S B c d T A w M 2 V c d T A w M 2 U g 4 L i K 4 L i 0 4 L m J 4 L i Z 4 L i q 4 L m I 4 L i n 4 L i Z 4 L i t 4 L i 0 4 L m A 4 L i l 4 L m H 4 L i B 4 L i X 4 L i j 4 L i t 4 L i Z 4 L i 0 4 L i B 4 L i q 4 L m M I C h F V F J P T i k v Q X V 0 b 1 J l b W 9 2 Z W R D b 2 x 1 b W 5 z M S 5 7 4 L i r 4 L i l 4 L i x 4 L i B 4 L i X 4 L i j 4 L i x 4 L i e 4 L i i 4 L m M L D B 9 J n F 1 b 3 Q 7 L C Z x d W 9 0 O 1 N l Y 3 R p b 2 4 x L + C 5 g O C 4 l + C 4 h O C 5 g u C 4 m e C 5 g u C 4 p e C 4 o u C 4 t S A o V E V D S C k g X H U w M D N l X H U w M D N l I O C 4 i u C 4 t O C 5 i e C 4 m e C 4 q u C 5 i O C 4 p + C 4 m e C 4 r e C 4 t O C 5 g O C 4 p e C 5 h + C 4 g e C 4 l + C 4 o + C 4 r e C 4 m e C 4 t O C 4 g e C 4 q u C 5 j C A o R V R S T 0 4 p L 0 F 1 d G 9 S Z W 1 v d m V k Q 2 9 s d W 1 u c z E u e + C 5 g O C 4 m + C 4 t O C 4 l C w x f S Z x d W 9 0 O y w m c X V v d D t T Z W N 0 a W 9 u M S / g u Y D g u J f g u I T g u Y L g u J n g u Y L g u K X g u K L g u L U g K F R F Q 0 g p I F x 1 M D A z Z V x 1 M D A z Z S D g u I r g u L T g u Y n g u J n g u K r g u Y j g u K f g u J n g u K 3 g u L T g u Y D g u K X g u Y f g u I H g u J f g u K P g u K 3 g u J n g u L T g u I H g u K r g u Y w g K E V U U k 9 O K S 9 B d X R v U m V t b 3 Z l Z E N v b H V t b n M x L n v g u K r g u L n g u I f g u K r g u L j g u J Q s M n 0 m c X V v d D s s J n F 1 b 3 Q 7 U 2 V j d G l v b j E v 4 L m A 4 L i X 4 L i E 4 L m C 4 L i Z 4 L m C 4 L i l 4 L i i 4 L i 1 I C h U R U N I K S B c d T A w M 2 V c d T A w M 2 U g 4 L i K 4 L i 0 4 L m J 4 L i Z 4 L i q 4 L m I 4 L i n 4 L i Z 4 L i t 4 L i 0 4 L m A 4 L i l 4 L m H 4 L i B 4 L i X 4 L i j 4 L i t 4 L i Z 4 L i 0 4 L i B 4 L i q 4 L m M I C h F V F J P T i k v Q X V 0 b 1 J l b W 9 2 Z W R D b 2 x 1 b W 5 z M S 5 7 4 L i V 4 L m I 4 L i z 4 L i q 4 L i 4 4 L i U L D N 9 J n F 1 b 3 Q 7 L C Z x d W 9 0 O 1 N l Y 3 R p b 2 4 x L + C 5 g O C 4 l + C 4 h O C 5 g u C 4 m e C 5 g u C 4 p e C 4 o u C 4 t S A o V E V D S C k g X H U w M D N l X H U w M D N l I O C 4 i u C 4 t O C 5 i e C 4 m e C 4 q u C 5 i O C 4 p + C 4 m e C 4 r e C 4 t O C 5 g O C 4 p e C 5 h + C 4 g e C 4 l + C 4 o + C 4 r e C 4 m e C 4 t O C 4 g e C 4 q u C 5 j C A o R V R S T 0 4 p L 0 F 1 d G 9 S Z W 1 v d m V k Q 2 9 s d W 1 u c z E u e + C 4 p e C 5 i O C 4 s u C 4 q u C 4 u O C 4 l C w 0 f S Z x d W 9 0 O y w m c X V v d D t T Z W N 0 a W 9 u M S / g u Y D g u J f g u I T g u Y L g u J n g u Y L g u K X g u K L g u L U g K F R F Q 0 g p I F x 1 M D A z Z V x 1 M D A z Z S D g u I r g u L T g u Y n g u J n g u K r g u Y j g u K f g u J n g u K 3 g u L T g u Y D g u K X g u Y f g u I H g u J f g u K P g u K 3 g u J n g u L T g u I H g u K r g u Y w g K E V U U k 9 O K S 9 B d X R v U m V t b 3 Z l Z E N v b H V t b n M x L n v g u Y D g u J v g u K X g u L X g u Y j g u K L g u J k g 4 L m B 4 L i b 4 L i l 4 L i H L D V 9 J n F 1 b 3 Q 7 L C Z x d W 9 0 O 1 N l Y 3 R p b 2 4 x L + C 5 g O C 4 l + C 4 h O C 5 g u C 4 m e C 5 g u C 4 p e C 4 o u C 4 t S A o V E V D S C k g X H U w M D N l X H U w M D N l I O C 4 i u C 4 t O C 5 i e C 4 m e C 4 q u C 5 i O C 4 p + C 4 m e C 4 r e C 4 t O C 5 g O C 4 p e C 5 h + C 4 g e C 4 l + C 4 o + C 4 r e C 4 m e C 4 t O C 4 g e C 4 q u C 5 j C A o R V R S T 0 4 p L 0 F 1 d G 9 S Z W 1 v d m V k Q 2 9 s d W 1 u c z E u e y X g u Y D g u J v g u K X g u L X g u Y j g u K L g u J k g 4 L m B 4 L i b 4 L i l 4 L i H L D Z 9 J n F 1 b 3 Q 7 L C Z x d W 9 0 O 1 N l Y 3 R p b 2 4 x L + C 5 g O C 4 l + C 4 h O C 5 g u C 4 m e C 5 g u C 4 p e C 4 o u C 4 t S A o V E V D S C k g X H U w M D N l X H U w M D N l I O C 4 i u C 4 t O C 5 i e C 4 m e C 4 q u C 5 i O C 4 p + C 4 m e C 4 r e C 4 t O C 5 g O C 4 p e C 5 h + C 4 g e C 4 l + C 4 o + C 4 r e C 4 m e C 4 t O C 4 g e C 4 q u C 5 j C A o R V R S T 0 4 p L 0 F 1 d G 9 S Z W 1 v d m V k Q 2 9 s d W 1 u c z E u e + C 5 g O C 4 q u C 4 m e C 4 r S D g u I v g u L f g u Y n g u K 0 s N 3 0 m c X V v d D s s J n F 1 b 3 Q 7 U 2 V j d G l v b j E v 4 L m A 4 L i X 4 L i E 4 L m C 4 L i Z 4 L m C 4 L i l 4 L i i 4 L i 1 I C h U R U N I K S B c d T A w M 2 V c d T A w M 2 U g 4 L i K 4 L i 0 4 L m J 4 L i Z 4 L i q 4 L m I 4 L i n 4 L i Z 4 L i t 4 L i 0 4 L m A 4 L i l 4 L m H 4 L i B 4 L i X 4 L i j 4 L i t 4 L i Z 4 L i 0 4 L i B 4 L i q 4 L m M I C h F V F J P T i k v Q X V 0 b 1 J l b W 9 2 Z W R D b 2 x 1 b W 5 z M S 5 7 4 L m A 4 L i q 4 L i Z 4 L i t I O C 4 g u C 4 s u C 4 o i w 4 f S Z x d W 9 0 O y w m c X V v d D t T Z W N 0 a W 9 u M S / g u Y D g u J f g u I T g u Y L g u J n g u Y L g u K X g u K L g u L U g K F R F Q 0 g p I F x 1 M D A z Z V x 1 M D A z Z S D g u I r g u L T g u Y n g u J n g u K r g u Y j g u K f g u J n g u K 3 g u L T g u Y D g u K X g u Y f g u I H g u J f g u K P g u K 3 g u J n g u L T g u I H g u K r g u Y w g K E V U U k 9 O K S 9 B d X R v U m V t b 3 Z l Z E N v b H V t b n M x L n v g u J v g u K P g u L T g u K H g u L L g u J M g K O C 4 q + C 4 u O C 5 i e C 4 m S k s O X 0 m c X V v d D s s J n F 1 b 3 Q 7 U 2 V j d G l v b j E v 4 L m A 4 L i X 4 L i E 4 L m C 4 L i Z 4 L m C 4 L i l 4 L i i 4 L i 1 I C h U R U N I K S B c d T A w M 2 V c d T A w M 2 U g 4 L i K 4 L i 0 4 L m J 4 L i Z 4 L i q 4 L m I 4 L i n 4 L i Z 4 L i t 4 L i 0 4 L m A 4 L i l 4 L m H 4 L i B 4 L i X 4 L i j 4 L i t 4 L i Z 4 L i 0 4 L i B 4 L i q 4 L m M I C h F V F J P T i k v Q X V 0 b 1 J l b W 9 2 Z W R D b 2 x 1 b W 5 z M S 5 7 4 L i h 4 L i 5 4 L i l 4 L i E 4 L m I 4 L i y I C h c d T A w M j c w M D A g 4 L i a 4 L i y 4 L i X K S w x M H 0 m c X V v d D t d L C Z x d W 9 0 O 0 N v b H V t b k N v d W 5 0 J n F 1 b 3 Q 7 O j E x L C Z x d W 9 0 O 0 t l e U N v b H V t b k 5 h b W V z J n F 1 b 3 Q 7 O l t d L C Z x d W 9 0 O 0 N v b H V t b k l k Z W 5 0 a X R p Z X M m c X V v d D s 6 W y Z x d W 9 0 O 1 N l Y 3 R p b 2 4 x L + C 5 g O C 4 l + C 4 h O C 5 g u C 4 m e C 5 g u C 4 p e C 4 o u C 4 t S A o V E V D S C k g X H U w M D N l X H U w M D N l I O C 4 i u C 4 t O C 5 i e C 4 m e C 4 q u C 5 i O C 4 p + C 4 m e C 4 r e C 4 t O C 5 g O C 4 p e C 5 h + C 4 g e C 4 l + C 4 o + C 4 r e C 4 m e C 4 t O C 4 g e C 4 q u C 5 j C A o R V R S T 0 4 p L 0 F 1 d G 9 S Z W 1 v d m V k Q 2 9 s d W 1 u c z E u e + C 4 q + C 4 p e C 4 s e C 4 g e C 4 l + C 4 o + C 4 s e C 4 n u C 4 o u C 5 j C w w f S Z x d W 9 0 O y w m c X V v d D t T Z W N 0 a W 9 u M S / g u Y D g u J f g u I T g u Y L g u J n g u Y L g u K X g u K L g u L U g K F R F Q 0 g p I F x 1 M D A z Z V x 1 M D A z Z S D g u I r g u L T g u Y n g u J n g u K r g u Y j g u K f g u J n g u K 3 g u L T g u Y D g u K X g u Y f g u I H g u J f g u K P g u K 3 g u J n g u L T g u I H g u K r g u Y w g K E V U U k 9 O K S 9 B d X R v U m V t b 3 Z l Z E N v b H V t b n M x L n v g u Y D g u J v g u L T g u J Q s M X 0 m c X V v d D s s J n F 1 b 3 Q 7 U 2 V j d G l v b j E v 4 L m A 4 L i X 4 L i E 4 L m C 4 L i Z 4 L m C 4 L i l 4 L i i 4 L i 1 I C h U R U N I K S B c d T A w M 2 V c d T A w M 2 U g 4 L i K 4 L i 0 4 L m J 4 L i Z 4 L i q 4 L m I 4 L i n 4 L i Z 4 L i t 4 L i 0 4 L m A 4 L i l 4 L m H 4 L i B 4 L i X 4 L i j 4 L i t 4 L i Z 4 L i 0 4 L i B 4 L i q 4 L m M I C h F V F J P T i k v Q X V 0 b 1 J l b W 9 2 Z W R D b 2 x 1 b W 5 z M S 5 7 4 L i q 4 L i 5 4 L i H 4 L i q 4 L i 4 4 L i U L D J 9 J n F 1 b 3 Q 7 L C Z x d W 9 0 O 1 N l Y 3 R p b 2 4 x L + C 5 g O C 4 l + C 4 h O C 5 g u C 4 m e C 5 g u C 4 p e C 4 o u C 4 t S A o V E V D S C k g X H U w M D N l X H U w M D N l I O C 4 i u C 4 t O C 5 i e C 4 m e C 4 q u C 5 i O C 4 p + C 4 m e C 4 r e C 4 t O C 5 g O C 4 p e C 5 h + C 4 g e C 4 l + C 4 o + C 4 r e C 4 m e C 4 t O C 4 g e C 4 q u C 5 j C A o R V R S T 0 4 p L 0 F 1 d G 9 S Z W 1 v d m V k Q 2 9 s d W 1 u c z E u e + C 4 l e C 5 i O C 4 s + C 4 q u C 4 u O C 4 l C w z f S Z x d W 9 0 O y w m c X V v d D t T Z W N 0 a W 9 u M S / g u Y D g u J f g u I T g u Y L g u J n g u Y L g u K X g u K L g u L U g K F R F Q 0 g p I F x 1 M D A z Z V x 1 M D A z Z S D g u I r g u L T g u Y n g u J n g u K r g u Y j g u K f g u J n g u K 3 g u L T g u Y D g u K X g u Y f g u I H g u J f g u K P g u K 3 g u J n g u L T g u I H g u K r g u Y w g K E V U U k 9 O K S 9 B d X R v U m V t b 3 Z l Z E N v b H V t b n M x L n v g u K X g u Y j g u L L g u K r g u L j g u J Q s N H 0 m c X V v d D s s J n F 1 b 3 Q 7 U 2 V j d G l v b j E v 4 L m A 4 L i X 4 L i E 4 L m C 4 L i Z 4 L m C 4 L i l 4 L i i 4 L i 1 I C h U R U N I K S B c d T A w M 2 V c d T A w M 2 U g 4 L i K 4 L i 0 4 L m J 4 L i Z 4 L i q 4 L m I 4 L i n 4 L i Z 4 L i t 4 L i 0 4 L m A 4 L i l 4 L m H 4 L i B 4 L i X 4 L i j 4 L i t 4 L i Z 4 L i 0 4 L i B 4 L i q 4 L m M I C h F V F J P T i k v Q X V 0 b 1 J l b W 9 2 Z W R D b 2 x 1 b W 5 z M S 5 7 4 L m A 4 L i b 4 L i l 4 L i 1 4 L m I 4 L i i 4 L i Z I O C 5 g e C 4 m + C 4 p e C 4 h y w 1 f S Z x d W 9 0 O y w m c X V v d D t T Z W N 0 a W 9 u M S / g u Y D g u J f g u I T g u Y L g u J n g u Y L g u K X g u K L g u L U g K F R F Q 0 g p I F x 1 M D A z Z V x 1 M D A z Z S D g u I r g u L T g u Y n g u J n g u K r g u Y j g u K f g u J n g u K 3 g u L T g u Y D g u K X g u Y f g u I H g u J f g u K P g u K 3 g u J n g u L T g u I H g u K r g u Y w g K E V U U k 9 O K S 9 B d X R v U m V t b 3 Z l Z E N v b H V t b n M x L n s l 4 L m A 4 L i b 4 L i l 4 L i 1 4 L m I 4 L i i 4 L i Z I O C 5 g e C 4 m + C 4 p e C 4 h y w 2 f S Z x d W 9 0 O y w m c X V v d D t T Z W N 0 a W 9 u M S / g u Y D g u J f g u I T g u Y L g u J n g u Y L g u K X g u K L g u L U g K F R F Q 0 g p I F x 1 M D A z Z V x 1 M D A z Z S D g u I r g u L T g u Y n g u J n g u K r g u Y j g u K f g u J n g u K 3 g u L T g u Y D g u K X g u Y f g u I H g u J f g u K P g u K 3 g u J n g u L T g u I H g u K r g u Y w g K E V U U k 9 O K S 9 B d X R v U m V t b 3 Z l Z E N v b H V t b n M x L n v g u Y D g u K r g u J n g u K 0 g 4 L i L 4 L i 3 4 L m J 4 L i t L D d 9 J n F 1 b 3 Q 7 L C Z x d W 9 0 O 1 N l Y 3 R p b 2 4 x L + C 5 g O C 4 l + C 4 h O C 5 g u C 4 m e C 5 g u C 4 p e C 4 o u C 4 t S A o V E V D S C k g X H U w M D N l X H U w M D N l I O C 4 i u C 4 t O C 5 i e C 4 m e C 4 q u C 5 i O C 4 p + C 4 m e C 4 r e C 4 t O C 5 g O C 4 p e C 5 h + C 4 g e C 4 l + C 4 o + C 4 r e C 4 m e C 4 t O C 4 g e C 4 q u C 5 j C A o R V R S T 0 4 p L 0 F 1 d G 9 S Z W 1 v d m V k Q 2 9 s d W 1 u c z E u e + C 5 g O C 4 q u C 4 m e C 4 r S D g u I L g u L L g u K I s O H 0 m c X V v d D s s J n F 1 b 3 Q 7 U 2 V j d G l v b j E v 4 L m A 4 L i X 4 L i E 4 L m C 4 L i Z 4 L m C 4 L i l 4 L i i 4 L i 1 I C h U R U N I K S B c d T A w M 2 V c d T A w M 2 U g 4 L i K 4 L i 0 4 L m J 4 L i Z 4 L i q 4 L m I 4 L i n 4 L i Z 4 L i t 4 L i 0 4 L m A 4 L i l 4 L m H 4 L i B 4 L i X 4 L i j 4 L i t 4 L i Z 4 L i 0 4 L i B 4 L i q 4 L m M I C h F V F J P T i k v Q X V 0 b 1 J l b W 9 2 Z W R D b 2 x 1 b W 5 z M S 5 7 4 L i b 4 L i j 4 L i 0 4 L i h 4 L i y 4 L i T I C j g u K v g u L j g u Y n g u J k p L D l 9 J n F 1 b 3 Q 7 L C Z x d W 9 0 O 1 N l Y 3 R p b 2 4 x L + C 5 g O C 4 l + C 4 h O C 5 g u C 4 m e C 5 g u C 4 p e C 4 o u C 4 t S A o V E V D S C k g X H U w M D N l X H U w M D N l I O C 4 i u C 4 t O C 5 i e C 4 m e C 4 q u C 5 i O C 4 p + C 4 m e C 4 r e C 4 t O C 5 g O C 4 p e C 5 h + C 4 g e C 4 l + C 4 o + C 4 r e C 4 m e C 4 t O C 4 g e C 4 q u C 5 j C A o R V R S T 0 4 p L 0 F 1 d G 9 S Z W 1 v d m V k Q 2 9 s d W 1 u c z E u e + C 4 o e C 4 u e C 4 p e C 4 h O C 5 i O C 4 s i A o X H U w M D I 3 M D A w I O C 4 m u C 4 s u C 4 l y k s M T B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8 l R T A l Q j k l O D A l R T A l Q j g l O T c l R T A l Q j g l O D Q l R T A l Q j k l O D I l R T A l Q j g l O T k l R T A l Q j k l O D I l R T A l Q j g l Q T U l R T A l Q j g l Q T I l R T A l Q j g l Q j U l M j A o V E V D S C k l M j A l M 0 U l M 0 U l M j A l R T A l Q j g l O E E l R T A l Q j g l Q j Q l R T A l Q j k l O D k l R T A l Q j g l O T k l R T A l Q j g l Q U E l R T A l Q j k l O D g l R T A l Q j g l Q T c l R T A l Q j g l O T k l R T A l Q j g l Q U Q l R T A l Q j g l Q j Q l R T A l Q j k l O D A l R T A l Q j g l Q T U l R T A l Q j k l O D c l R T A l Q j g l O D E l R T A l Q j g l O T c l R T A l Q j g l Q T M l R T A l Q j g l Q U Q l R T A l Q j g l O T k l R T A l Q j g l Q j Q l R T A l Q j g l O D E l R T A l Q j g l Q U E l R T A l Q j k l O E M l M j A o R V R S T 0 4 p J T I w K D Q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F M C V C O S U 4 M C V F M C V C O C U 5 N y V F M C V C O C U 4 N C V F M C V C O S U 4 M i V F M C V C O C U 5 O S V F M C V C O S U 4 M i V F M C V C O C V B N S V F M C V C O C V B M i V F M C V C O C V C N S U y M C h U R U N I K S U y M C U z R S U z R S U y M C V F M C V C O C U 4 Q S V F M C V C O C V C N C V F M C V C O S U 4 O S V F M C V C O C U 5 O S V F M C V C O C V B Q S V F M C V C O S U 4 O C V F M C V C O C V B N y V F M C V C O C U 5 O S V F M C V C O C V B R C V F M C V C O C V C N C V F M C V C O S U 4 M C V F M C V C O C V B N S V F M C V C O S U 4 N y V F M C V C O C U 4 M S V F M C V C O C U 5 N y V F M C V C O C V B M y V F M C V C O C V B R C V F M C V C O C U 5 O S V F M C V C O C V C N C V F M C V C O C U 4 M S V F M C V C O C V B Q S V F M C V C O S U 4 Q y U y M C h F V F J P T i k l M j A o N C k v R G F 0 Y T I 4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U w J U I 5 J T g w J U U w J U I 4 J T k 3 J U U w J U I 4 J T g 0 J U U w J U I 5 J T g y J U U w J U I 4 J T k 5 J U U w J U I 5 J T g y J U U w J U I 4 J U E 1 J U U w J U I 4 J U E y J U U w J U I 4 J U I 1 J T I w K F R F Q 0 g p J T I w J T N F J T N F J T I w J U U w J U I 4 J T h B J U U w J U I 4 J U I 0 J U U w J U I 5 J T g 5 J U U w J U I 4 J T k 5 J U U w J U I 4 J U F B J U U w J U I 5 J T g 4 J U U w J U I 4 J U E 3 J U U w J U I 4 J T k 5 J U U w J U I 4 J U F E J U U w J U I 4 J U I 0 J U U w J U I 5 J T g w J U U w J U I 4 J U E 1 J U U w J U I 5 J T g 3 J U U w J U I 4 J T g x J U U w J U I 4 J T k 3 J U U w J U I 4 J U E z J U U w J U I 4 J U F E J U U w J U I 4 J T k 5 J U U w J U I 4 J U I 0 J U U w J U I 4 J T g x J U U w J U I 4 J U F B J U U w J U I 5 J T h D J T I w K E V U U k 9 O K S U y M C g 0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F M C V C O C U 5 N y V F M C V C O C V B M y V F M C V C O C V C M S V F M C V C O C U 5 R S V F M C V C O C V B M i V F M C V C O C V C M i V F M C V C O C U 4 M S V F M C V C O C V B M y U y M C h S R V N P V V J D K S U y M C U z R S U z R S U y M C V F M C V C O S U 4 M C V F M C V C O C V B Q i V F M C V C O C V B M S V F M C V C O C V C N y V F M C V C O C V B R C V F M C V C O C U 4 N y V F M C V C O S U 4 M S V F M C V C O C V B M y V F M C V C O S U 4 O C U y M C h N S U 5 F K S U y M C g 0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R d W V y e U l E I i B W Y W x 1 Z T 0 i c z k x Y m M 3 M j A x L T J h N D k t N G J l M S 1 h N z F m L T N h M 2 E w Y j h i N 2 I 2 N C I g L z 4 8 R W 5 0 c n k g V H l w Z T 0 i R m l s b E V y c m 9 y Q 2 9 k Z S I g V m F s d W U 9 I n N V b m t u b 3 d u I i A v P j x F b n R y e S B U e X B l P S J B Z G R l Z F R v R G F 0 Y U 1 v Z G V s I i B W Y W x 1 Z T 0 i b D A i I C 8 + P E V u d H J 5 I F R 5 c G U 9 I k Z p b G x M Y X N 0 V X B k Y X R l Z C I g V m F s d W U 9 I m Q y M D I 0 L T A 0 L T E 4 V D E w O j E w O j E 2 L j E z N j Q 2 M D F a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M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4 L i X 4 L i j 4 L i x 4 L i e 4 L i i 4 L i y 4 L i B 4 L i j I C h S R V N P V V J D K S B c d T A w M 2 V c d T A w M 2 U g 4 L m A 4 L i r 4 L i h 4 L i 3 4 L i t 4 L i H 4 L m B 4 L i j 4 L m I I C h N S U 5 F K S 9 B d X R v U m V t b 3 Z l Z E N v b H V t b n M x L n v g u K v g u K X g u L H g u I H g u J f g u K P g u L H g u J 7 g u K L g u Y w s M H 0 m c X V v d D s s J n F 1 b 3 Q 7 U 2 V j d G l v b j E v 4 L i X 4 L i j 4 L i x 4 L i e 4 L i i 4 L i y 4 L i B 4 L i j I C h S R V N P V V J D K S B c d T A w M 2 V c d T A w M 2 U g 4 L m A 4 L i r 4 L i h 4 L i 3 4 L i t 4 L i H 4 L m B 4 L i j 4 L m I I C h N S U 5 F K S 9 B d X R v U m V t b 3 Z l Z E N v b H V t b n M x L n v g u Y D g u J v g u L T g u J Q s M X 0 m c X V v d D s s J n F 1 b 3 Q 7 U 2 V j d G l v b j E v 4 L i X 4 L i j 4 L i x 4 L i e 4 L i i 4 L i y 4 L i B 4 L i j I C h S R V N P V V J D K S B c d T A w M 2 V c d T A w M 2 U g 4 L m A 4 L i r 4 L i h 4 L i 3 4 L i t 4 L i H 4 L m B 4 L i j 4 L m I I C h N S U 5 F K S 9 B d X R v U m V t b 3 Z l Z E N v b H V t b n M x L n v g u K r g u L n g u I f g u K r g u L j g u J Q s M n 0 m c X V v d D s s J n F 1 b 3 Q 7 U 2 V j d G l v b j E v 4 L i X 4 L i j 4 L i x 4 L i e 4 L i i 4 L i y 4 L i B 4 L i j I C h S R V N P V V J D K S B c d T A w M 2 V c d T A w M 2 U g 4 L m A 4 L i r 4 L i h 4 L i 3 4 L i t 4 L i H 4 L m B 4 L i j 4 L m I I C h N S U 5 F K S 9 B d X R v U m V t b 3 Z l Z E N v b H V t b n M x L n v g u J X g u Y j g u L P g u K r g u L j g u J Q s M 3 0 m c X V v d D s s J n F 1 b 3 Q 7 U 2 V j d G l v b j E v 4 L i X 4 L i j 4 L i x 4 L i e 4 L i i 4 L i y 4 L i B 4 L i j I C h S R V N P V V J D K S B c d T A w M 2 V c d T A w M 2 U g 4 L m A 4 L i r 4 L i h 4 L i 3 4 L i t 4 L i H 4 L m B 4 L i j 4 L m I I C h N S U 5 F K S 9 B d X R v U m V t b 3 Z l Z E N v b H V t b n M x L n v g u K X g u Y j g u L L g u K r g u L j g u J Q s N H 0 m c X V v d D s s J n F 1 b 3 Q 7 U 2 V j d G l v b j E v 4 L i X 4 L i j 4 L i x 4 L i e 4 L i i 4 L i y 4 L i B 4 L i j I C h S R V N P V V J D K S B c d T A w M 2 V c d T A w M 2 U g 4 L m A 4 L i r 4 L i h 4 L i 3 4 L i t 4 L i H 4 L m B 4 L i j 4 L m I I C h N S U 5 F K S 9 B d X R v U m V t b 3 Z l Z E N v b H V t b n M x L n v g u Y D g u J v g u K X g u L X g u Y j g u K L g u J k g 4 L m B 4 L i b 4 L i l 4 L i H L D V 9 J n F 1 b 3 Q 7 L C Z x d W 9 0 O 1 N l Y 3 R p b 2 4 x L + C 4 l + C 4 o + C 4 s e C 4 n u C 4 o u C 4 s u C 4 g e C 4 o y A o U k V T T 1 V S Q y k g X H U w M D N l X H U w M D N l I O C 5 g O C 4 q + C 4 o e C 4 t + C 4 r e C 4 h + C 5 g e C 4 o + C 5 i C A o T U l O R S k v Q X V 0 b 1 J l b W 9 2 Z W R D b 2 x 1 b W 5 z M S 5 7 J e C 5 g O C 4 m + C 4 p e C 4 t e C 5 i O C 4 o u C 4 m S D g u Y H g u J v g u K X g u I c s N n 0 m c X V v d D s s J n F 1 b 3 Q 7 U 2 V j d G l v b j E v 4 L i X 4 L i j 4 L i x 4 L i e 4 L i i 4 L i y 4 L i B 4 L i j I C h S R V N P V V J D K S B c d T A w M 2 V c d T A w M 2 U g 4 L m A 4 L i r 4 L i h 4 L i 3 4 L i t 4 L i H 4 L m B 4 L i j 4 L m I I C h N S U 5 F K S 9 B d X R v U m V t b 3 Z l Z E N v b H V t b n M x L n v g u Y D g u K r g u J n g u K 0 g 4 L i L 4 L i 3 4 L m J 4 L i t L D d 9 J n F 1 b 3 Q 7 L C Z x d W 9 0 O 1 N l Y 3 R p b 2 4 x L + C 4 l + C 4 o + C 4 s e C 4 n u C 4 o u C 4 s u C 4 g e C 4 o y A o U k V T T 1 V S Q y k g X H U w M D N l X H U w M D N l I O C 5 g O C 4 q + C 4 o e C 4 t + C 4 r e C 4 h + C 5 g e C 4 o + C 5 i C A o T U l O R S k v Q X V 0 b 1 J l b W 9 2 Z W R D b 2 x 1 b W 5 z M S 5 7 4 L m A 4 L i q 4 L i Z 4 L i t I O C 4 g u C 4 s u C 4 o i w 4 f S Z x d W 9 0 O y w m c X V v d D t T Z W N 0 a W 9 u M S / g u J f g u K P g u L H g u J 7 g u K L g u L L g u I H g u K M g K F J F U 0 9 V U k M p I F x 1 M D A z Z V x 1 M D A z Z S D g u Y D g u K v g u K H g u L f g u K 3 g u I f g u Y H g u K P g u Y g g K E 1 J T k U p L 0 F 1 d G 9 S Z W 1 v d m V k Q 2 9 s d W 1 u c z E u e + C 4 m + C 4 o + C 4 t O C 4 o e C 4 s u C 4 k y A o 4 L i r 4 L i 4 4 L m J 4 L i Z K S w 5 f S Z x d W 9 0 O y w m c X V v d D t T Z W N 0 a W 9 u M S / g u J f g u K P g u L H g u J 7 g u K L g u L L g u I H g u K M g K F J F U 0 9 V U k M p I F x 1 M D A z Z V x 1 M D A z Z S D g u Y D g u K v g u K H g u L f g u K 3 g u I f g u Y H g u K P g u Y g g K E 1 J T k U p L 0 F 1 d G 9 S Z W 1 v d m V k Q 2 9 s d W 1 u c z E u e + C 4 o e C 4 u e C 4 p e C 4 h O C 5 i O C 4 s i A o X H U w M D I 3 M D A w I O C 4 m u C 4 s u C 4 l y k s M T B 9 J n F 1 b 3 Q 7 X S w m c X V v d D t D b 2 x 1 b W 5 D b 3 V u d C Z x d W 9 0 O z o x M S w m c X V v d D t L Z X l D b 2 x 1 b W 5 O Y W 1 l c y Z x d W 9 0 O z p b X S w m c X V v d D t D b 2 x 1 b W 5 J Z G V u d G l 0 a W V z J n F 1 b 3 Q 7 O l s m c X V v d D t T Z W N 0 a W 9 u M S / g u J f g u K P g u L H g u J 7 g u K L g u L L g u I H g u K M g K F J F U 0 9 V U k M p I F x 1 M D A z Z V x 1 M D A z Z S D g u Y D g u K v g u K H g u L f g u K 3 g u I f g u Y H g u K P g u Y g g K E 1 J T k U p L 0 F 1 d G 9 S Z W 1 v d m V k Q 2 9 s d W 1 u c z E u e + C 4 q + C 4 p e C 4 s e C 4 g e C 4 l + C 4 o + C 4 s e C 4 n u C 4 o u C 5 j C w w f S Z x d W 9 0 O y w m c X V v d D t T Z W N 0 a W 9 u M S / g u J f g u K P g u L H g u J 7 g u K L g u L L g u I H g u K M g K F J F U 0 9 V U k M p I F x 1 M D A z Z V x 1 M D A z Z S D g u Y D g u K v g u K H g u L f g u K 3 g u I f g u Y H g u K P g u Y g g K E 1 J T k U p L 0 F 1 d G 9 S Z W 1 v d m V k Q 2 9 s d W 1 u c z E u e + C 5 g O C 4 m + C 4 t O C 4 l C w x f S Z x d W 9 0 O y w m c X V v d D t T Z W N 0 a W 9 u M S / g u J f g u K P g u L H g u J 7 g u K L g u L L g u I H g u K M g K F J F U 0 9 V U k M p I F x 1 M D A z Z V x 1 M D A z Z S D g u Y D g u K v g u K H g u L f g u K 3 g u I f g u Y H g u K P g u Y g g K E 1 J T k U p L 0 F 1 d G 9 S Z W 1 v d m V k Q 2 9 s d W 1 u c z E u e + C 4 q u C 4 u e C 4 h + C 4 q u C 4 u O C 4 l C w y f S Z x d W 9 0 O y w m c X V v d D t T Z W N 0 a W 9 u M S / g u J f g u K P g u L H g u J 7 g u K L g u L L g u I H g u K M g K F J F U 0 9 V U k M p I F x 1 M D A z Z V x 1 M D A z Z S D g u Y D g u K v g u K H g u L f g u K 3 g u I f g u Y H g u K P g u Y g g K E 1 J T k U p L 0 F 1 d G 9 S Z W 1 v d m V k Q 2 9 s d W 1 u c z E u e + C 4 l e C 5 i O C 4 s + C 4 q u C 4 u O C 4 l C w z f S Z x d W 9 0 O y w m c X V v d D t T Z W N 0 a W 9 u M S / g u J f g u K P g u L H g u J 7 g u K L g u L L g u I H g u K M g K F J F U 0 9 V U k M p I F x 1 M D A z Z V x 1 M D A z Z S D g u Y D g u K v g u K H g u L f g u K 3 g u I f g u Y H g u K P g u Y g g K E 1 J T k U p L 0 F 1 d G 9 S Z W 1 v d m V k Q 2 9 s d W 1 u c z E u e + C 4 p e C 5 i O C 4 s u C 4 q u C 4 u O C 4 l C w 0 f S Z x d W 9 0 O y w m c X V v d D t T Z W N 0 a W 9 u M S / g u J f g u K P g u L H g u J 7 g u K L g u L L g u I H g u K M g K F J F U 0 9 V U k M p I F x 1 M D A z Z V x 1 M D A z Z S D g u Y D g u K v g u K H g u L f g u K 3 g u I f g u Y H g u K P g u Y g g K E 1 J T k U p L 0 F 1 d G 9 S Z W 1 v d m V k Q 2 9 s d W 1 u c z E u e + C 5 g O C 4 m + C 4 p e C 4 t e C 5 i O C 4 o u C 4 m S D g u Y H g u J v g u K X g u I c s N X 0 m c X V v d D s s J n F 1 b 3 Q 7 U 2 V j d G l v b j E v 4 L i X 4 L i j 4 L i x 4 L i e 4 L i i 4 L i y 4 L i B 4 L i j I C h S R V N P V V J D K S B c d T A w M 2 V c d T A w M 2 U g 4 L m A 4 L i r 4 L i h 4 L i 3 4 L i t 4 L i H 4 L m B 4 L i j 4 L m I I C h N S U 5 F K S 9 B d X R v U m V t b 3 Z l Z E N v b H V t b n M x L n s l 4 L m A 4 L i b 4 L i l 4 L i 1 4 L m I 4 L i i 4 L i Z I O C 5 g e C 4 m + C 4 p e C 4 h y w 2 f S Z x d W 9 0 O y w m c X V v d D t T Z W N 0 a W 9 u M S / g u J f g u K P g u L H g u J 7 g u K L g u L L g u I H g u K M g K F J F U 0 9 V U k M p I F x 1 M D A z Z V x 1 M D A z Z S D g u Y D g u K v g u K H g u L f g u K 3 g u I f g u Y H g u K P g u Y g g K E 1 J T k U p L 0 F 1 d G 9 S Z W 1 v d m V k Q 2 9 s d W 1 u c z E u e + C 5 g O C 4 q u C 4 m e C 4 r S D g u I v g u L f g u Y n g u K 0 s N 3 0 m c X V v d D s s J n F 1 b 3 Q 7 U 2 V j d G l v b j E v 4 L i X 4 L i j 4 L i x 4 L i e 4 L i i 4 L i y 4 L i B 4 L i j I C h S R V N P V V J D K S B c d T A w M 2 V c d T A w M 2 U g 4 L m A 4 L i r 4 L i h 4 L i 3 4 L i t 4 L i H 4 L m B 4 L i j 4 L m I I C h N S U 5 F K S 9 B d X R v U m V t b 3 Z l Z E N v b H V t b n M x L n v g u Y D g u K r g u J n g u K 0 g 4 L i C 4 L i y 4 L i i L D h 9 J n F 1 b 3 Q 7 L C Z x d W 9 0 O 1 N l Y 3 R p b 2 4 x L + C 4 l + C 4 o + C 4 s e C 4 n u C 4 o u C 4 s u C 4 g e C 4 o y A o U k V T T 1 V S Q y k g X H U w M D N l X H U w M D N l I O C 5 g O C 4 q + C 4 o e C 4 t + C 4 r e C 4 h + C 5 g e C 4 o + C 5 i C A o T U l O R S k v Q X V 0 b 1 J l b W 9 2 Z W R D b 2 x 1 b W 5 z M S 5 7 4 L i b 4 L i j 4 L i 0 4 L i h 4 L i y 4 L i T I C j g u K v g u L j g u Y n g u J k p L D l 9 J n F 1 b 3 Q 7 L C Z x d W 9 0 O 1 N l Y 3 R p b 2 4 x L + C 4 l + C 4 o + C 4 s e C 4 n u C 4 o u C 4 s u C 4 g e C 4 o y A o U k V T T 1 V S Q y k g X H U w M D N l X H U w M D N l I O C 5 g O C 4 q + C 4 o e C 4 t + C 4 r e C 4 h + C 5 g e C 4 o + C 5 i C A o T U l O R S k v Q X V 0 b 1 J l b W 9 2 Z W R D b 2 x 1 b W 5 z M S 5 7 4 L i h 4 L i 5 4 L i l 4 L i E 4 L m I 4 L i y I C h c d T A w M j c w M D A g 4 L i a 4 L i y 4 L i X K S w x M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y V F M C V C O C U 5 N y V F M C V C O C V B M y V F M C V C O C V C M S V F M C V C O C U 5 R S V F M C V C O C V B M i V F M C V C O C V C M i V F M C V C O C U 4 M S V F M C V C O C V B M y U y M C h S R V N P V V J D K S U y M C U z R S U z R S U y M C V F M C V C O S U 4 M C V F M C V C O C V B Q i V F M C V C O C V B M S V F M C V C O C V C N y V F M C V C O C V B R C V F M C V C O C U 4 N y V F M C V C O S U 4 M S V F M C V C O C V B M y V F M C V C O S U 4 O C U y M C h N S U 5 F K S U y M C g 0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T A l Q j g l O T c l R T A l Q j g l Q T M l R T A l Q j g l Q j E l R T A l Q j g l O U U l R T A l Q j g l Q T I l R T A l Q j g l Q j I l R T A l Q j g l O D E l R T A l Q j g l Q T M l M j A o U k V T T 1 V S Q y k l M j A l M 0 U l M 0 U l M j A l R T A l Q j k l O D A l R T A l Q j g l Q U I l R T A l Q j g l Q T E l R T A l Q j g l Q j c l R T A l Q j g l Q U Q l R T A l Q j g l O D c l R T A l Q j k l O D E l R T A l Q j g l Q T M l R T A l Q j k l O D g l M j A o T U l O R S k l M j A o N C k v R G F 0 Y T I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U w J U I 4 J T k 3 J U U w J U I 4 J U E z J U U w J U I 4 J U I x J U U w J U I 4 J T l F J U U w J U I 4 J U E y J U U w J U I 4 J U I y J U U w J U I 4 J T g x J U U w J U I 4 J U E z J T I w K F J F U 0 9 V U k M p J T I w J T N F J T N F J T I w J U U w J U I 5 J T g w J U U w J U I 4 J U F C J U U w J U I 4 J U E x J U U w J U I 4 J U I 3 J U U w J U I 4 J U F E J U U w J U I 4 J T g 3 J U U w J U I 5 J T g x J U U w J U I 4 J U E z J U U w J U I 5 J T g 4 J T I w K E 1 J T k U p J T I w K D Q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U w J U I 4 J T k 3 J U U w J U I 4 J U E z J U U w J U I 4 J U I x J U U w J U I 4 J T l F J U U w J U I 4 J U E y J U U w J U I 4 J U I y J U U w J U I 4 J T g x J U U w J U I 4 J U E z J T I w K F J F U 0 9 V U k M p J T I w J T N F J T N F J T I w J U U w J U I 4 J T l F J U U w J U I 4 J U E 1 J U U w J U I 4 J U I x J U U w J U I 4 J T g 3 J U U w J U I 4 J T g 3 J U U w J U I 4 J U I y J U U w J U I 4 J T k 5 J U U w J U I 5 J T g x J U U w J U I 4 J U E 1 J U U w J U I 4 J U I w J U U w J U I 4 J U F B J U U w J U I 4 J U I y J U U w J U I 4 J T k 4 J U U w J U I 4 J U I y J U U w J U I 4 J U E z J U U w J U I 4 J T k z J U U w J U I 4 J U I 5 J U U w J U I 4 J T l C J U U w J U I 5 J T g y J U U w J U I 4 J U E w J U U w J U I 4 J T g 0 J T I w K E V O R V J H K S U y M C g 0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R d W V y e U l E I i B W Y W x 1 Z T 0 i c z A y Z D Y 3 Z T U 5 L W Y w N j k t N G M x M C 1 i M D J h L W R i N G I 0 N T U 1 M G E y N y I g L z 4 8 R W 5 0 c n k g V H l w Z T 0 i R m l s b E V y c m 9 y Q 2 9 k Z S I g V m F s d W U 9 I n N V b m t u b 3 d u I i A v P j x F b n R y e S B U e X B l P S J B Z G R l Z F R v R G F 0 Y U 1 v Z G V s I i B W Y W x 1 Z T 0 i b D A i I C 8 + P E V u d H J 5 I F R 5 c G U 9 I k Z p b G x M Y X N 0 V X B k Y X R l Z C I g V m F s d W U 9 I m Q y M D I 0 L T A 0 L T E 4 V D E w O j E w O j E 2 L j E 3 M j Q 2 M D J a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M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4 L i X 4 L i j 4 L i x 4 L i e 4 L i i 4 L i y 4 L i B 4 L i j I C h S R V N P V V J D K S B c d T A w M 2 V c d T A w M 2 U g 4 L i e 4 L i l 4 L i x 4 L i H 4 L i H 4 L i y 4 L i Z 4 L m B 4 L i l 4 L i w 4 L i q 4 L i y 4 L i Y 4 L i y 4 L i j 4 L i T 4 L i 5 4 L i b 4 L m C 4 L i g 4 L i E I C h F T k V S R y k v Q X V 0 b 1 J l b W 9 2 Z W R D b 2 x 1 b W 5 z M S 5 7 4 L i r 4 L i l 4 L i x 4 L i B 4 L i X 4 L i j 4 L i x 4 L i e 4 L i i 4 L m M L D B 9 J n F 1 b 3 Q 7 L C Z x d W 9 0 O 1 N l Y 3 R p b 2 4 x L + C 4 l + C 4 o + C 4 s e C 4 n u C 4 o u C 4 s u C 4 g e C 4 o y A o U k V T T 1 V S Q y k g X H U w M D N l X H U w M D N l I O C 4 n u C 4 p e C 4 s e C 4 h + C 4 h + C 4 s u C 4 m e C 5 g e C 4 p e C 4 s O C 4 q u C 4 s u C 4 m O C 4 s u C 4 o + C 4 k + C 4 u e C 4 m + C 5 g u C 4 o O C 4 h C A o R U 5 F U k c p L 0 F 1 d G 9 S Z W 1 v d m V k Q 2 9 s d W 1 u c z E u e + C 5 g O C 4 m + C 4 t O C 4 l C w x f S Z x d W 9 0 O y w m c X V v d D t T Z W N 0 a W 9 u M S / g u J f g u K P g u L H g u J 7 g u K L g u L L g u I H g u K M g K F J F U 0 9 V U k M p I F x 1 M D A z Z V x 1 M D A z Z S D g u J 7 g u K X g u L H g u I f g u I f g u L L g u J n g u Y H g u K X g u L D g u K r g u L L g u J j g u L L g u K P g u J P g u L n g u J v g u Y L g u K D g u I Q g K E V O R V J H K S 9 B d X R v U m V t b 3 Z l Z E N v b H V t b n M x L n v g u K r g u L n g u I f g u K r g u L j g u J Q s M n 0 m c X V v d D s s J n F 1 b 3 Q 7 U 2 V j d G l v b j E v 4 L i X 4 L i j 4 L i x 4 L i e 4 L i i 4 L i y 4 L i B 4 L i j I C h S R V N P V V J D K S B c d T A w M 2 V c d T A w M 2 U g 4 L i e 4 L i l 4 L i x 4 L i H 4 L i H 4 L i y 4 L i Z 4 L m B 4 L i l 4 L i w 4 L i q 4 L i y 4 L i Y 4 L i y 4 L i j 4 L i T 4 L i 5 4 L i b 4 L m C 4 L i g 4 L i E I C h F T k V S R y k v Q X V 0 b 1 J l b W 9 2 Z W R D b 2 x 1 b W 5 z M S 5 7 4 L i V 4 L m I 4 L i z 4 L i q 4 L i 4 4 L i U L D N 9 J n F 1 b 3 Q 7 L C Z x d W 9 0 O 1 N l Y 3 R p b 2 4 x L + C 4 l + C 4 o + C 4 s e C 4 n u C 4 o u C 4 s u C 4 g e C 4 o y A o U k V T T 1 V S Q y k g X H U w M D N l X H U w M D N l I O C 4 n u C 4 p e C 4 s e C 4 h + C 4 h + C 4 s u C 4 m e C 5 g e C 4 p e C 4 s O C 4 q u C 4 s u C 4 m O C 4 s u C 4 o + C 4 k + C 4 u e C 4 m + C 5 g u C 4 o O C 4 h C A o R U 5 F U k c p L 0 F 1 d G 9 S Z W 1 v d m V k Q 2 9 s d W 1 u c z E u e + C 4 p e C 5 i O C 4 s u C 4 q u C 4 u O C 4 l C w 0 f S Z x d W 9 0 O y w m c X V v d D t T Z W N 0 a W 9 u M S / g u J f g u K P g u L H g u J 7 g u K L g u L L g u I H g u K M g K F J F U 0 9 V U k M p I F x 1 M D A z Z V x 1 M D A z Z S D g u J 7 g u K X g u L H g u I f g u I f g u L L g u J n g u Y H g u K X g u L D g u K r g u L L g u J j g u L L g u K P g u J P g u L n g u J v g u Y L g u K D g u I Q g K E V O R V J H K S 9 B d X R v U m V t b 3 Z l Z E N v b H V t b n M x L n v g u Y D g u J v g u K X g u L X g u Y j g u K L g u J k g 4 L m B 4 L i b 4 L i l 4 L i H L D V 9 J n F 1 b 3 Q 7 L C Z x d W 9 0 O 1 N l Y 3 R p b 2 4 x L + C 4 l + C 4 o + C 4 s e C 4 n u C 4 o u C 4 s u C 4 g e C 4 o y A o U k V T T 1 V S Q y k g X H U w M D N l X H U w M D N l I O C 4 n u C 4 p e C 4 s e C 4 h + C 4 h + C 4 s u C 4 m e C 5 g e C 4 p e C 4 s O C 4 q u C 4 s u C 4 m O C 4 s u C 4 o + C 4 k + C 4 u e C 4 m + C 5 g u C 4 o O C 4 h C A o R U 5 F U k c p L 0 F 1 d G 9 S Z W 1 v d m V k Q 2 9 s d W 1 u c z E u e y X g u Y D g u J v g u K X g u L X g u Y j g u K L g u J k g 4 L m B 4 L i b 4 L i l 4 L i H L D Z 9 J n F 1 b 3 Q 7 L C Z x d W 9 0 O 1 N l Y 3 R p b 2 4 x L + C 4 l + C 4 o + C 4 s e C 4 n u C 4 o u C 4 s u C 4 g e C 4 o y A o U k V T T 1 V S Q y k g X H U w M D N l X H U w M D N l I O C 4 n u C 4 p e C 4 s e C 4 h + C 4 h + C 4 s u C 4 m e C 5 g e C 4 p e C 4 s O C 4 q u C 4 s u C 4 m O C 4 s u C 4 o + C 4 k + C 4 u e C 4 m + C 5 g u C 4 o O C 4 h C A o R U 5 F U k c p L 0 F 1 d G 9 S Z W 1 v d m V k Q 2 9 s d W 1 u c z E u e + C 5 g O C 4 q u C 4 m e C 4 r S D g u I v g u L f g u Y n g u K 0 s N 3 0 m c X V v d D s s J n F 1 b 3 Q 7 U 2 V j d G l v b j E v 4 L i X 4 L i j 4 L i x 4 L i e 4 L i i 4 L i y 4 L i B 4 L i j I C h S R V N P V V J D K S B c d T A w M 2 V c d T A w M 2 U g 4 L i e 4 L i l 4 L i x 4 L i H 4 L i H 4 L i y 4 L i Z 4 L m B 4 L i l 4 L i w 4 L i q 4 L i y 4 L i Y 4 L i y 4 L i j 4 L i T 4 L i 5 4 L i b 4 L m C 4 L i g 4 L i E I C h F T k V S R y k v Q X V 0 b 1 J l b W 9 2 Z W R D b 2 x 1 b W 5 z M S 5 7 4 L m A 4 L i q 4 L i Z 4 L i t I O C 4 g u C 4 s u C 4 o i w 4 f S Z x d W 9 0 O y w m c X V v d D t T Z W N 0 a W 9 u M S / g u J f g u K P g u L H g u J 7 g u K L g u L L g u I H g u K M g K F J F U 0 9 V U k M p I F x 1 M D A z Z V x 1 M D A z Z S D g u J 7 g u K X g u L H g u I f g u I f g u L L g u J n g u Y H g u K X g u L D g u K r g u L L g u J j g u L L g u K P g u J P g u L n g u J v g u Y L g u K D g u I Q g K E V O R V J H K S 9 B d X R v U m V t b 3 Z l Z E N v b H V t b n M x L n v g u J v g u K P g u L T g u K H g u L L g u J M g K O C 4 q + C 4 u O C 5 i e C 4 m S k s O X 0 m c X V v d D s s J n F 1 b 3 Q 7 U 2 V j d G l v b j E v 4 L i X 4 L i j 4 L i x 4 L i e 4 L i i 4 L i y 4 L i B 4 L i j I C h S R V N P V V J D K S B c d T A w M 2 V c d T A w M 2 U g 4 L i e 4 L i l 4 L i x 4 L i H 4 L i H 4 L i y 4 L i Z 4 L m B 4 L i l 4 L i w 4 L i q 4 L i y 4 L i Y 4 L i y 4 L i j 4 L i T 4 L i 5 4 L i b 4 L m C 4 L i g 4 L i E I C h F T k V S R y k v Q X V 0 b 1 J l b W 9 2 Z W R D b 2 x 1 b W 5 z M S 5 7 4 L i h 4 L i 5 4 L i l 4 L i E 4 L m I 4 L i y I C h c d T A w M j c w M D A g 4 L i a 4 L i y 4 L i X K S w x M H 0 m c X V v d D t d L C Z x d W 9 0 O 0 N v b H V t b k N v d W 5 0 J n F 1 b 3 Q 7 O j E x L C Z x d W 9 0 O 0 t l e U N v b H V t b k 5 h b W V z J n F 1 b 3 Q 7 O l t d L C Z x d W 9 0 O 0 N v b H V t b k l k Z W 5 0 a X R p Z X M m c X V v d D s 6 W y Z x d W 9 0 O 1 N l Y 3 R p b 2 4 x L + C 4 l + C 4 o + C 4 s e C 4 n u C 4 o u C 4 s u C 4 g e C 4 o y A o U k V T T 1 V S Q y k g X H U w M D N l X H U w M D N l I O C 4 n u C 4 p e C 4 s e C 4 h + C 4 h + C 4 s u C 4 m e C 5 g e C 4 p e C 4 s O C 4 q u C 4 s u C 4 m O C 4 s u C 4 o + C 4 k + C 4 u e C 4 m + C 5 g u C 4 o O C 4 h C A o R U 5 F U k c p L 0 F 1 d G 9 S Z W 1 v d m V k Q 2 9 s d W 1 u c z E u e + C 4 q + C 4 p e C 4 s e C 4 g e C 4 l + C 4 o + C 4 s e C 4 n u C 4 o u C 5 j C w w f S Z x d W 9 0 O y w m c X V v d D t T Z W N 0 a W 9 u M S / g u J f g u K P g u L H g u J 7 g u K L g u L L g u I H g u K M g K F J F U 0 9 V U k M p I F x 1 M D A z Z V x 1 M D A z Z S D g u J 7 g u K X g u L H g u I f g u I f g u L L g u J n g u Y H g u K X g u L D g u K r g u L L g u J j g u L L g u K P g u J P g u L n g u J v g u Y L g u K D g u I Q g K E V O R V J H K S 9 B d X R v U m V t b 3 Z l Z E N v b H V t b n M x L n v g u Y D g u J v g u L T g u J Q s M X 0 m c X V v d D s s J n F 1 b 3 Q 7 U 2 V j d G l v b j E v 4 L i X 4 L i j 4 L i x 4 L i e 4 L i i 4 L i y 4 L i B 4 L i j I C h S R V N P V V J D K S B c d T A w M 2 V c d T A w M 2 U g 4 L i e 4 L i l 4 L i x 4 L i H 4 L i H 4 L i y 4 L i Z 4 L m B 4 L i l 4 L i w 4 L i q 4 L i y 4 L i Y 4 L i y 4 L i j 4 L i T 4 L i 5 4 L i b 4 L m C 4 L i g 4 L i E I C h F T k V S R y k v Q X V 0 b 1 J l b W 9 2 Z W R D b 2 x 1 b W 5 z M S 5 7 4 L i q 4 L i 5 4 L i H 4 L i q 4 L i 4 4 L i U L D J 9 J n F 1 b 3 Q 7 L C Z x d W 9 0 O 1 N l Y 3 R p b 2 4 x L + C 4 l + C 4 o + C 4 s e C 4 n u C 4 o u C 4 s u C 4 g e C 4 o y A o U k V T T 1 V S Q y k g X H U w M D N l X H U w M D N l I O C 4 n u C 4 p e C 4 s e C 4 h + C 4 h + C 4 s u C 4 m e C 5 g e C 4 p e C 4 s O C 4 q u C 4 s u C 4 m O C 4 s u C 4 o + C 4 k + C 4 u e C 4 m + C 5 g u C 4 o O C 4 h C A o R U 5 F U k c p L 0 F 1 d G 9 S Z W 1 v d m V k Q 2 9 s d W 1 u c z E u e + C 4 l e C 5 i O C 4 s + C 4 q u C 4 u O C 4 l C w z f S Z x d W 9 0 O y w m c X V v d D t T Z W N 0 a W 9 u M S / g u J f g u K P g u L H g u J 7 g u K L g u L L g u I H g u K M g K F J F U 0 9 V U k M p I F x 1 M D A z Z V x 1 M D A z Z S D g u J 7 g u K X g u L H g u I f g u I f g u L L g u J n g u Y H g u K X g u L D g u K r g u L L g u J j g u L L g u K P g u J P g u L n g u J v g u Y L g u K D g u I Q g K E V O R V J H K S 9 B d X R v U m V t b 3 Z l Z E N v b H V t b n M x L n v g u K X g u Y j g u L L g u K r g u L j g u J Q s N H 0 m c X V v d D s s J n F 1 b 3 Q 7 U 2 V j d G l v b j E v 4 L i X 4 L i j 4 L i x 4 L i e 4 L i i 4 L i y 4 L i B 4 L i j I C h S R V N P V V J D K S B c d T A w M 2 V c d T A w M 2 U g 4 L i e 4 L i l 4 L i x 4 L i H 4 L i H 4 L i y 4 L i Z 4 L m B 4 L i l 4 L i w 4 L i q 4 L i y 4 L i Y 4 L i y 4 L i j 4 L i T 4 L i 5 4 L i b 4 L m C 4 L i g 4 L i E I C h F T k V S R y k v Q X V 0 b 1 J l b W 9 2 Z W R D b 2 x 1 b W 5 z M S 5 7 4 L m A 4 L i b 4 L i l 4 L i 1 4 L m I 4 L i i 4 L i Z I O C 5 g e C 4 m + C 4 p e C 4 h y w 1 f S Z x d W 9 0 O y w m c X V v d D t T Z W N 0 a W 9 u M S / g u J f g u K P g u L H g u J 7 g u K L g u L L g u I H g u K M g K F J F U 0 9 V U k M p I F x 1 M D A z Z V x 1 M D A z Z S D g u J 7 g u K X g u L H g u I f g u I f g u L L g u J n g u Y H g u K X g u L D g u K r g u L L g u J j g u L L g u K P g u J P g u L n g u J v g u Y L g u K D g u I Q g K E V O R V J H K S 9 B d X R v U m V t b 3 Z l Z E N v b H V t b n M x L n s l 4 L m A 4 L i b 4 L i l 4 L i 1 4 L m I 4 L i i 4 L i Z I O C 5 g e C 4 m + C 4 p e C 4 h y w 2 f S Z x d W 9 0 O y w m c X V v d D t T Z W N 0 a W 9 u M S / g u J f g u K P g u L H g u J 7 g u K L g u L L g u I H g u K M g K F J F U 0 9 V U k M p I F x 1 M D A z Z V x 1 M D A z Z S D g u J 7 g u K X g u L H g u I f g u I f g u L L g u J n g u Y H g u K X g u L D g u K r g u L L g u J j g u L L g u K P g u J P g u L n g u J v g u Y L g u K D g u I Q g K E V O R V J H K S 9 B d X R v U m V t b 3 Z l Z E N v b H V t b n M x L n v g u Y D g u K r g u J n g u K 0 g 4 L i L 4 L i 3 4 L m J 4 L i t L D d 9 J n F 1 b 3 Q 7 L C Z x d W 9 0 O 1 N l Y 3 R p b 2 4 x L + C 4 l + C 4 o + C 4 s e C 4 n u C 4 o u C 4 s u C 4 g e C 4 o y A o U k V T T 1 V S Q y k g X H U w M D N l X H U w M D N l I O C 4 n u C 4 p e C 4 s e C 4 h + C 4 h + C 4 s u C 4 m e C 5 g e C 4 p e C 4 s O C 4 q u C 4 s u C 4 m O C 4 s u C 4 o + C 4 k + C 4 u e C 4 m + C 5 g u C 4 o O C 4 h C A o R U 5 F U k c p L 0 F 1 d G 9 S Z W 1 v d m V k Q 2 9 s d W 1 u c z E u e + C 5 g O C 4 q u C 4 m e C 4 r S D g u I L g u L L g u K I s O H 0 m c X V v d D s s J n F 1 b 3 Q 7 U 2 V j d G l v b j E v 4 L i X 4 L i j 4 L i x 4 L i e 4 L i i 4 L i y 4 L i B 4 L i j I C h S R V N P V V J D K S B c d T A w M 2 V c d T A w M 2 U g 4 L i e 4 L i l 4 L i x 4 L i H 4 L i H 4 L i y 4 L i Z 4 L m B 4 L i l 4 L i w 4 L i q 4 L i y 4 L i Y 4 L i y 4 L i j 4 L i T 4 L i 5 4 L i b 4 L m C 4 L i g 4 L i E I C h F T k V S R y k v Q X V 0 b 1 J l b W 9 2 Z W R D b 2 x 1 b W 5 z M S 5 7 4 L i b 4 L i j 4 L i 0 4 L i h 4 L i y 4 L i T I C j g u K v g u L j g u Y n g u J k p L D l 9 J n F 1 b 3 Q 7 L C Z x d W 9 0 O 1 N l Y 3 R p b 2 4 x L + C 4 l + C 4 o + C 4 s e C 4 n u C 4 o u C 4 s u C 4 g e C 4 o y A o U k V T T 1 V S Q y k g X H U w M D N l X H U w M D N l I O C 4 n u C 4 p e C 4 s e C 4 h + C 4 h + C 4 s u C 4 m e C 5 g e C 4 p e C 4 s O C 4 q u C 4 s u C 4 m O C 4 s u C 4 o + C 4 k + C 4 u e C 4 m + C 5 g u C 4 o O C 4 h C A o R U 5 F U k c p L 0 F 1 d G 9 S Z W 1 v d m V k Q 2 9 s d W 1 u c z E u e + C 4 o e C 4 u e C 4 p e C 4 h O C 5 i O C 4 s i A o X H U w M D I 3 M D A w I O C 4 m u C 4 s u C 4 l y k s M T B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8 l R T A l Q j g l O T c l R T A l Q j g l Q T M l R T A l Q j g l Q j E l R T A l Q j g l O U U l R T A l Q j g l Q T I l R T A l Q j g l Q j I l R T A l Q j g l O D E l R T A l Q j g l Q T M l M j A o U k V T T 1 V S Q y k l M j A l M 0 U l M 0 U l M j A l R T A l Q j g l O U U l R T A l Q j g l Q T U l R T A l Q j g l Q j E l R T A l Q j g l O D c l R T A l Q j g l O D c l R T A l Q j g l Q j I l R T A l Q j g l O T k l R T A l Q j k l O D E l R T A l Q j g l Q T U l R T A l Q j g l Q j A l R T A l Q j g l Q U E l R T A l Q j g l Q j I l R T A l Q j g l O T g l R T A l Q j g l Q j I l R T A l Q j g l Q T M l R T A l Q j g l O T M l R T A l Q j g l Q j k l R T A l Q j g l O U I l R T A l Q j k l O D I l R T A l Q j g l Q T A l R T A l Q j g l O D Q l M j A o R U 5 F U k c p J T I w K D Q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F M C V C O C U 5 N y V F M C V C O C V B M y V F M C V C O C V C M S V F M C V C O C U 5 R S V F M C V C O C V B M i V F M C V C O C V C M i V F M C V C O C U 4 M S V F M C V C O C V B M y U y M C h S R V N P V V J D K S U y M C U z R S U z R S U y M C V F M C V C O C U 5 R S V F M C V C O C V B N S V F M C V C O C V C M S V F M C V C O C U 4 N y V F M C V C O C U 4 N y V F M C V C O C V C M i V F M C V C O C U 5 O S V F M C V C O S U 4 M S V F M C V C O C V B N S V F M C V C O C V C M C V F M C V C O C V B Q S V F M C V C O C V C M i V F M C V C O C U 5 O C V F M C V C O C V C M i V F M C V C O C V B M y V F M C V C O C U 5 M y V F M C V C O C V C O S V F M C V C O C U 5 Q i V F M C V C O S U 4 M i V F M C V C O C V B M C V F M C V C O C U 4 N C U y M C h F T k V S R y k l M j A o N C k v R G F 0 Y T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U w J U I 4 J T k 3 J U U w J U I 4 J U E z J U U w J U I 4 J U I x J U U w J U I 4 J T l F J U U w J U I 4 J U E y J U U w J U I 4 J U I y J U U w J U I 4 J T g x J U U w J U I 4 J U E z J T I w K F J F U 0 9 V U k M p J T I w J T N F J T N F J T I w J U U w J U I 4 J T l F J U U w J U I 4 J U E 1 J U U w J U I 4 J U I x J U U w J U I 4 J T g 3 J U U w J U I 4 J T g 3 J U U w J U I 4 J U I y J U U w J U I 4 J T k 5 J U U w J U I 5 J T g x J U U w J U I 4 J U E 1 J U U w J U I 4 J U I w J U U w J U I 4 J U F B J U U w J U I 4 J U I y J U U w J U I 4 J T k 4 J U U w J U I 4 J U I y J U U w J U I 4 J U E z J U U w J U I 4 J T k z J U U w J U I 4 J U I 5 J U U w J U I 4 J T l C J U U w J U I 5 J T g y J U U w J U I 4 J U E w J U U w J U I 4 J T g 0 J T I w K E V O R V J H K S U y M C g 0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F M C V C O C U 5 O C V F M C V C O C V C O C V F M C V C O C V B M y V F M C V C O C U 4 M S V F M C V C O C V C N C V F M C V C O C U 4 O C V F M C V C O C U 4 M S V F M C V C O C V C M i V F M C V C O C V B M y V F M C V C O S U 4 M C V F M C V C O C U 4 N y V F M C V C O C V C N C V F M C V C O C U 5 O S U y M C h G S U 5 D S U F M K S U y M C U z R S U z R S U y M C V F M C V C O S U 4 M C V F M C V C O C U 4 N y V F M C V C O C V C N C V F M C V C O C U 5 O S V F M C V C O C U 5 N y V F M C V C O C V C O C V F M C V C O C U 5 O S V F M C V C O S U 4 M S V F M C V C O C V B N S V F M C V C O C V C M C V F M C V C O C V B Q i V F M C V C O C V B N S V F M C V C O C V C M S V F M C V C O C U 4 M S V F M C V C O C U 5 N y V F M C V C O C V B M y V F M C V C O C V C M S V F M C V C O C U 5 R S V F M C V C O C V B M i V F M C V C O S U 4 Q y U y M C h G S U 4 p J T I w K D Q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l F 1 Z X J 5 S U Q i I F Z h b H V l P S J z N W M 1 Z m N h Z j c t M T Q y N S 0 0 M z c 2 L W I 2 Y z Y t O T l j Z m E 1 N j c 2 M j Z j I i A v P j x F b n R y e S B U e X B l P S J G a W x s R X J y b 3 J D b 2 R l I i B W Y W x 1 Z T 0 i c 1 V u a 2 5 v d 2 4 i I C 8 + P E V u d H J 5 I F R 5 c G U 9 I k F k Z G V k V G 9 E Y X R h T W 9 k Z W w i I F Z h b H V l P S J s M C I g L z 4 8 R W 5 0 c n k g V H l w Z T 0 i R m l s b E x h c 3 R V c G R h d G V k I i B W Y W x 1 Z T 0 i Z D I w M j Q t M D Q t M T h U M T A 6 M T A 6 M T Y u M T g 2 N D Y w M l o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/ g u J j g u L j g u K P g u I H g u L T g u I j g u I H g u L L g u K P g u Y D g u I f g u L T g u J k g K E Z J T k N J Q U w p I F x 1 M D A z Z V x 1 M D A z Z S D g u Y D g u I f g u L T g u J n g u J f g u L j g u J n g u Y H g u K X g u L D g u K v g u K X g u L H g u I H g u J f g u K P g u L H g u J 7 g u K L g u Y w g K E Z J T i k v Q X V 0 b 1 J l b W 9 2 Z W R D b 2 x 1 b W 5 z M S 5 7 4 L i r 4 L i l 4 L i x 4 L i B 4 L i X 4 L i j 4 L i x 4 L i e 4 L i i 4 L m M L D B 9 J n F 1 b 3 Q 7 L C Z x d W 9 0 O 1 N l Y 3 R p b 2 4 x L + C 4 m O C 4 u O C 4 o + C 4 g e C 4 t O C 4 i O C 4 g e C 4 s u C 4 o + C 5 g O C 4 h + C 4 t O C 4 m S A o R k l O Q 0 l B T C k g X H U w M D N l X H U w M D N l I O C 5 g O C 4 h + C 4 t O C 4 m e C 4 l + C 4 u O C 4 m e C 5 g e C 4 p e C 4 s O C 4 q + C 4 p e C 4 s e C 4 g e C 4 l + C 4 o + C 4 s e C 4 n u C 4 o u C 5 j C A o R k l O K S 9 B d X R v U m V t b 3 Z l Z E N v b H V t b n M x L n v g u Y D g u J v g u L T g u J Q s M X 0 m c X V v d D s s J n F 1 b 3 Q 7 U 2 V j d G l v b j E v 4 L i Y 4 L i 4 4 L i j 4 L i B 4 L i 0 4 L i I 4 L i B 4 L i y 4 L i j 4 L m A 4 L i H 4 L i 0 4 L i Z I C h G S U 5 D S U F M K S B c d T A w M 2 V c d T A w M 2 U g 4 L m A 4 L i H 4 L i 0 4 L i Z 4 L i X 4 L i 4 4 L i Z 4 L m B 4 L i l 4 L i w 4 L i r 4 L i l 4 L i x 4 L i B 4 L i X 4 L i j 4 L i x 4 L i e 4 L i i 4 L m M I C h G S U 4 p L 0 F 1 d G 9 S Z W 1 v d m V k Q 2 9 s d W 1 u c z E u e + C 4 q u C 4 u e C 4 h + C 4 q u C 4 u O C 4 l C w y f S Z x d W 9 0 O y w m c X V v d D t T Z W N 0 a W 9 u M S / g u J j g u L j g u K P g u I H g u L T g u I j g u I H g u L L g u K P g u Y D g u I f g u L T g u J k g K E Z J T k N J Q U w p I F x 1 M D A z Z V x 1 M D A z Z S D g u Y D g u I f g u L T g u J n g u J f g u L j g u J n g u Y H g u K X g u L D g u K v g u K X g u L H g u I H g u J f g u K P g u L H g u J 7 g u K L g u Y w g K E Z J T i k v Q X V 0 b 1 J l b W 9 2 Z W R D b 2 x 1 b W 5 z M S 5 7 4 L i V 4 L m I 4 L i z 4 L i q 4 L i 4 4 L i U L D N 9 J n F 1 b 3 Q 7 L C Z x d W 9 0 O 1 N l Y 3 R p b 2 4 x L + C 4 m O C 4 u O C 4 o + C 4 g e C 4 t O C 4 i O C 4 g e C 4 s u C 4 o + C 5 g O C 4 h + C 4 t O C 4 m S A o R k l O Q 0 l B T C k g X H U w M D N l X H U w M D N l I O C 5 g O C 4 h + C 4 t O C 4 m e C 4 l + C 4 u O C 4 m e C 5 g e C 4 p e C 4 s O C 4 q + C 4 p e C 4 s e C 4 g e C 4 l + C 4 o + C 4 s e C 4 n u C 4 o u C 5 j C A o R k l O K S 9 B d X R v U m V t b 3 Z l Z E N v b H V t b n M x L n v g u K X g u Y j g u L L g u K r g u L j g u J Q s N H 0 m c X V v d D s s J n F 1 b 3 Q 7 U 2 V j d G l v b j E v 4 L i Y 4 L i 4 4 L i j 4 L i B 4 L i 0 4 L i I 4 L i B 4 L i y 4 L i j 4 L m A 4 L i H 4 L i 0 4 L i Z I C h G S U 5 D S U F M K S B c d T A w M 2 V c d T A w M 2 U g 4 L m A 4 L i H 4 L i 0 4 L i Z 4 L i X 4 L i 4 4 L i Z 4 L m B 4 L i l 4 L i w 4 L i r 4 L i l 4 L i x 4 L i B 4 L i X 4 L i j 4 L i x 4 L i e 4 L i i 4 L m M I C h G S U 4 p L 0 F 1 d G 9 S Z W 1 v d m V k Q 2 9 s d W 1 u c z E u e + C 5 g O C 4 m + C 4 p e C 4 t e C 5 i O C 4 o u C 4 m S D g u Y H g u J v g u K X g u I c s N X 0 m c X V v d D s s J n F 1 b 3 Q 7 U 2 V j d G l v b j E v 4 L i Y 4 L i 4 4 L i j 4 L i B 4 L i 0 4 L i I 4 L i B 4 L i y 4 L i j 4 L m A 4 L i H 4 L i 0 4 L i Z I C h G S U 5 D S U F M K S B c d T A w M 2 V c d T A w M 2 U g 4 L m A 4 L i H 4 L i 0 4 L i Z 4 L i X 4 L i 4 4 L i Z 4 L m B 4 L i l 4 L i w 4 L i r 4 L i l 4 L i x 4 L i B 4 L i X 4 L i j 4 L i x 4 L i e 4 L i i 4 L m M I C h G S U 4 p L 0 F 1 d G 9 S Z W 1 v d m V k Q 2 9 s d W 1 u c z E u e y X g u Y D g u J v g u K X g u L X g u Y j g u K L g u J k g 4 L m B 4 L i b 4 L i l 4 L i H L D Z 9 J n F 1 b 3 Q 7 L C Z x d W 9 0 O 1 N l Y 3 R p b 2 4 x L + C 4 m O C 4 u O C 4 o + C 4 g e C 4 t O C 4 i O C 4 g e C 4 s u C 4 o + C 5 g O C 4 h + C 4 t O C 4 m S A o R k l O Q 0 l B T C k g X H U w M D N l X H U w M D N l I O C 5 g O C 4 h + C 4 t O C 4 m e C 4 l + C 4 u O C 4 m e C 5 g e C 4 p e C 4 s O C 4 q + C 4 p e C 4 s e C 4 g e C 4 l + C 4 o + C 4 s e C 4 n u C 4 o u C 5 j C A o R k l O K S 9 B d X R v U m V t b 3 Z l Z E N v b H V t b n M x L n v g u Y D g u K r g u J n g u K 0 g 4 L i L 4 L i 3 4 L m J 4 L i t L D d 9 J n F 1 b 3 Q 7 L C Z x d W 9 0 O 1 N l Y 3 R p b 2 4 x L + C 4 m O C 4 u O C 4 o + C 4 g e C 4 t O C 4 i O C 4 g e C 4 s u C 4 o + C 5 g O C 4 h + C 4 t O C 4 m S A o R k l O Q 0 l B T C k g X H U w M D N l X H U w M D N l I O C 5 g O C 4 h + C 4 t O C 4 m e C 4 l + C 4 u O C 4 m e C 5 g e C 4 p e C 4 s O C 4 q + C 4 p e C 4 s e C 4 g e C 4 l + C 4 o + C 4 s e C 4 n u C 4 o u C 5 j C A o R k l O K S 9 B d X R v U m V t b 3 Z l Z E N v b H V t b n M x L n v g u Y D g u K r g u J n g u K 0 g 4 L i C 4 L i y 4 L i i L D h 9 J n F 1 b 3 Q 7 L C Z x d W 9 0 O 1 N l Y 3 R p b 2 4 x L + C 4 m O C 4 u O C 4 o + C 4 g e C 4 t O C 4 i O C 4 g e C 4 s u C 4 o + C 5 g O C 4 h + C 4 t O C 4 m S A o R k l O Q 0 l B T C k g X H U w M D N l X H U w M D N l I O C 5 g O C 4 h + C 4 t O C 4 m e C 4 l + C 4 u O C 4 m e C 5 g e C 4 p e C 4 s O C 4 q + C 4 p e C 4 s e C 4 g e C 4 l + C 4 o + C 4 s e C 4 n u C 4 o u C 5 j C A o R k l O K S 9 B d X R v U m V t b 3 Z l Z E N v b H V t b n M x L n v g u J v g u K P g u L T g u K H g u L L g u J M g K O C 4 q + C 4 u O C 5 i e C 4 m S k s O X 0 m c X V v d D s s J n F 1 b 3 Q 7 U 2 V j d G l v b j E v 4 L i Y 4 L i 4 4 L i j 4 L i B 4 L i 0 4 L i I 4 L i B 4 L i y 4 L i j 4 L m A 4 L i H 4 L i 0 4 L i Z I C h G S U 5 D S U F M K S B c d T A w M 2 V c d T A w M 2 U g 4 L m A 4 L i H 4 L i 0 4 L i Z 4 L i X 4 L i 4 4 L i Z 4 L m B 4 L i l 4 L i w 4 L i r 4 L i l 4 L i x 4 L i B 4 L i X 4 L i j 4 L i x 4 L i e 4 L i i 4 L m M I C h G S U 4 p L 0 F 1 d G 9 S Z W 1 v d m V k Q 2 9 s d W 1 u c z E u e + C 4 o e C 4 u e C 4 p e C 4 h O C 5 i O C 4 s i A o X H U w M D I 3 M D A w I O C 4 m u C 4 s u C 4 l y k s M T B 9 J n F 1 b 3 Q 7 X S w m c X V v d D t D b 2 x 1 b W 5 D b 3 V u d C Z x d W 9 0 O z o x M S w m c X V v d D t L Z X l D b 2 x 1 b W 5 O Y W 1 l c y Z x d W 9 0 O z p b X S w m c X V v d D t D b 2 x 1 b W 5 J Z G V u d G l 0 a W V z J n F 1 b 3 Q 7 O l s m c X V v d D t T Z W N 0 a W 9 u M S / g u J j g u L j g u K P g u I H g u L T g u I j g u I H g u L L g u K P g u Y D g u I f g u L T g u J k g K E Z J T k N J Q U w p I F x 1 M D A z Z V x 1 M D A z Z S D g u Y D g u I f g u L T g u J n g u J f g u L j g u J n g u Y H g u K X g u L D g u K v g u K X g u L H g u I H g u J f g u K P g u L H g u J 7 g u K L g u Y w g K E Z J T i k v Q X V 0 b 1 J l b W 9 2 Z W R D b 2 x 1 b W 5 z M S 5 7 4 L i r 4 L i l 4 L i x 4 L i B 4 L i X 4 L i j 4 L i x 4 L i e 4 L i i 4 L m M L D B 9 J n F 1 b 3 Q 7 L C Z x d W 9 0 O 1 N l Y 3 R p b 2 4 x L + C 4 m O C 4 u O C 4 o + C 4 g e C 4 t O C 4 i O C 4 g e C 4 s u C 4 o + C 5 g O C 4 h + C 4 t O C 4 m S A o R k l O Q 0 l B T C k g X H U w M D N l X H U w M D N l I O C 5 g O C 4 h + C 4 t O C 4 m e C 4 l + C 4 u O C 4 m e C 5 g e C 4 p e C 4 s O C 4 q + C 4 p e C 4 s e C 4 g e C 4 l + C 4 o + C 4 s e C 4 n u C 4 o u C 5 j C A o R k l O K S 9 B d X R v U m V t b 3 Z l Z E N v b H V t b n M x L n v g u Y D g u J v g u L T g u J Q s M X 0 m c X V v d D s s J n F 1 b 3 Q 7 U 2 V j d G l v b j E v 4 L i Y 4 L i 4 4 L i j 4 L i B 4 L i 0 4 L i I 4 L i B 4 L i y 4 L i j 4 L m A 4 L i H 4 L i 0 4 L i Z I C h G S U 5 D S U F M K S B c d T A w M 2 V c d T A w M 2 U g 4 L m A 4 L i H 4 L i 0 4 L i Z 4 L i X 4 L i 4 4 L i Z 4 L m B 4 L i l 4 L i w 4 L i r 4 L i l 4 L i x 4 L i B 4 L i X 4 L i j 4 L i x 4 L i e 4 L i i 4 L m M I C h G S U 4 p L 0 F 1 d G 9 S Z W 1 v d m V k Q 2 9 s d W 1 u c z E u e + C 4 q u C 4 u e C 4 h + C 4 q u C 4 u O C 4 l C w y f S Z x d W 9 0 O y w m c X V v d D t T Z W N 0 a W 9 u M S / g u J j g u L j g u K P g u I H g u L T g u I j g u I H g u L L g u K P g u Y D g u I f g u L T g u J k g K E Z J T k N J Q U w p I F x 1 M D A z Z V x 1 M D A z Z S D g u Y D g u I f g u L T g u J n g u J f g u L j g u J n g u Y H g u K X g u L D g u K v g u K X g u L H g u I H g u J f g u K P g u L H g u J 7 g u K L g u Y w g K E Z J T i k v Q X V 0 b 1 J l b W 9 2 Z W R D b 2 x 1 b W 5 z M S 5 7 4 L i V 4 L m I 4 L i z 4 L i q 4 L i 4 4 L i U L D N 9 J n F 1 b 3 Q 7 L C Z x d W 9 0 O 1 N l Y 3 R p b 2 4 x L + C 4 m O C 4 u O C 4 o + C 4 g e C 4 t O C 4 i O C 4 g e C 4 s u C 4 o + C 5 g O C 4 h + C 4 t O C 4 m S A o R k l O Q 0 l B T C k g X H U w M D N l X H U w M D N l I O C 5 g O C 4 h + C 4 t O C 4 m e C 4 l + C 4 u O C 4 m e C 5 g e C 4 p e C 4 s O C 4 q + C 4 p e C 4 s e C 4 g e C 4 l + C 4 o + C 4 s e C 4 n u C 4 o u C 5 j C A o R k l O K S 9 B d X R v U m V t b 3 Z l Z E N v b H V t b n M x L n v g u K X g u Y j g u L L g u K r g u L j g u J Q s N H 0 m c X V v d D s s J n F 1 b 3 Q 7 U 2 V j d G l v b j E v 4 L i Y 4 L i 4 4 L i j 4 L i B 4 L i 0 4 L i I 4 L i B 4 L i y 4 L i j 4 L m A 4 L i H 4 L i 0 4 L i Z I C h G S U 5 D S U F M K S B c d T A w M 2 V c d T A w M 2 U g 4 L m A 4 L i H 4 L i 0 4 L i Z 4 L i X 4 L i 4 4 L i Z 4 L m B 4 L i l 4 L i w 4 L i r 4 L i l 4 L i x 4 L i B 4 L i X 4 L i j 4 L i x 4 L i e 4 L i i 4 L m M I C h G S U 4 p L 0 F 1 d G 9 S Z W 1 v d m V k Q 2 9 s d W 1 u c z E u e + C 5 g O C 4 m + C 4 p e C 4 t e C 5 i O C 4 o u C 4 m S D g u Y H g u J v g u K X g u I c s N X 0 m c X V v d D s s J n F 1 b 3 Q 7 U 2 V j d G l v b j E v 4 L i Y 4 L i 4 4 L i j 4 L i B 4 L i 0 4 L i I 4 L i B 4 L i y 4 L i j 4 L m A 4 L i H 4 L i 0 4 L i Z I C h G S U 5 D S U F M K S B c d T A w M 2 V c d T A w M 2 U g 4 L m A 4 L i H 4 L i 0 4 L i Z 4 L i X 4 L i 4 4 L i Z 4 L m B 4 L i l 4 L i w 4 L i r 4 L i l 4 L i x 4 L i B 4 L i X 4 L i j 4 L i x 4 L i e 4 L i i 4 L m M I C h G S U 4 p L 0 F 1 d G 9 S Z W 1 v d m V k Q 2 9 s d W 1 u c z E u e y X g u Y D g u J v g u K X g u L X g u Y j g u K L g u J k g 4 L m B 4 L i b 4 L i l 4 L i H L D Z 9 J n F 1 b 3 Q 7 L C Z x d W 9 0 O 1 N l Y 3 R p b 2 4 x L + C 4 m O C 4 u O C 4 o + C 4 g e C 4 t O C 4 i O C 4 g e C 4 s u C 4 o + C 5 g O C 4 h + C 4 t O C 4 m S A o R k l O Q 0 l B T C k g X H U w M D N l X H U w M D N l I O C 5 g O C 4 h + C 4 t O C 4 m e C 4 l + C 4 u O C 4 m e C 5 g e C 4 p e C 4 s O C 4 q + C 4 p e C 4 s e C 4 g e C 4 l + C 4 o + C 4 s e C 4 n u C 4 o u C 5 j C A o R k l O K S 9 B d X R v U m V t b 3 Z l Z E N v b H V t b n M x L n v g u Y D g u K r g u J n g u K 0 g 4 L i L 4 L i 3 4 L m J 4 L i t L D d 9 J n F 1 b 3 Q 7 L C Z x d W 9 0 O 1 N l Y 3 R p b 2 4 x L + C 4 m O C 4 u O C 4 o + C 4 g e C 4 t O C 4 i O C 4 g e C 4 s u C 4 o + C 5 g O C 4 h + C 4 t O C 4 m S A o R k l O Q 0 l B T C k g X H U w M D N l X H U w M D N l I O C 5 g O C 4 h + C 4 t O C 4 m e C 4 l + C 4 u O C 4 m e C 5 g e C 4 p e C 4 s O C 4 q + C 4 p e C 4 s e C 4 g e C 4 l + C 4 o + C 4 s e C 4 n u C 4 o u C 5 j C A o R k l O K S 9 B d X R v U m V t b 3 Z l Z E N v b H V t b n M x L n v g u Y D g u K r g u J n g u K 0 g 4 L i C 4 L i y 4 L i i L D h 9 J n F 1 b 3 Q 7 L C Z x d W 9 0 O 1 N l Y 3 R p b 2 4 x L + C 4 m O C 4 u O C 4 o + C 4 g e C 4 t O C 4 i O C 4 g e C 4 s u C 4 o + C 5 g O C 4 h + C 4 t O C 4 m S A o R k l O Q 0 l B T C k g X H U w M D N l X H U w M D N l I O C 5 g O C 4 h + C 4 t O C 4 m e C 4 l + C 4 u O C 4 m e C 5 g e C 4 p e C 4 s O C 4 q + C 4 p e C 4 s e C 4 g e C 4 l + C 4 o + C 4 s e C 4 n u C 4 o u C 5 j C A o R k l O K S 9 B d X R v U m V t b 3 Z l Z E N v b H V t b n M x L n v g u J v g u K P g u L T g u K H g u L L g u J M g K O C 4 q + C 4 u O C 5 i e C 4 m S k s O X 0 m c X V v d D s s J n F 1 b 3 Q 7 U 2 V j d G l v b j E v 4 L i Y 4 L i 4 4 L i j 4 L i B 4 L i 0 4 L i I 4 L i B 4 L i y 4 L i j 4 L m A 4 L i H 4 L i 0 4 L i Z I C h G S U 5 D S U F M K S B c d T A w M 2 V c d T A w M 2 U g 4 L m A 4 L i H 4 L i 0 4 L i Z 4 L i X 4 L i 4 4 L i Z 4 L m B 4 L i l 4 L i w 4 L i r 4 L i l 4 L i x 4 L i B 4 L i X 4 L i j 4 L i x 4 L i e 4 L i i 4 L m M I C h G S U 4 p L 0 F 1 d G 9 S Z W 1 v d m V k Q 2 9 s d W 1 u c z E u e + C 4 o e C 4 u e C 4 p e C 4 h O C 5 i O C 4 s i A o X H U w M D I 3 M D A w I O C 4 m u C 4 s u C 4 l y k s M T B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8 l R T A l Q j g l O T g l R T A l Q j g l Q j g l R T A l Q j g l Q T M l R T A l Q j g l O D E l R T A l Q j g l Q j Q l R T A l Q j g l O D g l R T A l Q j g l O D E l R T A l Q j g l Q j I l R T A l Q j g l Q T M l R T A l Q j k l O D A l R T A l Q j g l O D c l R T A l Q j g l Q j Q l R T A l Q j g l O T k l M j A o R k l O Q 0 l B T C k l M j A l M 0 U l M 0 U l M j A l R T A l Q j k l O D A l R T A l Q j g l O D c l R T A l Q j g l Q j Q l R T A l Q j g l O T k l R T A l Q j g l O T c l R T A l Q j g l Q j g l R T A l Q j g l O T k l R T A l Q j k l O D E l R T A l Q j g l Q T U l R T A l Q j g l Q j A l R T A l Q j g l Q U I l R T A l Q j g l Q T U l R T A l Q j g l Q j E l R T A l Q j g l O D E l R T A l Q j g l O T c l R T A l Q j g l Q T M l R T A l Q j g l Q j E l R T A l Q j g l O U U l R T A l Q j g l Q T I l R T A l Q j k l O E M l M j A o R k l O K S U y M C g 0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T A l Q j g l O T g l R T A l Q j g l Q j g l R T A l Q j g l Q T M l R T A l Q j g l O D E l R T A l Q j g l Q j Q l R T A l Q j g l O D g l R T A l Q j g l O D E l R T A l Q j g l Q j I l R T A l Q j g l Q T M l R T A l Q j k l O D A l R T A l Q j g l O D c l R T A l Q j g l Q j Q l R T A l Q j g l O T k l M j A o R k l O Q 0 l B T C k l M j A l M 0 U l M 0 U l M j A l R T A l Q j k l O D A l R T A l Q j g l O D c l R T A l Q j g l Q j Q l R T A l Q j g l O T k l R T A l Q j g l O T c l R T A l Q j g l Q j g l R T A l Q j g l O T k l R T A l Q j k l O D E l R T A l Q j g l Q T U l R T A l Q j g l Q j A l R T A l Q j g l Q U I l R T A l Q j g l Q T U l R T A l Q j g l Q j E l R T A l Q j g l O D E l R T A l Q j g l O T c l R T A l Q j g l Q T M l R T A l Q j g l Q j E l R T A l Q j g l O U U l R T A l Q j g l Q T I l R T A l Q j k l O E M l M j A o R k l O K S U y M C g 0 K S 9 E Y X R h O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F M C V C O C U 5 O C V F M C V C O C V C O C V F M C V C O C V B M y V F M C V C O C U 4 M S V F M C V C O C V C N C V F M C V C O C U 4 O C V F M C V C O C U 4 M S V F M C V C O C V C M i V F M C V C O C V B M y V F M C V C O S U 4 M C V F M C V C O C U 4 N y V F M C V C O C V C N C V F M C V C O C U 5 O S U y M C h G S U 5 D S U F M K S U y M C U z R S U z R S U y M C V F M C V C O S U 4 M C V F M C V C O C U 4 N y V F M C V C O C V C N C V F M C V C O C U 5 O S V F M C V C O C U 5 N y V F M C V C O C V C O C V F M C V C O C U 5 O S V F M C V C O S U 4 M S V F M C V C O C V B N S V F M C V C O C V C M C V F M C V C O C V B Q i V F M C V C O C V B N S V F M C V C O C V C M S V F M C V C O C U 4 M S V F M C V C O C U 5 N y V F M C V C O C V B M y V F M C V C O C V C M S V F M C V C O C U 5 R S V F M C V C O C V B M i V F M C V C O S U 4 Q y U y M C h G S U 4 p J T I w K D Q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U w J U I 4 J T k 4 J U U w J U I 4 J U I 4 J U U w J U I 4 J U E z J U U w J U I 4 J T g x J U U w J U I 4 J U I 0 J U U w J U I 4 J T g 4 J U U w J U I 4 J T g x J U U w J U I 4 J U I y J U U w J U I 4 J U E z J U U w J U I 5 J T g w J U U w J U I 4 J T g 3 J U U w J U I 4 J U I 0 J U U w J U I 4 J T k 5 J T I w K E Z J T k N J Q U w p J T I w J T N F J T N F J T I w J U U w J U I 4 J T k 4 J U U w J U I 4 J T k 5 J U U w J U I 4 J U I y J U U w J U I 4 J T g 0 J U U w J U I 4 J U I y J U U w J U I 4 J U E z J T I w K E J B T k s p J T I w K D Q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l F 1 Z X J 5 S U Q i I F Z h b H V l P S J z M W J l Y m M x N j c t N D U 0 Y y 0 0 N T h k L W F j Y j E t Y j g x M z E x Y W E y O D g 5 I i A v P j x F b n R y e S B U e X B l P S J G a W x s R X J y b 3 J D b 2 R l I i B W Y W x 1 Z T 0 i c 1 V u a 2 5 v d 2 4 i I C 8 + P E V u d H J 5 I F R 5 c G U 9 I k F k Z G V k V G 9 E Y X R h T W 9 k Z W w i I F Z h b H V l P S J s M C I g L z 4 8 R W 5 0 c n k g V H l w Z T 0 i R m l s b E x h c 3 R V c G R h d G V k I i B W Y W x 1 Z T 0 i Z D I w M j Q t M D Q t M T h U M T A 6 M T A 6 M T Y u M j E 5 N D Y x O F o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/ g u J j g u L j g u K P g u I H g u L T g u I j g u I H g u L L g u K P g u Y D g u I f g u L T g u J k g K E Z J T k N J Q U w p I F x 1 M D A z Z V x 1 M D A z Z S D g u J j g u J n g u L L g u I T g u L L g u K M g K E J B T k s p L 0 F 1 d G 9 S Z W 1 v d m V k Q 2 9 s d W 1 u c z E u e + C 4 q + C 4 p e C 4 s e C 4 g e C 4 l + C 4 o + C 4 s e C 4 n u C 4 o u C 5 j C w w f S Z x d W 9 0 O y w m c X V v d D t T Z W N 0 a W 9 u M S / g u J j g u L j g u K P g u I H g u L T g u I j g u I H g u L L g u K P g u Y D g u I f g u L T g u J k g K E Z J T k N J Q U w p I F x 1 M D A z Z V x 1 M D A z Z S D g u J j g u J n g u L L g u I T g u L L g u K M g K E J B T k s p L 0 F 1 d G 9 S Z W 1 v d m V k Q 2 9 s d W 1 u c z E u e + C 5 g O C 4 m + C 4 t O C 4 l C w x f S Z x d W 9 0 O y w m c X V v d D t T Z W N 0 a W 9 u M S / g u J j g u L j g u K P g u I H g u L T g u I j g u I H g u L L g u K P g u Y D g u I f g u L T g u J k g K E Z J T k N J Q U w p I F x 1 M D A z Z V x 1 M D A z Z S D g u J j g u J n g u L L g u I T g u L L g u K M g K E J B T k s p L 0 F 1 d G 9 S Z W 1 v d m V k Q 2 9 s d W 1 u c z E u e + C 4 q u C 4 u e C 4 h + C 4 q u C 4 u O C 4 l C w y f S Z x d W 9 0 O y w m c X V v d D t T Z W N 0 a W 9 u M S / g u J j g u L j g u K P g u I H g u L T g u I j g u I H g u L L g u K P g u Y D g u I f g u L T g u J k g K E Z J T k N J Q U w p I F x 1 M D A z Z V x 1 M D A z Z S D g u J j g u J n g u L L g u I T g u L L g u K M g K E J B T k s p L 0 F 1 d G 9 S Z W 1 v d m V k Q 2 9 s d W 1 u c z E u e + C 4 l e C 5 i O C 4 s + C 4 q u C 4 u O C 4 l C w z f S Z x d W 9 0 O y w m c X V v d D t T Z W N 0 a W 9 u M S / g u J j g u L j g u K P g u I H g u L T g u I j g u I H g u L L g u K P g u Y D g u I f g u L T g u J k g K E Z J T k N J Q U w p I F x 1 M D A z Z V x 1 M D A z Z S D g u J j g u J n g u L L g u I T g u L L g u K M g K E J B T k s p L 0 F 1 d G 9 S Z W 1 v d m V k Q 2 9 s d W 1 u c z E u e + C 4 p e C 5 i O C 4 s u C 4 q u C 4 u O C 4 l C w 0 f S Z x d W 9 0 O y w m c X V v d D t T Z W N 0 a W 9 u M S / g u J j g u L j g u K P g u I H g u L T g u I j g u I H g u L L g u K P g u Y D g u I f g u L T g u J k g K E Z J T k N J Q U w p I F x 1 M D A z Z V x 1 M D A z Z S D g u J j g u J n g u L L g u I T g u L L g u K M g K E J B T k s p L 0 F 1 d G 9 S Z W 1 v d m V k Q 2 9 s d W 1 u c z E u e + C 5 g O C 4 m + C 4 p e C 4 t e C 5 i O C 4 o u C 4 m S D g u Y H g u J v g u K X g u I c s N X 0 m c X V v d D s s J n F 1 b 3 Q 7 U 2 V j d G l v b j E v 4 L i Y 4 L i 4 4 L i j 4 L i B 4 L i 0 4 L i I 4 L i B 4 L i y 4 L i j 4 L m A 4 L i H 4 L i 0 4 L i Z I C h G S U 5 D S U F M K S B c d T A w M 2 V c d T A w M 2 U g 4 L i Y 4 L i Z 4 L i y 4 L i E 4 L i y 4 L i j I C h C Q U 5 L K S 9 B d X R v U m V t b 3 Z l Z E N v b H V t b n M x L n s l 4 L m A 4 L i b 4 L i l 4 L i 1 4 L m I 4 L i i 4 L i Z I O C 5 g e C 4 m + C 4 p e C 4 h y w 2 f S Z x d W 9 0 O y w m c X V v d D t T Z W N 0 a W 9 u M S / g u J j g u L j g u K P g u I H g u L T g u I j g u I H g u L L g u K P g u Y D g u I f g u L T g u J k g K E Z J T k N J Q U w p I F x 1 M D A z Z V x 1 M D A z Z S D g u J j g u J n g u L L g u I T g u L L g u K M g K E J B T k s p L 0 F 1 d G 9 S Z W 1 v d m V k Q 2 9 s d W 1 u c z E u e + C 5 g O C 4 q u C 4 m e C 4 r S D g u I v g u L f g u Y n g u K 0 s N 3 0 m c X V v d D s s J n F 1 b 3 Q 7 U 2 V j d G l v b j E v 4 L i Y 4 L i 4 4 L i j 4 L i B 4 L i 0 4 L i I 4 L i B 4 L i y 4 L i j 4 L m A 4 L i H 4 L i 0 4 L i Z I C h G S U 5 D S U F M K S B c d T A w M 2 V c d T A w M 2 U g 4 L i Y 4 L i Z 4 L i y 4 L i E 4 L i y 4 L i j I C h C Q U 5 L K S 9 B d X R v U m V t b 3 Z l Z E N v b H V t b n M x L n v g u Y D g u K r g u J n g u K 0 g 4 L i C 4 L i y 4 L i i L D h 9 J n F 1 b 3 Q 7 L C Z x d W 9 0 O 1 N l Y 3 R p b 2 4 x L + C 4 m O C 4 u O C 4 o + C 4 g e C 4 t O C 4 i O C 4 g e C 4 s u C 4 o + C 5 g O C 4 h + C 4 t O C 4 m S A o R k l O Q 0 l B T C k g X H U w M D N l X H U w M D N l I O C 4 m O C 4 m e C 4 s u C 4 h O C 4 s u C 4 o y A o Q k F O S y k v Q X V 0 b 1 J l b W 9 2 Z W R D b 2 x 1 b W 5 z M S 5 7 4 L i b 4 L i j 4 L i 0 4 L i h 4 L i y 4 L i T I C j g u K v g u L j g u Y n g u J k p L D l 9 J n F 1 b 3 Q 7 L C Z x d W 9 0 O 1 N l Y 3 R p b 2 4 x L + C 4 m O C 4 u O C 4 o + C 4 g e C 4 t O C 4 i O C 4 g e C 4 s u C 4 o + C 5 g O C 4 h + C 4 t O C 4 m S A o R k l O Q 0 l B T C k g X H U w M D N l X H U w M D N l I O C 4 m O C 4 m e C 4 s u C 4 h O C 4 s u C 4 o y A o Q k F O S y k v Q X V 0 b 1 J l b W 9 2 Z W R D b 2 x 1 b W 5 z M S 5 7 4 L i h 4 L i 5 4 L i l 4 L i E 4 L m I 4 L i y I C h c d T A w M j c w M D A g 4 L i a 4 L i y 4 L i X K S w x M H 0 m c X V v d D t d L C Z x d W 9 0 O 0 N v b H V t b k N v d W 5 0 J n F 1 b 3 Q 7 O j E x L C Z x d W 9 0 O 0 t l e U N v b H V t b k 5 h b W V z J n F 1 b 3 Q 7 O l t d L C Z x d W 9 0 O 0 N v b H V t b k l k Z W 5 0 a X R p Z X M m c X V v d D s 6 W y Z x d W 9 0 O 1 N l Y 3 R p b 2 4 x L + C 4 m O C 4 u O C 4 o + C 4 g e C 4 t O C 4 i O C 4 g e C 4 s u C 4 o + C 5 g O C 4 h + C 4 t O C 4 m S A o R k l O Q 0 l B T C k g X H U w M D N l X H U w M D N l I O C 4 m O C 4 m e C 4 s u C 4 h O C 4 s u C 4 o y A o Q k F O S y k v Q X V 0 b 1 J l b W 9 2 Z W R D b 2 x 1 b W 5 z M S 5 7 4 L i r 4 L i l 4 L i x 4 L i B 4 L i X 4 L i j 4 L i x 4 L i e 4 L i i 4 L m M L D B 9 J n F 1 b 3 Q 7 L C Z x d W 9 0 O 1 N l Y 3 R p b 2 4 x L + C 4 m O C 4 u O C 4 o + C 4 g e C 4 t O C 4 i O C 4 g e C 4 s u C 4 o + C 5 g O C 4 h + C 4 t O C 4 m S A o R k l O Q 0 l B T C k g X H U w M D N l X H U w M D N l I O C 4 m O C 4 m e C 4 s u C 4 h O C 4 s u C 4 o y A o Q k F O S y k v Q X V 0 b 1 J l b W 9 2 Z W R D b 2 x 1 b W 5 z M S 5 7 4 L m A 4 L i b 4 L i 0 4 L i U L D F 9 J n F 1 b 3 Q 7 L C Z x d W 9 0 O 1 N l Y 3 R p b 2 4 x L + C 4 m O C 4 u O C 4 o + C 4 g e C 4 t O C 4 i O C 4 g e C 4 s u C 4 o + C 5 g O C 4 h + C 4 t O C 4 m S A o R k l O Q 0 l B T C k g X H U w M D N l X H U w M D N l I O C 4 m O C 4 m e C 4 s u C 4 h O C 4 s u C 4 o y A o Q k F O S y k v Q X V 0 b 1 J l b W 9 2 Z W R D b 2 x 1 b W 5 z M S 5 7 4 L i q 4 L i 5 4 L i H 4 L i q 4 L i 4 4 L i U L D J 9 J n F 1 b 3 Q 7 L C Z x d W 9 0 O 1 N l Y 3 R p b 2 4 x L + C 4 m O C 4 u O C 4 o + C 4 g e C 4 t O C 4 i O C 4 g e C 4 s u C 4 o + C 5 g O C 4 h + C 4 t O C 4 m S A o R k l O Q 0 l B T C k g X H U w M D N l X H U w M D N l I O C 4 m O C 4 m e C 4 s u C 4 h O C 4 s u C 4 o y A o Q k F O S y k v Q X V 0 b 1 J l b W 9 2 Z W R D b 2 x 1 b W 5 z M S 5 7 4 L i V 4 L m I 4 L i z 4 L i q 4 L i 4 4 L i U L D N 9 J n F 1 b 3 Q 7 L C Z x d W 9 0 O 1 N l Y 3 R p b 2 4 x L + C 4 m O C 4 u O C 4 o + C 4 g e C 4 t O C 4 i O C 4 g e C 4 s u C 4 o + C 5 g O C 4 h + C 4 t O C 4 m S A o R k l O Q 0 l B T C k g X H U w M D N l X H U w M D N l I O C 4 m O C 4 m e C 4 s u C 4 h O C 4 s u C 4 o y A o Q k F O S y k v Q X V 0 b 1 J l b W 9 2 Z W R D b 2 x 1 b W 5 z M S 5 7 4 L i l 4 L m I 4 L i y 4 L i q 4 L i 4 4 L i U L D R 9 J n F 1 b 3 Q 7 L C Z x d W 9 0 O 1 N l Y 3 R p b 2 4 x L + C 4 m O C 4 u O C 4 o + C 4 g e C 4 t O C 4 i O C 4 g e C 4 s u C 4 o + C 5 g O C 4 h + C 4 t O C 4 m S A o R k l O Q 0 l B T C k g X H U w M D N l X H U w M D N l I O C 4 m O C 4 m e C 4 s u C 4 h O C 4 s u C 4 o y A o Q k F O S y k v Q X V 0 b 1 J l b W 9 2 Z W R D b 2 x 1 b W 5 z M S 5 7 4 L m A 4 L i b 4 L i l 4 L i 1 4 L m I 4 L i i 4 L i Z I O C 5 g e C 4 m + C 4 p e C 4 h y w 1 f S Z x d W 9 0 O y w m c X V v d D t T Z W N 0 a W 9 u M S / g u J j g u L j g u K P g u I H g u L T g u I j g u I H g u L L g u K P g u Y D g u I f g u L T g u J k g K E Z J T k N J Q U w p I F x 1 M D A z Z V x 1 M D A z Z S D g u J j g u J n g u L L g u I T g u L L g u K M g K E J B T k s p L 0 F 1 d G 9 S Z W 1 v d m V k Q 2 9 s d W 1 u c z E u e y X g u Y D g u J v g u K X g u L X g u Y j g u K L g u J k g 4 L m B 4 L i b 4 L i l 4 L i H L D Z 9 J n F 1 b 3 Q 7 L C Z x d W 9 0 O 1 N l Y 3 R p b 2 4 x L + C 4 m O C 4 u O C 4 o + C 4 g e C 4 t O C 4 i O C 4 g e C 4 s u C 4 o + C 5 g O C 4 h + C 4 t O C 4 m S A o R k l O Q 0 l B T C k g X H U w M D N l X H U w M D N l I O C 4 m O C 4 m e C 4 s u C 4 h O C 4 s u C 4 o y A o Q k F O S y k v Q X V 0 b 1 J l b W 9 2 Z W R D b 2 x 1 b W 5 z M S 5 7 4 L m A 4 L i q 4 L i Z 4 L i t I O C 4 i + C 4 t + C 5 i e C 4 r S w 3 f S Z x d W 9 0 O y w m c X V v d D t T Z W N 0 a W 9 u M S / g u J j g u L j g u K P g u I H g u L T g u I j g u I H g u L L g u K P g u Y D g u I f g u L T g u J k g K E Z J T k N J Q U w p I F x 1 M D A z Z V x 1 M D A z Z S D g u J j g u J n g u L L g u I T g u L L g u K M g K E J B T k s p L 0 F 1 d G 9 S Z W 1 v d m V k Q 2 9 s d W 1 u c z E u e + C 5 g O C 4 q u C 4 m e C 4 r S D g u I L g u L L g u K I s O H 0 m c X V v d D s s J n F 1 b 3 Q 7 U 2 V j d G l v b j E v 4 L i Y 4 L i 4 4 L i j 4 L i B 4 L i 0 4 L i I 4 L i B 4 L i y 4 L i j 4 L m A 4 L i H 4 L i 0 4 L i Z I C h G S U 5 D S U F M K S B c d T A w M 2 V c d T A w M 2 U g 4 L i Y 4 L i Z 4 L i y 4 L i E 4 L i y 4 L i j I C h C Q U 5 L K S 9 B d X R v U m V t b 3 Z l Z E N v b H V t b n M x L n v g u J v g u K P g u L T g u K H g u L L g u J M g K O C 4 q + C 4 u O C 5 i e C 4 m S k s O X 0 m c X V v d D s s J n F 1 b 3 Q 7 U 2 V j d G l v b j E v 4 L i Y 4 L i 4 4 L i j 4 L i B 4 L i 0 4 L i I 4 L i B 4 L i y 4 L i j 4 L m A 4 L i H 4 L i 0 4 L i Z I C h G S U 5 D S U F M K S B c d T A w M 2 V c d T A w M 2 U g 4 L i Y 4 L i Z 4 L i y 4 L i E 4 L i y 4 L i j I C h C Q U 5 L K S 9 B d X R v U m V t b 3 Z l Z E N v b H V t b n M x L n v g u K H g u L n g u K X g u I T g u Y j g u L I g K F x 1 M D A y N z A w M C D g u J r g u L L g u J c p L D E w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J U U w J U I 4 J T k 4 J U U w J U I 4 J U I 4 J U U w J U I 4 J U E z J U U w J U I 4 J T g x J U U w J U I 4 J U I 0 J U U w J U I 4 J T g 4 J U U w J U I 4 J T g x J U U w J U I 4 J U I y J U U w J U I 4 J U E z J U U w J U I 5 J T g w J U U w J U I 4 J T g 3 J U U w J U I 4 J U I 0 J U U w J U I 4 J T k 5 J T I w K E Z J T k N J Q U w p J T I w J T N F J T N F J T I w J U U w J U I 4 J T k 4 J U U w J U I 4 J T k 5 J U U w J U I 4 J U I y J U U w J U I 4 J T g 0 J U U w J U I 4 J U I y J U U w J U I 4 J U E z J T I w K E J B T k s p J T I w K D Q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F M C V C O C U 5 O C V F M C V C O C V C O C V F M C V C O C V B M y V F M C V C O C U 4 M S V F M C V C O C V C N C V F M C V C O C U 4 O C V F M C V C O C U 4 M S V F M C V C O C V C M i V F M C V C O C V B M y V F M C V C O S U 4 M C V F M C V C O C U 4 N y V F M C V C O C V C N C V F M C V C O C U 5 O S U y M C h G S U 5 D S U F M K S U y M C U z R S U z R S U y M C V F M C V C O C U 5 O C V F M C V C O C U 5 O S V F M C V C O C V C M i V F M C V C O C U 4 N C V F M C V C O C V C M i V F M C V C O C V B M y U y M C h C Q U 5 L K S U y M C g 0 K S 9 E Y X R h N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F M C V C O C U 5 O C V F M C V C O C V C O C V F M C V C O C V B M y V F M C V C O C U 4 M S V F M C V C O C V C N C V F M C V C O C U 4 O C V F M C V C O C U 4 M S V F M C V C O C V C M i V F M C V C O C V B M y V F M C V C O S U 4 M C V F M C V C O C U 4 N y V F M C V C O C V C N C V F M C V C O C U 5 O S U y M C h G S U 5 D S U F M K S U y M C U z R S U z R S U y M C V F M C V C O C U 5 O C V F M C V C O C U 5 O S V F M C V C O C V C M i V F M C V C O C U 4 N C V F M C V C O C V C M i V F M C V C O C V B M y U y M C h C Q U 5 L K S U y M C g 0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F M C V C O C U 5 O C V F M C V C O C V C O C V F M C V C O C V B M y V F M C V C O C U 4 M S V F M C V C O C V C N C V F M C V C O C U 4 O C V F M C V C O C U 4 M S V F M C V C O C V C M i V F M C V C O C V B M y V F M C V C O S U 4 M C V F M C V C O C U 4 N y V F M C V C O C V C N C V F M C V C O C U 5 O S U y M C h G S U 5 D S U F M K S U y M C U z R S U z R S U y M C V F M C V C O C U 5 Q i V F M C V C O C V B M y V F M C V C O C V C M C V F M C V C O C U 4 M S V F M C V C O C V C M S V F M C V C O C U 5 O S V F M C V C O C V B M C V F M C V C O C V C M S V F M C V C O C V B M i V F M C V C O S U 4 M S V F M C V C O C V B N S V F M C V C O C V C M C V F M C V C O C U 5 Q i V F M C V C O C V B M y V F M C V C O C V C M C V F M C V C O C U 4 M S V F M C V C O C V C M S V F M C V C O C U 5 O S V F M C V C O C U 4 Q S V F M C V C O C V C N S V F M C V C O C V B N y V F M C V C O C V C N C V F M C V C O C U 5 N S U y M C h J T l N V U i k l M j A o N C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S I g L z 4 8 R W 5 0 c n k g V H l w Z T 0 i U X V l c n l J R C I g V m F s d W U 9 I n M 0 Y z c 1 N m Q z Z C 0 3 Y 2 Q 2 L T Q y O T Y t O G Q 5 M y 1 j M T J l Y W Y x Y z g z N W Y i I C 8 + P E V u d H J 5 I F R 5 c G U 9 I k Z p b G x F c n J v c k N v Z G U i I F Z h b H V l P S J z V W 5 r b m 9 3 b i I g L z 4 8 R W 5 0 c n k g V H l w Z T 0 i Q W R k Z W R U b 0 R h d G F N b 2 R l b C I g V m F s d W U 9 I m w w I i A v P j x F b n R y e S B U e X B l P S J G a W x s T G F z d F V w Z G F 0 Z W Q i I F Z h b H V l P S J k M j A y N C 0 w N C 0 x O F Q x M D o x M D o x N i 4 y M z I 5 N j c 3 W i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E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+ C 4 m O C 4 u O C 4 o + C 4 g e C 4 t O C 4 i O C 4 g e C 4 s u C 4 o + C 5 g O C 4 h + C 4 t O C 4 m S A o R k l O Q 0 l B T C k g X H U w M D N l X H U w M D N l I O C 4 m + C 4 o + C 4 s O C 4 g e C 4 s e C 4 m e C 4 o O C 4 s e C 4 o u C 5 g e C 4 p e C 4 s O C 4 m + C 4 o + C 4 s O C 4 g e C 4 s e C 4 m e C 4 i u C 4 t e C 4 p + C 4 t O C 4 l S A o S U 5 T V V I p L 0 F 1 d G 9 S Z W 1 v d m V k Q 2 9 s d W 1 u c z E u e + C 4 q + C 4 p e C 4 s e C 4 g e C 4 l + C 4 o + C 4 s e C 4 n u C 4 o u C 5 j C w w f S Z x d W 9 0 O y w m c X V v d D t T Z W N 0 a W 9 u M S / g u J j g u L j g u K P g u I H g u L T g u I j g u I H g u L L g u K P g u Y D g u I f g u L T g u J k g K E Z J T k N J Q U w p I F x 1 M D A z Z V x 1 M D A z Z S D g u J v g u K P g u L D g u I H g u L H g u J n g u K D g u L H g u K L g u Y H g u K X g u L D g u J v g u K P g u L D g u I H g u L H g u J n g u I r g u L X g u K f g u L T g u J U g K E l O U 1 V S K S 9 B d X R v U m V t b 3 Z l Z E N v b H V t b n M x L n v g u Y D g u J v g u L T g u J Q s M X 0 m c X V v d D s s J n F 1 b 3 Q 7 U 2 V j d G l v b j E v 4 L i Y 4 L i 4 4 L i j 4 L i B 4 L i 0 4 L i I 4 L i B 4 L i y 4 L i j 4 L m A 4 L i H 4 L i 0 4 L i Z I C h G S U 5 D S U F M K S B c d T A w M 2 V c d T A w M 2 U g 4 L i b 4 L i j 4 L i w 4 L i B 4 L i x 4 L i Z 4 L i g 4 L i x 4 L i i 4 L m B 4 L i l 4 L i w 4 L i b 4 L i j 4 L i w 4 L i B 4 L i x 4 L i Z 4 L i K 4 L i 1 4 L i n 4 L i 0 4 L i V I C h J T l N V U i k v Q X V 0 b 1 J l b W 9 2 Z W R D b 2 x 1 b W 5 z M S 5 7 4 L i q 4 L i 5 4 L i H 4 L i q 4 L i 4 4 L i U L D J 9 J n F 1 b 3 Q 7 L C Z x d W 9 0 O 1 N l Y 3 R p b 2 4 x L + C 4 m O C 4 u O C 4 o + C 4 g e C 4 t O C 4 i O C 4 g e C 4 s u C 4 o + C 5 g O C 4 h + C 4 t O C 4 m S A o R k l O Q 0 l B T C k g X H U w M D N l X H U w M D N l I O C 4 m + C 4 o + C 4 s O C 4 g e C 4 s e C 4 m e C 4 o O C 4 s e C 4 o u C 5 g e C 4 p e C 4 s O C 4 m + C 4 o + C 4 s O C 4 g e C 4 s e C 4 m e C 4 i u C 4 t e C 4 p + C 4 t O C 4 l S A o S U 5 T V V I p L 0 F 1 d G 9 S Z W 1 v d m V k Q 2 9 s d W 1 u c z E u e + C 4 l e C 5 i O C 4 s + C 4 q u C 4 u O C 4 l C w z f S Z x d W 9 0 O y w m c X V v d D t T Z W N 0 a W 9 u M S / g u J j g u L j g u K P g u I H g u L T g u I j g u I H g u L L g u K P g u Y D g u I f g u L T g u J k g K E Z J T k N J Q U w p I F x 1 M D A z Z V x 1 M D A z Z S D g u J v g u K P g u L D g u I H g u L H g u J n g u K D g u L H g u K L g u Y H g u K X g u L D g u J v g u K P g u L D g u I H g u L H g u J n g u I r g u L X g u K f g u L T g u J U g K E l O U 1 V S K S 9 B d X R v U m V t b 3 Z l Z E N v b H V t b n M x L n v g u K X g u Y j g u L L g u K r g u L j g u J Q s N H 0 m c X V v d D s s J n F 1 b 3 Q 7 U 2 V j d G l v b j E v 4 L i Y 4 L i 4 4 L i j 4 L i B 4 L i 0 4 L i I 4 L i B 4 L i y 4 L i j 4 L m A 4 L i H 4 L i 0 4 L i Z I C h G S U 5 D S U F M K S B c d T A w M 2 V c d T A w M 2 U g 4 L i b 4 L i j 4 L i w 4 L i B 4 L i x 4 L i Z 4 L i g 4 L i x 4 L i i 4 L m B 4 L i l 4 L i w 4 L i b 4 L i j 4 L i w 4 L i B 4 L i x 4 L i Z 4 L i K 4 L i 1 4 L i n 4 L i 0 4 L i V I C h J T l N V U i k v Q X V 0 b 1 J l b W 9 2 Z W R D b 2 x 1 b W 5 z M S 5 7 4 L m A 4 L i b 4 L i l 4 L i 1 4 L m I 4 L i i 4 L i Z I O C 5 g e C 4 m + C 4 p e C 4 h y w 1 f S Z x d W 9 0 O y w m c X V v d D t T Z W N 0 a W 9 u M S / g u J j g u L j g u K P g u I H g u L T g u I j g u I H g u L L g u K P g u Y D g u I f g u L T g u J k g K E Z J T k N J Q U w p I F x 1 M D A z Z V x 1 M D A z Z S D g u J v g u K P g u L D g u I H g u L H g u J n g u K D g u L H g u K L g u Y H g u K X g u L D g u J v g u K P g u L D g u I H g u L H g u J n g u I r g u L X g u K f g u L T g u J U g K E l O U 1 V S K S 9 B d X R v U m V t b 3 Z l Z E N v b H V t b n M x L n s l 4 L m A 4 L i b 4 L i l 4 L i 1 4 L m I 4 L i i 4 L i Z I O C 5 g e C 4 m + C 4 p e C 4 h y w 2 f S Z x d W 9 0 O y w m c X V v d D t T Z W N 0 a W 9 u M S / g u J j g u L j g u K P g u I H g u L T g u I j g u I H g u L L g u K P g u Y D g u I f g u L T g u J k g K E Z J T k N J Q U w p I F x 1 M D A z Z V x 1 M D A z Z S D g u J v g u K P g u L D g u I H g u L H g u J n g u K D g u L H g u K L g u Y H g u K X g u L D g u J v g u K P g u L D g u I H g u L H g u J n g u I r g u L X g u K f g u L T g u J U g K E l O U 1 V S K S 9 B d X R v U m V t b 3 Z l Z E N v b H V t b n M x L n v g u Y D g u K r g u J n g u K 0 g 4 L i L 4 L i 3 4 L m J 4 L i t L D d 9 J n F 1 b 3 Q 7 L C Z x d W 9 0 O 1 N l Y 3 R p b 2 4 x L + C 4 m O C 4 u O C 4 o + C 4 g e C 4 t O C 4 i O C 4 g e C 4 s u C 4 o + C 5 g O C 4 h + C 4 t O C 4 m S A o R k l O Q 0 l B T C k g X H U w M D N l X H U w M D N l I O C 4 m + C 4 o + C 4 s O C 4 g e C 4 s e C 4 m e C 4 o O C 4 s e C 4 o u C 5 g e C 4 p e C 4 s O C 4 m + C 4 o + C 4 s O C 4 g e C 4 s e C 4 m e C 4 i u C 4 t e C 4 p + C 4 t O C 4 l S A o S U 5 T V V I p L 0 F 1 d G 9 S Z W 1 v d m V k Q 2 9 s d W 1 u c z E u e + C 5 g O C 4 q u C 4 m e C 4 r S D g u I L g u L L g u K I s O H 0 m c X V v d D s s J n F 1 b 3 Q 7 U 2 V j d G l v b j E v 4 L i Y 4 L i 4 4 L i j 4 L i B 4 L i 0 4 L i I 4 L i B 4 L i y 4 L i j 4 L m A 4 L i H 4 L i 0 4 L i Z I C h G S U 5 D S U F M K S B c d T A w M 2 V c d T A w M 2 U g 4 L i b 4 L i j 4 L i w 4 L i B 4 L i x 4 L i Z 4 L i g 4 L i x 4 L i i 4 L m B 4 L i l 4 L i w 4 L i b 4 L i j 4 L i w 4 L i B 4 L i x 4 L i Z 4 L i K 4 L i 1 4 L i n 4 L i 0 4 L i V I C h J T l N V U i k v Q X V 0 b 1 J l b W 9 2 Z W R D b 2 x 1 b W 5 z M S 5 7 4 L i b 4 L i j 4 L i 0 4 L i h 4 L i y 4 L i T I C j g u K v g u L j g u Y n g u J k p L D l 9 J n F 1 b 3 Q 7 L C Z x d W 9 0 O 1 N l Y 3 R p b 2 4 x L + C 4 m O C 4 u O C 4 o + C 4 g e C 4 t O C 4 i O C 4 g e C 4 s u C 4 o + C 5 g O C 4 h + C 4 t O C 4 m S A o R k l O Q 0 l B T C k g X H U w M D N l X H U w M D N l I O C 4 m + C 4 o + C 4 s O C 4 g e C 4 s e C 4 m e C 4 o O C 4 s e C 4 o u C 5 g e C 4 p e C 4 s O C 4 m + C 4 o + C 4 s O C 4 g e C 4 s e C 4 m e C 4 i u C 4 t e C 4 p + C 4 t O C 4 l S A o S U 5 T V V I p L 0 F 1 d G 9 S Z W 1 v d m V k Q 2 9 s d W 1 u c z E u e + C 4 o e C 4 u e C 4 p e C 4 h O C 5 i O C 4 s i A o X H U w M D I 3 M D A w I O C 4 m u C 4 s u C 4 l y k s M T B 9 J n F 1 b 3 Q 7 X S w m c X V v d D t D b 2 x 1 b W 5 D b 3 V u d C Z x d W 9 0 O z o x M S w m c X V v d D t L Z X l D b 2 x 1 b W 5 O Y W 1 l c y Z x d W 9 0 O z p b X S w m c X V v d D t D b 2 x 1 b W 5 J Z G V u d G l 0 a W V z J n F 1 b 3 Q 7 O l s m c X V v d D t T Z W N 0 a W 9 u M S / g u J j g u L j g u K P g u I H g u L T g u I j g u I H g u L L g u K P g u Y D g u I f g u L T g u J k g K E Z J T k N J Q U w p I F x 1 M D A z Z V x 1 M D A z Z S D g u J v g u K P g u L D g u I H g u L H g u J n g u K D g u L H g u K L g u Y H g u K X g u L D g u J v g u K P g u L D g u I H g u L H g u J n g u I r g u L X g u K f g u L T g u J U g K E l O U 1 V S K S 9 B d X R v U m V t b 3 Z l Z E N v b H V t b n M x L n v g u K v g u K X g u L H g u I H g u J f g u K P g u L H g u J 7 g u K L g u Y w s M H 0 m c X V v d D s s J n F 1 b 3 Q 7 U 2 V j d G l v b j E v 4 L i Y 4 L i 4 4 L i j 4 L i B 4 L i 0 4 L i I 4 L i B 4 L i y 4 L i j 4 L m A 4 L i H 4 L i 0 4 L i Z I C h G S U 5 D S U F M K S B c d T A w M 2 V c d T A w M 2 U g 4 L i b 4 L i j 4 L i w 4 L i B 4 L i x 4 L i Z 4 L i g 4 L i x 4 L i i 4 L m B 4 L i l 4 L i w 4 L i b 4 L i j 4 L i w 4 L i B 4 L i x 4 L i Z 4 L i K 4 L i 1 4 L i n 4 L i 0 4 L i V I C h J T l N V U i k v Q X V 0 b 1 J l b W 9 2 Z W R D b 2 x 1 b W 5 z M S 5 7 4 L m A 4 L i b 4 L i 0 4 L i U L D F 9 J n F 1 b 3 Q 7 L C Z x d W 9 0 O 1 N l Y 3 R p b 2 4 x L + C 4 m O C 4 u O C 4 o + C 4 g e C 4 t O C 4 i O C 4 g e C 4 s u C 4 o + C 5 g O C 4 h + C 4 t O C 4 m S A o R k l O Q 0 l B T C k g X H U w M D N l X H U w M D N l I O C 4 m + C 4 o + C 4 s O C 4 g e C 4 s e C 4 m e C 4 o O C 4 s e C 4 o u C 5 g e C 4 p e C 4 s O C 4 m + C 4 o + C 4 s O C 4 g e C 4 s e C 4 m e C 4 i u C 4 t e C 4 p + C 4 t O C 4 l S A o S U 5 T V V I p L 0 F 1 d G 9 S Z W 1 v d m V k Q 2 9 s d W 1 u c z E u e + C 4 q u C 4 u e C 4 h + C 4 q u C 4 u O C 4 l C w y f S Z x d W 9 0 O y w m c X V v d D t T Z W N 0 a W 9 u M S / g u J j g u L j g u K P g u I H g u L T g u I j g u I H g u L L g u K P g u Y D g u I f g u L T g u J k g K E Z J T k N J Q U w p I F x 1 M D A z Z V x 1 M D A z Z S D g u J v g u K P g u L D g u I H g u L H g u J n g u K D g u L H g u K L g u Y H g u K X g u L D g u J v g u K P g u L D g u I H g u L H g u J n g u I r g u L X g u K f g u L T g u J U g K E l O U 1 V S K S 9 B d X R v U m V t b 3 Z l Z E N v b H V t b n M x L n v g u J X g u Y j g u L P g u K r g u L j g u J Q s M 3 0 m c X V v d D s s J n F 1 b 3 Q 7 U 2 V j d G l v b j E v 4 L i Y 4 L i 4 4 L i j 4 L i B 4 L i 0 4 L i I 4 L i B 4 L i y 4 L i j 4 L m A 4 L i H 4 L i 0 4 L i Z I C h G S U 5 D S U F M K S B c d T A w M 2 V c d T A w M 2 U g 4 L i b 4 L i j 4 L i w 4 L i B 4 L i x 4 L i Z 4 L i g 4 L i x 4 L i i 4 L m B 4 L i l 4 L i w 4 L i b 4 L i j 4 L i w 4 L i B 4 L i x 4 L i Z 4 L i K 4 L i 1 4 L i n 4 L i 0 4 L i V I C h J T l N V U i k v Q X V 0 b 1 J l b W 9 2 Z W R D b 2 x 1 b W 5 z M S 5 7 4 L i l 4 L m I 4 L i y 4 L i q 4 L i 4 4 L i U L D R 9 J n F 1 b 3 Q 7 L C Z x d W 9 0 O 1 N l Y 3 R p b 2 4 x L + C 4 m O C 4 u O C 4 o + C 4 g e C 4 t O C 4 i O C 4 g e C 4 s u C 4 o + C 5 g O C 4 h + C 4 t O C 4 m S A o R k l O Q 0 l B T C k g X H U w M D N l X H U w M D N l I O C 4 m + C 4 o + C 4 s O C 4 g e C 4 s e C 4 m e C 4 o O C 4 s e C 4 o u C 5 g e C 4 p e C 4 s O C 4 m + C 4 o + C 4 s O C 4 g e C 4 s e C 4 m e C 4 i u C 4 t e C 4 p + C 4 t O C 4 l S A o S U 5 T V V I p L 0 F 1 d G 9 S Z W 1 v d m V k Q 2 9 s d W 1 u c z E u e + C 5 g O C 4 m + C 4 p e C 4 t e C 5 i O C 4 o u C 4 m S D g u Y H g u J v g u K X g u I c s N X 0 m c X V v d D s s J n F 1 b 3 Q 7 U 2 V j d G l v b j E v 4 L i Y 4 L i 4 4 L i j 4 L i B 4 L i 0 4 L i I 4 L i B 4 L i y 4 L i j 4 L m A 4 L i H 4 L i 0 4 L i Z I C h G S U 5 D S U F M K S B c d T A w M 2 V c d T A w M 2 U g 4 L i b 4 L i j 4 L i w 4 L i B 4 L i x 4 L i Z 4 L i g 4 L i x 4 L i i 4 L m B 4 L i l 4 L i w 4 L i b 4 L i j 4 L i w 4 L i B 4 L i x 4 L i Z 4 L i K 4 L i 1 4 L i n 4 L i 0 4 L i V I C h J T l N V U i k v Q X V 0 b 1 J l b W 9 2 Z W R D b 2 x 1 b W 5 z M S 5 7 J e C 5 g O C 4 m + C 4 p e C 4 t e C 5 i O C 4 o u C 4 m S D g u Y H g u J v g u K X g u I c s N n 0 m c X V v d D s s J n F 1 b 3 Q 7 U 2 V j d G l v b j E v 4 L i Y 4 L i 4 4 L i j 4 L i B 4 L i 0 4 L i I 4 L i B 4 L i y 4 L i j 4 L m A 4 L i H 4 L i 0 4 L i Z I C h G S U 5 D S U F M K S B c d T A w M 2 V c d T A w M 2 U g 4 L i b 4 L i j 4 L i w 4 L i B 4 L i x 4 L i Z 4 L i g 4 L i x 4 L i i 4 L m B 4 L i l 4 L i w 4 L i b 4 L i j 4 L i w 4 L i B 4 L i x 4 L i Z 4 L i K 4 L i 1 4 L i n 4 L i 0 4 L i V I C h J T l N V U i k v Q X V 0 b 1 J l b W 9 2 Z W R D b 2 x 1 b W 5 z M S 5 7 4 L m A 4 L i q 4 L i Z 4 L i t I O C 4 i + C 4 t + C 5 i e C 4 r S w 3 f S Z x d W 9 0 O y w m c X V v d D t T Z W N 0 a W 9 u M S / g u J j g u L j g u K P g u I H g u L T g u I j g u I H g u L L g u K P g u Y D g u I f g u L T g u J k g K E Z J T k N J Q U w p I F x 1 M D A z Z V x 1 M D A z Z S D g u J v g u K P g u L D g u I H g u L H g u J n g u K D g u L H g u K L g u Y H g u K X g u L D g u J v g u K P g u L D g u I H g u L H g u J n g u I r g u L X g u K f g u L T g u J U g K E l O U 1 V S K S 9 B d X R v U m V t b 3 Z l Z E N v b H V t b n M x L n v g u Y D g u K r g u J n g u K 0 g 4 L i C 4 L i y 4 L i i L D h 9 J n F 1 b 3 Q 7 L C Z x d W 9 0 O 1 N l Y 3 R p b 2 4 x L + C 4 m O C 4 u O C 4 o + C 4 g e C 4 t O C 4 i O C 4 g e C 4 s u C 4 o + C 5 g O C 4 h + C 4 t O C 4 m S A o R k l O Q 0 l B T C k g X H U w M D N l X H U w M D N l I O C 4 m + C 4 o + C 4 s O C 4 g e C 4 s e C 4 m e C 4 o O C 4 s e C 4 o u C 5 g e C 4 p e C 4 s O C 4 m + C 4 o + C 4 s O C 4 g e C 4 s e C 4 m e C 4 i u C 4 t e C 4 p + C 4 t O C 4 l S A o S U 5 T V V I p L 0 F 1 d G 9 S Z W 1 v d m V k Q 2 9 s d W 1 u c z E u e + C 4 m + C 4 o + C 4 t O C 4 o e C 4 s u C 4 k y A o 4 L i r 4 L i 4 4 L m J 4 L i Z K S w 5 f S Z x d W 9 0 O y w m c X V v d D t T Z W N 0 a W 9 u M S / g u J j g u L j g u K P g u I H g u L T g u I j g u I H g u L L g u K P g u Y D g u I f g u L T g u J k g K E Z J T k N J Q U w p I F x 1 M D A z Z V x 1 M D A z Z S D g u J v g u K P g u L D g u I H g u L H g u J n g u K D g u L H g u K L g u Y H g u K X g u L D g u J v g u K P g u L D g u I H g u L H g u J n g u I r g u L X g u K f g u L T g u J U g K E l O U 1 V S K S 9 B d X R v U m V t b 3 Z l Z E N v b H V t b n M x L n v g u K H g u L n g u K X g u I T g u Y j g u L I g K F x 1 M D A y N z A w M C D g u J r g u L L g u J c p L D E w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J U U w J U I 4 J T k 4 J U U w J U I 4 J U I 4 J U U w J U I 4 J U E z J U U w J U I 4 J T g x J U U w J U I 4 J U I 0 J U U w J U I 4 J T g 4 J U U w J U I 4 J T g x J U U w J U I 4 J U I y J U U w J U I 4 J U E z J U U w J U I 5 J T g w J U U w J U I 4 J T g 3 J U U w J U I 4 J U I 0 J U U w J U I 4 J T k 5 J T I w K E Z J T k N J Q U w p J T I w J T N F J T N F J T I w J U U w J U I 4 J T l C J U U w J U I 4 J U E z J U U w J U I 4 J U I w J U U w J U I 4 J T g x J U U w J U I 4 J U I x J U U w J U I 4 J T k 5 J U U w J U I 4 J U E w J U U w J U I 4 J U I x J U U w J U I 4 J U E y J U U w J U I 5 J T g x J U U w J U I 4 J U E 1 J U U w J U I 4 J U I w J U U w J U I 4 J T l C J U U w J U I 4 J U E z J U U w J U I 4 J U I w J U U w J U I 4 J T g x J U U w J U I 4 J U I x J U U w J U I 4 J T k 5 J U U w J U I 4 J T h B J U U w J U I 4 J U I 1 J U U w J U I 4 J U E 3 J U U w J U I 4 J U I 0 J U U w J U I 4 J T k 1 J T I w K E l O U 1 V S K S U y M C g 0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T A l Q j g l O T g l R T A l Q j g l Q j g l R T A l Q j g l Q T M l R T A l Q j g l O D E l R T A l Q j g l Q j Q l R T A l Q j g l O D g l R T A l Q j g l O D E l R T A l Q j g l Q j I l R T A l Q j g l Q T M l R T A l Q j k l O D A l R T A l Q j g l O D c l R T A l Q j g l Q j Q l R T A l Q j g l O T k l M j A o R k l O Q 0 l B T C k l M j A l M 0 U l M 0 U l M j A l R T A l Q j g l O U I l R T A l Q j g l Q T M l R T A l Q j g l Q j A l R T A l Q j g l O D E l R T A l Q j g l Q j E l R T A l Q j g l O T k l R T A l Q j g l Q T A l R T A l Q j g l Q j E l R T A l Q j g l Q T I l R T A l Q j k l O D E l R T A l Q j g l Q T U l R T A l Q j g l Q j A l R T A l Q j g l O U I l R T A l Q j g l Q T M l R T A l Q j g l Q j A l R T A l Q j g l O D E l R T A l Q j g l Q j E l R T A l Q j g l O T k l R T A l Q j g l O E E l R T A l Q j g l Q j U l R T A l Q j g l Q T c l R T A l Q j g l Q j Q l R T A l Q j g l O T U l M j A o S U 5 T V V I p J T I w K D Q p L 0 R h d G E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U w J U I 4 J T k 4 J U U w J U I 4 J U I 4 J U U w J U I 4 J U E z J U U w J U I 4 J T g x J U U w J U I 4 J U I 0 J U U w J U I 4 J T g 4 J U U w J U I 4 J T g x J U U w J U I 4 J U I y J U U w J U I 4 J U E z J U U w J U I 5 J T g w J U U w J U I 4 J T g 3 J U U w J U I 4 J U I 0 J U U w J U I 4 J T k 5 J T I w K E Z J T k N J Q U w p J T I w J T N F J T N F J T I w J U U w J U I 4 J T l C J U U w J U I 4 J U E z J U U w J U I 4 J U I w J U U w J U I 4 J T g x J U U w J U I 4 J U I x J U U w J U I 4 J T k 5 J U U w J U I 4 J U E w J U U w J U I 4 J U I x J U U w J U I 4 J U E y J U U w J U I 5 J T g x J U U w J U I 4 J U E 1 J U U w J U I 4 J U I w J U U w J U I 4 J T l C J U U w J U I 4 J U E z J U U w J U I 4 J U I w J U U w J U I 4 J T g x J U U w J U I 4 J U I x J U U w J U I 4 J T k 5 J U U w J U I 4 J T h B J U U w J U I 4 J U I 1 J U U w J U I 4 J U E 3 J U U w J U I 4 J U I 0 J U U w J U I 4 J T k 1 J T I w K E l O U 1 V S K S U y M C g 0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F M C V C O C U 5 Q S V F M C V C O C V B M y V F M C V C O C V C N C V F M C V C O C U 4 M S V F M C V C O C V C M i V F M C V C O C V B M y U y M C h T R V J W S U N F K S U y M C U z R S U z R S U y M C V F M C V C O C U 4 M S V F M C V C O C V C M i V F M C V C O C V B M y V F M C V C O S U 4 M S V F M C V C O C U 5 R S V F M C V C O C U 5 N y V F M C V C O C V B M i V F M C V C O S U 4 Q y U y M C h I R U x U S C k l M j A o N C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S I g L z 4 8 R W 5 0 c n k g V H l w Z T 0 i U X V l c n l J R C I g V m F s d W U 9 I n M x Z j c 3 M D Q z Y i 0 2 Y T h i L T R k Z W Y t O D V i Z C 1 i M G M 1 M z Z m N z Y 2 Z D c i I C 8 + P E V u d H J 5 I F R 5 c G U 9 I k Z p b G x F c n J v c k N v Z G U i I F Z h b H V l P S J z V W 5 r b m 9 3 b i I g L z 4 8 R W 5 0 c n k g V H l w Z T 0 i Q W R k Z W R U b 0 R h d G F N b 2 R l b C I g V m F s d W U 9 I m w w I i A v P j x F b n R y e S B U e X B l P S J G a W x s T G F z d F V w Z G F 0 Z W Q i I F Z h b H V l P S J k M j A y N C 0 w N C 0 x O F Q x M D o x M D o x N i 4 y N D Y 5 N j c y W i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E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+ C 4 m u C 4 o + C 4 t O C 4 g e C 4 s u C 4 o y A o U 0 V S V k l D R S k g X H U w M D N l X H U w M D N l I O C 4 g e C 4 s u C 4 o + C 5 g e C 4 n u C 4 l + C 4 o u C 5 j C A o S E V M V E g p L 0 F 1 d G 9 S Z W 1 v d m V k Q 2 9 s d W 1 u c z E u e + C 4 q + C 4 p e C 4 s e C 4 g e C 4 l + C 4 o + C 4 s e C 4 n u C 4 o u C 5 j C w w f S Z x d W 9 0 O y w m c X V v d D t T Z W N 0 a W 9 u M S / g u J r g u K P g u L T g u I H g u L L g u K M g K F N F U l Z J Q 0 U p I F x 1 M D A z Z V x 1 M D A z Z S D g u I H g u L L g u K P g u Y H g u J 7 g u J f g u K L g u Y w g K E h F T F R I K S 9 B d X R v U m V t b 3 Z l Z E N v b H V t b n M x L n v g u Y D g u J v g u L T g u J Q s M X 0 m c X V v d D s s J n F 1 b 3 Q 7 U 2 V j d G l v b j E v 4 L i a 4 L i j 4 L i 0 4 L i B 4 L i y 4 L i j I C h T R V J W S U N F K S B c d T A w M 2 V c d T A w M 2 U g 4 L i B 4 L i y 4 L i j 4 L m B 4 L i e 4 L i X 4 L i i 4 L m M I C h I R U x U S C k v Q X V 0 b 1 J l b W 9 2 Z W R D b 2 x 1 b W 5 z M S 5 7 4 L i q 4 L i 5 4 L i H 4 L i q 4 L i 4 4 L i U L D J 9 J n F 1 b 3 Q 7 L C Z x d W 9 0 O 1 N l Y 3 R p b 2 4 x L + C 4 m u C 4 o + C 4 t O C 4 g e C 4 s u C 4 o y A o U 0 V S V k l D R S k g X H U w M D N l X H U w M D N l I O C 4 g e C 4 s u C 4 o + C 5 g e C 4 n u C 4 l + C 4 o u C 5 j C A o S E V M V E g p L 0 F 1 d G 9 S Z W 1 v d m V k Q 2 9 s d W 1 u c z E u e + C 4 l e C 5 i O C 4 s + C 4 q u C 4 u O C 4 l C w z f S Z x d W 9 0 O y w m c X V v d D t T Z W N 0 a W 9 u M S / g u J r g u K P g u L T g u I H g u L L g u K M g K F N F U l Z J Q 0 U p I F x 1 M D A z Z V x 1 M D A z Z S D g u I H g u L L g u K P g u Y H g u J 7 g u J f g u K L g u Y w g K E h F T F R I K S 9 B d X R v U m V t b 3 Z l Z E N v b H V t b n M x L n v g u K X g u Y j g u L L g u K r g u L j g u J Q s N H 0 m c X V v d D s s J n F 1 b 3 Q 7 U 2 V j d G l v b j E v 4 L i a 4 L i j 4 L i 0 4 L i B 4 L i y 4 L i j I C h T R V J W S U N F K S B c d T A w M 2 V c d T A w M 2 U g 4 L i B 4 L i y 4 L i j 4 L m B 4 L i e 4 L i X 4 L i i 4 L m M I C h I R U x U S C k v Q X V 0 b 1 J l b W 9 2 Z W R D b 2 x 1 b W 5 z M S 5 7 4 L m A 4 L i b 4 L i l 4 L i 1 4 L m I 4 L i i 4 L i Z I O C 5 g e C 4 m + C 4 p e C 4 h y w 1 f S Z x d W 9 0 O y w m c X V v d D t T Z W N 0 a W 9 u M S / g u J r g u K P g u L T g u I H g u L L g u K M g K F N F U l Z J Q 0 U p I F x 1 M D A z Z V x 1 M D A z Z S D g u I H g u L L g u K P g u Y H g u J 7 g u J f g u K L g u Y w g K E h F T F R I K S 9 B d X R v U m V t b 3 Z l Z E N v b H V t b n M x L n s l 4 L m A 4 L i b 4 L i l 4 L i 1 4 L m I 4 L i i 4 L i Z I O C 5 g e C 4 m + C 4 p e C 4 h y w 2 f S Z x d W 9 0 O y w m c X V v d D t T Z W N 0 a W 9 u M S / g u J r g u K P g u L T g u I H g u L L g u K M g K F N F U l Z J Q 0 U p I F x 1 M D A z Z V x 1 M D A z Z S D g u I H g u L L g u K P g u Y H g u J 7 g u J f g u K L g u Y w g K E h F T F R I K S 9 B d X R v U m V t b 3 Z l Z E N v b H V t b n M x L n v g u Y D g u K r g u J n g u K 0 g 4 L i L 4 L i 3 4 L m J 4 L i t L D d 9 J n F 1 b 3 Q 7 L C Z x d W 9 0 O 1 N l Y 3 R p b 2 4 x L + C 4 m u C 4 o + C 4 t O C 4 g e C 4 s u C 4 o y A o U 0 V S V k l D R S k g X H U w M D N l X H U w M D N l I O C 4 g e C 4 s u C 4 o + C 5 g e C 4 n u C 4 l + C 4 o u C 5 j C A o S E V M V E g p L 0 F 1 d G 9 S Z W 1 v d m V k Q 2 9 s d W 1 u c z E u e + C 5 g O C 4 q u C 4 m e C 4 r S D g u I L g u L L g u K I s O H 0 m c X V v d D s s J n F 1 b 3 Q 7 U 2 V j d G l v b j E v 4 L i a 4 L i j 4 L i 0 4 L i B 4 L i y 4 L i j I C h T R V J W S U N F K S B c d T A w M 2 V c d T A w M 2 U g 4 L i B 4 L i y 4 L i j 4 L m B 4 L i e 4 L i X 4 L i i 4 L m M I C h I R U x U S C k v Q X V 0 b 1 J l b W 9 2 Z W R D b 2 x 1 b W 5 z M S 5 7 4 L i b 4 L i j 4 L i 0 4 L i h 4 L i y 4 L i T I C j g u K v g u L j g u Y n g u J k p L D l 9 J n F 1 b 3 Q 7 L C Z x d W 9 0 O 1 N l Y 3 R p b 2 4 x L + C 4 m u C 4 o + C 4 t O C 4 g e C 4 s u C 4 o y A o U 0 V S V k l D R S k g X H U w M D N l X H U w M D N l I O C 4 g e C 4 s u C 4 o + C 5 g e C 4 n u C 4 l + C 4 o u C 5 j C A o S E V M V E g p L 0 F 1 d G 9 S Z W 1 v d m V k Q 2 9 s d W 1 u c z E u e + C 4 o e C 4 u e C 4 p e C 4 h O C 5 i O C 4 s i A o X H U w M D I 3 M D A w I O C 4 m u C 4 s u C 4 l y k s M T B 9 J n F 1 b 3 Q 7 X S w m c X V v d D t D b 2 x 1 b W 5 D b 3 V u d C Z x d W 9 0 O z o x M S w m c X V v d D t L Z X l D b 2 x 1 b W 5 O Y W 1 l c y Z x d W 9 0 O z p b X S w m c X V v d D t D b 2 x 1 b W 5 J Z G V u d G l 0 a W V z J n F 1 b 3 Q 7 O l s m c X V v d D t T Z W N 0 a W 9 u M S / g u J r g u K P g u L T g u I H g u L L g u K M g K F N F U l Z J Q 0 U p I F x 1 M D A z Z V x 1 M D A z Z S D g u I H g u L L g u K P g u Y H g u J 7 g u J f g u K L g u Y w g K E h F T F R I K S 9 B d X R v U m V t b 3 Z l Z E N v b H V t b n M x L n v g u K v g u K X g u L H g u I H g u J f g u K P g u L H g u J 7 g u K L g u Y w s M H 0 m c X V v d D s s J n F 1 b 3 Q 7 U 2 V j d G l v b j E v 4 L i a 4 L i j 4 L i 0 4 L i B 4 L i y 4 L i j I C h T R V J W S U N F K S B c d T A w M 2 V c d T A w M 2 U g 4 L i B 4 L i y 4 L i j 4 L m B 4 L i e 4 L i X 4 L i i 4 L m M I C h I R U x U S C k v Q X V 0 b 1 J l b W 9 2 Z W R D b 2 x 1 b W 5 z M S 5 7 4 L m A 4 L i b 4 L i 0 4 L i U L D F 9 J n F 1 b 3 Q 7 L C Z x d W 9 0 O 1 N l Y 3 R p b 2 4 x L + C 4 m u C 4 o + C 4 t O C 4 g e C 4 s u C 4 o y A o U 0 V S V k l D R S k g X H U w M D N l X H U w M D N l I O C 4 g e C 4 s u C 4 o + C 5 g e C 4 n u C 4 l + C 4 o u C 5 j C A o S E V M V E g p L 0 F 1 d G 9 S Z W 1 v d m V k Q 2 9 s d W 1 u c z E u e + C 4 q u C 4 u e C 4 h + C 4 q u C 4 u O C 4 l C w y f S Z x d W 9 0 O y w m c X V v d D t T Z W N 0 a W 9 u M S / g u J r g u K P g u L T g u I H g u L L g u K M g K F N F U l Z J Q 0 U p I F x 1 M D A z Z V x 1 M D A z Z S D g u I H g u L L g u K P g u Y H g u J 7 g u J f g u K L g u Y w g K E h F T F R I K S 9 B d X R v U m V t b 3 Z l Z E N v b H V t b n M x L n v g u J X g u Y j g u L P g u K r g u L j g u J Q s M 3 0 m c X V v d D s s J n F 1 b 3 Q 7 U 2 V j d G l v b j E v 4 L i a 4 L i j 4 L i 0 4 L i B 4 L i y 4 L i j I C h T R V J W S U N F K S B c d T A w M 2 V c d T A w M 2 U g 4 L i B 4 L i y 4 L i j 4 L m B 4 L i e 4 L i X 4 L i i 4 L m M I C h I R U x U S C k v Q X V 0 b 1 J l b W 9 2 Z W R D b 2 x 1 b W 5 z M S 5 7 4 L i l 4 L m I 4 L i y 4 L i q 4 L i 4 4 L i U L D R 9 J n F 1 b 3 Q 7 L C Z x d W 9 0 O 1 N l Y 3 R p b 2 4 x L + C 4 m u C 4 o + C 4 t O C 4 g e C 4 s u C 4 o y A o U 0 V S V k l D R S k g X H U w M D N l X H U w M D N l I O C 4 g e C 4 s u C 4 o + C 5 g e C 4 n u C 4 l + C 4 o u C 5 j C A o S E V M V E g p L 0 F 1 d G 9 S Z W 1 v d m V k Q 2 9 s d W 1 u c z E u e + C 5 g O C 4 m + C 4 p e C 4 t e C 5 i O C 4 o u C 4 m S D g u Y H g u J v g u K X g u I c s N X 0 m c X V v d D s s J n F 1 b 3 Q 7 U 2 V j d G l v b j E v 4 L i a 4 L i j 4 L i 0 4 L i B 4 L i y 4 L i j I C h T R V J W S U N F K S B c d T A w M 2 V c d T A w M 2 U g 4 L i B 4 L i y 4 L i j 4 L m B 4 L i e 4 L i X 4 L i i 4 L m M I C h I R U x U S C k v Q X V 0 b 1 J l b W 9 2 Z W R D b 2 x 1 b W 5 z M S 5 7 J e C 5 g O C 4 m + C 4 p e C 4 t e C 5 i O C 4 o u C 4 m S D g u Y H g u J v g u K X g u I c s N n 0 m c X V v d D s s J n F 1 b 3 Q 7 U 2 V j d G l v b j E v 4 L i a 4 L i j 4 L i 0 4 L i B 4 L i y 4 L i j I C h T R V J W S U N F K S B c d T A w M 2 V c d T A w M 2 U g 4 L i B 4 L i y 4 L i j 4 L m B 4 L i e 4 L i X 4 L i i 4 L m M I C h I R U x U S C k v Q X V 0 b 1 J l b W 9 2 Z W R D b 2 x 1 b W 5 z M S 5 7 4 L m A 4 L i q 4 L i Z 4 L i t I O C 4 i + C 4 t + C 5 i e C 4 r S w 3 f S Z x d W 9 0 O y w m c X V v d D t T Z W N 0 a W 9 u M S / g u J r g u K P g u L T g u I H g u L L g u K M g K F N F U l Z J Q 0 U p I F x 1 M D A z Z V x 1 M D A z Z S D g u I H g u L L g u K P g u Y H g u J 7 g u J f g u K L g u Y w g K E h F T F R I K S 9 B d X R v U m V t b 3 Z l Z E N v b H V t b n M x L n v g u Y D g u K r g u J n g u K 0 g 4 L i C 4 L i y 4 L i i L D h 9 J n F 1 b 3 Q 7 L C Z x d W 9 0 O 1 N l Y 3 R p b 2 4 x L + C 4 m u C 4 o + C 4 t O C 4 g e C 4 s u C 4 o y A o U 0 V S V k l D R S k g X H U w M D N l X H U w M D N l I O C 4 g e C 4 s u C 4 o + C 5 g e C 4 n u C 4 l + C 4 o u C 5 j C A o S E V M V E g p L 0 F 1 d G 9 S Z W 1 v d m V k Q 2 9 s d W 1 u c z E u e + C 4 m + C 4 o + C 4 t O C 4 o e C 4 s u C 4 k y A o 4 L i r 4 L i 4 4 L m J 4 L i Z K S w 5 f S Z x d W 9 0 O y w m c X V v d D t T Z W N 0 a W 9 u M S / g u J r g u K P g u L T g u I H g u L L g u K M g K F N F U l Z J Q 0 U p I F x 1 M D A z Z V x 1 M D A z Z S D g u I H g u L L g u K P g u Y H g u J 7 g u J f g u K L g u Y w g K E h F T F R I K S 9 B d X R v U m V t b 3 Z l Z E N v b H V t b n M x L n v g u K H g u L n g u K X g u I T g u Y j g u L I g K F x 1 M D A y N z A w M C D g u J r g u L L g u J c p L D E w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J U U w J U I 4 J T l B J U U w J U I 4 J U E z J U U w J U I 4 J U I 0 J U U w J U I 4 J T g x J U U w J U I 4 J U I y J U U w J U I 4 J U E z J T I w K F N F U l Z J Q 0 U p J T I w J T N F J T N F J T I w J U U w J U I 4 J T g x J U U w J U I 4 J U I y J U U w J U I 4 J U E z J U U w J U I 5 J T g x J U U w J U I 4 J T l F J U U w J U I 4 J T k 3 J U U w J U I 4 J U E y J U U w J U I 5 J T h D J T I w K E h F T F R I K S U y M C g 0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T A l Q j g l O U E l R T A l Q j g l Q T M l R T A l Q j g l Q j Q l R T A l Q j g l O D E l R T A l Q j g l Q j I l R T A l Q j g l Q T M l M j A o U 0 V S V k l D R S k l M j A l M 0 U l M 0 U l M j A l R T A l Q j g l O D E l R T A l Q j g l Q j I l R T A l Q j g l Q T M l R T A l Q j k l O D E l R T A l Q j g l O U U l R T A l Q j g l O T c l R T A l Q j g l Q T I l R T A l Q j k l O E M l M j A o S E V M V E g p J T I w K D Q p L 0 R h d G E y M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F M C V C O C U 5 Q S V F M C V C O C V B M y V F M C V C O C V C N C V F M C V C O C U 4 M S V F M C V C O C V C M i V F M C V C O C V B M y U y M C h T R V J W S U N F K S U y M C U z R S U z R S U y M C V F M C V C O C U 4 M S V F M C V C O C V C M i V F M C V C O C V B M y V F M C V C O S U 4 M S V F M C V C O C U 5 R S V F M C V C O C U 5 N y V F M C V C O C V B M i V F M C V C O S U 4 Q y U y M C h I R U x U S C k l M j A o N C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T A l Q j g l O U E l R T A l Q j g l Q T M l R T A l Q j g l Q j Q l R T A l Q j g l O D E l R T A l Q j g l Q j I l R T A l Q j g l Q T M l M j A o U 0 V S V k l D R S k l M j A l M 0 U l M 0 U l M j A l R T A l Q j g l O D E l R T A l Q j g l Q j I l R T A l Q j g l Q T M l R T A l Q j g l O T c l R T A l Q j k l O D g l R T A l Q j g l Q U Q l R T A l Q j g l O D c l R T A l Q j k l O D A l R T A l Q j g l O T c l R T A l Q j g l Q j U l R T A l Q j k l O D g l R T A l Q j g l Q T I l R T A l Q j g l Q T c l R T A l Q j k l O D E l R T A l Q j g l Q T U l R T A l Q j g l Q j A l R T A l Q j g l Q U E l R T A l Q j g l Q j E l R T A l Q j g l O T k l R T A l Q j g l O T c l R T A l Q j g l O T k l R T A l Q j g l Q j I l R T A l Q j g l O D E l R T A l Q j g l Q j I l R T A l Q j g l Q T M l M j A o V E 9 V U k l T T S k l M j A o N C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S I g L z 4 8 R W 5 0 c n k g V H l w Z T 0 i U X V l c n l J R C I g V m F s d W U 9 I n N k Z T E x N j Y 5 M C 0 3 N D R l L T Q x Y T g t Y W F m M S 0 x Y T B h N G U 2 Y j Q 3 Y j M i I C 8 + P E V u d H J 5 I F R 5 c G U 9 I k Z p b G x F c n J v c k N v Z G U i I F Z h b H V l P S J z V W 5 r b m 9 3 b i I g L z 4 8 R W 5 0 c n k g V H l w Z T 0 i Q W R k Z W R U b 0 R h d G F N b 2 R l b C I g V m F s d W U 9 I m w w I i A v P j x F b n R y e S B U e X B l P S J G a W x s T G F z d F V w Z G F 0 Z W Q i I F Z h b H V l P S J k M j A y N C 0 w N C 0 x O F Q x M D o x M D o x N i 4 y O D I 5 N j c 2 W i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E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+ C 4 m u C 4 o + C 4 t O C 4 g e C 4 s u C 4 o y A o U 0 V S V k l D R S k g X H U w M D N l X H U w M D N l I O C 4 g e C 4 s u C 4 o + C 4 l + C 5 i O C 4 r e C 4 h + C 5 g O C 4 l + C 4 t e C 5 i O C 4 o u C 4 p + C 5 g e C 4 p e C 4 s O C 4 q u C 4 s e C 4 m e C 4 l + C 4 m e C 4 s u C 4 g e C 4 s u C 4 o y A o V E 9 V U k l T T S k v Q X V 0 b 1 J l b W 9 2 Z W R D b 2 x 1 b W 5 z M S 5 7 4 L i r 4 L i l 4 L i x 4 L i B 4 L i X 4 L i j 4 L i x 4 L i e 4 L i i 4 L m M L D B 9 J n F 1 b 3 Q 7 L C Z x d W 9 0 O 1 N l Y 3 R p b 2 4 x L + C 4 m u C 4 o + C 4 t O C 4 g e C 4 s u C 4 o y A o U 0 V S V k l D R S k g X H U w M D N l X H U w M D N l I O C 4 g e C 4 s u C 4 o + C 4 l + C 5 i O C 4 r e C 4 h + C 5 g O C 4 l + C 4 t e C 5 i O C 4 o u C 4 p + C 5 g e C 4 p e C 4 s O C 4 q u C 4 s e C 4 m e C 4 l + C 4 m e C 4 s u C 4 g e C 4 s u C 4 o y A o V E 9 V U k l T T S k v Q X V 0 b 1 J l b W 9 2 Z W R D b 2 x 1 b W 5 z M S 5 7 4 L m A 4 L i b 4 L i 0 4 L i U L D F 9 J n F 1 b 3 Q 7 L C Z x d W 9 0 O 1 N l Y 3 R p b 2 4 x L + C 4 m u C 4 o + C 4 t O C 4 g e C 4 s u C 4 o y A o U 0 V S V k l D R S k g X H U w M D N l X H U w M D N l I O C 4 g e C 4 s u C 4 o + C 4 l + C 5 i O C 4 r e C 4 h + C 5 g O C 4 l + C 4 t e C 5 i O C 4 o u C 4 p + C 5 g e C 4 p e C 4 s O C 4 q u C 4 s e C 4 m e C 4 l + C 4 m e C 4 s u C 4 g e C 4 s u C 4 o y A o V E 9 V U k l T T S k v Q X V 0 b 1 J l b W 9 2 Z W R D b 2 x 1 b W 5 z M S 5 7 4 L i q 4 L i 5 4 L i H 4 L i q 4 L i 4 4 L i U L D J 9 J n F 1 b 3 Q 7 L C Z x d W 9 0 O 1 N l Y 3 R p b 2 4 x L + C 4 m u C 4 o + C 4 t O C 4 g e C 4 s u C 4 o y A o U 0 V S V k l D R S k g X H U w M D N l X H U w M D N l I O C 4 g e C 4 s u C 4 o + C 4 l + C 5 i O C 4 r e C 4 h + C 5 g O C 4 l + C 4 t e C 5 i O C 4 o u C 4 p + C 5 g e C 4 p e C 4 s O C 4 q u C 4 s e C 4 m e C 4 l + C 4 m e C 4 s u C 4 g e C 4 s u C 4 o y A o V E 9 V U k l T T S k v Q X V 0 b 1 J l b W 9 2 Z W R D b 2 x 1 b W 5 z M S 5 7 4 L i V 4 L m I 4 L i z 4 L i q 4 L i 4 4 L i U L D N 9 J n F 1 b 3 Q 7 L C Z x d W 9 0 O 1 N l Y 3 R p b 2 4 x L + C 4 m u C 4 o + C 4 t O C 4 g e C 4 s u C 4 o y A o U 0 V S V k l D R S k g X H U w M D N l X H U w M D N l I O C 4 g e C 4 s u C 4 o + C 4 l + C 5 i O C 4 r e C 4 h + C 5 g O C 4 l + C 4 t e C 5 i O C 4 o u C 4 p + C 5 g e C 4 p e C 4 s O C 4 q u C 4 s e C 4 m e C 4 l + C 4 m e C 4 s u C 4 g e C 4 s u C 4 o y A o V E 9 V U k l T T S k v Q X V 0 b 1 J l b W 9 2 Z W R D b 2 x 1 b W 5 z M S 5 7 4 L i l 4 L m I 4 L i y 4 L i q 4 L i 4 4 L i U L D R 9 J n F 1 b 3 Q 7 L C Z x d W 9 0 O 1 N l Y 3 R p b 2 4 x L + C 4 m u C 4 o + C 4 t O C 4 g e C 4 s u C 4 o y A o U 0 V S V k l D R S k g X H U w M D N l X H U w M D N l I O C 4 g e C 4 s u C 4 o + C 4 l + C 5 i O C 4 r e C 4 h + C 5 g O C 4 l + C 4 t e C 5 i O C 4 o u C 4 p + C 5 g e C 4 p e C 4 s O C 4 q u C 4 s e C 4 m e C 4 l + C 4 m e C 4 s u C 4 g e C 4 s u C 4 o y A o V E 9 V U k l T T S k v Q X V 0 b 1 J l b W 9 2 Z W R D b 2 x 1 b W 5 z M S 5 7 4 L m A 4 L i b 4 L i l 4 L i 1 4 L m I 4 L i i 4 L i Z I O C 5 g e C 4 m + C 4 p e C 4 h y w 1 f S Z x d W 9 0 O y w m c X V v d D t T Z W N 0 a W 9 u M S / g u J r g u K P g u L T g u I H g u L L g u K M g K F N F U l Z J Q 0 U p I F x 1 M D A z Z V x 1 M D A z Z S D g u I H g u L L g u K P g u J f g u Y j g u K 3 g u I f g u Y D g u J f g u L X g u Y j g u K L g u K f g u Y H g u K X g u L D g u K r g u L H g u J n g u J f g u J n g u L L g u I H g u L L g u K M g K F R P V V J J U 0 0 p L 0 F 1 d G 9 S Z W 1 v d m V k Q 2 9 s d W 1 u c z E u e y X g u Y D g u J v g u K X g u L X g u Y j g u K L g u J k g 4 L m B 4 L i b 4 L i l 4 L i H L D Z 9 J n F 1 b 3 Q 7 L C Z x d W 9 0 O 1 N l Y 3 R p b 2 4 x L + C 4 m u C 4 o + C 4 t O C 4 g e C 4 s u C 4 o y A o U 0 V S V k l D R S k g X H U w M D N l X H U w M D N l I O C 4 g e C 4 s u C 4 o + C 4 l + C 5 i O C 4 r e C 4 h + C 5 g O C 4 l + C 4 t e C 5 i O C 4 o u C 4 p + C 5 g e C 4 p e C 4 s O C 4 q u C 4 s e C 4 m e C 4 l + C 4 m e C 4 s u C 4 g e C 4 s u C 4 o y A o V E 9 V U k l T T S k v Q X V 0 b 1 J l b W 9 2 Z W R D b 2 x 1 b W 5 z M S 5 7 4 L m A 4 L i q 4 L i Z 4 L i t I O C 4 i + C 4 t + C 5 i e C 4 r S w 3 f S Z x d W 9 0 O y w m c X V v d D t T Z W N 0 a W 9 u M S / g u J r g u K P g u L T g u I H g u L L g u K M g K F N F U l Z J Q 0 U p I F x 1 M D A z Z V x 1 M D A z Z S D g u I H g u L L g u K P g u J f g u Y j g u K 3 g u I f g u Y D g u J f g u L X g u Y j g u K L g u K f g u Y H g u K X g u L D g u K r g u L H g u J n g u J f g u J n g u L L g u I H g u L L g u K M g K F R P V V J J U 0 0 p L 0 F 1 d G 9 S Z W 1 v d m V k Q 2 9 s d W 1 u c z E u e + C 5 g O C 4 q u C 4 m e C 4 r S D g u I L g u L L g u K I s O H 0 m c X V v d D s s J n F 1 b 3 Q 7 U 2 V j d G l v b j E v 4 L i a 4 L i j 4 L i 0 4 L i B 4 L i y 4 L i j I C h T R V J W S U N F K S B c d T A w M 2 V c d T A w M 2 U g 4 L i B 4 L i y 4 L i j 4 L i X 4 L m I 4 L i t 4 L i H 4 L m A 4 L i X 4 L i 1 4 L m I 4 L i i 4 L i n 4 L m B 4 L i l 4 L i w 4 L i q 4 L i x 4 L i Z 4 L i X 4 L i Z 4 L i y 4 L i B 4 L i y 4 L i j I C h U T 1 V S S V N N K S 9 B d X R v U m V t b 3 Z l Z E N v b H V t b n M x L n v g u J v g u K P g u L T g u K H g u L L g u J M g K O C 4 q + C 4 u O C 5 i e C 4 m S k s O X 0 m c X V v d D s s J n F 1 b 3 Q 7 U 2 V j d G l v b j E v 4 L i a 4 L i j 4 L i 0 4 L i B 4 L i y 4 L i j I C h T R V J W S U N F K S B c d T A w M 2 V c d T A w M 2 U g 4 L i B 4 L i y 4 L i j 4 L i X 4 L m I 4 L i t 4 L i H 4 L m A 4 L i X 4 L i 1 4 L m I 4 L i i 4 L i n 4 L m B 4 L i l 4 L i w 4 L i q 4 L i x 4 L i Z 4 L i X 4 L i Z 4 L i y 4 L i B 4 L i y 4 L i j I C h U T 1 V S S V N N K S 9 B d X R v U m V t b 3 Z l Z E N v b H V t b n M x L n v g u K H g u L n g u K X g u I T g u Y j g u L I g K F x 1 M D A y N z A w M C D g u J r g u L L g u J c p L D E w f S Z x d W 9 0 O 1 0 s J n F 1 b 3 Q 7 Q 2 9 s d W 1 u Q 2 9 1 b n Q m c X V v d D s 6 M T E s J n F 1 b 3 Q 7 S 2 V 5 Q 2 9 s d W 1 u T m F t Z X M m c X V v d D s 6 W 1 0 s J n F 1 b 3 Q 7 Q 2 9 s d W 1 u S W R l b n R p d G l l c y Z x d W 9 0 O z p b J n F 1 b 3 Q 7 U 2 V j d G l v b j E v 4 L i a 4 L i j 4 L i 0 4 L i B 4 L i y 4 L i j I C h T R V J W S U N F K S B c d T A w M 2 V c d T A w M 2 U g 4 L i B 4 L i y 4 L i j 4 L i X 4 L m I 4 L i t 4 L i H 4 L m A 4 L i X 4 L i 1 4 L m I 4 L i i 4 L i n 4 L m B 4 L i l 4 L i w 4 L i q 4 L i x 4 L i Z 4 L i X 4 L i Z 4 L i y 4 L i B 4 L i y 4 L i j I C h U T 1 V S S V N N K S 9 B d X R v U m V t b 3 Z l Z E N v b H V t b n M x L n v g u K v g u K X g u L H g u I H g u J f g u K P g u L H g u J 7 g u K L g u Y w s M H 0 m c X V v d D s s J n F 1 b 3 Q 7 U 2 V j d G l v b j E v 4 L i a 4 L i j 4 L i 0 4 L i B 4 L i y 4 L i j I C h T R V J W S U N F K S B c d T A w M 2 V c d T A w M 2 U g 4 L i B 4 L i y 4 L i j 4 L i X 4 L m I 4 L i t 4 L i H 4 L m A 4 L i X 4 L i 1 4 L m I 4 L i i 4 L i n 4 L m B 4 L i l 4 L i w 4 L i q 4 L i x 4 L i Z 4 L i X 4 L i Z 4 L i y 4 L i B 4 L i y 4 L i j I C h U T 1 V S S V N N K S 9 B d X R v U m V t b 3 Z l Z E N v b H V t b n M x L n v g u Y D g u J v g u L T g u J Q s M X 0 m c X V v d D s s J n F 1 b 3 Q 7 U 2 V j d G l v b j E v 4 L i a 4 L i j 4 L i 0 4 L i B 4 L i y 4 L i j I C h T R V J W S U N F K S B c d T A w M 2 V c d T A w M 2 U g 4 L i B 4 L i y 4 L i j 4 L i X 4 L m I 4 L i t 4 L i H 4 L m A 4 L i X 4 L i 1 4 L m I 4 L i i 4 L i n 4 L m B 4 L i l 4 L i w 4 L i q 4 L i x 4 L i Z 4 L i X 4 L i Z 4 L i y 4 L i B 4 L i y 4 L i j I C h U T 1 V S S V N N K S 9 B d X R v U m V t b 3 Z l Z E N v b H V t b n M x L n v g u K r g u L n g u I f g u K r g u L j g u J Q s M n 0 m c X V v d D s s J n F 1 b 3 Q 7 U 2 V j d G l v b j E v 4 L i a 4 L i j 4 L i 0 4 L i B 4 L i y 4 L i j I C h T R V J W S U N F K S B c d T A w M 2 V c d T A w M 2 U g 4 L i B 4 L i y 4 L i j 4 L i X 4 L m I 4 L i t 4 L i H 4 L m A 4 L i X 4 L i 1 4 L m I 4 L i i 4 L i n 4 L m B 4 L i l 4 L i w 4 L i q 4 L i x 4 L i Z 4 L i X 4 L i Z 4 L i y 4 L i B 4 L i y 4 L i j I C h U T 1 V S S V N N K S 9 B d X R v U m V t b 3 Z l Z E N v b H V t b n M x L n v g u J X g u Y j g u L P g u K r g u L j g u J Q s M 3 0 m c X V v d D s s J n F 1 b 3 Q 7 U 2 V j d G l v b j E v 4 L i a 4 L i j 4 L i 0 4 L i B 4 L i y 4 L i j I C h T R V J W S U N F K S B c d T A w M 2 V c d T A w M 2 U g 4 L i B 4 L i y 4 L i j 4 L i X 4 L m I 4 L i t 4 L i H 4 L m A 4 L i X 4 L i 1 4 L m I 4 L i i 4 L i n 4 L m B 4 L i l 4 L i w 4 L i q 4 L i x 4 L i Z 4 L i X 4 L i Z 4 L i y 4 L i B 4 L i y 4 L i j I C h U T 1 V S S V N N K S 9 B d X R v U m V t b 3 Z l Z E N v b H V t b n M x L n v g u K X g u Y j g u L L g u K r g u L j g u J Q s N H 0 m c X V v d D s s J n F 1 b 3 Q 7 U 2 V j d G l v b j E v 4 L i a 4 L i j 4 L i 0 4 L i B 4 L i y 4 L i j I C h T R V J W S U N F K S B c d T A w M 2 V c d T A w M 2 U g 4 L i B 4 L i y 4 L i j 4 L i X 4 L m I 4 L i t 4 L i H 4 L m A 4 L i X 4 L i 1 4 L m I 4 L i i 4 L i n 4 L m B 4 L i l 4 L i w 4 L i q 4 L i x 4 L i Z 4 L i X 4 L i Z 4 L i y 4 L i B 4 L i y 4 L i j I C h U T 1 V S S V N N K S 9 B d X R v U m V t b 3 Z l Z E N v b H V t b n M x L n v g u Y D g u J v g u K X g u L X g u Y j g u K L g u J k g 4 L m B 4 L i b 4 L i l 4 L i H L D V 9 J n F 1 b 3 Q 7 L C Z x d W 9 0 O 1 N l Y 3 R p b 2 4 x L + C 4 m u C 4 o + C 4 t O C 4 g e C 4 s u C 4 o y A o U 0 V S V k l D R S k g X H U w M D N l X H U w M D N l I O C 4 g e C 4 s u C 4 o + C 4 l + C 5 i O C 4 r e C 4 h + C 5 g O C 4 l + C 4 t e C 5 i O C 4 o u C 4 p + C 5 g e C 4 p e C 4 s O C 4 q u C 4 s e C 4 m e C 4 l + C 4 m e C 4 s u C 4 g e C 4 s u C 4 o y A o V E 9 V U k l T T S k v Q X V 0 b 1 J l b W 9 2 Z W R D b 2 x 1 b W 5 z M S 5 7 J e C 5 g O C 4 m + C 4 p e C 4 t e C 5 i O C 4 o u C 4 m S D g u Y H g u J v g u K X g u I c s N n 0 m c X V v d D s s J n F 1 b 3 Q 7 U 2 V j d G l v b j E v 4 L i a 4 L i j 4 L i 0 4 L i B 4 L i y 4 L i j I C h T R V J W S U N F K S B c d T A w M 2 V c d T A w M 2 U g 4 L i B 4 L i y 4 L i j 4 L i X 4 L m I 4 L i t 4 L i H 4 L m A 4 L i X 4 L i 1 4 L m I 4 L i i 4 L i n 4 L m B 4 L i l 4 L i w 4 L i q 4 L i x 4 L i Z 4 L i X 4 L i Z 4 L i y 4 L i B 4 L i y 4 L i j I C h U T 1 V S S V N N K S 9 B d X R v U m V t b 3 Z l Z E N v b H V t b n M x L n v g u Y D g u K r g u J n g u K 0 g 4 L i L 4 L i 3 4 L m J 4 L i t L D d 9 J n F 1 b 3 Q 7 L C Z x d W 9 0 O 1 N l Y 3 R p b 2 4 x L + C 4 m u C 4 o + C 4 t O C 4 g e C 4 s u C 4 o y A o U 0 V S V k l D R S k g X H U w M D N l X H U w M D N l I O C 4 g e C 4 s u C 4 o + C 4 l + C 5 i O C 4 r e C 4 h + C 5 g O C 4 l + C 4 t e C 5 i O C 4 o u C 4 p + C 5 g e C 4 p e C 4 s O C 4 q u C 4 s e C 4 m e C 4 l + C 4 m e C 4 s u C 4 g e C 4 s u C 4 o y A o V E 9 V U k l T T S k v Q X V 0 b 1 J l b W 9 2 Z W R D b 2 x 1 b W 5 z M S 5 7 4 L m A 4 L i q 4 L i Z 4 L i t I O C 4 g u C 4 s u C 4 o i w 4 f S Z x d W 9 0 O y w m c X V v d D t T Z W N 0 a W 9 u M S / g u J r g u K P g u L T g u I H g u L L g u K M g K F N F U l Z J Q 0 U p I F x 1 M D A z Z V x 1 M D A z Z S D g u I H g u L L g u K P g u J f g u Y j g u K 3 g u I f g u Y D g u J f g u L X g u Y j g u K L g u K f g u Y H g u K X g u L D g u K r g u L H g u J n g u J f g u J n g u L L g u I H g u L L g u K M g K F R P V V J J U 0 0 p L 0 F 1 d G 9 S Z W 1 v d m V k Q 2 9 s d W 1 u c z E u e + C 4 m + C 4 o + C 4 t O C 4 o e C 4 s u C 4 k y A o 4 L i r 4 L i 4 4 L m J 4 L i Z K S w 5 f S Z x d W 9 0 O y w m c X V v d D t T Z W N 0 a W 9 u M S / g u J r g u K P g u L T g u I H g u L L g u K M g K F N F U l Z J Q 0 U p I F x 1 M D A z Z V x 1 M D A z Z S D g u I H g u L L g u K P g u J f g u Y j g u K 3 g u I f g u Y D g u J f g u L X g u Y j g u K L g u K f g u Y H g u K X g u L D g u K r g u L H g u J n g u J f g u J n g u L L g u I H g u L L g u K M g K F R P V V J J U 0 0 p L 0 F 1 d G 9 S Z W 1 v d m V k Q 2 9 s d W 1 u c z E u e + C 4 o e C 4 u e C 4 p e C 4 h O C 5 i O C 4 s i A o X H U w M D I 3 M D A w I O C 4 m u C 4 s u C 4 l y k s M T B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8 l R T A l Q j g l O U E l R T A l Q j g l Q T M l R T A l Q j g l Q j Q l R T A l Q j g l O D E l R T A l Q j g l Q j I l R T A l Q j g l Q T M l M j A o U 0 V S V k l D R S k l M j A l M 0 U l M 0 U l M j A l R T A l Q j g l O D E l R T A l Q j g l Q j I l R T A l Q j g l Q T M l R T A l Q j g l O T c l R T A l Q j k l O D g l R T A l Q j g l Q U Q l R T A l Q j g l O D c l R T A l Q j k l O D A l R T A l Q j g l O T c l R T A l Q j g l Q j U l R T A l Q j k l O D g l R T A l Q j g l Q T I l R T A l Q j g l Q T c l R T A l Q j k l O D E l R T A l Q j g l Q T U l R T A l Q j g l Q j A l R T A l Q j g l Q U E l R T A l Q j g l Q j E l R T A l Q j g l O T k l R T A l Q j g l O T c l R T A l Q j g l O T k l R T A l Q j g l Q j I l R T A l Q j g l O D E l R T A l Q j g l Q j I l R T A l Q j g l Q T M l M j A o V E 9 V U k l T T S k l M j A o N C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U w J U I 4 J T l B J U U w J U I 4 J U E z J U U w J U I 4 J U I 0 J U U w J U I 4 J T g x J U U w J U I 4 J U I y J U U w J U I 4 J U E z J T I w K F N F U l Z J Q 0 U p J T I w J T N F J T N F J T I w J U U w J U I 4 J T g x J U U w J U I 4 J U I y J U U w J U I 4 J U E z J U U w J U I 4 J T k 3 J U U w J U I 5 J T g 4 J U U w J U I 4 J U F E J U U w J U I 4 J T g 3 J U U w J U I 5 J T g w J U U w J U I 4 J T k 3 J U U w J U I 4 J U I 1 J U U w J U I 5 J T g 4 J U U w J U I 4 J U E y J U U w J U I 4 J U E 3 J U U w J U I 5 J T g x J U U w J U I 4 J U E 1 J U U w J U I 4 J U I w J U U w J U I 4 J U F B J U U w J U I 4 J U I x J U U w J U I 4 J T k 5 J U U w J U I 4 J T k 3 J U U w J U I 4 J T k 5 J U U w J U I 4 J U I y J U U w J U I 4 J T g x J U U w J U I 4 J U I y J U U w J U I 4 J U E z J T I w K F R P V V J J U 0 0 p J T I w K D Q p L 0 R h d G E y N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F M C V C O C U 5 Q S V F M C V C O C V B M y V F M C V C O C V C N C V F M C V C O C U 4 M S V F M C V C O C V C M i V F M C V C O C V B M y U y M C h T R V J W S U N F K S U y M C U z R S U z R S U y M C V F M C V C O C U 4 M S V F M C V C O C V C M i V F M C V C O C V B M y V F M C V C O C U 5 N y V F M C V C O S U 4 O C V F M C V C O C V B R C V F M C V C O C U 4 N y V F M C V C O S U 4 M C V F M C V C O C U 5 N y V F M C V C O C V C N S V F M C V C O S U 4 O C V F M C V C O C V B M i V F M C V C O C V B N y V F M C V C O S U 4 M S V F M C V C O C V B N S V F M C V C O C V C M C V F M C V C O C V B Q S V F M C V C O C V C M S V F M C V C O C U 5 O S V F M C V C O C U 5 N y V F M C V C O C U 5 O S V F M C V C O C V C M i V F M C V C O C U 4 M S V F M C V C O C V C M i V F M C V C O C V B M y U y M C h U T 1 V S S V N N K S U y M C g 0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F M C V C O C U 5 Q S V F M C V C O C V B M y V F M C V C O C V C N C V F M C V C O C U 4 M S V F M C V C O C V C M i V F M C V C O C V B M y U y M C h T R V J W S U N F K S U y M C U z R S U z R S U y M C V F M C V C O C U 4 M i V F M C V C O C U 5 O S V F M C V C O C V B Q S V F M C V C O S U 4 O C V F M C V C O C U 4 N y V F M C V C O S U 4 M S V F M C V C O C V B N S V F M C V C O C V C M C V F M C V C O S U 4 M i V F M C V C O C V B N S V F M C V C O C U 4 O C V F M C V C O C V C N C V F M C V C O C V B Q S V F M C V C O C U 5 N S V F M C V C O C V C N C V F M C V C O C U 4 M S V F M C V C O C V B Q S V F M C V C O S U 4 Q y U y M C h U U k F O U y k l M j A o N C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S I g L z 4 8 R W 5 0 c n k g V H l w Z T 0 i U X V l c n l J R C I g V m F s d W U 9 I n M z N j R k N T F l M C 0 5 Z D c w L T Q 5 M 2 I t Y j Q y O C 0 w N W Z m N D I 2 Z j I 2 N m E i I C 8 + P E V u d H J 5 I F R 5 c G U 9 I k Z p b G x F c n J v c k N v Z G U i I F Z h b H V l P S J z V W 5 r b m 9 3 b i I g L z 4 8 R W 5 0 c n k g V H l w Z T 0 i Q W R k Z W R U b 0 R h d G F N b 2 R l b C I g V m F s d W U 9 I m w w I i A v P j x F b n R y e S B U e X B l P S J G a W x s T G F z d F V w Z G F 0 Z W Q i I F Z h b H V l P S J k M j A y N C 0 w N C 0 x O F Q x M D o x M D o x N i 4 y O T Y 5 N j c 1 W i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E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+ C 4 m u C 4 o + C 4 t O C 4 g e C 4 s u C 4 o y A o U 0 V S V k l D R S k g X H U w M D N l X H U w M D N l I O C 4 g u C 4 m e C 4 q u C 5 i O C 4 h + C 5 g e C 4 p e C 4 s O C 5 g u C 4 p e C 4 i O C 4 t O C 4 q u C 4 l e C 4 t O C 4 g e C 4 q u C 5 j C A o V F J B T l M p L 0 F 1 d G 9 S Z W 1 v d m V k Q 2 9 s d W 1 u c z E u e + C 4 q + C 4 p e C 4 s e C 4 g e C 4 l + C 4 o + C 4 s e C 4 n u C 4 o u C 5 j C w w f S Z x d W 9 0 O y w m c X V v d D t T Z W N 0 a W 9 u M S / g u J r g u K P g u L T g u I H g u L L g u K M g K F N F U l Z J Q 0 U p I F x 1 M D A z Z V x 1 M D A z Z S D g u I L g u J n g u K r g u Y j g u I f g u Y H g u K X g u L D g u Y L g u K X g u I j g u L T g u K r g u J X g u L T g u I H g u K r g u Y w g K F R S Q U 5 T K S 9 B d X R v U m V t b 3 Z l Z E N v b H V t b n M x L n v g u Y D g u J v g u L T g u J Q s M X 0 m c X V v d D s s J n F 1 b 3 Q 7 U 2 V j d G l v b j E v 4 L i a 4 L i j 4 L i 0 4 L i B 4 L i y 4 L i j I C h T R V J W S U N F K S B c d T A w M 2 V c d T A w M 2 U g 4 L i C 4 L i Z 4 L i q 4 L m I 4 L i H 4 L m B 4 L i l 4 L i w 4 L m C 4 L i l 4 L i I 4 L i 0 4 L i q 4 L i V 4 L i 0 4 L i B 4 L i q 4 L m M I C h U U k F O U y k v Q X V 0 b 1 J l b W 9 2 Z W R D b 2 x 1 b W 5 z M S 5 7 4 L i q 4 L i 5 4 L i H 4 L i q 4 L i 4 4 L i U L D J 9 J n F 1 b 3 Q 7 L C Z x d W 9 0 O 1 N l Y 3 R p b 2 4 x L + C 4 m u C 4 o + C 4 t O C 4 g e C 4 s u C 4 o y A o U 0 V S V k l D R S k g X H U w M D N l X H U w M D N l I O C 4 g u C 4 m e C 4 q u C 5 i O C 4 h + C 5 g e C 4 p e C 4 s O C 5 g u C 4 p e C 4 i O C 4 t O C 4 q u C 4 l e C 4 t O C 4 g e C 4 q u C 5 j C A o V F J B T l M p L 0 F 1 d G 9 S Z W 1 v d m V k Q 2 9 s d W 1 u c z E u e + C 4 l e C 5 i O C 4 s + C 4 q u C 4 u O C 4 l C w z f S Z x d W 9 0 O y w m c X V v d D t T Z W N 0 a W 9 u M S / g u J r g u K P g u L T g u I H g u L L g u K M g K F N F U l Z J Q 0 U p I F x 1 M D A z Z V x 1 M D A z Z S D g u I L g u J n g u K r g u Y j g u I f g u Y H g u K X g u L D g u Y L g u K X g u I j g u L T g u K r g u J X g u L T g u I H g u K r g u Y w g K F R S Q U 5 T K S 9 B d X R v U m V t b 3 Z l Z E N v b H V t b n M x L n v g u K X g u Y j g u L L g u K r g u L j g u J Q s N H 0 m c X V v d D s s J n F 1 b 3 Q 7 U 2 V j d G l v b j E v 4 L i a 4 L i j 4 L i 0 4 L i B 4 L i y 4 L i j I C h T R V J W S U N F K S B c d T A w M 2 V c d T A w M 2 U g 4 L i C 4 L i Z 4 L i q 4 L m I 4 L i H 4 L m B 4 L i l 4 L i w 4 L m C 4 L i l 4 L i I 4 L i 0 4 L i q 4 L i V 4 L i 0 4 L i B 4 L i q 4 L m M I C h U U k F O U y k v Q X V 0 b 1 J l b W 9 2 Z W R D b 2 x 1 b W 5 z M S 5 7 4 L m A 4 L i b 4 L i l 4 L i 1 4 L m I 4 L i i 4 L i Z I O C 5 g e C 4 m + C 4 p e C 4 h y w 1 f S Z x d W 9 0 O y w m c X V v d D t T Z W N 0 a W 9 u M S / g u J r g u K P g u L T g u I H g u L L g u K M g K F N F U l Z J Q 0 U p I F x 1 M D A z Z V x 1 M D A z Z S D g u I L g u J n g u K r g u Y j g u I f g u Y H g u K X g u L D g u Y L g u K X g u I j g u L T g u K r g u J X g u L T g u I H g u K r g u Y w g K F R S Q U 5 T K S 9 B d X R v U m V t b 3 Z l Z E N v b H V t b n M x L n s l 4 L m A 4 L i b 4 L i l 4 L i 1 4 L m I 4 L i i 4 L i Z I O C 5 g e C 4 m + C 4 p e C 4 h y w 2 f S Z x d W 9 0 O y w m c X V v d D t T Z W N 0 a W 9 u M S / g u J r g u K P g u L T g u I H g u L L g u K M g K F N F U l Z J Q 0 U p I F x 1 M D A z Z V x 1 M D A z Z S D g u I L g u J n g u K r g u Y j g u I f g u Y H g u K X g u L D g u Y L g u K X g u I j g u L T g u K r g u J X g u L T g u I H g u K r g u Y w g K F R S Q U 5 T K S 9 B d X R v U m V t b 3 Z l Z E N v b H V t b n M x L n v g u Y D g u K r g u J n g u K 0 g 4 L i L 4 L i 3 4 L m J 4 L i t L D d 9 J n F 1 b 3 Q 7 L C Z x d W 9 0 O 1 N l Y 3 R p b 2 4 x L + C 4 m u C 4 o + C 4 t O C 4 g e C 4 s u C 4 o y A o U 0 V S V k l D R S k g X H U w M D N l X H U w M D N l I O C 4 g u C 4 m e C 4 q u C 5 i O C 4 h + C 5 g e C 4 p e C 4 s O C 5 g u C 4 p e C 4 i O C 4 t O C 4 q u C 4 l e C 4 t O C 4 g e C 4 q u C 5 j C A o V F J B T l M p L 0 F 1 d G 9 S Z W 1 v d m V k Q 2 9 s d W 1 u c z E u e + C 5 g O C 4 q u C 4 m e C 4 r S D g u I L g u L L g u K I s O H 0 m c X V v d D s s J n F 1 b 3 Q 7 U 2 V j d G l v b j E v 4 L i a 4 L i j 4 L i 0 4 L i B 4 L i y 4 L i j I C h T R V J W S U N F K S B c d T A w M 2 V c d T A w M 2 U g 4 L i C 4 L i Z 4 L i q 4 L m I 4 L i H 4 L m B 4 L i l 4 L i w 4 L m C 4 L i l 4 L i I 4 L i 0 4 L i q 4 L i V 4 L i 0 4 L i B 4 L i q 4 L m M I C h U U k F O U y k v Q X V 0 b 1 J l b W 9 2 Z W R D b 2 x 1 b W 5 z M S 5 7 4 L i b 4 L i j 4 L i 0 4 L i h 4 L i y 4 L i T I C j g u K v g u L j g u Y n g u J k p L D l 9 J n F 1 b 3 Q 7 L C Z x d W 9 0 O 1 N l Y 3 R p b 2 4 x L + C 4 m u C 4 o + C 4 t O C 4 g e C 4 s u C 4 o y A o U 0 V S V k l D R S k g X H U w M D N l X H U w M D N l I O C 4 g u C 4 m e C 4 q u C 5 i O C 4 h + C 5 g e C 4 p e C 4 s O C 5 g u C 4 p e C 4 i O C 4 t O C 4 q u C 4 l e C 4 t O C 4 g e C 4 q u C 5 j C A o V F J B T l M p L 0 F 1 d G 9 S Z W 1 v d m V k Q 2 9 s d W 1 u c z E u e + C 4 o e C 4 u e C 4 p e C 4 h O C 5 i O C 4 s i A o X H U w M D I 3 M D A w I O C 4 m u C 4 s u C 4 l y k s M T B 9 J n F 1 b 3 Q 7 X S w m c X V v d D t D b 2 x 1 b W 5 D b 3 V u d C Z x d W 9 0 O z o x M S w m c X V v d D t L Z X l D b 2 x 1 b W 5 O Y W 1 l c y Z x d W 9 0 O z p b X S w m c X V v d D t D b 2 x 1 b W 5 J Z G V u d G l 0 a W V z J n F 1 b 3 Q 7 O l s m c X V v d D t T Z W N 0 a W 9 u M S / g u J r g u K P g u L T g u I H g u L L g u K M g K F N F U l Z J Q 0 U p I F x 1 M D A z Z V x 1 M D A z Z S D g u I L g u J n g u K r g u Y j g u I f g u Y H g u K X g u L D g u Y L g u K X g u I j g u L T g u K r g u J X g u L T g u I H g u K r g u Y w g K F R S Q U 5 T K S 9 B d X R v U m V t b 3 Z l Z E N v b H V t b n M x L n v g u K v g u K X g u L H g u I H g u J f g u K P g u L H g u J 7 g u K L g u Y w s M H 0 m c X V v d D s s J n F 1 b 3 Q 7 U 2 V j d G l v b j E v 4 L i a 4 L i j 4 L i 0 4 L i B 4 L i y 4 L i j I C h T R V J W S U N F K S B c d T A w M 2 V c d T A w M 2 U g 4 L i C 4 L i Z 4 L i q 4 L m I 4 L i H 4 L m B 4 L i l 4 L i w 4 L m C 4 L i l 4 L i I 4 L i 0 4 L i q 4 L i V 4 L i 0 4 L i B 4 L i q 4 L m M I C h U U k F O U y k v Q X V 0 b 1 J l b W 9 2 Z W R D b 2 x 1 b W 5 z M S 5 7 4 L m A 4 L i b 4 L i 0 4 L i U L D F 9 J n F 1 b 3 Q 7 L C Z x d W 9 0 O 1 N l Y 3 R p b 2 4 x L + C 4 m u C 4 o + C 4 t O C 4 g e C 4 s u C 4 o y A o U 0 V S V k l D R S k g X H U w M D N l X H U w M D N l I O C 4 g u C 4 m e C 4 q u C 5 i O C 4 h + C 5 g e C 4 p e C 4 s O C 5 g u C 4 p e C 4 i O C 4 t O C 4 q u C 4 l e C 4 t O C 4 g e C 4 q u C 5 j C A o V F J B T l M p L 0 F 1 d G 9 S Z W 1 v d m V k Q 2 9 s d W 1 u c z E u e + C 4 q u C 4 u e C 4 h + C 4 q u C 4 u O C 4 l C w y f S Z x d W 9 0 O y w m c X V v d D t T Z W N 0 a W 9 u M S / g u J r g u K P g u L T g u I H g u L L g u K M g K F N F U l Z J Q 0 U p I F x 1 M D A z Z V x 1 M D A z Z S D g u I L g u J n g u K r g u Y j g u I f g u Y H g u K X g u L D g u Y L g u K X g u I j g u L T g u K r g u J X g u L T g u I H g u K r g u Y w g K F R S Q U 5 T K S 9 B d X R v U m V t b 3 Z l Z E N v b H V t b n M x L n v g u J X g u Y j g u L P g u K r g u L j g u J Q s M 3 0 m c X V v d D s s J n F 1 b 3 Q 7 U 2 V j d G l v b j E v 4 L i a 4 L i j 4 L i 0 4 L i B 4 L i y 4 L i j I C h T R V J W S U N F K S B c d T A w M 2 V c d T A w M 2 U g 4 L i C 4 L i Z 4 L i q 4 L m I 4 L i H 4 L m B 4 L i l 4 L i w 4 L m C 4 L i l 4 L i I 4 L i 0 4 L i q 4 L i V 4 L i 0 4 L i B 4 L i q 4 L m M I C h U U k F O U y k v Q X V 0 b 1 J l b W 9 2 Z W R D b 2 x 1 b W 5 z M S 5 7 4 L i l 4 L m I 4 L i y 4 L i q 4 L i 4 4 L i U L D R 9 J n F 1 b 3 Q 7 L C Z x d W 9 0 O 1 N l Y 3 R p b 2 4 x L + C 4 m u C 4 o + C 4 t O C 4 g e C 4 s u C 4 o y A o U 0 V S V k l D R S k g X H U w M D N l X H U w M D N l I O C 4 g u C 4 m e C 4 q u C 5 i O C 4 h + C 5 g e C 4 p e C 4 s O C 5 g u C 4 p e C 4 i O C 4 t O C 4 q u C 4 l e C 4 t O C 4 g e C 4 q u C 5 j C A o V F J B T l M p L 0 F 1 d G 9 S Z W 1 v d m V k Q 2 9 s d W 1 u c z E u e + C 5 g O C 4 m + C 4 p e C 4 t e C 5 i O C 4 o u C 4 m S D g u Y H g u J v g u K X g u I c s N X 0 m c X V v d D s s J n F 1 b 3 Q 7 U 2 V j d G l v b j E v 4 L i a 4 L i j 4 L i 0 4 L i B 4 L i y 4 L i j I C h T R V J W S U N F K S B c d T A w M 2 V c d T A w M 2 U g 4 L i C 4 L i Z 4 L i q 4 L m I 4 L i H 4 L m B 4 L i l 4 L i w 4 L m C 4 L i l 4 L i I 4 L i 0 4 L i q 4 L i V 4 L i 0 4 L i B 4 L i q 4 L m M I C h U U k F O U y k v Q X V 0 b 1 J l b W 9 2 Z W R D b 2 x 1 b W 5 z M S 5 7 J e C 5 g O C 4 m + C 4 p e C 4 t e C 5 i O C 4 o u C 4 m S D g u Y H g u J v g u K X g u I c s N n 0 m c X V v d D s s J n F 1 b 3 Q 7 U 2 V j d G l v b j E v 4 L i a 4 L i j 4 L i 0 4 L i B 4 L i y 4 L i j I C h T R V J W S U N F K S B c d T A w M 2 V c d T A w M 2 U g 4 L i C 4 L i Z 4 L i q 4 L m I 4 L i H 4 L m B 4 L i l 4 L i w 4 L m C 4 L i l 4 L i I 4 L i 0 4 L i q 4 L i V 4 L i 0 4 L i B 4 L i q 4 L m M I C h U U k F O U y k v Q X V 0 b 1 J l b W 9 2 Z W R D b 2 x 1 b W 5 z M S 5 7 4 L m A 4 L i q 4 L i Z 4 L i t I O C 4 i + C 4 t + C 5 i e C 4 r S w 3 f S Z x d W 9 0 O y w m c X V v d D t T Z W N 0 a W 9 u M S / g u J r g u K P g u L T g u I H g u L L g u K M g K F N F U l Z J Q 0 U p I F x 1 M D A z Z V x 1 M D A z Z S D g u I L g u J n g u K r g u Y j g u I f g u Y H g u K X g u L D g u Y L g u K X g u I j g u L T g u K r g u J X g u L T g u I H g u K r g u Y w g K F R S Q U 5 T K S 9 B d X R v U m V t b 3 Z l Z E N v b H V t b n M x L n v g u Y D g u K r g u J n g u K 0 g 4 L i C 4 L i y 4 L i i L D h 9 J n F 1 b 3 Q 7 L C Z x d W 9 0 O 1 N l Y 3 R p b 2 4 x L + C 4 m u C 4 o + C 4 t O C 4 g e C 4 s u C 4 o y A o U 0 V S V k l D R S k g X H U w M D N l X H U w M D N l I O C 4 g u C 4 m e C 4 q u C 5 i O C 4 h + C 5 g e C 4 p e C 4 s O C 5 g u C 4 p e C 4 i O C 4 t O C 4 q u C 4 l e C 4 t O C 4 g e C 4 q u C 5 j C A o V F J B T l M p L 0 F 1 d G 9 S Z W 1 v d m V k Q 2 9 s d W 1 u c z E u e + C 4 m + C 4 o + C 4 t O C 4 o e C 4 s u C 4 k y A o 4 L i r 4 L i 4 4 L m J 4 L i Z K S w 5 f S Z x d W 9 0 O y w m c X V v d D t T Z W N 0 a W 9 u M S / g u J r g u K P g u L T g u I H g u L L g u K M g K F N F U l Z J Q 0 U p I F x 1 M D A z Z V x 1 M D A z Z S D g u I L g u J n g u K r g u Y j g u I f g u Y H g u K X g u L D g u Y L g u K X g u I j g u L T g u K r g u J X g u L T g u I H g u K r g u Y w g K F R S Q U 5 T K S 9 B d X R v U m V t b 3 Z l Z E N v b H V t b n M x L n v g u K H g u L n g u K X g u I T g u Y j g u L I g K F x 1 M D A y N z A w M C D g u J r g u L L g u J c p L D E w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J U U w J U I 4 J T l B J U U w J U I 4 J U E z J U U w J U I 4 J U I 0 J U U w J U I 4 J T g x J U U w J U I 4 J U I y J U U w J U I 4 J U E z J T I w K F N F U l Z J Q 0 U p J T I w J T N F J T N F J T I w J U U w J U I 4 J T g y J U U w J U I 4 J T k 5 J U U w J U I 4 J U F B J U U w J U I 5 J T g 4 J U U w J U I 4 J T g 3 J U U w J U I 5 J T g x J U U w J U I 4 J U E 1 J U U w J U I 4 J U I w J U U w J U I 5 J T g y J U U w J U I 4 J U E 1 J U U w J U I 4 J T g 4 J U U w J U I 4 J U I 0 J U U w J U I 4 J U F B J U U w J U I 4 J T k 1 J U U w J U I 4 J U I 0 J U U w J U I 4 J T g x J U U w J U I 4 J U F B J U U w J U I 5 J T h D J T I w K F R S Q U 5 T K S U y M C g 0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T A l Q j g l O U E l R T A l Q j g l Q T M l R T A l Q j g l Q j Q l R T A l Q j g l O D E l R T A l Q j g l Q j I l R T A l Q j g l Q T M l M j A o U 0 V S V k l D R S k l M j A l M 0 U l M 0 U l M j A l R T A l Q j g l O D I l R T A l Q j g l O T k l R T A l Q j g l Q U E l R T A l Q j k l O D g l R T A l Q j g l O D c l R T A l Q j k l O D E l R T A l Q j g l Q T U l R T A l Q j g l Q j A l R T A l Q j k l O D I l R T A l Q j g l Q T U l R T A l Q j g l O D g l R T A l Q j g l Q j Q l R T A l Q j g l Q U E l R T A l Q j g l O T U l R T A l Q j g l Q j Q l R T A l Q j g l O D E l R T A l Q j g l Q U E l R T A l Q j k l O E M l M j A o V F J B T l M p J T I w K D Q p L 0 R h d G E y N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F M C V C O C U 5 Q S V F M C V C O C V B M y V F M C V C O C V C N C V F M C V C O C U 4 M S V F M C V C O C V C M i V F M C V C O C V B M y U y M C h T R V J W S U N F K S U y M C U z R S U z R S U y M C V F M C V C O C U 4 M i V F M C V C O C U 5 O S V F M C V C O C V B Q S V F M C V C O S U 4 O C V F M C V C O C U 4 N y V F M C V C O S U 4 M S V F M C V C O C V B N S V F M C V C O C V C M C V F M C V C O S U 4 M i V F M C V C O C V B N S V F M C V C O C U 4 O C V F M C V C O C V C N C V F M C V C O C V B Q S V F M C V C O C U 5 N S V F M C V C O C V C N C V F M C V C O C U 4 M S V F M C V C O C V B Q S V F M C V C O S U 4 Q y U y M C h U U k F O U y k l M j A o N C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T A l Q j g l O U E l R T A l Q j g l Q T M l R T A l Q j g l Q j Q l R T A l Q j g l O D E l R T A l Q j g l Q j I l R T A l Q j g l Q T M l M j A o U 0 V S V k l D R S k l M j A l M 0 U l M 0 U l M j A l R T A l Q j g l O U E l R T A l Q j g l Q T M l R T A l Q j g l Q j Q l R T A l Q j g l O D E l R T A l Q j g l Q j I l R T A l Q j g l Q T M l R T A l Q j k l O D A l R T A l Q j g l O D k l R T A l Q j g l O U U l R T A l Q j g l Q j I l R T A l Q j g l Q j A l R T A l Q j g l O D E l R T A l Q j g l Q j Q l R T A l Q j g l O D g l M j A o U F J P R i k l M j A o N C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R d W V y e U l E I i B W Y W x 1 Z T 0 i c z Y 4 Z D Q w Z G U w L W Y z M z Y t N G Z h N i 0 4 Z m N k L W V h N W Y z M W V k Z j A 4 M S I g L z 4 8 R W 5 0 c n k g V H l w Z T 0 i R m l s b E V y c m 9 y Q 2 9 k Z S I g V m F s d W U 9 I n N V b m t u b 3 d u I i A v P j x F b n R y e S B U e X B l P S J B Z G R l Z F R v R G F 0 Y U 1 v Z G V s I i B W Y W x 1 Z T 0 i b D A i I C 8 + P E V u d H J 5 I F R 5 c G U 9 I k Z p b G x M Y X N 0 V X B k Y X R l Z C I g V m F s d W U 9 I m Q y M D I 0 L T A 0 L T E 4 V D E w O j E w O j E 2 L j M x M D k 2 N z R a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M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4 L i a 4 L i j 4 L i 0 4 L i B 4 L i y 4 L i j I C h T R V J W S U N F K S B c d T A w M 2 V c d T A w M 2 U g 4 L i a 4 L i j 4 L i 0 4 L i B 4 L i y 4 L i j 4 L m A 4 L i J 4 L i e 4 L i y 4 L i w 4 L i B 4 L i 0 4 L i I I C h Q U k 9 G K S 9 B d X R v U m V t b 3 Z l Z E N v b H V t b n M x L n v g u K v g u K X g u L H g u I H g u J f g u K P g u L H g u J 7 g u K L g u Y w s M H 0 m c X V v d D s s J n F 1 b 3 Q 7 U 2 V j d G l v b j E v 4 L i a 4 L i j 4 L i 0 4 L i B 4 L i y 4 L i j I C h T R V J W S U N F K S B c d T A w M 2 V c d T A w M 2 U g 4 L i a 4 L i j 4 L i 0 4 L i B 4 L i y 4 L i j 4 L m A 4 L i J 4 L i e 4 L i y 4 L i w 4 L i B 4 L i 0 4 L i I I C h Q U k 9 G K S 9 B d X R v U m V t b 3 Z l Z E N v b H V t b n M x L n v g u Y D g u J v g u L T g u J Q s M X 0 m c X V v d D s s J n F 1 b 3 Q 7 U 2 V j d G l v b j E v 4 L i a 4 L i j 4 L i 0 4 L i B 4 L i y 4 L i j I C h T R V J W S U N F K S B c d T A w M 2 V c d T A w M 2 U g 4 L i a 4 L i j 4 L i 0 4 L i B 4 L i y 4 L i j 4 L m A 4 L i J 4 L i e 4 L i y 4 L i w 4 L i B 4 L i 0 4 L i I I C h Q U k 9 G K S 9 B d X R v U m V t b 3 Z l Z E N v b H V t b n M x L n v g u K r g u L n g u I f g u K r g u L j g u J Q s M n 0 m c X V v d D s s J n F 1 b 3 Q 7 U 2 V j d G l v b j E v 4 L i a 4 L i j 4 L i 0 4 L i B 4 L i y 4 L i j I C h T R V J W S U N F K S B c d T A w M 2 V c d T A w M 2 U g 4 L i a 4 L i j 4 L i 0 4 L i B 4 L i y 4 L i j 4 L m A 4 L i J 4 L i e 4 L i y 4 L i w 4 L i B 4 L i 0 4 L i I I C h Q U k 9 G K S 9 B d X R v U m V t b 3 Z l Z E N v b H V t b n M x L n v g u J X g u Y j g u L P g u K r g u L j g u J Q s M 3 0 m c X V v d D s s J n F 1 b 3 Q 7 U 2 V j d G l v b j E v 4 L i a 4 L i j 4 L i 0 4 L i B 4 L i y 4 L i j I C h T R V J W S U N F K S B c d T A w M 2 V c d T A w M 2 U g 4 L i a 4 L i j 4 L i 0 4 L i B 4 L i y 4 L i j 4 L m A 4 L i J 4 L i e 4 L i y 4 L i w 4 L i B 4 L i 0 4 L i I I C h Q U k 9 G K S 9 B d X R v U m V t b 3 Z l Z E N v b H V t b n M x L n v g u K X g u Y j g u L L g u K r g u L j g u J Q s N H 0 m c X V v d D s s J n F 1 b 3 Q 7 U 2 V j d G l v b j E v 4 L i a 4 L i j 4 L i 0 4 L i B 4 L i y 4 L i j I C h T R V J W S U N F K S B c d T A w M 2 V c d T A w M 2 U g 4 L i a 4 L i j 4 L i 0 4 L i B 4 L i y 4 L i j 4 L m A 4 L i J 4 L i e 4 L i y 4 L i w 4 L i B 4 L i 0 4 L i I I C h Q U k 9 G K S 9 B d X R v U m V t b 3 Z l Z E N v b H V t b n M x L n v g u Y D g u J v g u K X g u L X g u Y j g u K L g u J k g 4 L m B 4 L i b 4 L i l 4 L i H L D V 9 J n F 1 b 3 Q 7 L C Z x d W 9 0 O 1 N l Y 3 R p b 2 4 x L + C 4 m u C 4 o + C 4 t O C 4 g e C 4 s u C 4 o y A o U 0 V S V k l D R S k g X H U w M D N l X H U w M D N l I O C 4 m u C 4 o + C 4 t O C 4 g e C 4 s u C 4 o + C 5 g O C 4 i e C 4 n u C 4 s u C 4 s O C 4 g e C 4 t O C 4 i C A o U F J P R i k v Q X V 0 b 1 J l b W 9 2 Z W R D b 2 x 1 b W 5 z M S 5 7 J e C 5 g O C 4 m + C 4 p e C 4 t e C 5 i O C 4 o u C 4 m S D g u Y H g u J v g u K X g u I c s N n 0 m c X V v d D s s J n F 1 b 3 Q 7 U 2 V j d G l v b j E v 4 L i a 4 L i j 4 L i 0 4 L i B 4 L i y 4 L i j I C h T R V J W S U N F K S B c d T A w M 2 V c d T A w M 2 U g 4 L i a 4 L i j 4 L i 0 4 L i B 4 L i y 4 L i j 4 L m A 4 L i J 4 L i e 4 L i y 4 L i w 4 L i B 4 L i 0 4 L i I I C h Q U k 9 G K S 9 B d X R v U m V t b 3 Z l Z E N v b H V t b n M x L n v g u Y D g u K r g u J n g u K 0 g 4 L i L 4 L i 3 4 L m J 4 L i t L D d 9 J n F 1 b 3 Q 7 L C Z x d W 9 0 O 1 N l Y 3 R p b 2 4 x L + C 4 m u C 4 o + C 4 t O C 4 g e C 4 s u C 4 o y A o U 0 V S V k l D R S k g X H U w M D N l X H U w M D N l I O C 4 m u C 4 o + C 4 t O C 4 g e C 4 s u C 4 o + C 5 g O C 4 i e C 4 n u C 4 s u C 4 s O C 4 g e C 4 t O C 4 i C A o U F J P R i k v Q X V 0 b 1 J l b W 9 2 Z W R D b 2 x 1 b W 5 z M S 5 7 4 L m A 4 L i q 4 L i Z 4 L i t I O C 4 g u C 4 s u C 4 o i w 4 f S Z x d W 9 0 O y w m c X V v d D t T Z W N 0 a W 9 u M S / g u J r g u K P g u L T g u I H g u L L g u K M g K F N F U l Z J Q 0 U p I F x 1 M D A z Z V x 1 M D A z Z S D g u J r g u K P g u L T g u I H g u L L g u K P g u Y D g u I n g u J 7 g u L L g u L D g u I H g u L T g u I g g K F B S T 0 Y p L 0 F 1 d G 9 S Z W 1 v d m V k Q 2 9 s d W 1 u c z E u e + C 4 m + C 4 o + C 4 t O C 4 o e C 4 s u C 4 k y A o 4 L i r 4 L i 4 4 L m J 4 L i Z K S w 5 f S Z x d W 9 0 O y w m c X V v d D t T Z W N 0 a W 9 u M S / g u J r g u K P g u L T g u I H g u L L g u K M g K F N F U l Z J Q 0 U p I F x 1 M D A z Z V x 1 M D A z Z S D g u J r g u K P g u L T g u I H g u L L g u K P g u Y D g u I n g u J 7 g u L L g u L D g u I H g u L T g u I g g K F B S T 0 Y p L 0 F 1 d G 9 S Z W 1 v d m V k Q 2 9 s d W 1 u c z E u e + C 4 o e C 4 u e C 4 p e C 4 h O C 5 i O C 4 s i A o X H U w M D I 3 M D A w I O C 4 m u C 4 s u C 4 l y k s M T B 9 J n F 1 b 3 Q 7 X S w m c X V v d D t D b 2 x 1 b W 5 D b 3 V u d C Z x d W 9 0 O z o x M S w m c X V v d D t L Z X l D b 2 x 1 b W 5 O Y W 1 l c y Z x d W 9 0 O z p b X S w m c X V v d D t D b 2 x 1 b W 5 J Z G V u d G l 0 a W V z J n F 1 b 3 Q 7 O l s m c X V v d D t T Z W N 0 a W 9 u M S / g u J r g u K P g u L T g u I H g u L L g u K M g K F N F U l Z J Q 0 U p I F x 1 M D A z Z V x 1 M D A z Z S D g u J r g u K P g u L T g u I H g u L L g u K P g u Y D g u I n g u J 7 g u L L g u L D g u I H g u L T g u I g g K F B S T 0 Y p L 0 F 1 d G 9 S Z W 1 v d m V k Q 2 9 s d W 1 u c z E u e + C 4 q + C 4 p e C 4 s e C 4 g e C 4 l + C 4 o + C 4 s e C 4 n u C 4 o u C 5 j C w w f S Z x d W 9 0 O y w m c X V v d D t T Z W N 0 a W 9 u M S / g u J r g u K P g u L T g u I H g u L L g u K M g K F N F U l Z J Q 0 U p I F x 1 M D A z Z V x 1 M D A z Z S D g u J r g u K P g u L T g u I H g u L L g u K P g u Y D g u I n g u J 7 g u L L g u L D g u I H g u L T g u I g g K F B S T 0 Y p L 0 F 1 d G 9 S Z W 1 v d m V k Q 2 9 s d W 1 u c z E u e + C 5 g O C 4 m + C 4 t O C 4 l C w x f S Z x d W 9 0 O y w m c X V v d D t T Z W N 0 a W 9 u M S / g u J r g u K P g u L T g u I H g u L L g u K M g K F N F U l Z J Q 0 U p I F x 1 M D A z Z V x 1 M D A z Z S D g u J r g u K P g u L T g u I H g u L L g u K P g u Y D g u I n g u J 7 g u L L g u L D g u I H g u L T g u I g g K F B S T 0 Y p L 0 F 1 d G 9 S Z W 1 v d m V k Q 2 9 s d W 1 u c z E u e + C 4 q u C 4 u e C 4 h + C 4 q u C 4 u O C 4 l C w y f S Z x d W 9 0 O y w m c X V v d D t T Z W N 0 a W 9 u M S / g u J r g u K P g u L T g u I H g u L L g u K M g K F N F U l Z J Q 0 U p I F x 1 M D A z Z V x 1 M D A z Z S D g u J r g u K P g u L T g u I H g u L L g u K P g u Y D g u I n g u J 7 g u L L g u L D g u I H g u L T g u I g g K F B S T 0 Y p L 0 F 1 d G 9 S Z W 1 v d m V k Q 2 9 s d W 1 u c z E u e + C 4 l e C 5 i O C 4 s + C 4 q u C 4 u O C 4 l C w z f S Z x d W 9 0 O y w m c X V v d D t T Z W N 0 a W 9 u M S / g u J r g u K P g u L T g u I H g u L L g u K M g K F N F U l Z J Q 0 U p I F x 1 M D A z Z V x 1 M D A z Z S D g u J r g u K P g u L T g u I H g u L L g u K P g u Y D g u I n g u J 7 g u L L g u L D g u I H g u L T g u I g g K F B S T 0 Y p L 0 F 1 d G 9 S Z W 1 v d m V k Q 2 9 s d W 1 u c z E u e + C 4 p e C 5 i O C 4 s u C 4 q u C 4 u O C 4 l C w 0 f S Z x d W 9 0 O y w m c X V v d D t T Z W N 0 a W 9 u M S / g u J r g u K P g u L T g u I H g u L L g u K M g K F N F U l Z J Q 0 U p I F x 1 M D A z Z V x 1 M D A z Z S D g u J r g u K P g u L T g u I H g u L L g u K P g u Y D g u I n g u J 7 g u L L g u L D g u I H g u L T g u I g g K F B S T 0 Y p L 0 F 1 d G 9 S Z W 1 v d m V k Q 2 9 s d W 1 u c z E u e + C 5 g O C 4 m + C 4 p e C 4 t e C 5 i O C 4 o u C 4 m S D g u Y H g u J v g u K X g u I c s N X 0 m c X V v d D s s J n F 1 b 3 Q 7 U 2 V j d G l v b j E v 4 L i a 4 L i j 4 L i 0 4 L i B 4 L i y 4 L i j I C h T R V J W S U N F K S B c d T A w M 2 V c d T A w M 2 U g 4 L i a 4 L i j 4 L i 0 4 L i B 4 L i y 4 L i j 4 L m A 4 L i J 4 L i e 4 L i y 4 L i w 4 L i B 4 L i 0 4 L i I I C h Q U k 9 G K S 9 B d X R v U m V t b 3 Z l Z E N v b H V t b n M x L n s l 4 L m A 4 L i b 4 L i l 4 L i 1 4 L m I 4 L i i 4 L i Z I O C 5 g e C 4 m + C 4 p e C 4 h y w 2 f S Z x d W 9 0 O y w m c X V v d D t T Z W N 0 a W 9 u M S / g u J r g u K P g u L T g u I H g u L L g u K M g K F N F U l Z J Q 0 U p I F x 1 M D A z Z V x 1 M D A z Z S D g u J r g u K P g u L T g u I H g u L L g u K P g u Y D g u I n g u J 7 g u L L g u L D g u I H g u L T g u I g g K F B S T 0 Y p L 0 F 1 d G 9 S Z W 1 v d m V k Q 2 9 s d W 1 u c z E u e + C 5 g O C 4 q u C 4 m e C 4 r S D g u I v g u L f g u Y n g u K 0 s N 3 0 m c X V v d D s s J n F 1 b 3 Q 7 U 2 V j d G l v b j E v 4 L i a 4 L i j 4 L i 0 4 L i B 4 L i y 4 L i j I C h T R V J W S U N F K S B c d T A w M 2 V c d T A w M 2 U g 4 L i a 4 L i j 4 L i 0 4 L i B 4 L i y 4 L i j 4 L m A 4 L i J 4 L i e 4 L i y 4 L i w 4 L i B 4 L i 0 4 L i I I C h Q U k 9 G K S 9 B d X R v U m V t b 3 Z l Z E N v b H V t b n M x L n v g u Y D g u K r g u J n g u K 0 g 4 L i C 4 L i y 4 L i i L D h 9 J n F 1 b 3 Q 7 L C Z x d W 9 0 O 1 N l Y 3 R p b 2 4 x L + C 4 m u C 4 o + C 4 t O C 4 g e C 4 s u C 4 o y A o U 0 V S V k l D R S k g X H U w M D N l X H U w M D N l I O C 4 m u C 4 o + C 4 t O C 4 g e C 4 s u C 4 o + C 5 g O C 4 i e C 4 n u C 4 s u C 4 s O C 4 g e C 4 t O C 4 i C A o U F J P R i k v Q X V 0 b 1 J l b W 9 2 Z W R D b 2 x 1 b W 5 z M S 5 7 4 L i b 4 L i j 4 L i 0 4 L i h 4 L i y 4 L i T I C j g u K v g u L j g u Y n g u J k p L D l 9 J n F 1 b 3 Q 7 L C Z x d W 9 0 O 1 N l Y 3 R p b 2 4 x L + C 4 m u C 4 o + C 4 t O C 4 g e C 4 s u C 4 o y A o U 0 V S V k l D R S k g X H U w M D N l X H U w M D N l I O C 4 m u C 4 o + C 4 t O C 4 g e C 4 s u C 4 o + C 5 g O C 4 i e C 4 n u C 4 s u C 4 s O C 4 g e C 4 t O C 4 i C A o U F J P R i k v Q X V 0 b 1 J l b W 9 2 Z W R D b 2 x 1 b W 5 z M S 5 7 4 L i h 4 L i 5 4 L i l 4 L i E 4 L m I 4 L i y I C h c d T A w M j c w M D A g 4 L i a 4 L i y 4 L i X K S w x M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y V F M C V C O C U 5 Q S V F M C V C O C V B M y V F M C V C O C V C N C V F M C V C O C U 4 M S V F M C V C O C V C M i V F M C V C O C V B M y U y M C h T R V J W S U N F K S U y M C U z R S U z R S U y M C V F M C V C O C U 5 Q S V F M C V C O C V B M y V F M C V C O C V C N C V F M C V C O C U 4 M S V F M C V C O C V C M i V F M C V C O C V B M y V F M C V C O S U 4 M C V F M C V C O C U 4 O S V F M C V C O C U 5 R S V F M C V C O C V C M i V F M C V C O C V C M C V F M C V C O C U 4 M S V F M C V C O C V C N C V F M C V C O C U 4 O C U y M C h Q U k 9 G K S U y M C g 0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T A l Q j g l O U E l R T A l Q j g l Q T M l R T A l Q j g l Q j Q l R T A l Q j g l O D E l R T A l Q j g l Q j I l R T A l Q j g l Q T M l M j A o U 0 V S V k l D R S k l M j A l M 0 U l M 0 U l M j A l R T A l Q j g l O U E l R T A l Q j g l Q T M l R T A l Q j g l Q j Q l R T A l Q j g l O D E l R T A l Q j g l Q j I l R T A l Q j g l Q T M l R T A l Q j k l O D A l R T A l Q j g l O D k l R T A l Q j g l O U U l R T A l Q j g l Q j I l R T A l Q j g l Q j A l R T A l Q j g l O D E l R T A l Q j g l Q j Q l R T A l Q j g l O D g l M j A o U F J P R i k l M j A o N C k v R G F 0 Y T I 1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U w J U I 4 J T l B J U U w J U I 4 J U E z J U U w J U I 4 J U I 0 J U U w J U I 4 J T g x J U U w J U I 4 J U I y J U U w J U I 4 J U E z J T I w K F N F U l Z J Q 0 U p J T I w J T N F J T N F J T I w J U U w J U I 4 J T l B J U U w J U I 4 J U E z J U U w J U I 4 J U I 0 J U U w J U I 4 J T g x J U U w J U I 4 J U I y J U U w J U I 4 J U E z J U U w J U I 5 J T g w J U U w J U I 4 J T g 5 J U U w J U I 4 J T l F J U U w J U I 4 J U I y J U U w J U I 4 J U I w J U U w J U I 4 J T g x J U U w J U I 4 J U I 0 J U U w J U I 4 J T g 4 J T I w K F B S T 0 Y p J T I w K D Q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U w J U I 4 J T l B J U U w J U I 4 J U E z J U U w J U I 4 J U I 0 J U U w J U I 4 J T g x J U U w J U I 4 J U I y J U U w J U I 4 J U E z J T I w K F N F U l Z J Q 0 U p J T I w J T N F J T N F J T I w J U U w J U I 4 J T l F J U U w J U I 4 J U I y J U U w J U I 4 J T k z J U U w J U I 4 J U I 0 J U U w J U I 4 J T h B J U U w J U I 4 J U E y J U U w J U I 5 J T h D J T I w K E N P T U 0 p J T I w K D Q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l F 1 Z X J 5 S U Q i I F Z h b H V l P S J z Z T k z M j V l Z G M t N D k 4 N i 0 0 Z m F j L W E 1 N 2 U t Z j N j O D Y y N G Y x N m R h I i A v P j x F b n R y e S B U e X B l P S J G a W x s R X J y b 3 J D b 2 R l I i B W Y W x 1 Z T 0 i c 1 V u a 2 5 v d 2 4 i I C 8 + P E V u d H J 5 I F R 5 c G U 9 I k F k Z G V k V G 9 E Y X R h T W 9 k Z W w i I F Z h b H V l P S J s M C I g L z 4 8 R W 5 0 c n k g V H l w Z T 0 i R m l s b E x h c 3 R V c G R h d G V k I i B W Y W x 1 Z T 0 i Z D I w M j Q t M D Q t M T h U M T A 6 M T A 6 M T Y u M z Q 2 N D c 1 O F o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/ g u J r g u K P g u L T g u I H g u L L g u K M g K F N F U l Z J Q 0 U p I F x 1 M D A z Z V x 1 M D A z Z S D g u J 7 g u L L g u J P g u L T g u I r g u K L g u Y w g K E N P T U 0 p L 0 F 1 d G 9 S Z W 1 v d m V k Q 2 9 s d W 1 u c z E u e + C 4 q + C 4 p e C 4 s e C 4 g e C 4 l + C 4 o + C 4 s e C 4 n u C 4 o u C 5 j C w w f S Z x d W 9 0 O y w m c X V v d D t T Z W N 0 a W 9 u M S / g u J r g u K P g u L T g u I H g u L L g u K M g K F N F U l Z J Q 0 U p I F x 1 M D A z Z V x 1 M D A z Z S D g u J 7 g u L L g u J P g u L T g u I r g u K L g u Y w g K E N P T U 0 p L 0 F 1 d G 9 S Z W 1 v d m V k Q 2 9 s d W 1 u c z E u e + C 5 g O C 4 m + C 4 t O C 4 l C w x f S Z x d W 9 0 O y w m c X V v d D t T Z W N 0 a W 9 u M S / g u J r g u K P g u L T g u I H g u L L g u K M g K F N F U l Z J Q 0 U p I F x 1 M D A z Z V x 1 M D A z Z S D g u J 7 g u L L g u J P g u L T g u I r g u K L g u Y w g K E N P T U 0 p L 0 F 1 d G 9 S Z W 1 v d m V k Q 2 9 s d W 1 u c z E u e + C 4 q u C 4 u e C 4 h + C 4 q u C 4 u O C 4 l C w y f S Z x d W 9 0 O y w m c X V v d D t T Z W N 0 a W 9 u M S / g u J r g u K P g u L T g u I H g u L L g u K M g K F N F U l Z J Q 0 U p I F x 1 M D A z Z V x 1 M D A z Z S D g u J 7 g u L L g u J P g u L T g u I r g u K L g u Y w g K E N P T U 0 p L 0 F 1 d G 9 S Z W 1 v d m V k Q 2 9 s d W 1 u c z E u e + C 4 l e C 5 i O C 4 s + C 4 q u C 4 u O C 4 l C w z f S Z x d W 9 0 O y w m c X V v d D t T Z W N 0 a W 9 u M S / g u J r g u K P g u L T g u I H g u L L g u K M g K F N F U l Z J Q 0 U p I F x 1 M D A z Z V x 1 M D A z Z S D g u J 7 g u L L g u J P g u L T g u I r g u K L g u Y w g K E N P T U 0 p L 0 F 1 d G 9 S Z W 1 v d m V k Q 2 9 s d W 1 u c z E u e + C 4 p e C 5 i O C 4 s u C 4 q u C 4 u O C 4 l C w 0 f S Z x d W 9 0 O y w m c X V v d D t T Z W N 0 a W 9 u M S / g u J r g u K P g u L T g u I H g u L L g u K M g K F N F U l Z J Q 0 U p I F x 1 M D A z Z V x 1 M D A z Z S D g u J 7 g u L L g u J P g u L T g u I r g u K L g u Y w g K E N P T U 0 p L 0 F 1 d G 9 S Z W 1 v d m V k Q 2 9 s d W 1 u c z E u e + C 5 g O C 4 m + C 4 p e C 4 t e C 5 i O C 4 o u C 4 m S D g u Y H g u J v g u K X g u I c s N X 0 m c X V v d D s s J n F 1 b 3 Q 7 U 2 V j d G l v b j E v 4 L i a 4 L i j 4 L i 0 4 L i B 4 L i y 4 L i j I C h T R V J W S U N F K S B c d T A w M 2 V c d T A w M 2 U g 4 L i e 4 L i y 4 L i T 4 L i 0 4 L i K 4 L i i 4 L m M I C h D T 0 1 N K S 9 B d X R v U m V t b 3 Z l Z E N v b H V t b n M x L n s l 4 L m A 4 L i b 4 L i l 4 L i 1 4 L m I 4 L i i 4 L i Z I O C 5 g e C 4 m + C 4 p e C 4 h y w 2 f S Z x d W 9 0 O y w m c X V v d D t T Z W N 0 a W 9 u M S / g u J r g u K P g u L T g u I H g u L L g u K M g K F N F U l Z J Q 0 U p I F x 1 M D A z Z V x 1 M D A z Z S D g u J 7 g u L L g u J P g u L T g u I r g u K L g u Y w g K E N P T U 0 p L 0 F 1 d G 9 S Z W 1 v d m V k Q 2 9 s d W 1 u c z E u e + C 5 g O C 4 q u C 4 m e C 4 r S D g u I v g u L f g u Y n g u K 0 s N 3 0 m c X V v d D s s J n F 1 b 3 Q 7 U 2 V j d G l v b j E v 4 L i a 4 L i j 4 L i 0 4 L i B 4 L i y 4 L i j I C h T R V J W S U N F K S B c d T A w M 2 V c d T A w M 2 U g 4 L i e 4 L i y 4 L i T 4 L i 0 4 L i K 4 L i i 4 L m M I C h D T 0 1 N K S 9 B d X R v U m V t b 3 Z l Z E N v b H V t b n M x L n v g u Y D g u K r g u J n g u K 0 g 4 L i C 4 L i y 4 L i i L D h 9 J n F 1 b 3 Q 7 L C Z x d W 9 0 O 1 N l Y 3 R p b 2 4 x L + C 4 m u C 4 o + C 4 t O C 4 g e C 4 s u C 4 o y A o U 0 V S V k l D R S k g X H U w M D N l X H U w M D N l I O C 4 n u C 4 s u C 4 k + C 4 t O C 4 i u C 4 o u C 5 j C A o Q 0 9 N T S k v Q X V 0 b 1 J l b W 9 2 Z W R D b 2 x 1 b W 5 z M S 5 7 4 L i b 4 L i j 4 L i 0 4 L i h 4 L i y 4 L i T I C j g u K v g u L j g u Y n g u J k p L D l 9 J n F 1 b 3 Q 7 L C Z x d W 9 0 O 1 N l Y 3 R p b 2 4 x L + C 4 m u C 4 o + C 4 t O C 4 g e C 4 s u C 4 o y A o U 0 V S V k l D R S k g X H U w M D N l X H U w M D N l I O C 4 n u C 4 s u C 4 k + C 4 t O C 4 i u C 4 o u C 5 j C A o Q 0 9 N T S k v Q X V 0 b 1 J l b W 9 2 Z W R D b 2 x 1 b W 5 z M S 5 7 4 L i h 4 L i 5 4 L i l 4 L i E 4 L m I 4 L i y I C h c d T A w M j c w M D A g 4 L i a 4 L i y 4 L i X K S w x M H 0 m c X V v d D t d L C Z x d W 9 0 O 0 N v b H V t b k N v d W 5 0 J n F 1 b 3 Q 7 O j E x L C Z x d W 9 0 O 0 t l e U N v b H V t b k 5 h b W V z J n F 1 b 3 Q 7 O l t d L C Z x d W 9 0 O 0 N v b H V t b k l k Z W 5 0 a X R p Z X M m c X V v d D s 6 W y Z x d W 9 0 O 1 N l Y 3 R p b 2 4 x L + C 4 m u C 4 o + C 4 t O C 4 g e C 4 s u C 4 o y A o U 0 V S V k l D R S k g X H U w M D N l X H U w M D N l I O C 4 n u C 4 s u C 4 k + C 4 t O C 4 i u C 4 o u C 5 j C A o Q 0 9 N T S k v Q X V 0 b 1 J l b W 9 2 Z W R D b 2 x 1 b W 5 z M S 5 7 4 L i r 4 L i l 4 L i x 4 L i B 4 L i X 4 L i j 4 L i x 4 L i e 4 L i i 4 L m M L D B 9 J n F 1 b 3 Q 7 L C Z x d W 9 0 O 1 N l Y 3 R p b 2 4 x L + C 4 m u C 4 o + C 4 t O C 4 g e C 4 s u C 4 o y A o U 0 V S V k l D R S k g X H U w M D N l X H U w M D N l I O C 4 n u C 4 s u C 4 k + C 4 t O C 4 i u C 4 o u C 5 j C A o Q 0 9 N T S k v Q X V 0 b 1 J l b W 9 2 Z W R D b 2 x 1 b W 5 z M S 5 7 4 L m A 4 L i b 4 L i 0 4 L i U L D F 9 J n F 1 b 3 Q 7 L C Z x d W 9 0 O 1 N l Y 3 R p b 2 4 x L + C 4 m u C 4 o + C 4 t O C 4 g e C 4 s u C 4 o y A o U 0 V S V k l D R S k g X H U w M D N l X H U w M D N l I O C 4 n u C 4 s u C 4 k + C 4 t O C 4 i u C 4 o u C 5 j C A o Q 0 9 N T S k v Q X V 0 b 1 J l b W 9 2 Z W R D b 2 x 1 b W 5 z M S 5 7 4 L i q 4 L i 5 4 L i H 4 L i q 4 L i 4 4 L i U L D J 9 J n F 1 b 3 Q 7 L C Z x d W 9 0 O 1 N l Y 3 R p b 2 4 x L + C 4 m u C 4 o + C 4 t O C 4 g e C 4 s u C 4 o y A o U 0 V S V k l D R S k g X H U w M D N l X H U w M D N l I O C 4 n u C 4 s u C 4 k + C 4 t O C 4 i u C 4 o u C 5 j C A o Q 0 9 N T S k v Q X V 0 b 1 J l b W 9 2 Z W R D b 2 x 1 b W 5 z M S 5 7 4 L i V 4 L m I 4 L i z 4 L i q 4 L i 4 4 L i U L D N 9 J n F 1 b 3 Q 7 L C Z x d W 9 0 O 1 N l Y 3 R p b 2 4 x L + C 4 m u C 4 o + C 4 t O C 4 g e C 4 s u C 4 o y A o U 0 V S V k l D R S k g X H U w M D N l X H U w M D N l I O C 4 n u C 4 s u C 4 k + C 4 t O C 4 i u C 4 o u C 5 j C A o Q 0 9 N T S k v Q X V 0 b 1 J l b W 9 2 Z W R D b 2 x 1 b W 5 z M S 5 7 4 L i l 4 L m I 4 L i y 4 L i q 4 L i 4 4 L i U L D R 9 J n F 1 b 3 Q 7 L C Z x d W 9 0 O 1 N l Y 3 R p b 2 4 x L + C 4 m u C 4 o + C 4 t O C 4 g e C 4 s u C 4 o y A o U 0 V S V k l D R S k g X H U w M D N l X H U w M D N l I O C 4 n u C 4 s u C 4 k + C 4 t O C 4 i u C 4 o u C 5 j C A o Q 0 9 N T S k v Q X V 0 b 1 J l b W 9 2 Z W R D b 2 x 1 b W 5 z M S 5 7 4 L m A 4 L i b 4 L i l 4 L i 1 4 L m I 4 L i i 4 L i Z I O C 5 g e C 4 m + C 4 p e C 4 h y w 1 f S Z x d W 9 0 O y w m c X V v d D t T Z W N 0 a W 9 u M S / g u J r g u K P g u L T g u I H g u L L g u K M g K F N F U l Z J Q 0 U p I F x 1 M D A z Z V x 1 M D A z Z S D g u J 7 g u L L g u J P g u L T g u I r g u K L g u Y w g K E N P T U 0 p L 0 F 1 d G 9 S Z W 1 v d m V k Q 2 9 s d W 1 u c z E u e y X g u Y D g u J v g u K X g u L X g u Y j g u K L g u J k g 4 L m B 4 L i b 4 L i l 4 L i H L D Z 9 J n F 1 b 3 Q 7 L C Z x d W 9 0 O 1 N l Y 3 R p b 2 4 x L + C 4 m u C 4 o + C 4 t O C 4 g e C 4 s u C 4 o y A o U 0 V S V k l D R S k g X H U w M D N l X H U w M D N l I O C 4 n u C 4 s u C 4 k + C 4 t O C 4 i u C 4 o u C 5 j C A o Q 0 9 N T S k v Q X V 0 b 1 J l b W 9 2 Z W R D b 2 x 1 b W 5 z M S 5 7 4 L m A 4 L i q 4 L i Z 4 L i t I O C 4 i + C 4 t + C 5 i e C 4 r S w 3 f S Z x d W 9 0 O y w m c X V v d D t T Z W N 0 a W 9 u M S / g u J r g u K P g u L T g u I H g u L L g u K M g K F N F U l Z J Q 0 U p I F x 1 M D A z Z V x 1 M D A z Z S D g u J 7 g u L L g u J P g u L T g u I r g u K L g u Y w g K E N P T U 0 p L 0 F 1 d G 9 S Z W 1 v d m V k Q 2 9 s d W 1 u c z E u e + C 5 g O C 4 q u C 4 m e C 4 r S D g u I L g u L L g u K I s O H 0 m c X V v d D s s J n F 1 b 3 Q 7 U 2 V j d G l v b j E v 4 L i a 4 L i j 4 L i 0 4 L i B 4 L i y 4 L i j I C h T R V J W S U N F K S B c d T A w M 2 V c d T A w M 2 U g 4 L i e 4 L i y 4 L i T 4 L i 0 4 L i K 4 L i i 4 L m M I C h D T 0 1 N K S 9 B d X R v U m V t b 3 Z l Z E N v b H V t b n M x L n v g u J v g u K P g u L T g u K H g u L L g u J M g K O C 4 q + C 4 u O C 5 i e C 4 m S k s O X 0 m c X V v d D s s J n F 1 b 3 Q 7 U 2 V j d G l v b j E v 4 L i a 4 L i j 4 L i 0 4 L i B 4 L i y 4 L i j I C h T R V J W S U N F K S B c d T A w M 2 V c d T A w M 2 U g 4 L i e 4 L i y 4 L i T 4 L i 0 4 L i K 4 L i i 4 L m M I C h D T 0 1 N K S 9 B d X R v U m V t b 3 Z l Z E N v b H V t b n M x L n v g u K H g u L n g u K X g u I T g u Y j g u L I g K F x 1 M D A y N z A w M C D g u J r g u L L g u J c p L D E w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J U U w J U I 4 J T l B J U U w J U I 4 J U E z J U U w J U I 4 J U I 0 J U U w J U I 4 J T g x J U U w J U I 4 J U I y J U U w J U I 4 J U E z J T I w K F N F U l Z J Q 0 U p J T I w J T N F J T N F J T I w J U U w J U I 4 J T l F J U U w J U I 4 J U I y J U U w J U I 4 J T k z J U U w J U I 4 J U I 0 J U U w J U I 4 J T h B J U U w J U I 4 J U E y J U U w J U I 5 J T h D J T I w K E N P T U 0 p J T I w K D Q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F M C V C O C U 5 Q S V F M C V C O C V B M y V F M C V C O C V C N C V F M C V C O C U 4 M S V F M C V C O C V C M i V F M C V C O C V B M y U y M C h T R V J W S U N F K S U y M C U z R S U z R S U y M C V F M C V C O C U 5 R S V F M C V C O C V C M i V F M C V C O C U 5 M y V F M C V C O C V C N C V F M C V C O C U 4 Q S V F M C V C O C V B M i V F M C V C O S U 4 Q y U y M C h D T 0 1 N K S U y M C g 0 K S 9 E Y X R h M j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T A l Q j g l O U E l R T A l Q j g l Q T M l R T A l Q j g l Q j Q l R T A l Q j g l O D E l R T A l Q j g l Q j I l R T A l Q j g l Q T M l M j A o U 0 V S V k l D R S k l M j A l M 0 U l M 0 U l M j A l R T A l Q j g l O U U l R T A l Q j g l Q j I l R T A l Q j g l O T M l R T A l Q j g l Q j Q l R T A l Q j g l O E E l R T A l Q j g l Q T I l R T A l Q j k l O E M l M j A o Q 0 9 N T S k l M j A o N C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T A l Q j g l O U E l R T A l Q j g l Q T M l R T A l Q j g l Q j Q l R T A l Q j g l O D E l R T A l Q j g l Q j I l R T A l Q j g l Q T M l M j A o U 0 V S V k l D R S k l M j A l M 0 U l M 0 U l M j A l R T A l Q j g l Q U E l R T A l Q j g l Q j c l R T A l Q j k l O D g l R T A l Q j g l Q U Q l R T A l Q j k l O D E l R T A l Q j g l Q T U l R T A l Q j g l Q j A l R T A l Q j g l Q U E l R T A l Q j g l Q j Q l R T A l Q j k l O D g l R T A l Q j g l O D c l R T A l Q j g l O U U l R T A l Q j g l Q j Q l R T A l Q j g l Q T E l R T A l Q j g l O U U l R T A l Q j k l O E M l M j A o T U V E S U E p J T I w K D Q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l F 1 Z X J 5 S U Q i I F Z h b H V l P S J z M z I 0 Y j F i Y j E t N m Q z M i 0 0 M j d l L W J l Y z E t M D c 3 N 2 M 5 N z U z N 2 M 4 I i A v P j x F b n R y e S B U e X B l P S J G a W x s R X J y b 3 J D b 2 R l I i B W Y W x 1 Z T 0 i c 1 V u a 2 5 v d 2 4 i I C 8 + P E V u d H J 5 I F R 5 c G U 9 I k F k Z G V k V G 9 E Y X R h T W 9 k Z W w i I F Z h b H V l P S J s M C I g L z 4 8 R W 5 0 c n k g V H l w Z T 0 i R m l s b E x h c 3 R V c G R h d G V k I i B W Y W x 1 Z T 0 i Z D I w M j Q t M D Q t M T h U M T A 6 M T A 6 M T Y u M z U 5 N D c 1 N V o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/ g u J r g u K P g u L T g u I H g u L L g u K M g K F N F U l Z J Q 0 U p I F x 1 M D A z Z V x 1 M D A z Z S D g u K r g u L f g u Y j g u K 3 g u Y H g u K X g u L D g u K r g u L T g u Y j g u I f g u J 7 g u L T g u K H g u J 7 g u Y w g K E 1 F R E l B K S 9 B d X R v U m V t b 3 Z l Z E N v b H V t b n M x L n v g u K v g u K X g u L H g u I H g u J f g u K P g u L H g u J 7 g u K L g u Y w s M H 0 m c X V v d D s s J n F 1 b 3 Q 7 U 2 V j d G l v b j E v 4 L i a 4 L i j 4 L i 0 4 L i B 4 L i y 4 L i j I C h T R V J W S U N F K S B c d T A w M 2 V c d T A w M 2 U g 4 L i q 4 L i 3 4 L m I 4 L i t 4 L m B 4 L i l 4 L i w 4 L i q 4 L i 0 4 L m I 4 L i H 4 L i e 4 L i 0 4 L i h 4 L i e 4 L m M I C h N R U R J Q S k v Q X V 0 b 1 J l b W 9 2 Z W R D b 2 x 1 b W 5 z M S 5 7 4 L m A 4 L i b 4 L i 0 4 L i U L D F 9 J n F 1 b 3 Q 7 L C Z x d W 9 0 O 1 N l Y 3 R p b 2 4 x L + C 4 m u C 4 o + C 4 t O C 4 g e C 4 s u C 4 o y A o U 0 V S V k l D R S k g X H U w M D N l X H U w M D N l I O C 4 q u C 4 t + C 5 i O C 4 r e C 5 g e C 4 p e C 4 s O C 4 q u C 4 t O C 5 i O C 4 h + C 4 n u C 4 t O C 4 o e C 4 n u C 5 j C A o T U V E S U E p L 0 F 1 d G 9 S Z W 1 v d m V k Q 2 9 s d W 1 u c z E u e + C 4 q u C 4 u e C 4 h + C 4 q u C 4 u O C 4 l C w y f S Z x d W 9 0 O y w m c X V v d D t T Z W N 0 a W 9 u M S / g u J r g u K P g u L T g u I H g u L L g u K M g K F N F U l Z J Q 0 U p I F x 1 M D A z Z V x 1 M D A z Z S D g u K r g u L f g u Y j g u K 3 g u Y H g u K X g u L D g u K r g u L T g u Y j g u I f g u J 7 g u L T g u K H g u J 7 g u Y w g K E 1 F R E l B K S 9 B d X R v U m V t b 3 Z l Z E N v b H V t b n M x L n v g u J X g u Y j g u L P g u K r g u L j g u J Q s M 3 0 m c X V v d D s s J n F 1 b 3 Q 7 U 2 V j d G l v b j E v 4 L i a 4 L i j 4 L i 0 4 L i B 4 L i y 4 L i j I C h T R V J W S U N F K S B c d T A w M 2 V c d T A w M 2 U g 4 L i q 4 L i 3 4 L m I 4 L i t 4 L m B 4 L i l 4 L i w 4 L i q 4 L i 0 4 L m I 4 L i H 4 L i e 4 L i 0 4 L i h 4 L i e 4 L m M I C h N R U R J Q S k v Q X V 0 b 1 J l b W 9 2 Z W R D b 2 x 1 b W 5 z M S 5 7 4 L i l 4 L m I 4 L i y 4 L i q 4 L i 4 4 L i U L D R 9 J n F 1 b 3 Q 7 L C Z x d W 9 0 O 1 N l Y 3 R p b 2 4 x L + C 4 m u C 4 o + C 4 t O C 4 g e C 4 s u C 4 o y A o U 0 V S V k l D R S k g X H U w M D N l X H U w M D N l I O C 4 q u C 4 t + C 5 i O C 4 r e C 5 g e C 4 p e C 4 s O C 4 q u C 4 t O C 5 i O C 4 h + C 4 n u C 4 t O C 4 o e C 4 n u C 5 j C A o T U V E S U E p L 0 F 1 d G 9 S Z W 1 v d m V k Q 2 9 s d W 1 u c z E u e + C 5 g O C 4 m + C 4 p e C 4 t e C 5 i O C 4 o u C 4 m S D g u Y H g u J v g u K X g u I c s N X 0 m c X V v d D s s J n F 1 b 3 Q 7 U 2 V j d G l v b j E v 4 L i a 4 L i j 4 L i 0 4 L i B 4 L i y 4 L i j I C h T R V J W S U N F K S B c d T A w M 2 V c d T A w M 2 U g 4 L i q 4 L i 3 4 L m I 4 L i t 4 L m B 4 L i l 4 L i w 4 L i q 4 L i 0 4 L m I 4 L i H 4 L i e 4 L i 0 4 L i h 4 L i e 4 L m M I C h N R U R J Q S k v Q X V 0 b 1 J l b W 9 2 Z W R D b 2 x 1 b W 5 z M S 5 7 J e C 5 g O C 4 m + C 4 p e C 4 t e C 5 i O C 4 o u C 4 m S D g u Y H g u J v g u K X g u I c s N n 0 m c X V v d D s s J n F 1 b 3 Q 7 U 2 V j d G l v b j E v 4 L i a 4 L i j 4 L i 0 4 L i B 4 L i y 4 L i j I C h T R V J W S U N F K S B c d T A w M 2 V c d T A w M 2 U g 4 L i q 4 L i 3 4 L m I 4 L i t 4 L m B 4 L i l 4 L i w 4 L i q 4 L i 0 4 L m I 4 L i H 4 L i e 4 L i 0 4 L i h 4 L i e 4 L m M I C h N R U R J Q S k v Q X V 0 b 1 J l b W 9 2 Z W R D b 2 x 1 b W 5 z M S 5 7 4 L m A 4 L i q 4 L i Z 4 L i t I O C 4 i + C 4 t + C 5 i e C 4 r S w 3 f S Z x d W 9 0 O y w m c X V v d D t T Z W N 0 a W 9 u M S / g u J r g u K P g u L T g u I H g u L L g u K M g K F N F U l Z J Q 0 U p I F x 1 M D A z Z V x 1 M D A z Z S D g u K r g u L f g u Y j g u K 3 g u Y H g u K X g u L D g u K r g u L T g u Y j g u I f g u J 7 g u L T g u K H g u J 7 g u Y w g K E 1 F R E l B K S 9 B d X R v U m V t b 3 Z l Z E N v b H V t b n M x L n v g u Y D g u K r g u J n g u K 0 g 4 L i C 4 L i y 4 L i i L D h 9 J n F 1 b 3 Q 7 L C Z x d W 9 0 O 1 N l Y 3 R p b 2 4 x L + C 4 m u C 4 o + C 4 t O C 4 g e C 4 s u C 4 o y A o U 0 V S V k l D R S k g X H U w M D N l X H U w M D N l I O C 4 q u C 4 t + C 5 i O C 4 r e C 5 g e C 4 p e C 4 s O C 4 q u C 4 t O C 5 i O C 4 h + C 4 n u C 4 t O C 4 o e C 4 n u C 5 j C A o T U V E S U E p L 0 F 1 d G 9 S Z W 1 v d m V k Q 2 9 s d W 1 u c z E u e + C 4 m + C 4 o + C 4 t O C 4 o e C 4 s u C 4 k y A o 4 L i r 4 L i 4 4 L m J 4 L i Z K S w 5 f S Z x d W 9 0 O y w m c X V v d D t T Z W N 0 a W 9 u M S / g u J r g u K P g u L T g u I H g u L L g u K M g K F N F U l Z J Q 0 U p I F x 1 M D A z Z V x 1 M D A z Z S D g u K r g u L f g u Y j g u K 3 g u Y H g u K X g u L D g u K r g u L T g u Y j g u I f g u J 7 g u L T g u K H g u J 7 g u Y w g K E 1 F R E l B K S 9 B d X R v U m V t b 3 Z l Z E N v b H V t b n M x L n v g u K H g u L n g u K X g u I T g u Y j g u L I g K F x 1 M D A y N z A w M C D g u J r g u L L g u J c p L D E w f S Z x d W 9 0 O 1 0 s J n F 1 b 3 Q 7 Q 2 9 s d W 1 u Q 2 9 1 b n Q m c X V v d D s 6 M T E s J n F 1 b 3 Q 7 S 2 V 5 Q 2 9 s d W 1 u T m F t Z X M m c X V v d D s 6 W 1 0 s J n F 1 b 3 Q 7 Q 2 9 s d W 1 u S W R l b n R p d G l l c y Z x d W 9 0 O z p b J n F 1 b 3 Q 7 U 2 V j d G l v b j E v 4 L i a 4 L i j 4 L i 0 4 L i B 4 L i y 4 L i j I C h T R V J W S U N F K S B c d T A w M 2 V c d T A w M 2 U g 4 L i q 4 L i 3 4 L m I 4 L i t 4 L m B 4 L i l 4 L i w 4 L i q 4 L i 0 4 L m I 4 L i H 4 L i e 4 L i 0 4 L i h 4 L i e 4 L m M I C h N R U R J Q S k v Q X V 0 b 1 J l b W 9 2 Z W R D b 2 x 1 b W 5 z M S 5 7 4 L i r 4 L i l 4 L i x 4 L i B 4 L i X 4 L i j 4 L i x 4 L i e 4 L i i 4 L m M L D B 9 J n F 1 b 3 Q 7 L C Z x d W 9 0 O 1 N l Y 3 R p b 2 4 x L + C 4 m u C 4 o + C 4 t O C 4 g e C 4 s u C 4 o y A o U 0 V S V k l D R S k g X H U w M D N l X H U w M D N l I O C 4 q u C 4 t + C 5 i O C 4 r e C 5 g e C 4 p e C 4 s O C 4 q u C 4 t O C 5 i O C 4 h + C 4 n u C 4 t O C 4 o e C 4 n u C 5 j C A o T U V E S U E p L 0 F 1 d G 9 S Z W 1 v d m V k Q 2 9 s d W 1 u c z E u e + C 5 g O C 4 m + C 4 t O C 4 l C w x f S Z x d W 9 0 O y w m c X V v d D t T Z W N 0 a W 9 u M S / g u J r g u K P g u L T g u I H g u L L g u K M g K F N F U l Z J Q 0 U p I F x 1 M D A z Z V x 1 M D A z Z S D g u K r g u L f g u Y j g u K 3 g u Y H g u K X g u L D g u K r g u L T g u Y j g u I f g u J 7 g u L T g u K H g u J 7 g u Y w g K E 1 F R E l B K S 9 B d X R v U m V t b 3 Z l Z E N v b H V t b n M x L n v g u K r g u L n g u I f g u K r g u L j g u J Q s M n 0 m c X V v d D s s J n F 1 b 3 Q 7 U 2 V j d G l v b j E v 4 L i a 4 L i j 4 L i 0 4 L i B 4 L i y 4 L i j I C h T R V J W S U N F K S B c d T A w M 2 V c d T A w M 2 U g 4 L i q 4 L i 3 4 L m I 4 L i t 4 L m B 4 L i l 4 L i w 4 L i q 4 L i 0 4 L m I 4 L i H 4 L i e 4 L i 0 4 L i h 4 L i e 4 L m M I C h N R U R J Q S k v Q X V 0 b 1 J l b W 9 2 Z W R D b 2 x 1 b W 5 z M S 5 7 4 L i V 4 L m I 4 L i z 4 L i q 4 L i 4 4 L i U L D N 9 J n F 1 b 3 Q 7 L C Z x d W 9 0 O 1 N l Y 3 R p b 2 4 x L + C 4 m u C 4 o + C 4 t O C 4 g e C 4 s u C 4 o y A o U 0 V S V k l D R S k g X H U w M D N l X H U w M D N l I O C 4 q u C 4 t + C 5 i O C 4 r e C 5 g e C 4 p e C 4 s O C 4 q u C 4 t O C 5 i O C 4 h + C 4 n u C 4 t O C 4 o e C 4 n u C 5 j C A o T U V E S U E p L 0 F 1 d G 9 S Z W 1 v d m V k Q 2 9 s d W 1 u c z E u e + C 4 p e C 5 i O C 4 s u C 4 q u C 4 u O C 4 l C w 0 f S Z x d W 9 0 O y w m c X V v d D t T Z W N 0 a W 9 u M S / g u J r g u K P g u L T g u I H g u L L g u K M g K F N F U l Z J Q 0 U p I F x 1 M D A z Z V x 1 M D A z Z S D g u K r g u L f g u Y j g u K 3 g u Y H g u K X g u L D g u K r g u L T g u Y j g u I f g u J 7 g u L T g u K H g u J 7 g u Y w g K E 1 F R E l B K S 9 B d X R v U m V t b 3 Z l Z E N v b H V t b n M x L n v g u Y D g u J v g u K X g u L X g u Y j g u K L g u J k g 4 L m B 4 L i b 4 L i l 4 L i H L D V 9 J n F 1 b 3 Q 7 L C Z x d W 9 0 O 1 N l Y 3 R p b 2 4 x L + C 4 m u C 4 o + C 4 t O C 4 g e C 4 s u C 4 o y A o U 0 V S V k l D R S k g X H U w M D N l X H U w M D N l I O C 4 q u C 4 t + C 5 i O C 4 r e C 5 g e C 4 p e C 4 s O C 4 q u C 4 t O C 5 i O C 4 h + C 4 n u C 4 t O C 4 o e C 4 n u C 5 j C A o T U V E S U E p L 0 F 1 d G 9 S Z W 1 v d m V k Q 2 9 s d W 1 u c z E u e y X g u Y D g u J v g u K X g u L X g u Y j g u K L g u J k g 4 L m B 4 L i b 4 L i l 4 L i H L D Z 9 J n F 1 b 3 Q 7 L C Z x d W 9 0 O 1 N l Y 3 R p b 2 4 x L + C 4 m u C 4 o + C 4 t O C 4 g e C 4 s u C 4 o y A o U 0 V S V k l D R S k g X H U w M D N l X H U w M D N l I O C 4 q u C 4 t + C 5 i O C 4 r e C 5 g e C 4 p e C 4 s O C 4 q u C 4 t O C 5 i O C 4 h + C 4 n u C 4 t O C 4 o e C 4 n u C 5 j C A o T U V E S U E p L 0 F 1 d G 9 S Z W 1 v d m V k Q 2 9 s d W 1 u c z E u e + C 5 g O C 4 q u C 4 m e C 4 r S D g u I v g u L f g u Y n g u K 0 s N 3 0 m c X V v d D s s J n F 1 b 3 Q 7 U 2 V j d G l v b j E v 4 L i a 4 L i j 4 L i 0 4 L i B 4 L i y 4 L i j I C h T R V J W S U N F K S B c d T A w M 2 V c d T A w M 2 U g 4 L i q 4 L i 3 4 L m I 4 L i t 4 L m B 4 L i l 4 L i w 4 L i q 4 L i 0 4 L m I 4 L i H 4 L i e 4 L i 0 4 L i h 4 L i e 4 L m M I C h N R U R J Q S k v Q X V 0 b 1 J l b W 9 2 Z W R D b 2 x 1 b W 5 z M S 5 7 4 L m A 4 L i q 4 L i Z 4 L i t I O C 4 g u C 4 s u C 4 o i w 4 f S Z x d W 9 0 O y w m c X V v d D t T Z W N 0 a W 9 u M S / g u J r g u K P g u L T g u I H g u L L g u K M g K F N F U l Z J Q 0 U p I F x 1 M D A z Z V x 1 M D A z Z S D g u K r g u L f g u Y j g u K 3 g u Y H g u K X g u L D g u K r g u L T g u Y j g u I f g u J 7 g u L T g u K H g u J 7 g u Y w g K E 1 F R E l B K S 9 B d X R v U m V t b 3 Z l Z E N v b H V t b n M x L n v g u J v g u K P g u L T g u K H g u L L g u J M g K O C 4 q + C 4 u O C 5 i e C 4 m S k s O X 0 m c X V v d D s s J n F 1 b 3 Q 7 U 2 V j d G l v b j E v 4 L i a 4 L i j 4 L i 0 4 L i B 4 L i y 4 L i j I C h T R V J W S U N F K S B c d T A w M 2 V c d T A w M 2 U g 4 L i q 4 L i 3 4 L m I 4 L i t 4 L m B 4 L i l 4 L i w 4 L i q 4 L i 0 4 L m I 4 L i H 4 L i e 4 L i 0 4 L i h 4 L i e 4 L m M I C h N R U R J Q S k v Q X V 0 b 1 J l b W 9 2 Z W R D b 2 x 1 b W 5 z M S 5 7 4 L i h 4 L i 5 4 L i l 4 L i E 4 L m I 4 L i y I C h c d T A w M j c w M D A g 4 L i a 4 L i y 4 L i X K S w x M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y V F M C V C O C U 5 Q S V F M C V C O C V B M y V F M C V C O C V C N C V F M C V C O C U 4 M S V F M C V C O C V C M i V F M C V C O C V B M y U y M C h T R V J W S U N F K S U y M C U z R S U z R S U y M C V F M C V C O C V B Q S V F M C V C O C V C N y V F M C V C O S U 4 O C V F M C V C O C V B R C V F M C V C O S U 4 M S V F M C V C O C V B N S V F M C V C O C V C M C V F M C V C O C V B Q S V F M C V C O C V C N C V F M C V C O S U 4 O C V F M C V C O C U 4 N y V F M C V C O C U 5 R S V F M C V C O C V C N C V F M C V C O C V B M S V F M C V C O C U 5 R S V F M C V C O S U 4 Q y U y M C h N R U R J Q S k l M j A o N C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U w J U I 4 J T l B J U U w J U I 4 J U E z J U U w J U I 4 J U I 0 J U U w J U I 4 J T g x J U U w J U I 4 J U I y J U U w J U I 4 J U E z J T I w K F N F U l Z J Q 0 U p J T I w J T N F J T N F J T I w J U U w J U I 4 J U F B J U U w J U I 4 J U I 3 J U U w J U I 5 J T g 4 J U U w J U I 4 J U F E J U U w J U I 5 J T g x J U U w J U I 4 J U E 1 J U U w J U I 4 J U I w J U U w J U I 4 J U F B J U U w J U I 4 J U I 0 J U U w J U I 5 J T g 4 J U U w J U I 4 J T g 3 J U U w J U I 4 J T l F J U U w J U I 4 J U I 0 J U U w J U I 4 J U E x J U U w J U I 4 J T l F J U U w J U I 5 J T h D J T I w K E 1 F R E l B K S U y M C g 0 K S 9 E Y X R h M j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T A l Q j g l O U E l R T A l Q j g l Q T M l R T A l Q j g l Q j Q l R T A l Q j g l O D E l R T A l Q j g l Q j I l R T A l Q j g l Q T M l M j A o U 0 V S V k l D R S k l M j A l M 0 U l M 0 U l M j A l R T A l Q j g l Q U E l R T A l Q j g l Q j c l R T A l Q j k l O D g l R T A l Q j g l Q U Q l R T A l Q j k l O D E l R T A l Q j g l Q T U l R T A l Q j g l Q j A l R T A l Q j g l Q U E l R T A l Q j g l Q j Q l R T A l Q j k l O D g l R T A l Q j g l O D c l R T A l Q j g l O U U l R T A l Q j g l Q j Q l R T A l Q j g l Q T E l R T A l Q j g l O U U l R T A l Q j k l O E M l M j A o T U V E S U E p J T I w K D Q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U w J U I 4 J U F B J U U w J U I 4 J U I 0 J U U w J U I 4 J T k 5 J U U w J U I 4 J T g 0 J U U w J U I 5 J T g 5 J U U w J U I 4 J U I y J U U w J U I 4 J U F E J U U w J U I 4 J U I 4 J U U w J U I 4 J T k 1 J U U w J U I 4 J U F B J U U w J U I 4 J U I y J U U w J U I 4 J U F C J U U w J U I 4 J T g x J U U w J U I 4 J U E z J U U w J U I 4 J U E z J U U w J U I 4 J U E x J T I w K E l O R F V T K S U y M C U z R S U z R S U y M C V F M C V C O S U 4 M C V F M C V C O C V B Q i V F M C V C O C V B N S V F M C V C O S U 4 N y V F M C V C O C U 4 M S U y M C V F M C V C O S U 4 M S V F M C V C O C V B N S V F M C V C O C V C M C U y M C V F M C V C O C U 5 Q y V F M C V C O C V B N S V F M C V C O C V C N C V F M C V C O C U 5 N S V F M C V C O C V B M C V F M C V C O C V C M S V F M C V C O C U 5 M y V F M C V C O C U 5 M S V F M C V C O S U 4 Q y V F M C V C O S U 4 M i V F M C V C O C V B N S V F M C V C O C V B Q i V F M C V C O C V C M C U y M C h T V E V F T C k l M j A o N C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S I g L z 4 8 R W 5 0 c n k g V H l w Z T 0 i U X V l c n l J R C I g V m F s d W U 9 I n N l O W M w Y 2 U y O S 0 1 Y W E z L T R h N j c t O D k z N i 0 4 N T U 5 M G M w M 2 U 0 M G U i I C 8 + P E V u d H J 5 I F R 5 c G U 9 I k Z p b G x F c n J v c k N v Z G U i I F Z h b H V l P S J z V W 5 r b m 9 3 b i I g L z 4 8 R W 5 0 c n k g V H l w Z T 0 i Q W R k Z W R U b 0 R h d G F N b 2 R l b C I g V m F s d W U 9 I m w w I i A v P j x F b n R y e S B U e X B l P S J G a W x s T G F z d F V w Z G F 0 Z W Q i I F Z h b H V l P S J k M j A y N C 0 w N C 0 x O F Q x M D o x M D o x N i 4 z O T M 0 N z Y y W i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E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+ C 4 q u C 4 t O C 4 m e C 4 h O C 5 i e C 4 s u C 4 r e C 4 u O C 4 l e C 4 q u C 4 s u C 4 q + C 4 g e C 4 o + C 4 o + C 4 o S A o S U 5 E V V M p I F x 1 M D A z Z V x 1 M D A z Z S D g u Y D g u K v g u K X g u Y f g u I E g 4 L m B 4 L i l 4 L i w I O C 4 n O C 4 p e C 4 t O C 4 l e C 4 o O C 4 s e C 4 k + C 4 k e C 5 j O C 5 g u C 4 p e C 4 q + C 4 s C A o U 1 R F R U w p L 0 F 1 d G 9 S Z W 1 v d m V k Q 2 9 s d W 1 u c z E u e + C 4 q + C 4 p e C 4 s e C 4 g e C 4 l + C 4 o + C 4 s e C 4 n u C 4 o u C 5 j C w w f S Z x d W 9 0 O y w m c X V v d D t T Z W N 0 a W 9 u M S / g u K r g u L T g u J n g u I T g u Y n g u L L g u K 3 g u L j g u J X g u K r g u L L g u K v g u I H g u K P g u K P g u K E g K E l O R F V T K S B c d T A w M 2 V c d T A w M 2 U g 4 L m A 4 L i r 4 L i l 4 L m H 4 L i B I O C 5 g e C 4 p e C 4 s C D g u J z g u K X g u L T g u J X g u K D g u L H g u J P g u J H g u Y z g u Y L g u K X g u K v g u L A g K F N U R U V M K S 9 B d X R v U m V t b 3 Z l Z E N v b H V t b n M x L n v g u Y D g u J v g u L T g u J Q s M X 0 m c X V v d D s s J n F 1 b 3 Q 7 U 2 V j d G l v b j E v 4 L i q 4 L i 0 4 L i Z 4 L i E 4 L m J 4 L i y 4 L i t 4 L i 4 4 L i V 4 L i q 4 L i y 4 L i r 4 L i B 4 L i j 4 L i j 4 L i h I C h J T k R V U y k g X H U w M D N l X H U w M D N l I O C 5 g O C 4 q + C 4 p e C 5 h + C 4 g S D g u Y H g u K X g u L A g 4 L i c 4 L i l 4 L i 0 4 L i V 4 L i g 4 L i x 4 L i T 4 L i R 4 L m M 4 L m C 4 L i l 4 L i r 4 L i w I C h T V E V F T C k v Q X V 0 b 1 J l b W 9 2 Z W R D b 2 x 1 b W 5 z M S 5 7 4 L i q 4 L i 5 4 L i H 4 L i q 4 L i 4 4 L i U L D J 9 J n F 1 b 3 Q 7 L C Z x d W 9 0 O 1 N l Y 3 R p b 2 4 x L + C 4 q u C 4 t O C 4 m e C 4 h O C 5 i e C 4 s u C 4 r e C 4 u O C 4 l e C 4 q u C 4 s u C 4 q + C 4 g e C 4 o + C 4 o + C 4 o S A o S U 5 E V V M p I F x 1 M D A z Z V x 1 M D A z Z S D g u Y D g u K v g u K X g u Y f g u I E g 4 L m B 4 L i l 4 L i w I O C 4 n O C 4 p e C 4 t O C 4 l e C 4 o O C 4 s e C 4 k + C 4 k e C 5 j O C 5 g u C 4 p e C 4 q + C 4 s C A o U 1 R F R U w p L 0 F 1 d G 9 S Z W 1 v d m V k Q 2 9 s d W 1 u c z E u e + C 4 l e C 5 i O C 4 s + C 4 q u C 4 u O C 4 l C w z f S Z x d W 9 0 O y w m c X V v d D t T Z W N 0 a W 9 u M S / g u K r g u L T g u J n g u I T g u Y n g u L L g u K 3 g u L j g u J X g u K r g u L L g u K v g u I H g u K P g u K P g u K E g K E l O R F V T K S B c d T A w M 2 V c d T A w M 2 U g 4 L m A 4 L i r 4 L i l 4 L m H 4 L i B I O C 5 g e C 4 p e C 4 s C D g u J z g u K X g u L T g u J X g u K D g u L H g u J P g u J H g u Y z g u Y L g u K X g u K v g u L A g K F N U R U V M K S 9 B d X R v U m V t b 3 Z l Z E N v b H V t b n M x L n v g u K X g u Y j g u L L g u K r g u L j g u J Q s N H 0 m c X V v d D s s J n F 1 b 3 Q 7 U 2 V j d G l v b j E v 4 L i q 4 L i 0 4 L i Z 4 L i E 4 L m J 4 L i y 4 L i t 4 L i 4 4 L i V 4 L i q 4 L i y 4 L i r 4 L i B 4 L i j 4 L i j 4 L i h I C h J T k R V U y k g X H U w M D N l X H U w M D N l I O C 5 g O C 4 q + C 4 p e C 5 h + C 4 g S D g u Y H g u K X g u L A g 4 L i c 4 L i l 4 L i 0 4 L i V 4 L i g 4 L i x 4 L i T 4 L i R 4 L m M 4 L m C 4 L i l 4 L i r 4 L i w I C h T V E V F T C k v Q X V 0 b 1 J l b W 9 2 Z W R D b 2 x 1 b W 5 z M S 5 7 4 L m A 4 L i b 4 L i l 4 L i 1 4 L m I 4 L i i 4 L i Z I O C 5 g e C 4 m + C 4 p e C 4 h y w 1 f S Z x d W 9 0 O y w m c X V v d D t T Z W N 0 a W 9 u M S / g u K r g u L T g u J n g u I T g u Y n g u L L g u K 3 g u L j g u J X g u K r g u L L g u K v g u I H g u K P g u K P g u K E g K E l O R F V T K S B c d T A w M 2 V c d T A w M 2 U g 4 L m A 4 L i r 4 L i l 4 L m H 4 L i B I O C 5 g e C 4 p e C 4 s C D g u J z g u K X g u L T g u J X g u K D g u L H g u J P g u J H g u Y z g u Y L g u K X g u K v g u L A g K F N U R U V M K S 9 B d X R v U m V t b 3 Z l Z E N v b H V t b n M x L n s l 4 L m A 4 L i b 4 L i l 4 L i 1 4 L m I 4 L i i 4 L i Z I O C 5 g e C 4 m + C 4 p e C 4 h y w 2 f S Z x d W 9 0 O y w m c X V v d D t T Z W N 0 a W 9 u M S / g u K r g u L T g u J n g u I T g u Y n g u L L g u K 3 g u L j g u J X g u K r g u L L g u K v g u I H g u K P g u K P g u K E g K E l O R F V T K S B c d T A w M 2 V c d T A w M 2 U g 4 L m A 4 L i r 4 L i l 4 L m H 4 L i B I O C 5 g e C 4 p e C 4 s C D g u J z g u K X g u L T g u J X g u K D g u L H g u J P g u J H g u Y z g u Y L g u K X g u K v g u L A g K F N U R U V M K S 9 B d X R v U m V t b 3 Z l Z E N v b H V t b n M x L n v g u Y D g u K r g u J n g u K 0 g 4 L i L 4 L i 3 4 L m J 4 L i t L D d 9 J n F 1 b 3 Q 7 L C Z x d W 9 0 O 1 N l Y 3 R p b 2 4 x L + C 4 q u C 4 t O C 4 m e C 4 h O C 5 i e C 4 s u C 4 r e C 4 u O C 4 l e C 4 q u C 4 s u C 4 q + C 4 g e C 4 o + C 4 o + C 4 o S A o S U 5 E V V M p I F x 1 M D A z Z V x 1 M D A z Z S D g u Y D g u K v g u K X g u Y f g u I E g 4 L m B 4 L i l 4 L i w I O C 4 n O C 4 p e C 4 t O C 4 l e C 4 o O C 4 s e C 4 k + C 4 k e C 5 j O C 5 g u C 4 p e C 4 q + C 4 s C A o U 1 R F R U w p L 0 F 1 d G 9 S Z W 1 v d m V k Q 2 9 s d W 1 u c z E u e + C 5 g O C 4 q u C 4 m e C 4 r S D g u I L g u L L g u K I s O H 0 m c X V v d D s s J n F 1 b 3 Q 7 U 2 V j d G l v b j E v 4 L i q 4 L i 0 4 L i Z 4 L i E 4 L m J 4 L i y 4 L i t 4 L i 4 4 L i V 4 L i q 4 L i y 4 L i r 4 L i B 4 L i j 4 L i j 4 L i h I C h J T k R V U y k g X H U w M D N l X H U w M D N l I O C 5 g O C 4 q + C 4 p e C 5 h + C 4 g S D g u Y H g u K X g u L A g 4 L i c 4 L i l 4 L i 0 4 L i V 4 L i g 4 L i x 4 L i T 4 L i R 4 L m M 4 L m C 4 L i l 4 L i r 4 L i w I C h T V E V F T C k v Q X V 0 b 1 J l b W 9 2 Z W R D b 2 x 1 b W 5 z M S 5 7 4 L i b 4 L i j 4 L i 0 4 L i h 4 L i y 4 L i T I C j g u K v g u L j g u Y n g u J k p L D l 9 J n F 1 b 3 Q 7 L C Z x d W 9 0 O 1 N l Y 3 R p b 2 4 x L + C 4 q u C 4 t O C 4 m e C 4 h O C 5 i e C 4 s u C 4 r e C 4 u O C 4 l e C 4 q u C 4 s u C 4 q + C 4 g e C 4 o + C 4 o + C 4 o S A o S U 5 E V V M p I F x 1 M D A z Z V x 1 M D A z Z S D g u Y D g u K v g u K X g u Y f g u I E g 4 L m B 4 L i l 4 L i w I O C 4 n O C 4 p e C 4 t O C 4 l e C 4 o O C 4 s e C 4 k + C 4 k e C 5 j O C 5 g u C 4 p e C 4 q + C 4 s C A o U 1 R F R U w p L 0 F 1 d G 9 S Z W 1 v d m V k Q 2 9 s d W 1 u c z E u e + C 4 o e C 4 u e C 4 p e C 4 h O C 5 i O C 4 s i A o X H U w M D I 3 M D A w I O C 4 m u C 4 s u C 4 l y k s M T B 9 J n F 1 b 3 Q 7 X S w m c X V v d D t D b 2 x 1 b W 5 D b 3 V u d C Z x d W 9 0 O z o x M S w m c X V v d D t L Z X l D b 2 x 1 b W 5 O Y W 1 l c y Z x d W 9 0 O z p b X S w m c X V v d D t D b 2 x 1 b W 5 J Z G V u d G l 0 a W V z J n F 1 b 3 Q 7 O l s m c X V v d D t T Z W N 0 a W 9 u M S / g u K r g u L T g u J n g u I T g u Y n g u L L g u K 3 g u L j g u J X g u K r g u L L g u K v g u I H g u K P g u K P g u K E g K E l O R F V T K S B c d T A w M 2 V c d T A w M 2 U g 4 L m A 4 L i r 4 L i l 4 L m H 4 L i B I O C 5 g e C 4 p e C 4 s C D g u J z g u K X g u L T g u J X g u K D g u L H g u J P g u J H g u Y z g u Y L g u K X g u K v g u L A g K F N U R U V M K S 9 B d X R v U m V t b 3 Z l Z E N v b H V t b n M x L n v g u K v g u K X g u L H g u I H g u J f g u K P g u L H g u J 7 g u K L g u Y w s M H 0 m c X V v d D s s J n F 1 b 3 Q 7 U 2 V j d G l v b j E v 4 L i q 4 L i 0 4 L i Z 4 L i E 4 L m J 4 L i y 4 L i t 4 L i 4 4 L i V 4 L i q 4 L i y 4 L i r 4 L i B 4 L i j 4 L i j 4 L i h I C h J T k R V U y k g X H U w M D N l X H U w M D N l I O C 5 g O C 4 q + C 4 p e C 5 h + C 4 g S D g u Y H g u K X g u L A g 4 L i c 4 L i l 4 L i 0 4 L i V 4 L i g 4 L i x 4 L i T 4 L i R 4 L m M 4 L m C 4 L i l 4 L i r 4 L i w I C h T V E V F T C k v Q X V 0 b 1 J l b W 9 2 Z W R D b 2 x 1 b W 5 z M S 5 7 4 L m A 4 L i b 4 L i 0 4 L i U L D F 9 J n F 1 b 3 Q 7 L C Z x d W 9 0 O 1 N l Y 3 R p b 2 4 x L + C 4 q u C 4 t O C 4 m e C 4 h O C 5 i e C 4 s u C 4 r e C 4 u O C 4 l e C 4 q u C 4 s u C 4 q + C 4 g e C 4 o + C 4 o + C 4 o S A o S U 5 E V V M p I F x 1 M D A z Z V x 1 M D A z Z S D g u Y D g u K v g u K X g u Y f g u I E g 4 L m B 4 L i l 4 L i w I O C 4 n O C 4 p e C 4 t O C 4 l e C 4 o O C 4 s e C 4 k + C 4 k e C 5 j O C 5 g u C 4 p e C 4 q + C 4 s C A o U 1 R F R U w p L 0 F 1 d G 9 S Z W 1 v d m V k Q 2 9 s d W 1 u c z E u e + C 4 q u C 4 u e C 4 h + C 4 q u C 4 u O C 4 l C w y f S Z x d W 9 0 O y w m c X V v d D t T Z W N 0 a W 9 u M S / g u K r g u L T g u J n g u I T g u Y n g u L L g u K 3 g u L j g u J X g u K r g u L L g u K v g u I H g u K P g u K P g u K E g K E l O R F V T K S B c d T A w M 2 V c d T A w M 2 U g 4 L m A 4 L i r 4 L i l 4 L m H 4 L i B I O C 5 g e C 4 p e C 4 s C D g u J z g u K X g u L T g u J X g u K D g u L H g u J P g u J H g u Y z g u Y L g u K X g u K v g u L A g K F N U R U V M K S 9 B d X R v U m V t b 3 Z l Z E N v b H V t b n M x L n v g u J X g u Y j g u L P g u K r g u L j g u J Q s M 3 0 m c X V v d D s s J n F 1 b 3 Q 7 U 2 V j d G l v b j E v 4 L i q 4 L i 0 4 L i Z 4 L i E 4 L m J 4 L i y 4 L i t 4 L i 4 4 L i V 4 L i q 4 L i y 4 L i r 4 L i B 4 L i j 4 L i j 4 L i h I C h J T k R V U y k g X H U w M D N l X H U w M D N l I O C 5 g O C 4 q + C 4 p e C 5 h + C 4 g S D g u Y H g u K X g u L A g 4 L i c 4 L i l 4 L i 0 4 L i V 4 L i g 4 L i x 4 L i T 4 L i R 4 L m M 4 L m C 4 L i l 4 L i r 4 L i w I C h T V E V F T C k v Q X V 0 b 1 J l b W 9 2 Z W R D b 2 x 1 b W 5 z M S 5 7 4 L i l 4 L m I 4 L i y 4 L i q 4 L i 4 4 L i U L D R 9 J n F 1 b 3 Q 7 L C Z x d W 9 0 O 1 N l Y 3 R p b 2 4 x L + C 4 q u C 4 t O C 4 m e C 4 h O C 5 i e C 4 s u C 4 r e C 4 u O C 4 l e C 4 q u C 4 s u C 4 q + C 4 g e C 4 o + C 4 o + C 4 o S A o S U 5 E V V M p I F x 1 M D A z Z V x 1 M D A z Z S D g u Y D g u K v g u K X g u Y f g u I E g 4 L m B 4 L i l 4 L i w I O C 4 n O C 4 p e C 4 t O C 4 l e C 4 o O C 4 s e C 4 k + C 4 k e C 5 j O C 5 g u C 4 p e C 4 q + C 4 s C A o U 1 R F R U w p L 0 F 1 d G 9 S Z W 1 v d m V k Q 2 9 s d W 1 u c z E u e + C 5 g O C 4 m + C 4 p e C 4 t e C 5 i O C 4 o u C 4 m S D g u Y H g u J v g u K X g u I c s N X 0 m c X V v d D s s J n F 1 b 3 Q 7 U 2 V j d G l v b j E v 4 L i q 4 L i 0 4 L i Z 4 L i E 4 L m J 4 L i y 4 L i t 4 L i 4 4 L i V 4 L i q 4 L i y 4 L i r 4 L i B 4 L i j 4 L i j 4 L i h I C h J T k R V U y k g X H U w M D N l X H U w M D N l I O C 5 g O C 4 q + C 4 p e C 5 h + C 4 g S D g u Y H g u K X g u L A g 4 L i c 4 L i l 4 L i 0 4 L i V 4 L i g 4 L i x 4 L i T 4 L i R 4 L m M 4 L m C 4 L i l 4 L i r 4 L i w I C h T V E V F T C k v Q X V 0 b 1 J l b W 9 2 Z W R D b 2 x 1 b W 5 z M S 5 7 J e C 5 g O C 4 m + C 4 p e C 4 t e C 5 i O C 4 o u C 4 m S D g u Y H g u J v g u K X g u I c s N n 0 m c X V v d D s s J n F 1 b 3 Q 7 U 2 V j d G l v b j E v 4 L i q 4 L i 0 4 L i Z 4 L i E 4 L m J 4 L i y 4 L i t 4 L i 4 4 L i V 4 L i q 4 L i y 4 L i r 4 L i B 4 L i j 4 L i j 4 L i h I C h J T k R V U y k g X H U w M D N l X H U w M D N l I O C 5 g O C 4 q + C 4 p e C 5 h + C 4 g S D g u Y H g u K X g u L A g 4 L i c 4 L i l 4 L i 0 4 L i V 4 L i g 4 L i x 4 L i T 4 L i R 4 L m M 4 L m C 4 L i l 4 L i r 4 L i w I C h T V E V F T C k v Q X V 0 b 1 J l b W 9 2 Z W R D b 2 x 1 b W 5 z M S 5 7 4 L m A 4 L i q 4 L i Z 4 L i t I O C 4 i + C 4 t + C 5 i e C 4 r S w 3 f S Z x d W 9 0 O y w m c X V v d D t T Z W N 0 a W 9 u M S / g u K r g u L T g u J n g u I T g u Y n g u L L g u K 3 g u L j g u J X g u K r g u L L g u K v g u I H g u K P g u K P g u K E g K E l O R F V T K S B c d T A w M 2 V c d T A w M 2 U g 4 L m A 4 L i r 4 L i l 4 L m H 4 L i B I O C 5 g e C 4 p e C 4 s C D g u J z g u K X g u L T g u J X g u K D g u L H g u J P g u J H g u Y z g u Y L g u K X g u K v g u L A g K F N U R U V M K S 9 B d X R v U m V t b 3 Z l Z E N v b H V t b n M x L n v g u Y D g u K r g u J n g u K 0 g 4 L i C 4 L i y 4 L i i L D h 9 J n F 1 b 3 Q 7 L C Z x d W 9 0 O 1 N l Y 3 R p b 2 4 x L + C 4 q u C 4 t O C 4 m e C 4 h O C 5 i e C 4 s u C 4 r e C 4 u O C 4 l e C 4 q u C 4 s u C 4 q + C 4 g e C 4 o + C 4 o + C 4 o S A o S U 5 E V V M p I F x 1 M D A z Z V x 1 M D A z Z S D g u Y D g u K v g u K X g u Y f g u I E g 4 L m B 4 L i l 4 L i w I O C 4 n O C 4 p e C 4 t O C 4 l e C 4 o O C 4 s e C 4 k + C 4 k e C 5 j O C 5 g u C 4 p e C 4 q + C 4 s C A o U 1 R F R U w p L 0 F 1 d G 9 S Z W 1 v d m V k Q 2 9 s d W 1 u c z E u e + C 4 m + C 4 o + C 4 t O C 4 o e C 4 s u C 4 k y A o 4 L i r 4 L i 4 4 L m J 4 L i Z K S w 5 f S Z x d W 9 0 O y w m c X V v d D t T Z W N 0 a W 9 u M S / g u K r g u L T g u J n g u I T g u Y n g u L L g u K 3 g u L j g u J X g u K r g u L L g u K v g u I H g u K P g u K P g u K E g K E l O R F V T K S B c d T A w M 2 V c d T A w M 2 U g 4 L m A 4 L i r 4 L i l 4 L m H 4 L i B I O C 5 g e C 4 p e C 4 s C D g u J z g u K X g u L T g u J X g u K D g u L H g u J P g u J H g u Y z g u Y L g u K X g u K v g u L A g K F N U R U V M K S 9 B d X R v U m V t b 3 Z l Z E N v b H V t b n M x L n v g u K H g u L n g u K X g u I T g u Y j g u L I g K F x 1 M D A y N z A w M C D g u J r g u L L g u J c p L D E w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J U U w J U I 4 J U F B J U U w J U I 4 J U I 0 J U U w J U I 4 J T k 5 J U U w J U I 4 J T g 0 J U U w J U I 5 J T g 5 J U U w J U I 4 J U I y J U U w J U I 4 J U F E J U U w J U I 4 J U I 4 J U U w J U I 4 J T k 1 J U U w J U I 4 J U F B J U U w J U I 4 J U I y J U U w J U I 4 J U F C J U U w J U I 4 J T g x J U U w J U I 4 J U E z J U U w J U I 4 J U E z J U U w J U I 4 J U E x J T I w K E l O R F V T K S U y M C U z R S U z R S U y M C V F M C V C O S U 4 M C V F M C V C O C V B Q i V F M C V C O C V B N S V F M C V C O S U 4 N y V F M C V C O C U 4 M S U y M C V F M C V C O S U 4 M S V F M C V C O C V B N S V F M C V C O C V C M C U y M C V F M C V C O C U 5 Q y V F M C V C O C V B N S V F M C V C O C V C N C V F M C V C O C U 5 N S V F M C V C O C V B M C V F M C V C O C V C M S V F M C V C O C U 5 M y V F M C V C O C U 5 M S V F M C V C O S U 4 Q y V F M C V C O S U 4 M i V F M C V C O C V B N S V F M C V C O C V B Q i V F M C V C O C V C M C U y M C h T V E V F T C k l M j A o N C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U w J U I 4 J U F B J U U w J U I 4 J U I 0 J U U w J U I 4 J T k 5 J U U w J U I 4 J T g 0 J U U w J U I 5 J T g 5 J U U w J U I 4 J U I y J U U w J U I 4 J U F E J U U w J U I 4 J U I 4 J U U w J U I 4 J T k 1 J U U w J U I 4 J U F B J U U w J U I 4 J U I y J U U w J U I 4 J U F C J U U w J U I 4 J T g x J U U w J U I 4 J U E z J U U w J U I 4 J U E z J U U w J U I 4 J U E x J T I w K E l O R F V T K S U y M C U z R S U z R S U y M C V F M C V C O S U 4 M C V F M C V C O C V B Q i V F M C V C O C V B N S V F M C V C O S U 4 N y V F M C V C O C U 4 M S U y M C V F M C V C O S U 4 M S V F M C V C O C V B N S V F M C V C O C V C M C U y M C V F M C V C O C U 5 Q y V F M C V C O C V B N S V F M C V C O C V C N C V F M C V C O C U 5 N S V F M C V C O C V B M C V F M C V C O C V C M S V F M C V C O C U 5 M y V F M C V C O C U 5 M S V F M C V C O S U 4 Q y V F M C V C O S U 4 M i V F M C V C O C V B N S V F M C V C O C V B Q i V F M C V C O C V C M C U y M C h T V E V F T C k l M j A o N C k v R G F 0 Y T E 1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U w J U I 4 J U F B J U U w J U I 4 J U I 0 J U U w J U I 4 J T k 5 J U U w J U I 4 J T g 0 J U U w J U I 5 J T g 5 J U U w J U I 4 J U I y J U U w J U I 4 J U F E J U U w J U I 4 J U I 4 J U U w J U I 4 J T k 1 J U U w J U I 4 J U F B J U U w J U I 4 J U I y J U U w J U I 4 J U F C J U U w J U I 4 J T g x J U U w J U I 4 J U E z J U U w J U I 4 J U E z J U U w J U I 4 J U E x J T I w K E l O R F V T K S U y M C U z R S U z R S U y M C V F M C V C O S U 4 M C V F M C V C O C V B Q i V F M C V C O C V B N S V F M C V C O S U 4 N y V F M C V C O C U 4 M S U y M C V F M C V C O S U 4 M S V F M C V C O C V B N S V F M C V C O C V C M C U y M C V F M C V C O C U 5 Q y V F M C V C O C V B N S V F M C V C O C V C N C V F M C V C O C U 5 N S V F M C V C O C V B M C V F M C V C O C V C M S V F M C V C O C U 5 M y V F M C V C O C U 5 M S V F M C V C O S U 4 Q y V F M C V C O S U 4 M i V F M C V C O C V B N S V F M C V C O C V B Q i V F M C V C O C V C M C U y M C h T V E V F T C k l M j A o N C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T A l Q j g l Q U E l R T A l Q j g l Q j Q l R T A l Q j g l O T k l R T A l Q j g l O D Q l R T A l Q j k l O D k l R T A l Q j g l Q j I l R T A l Q j g l Q U Q l R T A l Q j g l Q j g l R T A l Q j g l O T U l R T A l Q j g l Q U E l R T A l Q j g l Q j I l R T A l Q j g l Q U I l R T A l Q j g l O D E l R T A l Q j g l Q T M l R T A l Q j g l Q T M l R T A l Q j g l Q T E l M j A o S U 5 E V V M p J T I w J T N F J T N F J T I w J U U w J U I 4 J T g x J U U w J U I 4 J U E z J U U w J U I 4 J U I w J U U w J U I 4 J T k 0 J U U w J U I 4 J U I y J U U w J U I 4 J U E 5 J U U w J U I 5 J T g x J U U w J U I 4 J U E 1 J U U w J U I 4 J U I w J U U w J U I 4 J U E 3 J U U w J U I 4 J U I x J U U w J U I 4 J U F B J U U w J U I 4 J T k 0 J U U w J U I 4 J U I 4 J U U w J U I 4 J T g x J U U w J U I 4 J U I y J U U w J U I 4 J U E z J U U w J U I 4 J T l F J U U w J U I 4 J U I 0 J U U w J U I 4 J U E x J U U w J U I 4 J T l F J U U w J U I 5 J T h D J T I w K F B B U E V S K S U y M C g 0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l F 1 Z X J 5 S U Q i I F Z h b H V l P S J z M D N i Z D A y Y W U t Y W Y w Z i 0 0 Y W E 4 L W J h M D I t O D M 4 Z D E 4 M z c 1 N m F h I i A v P j x F b n R y e S B U e X B l P S J G a W x s R X J y b 3 J D b 2 R l I i B W Y W x 1 Z T 0 i c 1 V u a 2 5 v d 2 4 i I C 8 + P E V u d H J 5 I F R 5 c G U 9 I k F k Z G V k V G 9 E Y X R h T W 9 k Z W w i I F Z h b H V l P S J s M C I g L z 4 8 R W 5 0 c n k g V H l w Z T 0 i R m l s b E x h c 3 R V c G R h d G V k I i B W Y W x 1 Z T 0 i Z D I w M j Q t M D Q t M T h U M T A 6 M T A 6 M T Y u N D A 2 N D c 2 M V o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/ g u K r g u L T g u J n g u I T g u Y n g u L L g u K 3 g u L j g u J X g u K r g u L L g u K v g u I H g u K P g u K P g u K E g K E l O R F V T K S B c d T A w M 2 V c d T A w M 2 U g 4 L i B 4 L i j 4 L i w 4 L i U 4 L i y 4 L i p 4 L m B 4 L i l 4 L i w 4 L i n 4 L i x 4 L i q 4 L i U 4 L i 4 4 L i B 4 L i y 4 L i j 4 L i e 4 L i 0 4 L i h 4 L i e 4 L m M I C h Q Q V B F U i k v Q X V 0 b 1 J l b W 9 2 Z W R D b 2 x 1 b W 5 z M S 5 7 4 L i r 4 L i l 4 L i x 4 L i B 4 L i X 4 L i j 4 L i x 4 L i e 4 L i i 4 L m M L D B 9 J n F 1 b 3 Q 7 L C Z x d W 9 0 O 1 N l Y 3 R p b 2 4 x L + C 4 q u C 4 t O C 4 m e C 4 h O C 5 i e C 4 s u C 4 r e C 4 u O C 4 l e C 4 q u C 4 s u C 4 q + C 4 g e C 4 o + C 4 o + C 4 o S A o S U 5 E V V M p I F x 1 M D A z Z V x 1 M D A z Z S D g u I H g u K P g u L D g u J T g u L L g u K n g u Y H g u K X g u L D g u K f g u L H g u K r g u J T g u L j g u I H g u L L g u K P g u J 7 g u L T g u K H g u J 7 g u Y w g K F B B U E V S K S 9 B d X R v U m V t b 3 Z l Z E N v b H V t b n M x L n v g u Y D g u J v g u L T g u J Q s M X 0 m c X V v d D s s J n F 1 b 3 Q 7 U 2 V j d G l v b j E v 4 L i q 4 L i 0 4 L i Z 4 L i E 4 L m J 4 L i y 4 L i t 4 L i 4 4 L i V 4 L i q 4 L i y 4 L i r 4 L i B 4 L i j 4 L i j 4 L i h I C h J T k R V U y k g X H U w M D N l X H U w M D N l I O C 4 g e C 4 o + C 4 s O C 4 l O C 4 s u C 4 q e C 5 g e C 4 p e C 4 s O C 4 p + C 4 s e C 4 q u C 4 l O C 4 u O C 4 g e C 4 s u C 4 o + C 4 n u C 4 t O C 4 o e C 4 n u C 5 j C A o U E F Q R V I p L 0 F 1 d G 9 S Z W 1 v d m V k Q 2 9 s d W 1 u c z E u e + C 4 q u C 4 u e C 4 h + C 4 q u C 4 u O C 4 l C w y f S Z x d W 9 0 O y w m c X V v d D t T Z W N 0 a W 9 u M S / g u K r g u L T g u J n g u I T g u Y n g u L L g u K 3 g u L j g u J X g u K r g u L L g u K v g u I H g u K P g u K P g u K E g K E l O R F V T K S B c d T A w M 2 V c d T A w M 2 U g 4 L i B 4 L i j 4 L i w 4 L i U 4 L i y 4 L i p 4 L m B 4 L i l 4 L i w 4 L i n 4 L i x 4 L i q 4 L i U 4 L i 4 4 L i B 4 L i y 4 L i j 4 L i e 4 L i 0 4 L i h 4 L i e 4 L m M I C h Q Q V B F U i k v Q X V 0 b 1 J l b W 9 2 Z W R D b 2 x 1 b W 5 z M S 5 7 4 L i V 4 L m I 4 L i z 4 L i q 4 L i 4 4 L i U L D N 9 J n F 1 b 3 Q 7 L C Z x d W 9 0 O 1 N l Y 3 R p b 2 4 x L + C 4 q u C 4 t O C 4 m e C 4 h O C 5 i e C 4 s u C 4 r e C 4 u O C 4 l e C 4 q u C 4 s u C 4 q + C 4 g e C 4 o + C 4 o + C 4 o S A o S U 5 E V V M p I F x 1 M D A z Z V x 1 M D A z Z S D g u I H g u K P g u L D g u J T g u L L g u K n g u Y H g u K X g u L D g u K f g u L H g u K r g u J T g u L j g u I H g u L L g u K P g u J 7 g u L T g u K H g u J 7 g u Y w g K F B B U E V S K S 9 B d X R v U m V t b 3 Z l Z E N v b H V t b n M x L n v g u K X g u Y j g u L L g u K r g u L j g u J Q s N H 0 m c X V v d D s s J n F 1 b 3 Q 7 U 2 V j d G l v b j E v 4 L i q 4 L i 0 4 L i Z 4 L i E 4 L m J 4 L i y 4 L i t 4 L i 4 4 L i V 4 L i q 4 L i y 4 L i r 4 L i B 4 L i j 4 L i j 4 L i h I C h J T k R V U y k g X H U w M D N l X H U w M D N l I O C 4 g e C 4 o + C 4 s O C 4 l O C 4 s u C 4 q e C 5 g e C 4 p e C 4 s O C 4 p + C 4 s e C 4 q u C 4 l O C 4 u O C 4 g e C 4 s u C 4 o + C 4 n u C 4 t O C 4 o e C 4 n u C 5 j C A o U E F Q R V I p L 0 F 1 d G 9 S Z W 1 v d m V k Q 2 9 s d W 1 u c z E u e + C 5 g O C 4 m + C 4 p e C 4 t e C 5 i O C 4 o u C 4 m S D g u Y H g u J v g u K X g u I c s N X 0 m c X V v d D s s J n F 1 b 3 Q 7 U 2 V j d G l v b j E v 4 L i q 4 L i 0 4 L i Z 4 L i E 4 L m J 4 L i y 4 L i t 4 L i 4 4 L i V 4 L i q 4 L i y 4 L i r 4 L i B 4 L i j 4 L i j 4 L i h I C h J T k R V U y k g X H U w M D N l X H U w M D N l I O C 4 g e C 4 o + C 4 s O C 4 l O C 4 s u C 4 q e C 5 g e C 4 p e C 4 s O C 4 p + C 4 s e C 4 q u C 4 l O C 4 u O C 4 g e C 4 s u C 4 o + C 4 n u C 4 t O C 4 o e C 4 n u C 5 j C A o U E F Q R V I p L 0 F 1 d G 9 S Z W 1 v d m V k Q 2 9 s d W 1 u c z E u e y X g u Y D g u J v g u K X g u L X g u Y j g u K L g u J k g 4 L m B 4 L i b 4 L i l 4 L i H L D Z 9 J n F 1 b 3 Q 7 L C Z x d W 9 0 O 1 N l Y 3 R p b 2 4 x L + C 4 q u C 4 t O C 4 m e C 4 h O C 5 i e C 4 s u C 4 r e C 4 u O C 4 l e C 4 q u C 4 s u C 4 q + C 4 g e C 4 o + C 4 o + C 4 o S A o S U 5 E V V M p I F x 1 M D A z Z V x 1 M D A z Z S D g u I H g u K P g u L D g u J T g u L L g u K n g u Y H g u K X g u L D g u K f g u L H g u K r g u J T g u L j g u I H g u L L g u K P g u J 7 g u L T g u K H g u J 7 g u Y w g K F B B U E V S K S 9 B d X R v U m V t b 3 Z l Z E N v b H V t b n M x L n v g u Y D g u K r g u J n g u K 0 g 4 L i L 4 L i 3 4 L m J 4 L i t L D d 9 J n F 1 b 3 Q 7 L C Z x d W 9 0 O 1 N l Y 3 R p b 2 4 x L + C 4 q u C 4 t O C 4 m e C 4 h O C 5 i e C 4 s u C 4 r e C 4 u O C 4 l e C 4 q u C 4 s u C 4 q + C 4 g e C 4 o + C 4 o + C 4 o S A o S U 5 E V V M p I F x 1 M D A z Z V x 1 M D A z Z S D g u I H g u K P g u L D g u J T g u L L g u K n g u Y H g u K X g u L D g u K f g u L H g u K r g u J T g u L j g u I H g u L L g u K P g u J 7 g u L T g u K H g u J 7 g u Y w g K F B B U E V S K S 9 B d X R v U m V t b 3 Z l Z E N v b H V t b n M x L n v g u Y D g u K r g u J n g u K 0 g 4 L i C 4 L i y 4 L i i L D h 9 J n F 1 b 3 Q 7 L C Z x d W 9 0 O 1 N l Y 3 R p b 2 4 x L + C 4 q u C 4 t O C 4 m e C 4 h O C 5 i e C 4 s u C 4 r e C 4 u O C 4 l e C 4 q u C 4 s u C 4 q + C 4 g e C 4 o + C 4 o + C 4 o S A o S U 5 E V V M p I F x 1 M D A z Z V x 1 M D A z Z S D g u I H g u K P g u L D g u J T g u L L g u K n g u Y H g u K X g u L D g u K f g u L H g u K r g u J T g u L j g u I H g u L L g u K P g u J 7 g u L T g u K H g u J 7 g u Y w g K F B B U E V S K S 9 B d X R v U m V t b 3 Z l Z E N v b H V t b n M x L n v g u J v g u K P g u L T g u K H g u L L g u J M g K O C 4 q + C 4 u O C 5 i e C 4 m S k s O X 0 m c X V v d D s s J n F 1 b 3 Q 7 U 2 V j d G l v b j E v 4 L i q 4 L i 0 4 L i Z 4 L i E 4 L m J 4 L i y 4 L i t 4 L i 4 4 L i V 4 L i q 4 L i y 4 L i r 4 L i B 4 L i j 4 L i j 4 L i h I C h J T k R V U y k g X H U w M D N l X H U w M D N l I O C 4 g e C 4 o + C 4 s O C 4 l O C 4 s u C 4 q e C 5 g e C 4 p e C 4 s O C 4 p + C 4 s e C 4 q u C 4 l O C 4 u O C 4 g e C 4 s u C 4 o + C 4 n u C 4 t O C 4 o e C 4 n u C 5 j C A o U E F Q R V I p L 0 F 1 d G 9 S Z W 1 v d m V k Q 2 9 s d W 1 u c z E u e + C 4 o e C 4 u e C 4 p e C 4 h O C 5 i O C 4 s i A o X H U w M D I 3 M D A w I O C 4 m u C 4 s u C 4 l y k s M T B 9 J n F 1 b 3 Q 7 X S w m c X V v d D t D b 2 x 1 b W 5 D b 3 V u d C Z x d W 9 0 O z o x M S w m c X V v d D t L Z X l D b 2 x 1 b W 5 O Y W 1 l c y Z x d W 9 0 O z p b X S w m c X V v d D t D b 2 x 1 b W 5 J Z G V u d G l 0 a W V z J n F 1 b 3 Q 7 O l s m c X V v d D t T Z W N 0 a W 9 u M S / g u K r g u L T g u J n g u I T g u Y n g u L L g u K 3 g u L j g u J X g u K r g u L L g u K v g u I H g u K P g u K P g u K E g K E l O R F V T K S B c d T A w M 2 V c d T A w M 2 U g 4 L i B 4 L i j 4 L i w 4 L i U 4 L i y 4 L i p 4 L m B 4 L i l 4 L i w 4 L i n 4 L i x 4 L i q 4 L i U 4 L i 4 4 L i B 4 L i y 4 L i j 4 L i e 4 L i 0 4 L i h 4 L i e 4 L m M I C h Q Q V B F U i k v Q X V 0 b 1 J l b W 9 2 Z W R D b 2 x 1 b W 5 z M S 5 7 4 L i r 4 L i l 4 L i x 4 L i B 4 L i X 4 L i j 4 L i x 4 L i e 4 L i i 4 L m M L D B 9 J n F 1 b 3 Q 7 L C Z x d W 9 0 O 1 N l Y 3 R p b 2 4 x L + C 4 q u C 4 t O C 4 m e C 4 h O C 5 i e C 4 s u C 4 r e C 4 u O C 4 l e C 4 q u C 4 s u C 4 q + C 4 g e C 4 o + C 4 o + C 4 o S A o S U 5 E V V M p I F x 1 M D A z Z V x 1 M D A z Z S D g u I H g u K P g u L D g u J T g u L L g u K n g u Y H g u K X g u L D g u K f g u L H g u K r g u J T g u L j g u I H g u L L g u K P g u J 7 g u L T g u K H g u J 7 g u Y w g K F B B U E V S K S 9 B d X R v U m V t b 3 Z l Z E N v b H V t b n M x L n v g u Y D g u J v g u L T g u J Q s M X 0 m c X V v d D s s J n F 1 b 3 Q 7 U 2 V j d G l v b j E v 4 L i q 4 L i 0 4 L i Z 4 L i E 4 L m J 4 L i y 4 L i t 4 L i 4 4 L i V 4 L i q 4 L i y 4 L i r 4 L i B 4 L i j 4 L i j 4 L i h I C h J T k R V U y k g X H U w M D N l X H U w M D N l I O C 4 g e C 4 o + C 4 s O C 4 l O C 4 s u C 4 q e C 5 g e C 4 p e C 4 s O C 4 p + C 4 s e C 4 q u C 4 l O C 4 u O C 4 g e C 4 s u C 4 o + C 4 n u C 4 t O C 4 o e C 4 n u C 5 j C A o U E F Q R V I p L 0 F 1 d G 9 S Z W 1 v d m V k Q 2 9 s d W 1 u c z E u e + C 4 q u C 4 u e C 4 h + C 4 q u C 4 u O C 4 l C w y f S Z x d W 9 0 O y w m c X V v d D t T Z W N 0 a W 9 u M S / g u K r g u L T g u J n g u I T g u Y n g u L L g u K 3 g u L j g u J X g u K r g u L L g u K v g u I H g u K P g u K P g u K E g K E l O R F V T K S B c d T A w M 2 V c d T A w M 2 U g 4 L i B 4 L i j 4 L i w 4 L i U 4 L i y 4 L i p 4 L m B 4 L i l 4 L i w 4 L i n 4 L i x 4 L i q 4 L i U 4 L i 4 4 L i B 4 L i y 4 L i j 4 L i e 4 L i 0 4 L i h 4 L i e 4 L m M I C h Q Q V B F U i k v Q X V 0 b 1 J l b W 9 2 Z W R D b 2 x 1 b W 5 z M S 5 7 4 L i V 4 L m I 4 L i z 4 L i q 4 L i 4 4 L i U L D N 9 J n F 1 b 3 Q 7 L C Z x d W 9 0 O 1 N l Y 3 R p b 2 4 x L + C 4 q u C 4 t O C 4 m e C 4 h O C 5 i e C 4 s u C 4 r e C 4 u O C 4 l e C 4 q u C 4 s u C 4 q + C 4 g e C 4 o + C 4 o + C 4 o S A o S U 5 E V V M p I F x 1 M D A z Z V x 1 M D A z Z S D g u I H g u K P g u L D g u J T g u L L g u K n g u Y H g u K X g u L D g u K f g u L H g u K r g u J T g u L j g u I H g u L L g u K P g u J 7 g u L T g u K H g u J 7 g u Y w g K F B B U E V S K S 9 B d X R v U m V t b 3 Z l Z E N v b H V t b n M x L n v g u K X g u Y j g u L L g u K r g u L j g u J Q s N H 0 m c X V v d D s s J n F 1 b 3 Q 7 U 2 V j d G l v b j E v 4 L i q 4 L i 0 4 L i Z 4 L i E 4 L m J 4 L i y 4 L i t 4 L i 4 4 L i V 4 L i q 4 L i y 4 L i r 4 L i B 4 L i j 4 L i j 4 L i h I C h J T k R V U y k g X H U w M D N l X H U w M D N l I O C 4 g e C 4 o + C 4 s O C 4 l O C 4 s u C 4 q e C 5 g e C 4 p e C 4 s O C 4 p + C 4 s e C 4 q u C 4 l O C 4 u O C 4 g e C 4 s u C 4 o + C 4 n u C 4 t O C 4 o e C 4 n u C 5 j C A o U E F Q R V I p L 0 F 1 d G 9 S Z W 1 v d m V k Q 2 9 s d W 1 u c z E u e + C 5 g O C 4 m + C 4 p e C 4 t e C 5 i O C 4 o u C 4 m S D g u Y H g u J v g u K X g u I c s N X 0 m c X V v d D s s J n F 1 b 3 Q 7 U 2 V j d G l v b j E v 4 L i q 4 L i 0 4 L i Z 4 L i E 4 L m J 4 L i y 4 L i t 4 L i 4 4 L i V 4 L i q 4 L i y 4 L i r 4 L i B 4 L i j 4 L i j 4 L i h I C h J T k R V U y k g X H U w M D N l X H U w M D N l I O C 4 g e C 4 o + C 4 s O C 4 l O C 4 s u C 4 q e C 5 g e C 4 p e C 4 s O C 4 p + C 4 s e C 4 q u C 4 l O C 4 u O C 4 g e C 4 s u C 4 o + C 4 n u C 4 t O C 4 o e C 4 n u C 5 j C A o U E F Q R V I p L 0 F 1 d G 9 S Z W 1 v d m V k Q 2 9 s d W 1 u c z E u e y X g u Y D g u J v g u K X g u L X g u Y j g u K L g u J k g 4 L m B 4 L i b 4 L i l 4 L i H L D Z 9 J n F 1 b 3 Q 7 L C Z x d W 9 0 O 1 N l Y 3 R p b 2 4 x L + C 4 q u C 4 t O C 4 m e C 4 h O C 5 i e C 4 s u C 4 r e C 4 u O C 4 l e C 4 q u C 4 s u C 4 q + C 4 g e C 4 o + C 4 o + C 4 o S A o S U 5 E V V M p I F x 1 M D A z Z V x 1 M D A z Z S D g u I H g u K P g u L D g u J T g u L L g u K n g u Y H g u K X g u L D g u K f g u L H g u K r g u J T g u L j g u I H g u L L g u K P g u J 7 g u L T g u K H g u J 7 g u Y w g K F B B U E V S K S 9 B d X R v U m V t b 3 Z l Z E N v b H V t b n M x L n v g u Y D g u K r g u J n g u K 0 g 4 L i L 4 L i 3 4 L m J 4 L i t L D d 9 J n F 1 b 3 Q 7 L C Z x d W 9 0 O 1 N l Y 3 R p b 2 4 x L + C 4 q u C 4 t O C 4 m e C 4 h O C 5 i e C 4 s u C 4 r e C 4 u O C 4 l e C 4 q u C 4 s u C 4 q + C 4 g e C 4 o + C 4 o + C 4 o S A o S U 5 E V V M p I F x 1 M D A z Z V x 1 M D A z Z S D g u I H g u K P g u L D g u J T g u L L g u K n g u Y H g u K X g u L D g u K f g u L H g u K r g u J T g u L j g u I H g u L L g u K P g u J 7 g u L T g u K H g u J 7 g u Y w g K F B B U E V S K S 9 B d X R v U m V t b 3 Z l Z E N v b H V t b n M x L n v g u Y D g u K r g u J n g u K 0 g 4 L i C 4 L i y 4 L i i L D h 9 J n F 1 b 3 Q 7 L C Z x d W 9 0 O 1 N l Y 3 R p b 2 4 x L + C 4 q u C 4 t O C 4 m e C 4 h O C 5 i e C 4 s u C 4 r e C 4 u O C 4 l e C 4 q u C 4 s u C 4 q + C 4 g e C 4 o + C 4 o + C 4 o S A o S U 5 E V V M p I F x 1 M D A z Z V x 1 M D A z Z S D g u I H g u K P g u L D g u J T g u L L g u K n g u Y H g u K X g u L D g u K f g u L H g u K r g u J T g u L j g u I H g u L L g u K P g u J 7 g u L T g u K H g u J 7 g u Y w g K F B B U E V S K S 9 B d X R v U m V t b 3 Z l Z E N v b H V t b n M x L n v g u J v g u K P g u L T g u K H g u L L g u J M g K O C 4 q + C 4 u O C 5 i e C 4 m S k s O X 0 m c X V v d D s s J n F 1 b 3 Q 7 U 2 V j d G l v b j E v 4 L i q 4 L i 0 4 L i Z 4 L i E 4 L m J 4 L i y 4 L i t 4 L i 4 4 L i V 4 L i q 4 L i y 4 L i r 4 L i B 4 L i j 4 L i j 4 L i h I C h J T k R V U y k g X H U w M D N l X H U w M D N l I O C 4 g e C 4 o + C 4 s O C 4 l O C 4 s u C 4 q e C 5 g e C 4 p e C 4 s O C 4 p + C 4 s e C 4 q u C 4 l O C 4 u O C 4 g e C 4 s u C 4 o + C 4 n u C 4 t O C 4 o e C 4 n u C 5 j C A o U E F Q R V I p L 0 F 1 d G 9 S Z W 1 v d m V k Q 2 9 s d W 1 u c z E u e + C 4 o e C 4 u e C 4 p e C 4 h O C 5 i O C 4 s i A o X H U w M D I 3 M D A w I O C 4 m u C 4 s u C 4 l y k s M T B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8 l R T A l Q j g l Q U E l R T A l Q j g l Q j Q l R T A l Q j g l O T k l R T A l Q j g l O D Q l R T A l Q j k l O D k l R T A l Q j g l Q j I l R T A l Q j g l Q U Q l R T A l Q j g l Q j g l R T A l Q j g l O T U l R T A l Q j g l Q U E l R T A l Q j g l Q j I l R T A l Q j g l Q U I l R T A l Q j g l O D E l R T A l Q j g l Q T M l R T A l Q j g l Q T M l R T A l Q j g l Q T E l M j A o S U 5 E V V M p J T I w J T N F J T N F J T I w J U U w J U I 4 J T g x J U U w J U I 4 J U E z J U U w J U I 4 J U I w J U U w J U I 4 J T k 0 J U U w J U I 4 J U I y J U U w J U I 4 J U E 5 J U U w J U I 5 J T g x J U U w J U I 4 J U E 1 J U U w J U I 4 J U I w J U U w J U I 4 J U E 3 J U U w J U I 4 J U I x J U U w J U I 4 J U F B J U U w J U I 4 J T k 0 J U U w J U I 4 J U I 4 J U U w J U I 4 J T g x J U U w J U I 4 J U I y J U U w J U I 4 J U E z J U U w J U I 4 J T l F J U U w J U I 4 J U I 0 J U U w J U I 4 J U E x J U U w J U I 4 J T l F J U U w J U I 5 J T h D J T I w K F B B U E V S K S U y M C g 0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T A l Q j g l Q U E l R T A l Q j g l Q j Q l R T A l Q j g l O T k l R T A l Q j g l O D Q l R T A l Q j k l O D k l R T A l Q j g l Q j I l R T A l Q j g l Q U Q l R T A l Q j g l Q j g l R T A l Q j g l O T U l R T A l Q j g l Q U E l R T A l Q j g l Q j I l R T A l Q j g l Q U I l R T A l Q j g l O D E l R T A l Q j g l Q T M l R T A l Q j g l Q T M l R T A l Q j g l Q T E l M j A o S U 5 E V V M p J T I w J T N F J T N F J T I w J U U w J U I 4 J T g x J U U w J U I 4 J U E z J U U w J U I 4 J U I w J U U w J U I 4 J T k 0 J U U w J U I 4 J U I y J U U w J U I 4 J U E 5 J U U w J U I 5 J T g x J U U w J U I 4 J U E 1 J U U w J U I 4 J U I w J U U w J U I 4 J U E 3 J U U w J U I 4 J U I x J U U w J U I 4 J U F B J U U w J U I 4 J T k 0 J U U w J U I 4 J U I 4 J U U w J U I 4 J T g x J U U w J U I 4 J U I y J U U w J U I 4 J U E z J U U w J U I 4 J T l F J U U w J U I 4 J U I 0 J U U w J U I 4 J U E x J U U w J U I 4 J T l F J U U w J U I 5 J T h D J T I w K F B B U E V S K S U y M C g 0 K S 9 E Y X R h M T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T A l Q j g l Q U E l R T A l Q j g l Q j Q l R T A l Q j g l O T k l R T A l Q j g l O D Q l R T A l Q j k l O D k l R T A l Q j g l Q j I l R T A l Q j g l Q U Q l R T A l Q j g l Q j g l R T A l Q j g l O T U l R T A l Q j g l Q U E l R T A l Q j g l Q j I l R T A l Q j g l Q U I l R T A l Q j g l O D E l R T A l Q j g l Q T M l R T A l Q j g l Q T M l R T A l Q j g l Q T E l M j A o S U 5 E V V M p J T I w J T N F J T N F J T I w J U U w J U I 4 J T g x J U U w J U I 4 J U E z J U U w J U I 4 J U I w J U U w J U I 4 J T k 0 J U U w J U I 4 J U I y J U U w J U I 4 J U E 5 J U U w J U I 5 J T g x J U U w J U I 4 J U E 1 J U U w J U I 4 J U I w J U U w J U I 4 J U E 3 J U U w J U I 4 J U I x J U U w J U I 4 J U F B J U U w J U I 4 J T k 0 J U U w J U I 4 J U I 4 J U U w J U I 4 J T g x J U U w J U I 4 J U I y J U U w J U I 4 J U E z J U U w J U I 4 J T l F J U U w J U I 4 J U I 0 J U U w J U I 4 J U E x J U U w J U I 4 J T l F J U U w J U I 5 J T h D J T I w K F B B U E V S K S U y M C g 0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F M C V C O C V B Q S V F M C V C O C V C N C V F M C V C O C U 5 O S V F M C V C O C U 4 N C V F M C V C O S U 4 O S V F M C V C O C V C M i V F M C V C O C V B R C V F M C V C O C V C O C V F M C V C O C U 5 N S V F M C V C O C V B Q S V F M C V C O C V C M i V F M C V C O C V B Q i V F M C V C O C U 4 M S V F M C V C O C V B M y V F M C V C O C V B M y V F M C V C O C V B M S U y M C h J T k R V U y k l M j A l M 0 U l M 0 U l M j A l R T A l Q j g l O U E l R T A l Q j g l Q T M l R T A l Q j g l Q T M l R T A l Q j g l O D g l R T A l Q j g l Q j g l R T A l Q j g l Q T A l R T A l Q j g l Q j E l R T A l Q j g l O T M l R T A l Q j g l O T E l R T A l Q j k l O E M l M j A o U E t H K S U y M C g 0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l F 1 Z X J 5 S U Q i I F Z h b H V l P S J z M m U 0 Y 2 I z Z T Q t N j k 0 M S 0 0 O G I 3 L T h k M D I t Y z A 1 O T V k M T g 0 Y T c 4 I i A v P j x F b n R y e S B U e X B l P S J G a W x s R X J y b 3 J D b 2 R l I i B W Y W x 1 Z T 0 i c 1 V u a 2 5 v d 2 4 i I C 8 + P E V u d H J 5 I F R 5 c G U 9 I k F k Z G V k V G 9 E Y X R h T W 9 k Z W w i I F Z h b H V l P S J s M C I g L z 4 8 R W 5 0 c n k g V H l w Z T 0 i R m l s b E x h c 3 R V c G R h d G V k I i B W Y W x 1 Z T 0 i Z D I w M j Q t M D Q t M T h U M T A 6 M T A 6 M T Y u N D I w N D c 3 O F o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/ g u K r g u L T g u J n g u I T g u Y n g u L L g u K 3 g u L j g u J X g u K r g u L L g u K v g u I H g u K P g u K P g u K E g K E l O R F V T K S B c d T A w M 2 V c d T A w M 2 U g 4 L i a 4 L i j 4 L i j 4 L i I 4 L i 4 4 L i g 4 L i x 4 L i T 4 L i R 4 L m M I C h Q S 0 c p L 0 F 1 d G 9 S Z W 1 v d m V k Q 2 9 s d W 1 u c z E u e + C 4 q + C 4 p e C 4 s e C 4 g e C 4 l + C 4 o + C 4 s e C 4 n u C 4 o u C 5 j C w w f S Z x d W 9 0 O y w m c X V v d D t T Z W N 0 a W 9 u M S / g u K r g u L T g u J n g u I T g u Y n g u L L g u K 3 g u L j g u J X g u K r g u L L g u K v g u I H g u K P g u K P g u K E g K E l O R F V T K S B c d T A w M 2 V c d T A w M 2 U g 4 L i a 4 L i j 4 L i j 4 L i I 4 L i 4 4 L i g 4 L i x 4 L i T 4 L i R 4 L m M I C h Q S 0 c p L 0 F 1 d G 9 S Z W 1 v d m V k Q 2 9 s d W 1 u c z E u e + C 5 g O C 4 m + C 4 t O C 4 l C w x f S Z x d W 9 0 O y w m c X V v d D t T Z W N 0 a W 9 u M S / g u K r g u L T g u J n g u I T g u Y n g u L L g u K 3 g u L j g u J X g u K r g u L L g u K v g u I H g u K P g u K P g u K E g K E l O R F V T K S B c d T A w M 2 V c d T A w M 2 U g 4 L i a 4 L i j 4 L i j 4 L i I 4 L i 4 4 L i g 4 L i x 4 L i T 4 L i R 4 L m M I C h Q S 0 c p L 0 F 1 d G 9 S Z W 1 v d m V k Q 2 9 s d W 1 u c z E u e + C 4 q u C 4 u e C 4 h + C 4 q u C 4 u O C 4 l C w y f S Z x d W 9 0 O y w m c X V v d D t T Z W N 0 a W 9 u M S / g u K r g u L T g u J n g u I T g u Y n g u L L g u K 3 g u L j g u J X g u K r g u L L g u K v g u I H g u K P g u K P g u K E g K E l O R F V T K S B c d T A w M 2 V c d T A w M 2 U g 4 L i a 4 L i j 4 L i j 4 L i I 4 L i 4 4 L i g 4 L i x 4 L i T 4 L i R 4 L m M I C h Q S 0 c p L 0 F 1 d G 9 S Z W 1 v d m V k Q 2 9 s d W 1 u c z E u e + C 4 l e C 5 i O C 4 s + C 4 q u C 4 u O C 4 l C w z f S Z x d W 9 0 O y w m c X V v d D t T Z W N 0 a W 9 u M S / g u K r g u L T g u J n g u I T g u Y n g u L L g u K 3 g u L j g u J X g u K r g u L L g u K v g u I H g u K P g u K P g u K E g K E l O R F V T K S B c d T A w M 2 V c d T A w M 2 U g 4 L i a 4 L i j 4 L i j 4 L i I 4 L i 4 4 L i g 4 L i x 4 L i T 4 L i R 4 L m M I C h Q S 0 c p L 0 F 1 d G 9 S Z W 1 v d m V k Q 2 9 s d W 1 u c z E u e + C 4 p e C 5 i O C 4 s u C 4 q u C 4 u O C 4 l C w 0 f S Z x d W 9 0 O y w m c X V v d D t T Z W N 0 a W 9 u M S / g u K r g u L T g u J n g u I T g u Y n g u L L g u K 3 g u L j g u J X g u K r g u L L g u K v g u I H g u K P g u K P g u K E g K E l O R F V T K S B c d T A w M 2 V c d T A w M 2 U g 4 L i a 4 L i j 4 L i j 4 L i I 4 L i 4 4 L i g 4 L i x 4 L i T 4 L i R 4 L m M I C h Q S 0 c p L 0 F 1 d G 9 S Z W 1 v d m V k Q 2 9 s d W 1 u c z E u e + C 5 g O C 4 m + C 4 p e C 4 t e C 5 i O C 4 o u C 4 m S D g u Y H g u J v g u K X g u I c s N X 0 m c X V v d D s s J n F 1 b 3 Q 7 U 2 V j d G l v b j E v 4 L i q 4 L i 0 4 L i Z 4 L i E 4 L m J 4 L i y 4 L i t 4 L i 4 4 L i V 4 L i q 4 L i y 4 L i r 4 L i B 4 L i j 4 L i j 4 L i h I C h J T k R V U y k g X H U w M D N l X H U w M D N l I O C 4 m u C 4 o + C 4 o + C 4 i O C 4 u O C 4 o O C 4 s e C 4 k + C 4 k e C 5 j C A o U E t H K S 9 B d X R v U m V t b 3 Z l Z E N v b H V t b n M x L n s l 4 L m A 4 L i b 4 L i l 4 L i 1 4 L m I 4 L i i 4 L i Z I O C 5 g e C 4 m + C 4 p e C 4 h y w 2 f S Z x d W 9 0 O y w m c X V v d D t T Z W N 0 a W 9 u M S / g u K r g u L T g u J n g u I T g u Y n g u L L g u K 3 g u L j g u J X g u K r g u L L g u K v g u I H g u K P g u K P g u K E g K E l O R F V T K S B c d T A w M 2 V c d T A w M 2 U g 4 L i a 4 L i j 4 L i j 4 L i I 4 L i 4 4 L i g 4 L i x 4 L i T 4 L i R 4 L m M I C h Q S 0 c p L 0 F 1 d G 9 S Z W 1 v d m V k Q 2 9 s d W 1 u c z E u e + C 5 g O C 4 q u C 4 m e C 4 r S D g u I v g u L f g u Y n g u K 0 s N 3 0 m c X V v d D s s J n F 1 b 3 Q 7 U 2 V j d G l v b j E v 4 L i q 4 L i 0 4 L i Z 4 L i E 4 L m J 4 L i y 4 L i t 4 L i 4 4 L i V 4 L i q 4 L i y 4 L i r 4 L i B 4 L i j 4 L i j 4 L i h I C h J T k R V U y k g X H U w M D N l X H U w M D N l I O C 4 m u C 4 o + C 4 o + C 4 i O C 4 u O C 4 o O C 4 s e C 4 k + C 4 k e C 5 j C A o U E t H K S 9 B d X R v U m V t b 3 Z l Z E N v b H V t b n M x L n v g u Y D g u K r g u J n g u K 0 g 4 L i C 4 L i y 4 L i i L D h 9 J n F 1 b 3 Q 7 L C Z x d W 9 0 O 1 N l Y 3 R p b 2 4 x L + C 4 q u C 4 t O C 4 m e C 4 h O C 5 i e C 4 s u C 4 r e C 4 u O C 4 l e C 4 q u C 4 s u C 4 q + C 4 g e C 4 o + C 4 o + C 4 o S A o S U 5 E V V M p I F x 1 M D A z Z V x 1 M D A z Z S D g u J r g u K P g u K P g u I j g u L j g u K D g u L H g u J P g u J H g u Y w g K F B L R y k v Q X V 0 b 1 J l b W 9 2 Z W R D b 2 x 1 b W 5 z M S 5 7 4 L i b 4 L i j 4 L i 0 4 L i h 4 L i y 4 L i T I C j g u K v g u L j g u Y n g u J k p L D l 9 J n F 1 b 3 Q 7 L C Z x d W 9 0 O 1 N l Y 3 R p b 2 4 x L + C 4 q u C 4 t O C 4 m e C 4 h O C 5 i e C 4 s u C 4 r e C 4 u O C 4 l e C 4 q u C 4 s u C 4 q + C 4 g e C 4 o + C 4 o + C 4 o S A o S U 5 E V V M p I F x 1 M D A z Z V x 1 M D A z Z S D g u J r g u K P g u K P g u I j g u L j g u K D g u L H g u J P g u J H g u Y w g K F B L R y k v Q X V 0 b 1 J l b W 9 2 Z W R D b 2 x 1 b W 5 z M S 5 7 4 L i h 4 L i 5 4 L i l 4 L i E 4 L m I 4 L i y I C h c d T A w M j c w M D A g 4 L i a 4 L i y 4 L i X K S w x M H 0 m c X V v d D t d L C Z x d W 9 0 O 0 N v b H V t b k N v d W 5 0 J n F 1 b 3 Q 7 O j E x L C Z x d W 9 0 O 0 t l e U N v b H V t b k 5 h b W V z J n F 1 b 3 Q 7 O l t d L C Z x d W 9 0 O 0 N v b H V t b k l k Z W 5 0 a X R p Z X M m c X V v d D s 6 W y Z x d W 9 0 O 1 N l Y 3 R p b 2 4 x L + C 4 q u C 4 t O C 4 m e C 4 h O C 5 i e C 4 s u C 4 r e C 4 u O C 4 l e C 4 q u C 4 s u C 4 q + C 4 g e C 4 o + C 4 o + C 4 o S A o S U 5 E V V M p I F x 1 M D A z Z V x 1 M D A z Z S D g u J r g u K P g u K P g u I j g u L j g u K D g u L H g u J P g u J H g u Y w g K F B L R y k v Q X V 0 b 1 J l b W 9 2 Z W R D b 2 x 1 b W 5 z M S 5 7 4 L i r 4 L i l 4 L i x 4 L i B 4 L i X 4 L i j 4 L i x 4 L i e 4 L i i 4 L m M L D B 9 J n F 1 b 3 Q 7 L C Z x d W 9 0 O 1 N l Y 3 R p b 2 4 x L + C 4 q u C 4 t O C 4 m e C 4 h O C 5 i e C 4 s u C 4 r e C 4 u O C 4 l e C 4 q u C 4 s u C 4 q + C 4 g e C 4 o + C 4 o + C 4 o S A o S U 5 E V V M p I F x 1 M D A z Z V x 1 M D A z Z S D g u J r g u K P g u K P g u I j g u L j g u K D g u L H g u J P g u J H g u Y w g K F B L R y k v Q X V 0 b 1 J l b W 9 2 Z W R D b 2 x 1 b W 5 z M S 5 7 4 L m A 4 L i b 4 L i 0 4 L i U L D F 9 J n F 1 b 3 Q 7 L C Z x d W 9 0 O 1 N l Y 3 R p b 2 4 x L + C 4 q u C 4 t O C 4 m e C 4 h O C 5 i e C 4 s u C 4 r e C 4 u O C 4 l e C 4 q u C 4 s u C 4 q + C 4 g e C 4 o + C 4 o + C 4 o S A o S U 5 E V V M p I F x 1 M D A z Z V x 1 M D A z Z S D g u J r g u K P g u K P g u I j g u L j g u K D g u L H g u J P g u J H g u Y w g K F B L R y k v Q X V 0 b 1 J l b W 9 2 Z W R D b 2 x 1 b W 5 z M S 5 7 4 L i q 4 L i 5 4 L i H 4 L i q 4 L i 4 4 L i U L D J 9 J n F 1 b 3 Q 7 L C Z x d W 9 0 O 1 N l Y 3 R p b 2 4 x L + C 4 q u C 4 t O C 4 m e C 4 h O C 5 i e C 4 s u C 4 r e C 4 u O C 4 l e C 4 q u C 4 s u C 4 q + C 4 g e C 4 o + C 4 o + C 4 o S A o S U 5 E V V M p I F x 1 M D A z Z V x 1 M D A z Z S D g u J r g u K P g u K P g u I j g u L j g u K D g u L H g u J P g u J H g u Y w g K F B L R y k v Q X V 0 b 1 J l b W 9 2 Z W R D b 2 x 1 b W 5 z M S 5 7 4 L i V 4 L m I 4 L i z 4 L i q 4 L i 4 4 L i U L D N 9 J n F 1 b 3 Q 7 L C Z x d W 9 0 O 1 N l Y 3 R p b 2 4 x L + C 4 q u C 4 t O C 4 m e C 4 h O C 5 i e C 4 s u C 4 r e C 4 u O C 4 l e C 4 q u C 4 s u C 4 q + C 4 g e C 4 o + C 4 o + C 4 o S A o S U 5 E V V M p I F x 1 M D A z Z V x 1 M D A z Z S D g u J r g u K P g u K P g u I j g u L j g u K D g u L H g u J P g u J H g u Y w g K F B L R y k v Q X V 0 b 1 J l b W 9 2 Z W R D b 2 x 1 b W 5 z M S 5 7 4 L i l 4 L m I 4 L i y 4 L i q 4 L i 4 4 L i U L D R 9 J n F 1 b 3 Q 7 L C Z x d W 9 0 O 1 N l Y 3 R p b 2 4 x L + C 4 q u C 4 t O C 4 m e C 4 h O C 5 i e C 4 s u C 4 r e C 4 u O C 4 l e C 4 q u C 4 s u C 4 q + C 4 g e C 4 o + C 4 o + C 4 o S A o S U 5 E V V M p I F x 1 M D A z Z V x 1 M D A z Z S D g u J r g u K P g u K P g u I j g u L j g u K D g u L H g u J P g u J H g u Y w g K F B L R y k v Q X V 0 b 1 J l b W 9 2 Z W R D b 2 x 1 b W 5 z M S 5 7 4 L m A 4 L i b 4 L i l 4 L i 1 4 L m I 4 L i i 4 L i Z I O C 5 g e C 4 m + C 4 p e C 4 h y w 1 f S Z x d W 9 0 O y w m c X V v d D t T Z W N 0 a W 9 u M S / g u K r g u L T g u J n g u I T g u Y n g u L L g u K 3 g u L j g u J X g u K r g u L L g u K v g u I H g u K P g u K P g u K E g K E l O R F V T K S B c d T A w M 2 V c d T A w M 2 U g 4 L i a 4 L i j 4 L i j 4 L i I 4 L i 4 4 L i g 4 L i x 4 L i T 4 L i R 4 L m M I C h Q S 0 c p L 0 F 1 d G 9 S Z W 1 v d m V k Q 2 9 s d W 1 u c z E u e y X g u Y D g u J v g u K X g u L X g u Y j g u K L g u J k g 4 L m B 4 L i b 4 L i l 4 L i H L D Z 9 J n F 1 b 3 Q 7 L C Z x d W 9 0 O 1 N l Y 3 R p b 2 4 x L + C 4 q u C 4 t O C 4 m e C 4 h O C 5 i e C 4 s u C 4 r e C 4 u O C 4 l e C 4 q u C 4 s u C 4 q + C 4 g e C 4 o + C 4 o + C 4 o S A o S U 5 E V V M p I F x 1 M D A z Z V x 1 M D A z Z S D g u J r g u K P g u K P g u I j g u L j g u K D g u L H g u J P g u J H g u Y w g K F B L R y k v Q X V 0 b 1 J l b W 9 2 Z W R D b 2 x 1 b W 5 z M S 5 7 4 L m A 4 L i q 4 L i Z 4 L i t I O C 4 i + C 4 t + C 5 i e C 4 r S w 3 f S Z x d W 9 0 O y w m c X V v d D t T Z W N 0 a W 9 u M S / g u K r g u L T g u J n g u I T g u Y n g u L L g u K 3 g u L j g u J X g u K r g u L L g u K v g u I H g u K P g u K P g u K E g K E l O R F V T K S B c d T A w M 2 V c d T A w M 2 U g 4 L i a 4 L i j 4 L i j 4 L i I 4 L i 4 4 L i g 4 L i x 4 L i T 4 L i R 4 L m M I C h Q S 0 c p L 0 F 1 d G 9 S Z W 1 v d m V k Q 2 9 s d W 1 u c z E u e + C 5 g O C 4 q u C 4 m e C 4 r S D g u I L g u L L g u K I s O H 0 m c X V v d D s s J n F 1 b 3 Q 7 U 2 V j d G l v b j E v 4 L i q 4 L i 0 4 L i Z 4 L i E 4 L m J 4 L i y 4 L i t 4 L i 4 4 L i V 4 L i q 4 L i y 4 L i r 4 L i B 4 L i j 4 L i j 4 L i h I C h J T k R V U y k g X H U w M D N l X H U w M D N l I O C 4 m u C 4 o + C 4 o + C 4 i O C 4 u O C 4 o O C 4 s e C 4 k + C 4 k e C 5 j C A o U E t H K S 9 B d X R v U m V t b 3 Z l Z E N v b H V t b n M x L n v g u J v g u K P g u L T g u K H g u L L g u J M g K O C 4 q + C 4 u O C 5 i e C 4 m S k s O X 0 m c X V v d D s s J n F 1 b 3 Q 7 U 2 V j d G l v b j E v 4 L i q 4 L i 0 4 L i Z 4 L i E 4 L m J 4 L i y 4 L i t 4 L i 4 4 L i V 4 L i q 4 L i y 4 L i r 4 L i B 4 L i j 4 L i j 4 L i h I C h J T k R V U y k g X H U w M D N l X H U w M D N l I O C 4 m u C 4 o + C 4 o + C 4 i O C 4 u O C 4 o O C 4 s e C 4 k + C 4 k e C 5 j C A o U E t H K S 9 B d X R v U m V t b 3 Z l Z E N v b H V t b n M x L n v g u K H g u L n g u K X g u I T g u Y j g u L I g K F x 1 M D A y N z A w M C D g u J r g u L L g u J c p L D E w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J U U w J U I 4 J U F B J U U w J U I 4 J U I 0 J U U w J U I 4 J T k 5 J U U w J U I 4 J T g 0 J U U w J U I 5 J T g 5 J U U w J U I 4 J U I y J U U w J U I 4 J U F E J U U w J U I 4 J U I 4 J U U w J U I 4 J T k 1 J U U w J U I 4 J U F B J U U w J U I 4 J U I y J U U w J U I 4 J U F C J U U w J U I 4 J T g x J U U w J U I 4 J U E z J U U w J U I 4 J U E z J U U w J U I 4 J U E x J T I w K E l O R F V T K S U y M C U z R S U z R S U y M C V F M C V C O C U 5 Q S V F M C V C O C V B M y V F M C V C O C V B M y V F M C V C O C U 4 O C V F M C V C O C V C O C V F M C V C O C V B M C V F M C V C O C V C M S V F M C V C O C U 5 M y V F M C V C O C U 5 M S V F M C V C O S U 4 Q y U y M C h Q S 0 c p J T I w K D Q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F M C V C O C V B Q S V F M C V C O C V C N C V F M C V C O C U 5 O S V F M C V C O C U 4 N C V F M C V C O S U 4 O S V F M C V C O C V C M i V F M C V C O C V B R C V F M C V C O C V C O C V F M C V C O C U 5 N S V F M C V C O C V B Q S V F M C V C O C V C M i V F M C V C O C V B Q i V F M C V C O C U 4 M S V F M C V C O C V B M y V F M C V C O C V B M y V F M C V C O C V B M S U y M C h J T k R V U y k l M j A l M 0 U l M 0 U l M j A l R T A l Q j g l O U E l R T A l Q j g l Q T M l R T A l Q j g l Q T M l R T A l Q j g l O D g l R T A l Q j g l Q j g l R T A l Q j g l Q T A l R T A l Q j g l Q j E l R T A l Q j g l O T M l R T A l Q j g l O T E l R T A l Q j k l O E M l M j A o U E t H K S U y M C g 0 K S 9 E Y X R h M T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T A l Q j g l Q U E l R T A l Q j g l Q j Q l R T A l Q j g l O T k l R T A l Q j g l O D Q l R T A l Q j k l O D k l R T A l Q j g l Q j I l R T A l Q j g l Q U Q l R T A l Q j g l Q j g l R T A l Q j g l O T U l R T A l Q j g l Q U E l R T A l Q j g l Q j I l R T A l Q j g l Q U I l R T A l Q j g l O D E l R T A l Q j g l Q T M l R T A l Q j g l Q T M l R T A l Q j g l Q T E l M j A o S U 5 E V V M p J T I w J T N F J T N F J T I w J U U w J U I 4 J T l B J U U w J U I 4 J U E z J U U w J U I 4 J U E z J U U w J U I 4 J T g 4 J U U w J U I 4 J U I 4 J U U w J U I 4 J U E w J U U w J U I 4 J U I x J U U w J U I 4 J T k z J U U w J U I 4 J T k x J U U w J U I 5 J T h D J T I w K F B L R y k l M j A o N C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T A l Q j g l Q U E l R T A l Q j g l Q j Q l R T A l Q j g l O T k l R T A l Q j g l O D Q l R T A l Q j k l O D k l R T A l Q j g l Q j I l R T A l Q j g l Q U Q l R T A l Q j g l Q j g l R T A l Q j g l O T U l R T A l Q j g l Q U E l R T A l Q j g l Q j I l R T A l Q j g l Q U I l R T A l Q j g l O D E l R T A l Q j g l Q T M l R T A l Q j g l Q T M l R T A l Q j g l Q T E l M j A o S U 5 E V V M p J T I w J T N F J T N F J T I w J U U w J U I 4 J T l C J U U w J U I 4 J U I 0 J U U w J U I 5 J T g y J U U w J U I 4 J T k 1 J U U w J U I 4 J U E z J U U w J U I 5 J T g w J U U w J U I 4 J T g 0 J U U w J U I 4 J U E x J U U w J U I 4 J U I 1 J U U w J U I 5 J T g x J U U w J U I 4 J U E 1 J U U w J U I 4 J U I w J U U w J U I 5 J T g w J U U w J U I 4 J T g 0 J U U w J U I 4 J U E x J U U w J U I 4 J U I 1 J U U w J U I 4 J U E w J U U w J U I 4 J U I x J U U w J U I 4 J T k z J U U w J U I 4 J T k x J U U w J U I 5 J T h D J T I w K F B F V F J P K S U y M C g 0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l F 1 Z X J 5 S U Q i I F Z h b H V l P S J z Y z Y 1 Y z N l N j c t N m V m N S 0 0 M D c 2 L W E 2 M z Y t M T g 4 N 2 Y w Y 2 V h Z m N m I i A v P j x F b n R y e S B U e X B l P S J G a W x s R X J y b 3 J D b 2 R l I i B W Y W x 1 Z T 0 i c 1 V u a 2 5 v d 2 4 i I C 8 + P E V u d H J 5 I F R 5 c G U 9 I k F k Z G V k V G 9 E Y X R h T W 9 k Z W w i I F Z h b H V l P S J s M C I g L z 4 8 R W 5 0 c n k g V H l w Z T 0 i R m l s b E x h c 3 R V c G R h d G V k I i B W Y W x 1 Z T 0 i Z D I w M j Q t M D Q t M T h U M T A 6 M T A 6 M T Y u N D U 2 O T g 0 O F o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/ g u K r g u L T g u J n g u I T g u Y n g u L L g u K 3 g u L j g u J X g u K r g u L L g u K v g u I H g u K P g u K P g u K E g K E l O R F V T K S B c d T A w M 2 V c d T A w M 2 U g 4 L i b 4 L i 0 4 L m C 4 L i V 4 L i j 4 L m A 4 L i E 4 L i h 4 L i 1 4 L m B 4 L i l 4 L i w 4 L m A 4 L i E 4 L i h 4 L i 1 4 L i g 4 L i x 4 L i T 4 L i R 4 L m M I C h Q R V R S T y k v Q X V 0 b 1 J l b W 9 2 Z W R D b 2 x 1 b W 5 z M S 5 7 4 L i r 4 L i l 4 L i x 4 L i B 4 L i X 4 L i j 4 L i x 4 L i e 4 L i i 4 L m M L D B 9 J n F 1 b 3 Q 7 L C Z x d W 9 0 O 1 N l Y 3 R p b 2 4 x L + C 4 q u C 4 t O C 4 m e C 4 h O C 5 i e C 4 s u C 4 r e C 4 u O C 4 l e C 4 q u C 4 s u C 4 q + C 4 g e C 4 o + C 4 o + C 4 o S A o S U 5 E V V M p I F x 1 M D A z Z V x 1 M D A z Z S D g u J v g u L T g u Y L g u J X g u K P g u Y D g u I T g u K H g u L X g u Y H g u K X g u L D g u Y D g u I T g u K H g u L X g u K D g u L H g u J P g u J H g u Y w g K F B F V F J P K S 9 B d X R v U m V t b 3 Z l Z E N v b H V t b n M x L n v g u Y D g u J v g u L T g u J Q s M X 0 m c X V v d D s s J n F 1 b 3 Q 7 U 2 V j d G l v b j E v 4 L i q 4 L i 0 4 L i Z 4 L i E 4 L m J 4 L i y 4 L i t 4 L i 4 4 L i V 4 L i q 4 L i y 4 L i r 4 L i B 4 L i j 4 L i j 4 L i h I C h J T k R V U y k g X H U w M D N l X H U w M D N l I O C 4 m + C 4 t O C 5 g u C 4 l e C 4 o + C 5 g O C 4 h O C 4 o e C 4 t e C 5 g e C 4 p e C 4 s O C 5 g O C 4 h O C 4 o e C 4 t e C 4 o O C 4 s e C 4 k + C 4 k e C 5 j C A o U E V U U k 8 p L 0 F 1 d G 9 S Z W 1 v d m V k Q 2 9 s d W 1 u c z E u e + C 4 q u C 4 u e C 4 h + C 4 q u C 4 u O C 4 l C w y f S Z x d W 9 0 O y w m c X V v d D t T Z W N 0 a W 9 u M S / g u K r g u L T g u J n g u I T g u Y n g u L L g u K 3 g u L j g u J X g u K r g u L L g u K v g u I H g u K P g u K P g u K E g K E l O R F V T K S B c d T A w M 2 V c d T A w M 2 U g 4 L i b 4 L i 0 4 L m C 4 L i V 4 L i j 4 L m A 4 L i E 4 L i h 4 L i 1 4 L m B 4 L i l 4 L i w 4 L m A 4 L i E 4 L i h 4 L i 1 4 L i g 4 L i x 4 L i T 4 L i R 4 L m M I C h Q R V R S T y k v Q X V 0 b 1 J l b W 9 2 Z W R D b 2 x 1 b W 5 z M S 5 7 4 L i V 4 L m I 4 L i z 4 L i q 4 L i 4 4 L i U L D N 9 J n F 1 b 3 Q 7 L C Z x d W 9 0 O 1 N l Y 3 R p b 2 4 x L + C 4 q u C 4 t O C 4 m e C 4 h O C 5 i e C 4 s u C 4 r e C 4 u O C 4 l e C 4 q u C 4 s u C 4 q + C 4 g e C 4 o + C 4 o + C 4 o S A o S U 5 E V V M p I F x 1 M D A z Z V x 1 M D A z Z S D g u J v g u L T g u Y L g u J X g u K P g u Y D g u I T g u K H g u L X g u Y H g u K X g u L D g u Y D g u I T g u K H g u L X g u K D g u L H g u J P g u J H g u Y w g K F B F V F J P K S 9 B d X R v U m V t b 3 Z l Z E N v b H V t b n M x L n v g u K X g u Y j g u L L g u K r g u L j g u J Q s N H 0 m c X V v d D s s J n F 1 b 3 Q 7 U 2 V j d G l v b j E v 4 L i q 4 L i 0 4 L i Z 4 L i E 4 L m J 4 L i y 4 L i t 4 L i 4 4 L i V 4 L i q 4 L i y 4 L i r 4 L i B 4 L i j 4 L i j 4 L i h I C h J T k R V U y k g X H U w M D N l X H U w M D N l I O C 4 m + C 4 t O C 5 g u C 4 l e C 4 o + C 5 g O C 4 h O C 4 o e C 4 t e C 5 g e C 4 p e C 4 s O C 5 g O C 4 h O C 4 o e C 4 t e C 4 o O C 4 s e C 4 k + C 4 k e C 5 j C A o U E V U U k 8 p L 0 F 1 d G 9 S Z W 1 v d m V k Q 2 9 s d W 1 u c z E u e + C 5 g O C 4 m + C 4 p e C 4 t e C 5 i O C 4 o u C 4 m S D g u Y H g u J v g u K X g u I c s N X 0 m c X V v d D s s J n F 1 b 3 Q 7 U 2 V j d G l v b j E v 4 L i q 4 L i 0 4 L i Z 4 L i E 4 L m J 4 L i y 4 L i t 4 L i 4 4 L i V 4 L i q 4 L i y 4 L i r 4 L i B 4 L i j 4 L i j 4 L i h I C h J T k R V U y k g X H U w M D N l X H U w M D N l I O C 4 m + C 4 t O C 5 g u C 4 l e C 4 o + C 5 g O C 4 h O C 4 o e C 4 t e C 5 g e C 4 p e C 4 s O C 5 g O C 4 h O C 4 o e C 4 t e C 4 o O C 4 s e C 4 k + C 4 k e C 5 j C A o U E V U U k 8 p L 0 F 1 d G 9 S Z W 1 v d m V k Q 2 9 s d W 1 u c z E u e y X g u Y D g u J v g u K X g u L X g u Y j g u K L g u J k g 4 L m B 4 L i b 4 L i l 4 L i H L D Z 9 J n F 1 b 3 Q 7 L C Z x d W 9 0 O 1 N l Y 3 R p b 2 4 x L + C 4 q u C 4 t O C 4 m e C 4 h O C 5 i e C 4 s u C 4 r e C 4 u O C 4 l e C 4 q u C 4 s u C 4 q + C 4 g e C 4 o + C 4 o + C 4 o S A o S U 5 E V V M p I F x 1 M D A z Z V x 1 M D A z Z S D g u J v g u L T g u Y L g u J X g u K P g u Y D g u I T g u K H g u L X g u Y H g u K X g u L D g u Y D g u I T g u K H g u L X g u K D g u L H g u J P g u J H g u Y w g K F B F V F J P K S 9 B d X R v U m V t b 3 Z l Z E N v b H V t b n M x L n v g u Y D g u K r g u J n g u K 0 g 4 L i L 4 L i 3 4 L m J 4 L i t L D d 9 J n F 1 b 3 Q 7 L C Z x d W 9 0 O 1 N l Y 3 R p b 2 4 x L + C 4 q u C 4 t O C 4 m e C 4 h O C 5 i e C 4 s u C 4 r e C 4 u O C 4 l e C 4 q u C 4 s u C 4 q + C 4 g e C 4 o + C 4 o + C 4 o S A o S U 5 E V V M p I F x 1 M D A z Z V x 1 M D A z Z S D g u J v g u L T g u Y L g u J X g u K P g u Y D g u I T g u K H g u L X g u Y H g u K X g u L D g u Y D g u I T g u K H g u L X g u K D g u L H g u J P g u J H g u Y w g K F B F V F J P K S 9 B d X R v U m V t b 3 Z l Z E N v b H V t b n M x L n v g u Y D g u K r g u J n g u K 0 g 4 L i C 4 L i y 4 L i i L D h 9 J n F 1 b 3 Q 7 L C Z x d W 9 0 O 1 N l Y 3 R p b 2 4 x L + C 4 q u C 4 t O C 4 m e C 4 h O C 5 i e C 4 s u C 4 r e C 4 u O C 4 l e C 4 q u C 4 s u C 4 q + C 4 g e C 4 o + C 4 o + C 4 o S A o S U 5 E V V M p I F x 1 M D A z Z V x 1 M D A z Z S D g u J v g u L T g u Y L g u J X g u K P g u Y D g u I T g u K H g u L X g u Y H g u K X g u L D g u Y D g u I T g u K H g u L X g u K D g u L H g u J P g u J H g u Y w g K F B F V F J P K S 9 B d X R v U m V t b 3 Z l Z E N v b H V t b n M x L n v g u J v g u K P g u L T g u K H g u L L g u J M g K O C 4 q + C 4 u O C 5 i e C 4 m S k s O X 0 m c X V v d D s s J n F 1 b 3 Q 7 U 2 V j d G l v b j E v 4 L i q 4 L i 0 4 L i Z 4 L i E 4 L m J 4 L i y 4 L i t 4 L i 4 4 L i V 4 L i q 4 L i y 4 L i r 4 L i B 4 L i j 4 L i j 4 L i h I C h J T k R V U y k g X H U w M D N l X H U w M D N l I O C 4 m + C 4 t O C 5 g u C 4 l e C 4 o + C 5 g O C 4 h O C 4 o e C 4 t e C 5 g e C 4 p e C 4 s O C 5 g O C 4 h O C 4 o e C 4 t e C 4 o O C 4 s e C 4 k + C 4 k e C 5 j C A o U E V U U k 8 p L 0 F 1 d G 9 S Z W 1 v d m V k Q 2 9 s d W 1 u c z E u e + C 4 o e C 4 u e C 4 p e C 4 h O C 5 i O C 4 s i A o X H U w M D I 3 M D A w I O C 4 m u C 4 s u C 4 l y k s M T B 9 J n F 1 b 3 Q 7 X S w m c X V v d D t D b 2 x 1 b W 5 D b 3 V u d C Z x d W 9 0 O z o x M S w m c X V v d D t L Z X l D b 2 x 1 b W 5 O Y W 1 l c y Z x d W 9 0 O z p b X S w m c X V v d D t D b 2 x 1 b W 5 J Z G V u d G l 0 a W V z J n F 1 b 3 Q 7 O l s m c X V v d D t T Z W N 0 a W 9 u M S / g u K r g u L T g u J n g u I T g u Y n g u L L g u K 3 g u L j g u J X g u K r g u L L g u K v g u I H g u K P g u K P g u K E g K E l O R F V T K S B c d T A w M 2 V c d T A w M 2 U g 4 L i b 4 L i 0 4 L m C 4 L i V 4 L i j 4 L m A 4 L i E 4 L i h 4 L i 1 4 L m B 4 L i l 4 L i w 4 L m A 4 L i E 4 L i h 4 L i 1 4 L i g 4 L i x 4 L i T 4 L i R 4 L m M I C h Q R V R S T y k v Q X V 0 b 1 J l b W 9 2 Z W R D b 2 x 1 b W 5 z M S 5 7 4 L i r 4 L i l 4 L i x 4 L i B 4 L i X 4 L i j 4 L i x 4 L i e 4 L i i 4 L m M L D B 9 J n F 1 b 3 Q 7 L C Z x d W 9 0 O 1 N l Y 3 R p b 2 4 x L + C 4 q u C 4 t O C 4 m e C 4 h O C 5 i e C 4 s u C 4 r e C 4 u O C 4 l e C 4 q u C 4 s u C 4 q + C 4 g e C 4 o + C 4 o + C 4 o S A o S U 5 E V V M p I F x 1 M D A z Z V x 1 M D A z Z S D g u J v g u L T g u Y L g u J X g u K P g u Y D g u I T g u K H g u L X g u Y H g u K X g u L D g u Y D g u I T g u K H g u L X g u K D g u L H g u J P g u J H g u Y w g K F B F V F J P K S 9 B d X R v U m V t b 3 Z l Z E N v b H V t b n M x L n v g u Y D g u J v g u L T g u J Q s M X 0 m c X V v d D s s J n F 1 b 3 Q 7 U 2 V j d G l v b j E v 4 L i q 4 L i 0 4 L i Z 4 L i E 4 L m J 4 L i y 4 L i t 4 L i 4 4 L i V 4 L i q 4 L i y 4 L i r 4 L i B 4 L i j 4 L i j 4 L i h I C h J T k R V U y k g X H U w M D N l X H U w M D N l I O C 4 m + C 4 t O C 5 g u C 4 l e C 4 o + C 5 g O C 4 h O C 4 o e C 4 t e C 5 g e C 4 p e C 4 s O C 5 g O C 4 h O C 4 o e C 4 t e C 4 o O C 4 s e C 4 k + C 4 k e C 5 j C A o U E V U U k 8 p L 0 F 1 d G 9 S Z W 1 v d m V k Q 2 9 s d W 1 u c z E u e + C 4 q u C 4 u e C 4 h + C 4 q u C 4 u O C 4 l C w y f S Z x d W 9 0 O y w m c X V v d D t T Z W N 0 a W 9 u M S / g u K r g u L T g u J n g u I T g u Y n g u L L g u K 3 g u L j g u J X g u K r g u L L g u K v g u I H g u K P g u K P g u K E g K E l O R F V T K S B c d T A w M 2 V c d T A w M 2 U g 4 L i b 4 L i 0 4 L m C 4 L i V 4 L i j 4 L m A 4 L i E 4 L i h 4 L i 1 4 L m B 4 L i l 4 L i w 4 L m A 4 L i E 4 L i h 4 L i 1 4 L i g 4 L i x 4 L i T 4 L i R 4 L m M I C h Q R V R S T y k v Q X V 0 b 1 J l b W 9 2 Z W R D b 2 x 1 b W 5 z M S 5 7 4 L i V 4 L m I 4 L i z 4 L i q 4 L i 4 4 L i U L D N 9 J n F 1 b 3 Q 7 L C Z x d W 9 0 O 1 N l Y 3 R p b 2 4 x L + C 4 q u C 4 t O C 4 m e C 4 h O C 5 i e C 4 s u C 4 r e C 4 u O C 4 l e C 4 q u C 4 s u C 4 q + C 4 g e C 4 o + C 4 o + C 4 o S A o S U 5 E V V M p I F x 1 M D A z Z V x 1 M D A z Z S D g u J v g u L T g u Y L g u J X g u K P g u Y D g u I T g u K H g u L X g u Y H g u K X g u L D g u Y D g u I T g u K H g u L X g u K D g u L H g u J P g u J H g u Y w g K F B F V F J P K S 9 B d X R v U m V t b 3 Z l Z E N v b H V t b n M x L n v g u K X g u Y j g u L L g u K r g u L j g u J Q s N H 0 m c X V v d D s s J n F 1 b 3 Q 7 U 2 V j d G l v b j E v 4 L i q 4 L i 0 4 L i Z 4 L i E 4 L m J 4 L i y 4 L i t 4 L i 4 4 L i V 4 L i q 4 L i y 4 L i r 4 L i B 4 L i j 4 L i j 4 L i h I C h J T k R V U y k g X H U w M D N l X H U w M D N l I O C 4 m + C 4 t O C 5 g u C 4 l e C 4 o + C 5 g O C 4 h O C 4 o e C 4 t e C 5 g e C 4 p e C 4 s O C 5 g O C 4 h O C 4 o e C 4 t e C 4 o O C 4 s e C 4 k + C 4 k e C 5 j C A o U E V U U k 8 p L 0 F 1 d G 9 S Z W 1 v d m V k Q 2 9 s d W 1 u c z E u e + C 5 g O C 4 m + C 4 p e C 4 t e C 5 i O C 4 o u C 4 m S D g u Y H g u J v g u K X g u I c s N X 0 m c X V v d D s s J n F 1 b 3 Q 7 U 2 V j d G l v b j E v 4 L i q 4 L i 0 4 L i Z 4 L i E 4 L m J 4 L i y 4 L i t 4 L i 4 4 L i V 4 L i q 4 L i y 4 L i r 4 L i B 4 L i j 4 L i j 4 L i h I C h J T k R V U y k g X H U w M D N l X H U w M D N l I O C 4 m + C 4 t O C 5 g u C 4 l e C 4 o + C 5 g O C 4 h O C 4 o e C 4 t e C 5 g e C 4 p e C 4 s O C 5 g O C 4 h O C 4 o e C 4 t e C 4 o O C 4 s e C 4 k + C 4 k e C 5 j C A o U E V U U k 8 p L 0 F 1 d G 9 S Z W 1 v d m V k Q 2 9 s d W 1 u c z E u e y X g u Y D g u J v g u K X g u L X g u Y j g u K L g u J k g 4 L m B 4 L i b 4 L i l 4 L i H L D Z 9 J n F 1 b 3 Q 7 L C Z x d W 9 0 O 1 N l Y 3 R p b 2 4 x L + C 4 q u C 4 t O C 4 m e C 4 h O C 5 i e C 4 s u C 4 r e C 4 u O C 4 l e C 4 q u C 4 s u C 4 q + C 4 g e C 4 o + C 4 o + C 4 o S A o S U 5 E V V M p I F x 1 M D A z Z V x 1 M D A z Z S D g u J v g u L T g u Y L g u J X g u K P g u Y D g u I T g u K H g u L X g u Y H g u K X g u L D g u Y D g u I T g u K H g u L X g u K D g u L H g u J P g u J H g u Y w g K F B F V F J P K S 9 B d X R v U m V t b 3 Z l Z E N v b H V t b n M x L n v g u Y D g u K r g u J n g u K 0 g 4 L i L 4 L i 3 4 L m J 4 L i t L D d 9 J n F 1 b 3 Q 7 L C Z x d W 9 0 O 1 N l Y 3 R p b 2 4 x L + C 4 q u C 4 t O C 4 m e C 4 h O C 5 i e C 4 s u C 4 r e C 4 u O C 4 l e C 4 q u C 4 s u C 4 q + C 4 g e C 4 o + C 4 o + C 4 o S A o S U 5 E V V M p I F x 1 M D A z Z V x 1 M D A z Z S D g u J v g u L T g u Y L g u J X g u K P g u Y D g u I T g u K H g u L X g u Y H g u K X g u L D g u Y D g u I T g u K H g u L X g u K D g u L H g u J P g u J H g u Y w g K F B F V F J P K S 9 B d X R v U m V t b 3 Z l Z E N v b H V t b n M x L n v g u Y D g u K r g u J n g u K 0 g 4 L i C 4 L i y 4 L i i L D h 9 J n F 1 b 3 Q 7 L C Z x d W 9 0 O 1 N l Y 3 R p b 2 4 x L + C 4 q u C 4 t O C 4 m e C 4 h O C 5 i e C 4 s u C 4 r e C 4 u O C 4 l e C 4 q u C 4 s u C 4 q + C 4 g e C 4 o + C 4 o + C 4 o S A o S U 5 E V V M p I F x 1 M D A z Z V x 1 M D A z Z S D g u J v g u L T g u Y L g u J X g u K P g u Y D g u I T g u K H g u L X g u Y H g u K X g u L D g u Y D g u I T g u K H g u L X g u K D g u L H g u J P g u J H g u Y w g K F B F V F J P K S 9 B d X R v U m V t b 3 Z l Z E N v b H V t b n M x L n v g u J v g u K P g u L T g u K H g u L L g u J M g K O C 4 q + C 4 u O C 5 i e C 4 m S k s O X 0 m c X V v d D s s J n F 1 b 3 Q 7 U 2 V j d G l v b j E v 4 L i q 4 L i 0 4 L i Z 4 L i E 4 L m J 4 L i y 4 L i t 4 L i 4 4 L i V 4 L i q 4 L i y 4 L i r 4 L i B 4 L i j 4 L i j 4 L i h I C h J T k R V U y k g X H U w M D N l X H U w M D N l I O C 4 m + C 4 t O C 5 g u C 4 l e C 4 o + C 5 g O C 4 h O C 4 o e C 4 t e C 5 g e C 4 p e C 4 s O C 5 g O C 4 h O C 4 o e C 4 t e C 4 o O C 4 s e C 4 k + C 4 k e C 5 j C A o U E V U U k 8 p L 0 F 1 d G 9 S Z W 1 v d m V k Q 2 9 s d W 1 u c z E u e + C 4 o e C 4 u e C 4 p e C 4 h O C 5 i O C 4 s i A o X H U w M D I 3 M D A w I O C 4 m u C 4 s u C 4 l y k s M T B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8 l R T A l Q j g l Q U E l R T A l Q j g l Q j Q l R T A l Q j g l O T k l R T A l Q j g l O D Q l R T A l Q j k l O D k l R T A l Q j g l Q j I l R T A l Q j g l Q U Q l R T A l Q j g l Q j g l R T A l Q j g l O T U l R T A l Q j g l Q U E l R T A l Q j g l Q j I l R T A l Q j g l Q U I l R T A l Q j g l O D E l R T A l Q j g l Q T M l R T A l Q j g l Q T M l R T A l Q j g l Q T E l M j A o S U 5 E V V M p J T I w J T N F J T N F J T I w J U U w J U I 4 J T l C J U U w J U I 4 J U I 0 J U U w J U I 5 J T g y J U U w J U I 4 J T k 1 J U U w J U I 4 J U E z J U U w J U I 5 J T g w J U U w J U I 4 J T g 0 J U U w J U I 4 J U E x J U U w J U I 4 J U I 1 J U U w J U I 5 J T g x J U U w J U I 4 J U E 1 J U U w J U I 4 J U I w J U U w J U I 5 J T g w J U U w J U I 4 J T g 0 J U U w J U I 4 J U E x J U U w J U I 4 J U I 1 J U U w J U I 4 J U E w J U U w J U I 4 J U I x J U U w J U I 4 J T k z J U U w J U I 4 J T k x J U U w J U I 5 J T h D J T I w K F B F V F J P K S U y M C g 0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T A l Q j g l Q U E l R T A l Q j g l Q j Q l R T A l Q j g l O T k l R T A l Q j g l O D Q l R T A l Q j k l O D k l R T A l Q j g l Q j I l R T A l Q j g l Q U Q l R T A l Q j g l Q j g l R T A l Q j g l O T U l R T A l Q j g l Q U E l R T A l Q j g l Q j I l R T A l Q j g l Q U I l R T A l Q j g l O D E l R T A l Q j g l Q T M l R T A l Q j g l Q T M l R T A l Q j g l Q T E l M j A o S U 5 E V V M p J T I w J T N F J T N F J T I w J U U w J U I 4 J T l C J U U w J U I 4 J U I 0 J U U w J U I 5 J T g y J U U w J U I 4 J T k 1 J U U w J U I 4 J U E z J U U w J U I 5 J T g w J U U w J U I 4 J T g 0 J U U w J U I 4 J U E x J U U w J U I 4 J U I 1 J U U w J U I 5 J T g x J U U w J U I 4 J U E 1 J U U w J U I 4 J U I w J U U w J U I 5 J T g w J U U w J U I 4 J T g 0 J U U w J U I 4 J U E x J U U w J U I 4 J U I 1 J U U w J U I 4 J U E w J U U w J U I 4 J U I x J U U w J U I 4 J T k z J U U w J U I 4 J T k x J U U w J U I 5 J T h D J T I w K F B F V F J P K S U y M C g 0 K S 9 E Y X R h M T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T A l Q j g l Q U E l R T A l Q j g l Q j Q l R T A l Q j g l O T k l R T A l Q j g l O D Q l R T A l Q j k l O D k l R T A l Q j g l Q j I l R T A l Q j g l Q U Q l R T A l Q j g l Q j g l R T A l Q j g l O T U l R T A l Q j g l Q U E l R T A l Q j g l Q j I l R T A l Q j g l Q U I l R T A l Q j g l O D E l R T A l Q j g l Q T M l R T A l Q j g l Q T M l R T A l Q j g l Q T E l M j A o S U 5 E V V M p J T I w J T N F J T N F J T I w J U U w J U I 4 J T l C J U U w J U I 4 J U I 0 J U U w J U I 5 J T g y J U U w J U I 4 J T k 1 J U U w J U I 4 J U E z J U U w J U I 5 J T g w J U U w J U I 4 J T g 0 J U U w J U I 4 J U E x J U U w J U I 4 J U I 1 J U U w J U I 5 J T g x J U U w J U I 4 J U E 1 J U U w J U I 4 J U I w J U U w J U I 5 J T g w J U U w J U I 4 J T g 0 J U U w J U I 4 J U E x J U U w J U I 4 J U I 1 J U U w J U I 4 J U E w J U U w J U I 4 J U I x J U U w J U I 4 J T k z J U U w J U I 4 J T k x J U U w J U I 5 J T h D J T I w K F B F V F J P K S U y M C g 0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F M C V C O C V B Q S V F M C V C O C V C N C V F M C V C O C U 5 O S V F M C V C O C U 4 N C V F M C V C O S U 4 O S V F M C V C O C V C M i V F M C V C O C V B R C V F M C V C O C V C O C V F M C V C O C U 5 N S V F M C V C O C V B Q S V F M C V C O C V C M i V F M C V C O C V B Q i V F M C V C O C U 4 M S V F M C V C O C V B M y V F M C V C O C V B M y V F M C V C O C V B M S U y M C h J T k R V U y k l M j A l M 0 U l M 0 U l M j A l R T A l Q j g l Q T I l R T A l Q j g l Q j I l R T A l Q j g l O T k l R T A l Q j g l Q T I l R T A l Q j g l O T k l R T A l Q j g l O T U l R T A l Q j k l O E M l M j A o Q V V U T y k l M j A o N C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R d W V y e U l E I i B W Y W x 1 Z T 0 i c 2 E 0 N m I 4 Z T A x L W V m O D g t N G Q 1 Y y 1 i N W E x L T Q 1 M z E y N m V k N G F m Y i I g L z 4 8 R W 5 0 c n k g V H l w Z T 0 i R m l s b E V y c m 9 y Q 2 9 k Z S I g V m F s d W U 9 I n N V b m t u b 3 d u I i A v P j x F b n R y e S B U e X B l P S J B Z G R l Z F R v R G F 0 Y U 1 v Z G V s I i B W Y W x 1 Z T 0 i b D A i I C 8 + P E V u d H J 5 I F R 5 c G U 9 I k Z p b G x M Y X N 0 V X B k Y X R l Z C I g V m F s d W U 9 I m Q y M D I 0 L T A 0 L T E 4 V D E w O j E w O j E 2 L j Q 2 O T k 4 N D Z a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M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4 L i q 4 L i 0 4 L i Z 4 L i E 4 L m J 4 L i y 4 L i t 4 L i 4 4 L i V 4 L i q 4 L i y 4 L i r 4 L i B 4 L i j 4 L i j 4 L i h I C h J T k R V U y k g X H U w M D N l X H U w M D N l I O C 4 o u C 4 s u C 4 m e C 4 o u C 4 m e C 4 l e C 5 j C A o Q V V U T y k v Q X V 0 b 1 J l b W 9 2 Z W R D b 2 x 1 b W 5 z M S 5 7 4 L i r 4 L i l 4 L i x 4 L i B 4 L i X 4 L i j 4 L i x 4 L i e 4 L i i 4 L m M L D B 9 J n F 1 b 3 Q 7 L C Z x d W 9 0 O 1 N l Y 3 R p b 2 4 x L + C 4 q u C 4 t O C 4 m e C 4 h O C 5 i e C 4 s u C 4 r e C 4 u O C 4 l e C 4 q u C 4 s u C 4 q + C 4 g e C 4 o + C 4 o + C 4 o S A o S U 5 E V V M p I F x 1 M D A z Z V x 1 M D A z Z S D g u K L g u L L g u J n g u K L g u J n g u J X g u Y w g K E F V V E 8 p L 0 F 1 d G 9 S Z W 1 v d m V k Q 2 9 s d W 1 u c z E u e + C 5 g O C 4 m + C 4 t O C 4 l C w x f S Z x d W 9 0 O y w m c X V v d D t T Z W N 0 a W 9 u M S / g u K r g u L T g u J n g u I T g u Y n g u L L g u K 3 g u L j g u J X g u K r g u L L g u K v g u I H g u K P g u K P g u K E g K E l O R F V T K S B c d T A w M 2 V c d T A w M 2 U g 4 L i i 4 L i y 4 L i Z 4 L i i 4 L i Z 4 L i V 4 L m M I C h B V V R P K S 9 B d X R v U m V t b 3 Z l Z E N v b H V t b n M x L n v g u K r g u L n g u I f g u K r g u L j g u J Q s M n 0 m c X V v d D s s J n F 1 b 3 Q 7 U 2 V j d G l v b j E v 4 L i q 4 L i 0 4 L i Z 4 L i E 4 L m J 4 L i y 4 L i t 4 L i 4 4 L i V 4 L i q 4 L i y 4 L i r 4 L i B 4 L i j 4 L i j 4 L i h I C h J T k R V U y k g X H U w M D N l X H U w M D N l I O C 4 o u C 4 s u C 4 m e C 4 o u C 4 m e C 4 l e C 5 j C A o Q V V U T y k v Q X V 0 b 1 J l b W 9 2 Z W R D b 2 x 1 b W 5 z M S 5 7 4 L i V 4 L m I 4 L i z 4 L i q 4 L i 4 4 L i U L D N 9 J n F 1 b 3 Q 7 L C Z x d W 9 0 O 1 N l Y 3 R p b 2 4 x L + C 4 q u C 4 t O C 4 m e C 4 h O C 5 i e C 4 s u C 4 r e C 4 u O C 4 l e C 4 q u C 4 s u C 4 q + C 4 g e C 4 o + C 4 o + C 4 o S A o S U 5 E V V M p I F x 1 M D A z Z V x 1 M D A z Z S D g u K L g u L L g u J n g u K L g u J n g u J X g u Y w g K E F V V E 8 p L 0 F 1 d G 9 S Z W 1 v d m V k Q 2 9 s d W 1 u c z E u e + C 4 p e C 5 i O C 4 s u C 4 q u C 4 u O C 4 l C w 0 f S Z x d W 9 0 O y w m c X V v d D t T Z W N 0 a W 9 u M S / g u K r g u L T g u J n g u I T g u Y n g u L L g u K 3 g u L j g u J X g u K r g u L L g u K v g u I H g u K P g u K P g u K E g K E l O R F V T K S B c d T A w M 2 V c d T A w M 2 U g 4 L i i 4 L i y 4 L i Z 4 L i i 4 L i Z 4 L i V 4 L m M I C h B V V R P K S 9 B d X R v U m V t b 3 Z l Z E N v b H V t b n M x L n v g u Y D g u J v g u K X g u L X g u Y j g u K L g u J k g 4 L m B 4 L i b 4 L i l 4 L i H L D V 9 J n F 1 b 3 Q 7 L C Z x d W 9 0 O 1 N l Y 3 R p b 2 4 x L + C 4 q u C 4 t O C 4 m e C 4 h O C 5 i e C 4 s u C 4 r e C 4 u O C 4 l e C 4 q u C 4 s u C 4 q + C 4 g e C 4 o + C 4 o + C 4 o S A o S U 5 E V V M p I F x 1 M D A z Z V x 1 M D A z Z S D g u K L g u L L g u J n g u K L g u J n g u J X g u Y w g K E F V V E 8 p L 0 F 1 d G 9 S Z W 1 v d m V k Q 2 9 s d W 1 u c z E u e y X g u Y D g u J v g u K X g u L X g u Y j g u K L g u J k g 4 L m B 4 L i b 4 L i l 4 L i H L D Z 9 J n F 1 b 3 Q 7 L C Z x d W 9 0 O 1 N l Y 3 R p b 2 4 x L + C 4 q u C 4 t O C 4 m e C 4 h O C 5 i e C 4 s u C 4 r e C 4 u O C 4 l e C 4 q u C 4 s u C 4 q + C 4 g e C 4 o + C 4 o + C 4 o S A o S U 5 E V V M p I F x 1 M D A z Z V x 1 M D A z Z S D g u K L g u L L g u J n g u K L g u J n g u J X g u Y w g K E F V V E 8 p L 0 F 1 d G 9 S Z W 1 v d m V k Q 2 9 s d W 1 u c z E u e + C 5 g O C 4 q u C 4 m e C 4 r S D g u I v g u L f g u Y n g u K 0 s N 3 0 m c X V v d D s s J n F 1 b 3 Q 7 U 2 V j d G l v b j E v 4 L i q 4 L i 0 4 L i Z 4 L i E 4 L m J 4 L i y 4 L i t 4 L i 4 4 L i V 4 L i q 4 L i y 4 L i r 4 L i B 4 L i j 4 L i j 4 L i h I C h J T k R V U y k g X H U w M D N l X H U w M D N l I O C 4 o u C 4 s u C 4 m e C 4 o u C 4 m e C 4 l e C 5 j C A o Q V V U T y k v Q X V 0 b 1 J l b W 9 2 Z W R D b 2 x 1 b W 5 z M S 5 7 4 L m A 4 L i q 4 L i Z 4 L i t I O C 4 g u C 4 s u C 4 o i w 4 f S Z x d W 9 0 O y w m c X V v d D t T Z W N 0 a W 9 u M S / g u K r g u L T g u J n g u I T g u Y n g u L L g u K 3 g u L j g u J X g u K r g u L L g u K v g u I H g u K P g u K P g u K E g K E l O R F V T K S B c d T A w M 2 V c d T A w M 2 U g 4 L i i 4 L i y 4 L i Z 4 L i i 4 L i Z 4 L i V 4 L m M I C h B V V R P K S 9 B d X R v U m V t b 3 Z l Z E N v b H V t b n M x L n v g u J v g u K P g u L T g u K H g u L L g u J M g K O C 4 q + C 4 u O C 5 i e C 4 m S k s O X 0 m c X V v d D s s J n F 1 b 3 Q 7 U 2 V j d G l v b j E v 4 L i q 4 L i 0 4 L i Z 4 L i E 4 L m J 4 L i y 4 L i t 4 L i 4 4 L i V 4 L i q 4 L i y 4 L i r 4 L i B 4 L i j 4 L i j 4 L i h I C h J T k R V U y k g X H U w M D N l X H U w M D N l I O C 4 o u C 4 s u C 4 m e C 4 o u C 4 m e C 4 l e C 5 j C A o Q V V U T y k v Q X V 0 b 1 J l b W 9 2 Z W R D b 2 x 1 b W 5 z M S 5 7 4 L i h 4 L i 5 4 L i l 4 L i E 4 L m I 4 L i y I C h c d T A w M j c w M D A g 4 L i a 4 L i y 4 L i X K S w x M H 0 m c X V v d D t d L C Z x d W 9 0 O 0 N v b H V t b k N v d W 5 0 J n F 1 b 3 Q 7 O j E x L C Z x d W 9 0 O 0 t l e U N v b H V t b k 5 h b W V z J n F 1 b 3 Q 7 O l t d L C Z x d W 9 0 O 0 N v b H V t b k l k Z W 5 0 a X R p Z X M m c X V v d D s 6 W y Z x d W 9 0 O 1 N l Y 3 R p b 2 4 x L + C 4 q u C 4 t O C 4 m e C 4 h O C 5 i e C 4 s u C 4 r e C 4 u O C 4 l e C 4 q u C 4 s u C 4 q + C 4 g e C 4 o + C 4 o + C 4 o S A o S U 5 E V V M p I F x 1 M D A z Z V x 1 M D A z Z S D g u K L g u L L g u J n g u K L g u J n g u J X g u Y w g K E F V V E 8 p L 0 F 1 d G 9 S Z W 1 v d m V k Q 2 9 s d W 1 u c z E u e + C 4 q + C 4 p e C 4 s e C 4 g e C 4 l + C 4 o + C 4 s e C 4 n u C 4 o u C 5 j C w w f S Z x d W 9 0 O y w m c X V v d D t T Z W N 0 a W 9 u M S / g u K r g u L T g u J n g u I T g u Y n g u L L g u K 3 g u L j g u J X g u K r g u L L g u K v g u I H g u K P g u K P g u K E g K E l O R F V T K S B c d T A w M 2 V c d T A w M 2 U g 4 L i i 4 L i y 4 L i Z 4 L i i 4 L i Z 4 L i V 4 L m M I C h B V V R P K S 9 B d X R v U m V t b 3 Z l Z E N v b H V t b n M x L n v g u Y D g u J v g u L T g u J Q s M X 0 m c X V v d D s s J n F 1 b 3 Q 7 U 2 V j d G l v b j E v 4 L i q 4 L i 0 4 L i Z 4 L i E 4 L m J 4 L i y 4 L i t 4 L i 4 4 L i V 4 L i q 4 L i y 4 L i r 4 L i B 4 L i j 4 L i j 4 L i h I C h J T k R V U y k g X H U w M D N l X H U w M D N l I O C 4 o u C 4 s u C 4 m e C 4 o u C 4 m e C 4 l e C 5 j C A o Q V V U T y k v Q X V 0 b 1 J l b W 9 2 Z W R D b 2 x 1 b W 5 z M S 5 7 4 L i q 4 L i 5 4 L i H 4 L i q 4 L i 4 4 L i U L D J 9 J n F 1 b 3 Q 7 L C Z x d W 9 0 O 1 N l Y 3 R p b 2 4 x L + C 4 q u C 4 t O C 4 m e C 4 h O C 5 i e C 4 s u C 4 r e C 4 u O C 4 l e C 4 q u C 4 s u C 4 q + C 4 g e C 4 o + C 4 o + C 4 o S A o S U 5 E V V M p I F x 1 M D A z Z V x 1 M D A z Z S D g u K L g u L L g u J n g u K L g u J n g u J X g u Y w g K E F V V E 8 p L 0 F 1 d G 9 S Z W 1 v d m V k Q 2 9 s d W 1 u c z E u e + C 4 l e C 5 i O C 4 s + C 4 q u C 4 u O C 4 l C w z f S Z x d W 9 0 O y w m c X V v d D t T Z W N 0 a W 9 u M S / g u K r g u L T g u J n g u I T g u Y n g u L L g u K 3 g u L j g u J X g u K r g u L L g u K v g u I H g u K P g u K P g u K E g K E l O R F V T K S B c d T A w M 2 V c d T A w M 2 U g 4 L i i 4 L i y 4 L i Z 4 L i i 4 L i Z 4 L i V 4 L m M I C h B V V R P K S 9 B d X R v U m V t b 3 Z l Z E N v b H V t b n M x L n v g u K X g u Y j g u L L g u K r g u L j g u J Q s N H 0 m c X V v d D s s J n F 1 b 3 Q 7 U 2 V j d G l v b j E v 4 L i q 4 L i 0 4 L i Z 4 L i E 4 L m J 4 L i y 4 L i t 4 L i 4 4 L i V 4 L i q 4 L i y 4 L i r 4 L i B 4 L i j 4 L i j 4 L i h I C h J T k R V U y k g X H U w M D N l X H U w M D N l I O C 4 o u C 4 s u C 4 m e C 4 o u C 4 m e C 4 l e C 5 j C A o Q V V U T y k v Q X V 0 b 1 J l b W 9 2 Z W R D b 2 x 1 b W 5 z M S 5 7 4 L m A 4 L i b 4 L i l 4 L i 1 4 L m I 4 L i i 4 L i Z I O C 5 g e C 4 m + C 4 p e C 4 h y w 1 f S Z x d W 9 0 O y w m c X V v d D t T Z W N 0 a W 9 u M S / g u K r g u L T g u J n g u I T g u Y n g u L L g u K 3 g u L j g u J X g u K r g u L L g u K v g u I H g u K P g u K P g u K E g K E l O R F V T K S B c d T A w M 2 V c d T A w M 2 U g 4 L i i 4 L i y 4 L i Z 4 L i i 4 L i Z 4 L i V 4 L m M I C h B V V R P K S 9 B d X R v U m V t b 3 Z l Z E N v b H V t b n M x L n s l 4 L m A 4 L i b 4 L i l 4 L i 1 4 L m I 4 L i i 4 L i Z I O C 5 g e C 4 m + C 4 p e C 4 h y w 2 f S Z x d W 9 0 O y w m c X V v d D t T Z W N 0 a W 9 u M S / g u K r g u L T g u J n g u I T g u Y n g u L L g u K 3 g u L j g u J X g u K r g u L L g u K v g u I H g u K P g u K P g u K E g K E l O R F V T K S B c d T A w M 2 V c d T A w M 2 U g 4 L i i 4 L i y 4 L i Z 4 L i i 4 L i Z 4 L i V 4 L m M I C h B V V R P K S 9 B d X R v U m V t b 3 Z l Z E N v b H V t b n M x L n v g u Y D g u K r g u J n g u K 0 g 4 L i L 4 L i 3 4 L m J 4 L i t L D d 9 J n F 1 b 3 Q 7 L C Z x d W 9 0 O 1 N l Y 3 R p b 2 4 x L + C 4 q u C 4 t O C 4 m e C 4 h O C 5 i e C 4 s u C 4 r e C 4 u O C 4 l e C 4 q u C 4 s u C 4 q + C 4 g e C 4 o + C 4 o + C 4 o S A o S U 5 E V V M p I F x 1 M D A z Z V x 1 M D A z Z S D g u K L g u L L g u J n g u K L g u J n g u J X g u Y w g K E F V V E 8 p L 0 F 1 d G 9 S Z W 1 v d m V k Q 2 9 s d W 1 u c z E u e + C 5 g O C 4 q u C 4 m e C 4 r S D g u I L g u L L g u K I s O H 0 m c X V v d D s s J n F 1 b 3 Q 7 U 2 V j d G l v b j E v 4 L i q 4 L i 0 4 L i Z 4 L i E 4 L m J 4 L i y 4 L i t 4 L i 4 4 L i V 4 L i q 4 L i y 4 L i r 4 L i B 4 L i j 4 L i j 4 L i h I C h J T k R V U y k g X H U w M D N l X H U w M D N l I O C 4 o u C 4 s u C 4 m e C 4 o u C 4 m e C 4 l e C 5 j C A o Q V V U T y k v Q X V 0 b 1 J l b W 9 2 Z W R D b 2 x 1 b W 5 z M S 5 7 4 L i b 4 L i j 4 L i 0 4 L i h 4 L i y 4 L i T I C j g u K v g u L j g u Y n g u J k p L D l 9 J n F 1 b 3 Q 7 L C Z x d W 9 0 O 1 N l Y 3 R p b 2 4 x L + C 4 q u C 4 t O C 4 m e C 4 h O C 5 i e C 4 s u C 4 r e C 4 u O C 4 l e C 4 q u C 4 s u C 4 q + C 4 g e C 4 o + C 4 o + C 4 o S A o S U 5 E V V M p I F x 1 M D A z Z V x 1 M D A z Z S D g u K L g u L L g u J n g u K L g u J n g u J X g u Y w g K E F V V E 8 p L 0 F 1 d G 9 S Z W 1 v d m V k Q 2 9 s d W 1 u c z E u e + C 4 o e C 4 u e C 4 p e C 4 h O C 5 i O C 4 s i A o X H U w M D I 3 M D A w I O C 4 m u C 4 s u C 4 l y k s M T B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8 l R T A l Q j g l Q U E l R T A l Q j g l Q j Q l R T A l Q j g l O T k l R T A l Q j g l O D Q l R T A l Q j k l O D k l R T A l Q j g l Q j I l R T A l Q j g l Q U Q l R T A l Q j g l Q j g l R T A l Q j g l O T U l R T A l Q j g l Q U E l R T A l Q j g l Q j I l R T A l Q j g l Q U I l R T A l Q j g l O D E l R T A l Q j g l Q T M l R T A l Q j g l Q T M l R T A l Q j g l Q T E l M j A o S U 5 E V V M p J T I w J T N F J T N F J T I w J U U w J U I 4 J U E y J U U w J U I 4 J U I y J U U w J U I 4 J T k 5 J U U w J U I 4 J U E y J U U w J U I 4 J T k 5 J U U w J U I 4 J T k 1 J U U w J U I 5 J T h D J T I w K E F V V E 8 p J T I w K D Q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F M C V C O C V B Q S V F M C V C O C V C N C V F M C V C O C U 5 O S V F M C V C O C U 4 N C V F M C V C O S U 4 O S V F M C V C O C V C M i V F M C V C O C V B R C V F M C V C O C V C O C V F M C V C O C U 5 N S V F M C V C O C V B Q S V F M C V C O C V C M i V F M C V C O C V B Q i V F M C V C O C U 4 M S V F M C V C O C V B M y V F M C V C O C V B M y V F M C V C O C V B M S U y M C h J T k R V U y k l M j A l M 0 U l M 0 U l M j A l R T A l Q j g l Q T I l R T A l Q j g l Q j I l R T A l Q j g l O T k l R T A l Q j g l Q T I l R T A l Q j g l O T k l R T A l Q j g l O T U l R T A l Q j k l O E M l M j A o Q V V U T y k l M j A o N C k v R G F 0 Y T E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U w J U I 4 J U F B J U U w J U I 4 J U I 0 J U U w J U I 4 J T k 5 J U U w J U I 4 J T g 0 J U U w J U I 5 J T g 5 J U U w J U I 4 J U I y J U U w J U I 4 J U F E J U U w J U I 4 J U I 4 J U U w J U I 4 J T k 1 J U U w J U I 4 J U F B J U U w J U I 4 J U I y J U U w J U I 4 J U F C J U U w J U I 4 J T g x J U U w J U I 4 J U E z J U U w J U I 4 J U E z J U U w J U I 4 J U E x J T I w K E l O R F V T K S U y M C U z R S U z R S U y M C V F M C V C O C V B M i V F M C V C O C V C M i V F M C V C O C U 5 O S V F M C V C O C V B M i V F M C V C O C U 5 O S V F M C V C O C U 5 N S V F M C V C O S U 4 Q y U y M C h B V V R P K S U y M C g 0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F M C V C O C V B Q S V F M C V C O C V C N C V F M C V C O C U 5 O S V F M C V C O C U 4 N C V F M C V C O S U 4 O S V F M C V C O C V C M i V F M C V C O C V B R C V F M C V C O C V C O C V F M C V C O C U 5 N S V F M C V C O C V B Q S V F M C V C O C V C M i V F M C V C O C V B Q i V F M C V C O C U 4 M S V F M C V C O C V B M y V F M C V C O C V B M y V F M C V C O C V B M S U y M C h J T k R V U y k l M j A l M 0 U l M 0 U l M j A l R T A l Q j g l Q T c l R T A l Q j g l Q j E l R T A l Q j g l Q U E l R T A l Q j g l O T Q l R T A l Q j g l Q j g l R T A l Q j g l Q U Q l R T A l Q j g l Q j g l R T A l Q j g l O T U l R T A l Q j g l Q U E l R T A l Q j g l Q j I l R T A l Q j g l Q U I l R T A l Q j g l O D E l R T A l Q j g l Q T M l R T A l Q j g l Q T M l R T A l Q j g l Q T E l R T A l Q j k l O D E l R T A l Q j g l Q T U l R T A l Q j g l Q j A l R T A l Q j k l O D A l R T A l Q j g l O D Q l R T A l Q j g l Q T M l R T A l Q j g l Q j c l R T A l Q j k l O D g l R T A l Q j g l Q U Q l R T A l Q j g l O D c l R T A l Q j g l O D g l R T A l Q j g l Q j E l R T A l Q j g l O D E l R T A l Q j g l Q T M l M j A o S U 1 N K S U y M C g 0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l F 1 Z X J 5 S U Q i I F Z h b H V l P S J z Y W R l Y 2 U 5 Z D U t M j U x N C 0 0 Z W E 5 L W J j N j A t M T E 3 N z E 4 Z W Q 3 O D Y 2 I i A v P j x F b n R y e S B U e X B l P S J G a W x s R X J y b 3 J D b 2 R l I i B W Y W x 1 Z T 0 i c 1 V u a 2 5 v d 2 4 i I C 8 + P E V u d H J 5 I F R 5 c G U 9 I k F k Z G V k V G 9 E Y X R h T W 9 k Z W w i I F Z h b H V l P S J s M C I g L z 4 8 R W 5 0 c n k g V H l w Z T 0 i R m l s b E x h c 3 R V c G R h d G V k I i B W Y W x 1 Z T 0 i Z D I w M j Q t M D Q t M T h U M T A 6 M T A 6 M T Y u N T E w O T g 0 N V o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/ g u K r g u L T g u J n g u I T g u Y n g u L L g u K 3 g u L j g u J X g u K r g u L L g u K v g u I H g u K P g u K P g u K E g K E l O R F V T K S B c d T A w M 2 V c d T A w M 2 U g 4 L i n 4 L i x 4 L i q 4 L i U 4 L i 4 4 L i t 4 L i 4 4 L i V 4 L i q 4 L i y 4 L i r 4 L i B 4 L i j 4 L i j 4 L i h 4 L m B 4 L i l 4 L i w 4 L m A 4 L i E 4 L i j 4 L i 3 4 L m I 4 L i t 4 L i H 4 L i I 4 L i x 4 L i B 4 L i j I C h J T U 0 p L 0 F 1 d G 9 S Z W 1 v d m V k Q 2 9 s d W 1 u c z E u e + C 4 q + C 4 p e C 4 s e C 4 g e C 4 l + C 4 o + C 4 s e C 4 n u C 4 o u C 5 j C w w f S Z x d W 9 0 O y w m c X V v d D t T Z W N 0 a W 9 u M S / g u K r g u L T g u J n g u I T g u Y n g u L L g u K 3 g u L j g u J X g u K r g u L L g u K v g u I H g u K P g u K P g u K E g K E l O R F V T K S B c d T A w M 2 V c d T A w M 2 U g 4 L i n 4 L i x 4 L i q 4 L i U 4 L i 4 4 L i t 4 L i 4 4 L i V 4 L i q 4 L i y 4 L i r 4 L i B 4 L i j 4 L i j 4 L i h 4 L m B 4 L i l 4 L i w 4 L m A 4 L i E 4 L i j 4 L i 3 4 L m I 4 L i t 4 L i H 4 L i I 4 L i x 4 L i B 4 L i j I C h J T U 0 p L 0 F 1 d G 9 S Z W 1 v d m V k Q 2 9 s d W 1 u c z E u e + C 5 g O C 4 m + C 4 t O C 4 l C w x f S Z x d W 9 0 O y w m c X V v d D t T Z W N 0 a W 9 u M S / g u K r g u L T g u J n g u I T g u Y n g u L L g u K 3 g u L j g u J X g u K r g u L L g u K v g u I H g u K P g u K P g u K E g K E l O R F V T K S B c d T A w M 2 V c d T A w M 2 U g 4 L i n 4 L i x 4 L i q 4 L i U 4 L i 4 4 L i t 4 L i 4 4 L i V 4 L i q 4 L i y 4 L i r 4 L i B 4 L i j 4 L i j 4 L i h 4 L m B 4 L i l 4 L i w 4 L m A 4 L i E 4 L i j 4 L i 3 4 L m I 4 L i t 4 L i H 4 L i I 4 L i x 4 L i B 4 L i j I C h J T U 0 p L 0 F 1 d G 9 S Z W 1 v d m V k Q 2 9 s d W 1 u c z E u e + C 4 q u C 4 u e C 4 h + C 4 q u C 4 u O C 4 l C w y f S Z x d W 9 0 O y w m c X V v d D t T Z W N 0 a W 9 u M S / g u K r g u L T g u J n g u I T g u Y n g u L L g u K 3 g u L j g u J X g u K r g u L L g u K v g u I H g u K P g u K P g u K E g K E l O R F V T K S B c d T A w M 2 V c d T A w M 2 U g 4 L i n 4 L i x 4 L i q 4 L i U 4 L i 4 4 L i t 4 L i 4 4 L i V 4 L i q 4 L i y 4 L i r 4 L i B 4 L i j 4 L i j 4 L i h 4 L m B 4 L i l 4 L i w 4 L m A 4 L i E 4 L i j 4 L i 3 4 L m I 4 L i t 4 L i H 4 L i I 4 L i x 4 L i B 4 L i j I C h J T U 0 p L 0 F 1 d G 9 S Z W 1 v d m V k Q 2 9 s d W 1 u c z E u e + C 4 l e C 5 i O C 4 s + C 4 q u C 4 u O C 4 l C w z f S Z x d W 9 0 O y w m c X V v d D t T Z W N 0 a W 9 u M S / g u K r g u L T g u J n g u I T g u Y n g u L L g u K 3 g u L j g u J X g u K r g u L L g u K v g u I H g u K P g u K P g u K E g K E l O R F V T K S B c d T A w M 2 V c d T A w M 2 U g 4 L i n 4 L i x 4 L i q 4 L i U 4 L i 4 4 L i t 4 L i 4 4 L i V 4 L i q 4 L i y 4 L i r 4 L i B 4 L i j 4 L i j 4 L i h 4 L m B 4 L i l 4 L i w 4 L m A 4 L i E 4 L i j 4 L i 3 4 L m I 4 L i t 4 L i H 4 L i I 4 L i x 4 L i B 4 L i j I C h J T U 0 p L 0 F 1 d G 9 S Z W 1 v d m V k Q 2 9 s d W 1 u c z E u e + C 4 p e C 5 i O C 4 s u C 4 q u C 4 u O C 4 l C w 0 f S Z x d W 9 0 O y w m c X V v d D t T Z W N 0 a W 9 u M S / g u K r g u L T g u J n g u I T g u Y n g u L L g u K 3 g u L j g u J X g u K r g u L L g u K v g u I H g u K P g u K P g u K E g K E l O R F V T K S B c d T A w M 2 V c d T A w M 2 U g 4 L i n 4 L i x 4 L i q 4 L i U 4 L i 4 4 L i t 4 L i 4 4 L i V 4 L i q 4 L i y 4 L i r 4 L i B 4 L i j 4 L i j 4 L i h 4 L m B 4 L i l 4 L i w 4 L m A 4 L i E 4 L i j 4 L i 3 4 L m I 4 L i t 4 L i H 4 L i I 4 L i x 4 L i B 4 L i j I C h J T U 0 p L 0 F 1 d G 9 S Z W 1 v d m V k Q 2 9 s d W 1 u c z E u e + C 5 g O C 4 m + C 4 p e C 4 t e C 5 i O C 4 o u C 4 m S D g u Y H g u J v g u K X g u I c s N X 0 m c X V v d D s s J n F 1 b 3 Q 7 U 2 V j d G l v b j E v 4 L i q 4 L i 0 4 L i Z 4 L i E 4 L m J 4 L i y 4 L i t 4 L i 4 4 L i V 4 L i q 4 L i y 4 L i r 4 L i B 4 L i j 4 L i j 4 L i h I C h J T k R V U y k g X H U w M D N l X H U w M D N l I O C 4 p + C 4 s e C 4 q u C 4 l O C 4 u O C 4 r e C 4 u O C 4 l e C 4 q u C 4 s u C 4 q + C 4 g e C 4 o + C 4 o + C 4 o e C 5 g e C 4 p e C 4 s O C 5 g O C 4 h O C 4 o + C 4 t + C 5 i O C 4 r e C 4 h + C 4 i O C 4 s e C 4 g e C 4 o y A o S U 1 N K S 9 B d X R v U m V t b 3 Z l Z E N v b H V t b n M x L n s l 4 L m A 4 L i b 4 L i l 4 L i 1 4 L m I 4 L i i 4 L i Z I O C 5 g e C 4 m + C 4 p e C 4 h y w 2 f S Z x d W 9 0 O y w m c X V v d D t T Z W N 0 a W 9 u M S / g u K r g u L T g u J n g u I T g u Y n g u L L g u K 3 g u L j g u J X g u K r g u L L g u K v g u I H g u K P g u K P g u K E g K E l O R F V T K S B c d T A w M 2 V c d T A w M 2 U g 4 L i n 4 L i x 4 L i q 4 L i U 4 L i 4 4 L i t 4 L i 4 4 L i V 4 L i q 4 L i y 4 L i r 4 L i B 4 L i j 4 L i j 4 L i h 4 L m B 4 L i l 4 L i w 4 L m A 4 L i E 4 L i j 4 L i 3 4 L m I 4 L i t 4 L i H 4 L i I 4 L i x 4 L i B 4 L i j I C h J T U 0 p L 0 F 1 d G 9 S Z W 1 v d m V k Q 2 9 s d W 1 u c z E u e + C 5 g O C 4 q u C 4 m e C 4 r S D g u I v g u L f g u Y n g u K 0 s N 3 0 m c X V v d D s s J n F 1 b 3 Q 7 U 2 V j d G l v b j E v 4 L i q 4 L i 0 4 L i Z 4 L i E 4 L m J 4 L i y 4 L i t 4 L i 4 4 L i V 4 L i q 4 L i y 4 L i r 4 L i B 4 L i j 4 L i j 4 L i h I C h J T k R V U y k g X H U w M D N l X H U w M D N l I O C 4 p + C 4 s e C 4 q u C 4 l O C 4 u O C 4 r e C 4 u O C 4 l e C 4 q u C 4 s u C 4 q + C 4 g e C 4 o + C 4 o + C 4 o e C 5 g e C 4 p e C 4 s O C 5 g O C 4 h O C 4 o + C 4 t + C 5 i O C 4 r e C 4 h + C 4 i O C 4 s e C 4 g e C 4 o y A o S U 1 N K S 9 B d X R v U m V t b 3 Z l Z E N v b H V t b n M x L n v g u Y D g u K r g u J n g u K 0 g 4 L i C 4 L i y 4 L i i L D h 9 J n F 1 b 3 Q 7 L C Z x d W 9 0 O 1 N l Y 3 R p b 2 4 x L + C 4 q u C 4 t O C 4 m e C 4 h O C 5 i e C 4 s u C 4 r e C 4 u O C 4 l e C 4 q u C 4 s u C 4 q + C 4 g e C 4 o + C 4 o + C 4 o S A o S U 5 E V V M p I F x 1 M D A z Z V x 1 M D A z Z S D g u K f g u L H g u K r g u J T g u L j g u K 3 g u L j g u J X g u K r g u L L g u K v g u I H g u K P g u K P g u K H g u Y H g u K X g u L D g u Y D g u I T g u K P g u L f g u Y j g u K 3 g u I f g u I j g u L H g u I H g u K M g K E l N T S k v Q X V 0 b 1 J l b W 9 2 Z W R D b 2 x 1 b W 5 z M S 5 7 4 L i b 4 L i j 4 L i 0 4 L i h 4 L i y 4 L i T I C j g u K v g u L j g u Y n g u J k p L D l 9 J n F 1 b 3 Q 7 L C Z x d W 9 0 O 1 N l Y 3 R p b 2 4 x L + C 4 q u C 4 t O C 4 m e C 4 h O C 5 i e C 4 s u C 4 r e C 4 u O C 4 l e C 4 q u C 4 s u C 4 q + C 4 g e C 4 o + C 4 o + C 4 o S A o S U 5 E V V M p I F x 1 M D A z Z V x 1 M D A z Z S D g u K f g u L H g u K r g u J T g u L j g u K 3 g u L j g u J X g u K r g u L L g u K v g u I H g u K P g u K P g u K H g u Y H g u K X g u L D g u Y D g u I T g u K P g u L f g u Y j g u K 3 g u I f g u I j g u L H g u I H g u K M g K E l N T S k v Q X V 0 b 1 J l b W 9 2 Z W R D b 2 x 1 b W 5 z M S 5 7 4 L i h 4 L i 5 4 L i l 4 L i E 4 L m I 4 L i y I C h c d T A w M j c w M D A g 4 L i a 4 L i y 4 L i X K S w x M H 0 m c X V v d D t d L C Z x d W 9 0 O 0 N v b H V t b k N v d W 5 0 J n F 1 b 3 Q 7 O j E x L C Z x d W 9 0 O 0 t l e U N v b H V t b k 5 h b W V z J n F 1 b 3 Q 7 O l t d L C Z x d W 9 0 O 0 N v b H V t b k l k Z W 5 0 a X R p Z X M m c X V v d D s 6 W y Z x d W 9 0 O 1 N l Y 3 R p b 2 4 x L + C 4 q u C 4 t O C 4 m e C 4 h O C 5 i e C 4 s u C 4 r e C 4 u O C 4 l e C 4 q u C 4 s u C 4 q + C 4 g e C 4 o + C 4 o + C 4 o S A o S U 5 E V V M p I F x 1 M D A z Z V x 1 M D A z Z S D g u K f g u L H g u K r g u J T g u L j g u K 3 g u L j g u J X g u K r g u L L g u K v g u I H g u K P g u K P g u K H g u Y H g u K X g u L D g u Y D g u I T g u K P g u L f g u Y j g u K 3 g u I f g u I j g u L H g u I H g u K M g K E l N T S k v Q X V 0 b 1 J l b W 9 2 Z W R D b 2 x 1 b W 5 z M S 5 7 4 L i r 4 L i l 4 L i x 4 L i B 4 L i X 4 L i j 4 L i x 4 L i e 4 L i i 4 L m M L D B 9 J n F 1 b 3 Q 7 L C Z x d W 9 0 O 1 N l Y 3 R p b 2 4 x L + C 4 q u C 4 t O C 4 m e C 4 h O C 5 i e C 4 s u C 4 r e C 4 u O C 4 l e C 4 q u C 4 s u C 4 q + C 4 g e C 4 o + C 4 o + C 4 o S A o S U 5 E V V M p I F x 1 M D A z Z V x 1 M D A z Z S D g u K f g u L H g u K r g u J T g u L j g u K 3 g u L j g u J X g u K r g u L L g u K v g u I H g u K P g u K P g u K H g u Y H g u K X g u L D g u Y D g u I T g u K P g u L f g u Y j g u K 3 g u I f g u I j g u L H g u I H g u K M g K E l N T S k v Q X V 0 b 1 J l b W 9 2 Z W R D b 2 x 1 b W 5 z M S 5 7 4 L m A 4 L i b 4 L i 0 4 L i U L D F 9 J n F 1 b 3 Q 7 L C Z x d W 9 0 O 1 N l Y 3 R p b 2 4 x L + C 4 q u C 4 t O C 4 m e C 4 h O C 5 i e C 4 s u C 4 r e C 4 u O C 4 l e C 4 q u C 4 s u C 4 q + C 4 g e C 4 o + C 4 o + C 4 o S A o S U 5 E V V M p I F x 1 M D A z Z V x 1 M D A z Z S D g u K f g u L H g u K r g u J T g u L j g u K 3 g u L j g u J X g u K r g u L L g u K v g u I H g u K P g u K P g u K H g u Y H g u K X g u L D g u Y D g u I T g u K P g u L f g u Y j g u K 3 g u I f g u I j g u L H g u I H g u K M g K E l N T S k v Q X V 0 b 1 J l b W 9 2 Z W R D b 2 x 1 b W 5 z M S 5 7 4 L i q 4 L i 5 4 L i H 4 L i q 4 L i 4 4 L i U L D J 9 J n F 1 b 3 Q 7 L C Z x d W 9 0 O 1 N l Y 3 R p b 2 4 x L + C 4 q u C 4 t O C 4 m e C 4 h O C 5 i e C 4 s u C 4 r e C 4 u O C 4 l e C 4 q u C 4 s u C 4 q + C 4 g e C 4 o + C 4 o + C 4 o S A o S U 5 E V V M p I F x 1 M D A z Z V x 1 M D A z Z S D g u K f g u L H g u K r g u J T g u L j g u K 3 g u L j g u J X g u K r g u L L g u K v g u I H g u K P g u K P g u K H g u Y H g u K X g u L D g u Y D g u I T g u K P g u L f g u Y j g u K 3 g u I f g u I j g u L H g u I H g u K M g K E l N T S k v Q X V 0 b 1 J l b W 9 2 Z W R D b 2 x 1 b W 5 z M S 5 7 4 L i V 4 L m I 4 L i z 4 L i q 4 L i 4 4 L i U L D N 9 J n F 1 b 3 Q 7 L C Z x d W 9 0 O 1 N l Y 3 R p b 2 4 x L + C 4 q u C 4 t O C 4 m e C 4 h O C 5 i e C 4 s u C 4 r e C 4 u O C 4 l e C 4 q u C 4 s u C 4 q + C 4 g e C 4 o + C 4 o + C 4 o S A o S U 5 E V V M p I F x 1 M D A z Z V x 1 M D A z Z S D g u K f g u L H g u K r g u J T g u L j g u K 3 g u L j g u J X g u K r g u L L g u K v g u I H g u K P g u K P g u K H g u Y H g u K X g u L D g u Y D g u I T g u K P g u L f g u Y j g u K 3 g u I f g u I j g u L H g u I H g u K M g K E l N T S k v Q X V 0 b 1 J l b W 9 2 Z W R D b 2 x 1 b W 5 z M S 5 7 4 L i l 4 L m I 4 L i y 4 L i q 4 L i 4 4 L i U L D R 9 J n F 1 b 3 Q 7 L C Z x d W 9 0 O 1 N l Y 3 R p b 2 4 x L + C 4 q u C 4 t O C 4 m e C 4 h O C 5 i e C 4 s u C 4 r e C 4 u O C 4 l e C 4 q u C 4 s u C 4 q + C 4 g e C 4 o + C 4 o + C 4 o S A o S U 5 E V V M p I F x 1 M D A z Z V x 1 M D A z Z S D g u K f g u L H g u K r g u J T g u L j g u K 3 g u L j g u J X g u K r g u L L g u K v g u I H g u K P g u K P g u K H g u Y H g u K X g u L D g u Y D g u I T g u K P g u L f g u Y j g u K 3 g u I f g u I j g u L H g u I H g u K M g K E l N T S k v Q X V 0 b 1 J l b W 9 2 Z W R D b 2 x 1 b W 5 z M S 5 7 4 L m A 4 L i b 4 L i l 4 L i 1 4 L m I 4 L i i 4 L i Z I O C 5 g e C 4 m + C 4 p e C 4 h y w 1 f S Z x d W 9 0 O y w m c X V v d D t T Z W N 0 a W 9 u M S / g u K r g u L T g u J n g u I T g u Y n g u L L g u K 3 g u L j g u J X g u K r g u L L g u K v g u I H g u K P g u K P g u K E g K E l O R F V T K S B c d T A w M 2 V c d T A w M 2 U g 4 L i n 4 L i x 4 L i q 4 L i U 4 L i 4 4 L i t 4 L i 4 4 L i V 4 L i q 4 L i y 4 L i r 4 L i B 4 L i j 4 L i j 4 L i h 4 L m B 4 L i l 4 L i w 4 L m A 4 L i E 4 L i j 4 L i 3 4 L m I 4 L i t 4 L i H 4 L i I 4 L i x 4 L i B 4 L i j I C h J T U 0 p L 0 F 1 d G 9 S Z W 1 v d m V k Q 2 9 s d W 1 u c z E u e y X g u Y D g u J v g u K X g u L X g u Y j g u K L g u J k g 4 L m B 4 L i b 4 L i l 4 L i H L D Z 9 J n F 1 b 3 Q 7 L C Z x d W 9 0 O 1 N l Y 3 R p b 2 4 x L + C 4 q u C 4 t O C 4 m e C 4 h O C 5 i e C 4 s u C 4 r e C 4 u O C 4 l e C 4 q u C 4 s u C 4 q + C 4 g e C 4 o + C 4 o + C 4 o S A o S U 5 E V V M p I F x 1 M D A z Z V x 1 M D A z Z S D g u K f g u L H g u K r g u J T g u L j g u K 3 g u L j g u J X g u K r g u L L g u K v g u I H g u K P g u K P g u K H g u Y H g u K X g u L D g u Y D g u I T g u K P g u L f g u Y j g u K 3 g u I f g u I j g u L H g u I H g u K M g K E l N T S k v Q X V 0 b 1 J l b W 9 2 Z W R D b 2 x 1 b W 5 z M S 5 7 4 L m A 4 L i q 4 L i Z 4 L i t I O C 4 i + C 4 t + C 5 i e C 4 r S w 3 f S Z x d W 9 0 O y w m c X V v d D t T Z W N 0 a W 9 u M S / g u K r g u L T g u J n g u I T g u Y n g u L L g u K 3 g u L j g u J X g u K r g u L L g u K v g u I H g u K P g u K P g u K E g K E l O R F V T K S B c d T A w M 2 V c d T A w M 2 U g 4 L i n 4 L i x 4 L i q 4 L i U 4 L i 4 4 L i t 4 L i 4 4 L i V 4 L i q 4 L i y 4 L i r 4 L i B 4 L i j 4 L i j 4 L i h 4 L m B 4 L i l 4 L i w 4 L m A 4 L i E 4 L i j 4 L i 3 4 L m I 4 L i t 4 L i H 4 L i I 4 L i x 4 L i B 4 L i j I C h J T U 0 p L 0 F 1 d G 9 S Z W 1 v d m V k Q 2 9 s d W 1 u c z E u e + C 5 g O C 4 q u C 4 m e C 4 r S D g u I L g u L L g u K I s O H 0 m c X V v d D s s J n F 1 b 3 Q 7 U 2 V j d G l v b j E v 4 L i q 4 L i 0 4 L i Z 4 L i E 4 L m J 4 L i y 4 L i t 4 L i 4 4 L i V 4 L i q 4 L i y 4 L i r 4 L i B 4 L i j 4 L i j 4 L i h I C h J T k R V U y k g X H U w M D N l X H U w M D N l I O C 4 p + C 4 s e C 4 q u C 4 l O C 4 u O C 4 r e C 4 u O C 4 l e C 4 q u C 4 s u C 4 q + C 4 g e C 4 o + C 4 o + C 4 o e C 5 g e C 4 p e C 4 s O C 5 g O C 4 h O C 4 o + C 4 t + C 5 i O C 4 r e C 4 h + C 4 i O C 4 s e C 4 g e C 4 o y A o S U 1 N K S 9 B d X R v U m V t b 3 Z l Z E N v b H V t b n M x L n v g u J v g u K P g u L T g u K H g u L L g u J M g K O C 4 q + C 4 u O C 5 i e C 4 m S k s O X 0 m c X V v d D s s J n F 1 b 3 Q 7 U 2 V j d G l v b j E v 4 L i q 4 L i 0 4 L i Z 4 L i E 4 L m J 4 L i y 4 L i t 4 L i 4 4 L i V 4 L i q 4 L i y 4 L i r 4 L i B 4 L i j 4 L i j 4 L i h I C h J T k R V U y k g X H U w M D N l X H U w M D N l I O C 4 p + C 4 s e C 4 q u C 4 l O C 4 u O C 4 r e C 4 u O C 4 l e C 4 q u C 4 s u C 4 q + C 4 g e C 4 o + C 4 o + C 4 o e C 5 g e C 4 p e C 4 s O C 5 g O C 4 h O C 4 o + C 4 t + C 5 i O C 4 r e C 4 h + C 4 i O C 4 s e C 4 g e C 4 o y A o S U 1 N K S 9 B d X R v U m V t b 3 Z l Z E N v b H V t b n M x L n v g u K H g u L n g u K X g u I T g u Y j g u L I g K F x 1 M D A y N z A w M C D g u J r g u L L g u J c p L D E w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J U U w J U I 4 J U F B J U U w J U I 4 J U I 0 J U U w J U I 4 J T k 5 J U U w J U I 4 J T g 0 J U U w J U I 5 J T g 5 J U U w J U I 4 J U I y J U U w J U I 4 J U F E J U U w J U I 4 J U I 4 J U U w J U I 4 J T k 1 J U U w J U I 4 J U F B J U U w J U I 4 J U I y J U U w J U I 4 J U F C J U U w J U I 4 J T g x J U U w J U I 4 J U E z J U U w J U I 4 J U E z J U U w J U I 4 J U E x J T I w K E l O R F V T K S U y M C U z R S U z R S U y M C V F M C V C O C V B N y V F M C V C O C V C M S V F M C V C O C V B Q S V F M C V C O C U 5 N C V F M C V C O C V C O C V F M C V C O C V B R C V F M C V C O C V C O C V F M C V C O C U 5 N S V F M C V C O C V B Q S V F M C V C O C V C M i V F M C V C O C V B Q i V F M C V C O C U 4 M S V F M C V C O C V B M y V F M C V C O C V B M y V F M C V C O C V B M S V F M C V C O S U 4 M S V F M C V C O C V B N S V F M C V C O C V C M C V F M C V C O S U 4 M C V F M C V C O C U 4 N C V F M C V C O C V B M y V F M C V C O C V C N y V F M C V C O S U 4 O C V F M C V C O C V B R C V F M C V C O C U 4 N y V F M C V C O C U 4 O C V F M C V C O C V C M S V F M C V C O C U 4 M S V F M C V C O C V B M y U y M C h J T U 0 p J T I w K D Q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F M C V C O C V B Q S V F M C V C O C V C N C V F M C V C O C U 5 O S V F M C V C O C U 4 N C V F M C V C O S U 4 O S V F M C V C O C V C M i V F M C V C O C V B R C V F M C V C O C V C O C V F M C V C O C U 5 N S V F M C V C O C V B Q S V F M C V C O C V C M i V F M C V C O C V B Q i V F M C V C O C U 4 M S V F M C V C O C V B M y V F M C V C O C V B M y V F M C V C O C V B M S U y M C h J T k R V U y k l M j A l M 0 U l M 0 U l M j A l R T A l Q j g l Q T c l R T A l Q j g l Q j E l R T A l Q j g l Q U E l R T A l Q j g l O T Q l R T A l Q j g l Q j g l R T A l Q j g l Q U Q l R T A l Q j g l Q j g l R T A l Q j g l O T U l R T A l Q j g l Q U E l R T A l Q j g l Q j I l R T A l Q j g l Q U I l R T A l Q j g l O D E l R T A l Q j g l Q T M l R T A l Q j g l Q T M l R T A l Q j g l Q T E l R T A l Q j k l O D E l R T A l Q j g l Q T U l R T A l Q j g l Q j A l R T A l Q j k l O D A l R T A l Q j g l O D Q l R T A l Q j g l Q T M l R T A l Q j g l Q j c l R T A l Q j k l O D g l R T A l Q j g l Q U Q l R T A l Q j g l O D c l R T A l Q j g l O D g l R T A l Q j g l Q j E l R T A l Q j g l O D E l R T A l Q j g l Q T M l M j A o S U 1 N K S U y M C g 0 K S 9 E Y X R h M T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T A l Q j g l Q U E l R T A l Q j g l Q j Q l R T A l Q j g l O T k l R T A l Q j g l O D Q l R T A l Q j k l O D k l R T A l Q j g l Q j I l R T A l Q j g l Q U Q l R T A l Q j g l Q j g l R T A l Q j g l O T U l R T A l Q j g l Q U E l R T A l Q j g l Q j I l R T A l Q j g l Q U I l R T A l Q j g l O D E l R T A l Q j g l Q T M l R T A l Q j g l Q T M l R T A l Q j g l Q T E l M j A o S U 5 E V V M p J T I w J T N F J T N F J T I w J U U w J U I 4 J U E 3 J U U w J U I 4 J U I x J U U w J U I 4 J U F B J U U w J U I 4 J T k 0 J U U w J U I 4 J U I 4 J U U w J U I 4 J U F E J U U w J U I 4 J U I 4 J U U w J U I 4 J T k 1 J U U w J U I 4 J U F B J U U w J U I 4 J U I y J U U w J U I 4 J U F C J U U w J U I 4 J T g x J U U w J U I 4 J U E z J U U w J U I 4 J U E z J U U w J U I 4 J U E x J U U w J U I 5 J T g x J U U w J U I 4 J U E 1 J U U w J U I 4 J U I w J U U w J U I 5 J T g w J U U w J U I 4 J T g 0 J U U w J U I 4 J U E z J U U w J U I 4 J U I 3 J U U w J U I 5 J T g 4 J U U w J U I 4 J U F E J U U w J U I 4 J T g 3 J U U w J U I 4 J T g 4 J U U w J U I 4 J U I x J U U w J U I 4 J T g x J U U w J U I 4 J U E z J T I w K E l N T S k l M j A o N C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T A l Q j g l Q U E l R T A l Q j g l Q j Q l R T A l Q j g l O T k l R T A l Q j g l O D Q l R T A l Q j k l O D k l R T A l Q j g l Q j I l R T A l Q j g l Q U Q l R T A l Q j g l Q j g l R T A l Q j g l O U I l R T A l Q j k l O D I l R T A l Q j g l Q T A l R T A l Q j g l O D Q l R T A l Q j g l O U E l R T A l Q j g l Q T M l R T A l Q j g l Q j Q l R T A l Q j k l O D I l R T A l Q j g l Q T A l R T A l Q j g l O D Q l M j A o Q 0 9 O U 1 V N U C k l M j A l M 0 U l M 0 U l M j A l R T A l Q j k l O D E l R T A l Q j g l O U Y l R T A l Q j g l O E E l R T A l Q j g l Q j E l R T A l Q j k l O D g l R T A l Q j g l O T k l M j A o R k F T S E l P T i k l M j A o N C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R d W V y e U l E I i B W Y W x 1 Z T 0 i c 2 M w N D M 2 M T d i L T Q 2 M z Q t N G U 3 M C 0 4 O T J l L W I w O T Y z Z T N m Z T U z Y i I g L z 4 8 R W 5 0 c n k g V H l w Z T 0 i R m l s b E V y c m 9 y Q 2 9 k Z S I g V m F s d W U 9 I n N V b m t u b 3 d u I i A v P j x F b n R y e S B U e X B l P S J B Z G R l Z F R v R G F 0 Y U 1 v Z G V s I i B W Y W x 1 Z T 0 i b D A i I C 8 + P E V u d H J 5 I F R 5 c G U 9 I k Z p b G x M Y X N 0 V X B k Y X R l Z C I g V m F s d W U 9 I m Q y M D I 0 L T A 0 L T E 4 V D E w O j E w O j E 2 L j U y N D k 4 N z V a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M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4 L i q 4 L i 0 4 L i Z 4 L i E 4 L m J 4 L i y 4 L i t 4 L i 4 4 L i b 4 L m C 4 L i g 4 L i E 4 L i a 4 L i j 4 L i 0 4 L m C 4 L i g 4 L i E I C h D T 0 5 T V U 1 Q K S B c d T A w M 2 V c d T A w M 2 U g 4 L m B 4 L i f 4 L i K 4 L i x 4 L m I 4 L i Z I C h G Q V N I S U 9 O K S 9 B d X R v U m V t b 3 Z l Z E N v b H V t b n M x L n v g u K v g u K X g u L H g u I H g u J f g u K P g u L H g u J 7 g u K L g u Y w s M H 0 m c X V v d D s s J n F 1 b 3 Q 7 U 2 V j d G l v b j E v 4 L i q 4 L i 0 4 L i Z 4 L i E 4 L m J 4 L i y 4 L i t 4 L i 4 4 L i b 4 L m C 4 L i g 4 L i E 4 L i a 4 L i j 4 L i 0 4 L m C 4 L i g 4 L i E I C h D T 0 5 T V U 1 Q K S B c d T A w M 2 V c d T A w M 2 U g 4 L m B 4 L i f 4 L i K 4 L i x 4 L m I 4 L i Z I C h G Q V N I S U 9 O K S 9 B d X R v U m V t b 3 Z l Z E N v b H V t b n M x L n v g u Y D g u J v g u L T g u J Q s M X 0 m c X V v d D s s J n F 1 b 3 Q 7 U 2 V j d G l v b j E v 4 L i q 4 L i 0 4 L i Z 4 L i E 4 L m J 4 L i y 4 L i t 4 L i 4 4 L i b 4 L m C 4 L i g 4 L i E 4 L i a 4 L i j 4 L i 0 4 L m C 4 L i g 4 L i E I C h D T 0 5 T V U 1 Q K S B c d T A w M 2 V c d T A w M 2 U g 4 L m B 4 L i f 4 L i K 4 L i x 4 L m I 4 L i Z I C h G Q V N I S U 9 O K S 9 B d X R v U m V t b 3 Z l Z E N v b H V t b n M x L n v g u K r g u L n g u I f g u K r g u L j g u J Q s M n 0 m c X V v d D s s J n F 1 b 3 Q 7 U 2 V j d G l v b j E v 4 L i q 4 L i 0 4 L i Z 4 L i E 4 L m J 4 L i y 4 L i t 4 L i 4 4 L i b 4 L m C 4 L i g 4 L i E 4 L i a 4 L i j 4 L i 0 4 L m C 4 L i g 4 L i E I C h D T 0 5 T V U 1 Q K S B c d T A w M 2 V c d T A w M 2 U g 4 L m B 4 L i f 4 L i K 4 L i x 4 L m I 4 L i Z I C h G Q V N I S U 9 O K S 9 B d X R v U m V t b 3 Z l Z E N v b H V t b n M x L n v g u J X g u Y j g u L P g u K r g u L j g u J Q s M 3 0 m c X V v d D s s J n F 1 b 3 Q 7 U 2 V j d G l v b j E v 4 L i q 4 L i 0 4 L i Z 4 L i E 4 L m J 4 L i y 4 L i t 4 L i 4 4 L i b 4 L m C 4 L i g 4 L i E 4 L i a 4 L i j 4 L i 0 4 L m C 4 L i g 4 L i E I C h D T 0 5 T V U 1 Q K S B c d T A w M 2 V c d T A w M 2 U g 4 L m B 4 L i f 4 L i K 4 L i x 4 L m I 4 L i Z I C h G Q V N I S U 9 O K S 9 B d X R v U m V t b 3 Z l Z E N v b H V t b n M x L n v g u K X g u Y j g u L L g u K r g u L j g u J Q s N H 0 m c X V v d D s s J n F 1 b 3 Q 7 U 2 V j d G l v b j E v 4 L i q 4 L i 0 4 L i Z 4 L i E 4 L m J 4 L i y 4 L i t 4 L i 4 4 L i b 4 L m C 4 L i g 4 L i E 4 L i a 4 L i j 4 L i 0 4 L m C 4 L i g 4 L i E I C h D T 0 5 T V U 1 Q K S B c d T A w M 2 V c d T A w M 2 U g 4 L m B 4 L i f 4 L i K 4 L i x 4 L m I 4 L i Z I C h G Q V N I S U 9 O K S 9 B d X R v U m V t b 3 Z l Z E N v b H V t b n M x L n v g u Y D g u J v g u K X g u L X g u Y j g u K L g u J k g 4 L m B 4 L i b 4 L i l 4 L i H L D V 9 J n F 1 b 3 Q 7 L C Z x d W 9 0 O 1 N l Y 3 R p b 2 4 x L + C 4 q u C 4 t O C 4 m e C 4 h O C 5 i e C 4 s u C 4 r e C 4 u O C 4 m + C 5 g u C 4 o O C 4 h O C 4 m u C 4 o + C 4 t O C 5 g u C 4 o O C 4 h C A o Q 0 9 O U 1 V N U C k g X H U w M D N l X H U w M D N l I O C 5 g e C 4 n + C 4 i u C 4 s e C 5 i O C 4 m S A o R k F T S E l P T i k v Q X V 0 b 1 J l b W 9 2 Z W R D b 2 x 1 b W 5 z M S 5 7 J e C 5 g O C 4 m + C 4 p e C 4 t e C 5 i O C 4 o u C 4 m S D g u Y H g u J v g u K X g u I c s N n 0 m c X V v d D s s J n F 1 b 3 Q 7 U 2 V j d G l v b j E v 4 L i q 4 L i 0 4 L i Z 4 L i E 4 L m J 4 L i y 4 L i t 4 L i 4 4 L i b 4 L m C 4 L i g 4 L i E 4 L i a 4 L i j 4 L i 0 4 L m C 4 L i g 4 L i E I C h D T 0 5 T V U 1 Q K S B c d T A w M 2 V c d T A w M 2 U g 4 L m B 4 L i f 4 L i K 4 L i x 4 L m I 4 L i Z I C h G Q V N I S U 9 O K S 9 B d X R v U m V t b 3 Z l Z E N v b H V t b n M x L n v g u Y D g u K r g u J n g u K 0 g 4 L i L 4 L i 3 4 L m J 4 L i t L D d 9 J n F 1 b 3 Q 7 L C Z x d W 9 0 O 1 N l Y 3 R p b 2 4 x L + C 4 q u C 4 t O C 4 m e C 4 h O C 5 i e C 4 s u C 4 r e C 4 u O C 4 m + C 5 g u C 4 o O C 4 h O C 4 m u C 4 o + C 4 t O C 5 g u C 4 o O C 4 h C A o Q 0 9 O U 1 V N U C k g X H U w M D N l X H U w M D N l I O C 5 g e C 4 n + C 4 i u C 4 s e C 5 i O C 4 m S A o R k F T S E l P T i k v Q X V 0 b 1 J l b W 9 2 Z W R D b 2 x 1 b W 5 z M S 5 7 4 L m A 4 L i q 4 L i Z 4 L i t I O C 4 g u C 4 s u C 4 o i w 4 f S Z x d W 9 0 O y w m c X V v d D t T Z W N 0 a W 9 u M S / g u K r g u L T g u J n g u I T g u Y n g u L L g u K 3 g u L j g u J v g u Y L g u K D g u I T g u J r g u K P g u L T g u Y L g u K D g u I Q g K E N P T l N V T V A p I F x 1 M D A z Z V x 1 M D A z Z S D g u Y H g u J / g u I r g u L H g u Y j g u J k g K E Z B U 0 h J T 0 4 p L 0 F 1 d G 9 S Z W 1 v d m V k Q 2 9 s d W 1 u c z E u e + C 4 m + C 4 o + C 4 t O C 4 o e C 4 s u C 4 k y A o 4 L i r 4 L i 4 4 L m J 4 L i Z K S w 5 f S Z x d W 9 0 O y w m c X V v d D t T Z W N 0 a W 9 u M S / g u K r g u L T g u J n g u I T g u Y n g u L L g u K 3 g u L j g u J v g u Y L g u K D g u I T g u J r g u K P g u L T g u Y L g u K D g u I Q g K E N P T l N V T V A p I F x 1 M D A z Z V x 1 M D A z Z S D g u Y H g u J / g u I r g u L H g u Y j g u J k g K E Z B U 0 h J T 0 4 p L 0 F 1 d G 9 S Z W 1 v d m V k Q 2 9 s d W 1 u c z E u e + C 4 o e C 4 u e C 4 p e C 4 h O C 5 i O C 4 s i A o X H U w M D I 3 M D A w I O C 4 m u C 4 s u C 4 l y k s M T B 9 J n F 1 b 3 Q 7 X S w m c X V v d D t D b 2 x 1 b W 5 D b 3 V u d C Z x d W 9 0 O z o x M S w m c X V v d D t L Z X l D b 2 x 1 b W 5 O Y W 1 l c y Z x d W 9 0 O z p b X S w m c X V v d D t D b 2 x 1 b W 5 J Z G V u d G l 0 a W V z J n F 1 b 3 Q 7 O l s m c X V v d D t T Z W N 0 a W 9 u M S / g u K r g u L T g u J n g u I T g u Y n g u L L g u K 3 g u L j g u J v g u Y L g u K D g u I T g u J r g u K P g u L T g u Y L g u K D g u I Q g K E N P T l N V T V A p I F x 1 M D A z Z V x 1 M D A z Z S D g u Y H g u J / g u I r g u L H g u Y j g u J k g K E Z B U 0 h J T 0 4 p L 0 F 1 d G 9 S Z W 1 v d m V k Q 2 9 s d W 1 u c z E u e + C 4 q + C 4 p e C 4 s e C 4 g e C 4 l + C 4 o + C 4 s e C 4 n u C 4 o u C 5 j C w w f S Z x d W 9 0 O y w m c X V v d D t T Z W N 0 a W 9 u M S / g u K r g u L T g u J n g u I T g u Y n g u L L g u K 3 g u L j g u J v g u Y L g u K D g u I T g u J r g u K P g u L T g u Y L g u K D g u I Q g K E N P T l N V T V A p I F x 1 M D A z Z V x 1 M D A z Z S D g u Y H g u J / g u I r g u L H g u Y j g u J k g K E Z B U 0 h J T 0 4 p L 0 F 1 d G 9 S Z W 1 v d m V k Q 2 9 s d W 1 u c z E u e + C 5 g O C 4 m + C 4 t O C 4 l C w x f S Z x d W 9 0 O y w m c X V v d D t T Z W N 0 a W 9 u M S / g u K r g u L T g u J n g u I T g u Y n g u L L g u K 3 g u L j g u J v g u Y L g u K D g u I T g u J r g u K P g u L T g u Y L g u K D g u I Q g K E N P T l N V T V A p I F x 1 M D A z Z V x 1 M D A z Z S D g u Y H g u J / g u I r g u L H g u Y j g u J k g K E Z B U 0 h J T 0 4 p L 0 F 1 d G 9 S Z W 1 v d m V k Q 2 9 s d W 1 u c z E u e + C 4 q u C 4 u e C 4 h + C 4 q u C 4 u O C 4 l C w y f S Z x d W 9 0 O y w m c X V v d D t T Z W N 0 a W 9 u M S / g u K r g u L T g u J n g u I T g u Y n g u L L g u K 3 g u L j g u J v g u Y L g u K D g u I T g u J r g u K P g u L T g u Y L g u K D g u I Q g K E N P T l N V T V A p I F x 1 M D A z Z V x 1 M D A z Z S D g u Y H g u J / g u I r g u L H g u Y j g u J k g K E Z B U 0 h J T 0 4 p L 0 F 1 d G 9 S Z W 1 v d m V k Q 2 9 s d W 1 u c z E u e + C 4 l e C 5 i O C 4 s + C 4 q u C 4 u O C 4 l C w z f S Z x d W 9 0 O y w m c X V v d D t T Z W N 0 a W 9 u M S / g u K r g u L T g u J n g u I T g u Y n g u L L g u K 3 g u L j g u J v g u Y L g u K D g u I T g u J r g u K P g u L T g u Y L g u K D g u I Q g K E N P T l N V T V A p I F x 1 M D A z Z V x 1 M D A z Z S D g u Y H g u J / g u I r g u L H g u Y j g u J k g K E Z B U 0 h J T 0 4 p L 0 F 1 d G 9 S Z W 1 v d m V k Q 2 9 s d W 1 u c z E u e + C 4 p e C 5 i O C 4 s u C 4 q u C 4 u O C 4 l C w 0 f S Z x d W 9 0 O y w m c X V v d D t T Z W N 0 a W 9 u M S / g u K r g u L T g u J n g u I T g u Y n g u L L g u K 3 g u L j g u J v g u Y L g u K D g u I T g u J r g u K P g u L T g u Y L g u K D g u I Q g K E N P T l N V T V A p I F x 1 M D A z Z V x 1 M D A z Z S D g u Y H g u J / g u I r g u L H g u Y j g u J k g K E Z B U 0 h J T 0 4 p L 0 F 1 d G 9 S Z W 1 v d m V k Q 2 9 s d W 1 u c z E u e + C 5 g O C 4 m + C 4 p e C 4 t e C 5 i O C 4 o u C 4 m S D g u Y H g u J v g u K X g u I c s N X 0 m c X V v d D s s J n F 1 b 3 Q 7 U 2 V j d G l v b j E v 4 L i q 4 L i 0 4 L i Z 4 L i E 4 L m J 4 L i y 4 L i t 4 L i 4 4 L i b 4 L m C 4 L i g 4 L i E 4 L i a 4 L i j 4 L i 0 4 L m C 4 L i g 4 L i E I C h D T 0 5 T V U 1 Q K S B c d T A w M 2 V c d T A w M 2 U g 4 L m B 4 L i f 4 L i K 4 L i x 4 L m I 4 L i Z I C h G Q V N I S U 9 O K S 9 B d X R v U m V t b 3 Z l Z E N v b H V t b n M x L n s l 4 L m A 4 L i b 4 L i l 4 L i 1 4 L m I 4 L i i 4 L i Z I O C 5 g e C 4 m + C 4 p e C 4 h y w 2 f S Z x d W 9 0 O y w m c X V v d D t T Z W N 0 a W 9 u M S / g u K r g u L T g u J n g u I T g u Y n g u L L g u K 3 g u L j g u J v g u Y L g u K D g u I T g u J r g u K P g u L T g u Y L g u K D g u I Q g K E N P T l N V T V A p I F x 1 M D A z Z V x 1 M D A z Z S D g u Y H g u J / g u I r g u L H g u Y j g u J k g K E Z B U 0 h J T 0 4 p L 0 F 1 d G 9 S Z W 1 v d m V k Q 2 9 s d W 1 u c z E u e + C 5 g O C 4 q u C 4 m e C 4 r S D g u I v g u L f g u Y n g u K 0 s N 3 0 m c X V v d D s s J n F 1 b 3 Q 7 U 2 V j d G l v b j E v 4 L i q 4 L i 0 4 L i Z 4 L i E 4 L m J 4 L i y 4 L i t 4 L i 4 4 L i b 4 L m C 4 L i g 4 L i E 4 L i a 4 L i j 4 L i 0 4 L m C 4 L i g 4 L i E I C h D T 0 5 T V U 1 Q K S B c d T A w M 2 V c d T A w M 2 U g 4 L m B 4 L i f 4 L i K 4 L i x 4 L m I 4 L i Z I C h G Q V N I S U 9 O K S 9 B d X R v U m V t b 3 Z l Z E N v b H V t b n M x L n v g u Y D g u K r g u J n g u K 0 g 4 L i C 4 L i y 4 L i i L D h 9 J n F 1 b 3 Q 7 L C Z x d W 9 0 O 1 N l Y 3 R p b 2 4 x L + C 4 q u C 4 t O C 4 m e C 4 h O C 5 i e C 4 s u C 4 r e C 4 u O C 4 m + C 5 g u C 4 o O C 4 h O C 4 m u C 4 o + C 4 t O C 5 g u C 4 o O C 4 h C A o Q 0 9 O U 1 V N U C k g X H U w M D N l X H U w M D N l I O C 5 g e C 4 n + C 4 i u C 4 s e C 5 i O C 4 m S A o R k F T S E l P T i k v Q X V 0 b 1 J l b W 9 2 Z W R D b 2 x 1 b W 5 z M S 5 7 4 L i b 4 L i j 4 L i 0 4 L i h 4 L i y 4 L i T I C j g u K v g u L j g u Y n g u J k p L D l 9 J n F 1 b 3 Q 7 L C Z x d W 9 0 O 1 N l Y 3 R p b 2 4 x L + C 4 q u C 4 t O C 4 m e C 4 h O C 5 i e C 4 s u C 4 r e C 4 u O C 4 m + C 5 g u C 4 o O C 4 h O C 4 m u C 4 o + C 4 t O C 5 g u C 4 o O C 4 h C A o Q 0 9 O U 1 V N U C k g X H U w M D N l X H U w M D N l I O C 5 g e C 4 n + C 4 i u C 4 s e C 5 i O C 4 m S A o R k F T S E l P T i k v Q X V 0 b 1 J l b W 9 2 Z W R D b 2 x 1 b W 5 z M S 5 7 4 L i h 4 L i 5 4 L i l 4 L i E 4 L m I 4 L i y I C h c d T A w M j c w M D A g 4 L i a 4 L i y 4 L i X K S w x M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y V F M C V C O C V B Q S V F M C V C O C V C N C V F M C V C O C U 5 O S V F M C V C O C U 4 N C V F M C V C O S U 4 O S V F M C V C O C V C M i V F M C V C O C V B R C V F M C V C O C V C O C V F M C V C O C U 5 Q i V F M C V C O S U 4 M i V F M C V C O C V B M C V F M C V C O C U 4 N C V F M C V C O C U 5 Q S V F M C V C O C V B M y V F M C V C O C V C N C V F M C V C O S U 4 M i V F M C V C O C V B M C V F M C V C O C U 4 N C U y M C h D T 0 5 T V U 1 Q K S U y M C U z R S U z R S U y M C V F M C V C O S U 4 M S V F M C V C O C U 5 R i V F M C V C O C U 4 Q S V F M C V C O C V C M S V F M C V C O S U 4 O C V F M C V C O C U 5 O S U y M C h G Q V N I S U 9 O K S U y M C g 0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T A l Q j g l Q U E l R T A l Q j g l Q j Q l R T A l Q j g l O T k l R T A l Q j g l O D Q l R T A l Q j k l O D k l R T A l Q j g l Q j I l R T A l Q j g l Q U Q l R T A l Q j g l Q j g l R T A l Q j g l O U I l R T A l Q j k l O D I l R T A l Q j g l Q T A l R T A l Q j g l O D Q l R T A l Q j g l O U E l R T A l Q j g l Q T M l R T A l Q j g l Q j Q l R T A l Q j k l O D I l R T A l Q j g l Q T A l R T A l Q j g l O D Q l M j A o Q 0 9 O U 1 V N U C k l M j A l M 0 U l M 0 U l M j A l R T A l Q j k l O D E l R T A l Q j g l O U Y l R T A l Q j g l O E E l R T A l Q j g l Q j E l R T A l Q j k l O D g l R T A l Q j g l O T k l M j A o R k F T S E l P T i k l M j A o N C k v R G F 0 Y T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T A l Q j g l Q U E l R T A l Q j g l Q j Q l R T A l Q j g l O T k l R T A l Q j g l O D Q l R T A l Q j k l O D k l R T A l Q j g l Q j I l R T A l Q j g l Q U Q l R T A l Q j g l Q j g l R T A l Q j g l O U I l R T A l Q j k l O D I l R T A l Q j g l Q T A l R T A l Q j g l O D Q l R T A l Q j g l O U E l R T A l Q j g l Q T M l R T A l Q j g l Q j Q l R T A l Q j k l O D I l R T A l Q j g l Q T A l R T A l Q j g l O D Q l M j A o Q 0 9 O U 1 V N U C k l M j A l M 0 U l M 0 U l M j A l R T A l Q j k l O D E l R T A l Q j g l O U Y l R T A l Q j g l O E E l R T A l Q j g l Q j E l R T A l Q j k l O D g l R T A l Q j g l O T k l M j A o R k F T S E l P T i k l M j A o N C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T A l Q j g l Q U E l R T A l Q j g l Q j Q l R T A l Q j g l O T k l R T A l Q j g l O D Q l R T A l Q j k l O D k l R T A l Q j g l Q j I l R T A l Q j g l Q U Q l R T A l Q j g l Q j g l R T A l Q j g l O U I l R T A l Q j k l O D I l R T A l Q j g l Q T A l R T A l Q j g l O D Q l R T A l Q j g l O U E l R T A l Q j g l Q T M l R T A l Q j g l Q j Q l R T A l Q j k l O D I l R T A l Q j g l Q T A l R T A l Q j g l O D Q l M j A o Q 0 9 O U 1 V N U C k l M j A l M 0 U l M 0 U l M j A l R T A l Q j g l O D I l R T A l Q j g l Q U Q l R T A l Q j g l O D c l R T A l Q j k l O D M l R T A l Q j g l O E E l R T A l Q j k l O D k l R T A l Q j k l O D M l R T A l Q j g l O T k l R T A l Q j g l O D Q l R T A l Q j g l Q T M l R T A l Q j g l Q j E l R T A l Q j g l Q T c l R T A l Q j k l O D A l R T A l Q j g l Q T M l R T A l Q j g l Q j c l R T A l Q j g l Q U Q l R T A l Q j g l O T k l R T A l Q j k l O D E l R T A l Q j g l Q T U l R T A l Q j g l Q j A l R T A l Q j g l Q U E l R T A l Q j g l Q j M l R T A l Q j g l O T k l R T A l Q j g l Q j E l R T A l Q j g l O D E l R T A l Q j g l O D c l R T A l Q j g l Q j I l R T A l Q j g l O T k l M j A o S E 9 N R S k l M j A o N C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R d W V y e U l E I i B W Y W x 1 Z T 0 i c z B i M m M y Z D E 1 L T V j N z I t N D J j M C 0 4 M m F i L T V k N j l k N D M 2 Z j J j M C I g L z 4 8 R W 5 0 c n k g V H l w Z T 0 i R m l s b E V y c m 9 y Q 2 9 k Z S I g V m F s d W U 9 I n N V b m t u b 3 d u I i A v P j x F b n R y e S B U e X B l P S J B Z G R l Z F R v R G F 0 Y U 1 v Z G V s I i B W Y W x 1 Z T 0 i b D A i I C 8 + P E V u d H J 5 I F R 5 c G U 9 I k Z p b G x M Y X N 0 V X B k Y X R l Z C I g V m F s d W U 9 I m Q y M D I 0 L T A 0 L T E 4 V D E w O j E w O j E 2 L j U z O D Q 2 M D N a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M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4 L i q 4 L i 0 4 L i Z 4 L i E 4 L m J 4 L i y 4 L i t 4 L i 4 4 L i b 4 L m C 4 L i g 4 L i E 4 L i a 4 L i j 4 L i 0 4 L m C 4 L i g 4 L i E I C h D T 0 5 T V U 1 Q K S B c d T A w M 2 V c d T A w M 2 U g 4 L i C 4 L i t 4 L i H 4 L m D 4 L i K 4 L m J 4 L m D 4 L i Z 4 L i E 4 L i j 4 L i x 4 L i n 4 L m A 4 L i j 4 L i 3 4 L i t 4 L i Z 4 L m B 4 L i l 4 L i w 4 L i q 4 L i z 4 L i Z 4 L i x 4 L i B 4 L i H 4 L i y 4 L i Z I C h I T 0 1 F K S 9 B d X R v U m V t b 3 Z l Z E N v b H V t b n M x L n v g u K v g u K X g u L H g u I H g u J f g u K P g u L H g u J 7 g u K L g u Y w s M H 0 m c X V v d D s s J n F 1 b 3 Q 7 U 2 V j d G l v b j E v 4 L i q 4 L i 0 4 L i Z 4 L i E 4 L m J 4 L i y 4 L i t 4 L i 4 4 L i b 4 L m C 4 L i g 4 L i E 4 L i a 4 L i j 4 L i 0 4 L m C 4 L i g 4 L i E I C h D T 0 5 T V U 1 Q K S B c d T A w M 2 V c d T A w M 2 U g 4 L i C 4 L i t 4 L i H 4 L m D 4 L i K 4 L m J 4 L m D 4 L i Z 4 L i E 4 L i j 4 L i x 4 L i n 4 L m A 4 L i j 4 L i 3 4 L i t 4 L i Z 4 L m B 4 L i l 4 L i w 4 L i q 4 L i z 4 L i Z 4 L i x 4 L i B 4 L i H 4 L i y 4 L i Z I C h I T 0 1 F K S 9 B d X R v U m V t b 3 Z l Z E N v b H V t b n M x L n v g u Y D g u J v g u L T g u J Q s M X 0 m c X V v d D s s J n F 1 b 3 Q 7 U 2 V j d G l v b j E v 4 L i q 4 L i 0 4 L i Z 4 L i E 4 L m J 4 L i y 4 L i t 4 L i 4 4 L i b 4 L m C 4 L i g 4 L i E 4 L i a 4 L i j 4 L i 0 4 L m C 4 L i g 4 L i E I C h D T 0 5 T V U 1 Q K S B c d T A w M 2 V c d T A w M 2 U g 4 L i C 4 L i t 4 L i H 4 L m D 4 L i K 4 L m J 4 L m D 4 L i Z 4 L i E 4 L i j 4 L i x 4 L i n 4 L m A 4 L i j 4 L i 3 4 L i t 4 L i Z 4 L m B 4 L i l 4 L i w 4 L i q 4 L i z 4 L i Z 4 L i x 4 L i B 4 L i H 4 L i y 4 L i Z I C h I T 0 1 F K S 9 B d X R v U m V t b 3 Z l Z E N v b H V t b n M x L n v g u K r g u L n g u I f g u K r g u L j g u J Q s M n 0 m c X V v d D s s J n F 1 b 3 Q 7 U 2 V j d G l v b j E v 4 L i q 4 L i 0 4 L i Z 4 L i E 4 L m J 4 L i y 4 L i t 4 L i 4 4 L i b 4 L m C 4 L i g 4 L i E 4 L i a 4 L i j 4 L i 0 4 L m C 4 L i g 4 L i E I C h D T 0 5 T V U 1 Q K S B c d T A w M 2 V c d T A w M 2 U g 4 L i C 4 L i t 4 L i H 4 L m D 4 L i K 4 L m J 4 L m D 4 L i Z 4 L i E 4 L i j 4 L i x 4 L i n 4 L m A 4 L i j 4 L i 3 4 L i t 4 L i Z 4 L m B 4 L i l 4 L i w 4 L i q 4 L i z 4 L i Z 4 L i x 4 L i B 4 L i H 4 L i y 4 L i Z I C h I T 0 1 F K S 9 B d X R v U m V t b 3 Z l Z E N v b H V t b n M x L n v g u J X g u Y j g u L P g u K r g u L j g u J Q s M 3 0 m c X V v d D s s J n F 1 b 3 Q 7 U 2 V j d G l v b j E v 4 L i q 4 L i 0 4 L i Z 4 L i E 4 L m J 4 L i y 4 L i t 4 L i 4 4 L i b 4 L m C 4 L i g 4 L i E 4 L i a 4 L i j 4 L i 0 4 L m C 4 L i g 4 L i E I C h D T 0 5 T V U 1 Q K S B c d T A w M 2 V c d T A w M 2 U g 4 L i C 4 L i t 4 L i H 4 L m D 4 L i K 4 L m J 4 L m D 4 L i Z 4 L i E 4 L i j 4 L i x 4 L i n 4 L m A 4 L i j 4 L i 3 4 L i t 4 L i Z 4 L m B 4 L i l 4 L i w 4 L i q 4 L i z 4 L i Z 4 L i x 4 L i B 4 L i H 4 L i y 4 L i Z I C h I T 0 1 F K S 9 B d X R v U m V t b 3 Z l Z E N v b H V t b n M x L n v g u K X g u Y j g u L L g u K r g u L j g u J Q s N H 0 m c X V v d D s s J n F 1 b 3 Q 7 U 2 V j d G l v b j E v 4 L i q 4 L i 0 4 L i Z 4 L i E 4 L m J 4 L i y 4 L i t 4 L i 4 4 L i b 4 L m C 4 L i g 4 L i E 4 L i a 4 L i j 4 L i 0 4 L m C 4 L i g 4 L i E I C h D T 0 5 T V U 1 Q K S B c d T A w M 2 V c d T A w M 2 U g 4 L i C 4 L i t 4 L i H 4 L m D 4 L i K 4 L m J 4 L m D 4 L i Z 4 L i E 4 L i j 4 L i x 4 L i n 4 L m A 4 L i j 4 L i 3 4 L i t 4 L i Z 4 L m B 4 L i l 4 L i w 4 L i q 4 L i z 4 L i Z 4 L i x 4 L i B 4 L i H 4 L i y 4 L i Z I C h I T 0 1 F K S 9 B d X R v U m V t b 3 Z l Z E N v b H V t b n M x L n v g u Y D g u J v g u K X g u L X g u Y j g u K L g u J k g 4 L m B 4 L i b 4 L i l 4 L i H L D V 9 J n F 1 b 3 Q 7 L C Z x d W 9 0 O 1 N l Y 3 R p b 2 4 x L + C 4 q u C 4 t O C 4 m e C 4 h O C 5 i e C 4 s u C 4 r e C 4 u O C 4 m + C 5 g u C 4 o O C 4 h O C 4 m u C 4 o + C 4 t O C 5 g u C 4 o O C 4 h C A o Q 0 9 O U 1 V N U C k g X H U w M D N l X H U w M D N l I O C 4 g u C 4 r e C 4 h + C 5 g + C 4 i u C 5 i e C 5 g + C 4 m e C 4 h O C 4 o + C 4 s e C 4 p + C 5 g O C 4 o + C 4 t + C 4 r e C 4 m e C 5 g e C 4 p e C 4 s O C 4 q u C 4 s + C 4 m e C 4 s e C 4 g e C 4 h + C 4 s u C 4 m S A o S E 9 N R S k v Q X V 0 b 1 J l b W 9 2 Z W R D b 2 x 1 b W 5 z M S 5 7 J e C 5 g O C 4 m + C 4 p e C 4 t e C 5 i O C 4 o u C 4 m S D g u Y H g u J v g u K X g u I c s N n 0 m c X V v d D s s J n F 1 b 3 Q 7 U 2 V j d G l v b j E v 4 L i q 4 L i 0 4 L i Z 4 L i E 4 L m J 4 L i y 4 L i t 4 L i 4 4 L i b 4 L m C 4 L i g 4 L i E 4 L i a 4 L i j 4 L i 0 4 L m C 4 L i g 4 L i E I C h D T 0 5 T V U 1 Q K S B c d T A w M 2 V c d T A w M 2 U g 4 L i C 4 L i t 4 L i H 4 L m D 4 L i K 4 L m J 4 L m D 4 L i Z 4 L i E 4 L i j 4 L i x 4 L i n 4 L m A 4 L i j 4 L i 3 4 L i t 4 L i Z 4 L m B 4 L i l 4 L i w 4 L i q 4 L i z 4 L i Z 4 L i x 4 L i B 4 L i H 4 L i y 4 L i Z I C h I T 0 1 F K S 9 B d X R v U m V t b 3 Z l Z E N v b H V t b n M x L n v g u Y D g u K r g u J n g u K 0 g 4 L i L 4 L i 3 4 L m J 4 L i t L D d 9 J n F 1 b 3 Q 7 L C Z x d W 9 0 O 1 N l Y 3 R p b 2 4 x L + C 4 q u C 4 t O C 4 m e C 4 h O C 5 i e C 4 s u C 4 r e C 4 u O C 4 m + C 5 g u C 4 o O C 4 h O C 4 m u C 4 o + C 4 t O C 5 g u C 4 o O C 4 h C A o Q 0 9 O U 1 V N U C k g X H U w M D N l X H U w M D N l I O C 4 g u C 4 r e C 4 h + C 5 g + C 4 i u C 5 i e C 5 g + C 4 m e C 4 h O C 4 o + C 4 s e C 4 p + C 5 g O C 4 o + C 4 t + C 4 r e C 4 m e C 5 g e C 4 p e C 4 s O C 4 q u C 4 s + C 4 m e C 4 s e C 4 g e C 4 h + C 4 s u C 4 m S A o S E 9 N R S k v Q X V 0 b 1 J l b W 9 2 Z W R D b 2 x 1 b W 5 z M S 5 7 4 L m A 4 L i q 4 L i Z 4 L i t I O C 4 g u C 4 s u C 4 o i w 4 f S Z x d W 9 0 O y w m c X V v d D t T Z W N 0 a W 9 u M S / g u K r g u L T g u J n g u I T g u Y n g u L L g u K 3 g u L j g u J v g u Y L g u K D g u I T g u J r g u K P g u L T g u Y L g u K D g u I Q g K E N P T l N V T V A p I F x 1 M D A z Z V x 1 M D A z Z S D g u I L g u K 3 g u I f g u Y P g u I r g u Y n g u Y P g u J n g u I T g u K P g u L H g u K f g u Y D g u K P g u L f g u K 3 g u J n g u Y H g u K X g u L D g u K r g u L P g u J n g u L H g u I H g u I f g u L L g u J k g K E h P T U U p L 0 F 1 d G 9 S Z W 1 v d m V k Q 2 9 s d W 1 u c z E u e + C 4 m + C 4 o + C 4 t O C 4 o e C 4 s u C 4 k y A o 4 L i r 4 L i 4 4 L m J 4 L i Z K S w 5 f S Z x d W 9 0 O y w m c X V v d D t T Z W N 0 a W 9 u M S / g u K r g u L T g u J n g u I T g u Y n g u L L g u K 3 g u L j g u J v g u Y L g u K D g u I T g u J r g u K P g u L T g u Y L g u K D g u I Q g K E N P T l N V T V A p I F x 1 M D A z Z V x 1 M D A z Z S D g u I L g u K 3 g u I f g u Y P g u I r g u Y n g u Y P g u J n g u I T g u K P g u L H g u K f g u Y D g u K P g u L f g u K 3 g u J n g u Y H g u K X g u L D g u K r g u L P g u J n g u L H g u I H g u I f g u L L g u J k g K E h P T U U p L 0 F 1 d G 9 S Z W 1 v d m V k Q 2 9 s d W 1 u c z E u e + C 4 o e C 4 u e C 4 p e C 4 h O C 5 i O C 4 s i A o X H U w M D I 3 M D A w I O C 4 m u C 4 s u C 4 l y k s M T B 9 J n F 1 b 3 Q 7 X S w m c X V v d D t D b 2 x 1 b W 5 D b 3 V u d C Z x d W 9 0 O z o x M S w m c X V v d D t L Z X l D b 2 x 1 b W 5 O Y W 1 l c y Z x d W 9 0 O z p b X S w m c X V v d D t D b 2 x 1 b W 5 J Z G V u d G l 0 a W V z J n F 1 b 3 Q 7 O l s m c X V v d D t T Z W N 0 a W 9 u M S / g u K r g u L T g u J n g u I T g u Y n g u L L g u K 3 g u L j g u J v g u Y L g u K D g u I T g u J r g u K P g u L T g u Y L g u K D g u I Q g K E N P T l N V T V A p I F x 1 M D A z Z V x 1 M D A z Z S D g u I L g u K 3 g u I f g u Y P g u I r g u Y n g u Y P g u J n g u I T g u K P g u L H g u K f g u Y D g u K P g u L f g u K 3 g u J n g u Y H g u K X g u L D g u K r g u L P g u J n g u L H g u I H g u I f g u L L g u J k g K E h P T U U p L 0 F 1 d G 9 S Z W 1 v d m V k Q 2 9 s d W 1 u c z E u e + C 4 q + C 4 p e C 4 s e C 4 g e C 4 l + C 4 o + C 4 s e C 4 n u C 4 o u C 5 j C w w f S Z x d W 9 0 O y w m c X V v d D t T Z W N 0 a W 9 u M S / g u K r g u L T g u J n g u I T g u Y n g u L L g u K 3 g u L j g u J v g u Y L g u K D g u I T g u J r g u K P g u L T g u Y L g u K D g u I Q g K E N P T l N V T V A p I F x 1 M D A z Z V x 1 M D A z Z S D g u I L g u K 3 g u I f g u Y P g u I r g u Y n g u Y P g u J n g u I T g u K P g u L H g u K f g u Y D g u K P g u L f g u K 3 g u J n g u Y H g u K X g u L D g u K r g u L P g u J n g u L H g u I H g u I f g u L L g u J k g K E h P T U U p L 0 F 1 d G 9 S Z W 1 v d m V k Q 2 9 s d W 1 u c z E u e + C 5 g O C 4 m + C 4 t O C 4 l C w x f S Z x d W 9 0 O y w m c X V v d D t T Z W N 0 a W 9 u M S / g u K r g u L T g u J n g u I T g u Y n g u L L g u K 3 g u L j g u J v g u Y L g u K D g u I T g u J r g u K P g u L T g u Y L g u K D g u I Q g K E N P T l N V T V A p I F x 1 M D A z Z V x 1 M D A z Z S D g u I L g u K 3 g u I f g u Y P g u I r g u Y n g u Y P g u J n g u I T g u K P g u L H g u K f g u Y D g u K P g u L f g u K 3 g u J n g u Y H g u K X g u L D g u K r g u L P g u J n g u L H g u I H g u I f g u L L g u J k g K E h P T U U p L 0 F 1 d G 9 S Z W 1 v d m V k Q 2 9 s d W 1 u c z E u e + C 4 q u C 4 u e C 4 h + C 4 q u C 4 u O C 4 l C w y f S Z x d W 9 0 O y w m c X V v d D t T Z W N 0 a W 9 u M S / g u K r g u L T g u J n g u I T g u Y n g u L L g u K 3 g u L j g u J v g u Y L g u K D g u I T g u J r g u K P g u L T g u Y L g u K D g u I Q g K E N P T l N V T V A p I F x 1 M D A z Z V x 1 M D A z Z S D g u I L g u K 3 g u I f g u Y P g u I r g u Y n g u Y P g u J n g u I T g u K P g u L H g u K f g u Y D g u K P g u L f g u K 3 g u J n g u Y H g u K X g u L D g u K r g u L P g u J n g u L H g u I H g u I f g u L L g u J k g K E h P T U U p L 0 F 1 d G 9 S Z W 1 v d m V k Q 2 9 s d W 1 u c z E u e + C 4 l e C 5 i O C 4 s + C 4 q u C 4 u O C 4 l C w z f S Z x d W 9 0 O y w m c X V v d D t T Z W N 0 a W 9 u M S / g u K r g u L T g u J n g u I T g u Y n g u L L g u K 3 g u L j g u J v g u Y L g u K D g u I T g u J r g u K P g u L T g u Y L g u K D g u I Q g K E N P T l N V T V A p I F x 1 M D A z Z V x 1 M D A z Z S D g u I L g u K 3 g u I f g u Y P g u I r g u Y n g u Y P g u J n g u I T g u K P g u L H g u K f g u Y D g u K P g u L f g u K 3 g u J n g u Y H g u K X g u L D g u K r g u L P g u J n g u L H g u I H g u I f g u L L g u J k g K E h P T U U p L 0 F 1 d G 9 S Z W 1 v d m V k Q 2 9 s d W 1 u c z E u e + C 4 p e C 5 i O C 4 s u C 4 q u C 4 u O C 4 l C w 0 f S Z x d W 9 0 O y w m c X V v d D t T Z W N 0 a W 9 u M S / g u K r g u L T g u J n g u I T g u Y n g u L L g u K 3 g u L j g u J v g u Y L g u K D g u I T g u J r g u K P g u L T g u Y L g u K D g u I Q g K E N P T l N V T V A p I F x 1 M D A z Z V x 1 M D A z Z S D g u I L g u K 3 g u I f g u Y P g u I r g u Y n g u Y P g u J n g u I T g u K P g u L H g u K f g u Y D g u K P g u L f g u K 3 g u J n g u Y H g u K X g u L D g u K r g u L P g u J n g u L H g u I H g u I f g u L L g u J k g K E h P T U U p L 0 F 1 d G 9 S Z W 1 v d m V k Q 2 9 s d W 1 u c z E u e + C 5 g O C 4 m + C 4 p e C 4 t e C 5 i O C 4 o u C 4 m S D g u Y H g u J v g u K X g u I c s N X 0 m c X V v d D s s J n F 1 b 3 Q 7 U 2 V j d G l v b j E v 4 L i q 4 L i 0 4 L i Z 4 L i E 4 L m J 4 L i y 4 L i t 4 L i 4 4 L i b 4 L m C 4 L i g 4 L i E 4 L i a 4 L i j 4 L i 0 4 L m C 4 L i g 4 L i E I C h D T 0 5 T V U 1 Q K S B c d T A w M 2 V c d T A w M 2 U g 4 L i C 4 L i t 4 L i H 4 L m D 4 L i K 4 L m J 4 L m D 4 L i Z 4 L i E 4 L i j 4 L i x 4 L i n 4 L m A 4 L i j 4 L i 3 4 L i t 4 L i Z 4 L m B 4 L i l 4 L i w 4 L i q 4 L i z 4 L i Z 4 L i x 4 L i B 4 L i H 4 L i y 4 L i Z I C h I T 0 1 F K S 9 B d X R v U m V t b 3 Z l Z E N v b H V t b n M x L n s l 4 L m A 4 L i b 4 L i l 4 L i 1 4 L m I 4 L i i 4 L i Z I O C 5 g e C 4 m + C 4 p e C 4 h y w 2 f S Z x d W 9 0 O y w m c X V v d D t T Z W N 0 a W 9 u M S / g u K r g u L T g u J n g u I T g u Y n g u L L g u K 3 g u L j g u J v g u Y L g u K D g u I T g u J r g u K P g u L T g u Y L g u K D g u I Q g K E N P T l N V T V A p I F x 1 M D A z Z V x 1 M D A z Z S D g u I L g u K 3 g u I f g u Y P g u I r g u Y n g u Y P g u J n g u I T g u K P g u L H g u K f g u Y D g u K P g u L f g u K 3 g u J n g u Y H g u K X g u L D g u K r g u L P g u J n g u L H g u I H g u I f g u L L g u J k g K E h P T U U p L 0 F 1 d G 9 S Z W 1 v d m V k Q 2 9 s d W 1 u c z E u e + C 5 g O C 4 q u C 4 m e C 4 r S D g u I v g u L f g u Y n g u K 0 s N 3 0 m c X V v d D s s J n F 1 b 3 Q 7 U 2 V j d G l v b j E v 4 L i q 4 L i 0 4 L i Z 4 L i E 4 L m J 4 L i y 4 L i t 4 L i 4 4 L i b 4 L m C 4 L i g 4 L i E 4 L i a 4 L i j 4 L i 0 4 L m C 4 L i g 4 L i E I C h D T 0 5 T V U 1 Q K S B c d T A w M 2 V c d T A w M 2 U g 4 L i C 4 L i t 4 L i H 4 L m D 4 L i K 4 L m J 4 L m D 4 L i Z 4 L i E 4 L i j 4 L i x 4 L i n 4 L m A 4 L i j 4 L i 3 4 L i t 4 L i Z 4 L m B 4 L i l 4 L i w 4 L i q 4 L i z 4 L i Z 4 L i x 4 L i B 4 L i H 4 L i y 4 L i Z I C h I T 0 1 F K S 9 B d X R v U m V t b 3 Z l Z E N v b H V t b n M x L n v g u Y D g u K r g u J n g u K 0 g 4 L i C 4 L i y 4 L i i L D h 9 J n F 1 b 3 Q 7 L C Z x d W 9 0 O 1 N l Y 3 R p b 2 4 x L + C 4 q u C 4 t O C 4 m e C 4 h O C 5 i e C 4 s u C 4 r e C 4 u O C 4 m + C 5 g u C 4 o O C 4 h O C 4 m u C 4 o + C 4 t O C 5 g u C 4 o O C 4 h C A o Q 0 9 O U 1 V N U C k g X H U w M D N l X H U w M D N l I O C 4 g u C 4 r e C 4 h + C 5 g + C 4 i u C 5 i e C 5 g + C 4 m e C 4 h O C 4 o + C 4 s e C 4 p + C 5 g O C 4 o + C 4 t + C 4 r e C 4 m e C 5 g e C 4 p e C 4 s O C 4 q u C 4 s + C 4 m e C 4 s e C 4 g e C 4 h + C 4 s u C 4 m S A o S E 9 N R S k v Q X V 0 b 1 J l b W 9 2 Z W R D b 2 x 1 b W 5 z M S 5 7 4 L i b 4 L i j 4 L i 0 4 L i h 4 L i y 4 L i T I C j g u K v g u L j g u Y n g u J k p L D l 9 J n F 1 b 3 Q 7 L C Z x d W 9 0 O 1 N l Y 3 R p b 2 4 x L + C 4 q u C 4 t O C 4 m e C 4 h O C 5 i e C 4 s u C 4 r e C 4 u O C 4 m + C 5 g u C 4 o O C 4 h O C 4 m u C 4 o + C 4 t O C 5 g u C 4 o O C 4 h C A o Q 0 9 O U 1 V N U C k g X H U w M D N l X H U w M D N l I O C 4 g u C 4 r e C 4 h + C 5 g + C 4 i u C 5 i e C 5 g + C 4 m e C 4 h O C 4 o + C 4 s e C 4 p + C 5 g O C 4 o + C 4 t + C 4 r e C 4 m e C 5 g e C 4 p e C 4 s O C 4 q u C 4 s + C 4 m e C 4 s e C 4 g e C 4 h + C 4 s u C 4 m S A o S E 9 N R S k v Q X V 0 b 1 J l b W 9 2 Z W R D b 2 x 1 b W 5 z M S 5 7 4 L i h 4 L i 5 4 L i l 4 L i E 4 L m I 4 L i y I C h c d T A w M j c w M D A g 4 L i a 4 L i y 4 L i X K S w x M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y V F M C V C O C V B Q S V F M C V C O C V C N C V F M C V C O C U 5 O S V F M C V C O C U 4 N C V F M C V C O S U 4 O S V F M C V C O C V C M i V F M C V C O C V B R C V F M C V C O C V C O C V F M C V C O C U 5 Q i V F M C V C O S U 4 M i V F M C V C O C V B M C V F M C V C O C U 4 N C V F M C V C O C U 5 Q S V F M C V C O C V B M y V F M C V C O C V C N C V F M C V C O S U 4 M i V F M C V C O C V B M C V F M C V C O C U 4 N C U y M C h D T 0 5 T V U 1 Q K S U y M C U z R S U z R S U y M C V F M C V C O C U 4 M i V F M C V C O C V B R C V F M C V C O C U 4 N y V F M C V C O S U 4 M y V F M C V C O C U 4 Q S V F M C V C O S U 4 O S V F M C V C O S U 4 M y V F M C V C O C U 5 O S V F M C V C O C U 4 N C V F M C V C O C V B M y V F M C V C O C V C M S V F M C V C O C V B N y V F M C V C O S U 4 M C V F M C V C O C V B M y V F M C V C O C V C N y V F M C V C O C V B R C V F M C V C O C U 5 O S V F M C V C O S U 4 M S V F M C V C O C V B N S V F M C V C O C V C M C V F M C V C O C V B Q S V F M C V C O C V C M y V F M C V C O C U 5 O S V F M C V C O C V C M S V F M C V C O C U 4 M S V F M C V C O C U 4 N y V F M C V C O C V C M i V F M C V C O C U 5 O S U y M C h I T 0 1 F K S U y M C g 0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T A l Q j g l Q U E l R T A l Q j g l Q j Q l R T A l Q j g l O T k l R T A l Q j g l O D Q l R T A l Q j k l O D k l R T A l Q j g l Q j I l R T A l Q j g l Q U Q l R T A l Q j g l Q j g l R T A l Q j g l O U I l R T A l Q j k l O D I l R T A l Q j g l Q T A l R T A l Q j g l O D Q l R T A l Q j g l O U E l R T A l Q j g l Q T M l R T A l Q j g l Q j Q l R T A l Q j k l O D I l R T A l Q j g l Q T A l R T A l Q j g l O D Q l M j A o Q 0 9 O U 1 V N U C k l M j A l M 0 U l M 0 U l M j A l R T A l Q j g l O D I l R T A l Q j g l Q U Q l R T A l Q j g l O D c l R T A l Q j k l O D M l R T A l Q j g l O E E l R T A l Q j k l O D k l R T A l Q j k l O D M l R T A l Q j g l O T k l R T A l Q j g l O D Q l R T A l Q j g l Q T M l R T A l Q j g l Q j E l R T A l Q j g l Q T c l R T A l Q j k l O D A l R T A l Q j g l Q T M l R T A l Q j g l Q j c l R T A l Q j g l Q U Q l R T A l Q j g l O T k l R T A l Q j k l O D E l R T A l Q j g l Q T U l R T A l Q j g l Q j A l R T A l Q j g l Q U E l R T A l Q j g l Q j M l R T A l Q j g l O T k l R T A l Q j g l Q j E l R T A l Q j g l O D E l R T A l Q j g l O D c l R T A l Q j g l Q j I l R T A l Q j g l O T k l M j A o S E 9 N R S k l M j A o N C k v R G F 0 Y T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T A l Q j g l Q U E l R T A l Q j g l Q j Q l R T A l Q j g l O T k l R T A l Q j g l O D Q l R T A l Q j k l O D k l R T A l Q j g l Q j I l R T A l Q j g l Q U Q l R T A l Q j g l Q j g l R T A l Q j g l O U I l R T A l Q j k l O D I l R T A l Q j g l Q T A l R T A l Q j g l O D Q l R T A l Q j g l O U E l R T A l Q j g l Q T M l R T A l Q j g l Q j Q l R T A l Q j k l O D I l R T A l Q j g l Q T A l R T A l Q j g l O D Q l M j A o Q 0 9 O U 1 V N U C k l M j A l M 0 U l M 0 U l M j A l R T A l Q j g l O D I l R T A l Q j g l Q U Q l R T A l Q j g l O D c l R T A l Q j k l O D M l R T A l Q j g l O E E l R T A l Q j k l O D k l R T A l Q j k l O D M l R T A l Q j g l O T k l R T A l Q j g l O D Q l R T A l Q j g l Q T M l R T A l Q j g l Q j E l R T A l Q j g l Q T c l R T A l Q j k l O D A l R T A l Q j g l Q T M l R T A l Q j g l Q j c l R T A l Q j g l Q U Q l R T A l Q j g l O T k l R T A l Q j k l O D E l R T A l Q j g l Q T U l R T A l Q j g l Q j A l R T A l Q j g l Q U E l R T A l Q j g l Q j M l R T A l Q j g l O T k l R T A l Q j g l Q j E l R T A l Q j g l O D E l R T A l Q j g l O D c l R T A l Q j g l Q j I l R T A l Q j g l O T k l M j A o S E 9 N R S k l M j A o N C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T A l Q j g l Q U E l R T A l Q j g l Q j Q l R T A l Q j g l O T k l R T A l Q j g l O D Q l R T A l Q j k l O D k l R T A l Q j g l Q j I l R T A l Q j g l Q U Q l R T A l Q j g l Q j g l R T A l Q j g l O U I l R T A l Q j k l O D I l R T A l Q j g l Q T A l R T A l Q j g l O D Q l R T A l Q j g l O U E l R T A l Q j g l Q T M l R T A l Q j g l Q j Q l R T A l Q j k l O D I l R T A l Q j g l Q T A l R T A l Q j g l O D Q l M j A o Q 0 9 O U 1 V N U C k l M j A l M 0 U l M 0 U l M j A l R T A l Q j g l O D I l R T A l Q j g l Q U Q l R T A l Q j g l O D c l R T A l Q j k l O D M l R T A l Q j g l O E E l R T A l Q j k l O D k l R T A l Q j g l Q U E l R T A l Q j k l O D g l R T A l Q j g l Q T c l R T A l Q j g l O T k l R T A l Q j g l O T U l R T A l Q j g l Q j E l R T A l Q j g l Q T c l R T A l Q j k l O D E l R T A l Q j g l Q T U l R T A l Q j g l Q j A l R T A l Q j k l O D A l R T A l Q j g l Q T c l R T A l Q j g l O E E l R T A l Q j g l Q T A l R T A l Q j g l Q j E l R T A l Q j g l O T M l R T A l Q j g l O T E l R T A l Q j k l O E M l M j A o U E V S U 0 9 O K S U y M C g 0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l F 1 Z X J 5 S U Q i I F Z h b H V l P S J z Y j M 3 N 2 M z N m U t N j M y M y 0 0 M D A 4 L W J m Y T E t M 2 I 2 Y W V h Z D E 4 Y j M 0 I i A v P j x F b n R y e S B U e X B l P S J G a W x s R X J y b 3 J D b 2 R l I i B W Y W x 1 Z T 0 i c 1 V u a 2 5 v d 2 4 i I C 8 + P E V u d H J 5 I F R 5 c G U 9 I k F k Z G V k V G 9 E Y X R h T W 9 k Z W w i I F Z h b H V l P S J s M C I g L z 4 8 R W 5 0 c n k g V H l w Z T 0 i R m l s b E x h c 3 R V c G R h d G V k I i B W Y W x 1 Z T 0 i Z D I w M j Q t M D Q t M T h U M T A 6 M T A 6 M T Y u N T Y 3 N D Y w N F o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/ g u K r g u L T g u J n g u I T g u Y n g u L L g u K 3 g u L j g u J v g u Y L g u K D g u I T g u J r g u K P g u L T g u Y L g u K D g u I Q g K E N P T l N V T V A p I F x 1 M D A z Z V x 1 M D A z Z S D g u I L g u K 3 g u I f g u Y P g u I r g u Y n g u K r g u Y j g u K f g u J n g u J X g u L H g u K f g u Y H g u K X g u L D g u Y D g u K f g u I r g u K D g u L H g u J P g u J H g u Y w g K F B F U l N P T i k v Q X V 0 b 1 J l b W 9 2 Z W R D b 2 x 1 b W 5 z M S 5 7 4 L i r 4 L i l 4 L i x 4 L i B 4 L i X 4 L i j 4 L i x 4 L i e 4 L i i 4 L m M L D B 9 J n F 1 b 3 Q 7 L C Z x d W 9 0 O 1 N l Y 3 R p b 2 4 x L + C 4 q u C 4 t O C 4 m e C 4 h O C 5 i e C 4 s u C 4 r e C 4 u O C 4 m + C 5 g u C 4 o O C 4 h O C 4 m u C 4 o + C 4 t O C 5 g u C 4 o O C 4 h C A o Q 0 9 O U 1 V N U C k g X H U w M D N l X H U w M D N l I O C 4 g u C 4 r e C 4 h + C 5 g + C 4 i u C 5 i e C 4 q u C 5 i O C 4 p + C 4 m e C 4 l e C 4 s e C 4 p + C 5 g e C 4 p e C 4 s O C 5 g O C 4 p + C 4 i u C 4 o O C 4 s e C 4 k + C 4 k e C 5 j C A o U E V S U 0 9 O K S 9 B d X R v U m V t b 3 Z l Z E N v b H V t b n M x L n v g u Y D g u J v g u L T g u J Q s M X 0 m c X V v d D s s J n F 1 b 3 Q 7 U 2 V j d G l v b j E v 4 L i q 4 L i 0 4 L i Z 4 L i E 4 L m J 4 L i y 4 L i t 4 L i 4 4 L i b 4 L m C 4 L i g 4 L i E 4 L i a 4 L i j 4 L i 0 4 L m C 4 L i g 4 L i E I C h D T 0 5 T V U 1 Q K S B c d T A w M 2 V c d T A w M 2 U g 4 L i C 4 L i t 4 L i H 4 L m D 4 L i K 4 L m J 4 L i q 4 L m I 4 L i n 4 L i Z 4 L i V 4 L i x 4 L i n 4 L m B 4 L i l 4 L i w 4 L m A 4 L i n 4 L i K 4 L i g 4 L i x 4 L i T 4 L i R 4 L m M I C h Q R V J T T 0 4 p L 0 F 1 d G 9 S Z W 1 v d m V k Q 2 9 s d W 1 u c z E u e + C 4 q u C 4 u e C 4 h + C 4 q u C 4 u O C 4 l C w y f S Z x d W 9 0 O y w m c X V v d D t T Z W N 0 a W 9 u M S / g u K r g u L T g u J n g u I T g u Y n g u L L g u K 3 g u L j g u J v g u Y L g u K D g u I T g u J r g u K P g u L T g u Y L g u K D g u I Q g K E N P T l N V T V A p I F x 1 M D A z Z V x 1 M D A z Z S D g u I L g u K 3 g u I f g u Y P g u I r g u Y n g u K r g u Y j g u K f g u J n g u J X g u L H g u K f g u Y H g u K X g u L D g u Y D g u K f g u I r g u K D g u L H g u J P g u J H g u Y w g K F B F U l N P T i k v Q X V 0 b 1 J l b W 9 2 Z W R D b 2 x 1 b W 5 z M S 5 7 4 L i V 4 L m I 4 L i z 4 L i q 4 L i 4 4 L i U L D N 9 J n F 1 b 3 Q 7 L C Z x d W 9 0 O 1 N l Y 3 R p b 2 4 x L + C 4 q u C 4 t O C 4 m e C 4 h O C 5 i e C 4 s u C 4 r e C 4 u O C 4 m + C 5 g u C 4 o O C 4 h O C 4 m u C 4 o + C 4 t O C 5 g u C 4 o O C 4 h C A o Q 0 9 O U 1 V N U C k g X H U w M D N l X H U w M D N l I O C 4 g u C 4 r e C 4 h + C 5 g + C 4 i u C 5 i e C 4 q u C 5 i O C 4 p + C 4 m e C 4 l e C 4 s e C 4 p + C 5 g e C 4 p e C 4 s O C 5 g O C 4 p + C 4 i u C 4 o O C 4 s e C 4 k + C 4 k e C 5 j C A o U E V S U 0 9 O K S 9 B d X R v U m V t b 3 Z l Z E N v b H V t b n M x L n v g u K X g u Y j g u L L g u K r g u L j g u J Q s N H 0 m c X V v d D s s J n F 1 b 3 Q 7 U 2 V j d G l v b j E v 4 L i q 4 L i 0 4 L i Z 4 L i E 4 L m J 4 L i y 4 L i t 4 L i 4 4 L i b 4 L m C 4 L i g 4 L i E 4 L i a 4 L i j 4 L i 0 4 L m C 4 L i g 4 L i E I C h D T 0 5 T V U 1 Q K S B c d T A w M 2 V c d T A w M 2 U g 4 L i C 4 L i t 4 L i H 4 L m D 4 L i K 4 L m J 4 L i q 4 L m I 4 L i n 4 L i Z 4 L i V 4 L i x 4 L i n 4 L m B 4 L i l 4 L i w 4 L m A 4 L i n 4 L i K 4 L i g 4 L i x 4 L i T 4 L i R 4 L m M I C h Q R V J T T 0 4 p L 0 F 1 d G 9 S Z W 1 v d m V k Q 2 9 s d W 1 u c z E u e + C 5 g O C 4 m + C 4 p e C 4 t e C 5 i O C 4 o u C 4 m S D g u Y H g u J v g u K X g u I c s N X 0 m c X V v d D s s J n F 1 b 3 Q 7 U 2 V j d G l v b j E v 4 L i q 4 L i 0 4 L i Z 4 L i E 4 L m J 4 L i y 4 L i t 4 L i 4 4 L i b 4 L m C 4 L i g 4 L i E 4 L i a 4 L i j 4 L i 0 4 L m C 4 L i g 4 L i E I C h D T 0 5 T V U 1 Q K S B c d T A w M 2 V c d T A w M 2 U g 4 L i C 4 L i t 4 L i H 4 L m D 4 L i K 4 L m J 4 L i q 4 L m I 4 L i n 4 L i Z 4 L i V 4 L i x 4 L i n 4 L m B 4 L i l 4 L i w 4 L m A 4 L i n 4 L i K 4 L i g 4 L i x 4 L i T 4 L i R 4 L m M I C h Q R V J T T 0 4 p L 0 F 1 d G 9 S Z W 1 v d m V k Q 2 9 s d W 1 u c z E u e y X g u Y D g u J v g u K X g u L X g u Y j g u K L g u J k g 4 L m B 4 L i b 4 L i l 4 L i H L D Z 9 J n F 1 b 3 Q 7 L C Z x d W 9 0 O 1 N l Y 3 R p b 2 4 x L + C 4 q u C 4 t O C 4 m e C 4 h O C 5 i e C 4 s u C 4 r e C 4 u O C 4 m + C 5 g u C 4 o O C 4 h O C 4 m u C 4 o + C 4 t O C 5 g u C 4 o O C 4 h C A o Q 0 9 O U 1 V N U C k g X H U w M D N l X H U w M D N l I O C 4 g u C 4 r e C 4 h + C 5 g + C 4 i u C 5 i e C 4 q u C 5 i O C 4 p + C 4 m e C 4 l e C 4 s e C 4 p + C 5 g e C 4 p e C 4 s O C 5 g O C 4 p + C 4 i u C 4 o O C 4 s e C 4 k + C 4 k e C 5 j C A o U E V S U 0 9 O K S 9 B d X R v U m V t b 3 Z l Z E N v b H V t b n M x L n v g u Y D g u K r g u J n g u K 0 g 4 L i L 4 L i 3 4 L m J 4 L i t L D d 9 J n F 1 b 3 Q 7 L C Z x d W 9 0 O 1 N l Y 3 R p b 2 4 x L + C 4 q u C 4 t O C 4 m e C 4 h O C 5 i e C 4 s u C 4 r e C 4 u O C 4 m + C 5 g u C 4 o O C 4 h O C 4 m u C 4 o + C 4 t O C 5 g u C 4 o O C 4 h C A o Q 0 9 O U 1 V N U C k g X H U w M D N l X H U w M D N l I O C 4 g u C 4 r e C 4 h + C 5 g + C 4 i u C 5 i e C 4 q u C 5 i O C 4 p + C 4 m e C 4 l e C 4 s e C 4 p + C 5 g e C 4 p e C 4 s O C 5 g O C 4 p + C 4 i u C 4 o O C 4 s e C 4 k + C 4 k e C 5 j C A o U E V S U 0 9 O K S 9 B d X R v U m V t b 3 Z l Z E N v b H V t b n M x L n v g u Y D g u K r g u J n g u K 0 g 4 L i C 4 L i y 4 L i i L D h 9 J n F 1 b 3 Q 7 L C Z x d W 9 0 O 1 N l Y 3 R p b 2 4 x L + C 4 q u C 4 t O C 4 m e C 4 h O C 5 i e C 4 s u C 4 r e C 4 u O C 4 m + C 5 g u C 4 o O C 4 h O C 4 m u C 4 o + C 4 t O C 5 g u C 4 o O C 4 h C A o Q 0 9 O U 1 V N U C k g X H U w M D N l X H U w M D N l I O C 4 g u C 4 r e C 4 h + C 5 g + C 4 i u C 5 i e C 4 q u C 5 i O C 4 p + C 4 m e C 4 l e C 4 s e C 4 p + C 5 g e C 4 p e C 4 s O C 5 g O C 4 p + C 4 i u C 4 o O C 4 s e C 4 k + C 4 k e C 5 j C A o U E V S U 0 9 O K S 9 B d X R v U m V t b 3 Z l Z E N v b H V t b n M x L n v g u J v g u K P g u L T g u K H g u L L g u J M g K O C 4 q + C 4 u O C 5 i e C 4 m S k s O X 0 m c X V v d D s s J n F 1 b 3 Q 7 U 2 V j d G l v b j E v 4 L i q 4 L i 0 4 L i Z 4 L i E 4 L m J 4 L i y 4 L i t 4 L i 4 4 L i b 4 L m C 4 L i g 4 L i E 4 L i a 4 L i j 4 L i 0 4 L m C 4 L i g 4 L i E I C h D T 0 5 T V U 1 Q K S B c d T A w M 2 V c d T A w M 2 U g 4 L i C 4 L i t 4 L i H 4 L m D 4 L i K 4 L m J 4 L i q 4 L m I 4 L i n 4 L i Z 4 L i V 4 L i x 4 L i n 4 L m B 4 L i l 4 L i w 4 L m A 4 L i n 4 L i K 4 L i g 4 L i x 4 L i T 4 L i R 4 L m M I C h Q R V J T T 0 4 p L 0 F 1 d G 9 S Z W 1 v d m V k Q 2 9 s d W 1 u c z E u e + C 4 o e C 4 u e C 4 p e C 4 h O C 5 i O C 4 s i A o X H U w M D I 3 M D A w I O C 4 m u C 4 s u C 4 l y k s M T B 9 J n F 1 b 3 Q 7 X S w m c X V v d D t D b 2 x 1 b W 5 D b 3 V u d C Z x d W 9 0 O z o x M S w m c X V v d D t L Z X l D b 2 x 1 b W 5 O Y W 1 l c y Z x d W 9 0 O z p b X S w m c X V v d D t D b 2 x 1 b W 5 J Z G V u d G l 0 a W V z J n F 1 b 3 Q 7 O l s m c X V v d D t T Z W N 0 a W 9 u M S / g u K r g u L T g u J n g u I T g u Y n g u L L g u K 3 g u L j g u J v g u Y L g u K D g u I T g u J r g u K P g u L T g u Y L g u K D g u I Q g K E N P T l N V T V A p I F x 1 M D A z Z V x 1 M D A z Z S D g u I L g u K 3 g u I f g u Y P g u I r g u Y n g u K r g u Y j g u K f g u J n g u J X g u L H g u K f g u Y H g u K X g u L D g u Y D g u K f g u I r g u K D g u L H g u J P g u J H g u Y w g K F B F U l N P T i k v Q X V 0 b 1 J l b W 9 2 Z W R D b 2 x 1 b W 5 z M S 5 7 4 L i r 4 L i l 4 L i x 4 L i B 4 L i X 4 L i j 4 L i x 4 L i e 4 L i i 4 L m M L D B 9 J n F 1 b 3 Q 7 L C Z x d W 9 0 O 1 N l Y 3 R p b 2 4 x L + C 4 q u C 4 t O C 4 m e C 4 h O C 5 i e C 4 s u C 4 r e C 4 u O C 4 m + C 5 g u C 4 o O C 4 h O C 4 m u C 4 o + C 4 t O C 5 g u C 4 o O C 4 h C A o Q 0 9 O U 1 V N U C k g X H U w M D N l X H U w M D N l I O C 4 g u C 4 r e C 4 h + C 5 g + C 4 i u C 5 i e C 4 q u C 5 i O C 4 p + C 4 m e C 4 l e C 4 s e C 4 p + C 5 g e C 4 p e C 4 s O C 5 g O C 4 p + C 4 i u C 4 o O C 4 s e C 4 k + C 4 k e C 5 j C A o U E V S U 0 9 O K S 9 B d X R v U m V t b 3 Z l Z E N v b H V t b n M x L n v g u Y D g u J v g u L T g u J Q s M X 0 m c X V v d D s s J n F 1 b 3 Q 7 U 2 V j d G l v b j E v 4 L i q 4 L i 0 4 L i Z 4 L i E 4 L m J 4 L i y 4 L i t 4 L i 4 4 L i b 4 L m C 4 L i g 4 L i E 4 L i a 4 L i j 4 L i 0 4 L m C 4 L i g 4 L i E I C h D T 0 5 T V U 1 Q K S B c d T A w M 2 V c d T A w M 2 U g 4 L i C 4 L i t 4 L i H 4 L m D 4 L i K 4 L m J 4 L i q 4 L m I 4 L i n 4 L i Z 4 L i V 4 L i x 4 L i n 4 L m B 4 L i l 4 L i w 4 L m A 4 L i n 4 L i K 4 L i g 4 L i x 4 L i T 4 L i R 4 L m M I C h Q R V J T T 0 4 p L 0 F 1 d G 9 S Z W 1 v d m V k Q 2 9 s d W 1 u c z E u e + C 4 q u C 4 u e C 4 h + C 4 q u C 4 u O C 4 l C w y f S Z x d W 9 0 O y w m c X V v d D t T Z W N 0 a W 9 u M S / g u K r g u L T g u J n g u I T g u Y n g u L L g u K 3 g u L j g u J v g u Y L g u K D g u I T g u J r g u K P g u L T g u Y L g u K D g u I Q g K E N P T l N V T V A p I F x 1 M D A z Z V x 1 M D A z Z S D g u I L g u K 3 g u I f g u Y P g u I r g u Y n g u K r g u Y j g u K f g u J n g u J X g u L H g u K f g u Y H g u K X g u L D g u Y D g u K f g u I r g u K D g u L H g u J P g u J H g u Y w g K F B F U l N P T i k v Q X V 0 b 1 J l b W 9 2 Z W R D b 2 x 1 b W 5 z M S 5 7 4 L i V 4 L m I 4 L i z 4 L i q 4 L i 4 4 L i U L D N 9 J n F 1 b 3 Q 7 L C Z x d W 9 0 O 1 N l Y 3 R p b 2 4 x L + C 4 q u C 4 t O C 4 m e C 4 h O C 5 i e C 4 s u C 4 r e C 4 u O C 4 m + C 5 g u C 4 o O C 4 h O C 4 m u C 4 o + C 4 t O C 5 g u C 4 o O C 4 h C A o Q 0 9 O U 1 V N U C k g X H U w M D N l X H U w M D N l I O C 4 g u C 4 r e C 4 h + C 5 g + C 4 i u C 5 i e C 4 q u C 5 i O C 4 p + C 4 m e C 4 l e C 4 s e C 4 p + C 5 g e C 4 p e C 4 s O C 5 g O C 4 p + C 4 i u C 4 o O C 4 s e C 4 k + C 4 k e C 5 j C A o U E V S U 0 9 O K S 9 B d X R v U m V t b 3 Z l Z E N v b H V t b n M x L n v g u K X g u Y j g u L L g u K r g u L j g u J Q s N H 0 m c X V v d D s s J n F 1 b 3 Q 7 U 2 V j d G l v b j E v 4 L i q 4 L i 0 4 L i Z 4 L i E 4 L m J 4 L i y 4 L i t 4 L i 4 4 L i b 4 L m C 4 L i g 4 L i E 4 L i a 4 L i j 4 L i 0 4 L m C 4 L i g 4 L i E I C h D T 0 5 T V U 1 Q K S B c d T A w M 2 V c d T A w M 2 U g 4 L i C 4 L i t 4 L i H 4 L m D 4 L i K 4 L m J 4 L i q 4 L m I 4 L i n 4 L i Z 4 L i V 4 L i x 4 L i n 4 L m B 4 L i l 4 L i w 4 L m A 4 L i n 4 L i K 4 L i g 4 L i x 4 L i T 4 L i R 4 L m M I C h Q R V J T T 0 4 p L 0 F 1 d G 9 S Z W 1 v d m V k Q 2 9 s d W 1 u c z E u e + C 5 g O C 4 m + C 4 p e C 4 t e C 5 i O C 4 o u C 4 m S D g u Y H g u J v g u K X g u I c s N X 0 m c X V v d D s s J n F 1 b 3 Q 7 U 2 V j d G l v b j E v 4 L i q 4 L i 0 4 L i Z 4 L i E 4 L m J 4 L i y 4 L i t 4 L i 4 4 L i b 4 L m C 4 L i g 4 L i E 4 L i a 4 L i j 4 L i 0 4 L m C 4 L i g 4 L i E I C h D T 0 5 T V U 1 Q K S B c d T A w M 2 V c d T A w M 2 U g 4 L i C 4 L i t 4 L i H 4 L m D 4 L i K 4 L m J 4 L i q 4 L m I 4 L i n 4 L i Z 4 L i V 4 L i x 4 L i n 4 L m B 4 L i l 4 L i w 4 L m A 4 L i n 4 L i K 4 L i g 4 L i x 4 L i T 4 L i R 4 L m M I C h Q R V J T T 0 4 p L 0 F 1 d G 9 S Z W 1 v d m V k Q 2 9 s d W 1 u c z E u e y X g u Y D g u J v g u K X g u L X g u Y j g u K L g u J k g 4 L m B 4 L i b 4 L i l 4 L i H L D Z 9 J n F 1 b 3 Q 7 L C Z x d W 9 0 O 1 N l Y 3 R p b 2 4 x L + C 4 q u C 4 t O C 4 m e C 4 h O C 5 i e C 4 s u C 4 r e C 4 u O C 4 m + C 5 g u C 4 o O C 4 h O C 4 m u C 4 o + C 4 t O C 5 g u C 4 o O C 4 h C A o Q 0 9 O U 1 V N U C k g X H U w M D N l X H U w M D N l I O C 4 g u C 4 r e C 4 h + C 5 g + C 4 i u C 5 i e C 4 q u C 5 i O C 4 p + C 4 m e C 4 l e C 4 s e C 4 p + C 5 g e C 4 p e C 4 s O C 5 g O C 4 p + C 4 i u C 4 o O C 4 s e C 4 k + C 4 k e C 5 j C A o U E V S U 0 9 O K S 9 B d X R v U m V t b 3 Z l Z E N v b H V t b n M x L n v g u Y D g u K r g u J n g u K 0 g 4 L i L 4 L i 3 4 L m J 4 L i t L D d 9 J n F 1 b 3 Q 7 L C Z x d W 9 0 O 1 N l Y 3 R p b 2 4 x L + C 4 q u C 4 t O C 4 m e C 4 h O C 5 i e C 4 s u C 4 r e C 4 u O C 4 m + C 5 g u C 4 o O C 4 h O C 4 m u C 4 o + C 4 t O C 5 g u C 4 o O C 4 h C A o Q 0 9 O U 1 V N U C k g X H U w M D N l X H U w M D N l I O C 4 g u C 4 r e C 4 h + C 5 g + C 4 i u C 5 i e C 4 q u C 5 i O C 4 p + C 4 m e C 4 l e C 4 s e C 4 p + C 5 g e C 4 p e C 4 s O C 5 g O C 4 p + C 4 i u C 4 o O C 4 s e C 4 k + C 4 k e C 5 j C A o U E V S U 0 9 O K S 9 B d X R v U m V t b 3 Z l Z E N v b H V t b n M x L n v g u Y D g u K r g u J n g u K 0 g 4 L i C 4 L i y 4 L i i L D h 9 J n F 1 b 3 Q 7 L C Z x d W 9 0 O 1 N l Y 3 R p b 2 4 x L + C 4 q u C 4 t O C 4 m e C 4 h O C 5 i e C 4 s u C 4 r e C 4 u O C 4 m + C 5 g u C 4 o O C 4 h O C 4 m u C 4 o + C 4 t O C 5 g u C 4 o O C 4 h C A o Q 0 9 O U 1 V N U C k g X H U w M D N l X H U w M D N l I O C 4 g u C 4 r e C 4 h + C 5 g + C 4 i u C 5 i e C 4 q u C 5 i O C 4 p + C 4 m e C 4 l e C 4 s e C 4 p + C 5 g e C 4 p e C 4 s O C 5 g O C 4 p + C 4 i u C 4 o O C 4 s e C 4 k + C 4 k e C 5 j C A o U E V S U 0 9 O K S 9 B d X R v U m V t b 3 Z l Z E N v b H V t b n M x L n v g u J v g u K P g u L T g u K H g u L L g u J M g K O C 4 q + C 4 u O C 5 i e C 4 m S k s O X 0 m c X V v d D s s J n F 1 b 3 Q 7 U 2 V j d G l v b j E v 4 L i q 4 L i 0 4 L i Z 4 L i E 4 L m J 4 L i y 4 L i t 4 L i 4 4 L i b 4 L m C 4 L i g 4 L i E 4 L i a 4 L i j 4 L i 0 4 L m C 4 L i g 4 L i E I C h D T 0 5 T V U 1 Q K S B c d T A w M 2 V c d T A w M 2 U g 4 L i C 4 L i t 4 L i H 4 L m D 4 L i K 4 L m J 4 L i q 4 L m I 4 L i n 4 L i Z 4 L i V 4 L i x 4 L i n 4 L m B 4 L i l 4 L i w 4 L m A 4 L i n 4 L i K 4 L i g 4 L i x 4 L i T 4 L i R 4 L m M I C h Q R V J T T 0 4 p L 0 F 1 d G 9 S Z W 1 v d m V k Q 2 9 s d W 1 u c z E u e + C 4 o e C 4 u e C 4 p e C 4 h O C 5 i O C 4 s i A o X H U w M D I 3 M D A w I O C 4 m u C 4 s u C 4 l y k s M T B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8 l R T A l Q j g l Q U E l R T A l Q j g l Q j Q l R T A l Q j g l O T k l R T A l Q j g l O D Q l R T A l Q j k l O D k l R T A l Q j g l Q j I l R T A l Q j g l Q U Q l R T A l Q j g l Q j g l R T A l Q j g l O U I l R T A l Q j k l O D I l R T A l Q j g l Q T A l R T A l Q j g l O D Q l R T A l Q j g l O U E l R T A l Q j g l Q T M l R T A l Q j g l Q j Q l R T A l Q j k l O D I l R T A l Q j g l Q T A l R T A l Q j g l O D Q l M j A o Q 0 9 O U 1 V N U C k l M j A l M 0 U l M 0 U l M j A l R T A l Q j g l O D I l R T A l Q j g l Q U Q l R T A l Q j g l O D c l R T A l Q j k l O D M l R T A l Q j g l O E E l R T A l Q j k l O D k l R T A l Q j g l Q U E l R T A l Q j k l O D g l R T A l Q j g l Q T c l R T A l Q j g l O T k l R T A l Q j g l O T U l R T A l Q j g l Q j E l R T A l Q j g l Q T c l R T A l Q j k l O D E l R T A l Q j g l Q T U l R T A l Q j g l Q j A l R T A l Q j k l O D A l R T A l Q j g l Q T c l R T A l Q j g l O E E l R T A l Q j g l Q T A l R T A l Q j g l Q j E l R T A l Q j g l O T M l R T A l Q j g l O T E l R T A l Q j k l O E M l M j A o U E V S U 0 9 O K S U y M C g 0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T A l Q j g l Q U E l R T A l Q j g l Q j Q l R T A l Q j g l O T k l R T A l Q j g l O D Q l R T A l Q j k l O D k l R T A l Q j g l Q j I l R T A l Q j g l Q U Q l R T A l Q j g l Q j g l R T A l Q j g l O U I l R T A l Q j k l O D I l R T A l Q j g l Q T A l R T A l Q j g l O D Q l R T A l Q j g l O U E l R T A l Q j g l Q T M l R T A l Q j g l Q j Q l R T A l Q j k l O D I l R T A l Q j g l Q T A l R T A l Q j g l O D Q l M j A o Q 0 9 O U 1 V N U C k l M j A l M 0 U l M 0 U l M j A l R T A l Q j g l O D I l R T A l Q j g l Q U Q l R T A l Q j g l O D c l R T A l Q j k l O D M l R T A l Q j g l O E E l R T A l Q j k l O D k l R T A l Q j g l Q U E l R T A l Q j k l O D g l R T A l Q j g l Q T c l R T A l Q j g l O T k l R T A l Q j g l O T U l R T A l Q j g l Q j E l R T A l Q j g l Q T c l R T A l Q j k l O D E l R T A l Q j g l Q T U l R T A l Q j g l Q j A l R T A l Q j k l O D A l R T A l Q j g l Q T c l R T A l Q j g l O E E l R T A l Q j g l Q T A l R T A l Q j g l Q j E l R T A l Q j g l O T M l R T A l Q j g l O T E l R T A l Q j k l O E M l M j A o U E V S U 0 9 O K S U y M C g 0 K S 9 E Y X R h N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F M C V C O C V B Q S V F M C V C O C V C N C V F M C V C O C U 5 O S V F M C V C O C U 4 N C V F M C V C O S U 4 O S V F M C V C O C V C M i V F M C V C O C V B R C V F M C V C O C V C O C V F M C V C O C U 5 Q i V F M C V C O S U 4 M i V F M C V C O C V B M C V F M C V C O C U 4 N C V F M C V C O C U 5 Q S V F M C V C O C V B M y V F M C V C O C V C N C V F M C V C O S U 4 M i V F M C V C O C V B M C V F M C V C O C U 4 N C U y M C h D T 0 5 T V U 1 Q K S U y M C U z R S U z R S U y M C V F M C V C O C U 4 M i V F M C V C O C V B R C V F M C V C O C U 4 N y V F M C V C O S U 4 M y V F M C V C O C U 4 Q S V F M C V C O S U 4 O S V F M C V C O C V B Q S V F M C V C O S U 4 O C V F M C V C O C V B N y V F M C V C O C U 5 O S V F M C V C O C U 5 N S V F M C V C O C V C M S V F M C V C O C V B N y V F M C V C O S U 4 M S V F M C V C O C V B N S V F M C V C O C V C M C V F M C V C O S U 4 M C V F M C V C O C V B N y V F M C V C O C U 4 Q S V F M C V C O C V B M C V F M C V C O C V C M S V F M C V C O C U 5 M y V F M C V C O C U 5 M S V F M C V C O S U 4 Q y U y M C h Q R V J T T 0 4 p J T I w K D Q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U w J U I 4 J U F E J U U w J U I 4 J U F B J U U w J U I 4 J U I x J U U w J U I 4 J T g 3 J U U w J U I 4 J U F C J U U w J U I 4 J U I y J U U w J U I 4 J U E z J U U w J U I 4 J U I 0 J U U w J U I 4 J U E x J U U w J U I 4 J T k 3 J U U w J U I 4 J U E z J U U w J U I 4 J U I x J U U w J U I 4 J T l F J U U w J U I 4 J U E y J U U w J U I 5 J T h D J U U w J U I 5 J T g x J U U w J U I 4 J U E 1 J U U w J U I 4 J U I w J U U w J U I 4 J T g x J U U w J U I 5 J T g 4 J U U w J U I 4 J U F E J U U w J U I 4 J U F B J U U w J U I 4 J U E z J U U w J U I 5 J T g 5 J U U w J U I 4 J U I y J U U w J U I 4 J T g 3 J T I w K F B S T 1 B D T 0 4 p J T I w J T N F J T N F J T I w J U U w J U I 4 J T g x J U U w J U I 4 J U F E J U U w J U I 4 J T g 3 J U U w J U I 4 J T k 3 J U U w J U I 4 J U I 4 J U U w J U I 4 J T k 5 J U U w J U I 4 J U E z J U U w J U I 4 J U E 3 J U U w J U I 4 J U E x J U U w J U I 4 J U F E J U U w J U I 4 J U F B J U U w J U I 4 J U I x J U U w J U I 4 J T g 3 J U U w J U I 4 J U F C J U U w J U I 4 J U I y J U U w J U I 4 J U E z J U U w J U I 4 J U I 0 J U U w J U I 4 J U E x J U U w J U I 4 J T k 3 J U U w J U I 4 J U E z J U U w J U I 4 J U I x J U U w J U I 4 J T l F J U U w J U I 4 J U E y J U U w J U I 5 J T h D J U U w J U I 5 J T g x J U U w J U I 4 J U E 1 J U U w J U I 4 J U I w J U U w J U I 4 J T g x J U U w J U I 4 J U F E J U U w J U I 4 J T g 3 J U U w J U I 4 J T k 3 J U U w J U I 4 J U E z J U U w J U I 4 J U I x J U U w J U I 4 J U F B J U U w J U I 4 J T k 1 J U U w J U I 5 J T h D J T I w K D Q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S I g L z 4 8 R W 5 0 c n k g V H l w Z T 0 i U X V l c n l J R C I g V m F s d W U 9 I n M z M G Y x M D M 3 M C 1 k Z D M z L T Q w N D Y t Y T g x Z i 0 3 M m E 2 M z J l M m R h N j g i I C 8 + P E V u d H J 5 I F R 5 c G U 9 I k Z p b G x F c n J v c k N v Z G U i I F Z h b H V l P S J z V W 5 r b m 9 3 b i I g L z 4 8 R W 5 0 c n k g V H l w Z T 0 i Q W R k Z W R U b 0 R h d G F N b 2 R l b C I g V m F s d W U 9 I m w w I i A v P j x F b n R y e S B U e X B l P S J G a W x s T G F z d F V w Z G F 0 Z W Q i I F Z h b H V l P S J k M j A y N C 0 w N C 0 x O F Q x M D o x M D o x N i 4 2 M j k 0 N j I 1 W i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E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+ C 4 r e C 4 q u C 4 s e C 4 h + C 4 q + C 4 s u C 4 o + C 4 t O C 4 o e C 4 l + C 4 o + C 4 s e C 4 n u C 4 o u C 5 j O C 5 g e C 4 p e C 4 s O C 4 g e C 5 i O C 4 r e C 4 q u C 4 o + C 5 i e C 4 s u C 4 h y A o U F J P U E N P T i k g X H U w M D N l X H U w M D N l I O C 4 g e C 4 r e C 4 h + C 4 l + C 4 u O C 4 m e C 4 o + C 4 p + C 4 o e C 4 r e C 4 q u C 4 s e C 4 h + C 4 q + C 4 s u C 4 o + C 4 t O C 4 o e C 4 l + C 4 o + C 4 s e C 4 n u C 4 o u C 5 j O C 5 g e C 4 p e C 4 s O C 4 g e C 4 r e C 4 h + C 4 l + C 4 o + C 4 s e C 4 q u C 4 l e C 5 j O C 5 g O C 4 n u C 4 t + C 5 i C 9 B d X R v U m V t b 3 Z l Z E N v b H V t b n M x L n v g u K v g u K X g u L H g u I H g u J f g u K P g u L H g u J 7 g u K L g u Y w s M H 0 m c X V v d D s s J n F 1 b 3 Q 7 U 2 V j d G l v b j E v 4 L i t 4 L i q 4 L i x 4 L i H 4 L i r 4 L i y 4 L i j 4 L i 0 4 L i h 4 L i X 4 L i j 4 L i x 4 L i e 4 L i i 4 L m M 4 L m B 4 L i l 4 L i w 4 L i B 4 L m I 4 L i t 4 L i q 4 L i j 4 L m J 4 L i y 4 L i H I C h Q U k 9 Q Q 0 9 O K S B c d T A w M 2 V c d T A w M 2 U g 4 L i B 4 L i t 4 L i H 4 L i X 4 L i 4 4 L i Z 4 L i j 4 L i n 4 L i h 4 L i t 4 L i q 4 L i x 4 L i H 4 L i r 4 L i y 4 L i j 4 L i 0 4 L i h 4 L i X 4 L i j 4 L i x 4 L i e 4 L i i 4 L m M 4 L m B 4 L i l 4 L i w 4 L i B 4 L i t 4 L i H 4 L i X 4 L i j 4 L i x 4 L i q 4 L i V 4 L m M 4 L m A 4 L i e 4 L i 3 4 L m I L 0 F 1 d G 9 S Z W 1 v d m V k Q 2 9 s d W 1 u c z E u e + C 5 g O C 4 m + C 4 t O C 4 l C w x f S Z x d W 9 0 O y w m c X V v d D t T Z W N 0 a W 9 u M S / g u K 3 g u K r g u L H g u I f g u K v g u L L g u K P g u L T g u K H g u J f g u K P g u L H g u J 7 g u K L g u Y z g u Y H g u K X g u L D g u I H g u Y j g u K 3 g u K r g u K P g u Y n g u L L g u I c g K F B S T 1 B D T 0 4 p I F x 1 M D A z Z V x 1 M D A z Z S D g u I H g u K 3 g u I f g u J f g u L j g u J n g u K P g u K f g u K H g u K 3 g u K r g u L H g u I f g u K v g u L L g u K P g u L T g u K H g u J f g u K P g u L H g u J 7 g u K L g u Y z g u Y H g u K X g u L D g u I H g u K 3 g u I f g u J f g u K P g u L H g u K r g u J X g u Y z g u Y D g u J 7 g u L f g u Y g v Q X V 0 b 1 J l b W 9 2 Z W R D b 2 x 1 b W 5 z M S 5 7 4 L i q 4 L i 5 4 L i H 4 L i q 4 L i 4 4 L i U L D J 9 J n F 1 b 3 Q 7 L C Z x d W 9 0 O 1 N l Y 3 R p b 2 4 x L + C 4 r e C 4 q u C 4 s e C 4 h + C 4 q + C 4 s u C 4 o + C 4 t O C 4 o e C 4 l + C 4 o + C 4 s e C 4 n u C 4 o u C 5 j O C 5 g e C 4 p e C 4 s O C 4 g e C 5 i O C 4 r e C 4 q u C 4 o + C 5 i e C 4 s u C 4 h y A o U F J P U E N P T i k g X H U w M D N l X H U w M D N l I O C 4 g e C 4 r e C 4 h + C 4 l + C 4 u O C 4 m e C 4 o + C 4 p + C 4 o e C 4 r e C 4 q u C 4 s e C 4 h + C 4 q + C 4 s u C 4 o + C 4 t O C 4 o e C 4 l + C 4 o + C 4 s e C 4 n u C 4 o u C 5 j O C 5 g e C 4 p e C 4 s O C 4 g e C 4 r e C 4 h + C 4 l + C 4 o + C 4 s e C 4 q u C 4 l e C 5 j O C 5 g O C 4 n u C 4 t + C 5 i C 9 B d X R v U m V t b 3 Z l Z E N v b H V t b n M x L n v g u J X g u Y j g u L P g u K r g u L j g u J Q s M 3 0 m c X V v d D s s J n F 1 b 3 Q 7 U 2 V j d G l v b j E v 4 L i t 4 L i q 4 L i x 4 L i H 4 L i r 4 L i y 4 L i j 4 L i 0 4 L i h 4 L i X 4 L i j 4 L i x 4 L i e 4 L i i 4 L m M 4 L m B 4 L i l 4 L i w 4 L i B 4 L m I 4 L i t 4 L i q 4 L i j 4 L m J 4 L i y 4 L i H I C h Q U k 9 Q Q 0 9 O K S B c d T A w M 2 V c d T A w M 2 U g 4 L i B 4 L i t 4 L i H 4 L i X 4 L i 4 4 L i Z 4 L i j 4 L i n 4 L i h 4 L i t 4 L i q 4 L i x 4 L i H 4 L i r 4 L i y 4 L i j 4 L i 0 4 L i h 4 L i X 4 L i j 4 L i x 4 L i e 4 L i i 4 L m M 4 L m B 4 L i l 4 L i w 4 L i B 4 L i t 4 L i H 4 L i X 4 L i j 4 L i x 4 L i q 4 L i V 4 L m M 4 L m A 4 L i e 4 L i 3 4 L m I L 0 F 1 d G 9 S Z W 1 v d m V k Q 2 9 s d W 1 u c z E u e + C 4 p e C 5 i O C 4 s u C 4 q u C 4 u O C 4 l C w 0 f S Z x d W 9 0 O y w m c X V v d D t T Z W N 0 a W 9 u M S / g u K 3 g u K r g u L H g u I f g u K v g u L L g u K P g u L T g u K H g u J f g u K P g u L H g u J 7 g u K L g u Y z g u Y H g u K X g u L D g u I H g u Y j g u K 3 g u K r g u K P g u Y n g u L L g u I c g K F B S T 1 B D T 0 4 p I F x 1 M D A z Z V x 1 M D A z Z S D g u I H g u K 3 g u I f g u J f g u L j g u J n g u K P g u K f g u K H g u K 3 g u K r g u L H g u I f g u K v g u L L g u K P g u L T g u K H g u J f g u K P g u L H g u J 7 g u K L g u Y z g u Y H g u K X g u L D g u I H g u K 3 g u I f g u J f g u K P g u L H g u K r g u J X g u Y z g u Y D g u J 7 g u L f g u Y g v Q X V 0 b 1 J l b W 9 2 Z W R D b 2 x 1 b W 5 z M S 5 7 4 L m A 4 L i b 4 L i l 4 L i 1 4 L m I 4 L i i 4 L i Z I O C 5 g e C 4 m + C 4 p e C 4 h y w 1 f S Z x d W 9 0 O y w m c X V v d D t T Z W N 0 a W 9 u M S / g u K 3 g u K r g u L H g u I f g u K v g u L L g u K P g u L T g u K H g u J f g u K P g u L H g u J 7 g u K L g u Y z g u Y H g u K X g u L D g u I H g u Y j g u K 3 g u K r g u K P g u Y n g u L L g u I c g K F B S T 1 B D T 0 4 p I F x 1 M D A z Z V x 1 M D A z Z S D g u I H g u K 3 g u I f g u J f g u L j g u J n g u K P g u K f g u K H g u K 3 g u K r g u L H g u I f g u K v g u L L g u K P g u L T g u K H g u J f g u K P g u L H g u J 7 g u K L g u Y z g u Y H g u K X g u L D g u I H g u K 3 g u I f g u J f g u K P g u L H g u K r g u J X g u Y z g u Y D g u J 7 g u L f g u Y g v Q X V 0 b 1 J l b W 9 2 Z W R D b 2 x 1 b W 5 z M S 5 7 J e C 5 g O C 4 m + C 4 p e C 4 t e C 5 i O C 4 o u C 4 m S D g u Y H g u J v g u K X g u I c s N n 0 m c X V v d D s s J n F 1 b 3 Q 7 U 2 V j d G l v b j E v 4 L i t 4 L i q 4 L i x 4 L i H 4 L i r 4 L i y 4 L i j 4 L i 0 4 L i h 4 L i X 4 L i j 4 L i x 4 L i e 4 L i i 4 L m M 4 L m B 4 L i l 4 L i w 4 L i B 4 L m I 4 L i t 4 L i q 4 L i j 4 L m J 4 L i y 4 L i H I C h Q U k 9 Q Q 0 9 O K S B c d T A w M 2 V c d T A w M 2 U g 4 L i B 4 L i t 4 L i H 4 L i X 4 L i 4 4 L i Z 4 L i j 4 L i n 4 L i h 4 L i t 4 L i q 4 L i x 4 L i H 4 L i r 4 L i y 4 L i j 4 L i 0 4 L i h 4 L i X 4 L i j 4 L i x 4 L i e 4 L i i 4 L m M 4 L m B 4 L i l 4 L i w 4 L i B 4 L i t 4 L i H 4 L i X 4 L i j 4 L i x 4 L i q 4 L i V 4 L m M 4 L m A 4 L i e 4 L i 3 4 L m I L 0 F 1 d G 9 S Z W 1 v d m V k Q 2 9 s d W 1 u c z E u e + C 5 g O C 4 q u C 4 m e C 4 r S D g u I v g u L f g u Y n g u K 0 s N 3 0 m c X V v d D s s J n F 1 b 3 Q 7 U 2 V j d G l v b j E v 4 L i t 4 L i q 4 L i x 4 L i H 4 L i r 4 L i y 4 L i j 4 L i 0 4 L i h 4 L i X 4 L i j 4 L i x 4 L i e 4 L i i 4 L m M 4 L m B 4 L i l 4 L i w 4 L i B 4 L m I 4 L i t 4 L i q 4 L i j 4 L m J 4 L i y 4 L i H I C h Q U k 9 Q Q 0 9 O K S B c d T A w M 2 V c d T A w M 2 U g 4 L i B 4 L i t 4 L i H 4 L i X 4 L i 4 4 L i Z 4 L i j 4 L i n 4 L i h 4 L i t 4 L i q 4 L i x 4 L i H 4 L i r 4 L i y 4 L i j 4 L i 0 4 L i h 4 L i X 4 L i j 4 L i x 4 L i e 4 L i i 4 L m M 4 L m B 4 L i l 4 L i w 4 L i B 4 L i t 4 L i H 4 L i X 4 L i j 4 L i x 4 L i q 4 L i V 4 L m M 4 L m A 4 L i e 4 L i 3 4 L m I L 0 F 1 d G 9 S Z W 1 v d m V k Q 2 9 s d W 1 u c z E u e + C 5 g O C 4 q u C 4 m e C 4 r S D g u I L g u L L g u K I s O H 0 m c X V v d D s s J n F 1 b 3 Q 7 U 2 V j d G l v b j E v 4 L i t 4 L i q 4 L i x 4 L i H 4 L i r 4 L i y 4 L i j 4 L i 0 4 L i h 4 L i X 4 L i j 4 L i x 4 L i e 4 L i i 4 L m M 4 L m B 4 L i l 4 L i w 4 L i B 4 L m I 4 L i t 4 L i q 4 L i j 4 L m J 4 L i y 4 L i H I C h Q U k 9 Q Q 0 9 O K S B c d T A w M 2 V c d T A w M 2 U g 4 L i B 4 L i t 4 L i H 4 L i X 4 L i 4 4 L i Z 4 L i j 4 L i n 4 L i h 4 L i t 4 L i q 4 L i x 4 L i H 4 L i r 4 L i y 4 L i j 4 L i 0 4 L i h 4 L i X 4 L i j 4 L i x 4 L i e 4 L i i 4 L m M 4 L m B 4 L i l 4 L i w 4 L i B 4 L i t 4 L i H 4 L i X 4 L i j 4 L i x 4 L i q 4 L i V 4 L m M 4 L m A 4 L i e 4 L i 3 4 L m I L 0 F 1 d G 9 S Z W 1 v d m V k Q 2 9 s d W 1 u c z E u e + C 4 m + C 4 o + C 4 t O C 4 o e C 4 s u C 4 k y A o 4 L i r 4 L i 4 4 L m J 4 L i Z K S w 5 f S Z x d W 9 0 O y w m c X V v d D t T Z W N 0 a W 9 u M S / g u K 3 g u K r g u L H g u I f g u K v g u L L g u K P g u L T g u K H g u J f g u K P g u L H g u J 7 g u K L g u Y z g u Y H g u K X g u L D g u I H g u Y j g u K 3 g u K r g u K P g u Y n g u L L g u I c g K F B S T 1 B D T 0 4 p I F x 1 M D A z Z V x 1 M D A z Z S D g u I H g u K 3 g u I f g u J f g u L j g u J n g u K P g u K f g u K H g u K 3 g u K r g u L H g u I f g u K v g u L L g u K P g u L T g u K H g u J f g u K P g u L H g u J 7 g u K L g u Y z g u Y H g u K X g u L D g u I H g u K 3 g u I f g u J f g u K P g u L H g u K r g u J X g u Y z g u Y D g u J 7 g u L f g u Y g v Q X V 0 b 1 J l b W 9 2 Z W R D b 2 x 1 b W 5 z M S 5 7 4 L i h 4 L i 5 4 L i l 4 L i E 4 L m I 4 L i y I C h c d T A w M j c w M D A g 4 L i a 4 L i y 4 L i X K S w x M H 0 m c X V v d D t d L C Z x d W 9 0 O 0 N v b H V t b k N v d W 5 0 J n F 1 b 3 Q 7 O j E x L C Z x d W 9 0 O 0 t l e U N v b H V t b k 5 h b W V z J n F 1 b 3 Q 7 O l t d L C Z x d W 9 0 O 0 N v b H V t b k l k Z W 5 0 a X R p Z X M m c X V v d D s 6 W y Z x d W 9 0 O 1 N l Y 3 R p b 2 4 x L + C 4 r e C 4 q u C 4 s e C 4 h + C 4 q + C 4 s u C 4 o + C 4 t O C 4 o e C 4 l + C 4 o + C 4 s e C 4 n u C 4 o u C 5 j O C 5 g e C 4 p e C 4 s O C 4 g e C 5 i O C 4 r e C 4 q u C 4 o + C 5 i e C 4 s u C 4 h y A o U F J P U E N P T i k g X H U w M D N l X H U w M D N l I O C 4 g e C 4 r e C 4 h + C 4 l + C 4 u O C 4 m e C 4 o + C 4 p + C 4 o e C 4 r e C 4 q u C 4 s e C 4 h + C 4 q + C 4 s u C 4 o + C 4 t O C 4 o e C 4 l + C 4 o + C 4 s e C 4 n u C 4 o u C 5 j O C 5 g e C 4 p e C 4 s O C 4 g e C 4 r e C 4 h + C 4 l + C 4 o + C 4 s e C 4 q u C 4 l e C 5 j O C 5 g O C 4 n u C 4 t + C 5 i C 9 B d X R v U m V t b 3 Z l Z E N v b H V t b n M x L n v g u K v g u K X g u L H g u I H g u J f g u K P g u L H g u J 7 g u K L g u Y w s M H 0 m c X V v d D s s J n F 1 b 3 Q 7 U 2 V j d G l v b j E v 4 L i t 4 L i q 4 L i x 4 L i H 4 L i r 4 L i y 4 L i j 4 L i 0 4 L i h 4 L i X 4 L i j 4 L i x 4 L i e 4 L i i 4 L m M 4 L m B 4 L i l 4 L i w 4 L i B 4 L m I 4 L i t 4 L i q 4 L i j 4 L m J 4 L i y 4 L i H I C h Q U k 9 Q Q 0 9 O K S B c d T A w M 2 V c d T A w M 2 U g 4 L i B 4 L i t 4 L i H 4 L i X 4 L i 4 4 L i Z 4 L i j 4 L i n 4 L i h 4 L i t 4 L i q 4 L i x 4 L i H 4 L i r 4 L i y 4 L i j 4 L i 0 4 L i h 4 L i X 4 L i j 4 L i x 4 L i e 4 L i i 4 L m M 4 L m B 4 L i l 4 L i w 4 L i B 4 L i t 4 L i H 4 L i X 4 L i j 4 L i x 4 L i q 4 L i V 4 L m M 4 L m A 4 L i e 4 L i 3 4 L m I L 0 F 1 d G 9 S Z W 1 v d m V k Q 2 9 s d W 1 u c z E u e + C 5 g O C 4 m + C 4 t O C 4 l C w x f S Z x d W 9 0 O y w m c X V v d D t T Z W N 0 a W 9 u M S / g u K 3 g u K r g u L H g u I f g u K v g u L L g u K P g u L T g u K H g u J f g u K P g u L H g u J 7 g u K L g u Y z g u Y H g u K X g u L D g u I H g u Y j g u K 3 g u K r g u K P g u Y n g u L L g u I c g K F B S T 1 B D T 0 4 p I F x 1 M D A z Z V x 1 M D A z Z S D g u I H g u K 3 g u I f g u J f g u L j g u J n g u K P g u K f g u K H g u K 3 g u K r g u L H g u I f g u K v g u L L g u K P g u L T g u K H g u J f g u K P g u L H g u J 7 g u K L g u Y z g u Y H g u K X g u L D g u I H g u K 3 g u I f g u J f g u K P g u L H g u K r g u J X g u Y z g u Y D g u J 7 g u L f g u Y g v Q X V 0 b 1 J l b W 9 2 Z W R D b 2 x 1 b W 5 z M S 5 7 4 L i q 4 L i 5 4 L i H 4 L i q 4 L i 4 4 L i U L D J 9 J n F 1 b 3 Q 7 L C Z x d W 9 0 O 1 N l Y 3 R p b 2 4 x L + C 4 r e C 4 q u C 4 s e C 4 h + C 4 q + C 4 s u C 4 o + C 4 t O C 4 o e C 4 l + C 4 o + C 4 s e C 4 n u C 4 o u C 5 j O C 5 g e C 4 p e C 4 s O C 4 g e C 5 i O C 4 r e C 4 q u C 4 o + C 5 i e C 4 s u C 4 h y A o U F J P U E N P T i k g X H U w M D N l X H U w M D N l I O C 4 g e C 4 r e C 4 h + C 4 l + C 4 u O C 4 m e C 4 o + C 4 p + C 4 o e C 4 r e C 4 q u C 4 s e C 4 h + C 4 q + C 4 s u C 4 o + C 4 t O C 4 o e C 4 l + C 4 o + C 4 s e C 4 n u C 4 o u C 5 j O C 5 g e C 4 p e C 4 s O C 4 g e C 4 r e C 4 h + C 4 l + C 4 o + C 4 s e C 4 q u C 4 l e C 5 j O C 5 g O C 4 n u C 4 t + C 5 i C 9 B d X R v U m V t b 3 Z l Z E N v b H V t b n M x L n v g u J X g u Y j g u L P g u K r g u L j g u J Q s M 3 0 m c X V v d D s s J n F 1 b 3 Q 7 U 2 V j d G l v b j E v 4 L i t 4 L i q 4 L i x 4 L i H 4 L i r 4 L i y 4 L i j 4 L i 0 4 L i h 4 L i X 4 L i j 4 L i x 4 L i e 4 L i i 4 L m M 4 L m B 4 L i l 4 L i w 4 L i B 4 L m I 4 L i t 4 L i q 4 L i j 4 L m J 4 L i y 4 L i H I C h Q U k 9 Q Q 0 9 O K S B c d T A w M 2 V c d T A w M 2 U g 4 L i B 4 L i t 4 L i H 4 L i X 4 L i 4 4 L i Z 4 L i j 4 L i n 4 L i h 4 L i t 4 L i q 4 L i x 4 L i H 4 L i r 4 L i y 4 L i j 4 L i 0 4 L i h 4 L i X 4 L i j 4 L i x 4 L i e 4 L i i 4 L m M 4 L m B 4 L i l 4 L i w 4 L i B 4 L i t 4 L i H 4 L i X 4 L i j 4 L i x 4 L i q 4 L i V 4 L m M 4 L m A 4 L i e 4 L i 3 4 L m I L 0 F 1 d G 9 S Z W 1 v d m V k Q 2 9 s d W 1 u c z E u e + C 4 p e C 5 i O C 4 s u C 4 q u C 4 u O C 4 l C w 0 f S Z x d W 9 0 O y w m c X V v d D t T Z W N 0 a W 9 u M S / g u K 3 g u K r g u L H g u I f g u K v g u L L g u K P g u L T g u K H g u J f g u K P g u L H g u J 7 g u K L g u Y z g u Y H g u K X g u L D g u I H g u Y j g u K 3 g u K r g u K P g u Y n g u L L g u I c g K F B S T 1 B D T 0 4 p I F x 1 M D A z Z V x 1 M D A z Z S D g u I H g u K 3 g u I f g u J f g u L j g u J n g u K P g u K f g u K H g u K 3 g u K r g u L H g u I f g u K v g u L L g u K P g u L T g u K H g u J f g u K P g u L H g u J 7 g u K L g u Y z g u Y H g u K X g u L D g u I H g u K 3 g u I f g u J f g u K P g u L H g u K r g u J X g u Y z g u Y D g u J 7 g u L f g u Y g v Q X V 0 b 1 J l b W 9 2 Z W R D b 2 x 1 b W 5 z M S 5 7 4 L m A 4 L i b 4 L i l 4 L i 1 4 L m I 4 L i i 4 L i Z I O C 5 g e C 4 m + C 4 p e C 4 h y w 1 f S Z x d W 9 0 O y w m c X V v d D t T Z W N 0 a W 9 u M S / g u K 3 g u K r g u L H g u I f g u K v g u L L g u K P g u L T g u K H g u J f g u K P g u L H g u J 7 g u K L g u Y z g u Y H g u K X g u L D g u I H g u Y j g u K 3 g u K r g u K P g u Y n g u L L g u I c g K F B S T 1 B D T 0 4 p I F x 1 M D A z Z V x 1 M D A z Z S D g u I H g u K 3 g u I f g u J f g u L j g u J n g u K P g u K f g u K H g u K 3 g u K r g u L H g u I f g u K v g u L L g u K P g u L T g u K H g u J f g u K P g u L H g u J 7 g u K L g u Y z g u Y H g u K X g u L D g u I H g u K 3 g u I f g u J f g u K P g u L H g u K r g u J X g u Y z g u Y D g u J 7 g u L f g u Y g v Q X V 0 b 1 J l b W 9 2 Z W R D b 2 x 1 b W 5 z M S 5 7 J e C 5 g O C 4 m + C 4 p e C 4 t e C 5 i O C 4 o u C 4 m S D g u Y H g u J v g u K X g u I c s N n 0 m c X V v d D s s J n F 1 b 3 Q 7 U 2 V j d G l v b j E v 4 L i t 4 L i q 4 L i x 4 L i H 4 L i r 4 L i y 4 L i j 4 L i 0 4 L i h 4 L i X 4 L i j 4 L i x 4 L i e 4 L i i 4 L m M 4 L m B 4 L i l 4 L i w 4 L i B 4 L m I 4 L i t 4 L i q 4 L i j 4 L m J 4 L i y 4 L i H I C h Q U k 9 Q Q 0 9 O K S B c d T A w M 2 V c d T A w M 2 U g 4 L i B 4 L i t 4 L i H 4 L i X 4 L i 4 4 L i Z 4 L i j 4 L i n 4 L i h 4 L i t 4 L i q 4 L i x 4 L i H 4 L i r 4 L i y 4 L i j 4 L i 0 4 L i h 4 L i X 4 L i j 4 L i x 4 L i e 4 L i i 4 L m M 4 L m B 4 L i l 4 L i w 4 L i B 4 L i t 4 L i H 4 L i X 4 L i j 4 L i x 4 L i q 4 L i V 4 L m M 4 L m A 4 L i e 4 L i 3 4 L m I L 0 F 1 d G 9 S Z W 1 v d m V k Q 2 9 s d W 1 u c z E u e + C 5 g O C 4 q u C 4 m e C 4 r S D g u I v g u L f g u Y n g u K 0 s N 3 0 m c X V v d D s s J n F 1 b 3 Q 7 U 2 V j d G l v b j E v 4 L i t 4 L i q 4 L i x 4 L i H 4 L i r 4 L i y 4 L i j 4 L i 0 4 L i h 4 L i X 4 L i j 4 L i x 4 L i e 4 L i i 4 L m M 4 L m B 4 L i l 4 L i w 4 L i B 4 L m I 4 L i t 4 L i q 4 L i j 4 L m J 4 L i y 4 L i H I C h Q U k 9 Q Q 0 9 O K S B c d T A w M 2 V c d T A w M 2 U g 4 L i B 4 L i t 4 L i H 4 L i X 4 L i 4 4 L i Z 4 L i j 4 L i n 4 L i h 4 L i t 4 L i q 4 L i x 4 L i H 4 L i r 4 L i y 4 L i j 4 L i 0 4 L i h 4 L i X 4 L i j 4 L i x 4 L i e 4 L i i 4 L m M 4 L m B 4 L i l 4 L i w 4 L i B 4 L i t 4 L i H 4 L i X 4 L i j 4 L i x 4 L i q 4 L i V 4 L m M 4 L m A 4 L i e 4 L i 3 4 L m I L 0 F 1 d G 9 S Z W 1 v d m V k Q 2 9 s d W 1 u c z E u e + C 5 g O C 4 q u C 4 m e C 4 r S D g u I L g u L L g u K I s O H 0 m c X V v d D s s J n F 1 b 3 Q 7 U 2 V j d G l v b j E v 4 L i t 4 L i q 4 L i x 4 L i H 4 L i r 4 L i y 4 L i j 4 L i 0 4 L i h 4 L i X 4 L i j 4 L i x 4 L i e 4 L i i 4 L m M 4 L m B 4 L i l 4 L i w 4 L i B 4 L m I 4 L i t 4 L i q 4 L i j 4 L m J 4 L i y 4 L i H I C h Q U k 9 Q Q 0 9 O K S B c d T A w M 2 V c d T A w M 2 U g 4 L i B 4 L i t 4 L i H 4 L i X 4 L i 4 4 L i Z 4 L i j 4 L i n 4 L i h 4 L i t 4 L i q 4 L i x 4 L i H 4 L i r 4 L i y 4 L i j 4 L i 0 4 L i h 4 L i X 4 L i j 4 L i x 4 L i e 4 L i i 4 L m M 4 L m B 4 L i l 4 L i w 4 L i B 4 L i t 4 L i H 4 L i X 4 L i j 4 L i x 4 L i q 4 L i V 4 L m M 4 L m A 4 L i e 4 L i 3 4 L m I L 0 F 1 d G 9 S Z W 1 v d m V k Q 2 9 s d W 1 u c z E u e + C 4 m + C 4 o + C 4 t O C 4 o e C 4 s u C 4 k y A o 4 L i r 4 L i 4 4 L m J 4 L i Z K S w 5 f S Z x d W 9 0 O y w m c X V v d D t T Z W N 0 a W 9 u M S / g u K 3 g u K r g u L H g u I f g u K v g u L L g u K P g u L T g u K H g u J f g u K P g u L H g u J 7 g u K L g u Y z g u Y H g u K X g u L D g u I H g u Y j g u K 3 g u K r g u K P g u Y n g u L L g u I c g K F B S T 1 B D T 0 4 p I F x 1 M D A z Z V x 1 M D A z Z S D g u I H g u K 3 g u I f g u J f g u L j g u J n g u K P g u K f g u K H g u K 3 g u K r g u L H g u I f g u K v g u L L g u K P g u L T g u K H g u J f g u K P g u L H g u J 7 g u K L g u Y z g u Y H g u K X g u L D g u I H g u K 3 g u I f g u J f g u K P g u L H g u K r g u J X g u Y z g u Y D g u J 7 g u L f g u Y g v Q X V 0 b 1 J l b W 9 2 Z W R D b 2 x 1 b W 5 z M S 5 7 4 L i h 4 L i 5 4 L i l 4 L i E 4 L m I 4 L i y I C h c d T A w M j c w M D A g 4 L i a 4 L i y 4 L i X K S w x M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y V F M C V C O C V B R C V F M C V C O C V B Q S V F M C V C O C V C M S V F M C V C O C U 4 N y V F M C V C O C V B Q i V F M C V C O C V C M i V F M C V C O C V B M y V F M C V C O C V C N C V F M C V C O C V B M S V F M C V C O C U 5 N y V F M C V C O C V B M y V F M C V C O C V C M S V F M C V C O C U 5 R S V F M C V C O C V B M i V F M C V C O S U 4 Q y V F M C V C O S U 4 M S V F M C V C O C V B N S V F M C V C O C V C M C V F M C V C O C U 4 M S V F M C V C O S U 4 O C V F M C V C O C V B R C V F M C V C O C V B Q S V F M C V C O C V B M y V F M C V C O S U 4 O S V F M C V C O C V C M i V F M C V C O C U 4 N y U y M C h Q U k 9 Q Q 0 9 O K S U y M C U z R S U z R S U y M C V F M C V C O C U 4 M S V F M C V C O C V B R C V F M C V C O C U 4 N y V F M C V C O C U 5 N y V F M C V C O C V C O C V F M C V C O C U 5 O S V F M C V C O C V B M y V F M C V C O C V B N y V F M C V C O C V B M S V F M C V C O C V B R C V F M C V C O C V B Q S V F M C V C O C V C M S V F M C V C O C U 4 N y V F M C V C O C V B Q i V F M C V C O C V C M i V F M C V C O C V B M y V F M C V C O C V C N C V F M C V C O C V B M S V F M C V C O C U 5 N y V F M C V C O C V B M y V F M C V C O C V C M S V F M C V C O C U 5 R S V F M C V C O C V B M i V F M C V C O S U 4 Q y V F M C V C O S U 4 M S V F M C V C O C V B N S V F M C V C O C V C M C V F M C V C O C U 4 M S V F M C V C O C V B R C V F M C V C O C U 4 N y V F M C V C O C U 5 N y V F M C V C O C V B M y V F M C V C O C V C M S V F M C V C O C V B Q S V F M C V C O C U 5 N S V F M C V C O S U 4 Q y U y M C g 0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T A l Q j g l Q U Q l R T A l Q j g l Q U E l R T A l Q j g l Q j E l R T A l Q j g l O D c l R T A l Q j g l Q U I l R T A l Q j g l Q j I l R T A l Q j g l Q T M l R T A l Q j g l Q j Q l R T A l Q j g l Q T E l R T A l Q j g l O T c l R T A l Q j g l Q T M l R T A l Q j g l Q j E l R T A l Q j g l O U U l R T A l Q j g l Q T I l R T A l Q j k l O E M l R T A l Q j k l O D E l R T A l Q j g l Q T U l R T A l Q j g l Q j A l R T A l Q j g l O D E l R T A l Q j k l O D g l R T A l Q j g l Q U Q l R T A l Q j g l Q U E l R T A l Q j g l Q T M l R T A l Q j k l O D k l R T A l Q j g l Q j I l R T A l Q j g l O D c l M j A o U F J P U E N P T i k l M j A l M 0 U l M 0 U l M j A l R T A l Q j g l O D E l R T A l Q j g l Q U Q l R T A l Q j g l O D c l R T A l Q j g l O T c l R T A l Q j g l Q j g l R T A l Q j g l O T k l R T A l Q j g l Q T M l R T A l Q j g l Q T c l R T A l Q j g l Q T E l R T A l Q j g l Q U Q l R T A l Q j g l Q U E l R T A l Q j g l Q j E l R T A l Q j g l O D c l R T A l Q j g l Q U I l R T A l Q j g l Q j I l R T A l Q j g l Q T M l R T A l Q j g l Q j Q l R T A l Q j g l Q T E l R T A l Q j g l O T c l R T A l Q j g l Q T M l R T A l Q j g l Q j E l R T A l Q j g l O U U l R T A l Q j g l Q T I l R T A l Q j k l O E M l R T A l Q j k l O D E l R T A l Q j g l Q T U l R T A l Q j g l Q j A l R T A l Q j g l O D E l R T A l Q j g l Q U Q l R T A l Q j g l O D c l R T A l Q j g l O T c l R T A l Q j g l Q T M l R T A l Q j g l Q j E l R T A l Q j g l Q U E l R T A l Q j g l O T U l R T A l Q j k l O E M l M j A o N C k v R G F 0 Y T E 4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U w J U I 4 J U F E J U U w J U I 4 J U F B J U U w J U I 4 J U I x J U U w J U I 4 J T g 3 J U U w J U I 4 J U F C J U U w J U I 4 J U I y J U U w J U I 4 J U E z J U U w J U I 4 J U I 0 J U U w J U I 4 J U E x J U U w J U I 4 J T k 3 J U U w J U I 4 J U E z J U U w J U I 4 J U I x J U U w J U I 4 J T l F J U U w J U I 4 J U E y J U U w J U I 5 J T h D J U U w J U I 5 J T g x J U U w J U I 4 J U E 1 J U U w J U I 4 J U I w J U U w J U I 4 J T g x J U U w J U I 5 J T g 4 J U U w J U I 4 J U F E J U U w J U I 4 J U F B J U U w J U I 4 J U E z J U U w J U I 5 J T g 5 J U U w J U I 4 J U I y J U U w J U I 4 J T g 3 J T I w K F B S T 1 B D T 0 4 p J T I w J T N F J T N F J T I w J U U w J U I 4 J T g x J U U w J U I 4 J U F E J U U w J U I 4 J T g 3 J U U w J U I 4 J T k 3 J U U w J U I 4 J U I 4 J U U w J U I 4 J T k 5 J U U w J U I 4 J U E z J U U w J U I 4 J U E 3 J U U w J U I 4 J U E x J U U w J U I 4 J U F E J U U w J U I 4 J U F B J U U w J U I 4 J U I x J U U w J U I 4 J T g 3 J U U w J U I 4 J U F C J U U w J U I 4 J U I y J U U w J U I 4 J U E z J U U w J U I 4 J U I 0 J U U w J U I 4 J U E x J U U w J U I 4 J T k 3 J U U w J U I 4 J U E z J U U w J U I 4 J U I x J U U w J U I 4 J T l F J U U w J U I 4 J U E y J U U w J U I 5 J T h D J U U w J U I 5 J T g x J U U w J U I 4 J U E 1 J U U w J U I 4 J U I w J U U w J U I 4 J T g x J U U w J U I 4 J U F E J U U w J U I 4 J T g 3 J U U w J U I 4 J T k 3 J U U w J U I 4 J U E z J U U w J U I 4 J U I x J U U w J U I 4 J U F B J U U w J U I 4 J T k 1 J U U w J U I 5 J T h D J T I w K D Q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U w J U I 4 J U F E J U U w J U I 4 J U F B J U U w J U I 4 J U I x J U U w J U I 4 J T g 3 J U U w J U I 4 J U F C J U U w J U I 4 J U I y J U U w J U I 4 J U E z J U U w J U I 4 J U I 0 J U U w J U I 4 J U E x J U U w J U I 4 J T k 3 J U U w J U I 4 J U E z J U U w J U I 4 J U I x J U U w J U I 4 J T l F J U U w J U I 4 J U E y J U U w J U I 5 J T h D J U U w J U I 5 J T g x J U U w J U I 4 J U E 1 J U U w J U I 4 J U I w J U U w J U I 4 J T g x J U U w J U I 5 J T g 4 J U U w J U I 4 J U F E J U U w J U I 4 J U F B J U U w J U I 4 J U E z J U U w J U I 5 J T g 5 J U U w J U I 4 J U I y J U U w J U I 4 J T g 3 J T I w K F B S T 1 B D T 0 4 p J T I w J T N F J T N F J T I w J U U w J U I 4 J T l B J U U w J U I 4 J U E z J U U w J U I 4 J U I 0 J U U w J U I 4 J T g x J U U w J U I 4 J U I y J U U w J U I 4 J U E z J U U w J U I 4 J U E z J U U w J U I 4 J U I x J U U w J U I 4 J T l B J U U w J U I 5 J T g w J U U w J U I 4 J U F C J U U w J U I 4 J U E x J U U w J U I 4 J U I y J U U w J U I 4 J T g x J U U w J U I 5 J T g 4 J U U w J U I 4 J U F E J U U w J U I 4 J U F B J U U w J U I 4 J U E z J U U w J U I 5 J T g 5 J U U w J U I 4 J U I y J U U w J U I 4 J T g 3 J T I w K E N P T l M p J T I w K D Q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S I g L z 4 8 R W 5 0 c n k g V H l w Z T 0 i U X V l c n l J R C I g V m F s d W U 9 I n M w O G J i Y m Y 4 M i 0 y Z D N j L T Q 0 N m E t O D I 5 N S 0 x Y m I 4 Y T M 0 Z j Y 4 N T Q i I C 8 + P E V u d H J 5 I F R 5 c G U 9 I k Z p b G x F c n J v c k N v Z G U i I F Z h b H V l P S J z V W 5 r b m 9 3 b i I g L z 4 8 R W 5 0 c n k g V H l w Z T 0 i Q W R k Z W R U b 0 R h d G F N b 2 R l b C I g V m F s d W U 9 I m w w I i A v P j x F b n R y e S B U e X B l P S J G a W x s T G F z d F V w Z G F 0 Z W Q i I F Z h b H V l P S J k M j A y N C 0 w N C 0 x O F Q x M D o x M D o x N i 4 2 N D Q 5 N j g x W i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E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+ C 4 r e C 4 q u C 4 s e C 4 h + C 4 q + C 4 s u C 4 o + C 4 t O C 4 o e C 4 l + C 4 o + C 4 s e C 4 n u C 4 o u C 5 j O C 5 g e C 4 p e C 4 s O C 4 g e C 5 i O C 4 r e C 4 q u C 4 o + C 5 i e C 4 s u C 4 h y A o U F J P U E N P T i k g X H U w M D N l X H U w M D N l I O C 4 m u C 4 o + C 4 t O C 4 g e C 4 s u C 4 o + C 4 o + C 4 s e C 4 m u C 5 g O C 4 q + C 4 o e C 4 s u C 4 g e C 5 i O C 4 r e C 4 q u C 4 o + C 5 i e C 4 s u C 4 h y A o Q 0 9 O U y k v Q X V 0 b 1 J l b W 9 2 Z W R D b 2 x 1 b W 5 z M S 5 7 4 L i r 4 L i l 4 L i x 4 L i B 4 L i X 4 L i j 4 L i x 4 L i e 4 L i i 4 L m M L D B 9 J n F 1 b 3 Q 7 L C Z x d W 9 0 O 1 N l Y 3 R p b 2 4 x L + C 4 r e C 4 q u C 4 s e C 4 h + C 4 q + C 4 s u C 4 o + C 4 t O C 4 o e C 4 l + C 4 o + C 4 s e C 4 n u C 4 o u C 5 j O C 5 g e C 4 p e C 4 s O C 4 g e C 5 i O C 4 r e C 4 q u C 4 o + C 5 i e C 4 s u C 4 h y A o U F J P U E N P T i k g X H U w M D N l X H U w M D N l I O C 4 m u C 4 o + C 4 t O C 4 g e C 4 s u C 4 o + C 4 o + C 4 s e C 4 m u C 5 g O C 4 q + C 4 o e C 4 s u C 4 g e C 5 i O C 4 r e C 4 q u C 4 o + C 5 i e C 4 s u C 4 h y A o Q 0 9 O U y k v Q X V 0 b 1 J l b W 9 2 Z W R D b 2 x 1 b W 5 z M S 5 7 4 L m A 4 L i b 4 L i 0 4 L i U L D F 9 J n F 1 b 3 Q 7 L C Z x d W 9 0 O 1 N l Y 3 R p b 2 4 x L + C 4 r e C 4 q u C 4 s e C 4 h + C 4 q + C 4 s u C 4 o + C 4 t O C 4 o e C 4 l + C 4 o + C 4 s e C 4 n u C 4 o u C 5 j O C 5 g e C 4 p e C 4 s O C 4 g e C 5 i O C 4 r e C 4 q u C 4 o + C 5 i e C 4 s u C 4 h y A o U F J P U E N P T i k g X H U w M D N l X H U w M D N l I O C 4 m u C 4 o + C 4 t O C 4 g e C 4 s u C 4 o + C 4 o + C 4 s e C 4 m u C 5 g O C 4 q + C 4 o e C 4 s u C 4 g e C 5 i O C 4 r e C 4 q u C 4 o + C 5 i e C 4 s u C 4 h y A o Q 0 9 O U y k v Q X V 0 b 1 J l b W 9 2 Z W R D b 2 x 1 b W 5 z M S 5 7 4 L i q 4 L i 5 4 L i H 4 L i q 4 L i 4 4 L i U L D J 9 J n F 1 b 3 Q 7 L C Z x d W 9 0 O 1 N l Y 3 R p b 2 4 x L + C 4 r e C 4 q u C 4 s e C 4 h + C 4 q + C 4 s u C 4 o + C 4 t O C 4 o e C 4 l + C 4 o + C 4 s e C 4 n u C 4 o u C 5 j O C 5 g e C 4 p e C 4 s O C 4 g e C 5 i O C 4 r e C 4 q u C 4 o + C 5 i e C 4 s u C 4 h y A o U F J P U E N P T i k g X H U w M D N l X H U w M D N l I O C 4 m u C 4 o + C 4 t O C 4 g e C 4 s u C 4 o + C 4 o + C 4 s e C 4 m u C 5 g O C 4 q + C 4 o e C 4 s u C 4 g e C 5 i O C 4 r e C 4 q u C 4 o + C 5 i e C 4 s u C 4 h y A o Q 0 9 O U y k v Q X V 0 b 1 J l b W 9 2 Z W R D b 2 x 1 b W 5 z M S 5 7 4 L i V 4 L m I 4 L i z 4 L i q 4 L i 4 4 L i U L D N 9 J n F 1 b 3 Q 7 L C Z x d W 9 0 O 1 N l Y 3 R p b 2 4 x L + C 4 r e C 4 q u C 4 s e C 4 h + C 4 q + C 4 s u C 4 o + C 4 t O C 4 o e C 4 l + C 4 o + C 4 s e C 4 n u C 4 o u C 5 j O C 5 g e C 4 p e C 4 s O C 4 g e C 5 i O C 4 r e C 4 q u C 4 o + C 5 i e C 4 s u C 4 h y A o U F J P U E N P T i k g X H U w M D N l X H U w M D N l I O C 4 m u C 4 o + C 4 t O C 4 g e C 4 s u C 4 o + C 4 o + C 4 s e C 4 m u C 5 g O C 4 q + C 4 o e C 4 s u C 4 g e C 5 i O C 4 r e C 4 q u C 4 o + C 5 i e C 4 s u C 4 h y A o Q 0 9 O U y k v Q X V 0 b 1 J l b W 9 2 Z W R D b 2 x 1 b W 5 z M S 5 7 4 L i l 4 L m I 4 L i y 4 L i q 4 L i 4 4 L i U L D R 9 J n F 1 b 3 Q 7 L C Z x d W 9 0 O 1 N l Y 3 R p b 2 4 x L + C 4 r e C 4 q u C 4 s e C 4 h + C 4 q + C 4 s u C 4 o + C 4 t O C 4 o e C 4 l + C 4 o + C 4 s e C 4 n u C 4 o u C 5 j O C 5 g e C 4 p e C 4 s O C 4 g e C 5 i O C 4 r e C 4 q u C 4 o + C 5 i e C 4 s u C 4 h y A o U F J P U E N P T i k g X H U w M D N l X H U w M D N l I O C 4 m u C 4 o + C 4 t O C 4 g e C 4 s u C 4 o + C 4 o + C 4 s e C 4 m u C 5 g O C 4 q + C 4 o e C 4 s u C 4 g e C 5 i O C 4 r e C 4 q u C 4 o + C 5 i e C 4 s u C 4 h y A o Q 0 9 O U y k v Q X V 0 b 1 J l b W 9 2 Z W R D b 2 x 1 b W 5 z M S 5 7 4 L m A 4 L i b 4 L i l 4 L i 1 4 L m I 4 L i i 4 L i Z I O C 5 g e C 4 m + C 4 p e C 4 h y w 1 f S Z x d W 9 0 O y w m c X V v d D t T Z W N 0 a W 9 u M S / g u K 3 g u K r g u L H g u I f g u K v g u L L g u K P g u L T g u K H g u J f g u K P g u L H g u J 7 g u K L g u Y z g u Y H g u K X g u L D g u I H g u Y j g u K 3 g u K r g u K P g u Y n g u L L g u I c g K F B S T 1 B D T 0 4 p I F x 1 M D A z Z V x 1 M D A z Z S D g u J r g u K P g u L T g u I H g u L L g u K P g u K P g u L H g u J r g u Y D g u K v g u K H g u L L g u I H g u Y j g u K 3 g u K r g u K P g u Y n g u L L g u I c g K E N P T l M p L 0 F 1 d G 9 S Z W 1 v d m V k Q 2 9 s d W 1 u c z E u e y X g u Y D g u J v g u K X g u L X g u Y j g u K L g u J k g 4 L m B 4 L i b 4 L i l 4 L i H L D Z 9 J n F 1 b 3 Q 7 L C Z x d W 9 0 O 1 N l Y 3 R p b 2 4 x L + C 4 r e C 4 q u C 4 s e C 4 h + C 4 q + C 4 s u C 4 o + C 4 t O C 4 o e C 4 l + C 4 o + C 4 s e C 4 n u C 4 o u C 5 j O C 5 g e C 4 p e C 4 s O C 4 g e C 5 i O C 4 r e C 4 q u C 4 o + C 5 i e C 4 s u C 4 h y A o U F J P U E N P T i k g X H U w M D N l X H U w M D N l I O C 4 m u C 4 o + C 4 t O C 4 g e C 4 s u C 4 o + C 4 o + C 4 s e C 4 m u C 5 g O C 4 q + C 4 o e C 4 s u C 4 g e C 5 i O C 4 r e C 4 q u C 4 o + C 5 i e C 4 s u C 4 h y A o Q 0 9 O U y k v Q X V 0 b 1 J l b W 9 2 Z W R D b 2 x 1 b W 5 z M S 5 7 4 L m A 4 L i q 4 L i Z 4 L i t I O C 4 i + C 4 t + C 5 i e C 4 r S w 3 f S Z x d W 9 0 O y w m c X V v d D t T Z W N 0 a W 9 u M S / g u K 3 g u K r g u L H g u I f g u K v g u L L g u K P g u L T g u K H g u J f g u K P g u L H g u J 7 g u K L g u Y z g u Y H g u K X g u L D g u I H g u Y j g u K 3 g u K r g u K P g u Y n g u L L g u I c g K F B S T 1 B D T 0 4 p I F x 1 M D A z Z V x 1 M D A z Z S D g u J r g u K P g u L T g u I H g u L L g u K P g u K P g u L H g u J r g u Y D g u K v g u K H g u L L g u I H g u Y j g u K 3 g u K r g u K P g u Y n g u L L g u I c g K E N P T l M p L 0 F 1 d G 9 S Z W 1 v d m V k Q 2 9 s d W 1 u c z E u e + C 5 g O C 4 q u C 4 m e C 4 r S D g u I L g u L L g u K I s O H 0 m c X V v d D s s J n F 1 b 3 Q 7 U 2 V j d G l v b j E v 4 L i t 4 L i q 4 L i x 4 L i H 4 L i r 4 L i y 4 L i j 4 L i 0 4 L i h 4 L i X 4 L i j 4 L i x 4 L i e 4 L i i 4 L m M 4 L m B 4 L i l 4 L i w 4 L i B 4 L m I 4 L i t 4 L i q 4 L i j 4 L m J 4 L i y 4 L i H I C h Q U k 9 Q Q 0 9 O K S B c d T A w M 2 V c d T A w M 2 U g 4 L i a 4 L i j 4 L i 0 4 L i B 4 L i y 4 L i j 4 L i j 4 L i x 4 L i a 4 L m A 4 L i r 4 L i h 4 L i y 4 L i B 4 L m I 4 L i t 4 L i q 4 L i j 4 L m J 4 L i y 4 L i H I C h D T 0 5 T K S 9 B d X R v U m V t b 3 Z l Z E N v b H V t b n M x L n v g u J v g u K P g u L T g u K H g u L L g u J M g K O C 4 q + C 4 u O C 5 i e C 4 m S k s O X 0 m c X V v d D s s J n F 1 b 3 Q 7 U 2 V j d G l v b j E v 4 L i t 4 L i q 4 L i x 4 L i H 4 L i r 4 L i y 4 L i j 4 L i 0 4 L i h 4 L i X 4 L i j 4 L i x 4 L i e 4 L i i 4 L m M 4 L m B 4 L i l 4 L i w 4 L i B 4 L m I 4 L i t 4 L i q 4 L i j 4 L m J 4 L i y 4 L i H I C h Q U k 9 Q Q 0 9 O K S B c d T A w M 2 V c d T A w M 2 U g 4 L i a 4 L i j 4 L i 0 4 L i B 4 L i y 4 L i j 4 L i j 4 L i x 4 L i a 4 L m A 4 L i r 4 L i h 4 L i y 4 L i B 4 L m I 4 L i t 4 L i q 4 L i j 4 L m J 4 L i y 4 L i H I C h D T 0 5 T K S 9 B d X R v U m V t b 3 Z l Z E N v b H V t b n M x L n v g u K H g u L n g u K X g u I T g u Y j g u L I g K F x 1 M D A y N z A w M C D g u J r g u L L g u J c p L D E w f S Z x d W 9 0 O 1 0 s J n F 1 b 3 Q 7 Q 2 9 s d W 1 u Q 2 9 1 b n Q m c X V v d D s 6 M T E s J n F 1 b 3 Q 7 S 2 V 5 Q 2 9 s d W 1 u T m F t Z X M m c X V v d D s 6 W 1 0 s J n F 1 b 3 Q 7 Q 2 9 s d W 1 u S W R l b n R p d G l l c y Z x d W 9 0 O z p b J n F 1 b 3 Q 7 U 2 V j d G l v b j E v 4 L i t 4 L i q 4 L i x 4 L i H 4 L i r 4 L i y 4 L i j 4 L i 0 4 L i h 4 L i X 4 L i j 4 L i x 4 L i e 4 L i i 4 L m M 4 L m B 4 L i l 4 L i w 4 L i B 4 L m I 4 L i t 4 L i q 4 L i j 4 L m J 4 L i y 4 L i H I C h Q U k 9 Q Q 0 9 O K S B c d T A w M 2 V c d T A w M 2 U g 4 L i a 4 L i j 4 L i 0 4 L i B 4 L i y 4 L i j 4 L i j 4 L i x 4 L i a 4 L m A 4 L i r 4 L i h 4 L i y 4 L i B 4 L m I 4 L i t 4 L i q 4 L i j 4 L m J 4 L i y 4 L i H I C h D T 0 5 T K S 9 B d X R v U m V t b 3 Z l Z E N v b H V t b n M x L n v g u K v g u K X g u L H g u I H g u J f g u K P g u L H g u J 7 g u K L g u Y w s M H 0 m c X V v d D s s J n F 1 b 3 Q 7 U 2 V j d G l v b j E v 4 L i t 4 L i q 4 L i x 4 L i H 4 L i r 4 L i y 4 L i j 4 L i 0 4 L i h 4 L i X 4 L i j 4 L i x 4 L i e 4 L i i 4 L m M 4 L m B 4 L i l 4 L i w 4 L i B 4 L m I 4 L i t 4 L i q 4 L i j 4 L m J 4 L i y 4 L i H I C h Q U k 9 Q Q 0 9 O K S B c d T A w M 2 V c d T A w M 2 U g 4 L i a 4 L i j 4 L i 0 4 L i B 4 L i y 4 L i j 4 L i j 4 L i x 4 L i a 4 L m A 4 L i r 4 L i h 4 L i y 4 L i B 4 L m I 4 L i t 4 L i q 4 L i j 4 L m J 4 L i y 4 L i H I C h D T 0 5 T K S 9 B d X R v U m V t b 3 Z l Z E N v b H V t b n M x L n v g u Y D g u J v g u L T g u J Q s M X 0 m c X V v d D s s J n F 1 b 3 Q 7 U 2 V j d G l v b j E v 4 L i t 4 L i q 4 L i x 4 L i H 4 L i r 4 L i y 4 L i j 4 L i 0 4 L i h 4 L i X 4 L i j 4 L i x 4 L i e 4 L i i 4 L m M 4 L m B 4 L i l 4 L i w 4 L i B 4 L m I 4 L i t 4 L i q 4 L i j 4 L m J 4 L i y 4 L i H I C h Q U k 9 Q Q 0 9 O K S B c d T A w M 2 V c d T A w M 2 U g 4 L i a 4 L i j 4 L i 0 4 L i B 4 L i y 4 L i j 4 L i j 4 L i x 4 L i a 4 L m A 4 L i r 4 L i h 4 L i y 4 L i B 4 L m I 4 L i t 4 L i q 4 L i j 4 L m J 4 L i y 4 L i H I C h D T 0 5 T K S 9 B d X R v U m V t b 3 Z l Z E N v b H V t b n M x L n v g u K r g u L n g u I f g u K r g u L j g u J Q s M n 0 m c X V v d D s s J n F 1 b 3 Q 7 U 2 V j d G l v b j E v 4 L i t 4 L i q 4 L i x 4 L i H 4 L i r 4 L i y 4 L i j 4 L i 0 4 L i h 4 L i X 4 L i j 4 L i x 4 L i e 4 L i i 4 L m M 4 L m B 4 L i l 4 L i w 4 L i B 4 L m I 4 L i t 4 L i q 4 L i j 4 L m J 4 L i y 4 L i H I C h Q U k 9 Q Q 0 9 O K S B c d T A w M 2 V c d T A w M 2 U g 4 L i a 4 L i j 4 L i 0 4 L i B 4 L i y 4 L i j 4 L i j 4 L i x 4 L i a 4 L m A 4 L i r 4 L i h 4 L i y 4 L i B 4 L m I 4 L i t 4 L i q 4 L i j 4 L m J 4 L i y 4 L i H I C h D T 0 5 T K S 9 B d X R v U m V t b 3 Z l Z E N v b H V t b n M x L n v g u J X g u Y j g u L P g u K r g u L j g u J Q s M 3 0 m c X V v d D s s J n F 1 b 3 Q 7 U 2 V j d G l v b j E v 4 L i t 4 L i q 4 L i x 4 L i H 4 L i r 4 L i y 4 L i j 4 L i 0 4 L i h 4 L i X 4 L i j 4 L i x 4 L i e 4 L i i 4 L m M 4 L m B 4 L i l 4 L i w 4 L i B 4 L m I 4 L i t 4 L i q 4 L i j 4 L m J 4 L i y 4 L i H I C h Q U k 9 Q Q 0 9 O K S B c d T A w M 2 V c d T A w M 2 U g 4 L i a 4 L i j 4 L i 0 4 L i B 4 L i y 4 L i j 4 L i j 4 L i x 4 L i a 4 L m A 4 L i r 4 L i h 4 L i y 4 L i B 4 L m I 4 L i t 4 L i q 4 L i j 4 L m J 4 L i y 4 L i H I C h D T 0 5 T K S 9 B d X R v U m V t b 3 Z l Z E N v b H V t b n M x L n v g u K X g u Y j g u L L g u K r g u L j g u J Q s N H 0 m c X V v d D s s J n F 1 b 3 Q 7 U 2 V j d G l v b j E v 4 L i t 4 L i q 4 L i x 4 L i H 4 L i r 4 L i y 4 L i j 4 L i 0 4 L i h 4 L i X 4 L i j 4 L i x 4 L i e 4 L i i 4 L m M 4 L m B 4 L i l 4 L i w 4 L i B 4 L m I 4 L i t 4 L i q 4 L i j 4 L m J 4 L i y 4 L i H I C h Q U k 9 Q Q 0 9 O K S B c d T A w M 2 V c d T A w M 2 U g 4 L i a 4 L i j 4 L i 0 4 L i B 4 L i y 4 L i j 4 L i j 4 L i x 4 L i a 4 L m A 4 L i r 4 L i h 4 L i y 4 L i B 4 L m I 4 L i t 4 L i q 4 L i j 4 L m J 4 L i y 4 L i H I C h D T 0 5 T K S 9 B d X R v U m V t b 3 Z l Z E N v b H V t b n M x L n v g u Y D g u J v g u K X g u L X g u Y j g u K L g u J k g 4 L m B 4 L i b 4 L i l 4 L i H L D V 9 J n F 1 b 3 Q 7 L C Z x d W 9 0 O 1 N l Y 3 R p b 2 4 x L + C 4 r e C 4 q u C 4 s e C 4 h + C 4 q + C 4 s u C 4 o + C 4 t O C 4 o e C 4 l + C 4 o + C 4 s e C 4 n u C 4 o u C 5 j O C 5 g e C 4 p e C 4 s O C 4 g e C 5 i O C 4 r e C 4 q u C 4 o + C 5 i e C 4 s u C 4 h y A o U F J P U E N P T i k g X H U w M D N l X H U w M D N l I O C 4 m u C 4 o + C 4 t O C 4 g e C 4 s u C 4 o + C 4 o + C 4 s e C 4 m u C 5 g O C 4 q + C 4 o e C 4 s u C 4 g e C 5 i O C 4 r e C 4 q u C 4 o + C 5 i e C 4 s u C 4 h y A o Q 0 9 O U y k v Q X V 0 b 1 J l b W 9 2 Z W R D b 2 x 1 b W 5 z M S 5 7 J e C 5 g O C 4 m + C 4 p e C 4 t e C 5 i O C 4 o u C 4 m S D g u Y H g u J v g u K X g u I c s N n 0 m c X V v d D s s J n F 1 b 3 Q 7 U 2 V j d G l v b j E v 4 L i t 4 L i q 4 L i x 4 L i H 4 L i r 4 L i y 4 L i j 4 L i 0 4 L i h 4 L i X 4 L i j 4 L i x 4 L i e 4 L i i 4 L m M 4 L m B 4 L i l 4 L i w 4 L i B 4 L m I 4 L i t 4 L i q 4 L i j 4 L m J 4 L i y 4 L i H I C h Q U k 9 Q Q 0 9 O K S B c d T A w M 2 V c d T A w M 2 U g 4 L i a 4 L i j 4 L i 0 4 L i B 4 L i y 4 L i j 4 L i j 4 L i x 4 L i a 4 L m A 4 L i r 4 L i h 4 L i y 4 L i B 4 L m I 4 L i t 4 L i q 4 L i j 4 L m J 4 L i y 4 L i H I C h D T 0 5 T K S 9 B d X R v U m V t b 3 Z l Z E N v b H V t b n M x L n v g u Y D g u K r g u J n g u K 0 g 4 L i L 4 L i 3 4 L m J 4 L i t L D d 9 J n F 1 b 3 Q 7 L C Z x d W 9 0 O 1 N l Y 3 R p b 2 4 x L + C 4 r e C 4 q u C 4 s e C 4 h + C 4 q + C 4 s u C 4 o + C 4 t O C 4 o e C 4 l + C 4 o + C 4 s e C 4 n u C 4 o u C 5 j O C 5 g e C 4 p e C 4 s O C 4 g e C 5 i O C 4 r e C 4 q u C 4 o + C 5 i e C 4 s u C 4 h y A o U F J P U E N P T i k g X H U w M D N l X H U w M D N l I O C 4 m u C 4 o + C 4 t O C 4 g e C 4 s u C 4 o + C 4 o + C 4 s e C 4 m u C 5 g O C 4 q + C 4 o e C 4 s u C 4 g e C 5 i O C 4 r e C 4 q u C 4 o + C 5 i e C 4 s u C 4 h y A o Q 0 9 O U y k v Q X V 0 b 1 J l b W 9 2 Z W R D b 2 x 1 b W 5 z M S 5 7 4 L m A 4 L i q 4 L i Z 4 L i t I O C 4 g u C 4 s u C 4 o i w 4 f S Z x d W 9 0 O y w m c X V v d D t T Z W N 0 a W 9 u M S / g u K 3 g u K r g u L H g u I f g u K v g u L L g u K P g u L T g u K H g u J f g u K P g u L H g u J 7 g u K L g u Y z g u Y H g u K X g u L D g u I H g u Y j g u K 3 g u K r g u K P g u Y n g u L L g u I c g K F B S T 1 B D T 0 4 p I F x 1 M D A z Z V x 1 M D A z Z S D g u J r g u K P g u L T g u I H g u L L g u K P g u K P g u L H g u J r g u Y D g u K v g u K H g u L L g u I H g u Y j g u K 3 g u K r g u K P g u Y n g u L L g u I c g K E N P T l M p L 0 F 1 d G 9 S Z W 1 v d m V k Q 2 9 s d W 1 u c z E u e + C 4 m + C 4 o + C 4 t O C 4 o e C 4 s u C 4 k y A o 4 L i r 4 L i 4 4 L m J 4 L i Z K S w 5 f S Z x d W 9 0 O y w m c X V v d D t T Z W N 0 a W 9 u M S / g u K 3 g u K r g u L H g u I f g u K v g u L L g u K P g u L T g u K H g u J f g u K P g u L H g u J 7 g u K L g u Y z g u Y H g u K X g u L D g u I H g u Y j g u K 3 g u K r g u K P g u Y n g u L L g u I c g K F B S T 1 B D T 0 4 p I F x 1 M D A z Z V x 1 M D A z Z S D g u J r g u K P g u L T g u I H g u L L g u K P g u K P g u L H g u J r g u Y D g u K v g u K H g u L L g u I H g u Y j g u K 3 g u K r g u K P g u Y n g u L L g u I c g K E N P T l M p L 0 F 1 d G 9 S Z W 1 v d m V k Q 2 9 s d W 1 u c z E u e + C 4 o e C 4 u e C 4 p e C 4 h O C 5 i O C 4 s i A o X H U w M D I 3 M D A w I O C 4 m u C 4 s u C 4 l y k s M T B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8 l R T A l Q j g l Q U Q l R T A l Q j g l Q U E l R T A l Q j g l Q j E l R T A l Q j g l O D c l R T A l Q j g l Q U I l R T A l Q j g l Q j I l R T A l Q j g l Q T M l R T A l Q j g l Q j Q l R T A l Q j g l Q T E l R T A l Q j g l O T c l R T A l Q j g l Q T M l R T A l Q j g l Q j E l R T A l Q j g l O U U l R T A l Q j g l Q T I l R T A l Q j k l O E M l R T A l Q j k l O D E l R T A l Q j g l Q T U l R T A l Q j g l Q j A l R T A l Q j g l O D E l R T A l Q j k l O D g l R T A l Q j g l Q U Q l R T A l Q j g l Q U E l R T A l Q j g l Q T M l R T A l Q j k l O D k l R T A l Q j g l Q j I l R T A l Q j g l O D c l M j A o U F J P U E N P T i k l M j A l M 0 U l M 0 U l M j A l R T A l Q j g l O U E l R T A l Q j g l Q T M l R T A l Q j g l Q j Q l R T A l Q j g l O D E l R T A l Q j g l Q j I l R T A l Q j g l Q T M l R T A l Q j g l Q T M l R T A l Q j g l Q j E l R T A l Q j g l O U E l R T A l Q j k l O D A l R T A l Q j g l Q U I l R T A l Q j g l Q T E l R T A l Q j g l Q j I l R T A l Q j g l O D E l R T A l Q j k l O D g l R T A l Q j g l Q U Q l R T A l Q j g l Q U E l R T A l Q j g l Q T M l R T A l Q j k l O D k l R T A l Q j g l Q j I l R T A l Q j g l O D c l M j A o Q 0 9 O U y k l M j A o N C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U w J U I 4 J U F E J U U w J U I 4 J U F B J U U w J U I 4 J U I x J U U w J U I 4 J T g 3 J U U w J U I 4 J U F C J U U w J U I 4 J U I y J U U w J U I 4 J U E z J U U w J U I 4 J U I 0 J U U w J U I 4 J U E x J U U w J U I 4 J T k 3 J U U w J U I 4 J U E z J U U w J U I 4 J U I x J U U w J U I 4 J T l F J U U w J U I 4 J U E y J U U w J U I 5 J T h D J U U w J U I 5 J T g x J U U w J U I 4 J U E 1 J U U w J U I 4 J U I w J U U w J U I 4 J T g x J U U w J U I 5 J T g 4 J U U w J U I 4 J U F E J U U w J U I 4 J U F B J U U w J U I 4 J U E z J U U w J U I 5 J T g 5 J U U w J U I 4 J U I y J U U w J U I 4 J T g 3 J T I w K F B S T 1 B D T 0 4 p J T I w J T N F J T N F J T I w J U U w J U I 4 J T l B J U U w J U I 4 J U E z J U U w J U I 4 J U I 0 J U U w J U I 4 J T g x J U U w J U I 4 J U I y J U U w J U I 4 J U E z J U U w J U I 4 J U E z J U U w J U I 4 J U I x J U U w J U I 4 J T l B J U U w J U I 5 J T g w J U U w J U I 4 J U F C J U U w J U I 4 J U E x J U U w J U I 4 J U I y J U U w J U I 4 J T g x J U U w J U I 5 J T g 4 J U U w J U I 4 J U F E J U U w J U I 4 J U F B J U U w J U I 4 J U E z J U U w J U I 5 J T g 5 J U U w J U I 4 J U I y J U U w J U I 4 J T g 3 J T I w K E N P T l M p J T I w K D Q p L 0 R h d G E x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F M C V C O C V B R C V F M C V C O C V B Q S V F M C V C O C V C M S V F M C V C O C U 4 N y V F M C V C O C V B Q i V F M C V C O C V C M i V F M C V C O C V B M y V F M C V C O C V C N C V F M C V C O C V B M S V F M C V C O C U 5 N y V F M C V C O C V B M y V F M C V C O C V C M S V F M C V C O C U 5 R S V F M C V C O C V B M i V F M C V C O S U 4 Q y V F M C V C O S U 4 M S V F M C V C O C V B N S V F M C V C O C V C M C V F M C V C O C U 4 M S V F M C V C O S U 4 O C V F M C V C O C V B R C V F M C V C O C V B Q S V F M C V C O C V B M y V F M C V C O S U 4 O S V F M C V C O C V C M i V F M C V C O C U 4 N y U y M C h Q U k 9 Q Q 0 9 O K S U y M C U z R S U z R S U y M C V F M C V C O C U 5 Q S V F M C V C O C V B M y V F M C V C O C V C N C V F M C V C O C U 4 M S V F M C V C O C V C M i V F M C V C O C V B M y V F M C V C O C V B M y V F M C V C O C V C M S V F M C V C O C U 5 Q S V F M C V C O S U 4 M C V F M C V C O C V B Q i V F M C V C O C V B M S V F M C V C O C V C M i V F M C V C O C U 4 M S V F M C V C O S U 4 O C V F M C V C O C V B R C V F M C V C O C V B Q S V F M C V C O C V B M y V F M C V C O S U 4 O S V F M C V C O C V C M i V F M C V C O C U 4 N y U y M C h D T 0 5 T K S U y M C g 0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F M C V C O C V B R C V F M C V C O C V B Q S V F M C V C O C V C M S V F M C V C O C U 4 N y V F M C V C O C V B Q i V F M C V C O C V C M i V F M C V C O C V B M y V F M C V C O C V C N C V F M C V C O C V B M S V F M C V C O C U 5 N y V F M C V C O C V B M y V F M C V C O C V C M S V F M C V C O C U 5 R S V F M C V C O C V B M i V F M C V C O S U 4 Q y V F M C V C O S U 4 M S V F M C V C O C V B N S V F M C V C O C V C M C V F M C V C O C U 4 M S V F M C V C O S U 4 O C V F M C V C O C V B R C V F M C V C O C V B Q S V F M C V C O C V B M y V F M C V C O S U 4 O S V F M C V C O C V C M i V F M C V C O C U 4 N y U y M C h Q U k 9 Q Q 0 9 O K S U y M C U z R S U z R S U y M C V F M C V C O C U 5 R S V F M C V C O C V C M S V F M C V C O C U 5 M i V F M C V C O C U 5 O S V F M C V C O C V C M i V F M C V C O C V B R C V F M C V C O C V B Q S V F M C V C O C V C M S V F M C V C O C U 4 N y V F M C V C O C V B Q i V F M C V C O C V C M i V F M C V C O C V B M y V F M C V C O C V C N C V F M C V C O C V B M S V F M C V C O C U 5 N y V F M C V C O C V B M y V F M C V C O C V C M S V F M C V C O C U 5 R S V F M C V C O C V B M i V F M C V C O S U 4 Q y U y M C h Q U k 9 Q K S U y M C g 0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l F 1 Z X J 5 S U Q i I F Z h b H V l P S J z Z G I x Z D g 0 Z m Y t Y T Q 0 N i 0 0 N D Q y L T k 2 Y j c t Z T A 5 M z Q 4 N T V m Z m M 4 I i A v P j x F b n R y e S B U e X B l P S J G a W x s R X J y b 3 J D b 2 R l I i B W Y W x 1 Z T 0 i c 1 V u a 2 5 v d 2 4 i I C 8 + P E V u d H J 5 I F R 5 c G U 9 I k F k Z G V k V G 9 E Y X R h T W 9 k Z W w i I F Z h b H V l P S J s M C I g L z 4 8 R W 5 0 c n k g V H l w Z T 0 i R m l s b E x h c 3 R V c G R h d G V k I i B W Y W x 1 Z T 0 i Z D I w M j Q t M D Q t M T h U M T A 6 M T A 6 M T Y u N j Y 2 O T Y 3 O V o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/ g u K 3 g u K r g u L H g u I f g u K v g u L L g u K P g u L T g u K H g u J f g u K P g u L H g u J 7 g u K L g u Y z g u Y H g u K X g u L D g u I H g u Y j g u K 3 g u K r g u K P g u Y n g u L L g u I c g K F B S T 1 B D T 0 4 p I F x 1 M D A z Z V x 1 M D A z Z S D g u J 7 g u L H g u J L g u J n g u L L g u K 3 g u K r g u L H g u I f g u K v g u L L g u K P g u L T g u K H g u J f g u K P g u L H g u J 7 g u K L g u Y w g K F B S T 1 A p L 0 F 1 d G 9 S Z W 1 v d m V k Q 2 9 s d W 1 u c z E u e + C 4 q + C 4 p e C 4 s e C 4 g e C 4 l + C 4 o + C 4 s e C 4 n u C 4 o u C 5 j C w w f S Z x d W 9 0 O y w m c X V v d D t T Z W N 0 a W 9 u M S / g u K 3 g u K r g u L H g u I f g u K v g u L L g u K P g u L T g u K H g u J f g u K P g u L H g u J 7 g u K L g u Y z g u Y H g u K X g u L D g u I H g u Y j g u K 3 g u K r g u K P g u Y n g u L L g u I c g K F B S T 1 B D T 0 4 p I F x 1 M D A z Z V x 1 M D A z Z S D g u J 7 g u L H g u J L g u J n g u L L g u K 3 g u K r g u L H g u I f g u K v g u L L g u K P g u L T g u K H g u J f g u K P g u L H g u J 7 g u K L g u Y w g K F B S T 1 A p L 0 F 1 d G 9 S Z W 1 v d m V k Q 2 9 s d W 1 u c z E u e + C 5 g O C 4 m + C 4 t O C 4 l C w x f S Z x d W 9 0 O y w m c X V v d D t T Z W N 0 a W 9 u M S / g u K 3 g u K r g u L H g u I f g u K v g u L L g u K P g u L T g u K H g u J f g u K P g u L H g u J 7 g u K L g u Y z g u Y H g u K X g u L D g u I H g u Y j g u K 3 g u K r g u K P g u Y n g u L L g u I c g K F B S T 1 B D T 0 4 p I F x 1 M D A z Z V x 1 M D A z Z S D g u J 7 g u L H g u J L g u J n g u L L g u K 3 g u K r g u L H g u I f g u K v g u L L g u K P g u L T g u K H g u J f g u K P g u L H g u J 7 g u K L g u Y w g K F B S T 1 A p L 0 F 1 d G 9 S Z W 1 v d m V k Q 2 9 s d W 1 u c z E u e + C 4 q u C 4 u e C 4 h + C 4 q u C 4 u O C 4 l C w y f S Z x d W 9 0 O y w m c X V v d D t T Z W N 0 a W 9 u M S / g u K 3 g u K r g u L H g u I f g u K v g u L L g u K P g u L T g u K H g u J f g u K P g u L H g u J 7 g u K L g u Y z g u Y H g u K X g u L D g u I H g u Y j g u K 3 g u K r g u K P g u Y n g u L L g u I c g K F B S T 1 B D T 0 4 p I F x 1 M D A z Z V x 1 M D A z Z S D g u J 7 g u L H g u J L g u J n g u L L g u K 3 g u K r g u L H g u I f g u K v g u L L g u K P g u L T g u K H g u J f g u K P g u L H g u J 7 g u K L g u Y w g K F B S T 1 A p L 0 F 1 d G 9 S Z W 1 v d m V k Q 2 9 s d W 1 u c z E u e + C 4 l e C 5 i O C 4 s + C 4 q u C 4 u O C 4 l C w z f S Z x d W 9 0 O y w m c X V v d D t T Z W N 0 a W 9 u M S / g u K 3 g u K r g u L H g u I f g u K v g u L L g u K P g u L T g u K H g u J f g u K P g u L H g u J 7 g u K L g u Y z g u Y H g u K X g u L D g u I H g u Y j g u K 3 g u K r g u K P g u Y n g u L L g u I c g K F B S T 1 B D T 0 4 p I F x 1 M D A z Z V x 1 M D A z Z S D g u J 7 g u L H g u J L g u J n g u L L g u K 3 g u K r g u L H g u I f g u K v g u L L g u K P g u L T g u K H g u J f g u K P g u L H g u J 7 g u K L g u Y w g K F B S T 1 A p L 0 F 1 d G 9 S Z W 1 v d m V k Q 2 9 s d W 1 u c z E u e + C 4 p e C 5 i O C 4 s u C 4 q u C 4 u O C 4 l C w 0 f S Z x d W 9 0 O y w m c X V v d D t T Z W N 0 a W 9 u M S / g u K 3 g u K r g u L H g u I f g u K v g u L L g u K P g u L T g u K H g u J f g u K P g u L H g u J 7 g u K L g u Y z g u Y H g u K X g u L D g u I H g u Y j g u K 3 g u K r g u K P g u Y n g u L L g u I c g K F B S T 1 B D T 0 4 p I F x 1 M D A z Z V x 1 M D A z Z S D g u J 7 g u L H g u J L g u J n g u L L g u K 3 g u K r g u L H g u I f g u K v g u L L g u K P g u L T g u K H g u J f g u K P g u L H g u J 7 g u K L g u Y w g K F B S T 1 A p L 0 F 1 d G 9 S Z W 1 v d m V k Q 2 9 s d W 1 u c z E u e + C 5 g O C 4 m + C 4 p e C 4 t e C 5 i O C 4 o u C 4 m S D g u Y H g u J v g u K X g u I c s N X 0 m c X V v d D s s J n F 1 b 3 Q 7 U 2 V j d G l v b j E v 4 L i t 4 L i q 4 L i x 4 L i H 4 L i r 4 L i y 4 L i j 4 L i 0 4 L i h 4 L i X 4 L i j 4 L i x 4 L i e 4 L i i 4 L m M 4 L m B 4 L i l 4 L i w 4 L i B 4 L m I 4 L i t 4 L i q 4 L i j 4 L m J 4 L i y 4 L i H I C h Q U k 9 Q Q 0 9 O K S B c d T A w M 2 V c d T A w M 2 U g 4 L i e 4 L i x 4 L i S 4 L i Z 4 L i y 4 L i t 4 L i q 4 L i x 4 L i H 4 L i r 4 L i y 4 L i j 4 L i 0 4 L i h 4 L i X 4 L i j 4 L i x 4 L i e 4 L i i 4 L m M I C h Q U k 9 Q K S 9 B d X R v U m V t b 3 Z l Z E N v b H V t b n M x L n s l 4 L m A 4 L i b 4 L i l 4 L i 1 4 L m I 4 L i i 4 L i Z I O C 5 g e C 4 m + C 4 p e C 4 h y w 2 f S Z x d W 9 0 O y w m c X V v d D t T Z W N 0 a W 9 u M S / g u K 3 g u K r g u L H g u I f g u K v g u L L g u K P g u L T g u K H g u J f g u K P g u L H g u J 7 g u K L g u Y z g u Y H g u K X g u L D g u I H g u Y j g u K 3 g u K r g u K P g u Y n g u L L g u I c g K F B S T 1 B D T 0 4 p I F x 1 M D A z Z V x 1 M D A z Z S D g u J 7 g u L H g u J L g u J n g u L L g u K 3 g u K r g u L H g u I f g u K v g u L L g u K P g u L T g u K H g u J f g u K P g u L H g u J 7 g u K L g u Y w g K F B S T 1 A p L 0 F 1 d G 9 S Z W 1 v d m V k Q 2 9 s d W 1 u c z E u e + C 5 g O C 4 q u C 4 m e C 4 r S D g u I v g u L f g u Y n g u K 0 s N 3 0 m c X V v d D s s J n F 1 b 3 Q 7 U 2 V j d G l v b j E v 4 L i t 4 L i q 4 L i x 4 L i H 4 L i r 4 L i y 4 L i j 4 L i 0 4 L i h 4 L i X 4 L i j 4 L i x 4 L i e 4 L i i 4 L m M 4 L m B 4 L i l 4 L i w 4 L i B 4 L m I 4 L i t 4 L i q 4 L i j 4 L m J 4 L i y 4 L i H I C h Q U k 9 Q Q 0 9 O K S B c d T A w M 2 V c d T A w M 2 U g 4 L i e 4 L i x 4 L i S 4 L i Z 4 L i y 4 L i t 4 L i q 4 L i x 4 L i H 4 L i r 4 L i y 4 L i j 4 L i 0 4 L i h 4 L i X 4 L i j 4 L i x 4 L i e 4 L i i 4 L m M I C h Q U k 9 Q K S 9 B d X R v U m V t b 3 Z l Z E N v b H V t b n M x L n v g u Y D g u K r g u J n g u K 0 g 4 L i C 4 L i y 4 L i i L D h 9 J n F 1 b 3 Q 7 L C Z x d W 9 0 O 1 N l Y 3 R p b 2 4 x L + C 4 r e C 4 q u C 4 s e C 4 h + C 4 q + C 4 s u C 4 o + C 4 t O C 4 o e C 4 l + C 4 o + C 4 s e C 4 n u C 4 o u C 5 j O C 5 g e C 4 p e C 4 s O C 4 g e C 5 i O C 4 r e C 4 q u C 4 o + C 5 i e C 4 s u C 4 h y A o U F J P U E N P T i k g X H U w M D N l X H U w M D N l I O C 4 n u C 4 s e C 4 k u C 4 m e C 4 s u C 4 r e C 4 q u C 4 s e C 4 h + C 4 q + C 4 s u C 4 o + C 4 t O C 4 o e C 4 l + C 4 o + C 4 s e C 4 n u C 4 o u C 5 j C A o U F J P U C k v Q X V 0 b 1 J l b W 9 2 Z W R D b 2 x 1 b W 5 z M S 5 7 4 L i b 4 L i j 4 L i 0 4 L i h 4 L i y 4 L i T I C j g u K v g u L j g u Y n g u J k p L D l 9 J n F 1 b 3 Q 7 L C Z x d W 9 0 O 1 N l Y 3 R p b 2 4 x L + C 4 r e C 4 q u C 4 s e C 4 h + C 4 q + C 4 s u C 4 o + C 4 t O C 4 o e C 4 l + C 4 o + C 4 s e C 4 n u C 4 o u C 5 j O C 5 g e C 4 p e C 4 s O C 4 g e C 5 i O C 4 r e C 4 q u C 4 o + C 5 i e C 4 s u C 4 h y A o U F J P U E N P T i k g X H U w M D N l X H U w M D N l I O C 4 n u C 4 s e C 4 k u C 4 m e C 4 s u C 4 r e C 4 q u C 4 s e C 4 h + C 4 q + C 4 s u C 4 o + C 4 t O C 4 o e C 4 l + C 4 o + C 4 s e C 4 n u C 4 o u C 5 j C A o U F J P U C k v Q X V 0 b 1 J l b W 9 2 Z W R D b 2 x 1 b W 5 z M S 5 7 4 L i h 4 L i 5 4 L i l 4 L i E 4 L m I 4 L i y I C h c d T A w M j c w M D A g 4 L i a 4 L i y 4 L i X K S w x M H 0 m c X V v d D t d L C Z x d W 9 0 O 0 N v b H V t b k N v d W 5 0 J n F 1 b 3 Q 7 O j E x L C Z x d W 9 0 O 0 t l e U N v b H V t b k 5 h b W V z J n F 1 b 3 Q 7 O l t d L C Z x d W 9 0 O 0 N v b H V t b k l k Z W 5 0 a X R p Z X M m c X V v d D s 6 W y Z x d W 9 0 O 1 N l Y 3 R p b 2 4 x L + C 4 r e C 4 q u C 4 s e C 4 h + C 4 q + C 4 s u C 4 o + C 4 t O C 4 o e C 4 l + C 4 o + C 4 s e C 4 n u C 4 o u C 5 j O C 5 g e C 4 p e C 4 s O C 4 g e C 5 i O C 4 r e C 4 q u C 4 o + C 5 i e C 4 s u C 4 h y A o U F J P U E N P T i k g X H U w M D N l X H U w M D N l I O C 4 n u C 4 s e C 4 k u C 4 m e C 4 s u C 4 r e C 4 q u C 4 s e C 4 h + C 4 q + C 4 s u C 4 o + C 4 t O C 4 o e C 4 l + C 4 o + C 4 s e C 4 n u C 4 o u C 5 j C A o U F J P U C k v Q X V 0 b 1 J l b W 9 2 Z W R D b 2 x 1 b W 5 z M S 5 7 4 L i r 4 L i l 4 L i x 4 L i B 4 L i X 4 L i j 4 L i x 4 L i e 4 L i i 4 L m M L D B 9 J n F 1 b 3 Q 7 L C Z x d W 9 0 O 1 N l Y 3 R p b 2 4 x L + C 4 r e C 4 q u C 4 s e C 4 h + C 4 q + C 4 s u C 4 o + C 4 t O C 4 o e C 4 l + C 4 o + C 4 s e C 4 n u C 4 o u C 5 j O C 5 g e C 4 p e C 4 s O C 4 g e C 5 i O C 4 r e C 4 q u C 4 o + C 5 i e C 4 s u C 4 h y A o U F J P U E N P T i k g X H U w M D N l X H U w M D N l I O C 4 n u C 4 s e C 4 k u C 4 m e C 4 s u C 4 r e C 4 q u C 4 s e C 4 h + C 4 q + C 4 s u C 4 o + C 4 t O C 4 o e C 4 l + C 4 o + C 4 s e C 4 n u C 4 o u C 5 j C A o U F J P U C k v Q X V 0 b 1 J l b W 9 2 Z W R D b 2 x 1 b W 5 z M S 5 7 4 L m A 4 L i b 4 L i 0 4 L i U L D F 9 J n F 1 b 3 Q 7 L C Z x d W 9 0 O 1 N l Y 3 R p b 2 4 x L + C 4 r e C 4 q u C 4 s e C 4 h + C 4 q + C 4 s u C 4 o + C 4 t O C 4 o e C 4 l + C 4 o + C 4 s e C 4 n u C 4 o u C 5 j O C 5 g e C 4 p e C 4 s O C 4 g e C 5 i O C 4 r e C 4 q u C 4 o + C 5 i e C 4 s u C 4 h y A o U F J P U E N P T i k g X H U w M D N l X H U w M D N l I O C 4 n u C 4 s e C 4 k u C 4 m e C 4 s u C 4 r e C 4 q u C 4 s e C 4 h + C 4 q + C 4 s u C 4 o + C 4 t O C 4 o e C 4 l + C 4 o + C 4 s e C 4 n u C 4 o u C 5 j C A o U F J P U C k v Q X V 0 b 1 J l b W 9 2 Z W R D b 2 x 1 b W 5 z M S 5 7 4 L i q 4 L i 5 4 L i H 4 L i q 4 L i 4 4 L i U L D J 9 J n F 1 b 3 Q 7 L C Z x d W 9 0 O 1 N l Y 3 R p b 2 4 x L + C 4 r e C 4 q u C 4 s e C 4 h + C 4 q + C 4 s u C 4 o + C 4 t O C 4 o e C 4 l + C 4 o + C 4 s e C 4 n u C 4 o u C 5 j O C 5 g e C 4 p e C 4 s O C 4 g e C 5 i O C 4 r e C 4 q u C 4 o + C 5 i e C 4 s u C 4 h y A o U F J P U E N P T i k g X H U w M D N l X H U w M D N l I O C 4 n u C 4 s e C 4 k u C 4 m e C 4 s u C 4 r e C 4 q u C 4 s e C 4 h + C 4 q + C 4 s u C 4 o + C 4 t O C 4 o e C 4 l + C 4 o + C 4 s e C 4 n u C 4 o u C 5 j C A o U F J P U C k v Q X V 0 b 1 J l b W 9 2 Z W R D b 2 x 1 b W 5 z M S 5 7 4 L i V 4 L m I 4 L i z 4 L i q 4 L i 4 4 L i U L D N 9 J n F 1 b 3 Q 7 L C Z x d W 9 0 O 1 N l Y 3 R p b 2 4 x L + C 4 r e C 4 q u C 4 s e C 4 h + C 4 q + C 4 s u C 4 o + C 4 t O C 4 o e C 4 l + C 4 o + C 4 s e C 4 n u C 4 o u C 5 j O C 5 g e C 4 p e C 4 s O C 4 g e C 5 i O C 4 r e C 4 q u C 4 o + C 5 i e C 4 s u C 4 h y A o U F J P U E N P T i k g X H U w M D N l X H U w M D N l I O C 4 n u C 4 s e C 4 k u C 4 m e C 4 s u C 4 r e C 4 q u C 4 s e C 4 h + C 4 q + C 4 s u C 4 o + C 4 t O C 4 o e C 4 l + C 4 o + C 4 s e C 4 n u C 4 o u C 5 j C A o U F J P U C k v Q X V 0 b 1 J l b W 9 2 Z W R D b 2 x 1 b W 5 z M S 5 7 4 L i l 4 L m I 4 L i y 4 L i q 4 L i 4 4 L i U L D R 9 J n F 1 b 3 Q 7 L C Z x d W 9 0 O 1 N l Y 3 R p b 2 4 x L + C 4 r e C 4 q u C 4 s e C 4 h + C 4 q + C 4 s u C 4 o + C 4 t O C 4 o e C 4 l + C 4 o + C 4 s e C 4 n u C 4 o u C 5 j O C 5 g e C 4 p e C 4 s O C 4 g e C 5 i O C 4 r e C 4 q u C 4 o + C 5 i e C 4 s u C 4 h y A o U F J P U E N P T i k g X H U w M D N l X H U w M D N l I O C 4 n u C 4 s e C 4 k u C 4 m e C 4 s u C 4 r e C 4 q u C 4 s e C 4 h + C 4 q + C 4 s u C 4 o + C 4 t O C 4 o e C 4 l + C 4 o + C 4 s e C 4 n u C 4 o u C 5 j C A o U F J P U C k v Q X V 0 b 1 J l b W 9 2 Z W R D b 2 x 1 b W 5 z M S 5 7 4 L m A 4 L i b 4 L i l 4 L i 1 4 L m I 4 L i i 4 L i Z I O C 5 g e C 4 m + C 4 p e C 4 h y w 1 f S Z x d W 9 0 O y w m c X V v d D t T Z W N 0 a W 9 u M S / g u K 3 g u K r g u L H g u I f g u K v g u L L g u K P g u L T g u K H g u J f g u K P g u L H g u J 7 g u K L g u Y z g u Y H g u K X g u L D g u I H g u Y j g u K 3 g u K r g u K P g u Y n g u L L g u I c g K F B S T 1 B D T 0 4 p I F x 1 M D A z Z V x 1 M D A z Z S D g u J 7 g u L H g u J L g u J n g u L L g u K 3 g u K r g u L H g u I f g u K v g u L L g u K P g u L T g u K H g u J f g u K P g u L H g u J 7 g u K L g u Y w g K F B S T 1 A p L 0 F 1 d G 9 S Z W 1 v d m V k Q 2 9 s d W 1 u c z E u e y X g u Y D g u J v g u K X g u L X g u Y j g u K L g u J k g 4 L m B 4 L i b 4 L i l 4 L i H L D Z 9 J n F 1 b 3 Q 7 L C Z x d W 9 0 O 1 N l Y 3 R p b 2 4 x L + C 4 r e C 4 q u C 4 s e C 4 h + C 4 q + C 4 s u C 4 o + C 4 t O C 4 o e C 4 l + C 4 o + C 4 s e C 4 n u C 4 o u C 5 j O C 5 g e C 4 p e C 4 s O C 4 g e C 5 i O C 4 r e C 4 q u C 4 o + C 5 i e C 4 s u C 4 h y A o U F J P U E N P T i k g X H U w M D N l X H U w M D N l I O C 4 n u C 4 s e C 4 k u C 4 m e C 4 s u C 4 r e C 4 q u C 4 s e C 4 h + C 4 q + C 4 s u C 4 o + C 4 t O C 4 o e C 4 l + C 4 o + C 4 s e C 4 n u C 4 o u C 5 j C A o U F J P U C k v Q X V 0 b 1 J l b W 9 2 Z W R D b 2 x 1 b W 5 z M S 5 7 4 L m A 4 L i q 4 L i Z 4 L i t I O C 4 i + C 4 t + C 5 i e C 4 r S w 3 f S Z x d W 9 0 O y w m c X V v d D t T Z W N 0 a W 9 u M S / g u K 3 g u K r g u L H g u I f g u K v g u L L g u K P g u L T g u K H g u J f g u K P g u L H g u J 7 g u K L g u Y z g u Y H g u K X g u L D g u I H g u Y j g u K 3 g u K r g u K P g u Y n g u L L g u I c g K F B S T 1 B D T 0 4 p I F x 1 M D A z Z V x 1 M D A z Z S D g u J 7 g u L H g u J L g u J n g u L L g u K 3 g u K r g u L H g u I f g u K v g u L L g u K P g u L T g u K H g u J f g u K P g u L H g u J 7 g u K L g u Y w g K F B S T 1 A p L 0 F 1 d G 9 S Z W 1 v d m V k Q 2 9 s d W 1 u c z E u e + C 5 g O C 4 q u C 4 m e C 4 r S D g u I L g u L L g u K I s O H 0 m c X V v d D s s J n F 1 b 3 Q 7 U 2 V j d G l v b j E v 4 L i t 4 L i q 4 L i x 4 L i H 4 L i r 4 L i y 4 L i j 4 L i 0 4 L i h 4 L i X 4 L i j 4 L i x 4 L i e 4 L i i 4 L m M 4 L m B 4 L i l 4 L i w 4 L i B 4 L m I 4 L i t 4 L i q 4 L i j 4 L m J 4 L i y 4 L i H I C h Q U k 9 Q Q 0 9 O K S B c d T A w M 2 V c d T A w M 2 U g 4 L i e 4 L i x 4 L i S 4 L i Z 4 L i y 4 L i t 4 L i q 4 L i x 4 L i H 4 L i r 4 L i y 4 L i j 4 L i 0 4 L i h 4 L i X 4 L i j 4 L i x 4 L i e 4 L i i 4 L m M I C h Q U k 9 Q K S 9 B d X R v U m V t b 3 Z l Z E N v b H V t b n M x L n v g u J v g u K P g u L T g u K H g u L L g u J M g K O C 4 q + C 4 u O C 5 i e C 4 m S k s O X 0 m c X V v d D s s J n F 1 b 3 Q 7 U 2 V j d G l v b j E v 4 L i t 4 L i q 4 L i x 4 L i H 4 L i r 4 L i y 4 L i j 4 L i 0 4 L i h 4 L i X 4 L i j 4 L i x 4 L i e 4 L i i 4 L m M 4 L m B 4 L i l 4 L i w 4 L i B 4 L m I 4 L i t 4 L i q 4 L i j 4 L m J 4 L i y 4 L i H I C h Q U k 9 Q Q 0 9 O K S B c d T A w M 2 V c d T A w M 2 U g 4 L i e 4 L i x 4 L i S 4 L i Z 4 L i y 4 L i t 4 L i q 4 L i x 4 L i H 4 L i r 4 L i y 4 L i j 4 L i 0 4 L i h 4 L i X 4 L i j 4 L i x 4 L i e 4 L i i 4 L m M I C h Q U k 9 Q K S 9 B d X R v U m V t b 3 Z l Z E N v b H V t b n M x L n v g u K H g u L n g u K X g u I T g u Y j g u L I g K F x 1 M D A y N z A w M C D g u J r g u L L g u J c p L D E w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J U U w J U I 4 J U F E J U U w J U I 4 J U F B J U U w J U I 4 J U I x J U U w J U I 4 J T g 3 J U U w J U I 4 J U F C J U U w J U I 4 J U I y J U U w J U I 4 J U E z J U U w J U I 4 J U I 0 J U U w J U I 4 J U E x J U U w J U I 4 J T k 3 J U U w J U I 4 J U E z J U U w J U I 4 J U I x J U U w J U I 4 J T l F J U U w J U I 4 J U E y J U U w J U I 5 J T h D J U U w J U I 5 J T g x J U U w J U I 4 J U E 1 J U U w J U I 4 J U I w J U U w J U I 4 J T g x J U U w J U I 5 J T g 4 J U U w J U I 4 J U F E J U U w J U I 4 J U F B J U U w J U I 4 J U E z J U U w J U I 5 J T g 5 J U U w J U I 4 J U I y J U U w J U I 4 J T g 3 J T I w K F B S T 1 B D T 0 4 p J T I w J T N F J T N F J T I w J U U w J U I 4 J T l F J U U w J U I 4 J U I x J U U w J U I 4 J T k y J U U w J U I 4 J T k 5 J U U w J U I 4 J U I y J U U w J U I 4 J U F E J U U w J U I 4 J U F B J U U w J U I 4 J U I x J U U w J U I 4 J T g 3 J U U w J U I 4 J U F C J U U w J U I 4 J U I y J U U w J U I 4 J U E z J U U w J U I 4 J U I 0 J U U w J U I 4 J U E x J U U w J U I 4 J T k 3 J U U w J U I 4 J U E z J U U w J U I 4 J U I x J U U w J U I 4 J T l F J U U w J U I 4 J U E y J U U w J U I 5 J T h D J T I w K F B S T 1 A p J T I w K D Q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F M C V C O C V B R C V F M C V C O C V B Q S V F M C V C O C V C M S V F M C V C O C U 4 N y V F M C V C O C V B Q i V F M C V C O C V C M i V F M C V C O C V B M y V F M C V C O C V C N C V F M C V C O C V B M S V F M C V C O C U 5 N y V F M C V C O C V B M y V F M C V C O C V C M S V F M C V C O C U 5 R S V F M C V C O C V B M i V F M C V C O S U 4 Q y V F M C V C O S U 4 M S V F M C V C O C V B N S V F M C V C O C V C M C V F M C V C O C U 4 M S V F M C V C O S U 4 O C V F M C V C O C V B R C V F M C V C O C V B Q S V F M C V C O C V B M y V F M C V C O S U 4 O S V F M C V C O C V C M i V F M C V C O C U 4 N y U y M C h Q U k 9 Q Q 0 9 O K S U y M C U z R S U z R S U y M C V F M C V C O C U 5 R S V F M C V C O C V C M S V F M C V C O C U 5 M i V F M C V C O C U 5 O S V F M C V C O C V C M i V F M C V C O C V B R C V F M C V C O C V B Q S V F M C V C O C V C M S V F M C V C O C U 4 N y V F M C V C O C V B Q i V F M C V C O C V C M i V F M C V C O C V B M y V F M C V C O C V C N C V F M C V C O C V B M S V F M C V C O C U 5 N y V F M C V C O C V B M y V F M C V C O C V C M S V F M C V C O C U 5 R S V F M C V C O C V B M i V F M C V C O S U 4 Q y U y M C h Q U k 9 Q K S U y M C g 0 K S 9 E Y X R h M T c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T A l Q j g l Q U Q l R T A l Q j g l Q U E l R T A l Q j g l Q j E l R T A l Q j g l O D c l R T A l Q j g l Q U I l R T A l Q j g l Q j I l R T A l Q j g l Q T M l R T A l Q j g l Q j Q l R T A l Q j g l Q T E l R T A l Q j g l O T c l R T A l Q j g l Q T M l R T A l Q j g l Q j E l R T A l Q j g l O U U l R T A l Q j g l Q T I l R T A l Q j k l O E M l R T A l Q j k l O D E l R T A l Q j g l Q T U l R T A l Q j g l Q j A l R T A l Q j g l O D E l R T A l Q j k l O D g l R T A l Q j g l Q U Q l R T A l Q j g l Q U E l R T A l Q j g l Q T M l R T A l Q j k l O D k l R T A l Q j g l Q j I l R T A l Q j g l O D c l M j A o U F J P U E N P T i k l M j A l M 0 U l M 0 U l M j A l R T A l Q j g l O U U l R T A l Q j g l Q j E l R T A l Q j g l O T I l R T A l Q j g l O T k l R T A l Q j g l Q j I l R T A l Q j g l Q U Q l R T A l Q j g l Q U E l R T A l Q j g l Q j E l R T A l Q j g l O D c l R T A l Q j g l Q U I l R T A l Q j g l Q j I l R T A l Q j g l Q T M l R T A l Q j g l Q j Q l R T A l Q j g l Q T E l R T A l Q j g l O T c l R T A l Q j g l Q T M l R T A l Q j g l Q j E l R T A l Q j g l O U U l R T A l Q j g l Q T I l R T A l Q j k l O E M l M j A o U F J P U C k l M j A o N C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T A l Q j g l Q U Q l R T A l Q j g l Q U E l R T A l Q j g l Q j E l R T A l Q j g l O D c l R T A l Q j g l Q U I l R T A l Q j g l Q j I l R T A l Q j g l Q T M l R T A l Q j g l Q j Q l R T A l Q j g l Q T E l R T A l Q j g l O T c l R T A l Q j g l Q T M l R T A l Q j g l Q j E l R T A l Q j g l O U U l R T A l Q j g l Q T I l R T A l Q j k l O E M l R T A l Q j k l O D E l R T A l Q j g l Q T U l R T A l Q j g l Q j A l R T A l Q j g l O D E l R T A l Q j k l O D g l R T A l Q j g l Q U Q l R T A l Q j g l Q U E l R T A l Q j g l Q T M l R T A l Q j k l O D k l R T A l Q j g l Q j I l R T A l Q j g l O D c l M j A o U F J P U E N P T i k l M j A l M 0 U l M 0 U l M j A l R T A l Q j g l Q T c l R T A l Q j g l Q j E l R T A l Q j g l Q U E l R T A l Q j g l O T Q l R T A l Q j g l Q j g l R T A l Q j g l O D E l R T A l Q j k l O D g l R T A l Q j g l Q U Q l R T A l Q j g l Q U E l R T A l Q j g l Q T M l R T A l Q j k l O D k l R T A l Q j g l Q j I l R T A l Q j g l O D c l M j A o Q 0 9 O T U F U K S U y M C g 0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R d W V y e U l E I i B W Y W x 1 Z T 0 i c 2 M y M T d k N 2 U y L T F h M m I t N D Y 3 M y 1 i Z G M z L T h h N z Q 1 N m Y 5 M T B h M C I g L z 4 8 R W 5 0 c n k g V H l w Z T 0 i R m l s b E V y c m 9 y Q 2 9 k Z S I g V m F s d W U 9 I n N V b m t u b 3 d u I i A v P j x F b n R y e S B U e X B l P S J B Z G R l Z F R v R G F 0 Y U 1 v Z G V s I i B W Y W x 1 Z T 0 i b D A i I C 8 + P E V u d H J 5 I F R 5 c G U 9 I k Z p b G x M Y X N 0 V X B k Y X R l Z C I g V m F s d W U 9 I m Q y M D I 0 L T A 0 L T E 4 V D E w O j E w O j E 2 L j c w O D k 2 O D F a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M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4 L i t 4 L i q 4 L i x 4 L i H 4 L i r 4 L i y 4 L i j 4 L i 0 4 L i h 4 L i X 4 L i j 4 L i x 4 L i e 4 L i i 4 L m M 4 L m B 4 L i l 4 L i w 4 L i B 4 L m I 4 L i t 4 L i q 4 L i j 4 L m J 4 L i y 4 L i H I C h Q U k 9 Q Q 0 9 O K S B c d T A w M 2 V c d T A w M 2 U g 4 L i n 4 L i x 4 L i q 4 L i U 4 L i 4 4 L i B 4 L m I 4 L i t 4 L i q 4 L i j 4 L m J 4 L i y 4 L i H I C h D T 0 5 N Q V Q p L 0 F 1 d G 9 S Z W 1 v d m V k Q 2 9 s d W 1 u c z E u e + C 4 q + C 4 p e C 4 s e C 4 g e C 4 l + C 4 o + C 4 s e C 4 n u C 4 o u C 5 j C w w f S Z x d W 9 0 O y w m c X V v d D t T Z W N 0 a W 9 u M S / g u K 3 g u K r g u L H g u I f g u K v g u L L g u K P g u L T g u K H g u J f g u K P g u L H g u J 7 g u K L g u Y z g u Y H g u K X g u L D g u I H g u Y j g u K 3 g u K r g u K P g u Y n g u L L g u I c g K F B S T 1 B D T 0 4 p I F x 1 M D A z Z V x 1 M D A z Z S D g u K f g u L H g u K r g u J T g u L j g u I H g u Y j g u K 3 g u K r g u K P g u Y n g u L L g u I c g K E N P T k 1 B V C k v Q X V 0 b 1 J l b W 9 2 Z W R D b 2 x 1 b W 5 z M S 5 7 4 L m A 4 L i b 4 L i 0 4 L i U L D F 9 J n F 1 b 3 Q 7 L C Z x d W 9 0 O 1 N l Y 3 R p b 2 4 x L + C 4 r e C 4 q u C 4 s e C 4 h + C 4 q + C 4 s u C 4 o + C 4 t O C 4 o e C 4 l + C 4 o + C 4 s e C 4 n u C 4 o u C 5 j O C 5 g e C 4 p e C 4 s O C 4 g e C 5 i O C 4 r e C 4 q u C 4 o + C 5 i e C 4 s u C 4 h y A o U F J P U E N P T i k g X H U w M D N l X H U w M D N l I O C 4 p + C 4 s e C 4 q u C 4 l O C 4 u O C 4 g e C 5 i O C 4 r e C 4 q u C 4 o + C 5 i e C 4 s u C 4 h y A o Q 0 9 O T U F U K S 9 B d X R v U m V t b 3 Z l Z E N v b H V t b n M x L n v g u K r g u L n g u I f g u K r g u L j g u J Q s M n 0 m c X V v d D s s J n F 1 b 3 Q 7 U 2 V j d G l v b j E v 4 L i t 4 L i q 4 L i x 4 L i H 4 L i r 4 L i y 4 L i j 4 L i 0 4 L i h 4 L i X 4 L i j 4 L i x 4 L i e 4 L i i 4 L m M 4 L m B 4 L i l 4 L i w 4 L i B 4 L m I 4 L i t 4 L i q 4 L i j 4 L m J 4 L i y 4 L i H I C h Q U k 9 Q Q 0 9 O K S B c d T A w M 2 V c d T A w M 2 U g 4 L i n 4 L i x 4 L i q 4 L i U 4 L i 4 4 L i B 4 L m I 4 L i t 4 L i q 4 L i j 4 L m J 4 L i y 4 L i H I C h D T 0 5 N Q V Q p L 0 F 1 d G 9 S Z W 1 v d m V k Q 2 9 s d W 1 u c z E u e + C 4 l e C 5 i O C 4 s + C 4 q u C 4 u O C 4 l C w z f S Z x d W 9 0 O y w m c X V v d D t T Z W N 0 a W 9 u M S / g u K 3 g u K r g u L H g u I f g u K v g u L L g u K P g u L T g u K H g u J f g u K P g u L H g u J 7 g u K L g u Y z g u Y H g u K X g u L D g u I H g u Y j g u K 3 g u K r g u K P g u Y n g u L L g u I c g K F B S T 1 B D T 0 4 p I F x 1 M D A z Z V x 1 M D A z Z S D g u K f g u L H g u K r g u J T g u L j g u I H g u Y j g u K 3 g u K r g u K P g u Y n g u L L g u I c g K E N P T k 1 B V C k v Q X V 0 b 1 J l b W 9 2 Z W R D b 2 x 1 b W 5 z M S 5 7 4 L i l 4 L m I 4 L i y 4 L i q 4 L i 4 4 L i U L D R 9 J n F 1 b 3 Q 7 L C Z x d W 9 0 O 1 N l Y 3 R p b 2 4 x L + C 4 r e C 4 q u C 4 s e C 4 h + C 4 q + C 4 s u C 4 o + C 4 t O C 4 o e C 4 l + C 4 o + C 4 s e C 4 n u C 4 o u C 5 j O C 5 g e C 4 p e C 4 s O C 4 g e C 5 i O C 4 r e C 4 q u C 4 o + C 5 i e C 4 s u C 4 h y A o U F J P U E N P T i k g X H U w M D N l X H U w M D N l I O C 4 p + C 4 s e C 4 q u C 4 l O C 4 u O C 4 g e C 5 i O C 4 r e C 4 q u C 4 o + C 5 i e C 4 s u C 4 h y A o Q 0 9 O T U F U K S 9 B d X R v U m V t b 3 Z l Z E N v b H V t b n M x L n v g u Y D g u J v g u K X g u L X g u Y j g u K L g u J k g 4 L m B 4 L i b 4 L i l 4 L i H L D V 9 J n F 1 b 3 Q 7 L C Z x d W 9 0 O 1 N l Y 3 R p b 2 4 x L + C 4 r e C 4 q u C 4 s e C 4 h + C 4 q + C 4 s u C 4 o + C 4 t O C 4 o e C 4 l + C 4 o + C 4 s e C 4 n u C 4 o u C 5 j O C 5 g e C 4 p e C 4 s O C 4 g e C 5 i O C 4 r e C 4 q u C 4 o + C 5 i e C 4 s u C 4 h y A o U F J P U E N P T i k g X H U w M D N l X H U w M D N l I O C 4 p + C 4 s e C 4 q u C 4 l O C 4 u O C 4 g e C 5 i O C 4 r e C 4 q u C 4 o + C 5 i e C 4 s u C 4 h y A o Q 0 9 O T U F U K S 9 B d X R v U m V t b 3 Z l Z E N v b H V t b n M x L n s l 4 L m A 4 L i b 4 L i l 4 L i 1 4 L m I 4 L i i 4 L i Z I O C 5 g e C 4 m + C 4 p e C 4 h y w 2 f S Z x d W 9 0 O y w m c X V v d D t T Z W N 0 a W 9 u M S / g u K 3 g u K r g u L H g u I f g u K v g u L L g u K P g u L T g u K H g u J f g u K P g u L H g u J 7 g u K L g u Y z g u Y H g u K X g u L D g u I H g u Y j g u K 3 g u K r g u K P g u Y n g u L L g u I c g K F B S T 1 B D T 0 4 p I F x 1 M D A z Z V x 1 M D A z Z S D g u K f g u L H g u K r g u J T g u L j g u I H g u Y j g u K 3 g u K r g u K P g u Y n g u L L g u I c g K E N P T k 1 B V C k v Q X V 0 b 1 J l b W 9 2 Z W R D b 2 x 1 b W 5 z M S 5 7 4 L m A 4 L i q 4 L i Z 4 L i t I O C 4 i + C 4 t + C 5 i e C 4 r S w 3 f S Z x d W 9 0 O y w m c X V v d D t T Z W N 0 a W 9 u M S / g u K 3 g u K r g u L H g u I f g u K v g u L L g u K P g u L T g u K H g u J f g u K P g u L H g u J 7 g u K L g u Y z g u Y H g u K X g u L D g u I H g u Y j g u K 3 g u K r g u K P g u Y n g u L L g u I c g K F B S T 1 B D T 0 4 p I F x 1 M D A z Z V x 1 M D A z Z S D g u K f g u L H g u K r g u J T g u L j g u I H g u Y j g u K 3 g u K r g u K P g u Y n g u L L g u I c g K E N P T k 1 B V C k v Q X V 0 b 1 J l b W 9 2 Z W R D b 2 x 1 b W 5 z M S 5 7 4 L m A 4 L i q 4 L i Z 4 L i t I O C 4 g u C 4 s u C 4 o i w 4 f S Z x d W 9 0 O y w m c X V v d D t T Z W N 0 a W 9 u M S / g u K 3 g u K r g u L H g u I f g u K v g u L L g u K P g u L T g u K H g u J f g u K P g u L H g u J 7 g u K L g u Y z g u Y H g u K X g u L D g u I H g u Y j g u K 3 g u K r g u K P g u Y n g u L L g u I c g K F B S T 1 B D T 0 4 p I F x 1 M D A z Z V x 1 M D A z Z S D g u K f g u L H g u K r g u J T g u L j g u I H g u Y j g u K 3 g u K r g u K P g u Y n g u L L g u I c g K E N P T k 1 B V C k v Q X V 0 b 1 J l b W 9 2 Z W R D b 2 x 1 b W 5 z M S 5 7 4 L i b 4 L i j 4 L i 0 4 L i h 4 L i y 4 L i T I C j g u K v g u L j g u Y n g u J k p L D l 9 J n F 1 b 3 Q 7 L C Z x d W 9 0 O 1 N l Y 3 R p b 2 4 x L + C 4 r e C 4 q u C 4 s e C 4 h + C 4 q + C 4 s u C 4 o + C 4 t O C 4 o e C 4 l + C 4 o + C 4 s e C 4 n u C 4 o u C 5 j O C 5 g e C 4 p e C 4 s O C 4 g e C 5 i O C 4 r e C 4 q u C 4 o + C 5 i e C 4 s u C 4 h y A o U F J P U E N P T i k g X H U w M D N l X H U w M D N l I O C 4 p + C 4 s e C 4 q u C 4 l O C 4 u O C 4 g e C 5 i O C 4 r e C 4 q u C 4 o + C 5 i e C 4 s u C 4 h y A o Q 0 9 O T U F U K S 9 B d X R v U m V t b 3 Z l Z E N v b H V t b n M x L n v g u K H g u L n g u K X g u I T g u Y j g u L I g K F x 1 M D A y N z A w M C D g u J r g u L L g u J c p L D E w f S Z x d W 9 0 O 1 0 s J n F 1 b 3 Q 7 Q 2 9 s d W 1 u Q 2 9 1 b n Q m c X V v d D s 6 M T E s J n F 1 b 3 Q 7 S 2 V 5 Q 2 9 s d W 1 u T m F t Z X M m c X V v d D s 6 W 1 0 s J n F 1 b 3 Q 7 Q 2 9 s d W 1 u S W R l b n R p d G l l c y Z x d W 9 0 O z p b J n F 1 b 3 Q 7 U 2 V j d G l v b j E v 4 L i t 4 L i q 4 L i x 4 L i H 4 L i r 4 L i y 4 L i j 4 L i 0 4 L i h 4 L i X 4 L i j 4 L i x 4 L i e 4 L i i 4 L m M 4 L m B 4 L i l 4 L i w 4 L i B 4 L m I 4 L i t 4 L i q 4 L i j 4 L m J 4 L i y 4 L i H I C h Q U k 9 Q Q 0 9 O K S B c d T A w M 2 V c d T A w M 2 U g 4 L i n 4 L i x 4 L i q 4 L i U 4 L i 4 4 L i B 4 L m I 4 L i t 4 L i q 4 L i j 4 L m J 4 L i y 4 L i H I C h D T 0 5 N Q V Q p L 0 F 1 d G 9 S Z W 1 v d m V k Q 2 9 s d W 1 u c z E u e + C 4 q + C 4 p e C 4 s e C 4 g e C 4 l + C 4 o + C 4 s e C 4 n u C 4 o u C 5 j C w w f S Z x d W 9 0 O y w m c X V v d D t T Z W N 0 a W 9 u M S / g u K 3 g u K r g u L H g u I f g u K v g u L L g u K P g u L T g u K H g u J f g u K P g u L H g u J 7 g u K L g u Y z g u Y H g u K X g u L D g u I H g u Y j g u K 3 g u K r g u K P g u Y n g u L L g u I c g K F B S T 1 B D T 0 4 p I F x 1 M D A z Z V x 1 M D A z Z S D g u K f g u L H g u K r g u J T g u L j g u I H g u Y j g u K 3 g u K r g u K P g u Y n g u L L g u I c g K E N P T k 1 B V C k v Q X V 0 b 1 J l b W 9 2 Z W R D b 2 x 1 b W 5 z M S 5 7 4 L m A 4 L i b 4 L i 0 4 L i U L D F 9 J n F 1 b 3 Q 7 L C Z x d W 9 0 O 1 N l Y 3 R p b 2 4 x L + C 4 r e C 4 q u C 4 s e C 4 h + C 4 q + C 4 s u C 4 o + C 4 t O C 4 o e C 4 l + C 4 o + C 4 s e C 4 n u C 4 o u C 5 j O C 5 g e C 4 p e C 4 s O C 4 g e C 5 i O C 4 r e C 4 q u C 4 o + C 5 i e C 4 s u C 4 h y A o U F J P U E N P T i k g X H U w M D N l X H U w M D N l I O C 4 p + C 4 s e C 4 q u C 4 l O C 4 u O C 4 g e C 5 i O C 4 r e C 4 q u C 4 o + C 5 i e C 4 s u C 4 h y A o Q 0 9 O T U F U K S 9 B d X R v U m V t b 3 Z l Z E N v b H V t b n M x L n v g u K r g u L n g u I f g u K r g u L j g u J Q s M n 0 m c X V v d D s s J n F 1 b 3 Q 7 U 2 V j d G l v b j E v 4 L i t 4 L i q 4 L i x 4 L i H 4 L i r 4 L i y 4 L i j 4 L i 0 4 L i h 4 L i X 4 L i j 4 L i x 4 L i e 4 L i i 4 L m M 4 L m B 4 L i l 4 L i w 4 L i B 4 L m I 4 L i t 4 L i q 4 L i j 4 L m J 4 L i y 4 L i H I C h Q U k 9 Q Q 0 9 O K S B c d T A w M 2 V c d T A w M 2 U g 4 L i n 4 L i x 4 L i q 4 L i U 4 L i 4 4 L i B 4 L m I 4 L i t 4 L i q 4 L i j 4 L m J 4 L i y 4 L i H I C h D T 0 5 N Q V Q p L 0 F 1 d G 9 S Z W 1 v d m V k Q 2 9 s d W 1 u c z E u e + C 4 l e C 5 i O C 4 s + C 4 q u C 4 u O C 4 l C w z f S Z x d W 9 0 O y w m c X V v d D t T Z W N 0 a W 9 u M S / g u K 3 g u K r g u L H g u I f g u K v g u L L g u K P g u L T g u K H g u J f g u K P g u L H g u J 7 g u K L g u Y z g u Y H g u K X g u L D g u I H g u Y j g u K 3 g u K r g u K P g u Y n g u L L g u I c g K F B S T 1 B D T 0 4 p I F x 1 M D A z Z V x 1 M D A z Z S D g u K f g u L H g u K r g u J T g u L j g u I H g u Y j g u K 3 g u K r g u K P g u Y n g u L L g u I c g K E N P T k 1 B V C k v Q X V 0 b 1 J l b W 9 2 Z W R D b 2 x 1 b W 5 z M S 5 7 4 L i l 4 L m I 4 L i y 4 L i q 4 L i 4 4 L i U L D R 9 J n F 1 b 3 Q 7 L C Z x d W 9 0 O 1 N l Y 3 R p b 2 4 x L + C 4 r e C 4 q u C 4 s e C 4 h + C 4 q + C 4 s u C 4 o + C 4 t O C 4 o e C 4 l + C 4 o + C 4 s e C 4 n u C 4 o u C 5 j O C 5 g e C 4 p e C 4 s O C 4 g e C 5 i O C 4 r e C 4 q u C 4 o + C 5 i e C 4 s u C 4 h y A o U F J P U E N P T i k g X H U w M D N l X H U w M D N l I O C 4 p + C 4 s e C 4 q u C 4 l O C 4 u O C 4 g e C 5 i O C 4 r e C 4 q u C 4 o + C 5 i e C 4 s u C 4 h y A o Q 0 9 O T U F U K S 9 B d X R v U m V t b 3 Z l Z E N v b H V t b n M x L n v g u Y D g u J v g u K X g u L X g u Y j g u K L g u J k g 4 L m B 4 L i b 4 L i l 4 L i H L D V 9 J n F 1 b 3 Q 7 L C Z x d W 9 0 O 1 N l Y 3 R p b 2 4 x L + C 4 r e C 4 q u C 4 s e C 4 h + C 4 q + C 4 s u C 4 o + C 4 t O C 4 o e C 4 l + C 4 o + C 4 s e C 4 n u C 4 o u C 5 j O C 5 g e C 4 p e C 4 s O C 4 g e C 5 i O C 4 r e C 4 q u C 4 o + C 5 i e C 4 s u C 4 h y A o U F J P U E N P T i k g X H U w M D N l X H U w M D N l I O C 4 p + C 4 s e C 4 q u C 4 l O C 4 u O C 4 g e C 5 i O C 4 r e C 4 q u C 4 o + C 5 i e C 4 s u C 4 h y A o Q 0 9 O T U F U K S 9 B d X R v U m V t b 3 Z l Z E N v b H V t b n M x L n s l 4 L m A 4 L i b 4 L i l 4 L i 1 4 L m I 4 L i i 4 L i Z I O C 5 g e C 4 m + C 4 p e C 4 h y w 2 f S Z x d W 9 0 O y w m c X V v d D t T Z W N 0 a W 9 u M S / g u K 3 g u K r g u L H g u I f g u K v g u L L g u K P g u L T g u K H g u J f g u K P g u L H g u J 7 g u K L g u Y z g u Y H g u K X g u L D g u I H g u Y j g u K 3 g u K r g u K P g u Y n g u L L g u I c g K F B S T 1 B D T 0 4 p I F x 1 M D A z Z V x 1 M D A z Z S D g u K f g u L H g u K r g u J T g u L j g u I H g u Y j g u K 3 g u K r g u K P g u Y n g u L L g u I c g K E N P T k 1 B V C k v Q X V 0 b 1 J l b W 9 2 Z W R D b 2 x 1 b W 5 z M S 5 7 4 L m A 4 L i q 4 L i Z 4 L i t I O C 4 i + C 4 t + C 5 i e C 4 r S w 3 f S Z x d W 9 0 O y w m c X V v d D t T Z W N 0 a W 9 u M S / g u K 3 g u K r g u L H g u I f g u K v g u L L g u K P g u L T g u K H g u J f g u K P g u L H g u J 7 g u K L g u Y z g u Y H g u K X g u L D g u I H g u Y j g u K 3 g u K r g u K P g u Y n g u L L g u I c g K F B S T 1 B D T 0 4 p I F x 1 M D A z Z V x 1 M D A z Z S D g u K f g u L H g u K r g u J T g u L j g u I H g u Y j g u K 3 g u K r g u K P g u Y n g u L L g u I c g K E N P T k 1 B V C k v Q X V 0 b 1 J l b W 9 2 Z W R D b 2 x 1 b W 5 z M S 5 7 4 L m A 4 L i q 4 L i Z 4 L i t I O C 4 g u C 4 s u C 4 o i w 4 f S Z x d W 9 0 O y w m c X V v d D t T Z W N 0 a W 9 u M S / g u K 3 g u K r g u L H g u I f g u K v g u L L g u K P g u L T g u K H g u J f g u K P g u L H g u J 7 g u K L g u Y z g u Y H g u K X g u L D g u I H g u Y j g u K 3 g u K r g u K P g u Y n g u L L g u I c g K F B S T 1 B D T 0 4 p I F x 1 M D A z Z V x 1 M D A z Z S D g u K f g u L H g u K r g u J T g u L j g u I H g u Y j g u K 3 g u K r g u K P g u Y n g u L L g u I c g K E N P T k 1 B V C k v Q X V 0 b 1 J l b W 9 2 Z W R D b 2 x 1 b W 5 z M S 5 7 4 L i b 4 L i j 4 L i 0 4 L i h 4 L i y 4 L i T I C j g u K v g u L j g u Y n g u J k p L D l 9 J n F 1 b 3 Q 7 L C Z x d W 9 0 O 1 N l Y 3 R p b 2 4 x L + C 4 r e C 4 q u C 4 s e C 4 h + C 4 q + C 4 s u C 4 o + C 4 t O C 4 o e C 4 l + C 4 o + C 4 s e C 4 n u C 4 o u C 5 j O C 5 g e C 4 p e C 4 s O C 4 g e C 5 i O C 4 r e C 4 q u C 4 o + C 5 i e C 4 s u C 4 h y A o U F J P U E N P T i k g X H U w M D N l X H U w M D N l I O C 4 p + C 4 s e C 4 q u C 4 l O C 4 u O C 4 g e C 5 i O C 4 r e C 4 q u C 4 o + C 5 i e C 4 s u C 4 h y A o Q 0 9 O T U F U K S 9 B d X R v U m V t b 3 Z l Z E N v b H V t b n M x L n v g u K H g u L n g u K X g u I T g u Y j g u L I g K F x 1 M D A y N z A w M C D g u J r g u L L g u J c p L D E w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J U U w J U I 4 J U F E J U U w J U I 4 J U F B J U U w J U I 4 J U I x J U U w J U I 4 J T g 3 J U U w J U I 4 J U F C J U U w J U I 4 J U I y J U U w J U I 4 J U E z J U U w J U I 4 J U I 0 J U U w J U I 4 J U E x J U U w J U I 4 J T k 3 J U U w J U I 4 J U E z J U U w J U I 4 J U I x J U U w J U I 4 J T l F J U U w J U I 4 J U E y J U U w J U I 5 J T h D J U U w J U I 5 J T g x J U U w J U I 4 J U E 1 J U U w J U I 4 J U I w J U U w J U I 4 J T g x J U U w J U I 5 J T g 4 J U U w J U I 4 J U F E J U U w J U I 4 J U F B J U U w J U I 4 J U E z J U U w J U I 5 J T g 5 J U U w J U I 4 J U I y J U U w J U I 4 J T g 3 J T I w K F B S T 1 B D T 0 4 p J T I w J T N F J T N F J T I w J U U w J U I 4 J U E 3 J U U w J U I 4 J U I x J U U w J U I 4 J U F B J U U w J U I 4 J T k 0 J U U w J U I 4 J U I 4 J U U w J U I 4 J T g x J U U w J U I 5 J T g 4 J U U w J U I 4 J U F E J U U w J U I 4 J U F B J U U w J U I 4 J U E z J U U w J U I 5 J T g 5 J U U w J U I 4 J U I y J U U w J U I 4 J T g 3 J T I w K E N P T k 1 B V C k l M j A o N C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U w J U I 4 J U F E J U U w J U I 4 J U F B J U U w J U I 4 J U I x J U U w J U I 4 J T g 3 J U U w J U I 4 J U F C J U U w J U I 4 J U I y J U U w J U I 4 J U E z J U U w J U I 4 J U I 0 J U U w J U I 4 J U E x J U U w J U I 4 J T k 3 J U U w J U I 4 J U E z J U U w J U I 4 J U I x J U U w J U I 4 J T l F J U U w J U I 4 J U E y J U U w J U I 5 J T h D J U U w J U I 5 J T g x J U U w J U I 4 J U E 1 J U U w J U I 4 J U I w J U U w J U I 4 J T g x J U U w J U I 5 J T g 4 J U U w J U I 4 J U F E J U U w J U I 4 J U F B J U U w J U I 4 J U E z J U U w J U I 5 J T g 5 J U U w J U I 4 J U I y J U U w J U I 4 J T g 3 J T I w K F B S T 1 B D T 0 4 p J T I w J T N F J T N F J T I w J U U w J U I 4 J U E 3 J U U w J U I 4 J U I x J U U w J U I 4 J U F B J U U w J U I 4 J T k 0 J U U w J U I 4 J U I 4 J U U w J U I 4 J T g x J U U w J U I 5 J T g 4 J U U w J U I 4 J U F E J U U w J U I 4 J U F B J U U w J U I 4 J U E z J U U w J U I 5 J T g 5 J U U w J U I 4 J U I y J U U w J U I 4 J T g 3 J T I w K E N P T k 1 B V C k l M j A o N C k v R G F 0 Y T E 2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U w J U I 4 J U F E J U U w J U I 4 J U F B J U U w J U I 4 J U I x J U U w J U I 4 J T g 3 J U U w J U I 4 J U F C J U U w J U I 4 J U I y J U U w J U I 4 J U E z J U U w J U I 4 J U I 0 J U U w J U I 4 J U E x J U U w J U I 4 J T k 3 J U U w J U I 4 J U E z J U U w J U I 4 J U I x J U U w J U I 4 J T l F J U U w J U I 4 J U E y J U U w J U I 5 J T h D J U U w J U I 5 J T g x J U U w J U I 4 J U E 1 J U U w J U I 4 J U I w J U U w J U I 4 J T g x J U U w J U I 5 J T g 4 J U U w J U I 4 J U F E J U U w J U I 4 J U F B J U U w J U I 4 J U E z J U U w J U I 5 J T g 5 J U U w J U I 4 J U I y J U U w J U I 4 J T g 3 J T I w K F B S T 1 B D T 0 4 p J T I w J T N F J T N F J T I w J U U w J U I 4 J U E 3 J U U w J U I 4 J U I x J U U w J U I 4 J U F B J U U w J U I 4 J T k 0 J U U w J U I 4 J U I 4 J U U w J U I 4 J T g x J U U w J U I 5 J T g 4 J U U w J U I 4 J U F E J U U w J U I 4 J U F B J U U w J U I 4 J U E z J U U w J U I 5 J T g 5 J U U w J U I 4 J U I y J U U w J U I 4 J T g 3 J T I w K E N P T k 1 B V C k l M j A o N C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S U y M D E w J T I w K D Q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l F 1 Z X J 5 S U Q i I F Z h b H V l P S J z O T Y 0 N m Z k N D Y t M m U z M C 0 0 M D l j L T l h Y z Q t M W U 1 O W J m M G J h O T U x I i A v P j x F b n R y e S B U e X B l P S J G a W x s R X J y b 3 J D b 2 R l I i B W Y W x 1 Z T 0 i c 1 V u a 2 5 v d 2 4 i I C 8 + P E V u d H J 5 I F R 5 c G U 9 I k F k Z G V k V G 9 E Y X R h T W 9 k Z W w i I F Z h b H V l P S J s M C I g L z 4 8 R W 5 0 c n k g V H l w Z T 0 i R m l s b E x h c 3 R V c G R h d G V k I i B W Y W x 1 Z T 0 i Z D I w M j Q t M D Q t M T h U M T A 6 M T A 6 M T Y u N z I y O T c x M l o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S A x M C 9 B d X R v U m V t b 3 Z l Z E N v b H V t b n M x L n v g u K v g u K X g u L H g u I H g u J f g u K P g u L H g u J 7 g u K L g u Y w s M H 0 m c X V v d D s s J n F 1 b 3 Q 7 U 2 V j d G l v b j E v V G F i b G U g M T A v Q X V 0 b 1 J l b W 9 2 Z W R D b 2 x 1 b W 5 z M S 5 7 4 L m A 4 L i b 4 L i 0 4 L i U L D F 9 J n F 1 b 3 Q 7 L C Z x d W 9 0 O 1 N l Y 3 R p b 2 4 x L 1 R h Y m x l I D E w L 0 F 1 d G 9 S Z W 1 v d m V k Q 2 9 s d W 1 u c z E u e + C 4 q u C 4 u e C 4 h + C 4 q u C 4 u O C 4 l C w y f S Z x d W 9 0 O y w m c X V v d D t T Z W N 0 a W 9 u M S 9 U Y W J s Z S A x M C 9 B d X R v U m V t b 3 Z l Z E N v b H V t b n M x L n v g u J X g u Y j g u L P g u K r g u L j g u J Q s M 3 0 m c X V v d D s s J n F 1 b 3 Q 7 U 2 V j d G l v b j E v V G F i b G U g M T A v Q X V 0 b 1 J l b W 9 2 Z W R D b 2 x 1 b W 5 z M S 5 7 4 L i l 4 L m I 4 L i y 4 L i q 4 L i 4 4 L i U L D R 9 J n F 1 b 3 Q 7 L C Z x d W 9 0 O 1 N l Y 3 R p b 2 4 x L 1 R h Y m x l I D E w L 0 F 1 d G 9 S Z W 1 v d m V k Q 2 9 s d W 1 u c z E u e + C 5 g O C 4 m + C 4 p e C 4 t e C 5 i O C 4 o u C 4 m S D g u Y H g u J v g u K X g u I c s N X 0 m c X V v d D s s J n F 1 b 3 Q 7 U 2 V j d G l v b j E v V G F i b G U g M T A v Q X V 0 b 1 J l b W 9 2 Z W R D b 2 x 1 b W 5 z M S 5 7 J e C 5 g O C 4 m + C 4 p e C 4 t e C 5 i O C 4 o u C 4 m S D g u Y H g u J v g u K X g u I c s N n 0 m c X V v d D s s J n F 1 b 3 Q 7 U 2 V j d G l v b j E v V G F i b G U g M T A v Q X V 0 b 1 J l b W 9 2 Z W R D b 2 x 1 b W 5 z M S 5 7 4 L m A 4 L i q 4 L i Z 4 L i t I O C 4 i + C 4 t + C 5 i e C 4 r S w 3 f S Z x d W 9 0 O y w m c X V v d D t T Z W N 0 a W 9 u M S 9 U Y W J s Z S A x M C 9 B d X R v U m V t b 3 Z l Z E N v b H V t b n M x L n v g u Y D g u K r g u J n g u K 0 g 4 L i C 4 L i y 4 L i i L D h 9 J n F 1 b 3 Q 7 L C Z x d W 9 0 O 1 N l Y 3 R p b 2 4 x L 1 R h Y m x l I D E w L 0 F 1 d G 9 S Z W 1 v d m V k Q 2 9 s d W 1 u c z E u e + C 4 m + C 4 o + C 4 t O C 4 o e C 4 s u C 4 k y A o 4 L i r 4 L i 4 4 L m J 4 L i Z K S w 5 f S Z x d W 9 0 O y w m c X V v d D t T Z W N 0 a W 9 u M S 9 U Y W J s Z S A x M C 9 B d X R v U m V t b 3 Z l Z E N v b H V t b n M x L n v g u K H g u L n g u K X g u I T g u Y j g u L I g K F x 1 M D A y N z A w M C D g u J r g u L L g u J c p L D E w f S Z x d W 9 0 O 1 0 s J n F 1 b 3 Q 7 Q 2 9 s d W 1 u Q 2 9 1 b n Q m c X V v d D s 6 M T E s J n F 1 b 3 Q 7 S 2 V 5 Q 2 9 s d W 1 u T m F t Z X M m c X V v d D s 6 W 1 0 s J n F 1 b 3 Q 7 Q 2 9 s d W 1 u S W R l b n R p d G l l c y Z x d W 9 0 O z p b J n F 1 b 3 Q 7 U 2 V j d G l v b j E v V G F i b G U g M T A v Q X V 0 b 1 J l b W 9 2 Z W R D b 2 x 1 b W 5 z M S 5 7 4 L i r 4 L i l 4 L i x 4 L i B 4 L i X 4 L i j 4 L i x 4 L i e 4 L i i 4 L m M L D B 9 J n F 1 b 3 Q 7 L C Z x d W 9 0 O 1 N l Y 3 R p b 2 4 x L 1 R h Y m x l I D E w L 0 F 1 d G 9 S Z W 1 v d m V k Q 2 9 s d W 1 u c z E u e + C 5 g O C 4 m + C 4 t O C 4 l C w x f S Z x d W 9 0 O y w m c X V v d D t T Z W N 0 a W 9 u M S 9 U Y W J s Z S A x M C 9 B d X R v U m V t b 3 Z l Z E N v b H V t b n M x L n v g u K r g u L n g u I f g u K r g u L j g u J Q s M n 0 m c X V v d D s s J n F 1 b 3 Q 7 U 2 V j d G l v b j E v V G F i b G U g M T A v Q X V 0 b 1 J l b W 9 2 Z W R D b 2 x 1 b W 5 z M S 5 7 4 L i V 4 L m I 4 L i z 4 L i q 4 L i 4 4 L i U L D N 9 J n F 1 b 3 Q 7 L C Z x d W 9 0 O 1 N l Y 3 R p b 2 4 x L 1 R h Y m x l I D E w L 0 F 1 d G 9 S Z W 1 v d m V k Q 2 9 s d W 1 u c z E u e + C 4 p e C 5 i O C 4 s u C 4 q u C 4 u O C 4 l C w 0 f S Z x d W 9 0 O y w m c X V v d D t T Z W N 0 a W 9 u M S 9 U Y W J s Z S A x M C 9 B d X R v U m V t b 3 Z l Z E N v b H V t b n M x L n v g u Y D g u J v g u K X g u L X g u Y j g u K L g u J k g 4 L m B 4 L i b 4 L i l 4 L i H L D V 9 J n F 1 b 3 Q 7 L C Z x d W 9 0 O 1 N l Y 3 R p b 2 4 x L 1 R h Y m x l I D E w L 0 F 1 d G 9 S Z W 1 v d m V k Q 2 9 s d W 1 u c z E u e y X g u Y D g u J v g u K X g u L X g u Y j g u K L g u J k g 4 L m B 4 L i b 4 L i l 4 L i H L D Z 9 J n F 1 b 3 Q 7 L C Z x d W 9 0 O 1 N l Y 3 R p b 2 4 x L 1 R h Y m x l I D E w L 0 F 1 d G 9 S Z W 1 v d m V k Q 2 9 s d W 1 u c z E u e + C 5 g O C 4 q u C 4 m e C 4 r S D g u I v g u L f g u Y n g u K 0 s N 3 0 m c X V v d D s s J n F 1 b 3 Q 7 U 2 V j d G l v b j E v V G F i b G U g M T A v Q X V 0 b 1 J l b W 9 2 Z W R D b 2 x 1 b W 5 z M S 5 7 4 L m A 4 L i q 4 L i Z 4 L i t I O C 4 g u C 4 s u C 4 o i w 4 f S Z x d W 9 0 O y w m c X V v d D t T Z W N 0 a W 9 u M S 9 U Y W J s Z S A x M C 9 B d X R v U m V t b 3 Z l Z E N v b H V t b n M x L n v g u J v g u K P g u L T g u K H g u L L g u J M g K O C 4 q + C 4 u O C 5 i e C 4 m S k s O X 0 m c X V v d D s s J n F 1 b 3 Q 7 U 2 V j d G l v b j E v V G F i b G U g M T A v Q X V 0 b 1 J l b W 9 2 Z W R D b 2 x 1 b W 5 z M S 5 7 4 L i h 4 L i 5 4 L i l 4 L i E 4 L m I 4 L i y I C h c d T A w M j c w M D A g 4 L i a 4 L i y 4 L i X K S w x M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J T I w M T A l M j A o N C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l M j A x M C U y M C g 0 K S 9 E Y X R h M T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S U y M D E w J T I w K D Q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l M j A z J T I w K D Q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S I g L z 4 8 R W 5 0 c n k g V H l w Z T 0 i U X V l c n l J R C I g V m F s d W U 9 I n M 2 Y j d i Z W I y Z S 1 h N j I w L T Q 3 N 2 Y t O T Q w N y 0 4 Y z B l M j R h Y W Q 0 Z T g i I C 8 + P E V u d H J 5 I F R 5 c G U 9 I k Z p b G x F c n J v c k N v Z G U i I F Z h b H V l P S J z V W 5 r b m 9 3 b i I g L z 4 8 R W 5 0 c n k g V H l w Z T 0 i Q W R k Z W R U b 0 R h d G F N b 2 R l b C I g V m F s d W U 9 I m w w I i A v P j x F b n R y e S B U e X B l P S J G a W x s T G F z d F V w Z G F 0 Z W Q i I F Z h b H V l P S J k M j A y N C 0 w N C 0 x O F Q x M D o x M D o x N i 4 3 N T c 0 N T g 0 W i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E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I D M v Q X V 0 b 1 J l b W 9 2 Z W R D b 2 x 1 b W 5 z M S 5 7 4 L i r 4 L i l 4 L i x 4 L i B 4 L i X 4 L i j 4 L i x 4 L i e 4 L i i 4 L m M L D B 9 J n F 1 b 3 Q 7 L C Z x d W 9 0 O 1 N l Y 3 R p b 2 4 x L 1 R h Y m x l I D M v Q X V 0 b 1 J l b W 9 2 Z W R D b 2 x 1 b W 5 z M S 5 7 4 L m A 4 L i b 4 L i 0 4 L i U L D F 9 J n F 1 b 3 Q 7 L C Z x d W 9 0 O 1 N l Y 3 R p b 2 4 x L 1 R h Y m x l I D M v Q X V 0 b 1 J l b W 9 2 Z W R D b 2 x 1 b W 5 z M S 5 7 4 L i q 4 L i 5 4 L i H 4 L i q 4 L i 4 4 L i U L D J 9 J n F 1 b 3 Q 7 L C Z x d W 9 0 O 1 N l Y 3 R p b 2 4 x L 1 R h Y m x l I D M v Q X V 0 b 1 J l b W 9 2 Z W R D b 2 x 1 b W 5 z M S 5 7 4 L i V 4 L m I 4 L i z 4 L i q 4 L i 4 4 L i U L D N 9 J n F 1 b 3 Q 7 L C Z x d W 9 0 O 1 N l Y 3 R p b 2 4 x L 1 R h Y m x l I D M v Q X V 0 b 1 J l b W 9 2 Z W R D b 2 x 1 b W 5 z M S 5 7 4 L i l 4 L m I 4 L i y 4 L i q 4 L i 4 4 L i U L D R 9 J n F 1 b 3 Q 7 L C Z x d W 9 0 O 1 N l Y 3 R p b 2 4 x L 1 R h Y m x l I D M v Q X V 0 b 1 J l b W 9 2 Z W R D b 2 x 1 b W 5 z M S 5 7 4 L m A 4 L i b 4 L i l 4 L i 1 4 L m I 4 L i i 4 L i Z I O C 5 g e C 4 m + C 4 p e C 4 h y w 1 f S Z x d W 9 0 O y w m c X V v d D t T Z W N 0 a W 9 u M S 9 U Y W J s Z S A z L 0 F 1 d G 9 S Z W 1 v d m V k Q 2 9 s d W 1 u c z E u e y X g u Y D g u J v g u K X g u L X g u Y j g u K L g u J k g 4 L m B 4 L i b 4 L i l 4 L i H L D Z 9 J n F 1 b 3 Q 7 L C Z x d W 9 0 O 1 N l Y 3 R p b 2 4 x L 1 R h Y m x l I D M v Q X V 0 b 1 J l b W 9 2 Z W R D b 2 x 1 b W 5 z M S 5 7 4 L m A 4 L i q 4 L i Z 4 L i t I O C 4 i + C 4 t + C 5 i e C 4 r S w 3 f S Z x d W 9 0 O y w m c X V v d D t T Z W N 0 a W 9 u M S 9 U Y W J s Z S A z L 0 F 1 d G 9 S Z W 1 v d m V k Q 2 9 s d W 1 u c z E u e + C 5 g O C 4 q u C 4 m e C 4 r S D g u I L g u L L g u K I s O H 0 m c X V v d D s s J n F 1 b 3 Q 7 U 2 V j d G l v b j E v V G F i b G U g M y 9 B d X R v U m V t b 3 Z l Z E N v b H V t b n M x L n v g u J v g u K P g u L T g u K H g u L L g u J M g K O C 4 q + C 4 u O C 5 i e C 4 m S k s O X 0 m c X V v d D s s J n F 1 b 3 Q 7 U 2 V j d G l v b j E v V G F i b G U g M y 9 B d X R v U m V t b 3 Z l Z E N v b H V t b n M x L n v g u K H g u L n g u K X g u I T g u Y j g u L I g K F x 1 M D A y N z A w M C D g u J r g u L L g u J c p L D E w f S Z x d W 9 0 O 1 0 s J n F 1 b 3 Q 7 Q 2 9 s d W 1 u Q 2 9 1 b n Q m c X V v d D s 6 M T E s J n F 1 b 3 Q 7 S 2 V 5 Q 2 9 s d W 1 u T m F t Z X M m c X V v d D s 6 W 1 0 s J n F 1 b 3 Q 7 Q 2 9 s d W 1 u S W R l b n R p d G l l c y Z x d W 9 0 O z p b J n F 1 b 3 Q 7 U 2 V j d G l v b j E v V G F i b G U g M y 9 B d X R v U m V t b 3 Z l Z E N v b H V t b n M x L n v g u K v g u K X g u L H g u I H g u J f g u K P g u L H g u J 7 g u K L g u Y w s M H 0 m c X V v d D s s J n F 1 b 3 Q 7 U 2 V j d G l v b j E v V G F i b G U g M y 9 B d X R v U m V t b 3 Z l Z E N v b H V t b n M x L n v g u Y D g u J v g u L T g u J Q s M X 0 m c X V v d D s s J n F 1 b 3 Q 7 U 2 V j d G l v b j E v V G F i b G U g M y 9 B d X R v U m V t b 3 Z l Z E N v b H V t b n M x L n v g u K r g u L n g u I f g u K r g u L j g u J Q s M n 0 m c X V v d D s s J n F 1 b 3 Q 7 U 2 V j d G l v b j E v V G F i b G U g M y 9 B d X R v U m V t b 3 Z l Z E N v b H V t b n M x L n v g u J X g u Y j g u L P g u K r g u L j g u J Q s M 3 0 m c X V v d D s s J n F 1 b 3 Q 7 U 2 V j d G l v b j E v V G F i b G U g M y 9 B d X R v U m V t b 3 Z l Z E N v b H V t b n M x L n v g u K X g u Y j g u L L g u K r g u L j g u J Q s N H 0 m c X V v d D s s J n F 1 b 3 Q 7 U 2 V j d G l v b j E v V G F i b G U g M y 9 B d X R v U m V t b 3 Z l Z E N v b H V t b n M x L n v g u Y D g u J v g u K X g u L X g u Y j g u K L g u J k g 4 L m B 4 L i b 4 L i l 4 L i H L D V 9 J n F 1 b 3 Q 7 L C Z x d W 9 0 O 1 N l Y 3 R p b 2 4 x L 1 R h Y m x l I D M v Q X V 0 b 1 J l b W 9 2 Z W R D b 2 x 1 b W 5 z M S 5 7 J e C 5 g O C 4 m + C 4 p e C 4 t e C 5 i O C 4 o u C 4 m S D g u Y H g u J v g u K X g u I c s N n 0 m c X V v d D s s J n F 1 b 3 Q 7 U 2 V j d G l v b j E v V G F i b G U g M y 9 B d X R v U m V t b 3 Z l Z E N v b H V t b n M x L n v g u Y D g u K r g u J n g u K 0 g 4 L i L 4 L i 3 4 L m J 4 L i t L D d 9 J n F 1 b 3 Q 7 L C Z x d W 9 0 O 1 N l Y 3 R p b 2 4 x L 1 R h Y m x l I D M v Q X V 0 b 1 J l b W 9 2 Z W R D b 2 x 1 b W 5 z M S 5 7 4 L m A 4 L i q 4 L i Z 4 L i t I O C 4 g u C 4 s u C 4 o i w 4 f S Z x d W 9 0 O y w m c X V v d D t T Z W N 0 a W 9 u M S 9 U Y W J s Z S A z L 0 F 1 d G 9 S Z W 1 v d m V k Q 2 9 s d W 1 u c z E u e + C 4 m + C 4 o + C 4 t O C 4 o e C 4 s u C 4 k y A o 4 L i r 4 L i 4 4 L m J 4 L i Z K S w 5 f S Z x d W 9 0 O y w m c X V v d D t T Z W N 0 a W 9 u M S 9 U Y W J s Z S A z L 0 F 1 d G 9 S Z W 1 v d m V k Q 2 9 s d W 1 u c z E u e + C 4 o e C 4 u e C 4 p e C 4 h O C 5 i O C 4 s i A o X H U w M D I 3 M D A w I O C 4 m u C 4 s u C 4 l y k s M T B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S U y M D M l M j A o N C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l M j A z J T I w K D Q p L 0 R h d G E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l M j A z J T I w K D Q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l M j A 0 J T I w K D Q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S I g L z 4 8 R W 5 0 c n k g V H l w Z T 0 i U X V l c n l J R C I g V m F s d W U 9 I n N i Y j A x M T l j Y i 0 w Y j c 1 L T Q 4 N z U t O T g 4 M S 0 2 O D E x Z T E 4 Z m V i O T U i I C 8 + P E V u d H J 5 I F R 5 c G U 9 I k Z p b G x F c n J v c k N v Z G U i I F Z h b H V l P S J z V W 5 r b m 9 3 b i I g L z 4 8 R W 5 0 c n k g V H l w Z T 0 i Q W R k Z W R U b 0 R h d G F N b 2 R l b C I g V m F s d W U 9 I m w w I i A v P j x F b n R y e S B U e X B l P S J G a W x s T G F z d F V w Z G F 0 Z W Q i I F Z h b H V l P S J k M j A y N C 0 w N C 0 x O F Q x M D o x M D o x N i 4 3 N z A 0 N T c 4 W i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E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I D Q v Q X V 0 b 1 J l b W 9 2 Z W R D b 2 x 1 b W 5 z M S 5 7 4 L i r 4 L i l 4 L i x 4 L i B 4 L i X 4 L i j 4 L i x 4 L i e 4 L i i 4 L m M L D B 9 J n F 1 b 3 Q 7 L C Z x d W 9 0 O 1 N l Y 3 R p b 2 4 x L 1 R h Y m x l I D Q v Q X V 0 b 1 J l b W 9 2 Z W R D b 2 x 1 b W 5 z M S 5 7 4 L m A 4 L i b 4 L i 0 4 L i U L D F 9 J n F 1 b 3 Q 7 L C Z x d W 9 0 O 1 N l Y 3 R p b 2 4 x L 1 R h Y m x l I D Q v Q X V 0 b 1 J l b W 9 2 Z W R D b 2 x 1 b W 5 z M S 5 7 4 L i q 4 L i 5 4 L i H 4 L i q 4 L i 4 4 L i U L D J 9 J n F 1 b 3 Q 7 L C Z x d W 9 0 O 1 N l Y 3 R p b 2 4 x L 1 R h Y m x l I D Q v Q X V 0 b 1 J l b W 9 2 Z W R D b 2 x 1 b W 5 z M S 5 7 4 L i V 4 L m I 4 L i z 4 L i q 4 L i 4 4 L i U L D N 9 J n F 1 b 3 Q 7 L C Z x d W 9 0 O 1 N l Y 3 R p b 2 4 x L 1 R h Y m x l I D Q v Q X V 0 b 1 J l b W 9 2 Z W R D b 2 x 1 b W 5 z M S 5 7 4 L i l 4 L m I 4 L i y 4 L i q 4 L i 4 4 L i U L D R 9 J n F 1 b 3 Q 7 L C Z x d W 9 0 O 1 N l Y 3 R p b 2 4 x L 1 R h Y m x l I D Q v Q X V 0 b 1 J l b W 9 2 Z W R D b 2 x 1 b W 5 z M S 5 7 4 L m A 4 L i b 4 L i l 4 L i 1 4 L m I 4 L i i 4 L i Z I O C 5 g e C 4 m + C 4 p e C 4 h y w 1 f S Z x d W 9 0 O y w m c X V v d D t T Z W N 0 a W 9 u M S 9 U Y W J s Z S A 0 L 0 F 1 d G 9 S Z W 1 v d m V k Q 2 9 s d W 1 u c z E u e y X g u Y D g u J v g u K X g u L X g u Y j g u K L g u J k g 4 L m B 4 L i b 4 L i l 4 L i H L D Z 9 J n F 1 b 3 Q 7 L C Z x d W 9 0 O 1 N l Y 3 R p b 2 4 x L 1 R h Y m x l I D Q v Q X V 0 b 1 J l b W 9 2 Z W R D b 2 x 1 b W 5 z M S 5 7 4 L m A 4 L i q 4 L i Z 4 L i t I O C 4 i + C 4 t + C 5 i e C 4 r S w 3 f S Z x d W 9 0 O y w m c X V v d D t T Z W N 0 a W 9 u M S 9 U Y W J s Z S A 0 L 0 F 1 d G 9 S Z W 1 v d m V k Q 2 9 s d W 1 u c z E u e + C 5 g O C 4 q u C 4 m e C 4 r S D g u I L g u L L g u K I s O H 0 m c X V v d D s s J n F 1 b 3 Q 7 U 2 V j d G l v b j E v V G F i b G U g N C 9 B d X R v U m V t b 3 Z l Z E N v b H V t b n M x L n v g u J v g u K P g u L T g u K H g u L L g u J M g K O C 4 q + C 4 u O C 5 i e C 4 m S k s O X 0 m c X V v d D s s J n F 1 b 3 Q 7 U 2 V j d G l v b j E v V G F i b G U g N C 9 B d X R v U m V t b 3 Z l Z E N v b H V t b n M x L n v g u K H g u L n g u K X g u I T g u Y j g u L I g K F x 1 M D A y N z A w M C D g u J r g u L L g u J c p L D E w f S Z x d W 9 0 O 1 0 s J n F 1 b 3 Q 7 Q 2 9 s d W 1 u Q 2 9 1 b n Q m c X V v d D s 6 M T E s J n F 1 b 3 Q 7 S 2 V 5 Q 2 9 s d W 1 u T m F t Z X M m c X V v d D s 6 W 1 0 s J n F 1 b 3 Q 7 Q 2 9 s d W 1 u S W R l b n R p d G l l c y Z x d W 9 0 O z p b J n F 1 b 3 Q 7 U 2 V j d G l v b j E v V G F i b G U g N C 9 B d X R v U m V t b 3 Z l Z E N v b H V t b n M x L n v g u K v g u K X g u L H g u I H g u J f g u K P g u L H g u J 7 g u K L g u Y w s M H 0 m c X V v d D s s J n F 1 b 3 Q 7 U 2 V j d G l v b j E v V G F i b G U g N C 9 B d X R v U m V t b 3 Z l Z E N v b H V t b n M x L n v g u Y D g u J v g u L T g u J Q s M X 0 m c X V v d D s s J n F 1 b 3 Q 7 U 2 V j d G l v b j E v V G F i b G U g N C 9 B d X R v U m V t b 3 Z l Z E N v b H V t b n M x L n v g u K r g u L n g u I f g u K r g u L j g u J Q s M n 0 m c X V v d D s s J n F 1 b 3 Q 7 U 2 V j d G l v b j E v V G F i b G U g N C 9 B d X R v U m V t b 3 Z l Z E N v b H V t b n M x L n v g u J X g u Y j g u L P g u K r g u L j g u J Q s M 3 0 m c X V v d D s s J n F 1 b 3 Q 7 U 2 V j d G l v b j E v V G F i b G U g N C 9 B d X R v U m V t b 3 Z l Z E N v b H V t b n M x L n v g u K X g u Y j g u L L g u K r g u L j g u J Q s N H 0 m c X V v d D s s J n F 1 b 3 Q 7 U 2 V j d G l v b j E v V G F i b G U g N C 9 B d X R v U m V t b 3 Z l Z E N v b H V t b n M x L n v g u Y D g u J v g u K X g u L X g u Y j g u K L g u J k g 4 L m B 4 L i b 4 L i l 4 L i H L D V 9 J n F 1 b 3 Q 7 L C Z x d W 9 0 O 1 N l Y 3 R p b 2 4 x L 1 R h Y m x l I D Q v Q X V 0 b 1 J l b W 9 2 Z W R D b 2 x 1 b W 5 z M S 5 7 J e C 5 g O C 4 m + C 4 p e C 4 t e C 5 i O C 4 o u C 4 m S D g u Y H g u J v g u K X g u I c s N n 0 m c X V v d D s s J n F 1 b 3 Q 7 U 2 V j d G l v b j E v V G F i b G U g N C 9 B d X R v U m V t b 3 Z l Z E N v b H V t b n M x L n v g u Y D g u K r g u J n g u K 0 g 4 L i L 4 L i 3 4 L m J 4 L i t L D d 9 J n F 1 b 3 Q 7 L C Z x d W 9 0 O 1 N l Y 3 R p b 2 4 x L 1 R h Y m x l I D Q v Q X V 0 b 1 J l b W 9 2 Z W R D b 2 x 1 b W 5 z M S 5 7 4 L m A 4 L i q 4 L i Z 4 L i t I O C 4 g u C 4 s u C 4 o i w 4 f S Z x d W 9 0 O y w m c X V v d D t T Z W N 0 a W 9 u M S 9 U Y W J s Z S A 0 L 0 F 1 d G 9 S Z W 1 v d m V k Q 2 9 s d W 1 u c z E u e + C 4 m + C 4 o + C 4 t O C 4 o e C 4 s u C 4 k y A o 4 L i r 4 L i 4 4 L m J 4 L i Z K S w 5 f S Z x d W 9 0 O y w m c X V v d D t T Z W N 0 a W 9 u M S 9 U Y W J s Z S A 0 L 0 F 1 d G 9 S Z W 1 v d m V k Q 2 9 s d W 1 u c z E u e + C 4 o e C 4 u e C 4 p e C 4 h O C 5 i O C 4 s i A o X H U w M D I 3 M D A w I O C 4 m u C 4 s u C 4 l y k s M T B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S U y M D Q l M j A o N C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l M j A 0 J T I w K D Q p L 0 R h d G E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l M j A 0 J T I w K D Q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l M j A 1 J T I w K D Q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S I g L z 4 8 R W 5 0 c n k g V H l w Z T 0 i U X V l c n l J R C I g V m F s d W U 9 I n M z N j R k N T Y 1 Z S 0 x M 2 Q 3 L T R i M 2 E t O D V h Y S 1 m O T c w Y m M 1 N T F i Z G E i I C 8 + P E V u d H J 5 I F R 5 c G U 9 I k Z p b G x F c n J v c k N v Z G U i I F Z h b H V l P S J z V W 5 r b m 9 3 b i I g L z 4 8 R W 5 0 c n k g V H l w Z T 0 i Q W R k Z W R U b 0 R h d G F N b 2 R l b C I g V m F s d W U 9 I m w w I i A v P j x F b n R y e S B U e X B l P S J G a W x s T G F z d F V w Z G F 0 Z W Q i I F Z h b H V l P S J k M j A y N C 0 w N C 0 x O F Q x M D o x M D o x N i 4 3 O D U 0 N T g w W i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E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I D U v Q X V 0 b 1 J l b W 9 2 Z W R D b 2 x 1 b W 5 z M S 5 7 4 L i r 4 L i l 4 L i x 4 L i B 4 L i X 4 L i j 4 L i x 4 L i e 4 L i i 4 L m M L D B 9 J n F 1 b 3 Q 7 L C Z x d W 9 0 O 1 N l Y 3 R p b 2 4 x L 1 R h Y m x l I D U v Q X V 0 b 1 J l b W 9 2 Z W R D b 2 x 1 b W 5 z M S 5 7 4 L m A 4 L i b 4 L i 0 4 L i U L D F 9 J n F 1 b 3 Q 7 L C Z x d W 9 0 O 1 N l Y 3 R p b 2 4 x L 1 R h Y m x l I D U v Q X V 0 b 1 J l b W 9 2 Z W R D b 2 x 1 b W 5 z M S 5 7 4 L i q 4 L i 5 4 L i H 4 L i q 4 L i 4 4 L i U L D J 9 J n F 1 b 3 Q 7 L C Z x d W 9 0 O 1 N l Y 3 R p b 2 4 x L 1 R h Y m x l I D U v Q X V 0 b 1 J l b W 9 2 Z W R D b 2 x 1 b W 5 z M S 5 7 4 L i V 4 L m I 4 L i z 4 L i q 4 L i 4 4 L i U L D N 9 J n F 1 b 3 Q 7 L C Z x d W 9 0 O 1 N l Y 3 R p b 2 4 x L 1 R h Y m x l I D U v Q X V 0 b 1 J l b W 9 2 Z W R D b 2 x 1 b W 5 z M S 5 7 4 L i l 4 L m I 4 L i y 4 L i q 4 L i 4 4 L i U L D R 9 J n F 1 b 3 Q 7 L C Z x d W 9 0 O 1 N l Y 3 R p b 2 4 x L 1 R h Y m x l I D U v Q X V 0 b 1 J l b W 9 2 Z W R D b 2 x 1 b W 5 z M S 5 7 4 L m A 4 L i b 4 L i l 4 L i 1 4 L m I 4 L i i 4 L i Z I O C 5 g e C 4 m + C 4 p e C 4 h y w 1 f S Z x d W 9 0 O y w m c X V v d D t T Z W N 0 a W 9 u M S 9 U Y W J s Z S A 1 L 0 F 1 d G 9 S Z W 1 v d m V k Q 2 9 s d W 1 u c z E u e y X g u Y D g u J v g u K X g u L X g u Y j g u K L g u J k g 4 L m B 4 L i b 4 L i l 4 L i H L D Z 9 J n F 1 b 3 Q 7 L C Z x d W 9 0 O 1 N l Y 3 R p b 2 4 x L 1 R h Y m x l I D U v Q X V 0 b 1 J l b W 9 2 Z W R D b 2 x 1 b W 5 z M S 5 7 4 L m A 4 L i q 4 L i Z 4 L i t I O C 4 i + C 4 t + C 5 i e C 4 r S w 3 f S Z x d W 9 0 O y w m c X V v d D t T Z W N 0 a W 9 u M S 9 U Y W J s Z S A 1 L 0 F 1 d G 9 S Z W 1 v d m V k Q 2 9 s d W 1 u c z E u e + C 5 g O C 4 q u C 4 m e C 4 r S D g u I L g u L L g u K I s O H 0 m c X V v d D s s J n F 1 b 3 Q 7 U 2 V j d G l v b j E v V G F i b G U g N S 9 B d X R v U m V t b 3 Z l Z E N v b H V t b n M x L n v g u J v g u K P g u L T g u K H g u L L g u J M g K O C 4 q + C 4 u O C 5 i e C 4 m S k s O X 0 m c X V v d D s s J n F 1 b 3 Q 7 U 2 V j d G l v b j E v V G F i b G U g N S 9 B d X R v U m V t b 3 Z l Z E N v b H V t b n M x L n v g u K H g u L n g u K X g u I T g u Y j g u L I g K F x 1 M D A y N z A w M C D g u J r g u L L g u J c p L D E w f S Z x d W 9 0 O 1 0 s J n F 1 b 3 Q 7 Q 2 9 s d W 1 u Q 2 9 1 b n Q m c X V v d D s 6 M T E s J n F 1 b 3 Q 7 S 2 V 5 Q 2 9 s d W 1 u T m F t Z X M m c X V v d D s 6 W 1 0 s J n F 1 b 3 Q 7 Q 2 9 s d W 1 u S W R l b n R p d G l l c y Z x d W 9 0 O z p b J n F 1 b 3 Q 7 U 2 V j d G l v b j E v V G F i b G U g N S 9 B d X R v U m V t b 3 Z l Z E N v b H V t b n M x L n v g u K v g u K X g u L H g u I H g u J f g u K P g u L H g u J 7 g u K L g u Y w s M H 0 m c X V v d D s s J n F 1 b 3 Q 7 U 2 V j d G l v b j E v V G F i b G U g N S 9 B d X R v U m V t b 3 Z l Z E N v b H V t b n M x L n v g u Y D g u J v g u L T g u J Q s M X 0 m c X V v d D s s J n F 1 b 3 Q 7 U 2 V j d G l v b j E v V G F i b G U g N S 9 B d X R v U m V t b 3 Z l Z E N v b H V t b n M x L n v g u K r g u L n g u I f g u K r g u L j g u J Q s M n 0 m c X V v d D s s J n F 1 b 3 Q 7 U 2 V j d G l v b j E v V G F i b G U g N S 9 B d X R v U m V t b 3 Z l Z E N v b H V t b n M x L n v g u J X g u Y j g u L P g u K r g u L j g u J Q s M 3 0 m c X V v d D s s J n F 1 b 3 Q 7 U 2 V j d G l v b j E v V G F i b G U g N S 9 B d X R v U m V t b 3 Z l Z E N v b H V t b n M x L n v g u K X g u Y j g u L L g u K r g u L j g u J Q s N H 0 m c X V v d D s s J n F 1 b 3 Q 7 U 2 V j d G l v b j E v V G F i b G U g N S 9 B d X R v U m V t b 3 Z l Z E N v b H V t b n M x L n v g u Y D g u J v g u K X g u L X g u Y j g u K L g u J k g 4 L m B 4 L i b 4 L i l 4 L i H L D V 9 J n F 1 b 3 Q 7 L C Z x d W 9 0 O 1 N l Y 3 R p b 2 4 x L 1 R h Y m x l I D U v Q X V 0 b 1 J l b W 9 2 Z W R D b 2 x 1 b W 5 z M S 5 7 J e C 5 g O C 4 m + C 4 p e C 4 t e C 5 i O C 4 o u C 4 m S D g u Y H g u J v g u K X g u I c s N n 0 m c X V v d D s s J n F 1 b 3 Q 7 U 2 V j d G l v b j E v V G F i b G U g N S 9 B d X R v U m V t b 3 Z l Z E N v b H V t b n M x L n v g u Y D g u K r g u J n g u K 0 g 4 L i L 4 L i 3 4 L m J 4 L i t L D d 9 J n F 1 b 3 Q 7 L C Z x d W 9 0 O 1 N l Y 3 R p b 2 4 x L 1 R h Y m x l I D U v Q X V 0 b 1 J l b W 9 2 Z W R D b 2 x 1 b W 5 z M S 5 7 4 L m A 4 L i q 4 L i Z 4 L i t I O C 4 g u C 4 s u C 4 o i w 4 f S Z x d W 9 0 O y w m c X V v d D t T Z W N 0 a W 9 u M S 9 U Y W J s Z S A 1 L 0 F 1 d G 9 S Z W 1 v d m V k Q 2 9 s d W 1 u c z E u e + C 4 m + C 4 o + C 4 t O C 4 o e C 4 s u C 4 k y A o 4 L i r 4 L i 4 4 L m J 4 L i Z K S w 5 f S Z x d W 9 0 O y w m c X V v d D t T Z W N 0 a W 9 u M S 9 U Y W J s Z S A 1 L 0 F 1 d G 9 S Z W 1 v d m V k Q 2 9 s d W 1 u c z E u e + C 4 o e C 4 u e C 4 p e C 4 h O C 5 i O C 4 s i A o X H U w M D I 3 M D A w I O C 4 m u C 4 s u C 4 l y k s M T B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S U y M D U l M j A o N C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l M j A 1 J T I w K D Q p L 0 R h d G E 1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l M j A 1 J T I w K D Q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l M j A 2 J T I w K D Q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S I g L z 4 8 R W 5 0 c n k g V H l w Z T 0 i U X V l c n l J R C I g V m F s d W U 9 I n M 0 N W E 1 Y j Y w N S 0 z N T M 5 L T Q y Z W U t Y T Y 0 Y S 0 1 Y T M z Y 2 N k Z W Z j O G Q i I C 8 + P E V u d H J 5 I F R 5 c G U 9 I k Z p b G x F c n J v c k N v Z G U i I F Z h b H V l P S J z V W 5 r b m 9 3 b i I g L z 4 8 R W 5 0 c n k g V H l w Z T 0 i Q W R k Z W R U b 0 R h d G F N b 2 R l b C I g V m F s d W U 9 I m w w I i A v P j x F b n R y e S B U e X B l P S J G a W x s T G F z d F V w Z G F 0 Z W Q i I F Z h b H V l P S J k M j A y N C 0 w N C 0 x O F Q x M D o x M D o x N i 4 4 M T k 0 N j A 2 W i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E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I D Y v Q X V 0 b 1 J l b W 9 2 Z W R D b 2 x 1 b W 5 z M S 5 7 4 L i r 4 L i l 4 L i x 4 L i B 4 L i X 4 L i j 4 L i x 4 L i e 4 L i i 4 L m M L D B 9 J n F 1 b 3 Q 7 L C Z x d W 9 0 O 1 N l Y 3 R p b 2 4 x L 1 R h Y m x l I D Y v Q X V 0 b 1 J l b W 9 2 Z W R D b 2 x 1 b W 5 z M S 5 7 4 L m A 4 L i b 4 L i 0 4 L i U L D F 9 J n F 1 b 3 Q 7 L C Z x d W 9 0 O 1 N l Y 3 R p b 2 4 x L 1 R h Y m x l I D Y v Q X V 0 b 1 J l b W 9 2 Z W R D b 2 x 1 b W 5 z M S 5 7 4 L i q 4 L i 5 4 L i H 4 L i q 4 L i 4 4 L i U L D J 9 J n F 1 b 3 Q 7 L C Z x d W 9 0 O 1 N l Y 3 R p b 2 4 x L 1 R h Y m x l I D Y v Q X V 0 b 1 J l b W 9 2 Z W R D b 2 x 1 b W 5 z M S 5 7 4 L i V 4 L m I 4 L i z 4 L i q 4 L i 4 4 L i U L D N 9 J n F 1 b 3 Q 7 L C Z x d W 9 0 O 1 N l Y 3 R p b 2 4 x L 1 R h Y m x l I D Y v Q X V 0 b 1 J l b W 9 2 Z W R D b 2 x 1 b W 5 z M S 5 7 4 L i l 4 L m I 4 L i y 4 L i q 4 L i 4 4 L i U L D R 9 J n F 1 b 3 Q 7 L C Z x d W 9 0 O 1 N l Y 3 R p b 2 4 x L 1 R h Y m x l I D Y v Q X V 0 b 1 J l b W 9 2 Z W R D b 2 x 1 b W 5 z M S 5 7 4 L m A 4 L i b 4 L i l 4 L i 1 4 L m I 4 L i i 4 L i Z I O C 5 g e C 4 m + C 4 p e C 4 h y w 1 f S Z x d W 9 0 O y w m c X V v d D t T Z W N 0 a W 9 u M S 9 U Y W J s Z S A 2 L 0 F 1 d G 9 S Z W 1 v d m V k Q 2 9 s d W 1 u c z E u e y X g u Y D g u J v g u K X g u L X g u Y j g u K L g u J k g 4 L m B 4 L i b 4 L i l 4 L i H L D Z 9 J n F 1 b 3 Q 7 L C Z x d W 9 0 O 1 N l Y 3 R p b 2 4 x L 1 R h Y m x l I D Y v Q X V 0 b 1 J l b W 9 2 Z W R D b 2 x 1 b W 5 z M S 5 7 4 L m A 4 L i q 4 L i Z 4 L i t I O C 4 i + C 4 t + C 5 i e C 4 r S w 3 f S Z x d W 9 0 O y w m c X V v d D t T Z W N 0 a W 9 u M S 9 U Y W J s Z S A 2 L 0 F 1 d G 9 S Z W 1 v d m V k Q 2 9 s d W 1 u c z E u e + C 5 g O C 4 q u C 4 m e C 4 r S D g u I L g u L L g u K I s O H 0 m c X V v d D s s J n F 1 b 3 Q 7 U 2 V j d G l v b j E v V G F i b G U g N i 9 B d X R v U m V t b 3 Z l Z E N v b H V t b n M x L n v g u J v g u K P g u L T g u K H g u L L g u J M g K O C 4 q + C 4 u O C 5 i e C 4 m S k s O X 0 m c X V v d D s s J n F 1 b 3 Q 7 U 2 V j d G l v b j E v V G F i b G U g N i 9 B d X R v U m V t b 3 Z l Z E N v b H V t b n M x L n v g u K H g u L n g u K X g u I T g u Y j g u L I g K F x 1 M D A y N z A w M C D g u J r g u L L g u J c p L D E w f S Z x d W 9 0 O 1 0 s J n F 1 b 3 Q 7 Q 2 9 s d W 1 u Q 2 9 1 b n Q m c X V v d D s 6 M T E s J n F 1 b 3 Q 7 S 2 V 5 Q 2 9 s d W 1 u T m F t Z X M m c X V v d D s 6 W 1 0 s J n F 1 b 3 Q 7 Q 2 9 s d W 1 u S W R l b n R p d G l l c y Z x d W 9 0 O z p b J n F 1 b 3 Q 7 U 2 V j d G l v b j E v V G F i b G U g N i 9 B d X R v U m V t b 3 Z l Z E N v b H V t b n M x L n v g u K v g u K X g u L H g u I H g u J f g u K P g u L H g u J 7 g u K L g u Y w s M H 0 m c X V v d D s s J n F 1 b 3 Q 7 U 2 V j d G l v b j E v V G F i b G U g N i 9 B d X R v U m V t b 3 Z l Z E N v b H V t b n M x L n v g u Y D g u J v g u L T g u J Q s M X 0 m c X V v d D s s J n F 1 b 3 Q 7 U 2 V j d G l v b j E v V G F i b G U g N i 9 B d X R v U m V t b 3 Z l Z E N v b H V t b n M x L n v g u K r g u L n g u I f g u K r g u L j g u J Q s M n 0 m c X V v d D s s J n F 1 b 3 Q 7 U 2 V j d G l v b j E v V G F i b G U g N i 9 B d X R v U m V t b 3 Z l Z E N v b H V t b n M x L n v g u J X g u Y j g u L P g u K r g u L j g u J Q s M 3 0 m c X V v d D s s J n F 1 b 3 Q 7 U 2 V j d G l v b j E v V G F i b G U g N i 9 B d X R v U m V t b 3 Z l Z E N v b H V t b n M x L n v g u K X g u Y j g u L L g u K r g u L j g u J Q s N H 0 m c X V v d D s s J n F 1 b 3 Q 7 U 2 V j d G l v b j E v V G F i b G U g N i 9 B d X R v U m V t b 3 Z l Z E N v b H V t b n M x L n v g u Y D g u J v g u K X g u L X g u Y j g u K L g u J k g 4 L m B 4 L i b 4 L i l 4 L i H L D V 9 J n F 1 b 3 Q 7 L C Z x d W 9 0 O 1 N l Y 3 R p b 2 4 x L 1 R h Y m x l I D Y v Q X V 0 b 1 J l b W 9 2 Z W R D b 2 x 1 b W 5 z M S 5 7 J e C 5 g O C 4 m + C 4 p e C 4 t e C 5 i O C 4 o u C 4 m S D g u Y H g u J v g u K X g u I c s N n 0 m c X V v d D s s J n F 1 b 3 Q 7 U 2 V j d G l v b j E v V G F i b G U g N i 9 B d X R v U m V t b 3 Z l Z E N v b H V t b n M x L n v g u Y D g u K r g u J n g u K 0 g 4 L i L 4 L i 3 4 L m J 4 L i t L D d 9 J n F 1 b 3 Q 7 L C Z x d W 9 0 O 1 N l Y 3 R p b 2 4 x L 1 R h Y m x l I D Y v Q X V 0 b 1 J l b W 9 2 Z W R D b 2 x 1 b W 5 z M S 5 7 4 L m A 4 L i q 4 L i Z 4 L i t I O C 4 g u C 4 s u C 4 o i w 4 f S Z x d W 9 0 O y w m c X V v d D t T Z W N 0 a W 9 u M S 9 U Y W J s Z S A 2 L 0 F 1 d G 9 S Z W 1 v d m V k Q 2 9 s d W 1 u c z E u e + C 4 m + C 4 o + C 4 t O C 4 o e C 4 s u C 4 k y A o 4 L i r 4 L i 4 4 L m J 4 L i Z K S w 5 f S Z x d W 9 0 O y w m c X V v d D t T Z W N 0 a W 9 u M S 9 U Y W J s Z S A 2 L 0 F 1 d G 9 S Z W 1 v d m V k Q 2 9 s d W 1 u c z E u e + C 4 o e C 4 u e C 4 p e C 4 h O C 5 i O C 4 s i A o X H U w M D I 3 M D A w I O C 4 m u C 4 s u C 4 l y k s M T B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S U y M D Y l M j A o N C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l M j A 2 J T I w K D Q p L 0 R h d G E 2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l M j A 2 J T I w K D Q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l M j A 3 J T I w K D Q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S I g L z 4 8 R W 5 0 c n k g V H l w Z T 0 i U X V l c n l J R C I g V m F s d W U 9 I n M 1 M j U 2 N G Z l Z i 0 0 Z j g 0 L T Q x Z D c t O D c 4 N y 1 k Z T Q 4 Z m Q z Z m M x Z D c i I C 8 + P E V u d H J 5 I F R 5 c G U 9 I k Z p b G x F c n J v c k N v Z G U i I F Z h b H V l P S J z V W 5 r b m 9 3 b i I g L z 4 8 R W 5 0 c n k g V H l w Z T 0 i Q W R k Z W R U b 0 R h d G F N b 2 R l b C I g V m F s d W U 9 I m w w I i A v P j x F b n R y e S B U e X B l P S J G a W x s T G F z d F V w Z G F 0 Z W Q i I F Z h b H V l P S J k M j A y N C 0 w N C 0 x O F Q x M D o x M D o x N i 4 4 M z Q 5 N j c x W i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E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I D c v Q X V 0 b 1 J l b W 9 2 Z W R D b 2 x 1 b W 5 z M S 5 7 4 L i r 4 L i l 4 L i x 4 L i B 4 L i X 4 L i j 4 L i x 4 L i e 4 L i i 4 L m M L D B 9 J n F 1 b 3 Q 7 L C Z x d W 9 0 O 1 N l Y 3 R p b 2 4 x L 1 R h Y m x l I D c v Q X V 0 b 1 J l b W 9 2 Z W R D b 2 x 1 b W 5 z M S 5 7 4 L m A 4 L i b 4 L i 0 4 L i U L D F 9 J n F 1 b 3 Q 7 L C Z x d W 9 0 O 1 N l Y 3 R p b 2 4 x L 1 R h Y m x l I D c v Q X V 0 b 1 J l b W 9 2 Z W R D b 2 x 1 b W 5 z M S 5 7 4 L i q 4 L i 5 4 L i H 4 L i q 4 L i 4 4 L i U L D J 9 J n F 1 b 3 Q 7 L C Z x d W 9 0 O 1 N l Y 3 R p b 2 4 x L 1 R h Y m x l I D c v Q X V 0 b 1 J l b W 9 2 Z W R D b 2 x 1 b W 5 z M S 5 7 4 L i V 4 L m I 4 L i z 4 L i q 4 L i 4 4 L i U L D N 9 J n F 1 b 3 Q 7 L C Z x d W 9 0 O 1 N l Y 3 R p b 2 4 x L 1 R h Y m x l I D c v Q X V 0 b 1 J l b W 9 2 Z W R D b 2 x 1 b W 5 z M S 5 7 4 L i l 4 L m I 4 L i y 4 L i q 4 L i 4 4 L i U L D R 9 J n F 1 b 3 Q 7 L C Z x d W 9 0 O 1 N l Y 3 R p b 2 4 x L 1 R h Y m x l I D c v Q X V 0 b 1 J l b W 9 2 Z W R D b 2 x 1 b W 5 z M S 5 7 4 L m A 4 L i b 4 L i l 4 L i 1 4 L m I 4 L i i 4 L i Z I O C 5 g e C 4 m + C 4 p e C 4 h y w 1 f S Z x d W 9 0 O y w m c X V v d D t T Z W N 0 a W 9 u M S 9 U Y W J s Z S A 3 L 0 F 1 d G 9 S Z W 1 v d m V k Q 2 9 s d W 1 u c z E u e y X g u Y D g u J v g u K X g u L X g u Y j g u K L g u J k g 4 L m B 4 L i b 4 L i l 4 L i H L D Z 9 J n F 1 b 3 Q 7 L C Z x d W 9 0 O 1 N l Y 3 R p b 2 4 x L 1 R h Y m x l I D c v Q X V 0 b 1 J l b W 9 2 Z W R D b 2 x 1 b W 5 z M S 5 7 4 L m A 4 L i q 4 L i Z 4 L i t I O C 4 i + C 4 t + C 5 i e C 4 r S w 3 f S Z x d W 9 0 O y w m c X V v d D t T Z W N 0 a W 9 u M S 9 U Y W J s Z S A 3 L 0 F 1 d G 9 S Z W 1 v d m V k Q 2 9 s d W 1 u c z E u e + C 5 g O C 4 q u C 4 m e C 4 r S D g u I L g u L L g u K I s O H 0 m c X V v d D s s J n F 1 b 3 Q 7 U 2 V j d G l v b j E v V G F i b G U g N y 9 B d X R v U m V t b 3 Z l Z E N v b H V t b n M x L n v g u J v g u K P g u L T g u K H g u L L g u J M g K O C 4 q + C 4 u O C 5 i e C 4 m S k s O X 0 m c X V v d D s s J n F 1 b 3 Q 7 U 2 V j d G l v b j E v V G F i b G U g N y 9 B d X R v U m V t b 3 Z l Z E N v b H V t b n M x L n v g u K H g u L n g u K X g u I T g u Y j g u L I g K F x 1 M D A y N z A w M C D g u J r g u L L g u J c p L D E w f S Z x d W 9 0 O 1 0 s J n F 1 b 3 Q 7 Q 2 9 s d W 1 u Q 2 9 1 b n Q m c X V v d D s 6 M T E s J n F 1 b 3 Q 7 S 2 V 5 Q 2 9 s d W 1 u T m F t Z X M m c X V v d D s 6 W 1 0 s J n F 1 b 3 Q 7 Q 2 9 s d W 1 u S W R l b n R p d G l l c y Z x d W 9 0 O z p b J n F 1 b 3 Q 7 U 2 V j d G l v b j E v V G F i b G U g N y 9 B d X R v U m V t b 3 Z l Z E N v b H V t b n M x L n v g u K v g u K X g u L H g u I H g u J f g u K P g u L H g u J 7 g u K L g u Y w s M H 0 m c X V v d D s s J n F 1 b 3 Q 7 U 2 V j d G l v b j E v V G F i b G U g N y 9 B d X R v U m V t b 3 Z l Z E N v b H V t b n M x L n v g u Y D g u J v g u L T g u J Q s M X 0 m c X V v d D s s J n F 1 b 3 Q 7 U 2 V j d G l v b j E v V G F i b G U g N y 9 B d X R v U m V t b 3 Z l Z E N v b H V t b n M x L n v g u K r g u L n g u I f g u K r g u L j g u J Q s M n 0 m c X V v d D s s J n F 1 b 3 Q 7 U 2 V j d G l v b j E v V G F i b G U g N y 9 B d X R v U m V t b 3 Z l Z E N v b H V t b n M x L n v g u J X g u Y j g u L P g u K r g u L j g u J Q s M 3 0 m c X V v d D s s J n F 1 b 3 Q 7 U 2 V j d G l v b j E v V G F i b G U g N y 9 B d X R v U m V t b 3 Z l Z E N v b H V t b n M x L n v g u K X g u Y j g u L L g u K r g u L j g u J Q s N H 0 m c X V v d D s s J n F 1 b 3 Q 7 U 2 V j d G l v b j E v V G F i b G U g N y 9 B d X R v U m V t b 3 Z l Z E N v b H V t b n M x L n v g u Y D g u J v g u K X g u L X g u Y j g u K L g u J k g 4 L m B 4 L i b 4 L i l 4 L i H L D V 9 J n F 1 b 3 Q 7 L C Z x d W 9 0 O 1 N l Y 3 R p b 2 4 x L 1 R h Y m x l I D c v Q X V 0 b 1 J l b W 9 2 Z W R D b 2 x 1 b W 5 z M S 5 7 J e C 5 g O C 4 m + C 4 p e C 4 t e C 5 i O C 4 o u C 4 m S D g u Y H g u J v g u K X g u I c s N n 0 m c X V v d D s s J n F 1 b 3 Q 7 U 2 V j d G l v b j E v V G F i b G U g N y 9 B d X R v U m V t b 3 Z l Z E N v b H V t b n M x L n v g u Y D g u K r g u J n g u K 0 g 4 L i L 4 L i 3 4 L m J 4 L i t L D d 9 J n F 1 b 3 Q 7 L C Z x d W 9 0 O 1 N l Y 3 R p b 2 4 x L 1 R h Y m x l I D c v Q X V 0 b 1 J l b W 9 2 Z W R D b 2 x 1 b W 5 z M S 5 7 4 L m A 4 L i q 4 L i Z 4 L i t I O C 4 g u C 4 s u C 4 o i w 4 f S Z x d W 9 0 O y w m c X V v d D t T Z W N 0 a W 9 u M S 9 U Y W J s Z S A 3 L 0 F 1 d G 9 S Z W 1 v d m V k Q 2 9 s d W 1 u c z E u e + C 4 m + C 4 o + C 4 t O C 4 o e C 4 s u C 4 k y A o 4 L i r 4 L i 4 4 L m J 4 L i Z K S w 5 f S Z x d W 9 0 O y w m c X V v d D t T Z W N 0 a W 9 u M S 9 U Y W J s Z S A 3 L 0 F 1 d G 9 S Z W 1 v d m V k Q 2 9 s d W 1 u c z E u e + C 4 o e C 4 u e C 4 p e C 4 h O C 5 i O C 4 s i A o X H U w M D I 3 M D A w I O C 4 m u C 4 s u C 4 l y k s M T B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S U y M D c l M j A o N C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l M j A 3 J T I w K D Q p L 0 R h d G E 3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l M j A 3 J T I w K D Q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l M j A 4 J T I w K D Q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5 h b W V V c G R h d G V k Q W Z 0 Z X J G a W x s I i B W Y W x 1 Z T 0 i b D A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S I g L z 4 8 R W 5 0 c n k g V H l w Z T 0 i T m F 2 a W d h d G l v b l N 0 Z X B O Y W 1 l I i B W Y W x 1 Z T 0 i c 0 5 h d m l n Y X R p b 2 4 i I C 8 + P E V u d H J 5 I F R 5 c G U 9 I l F 1 Z X J 5 S U Q i I F Z h b H V l P S J z Z G J j Y z U x M j M t O W U 4 Y y 0 0 N j U 4 L T k 3 N z g t N j k x M z Q 2 Y T E x M j h i I i A v P j x F b n R y e S B U e X B l P S J G a W x s R X J y b 3 J D b 2 R l I i B W Y W x 1 Z T 0 i c 1 V u a 2 5 v d 2 4 i I C 8 + P E V u d H J 5 I F R 5 c G U 9 I k F k Z G V k V G 9 E Y X R h T W 9 k Z W w i I F Z h b H V l P S J s M C I g L z 4 8 R W 5 0 c n k g V H l w Z T 0 i R m l s b E x h c 3 R V c G R h d G V k I i B W Y W x 1 Z T 0 i Z D I w M j Q t M D Q t M T h U M T A 6 M T A 6 M T Y u O D Y 1 O T Y 3 N l o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S A 4 L 0 F 1 d G 9 S Z W 1 v d m V k Q 2 9 s d W 1 u c z E u e + C 4 q + C 4 p e C 4 s e C 4 g e C 4 l + C 4 o + C 4 s e C 4 n u C 4 o u C 5 j C w w f S Z x d W 9 0 O y w m c X V v d D t T Z W N 0 a W 9 u M S 9 U Y W J s Z S A 4 L 0 F 1 d G 9 S Z W 1 v d m V k Q 2 9 s d W 1 u c z E u e + C 5 g O C 4 m + C 4 t O C 4 l C w x f S Z x d W 9 0 O y w m c X V v d D t T Z W N 0 a W 9 u M S 9 U Y W J s Z S A 4 L 0 F 1 d G 9 S Z W 1 v d m V k Q 2 9 s d W 1 u c z E u e + C 4 q u C 4 u e C 4 h + C 4 q u C 4 u O C 4 l C w y f S Z x d W 9 0 O y w m c X V v d D t T Z W N 0 a W 9 u M S 9 U Y W J s Z S A 4 L 0 F 1 d G 9 S Z W 1 v d m V k Q 2 9 s d W 1 u c z E u e + C 4 l e C 5 i O C 4 s + C 4 q u C 4 u O C 4 l C w z f S Z x d W 9 0 O y w m c X V v d D t T Z W N 0 a W 9 u M S 9 U Y W J s Z S A 4 L 0 F 1 d G 9 S Z W 1 v d m V k Q 2 9 s d W 1 u c z E u e + C 4 p e C 5 i O C 4 s u C 4 q u C 4 u O C 4 l C w 0 f S Z x d W 9 0 O y w m c X V v d D t T Z W N 0 a W 9 u M S 9 U Y W J s Z S A 4 L 0 F 1 d G 9 S Z W 1 v d m V k Q 2 9 s d W 1 u c z E u e + C 5 g O C 4 m + C 4 p e C 4 t e C 5 i O C 4 o u C 4 m S D g u Y H g u J v g u K X g u I c s N X 0 m c X V v d D s s J n F 1 b 3 Q 7 U 2 V j d G l v b j E v V G F i b G U g O C 9 B d X R v U m V t b 3 Z l Z E N v b H V t b n M x L n s l 4 L m A 4 L i b 4 L i l 4 L i 1 4 L m I 4 L i i 4 L i Z I O C 5 g e C 4 m + C 4 p e C 4 h y w 2 f S Z x d W 9 0 O y w m c X V v d D t T Z W N 0 a W 9 u M S 9 U Y W J s Z S A 4 L 0 F 1 d G 9 S Z W 1 v d m V k Q 2 9 s d W 1 u c z E u e + C 5 g O C 4 q u C 4 m e C 4 r S D g u I v g u L f g u Y n g u K 0 s N 3 0 m c X V v d D s s J n F 1 b 3 Q 7 U 2 V j d G l v b j E v V G F i b G U g O C 9 B d X R v U m V t b 3 Z l Z E N v b H V t b n M x L n v g u Y D g u K r g u J n g u K 0 g 4 L i C 4 L i y 4 L i i L D h 9 J n F 1 b 3 Q 7 L C Z x d W 9 0 O 1 N l Y 3 R p b 2 4 x L 1 R h Y m x l I D g v Q X V 0 b 1 J l b W 9 2 Z W R D b 2 x 1 b W 5 z M S 5 7 4 L i b 4 L i j 4 L i 0 4 L i h 4 L i y 4 L i T I C j g u K v g u L j g u Y n g u J k p L D l 9 J n F 1 b 3 Q 7 L C Z x d W 9 0 O 1 N l Y 3 R p b 2 4 x L 1 R h Y m x l I D g v Q X V 0 b 1 J l b W 9 2 Z W R D b 2 x 1 b W 5 z M S 5 7 4 L i h 4 L i 5 4 L i l 4 L i E 4 L m I 4 L i y I C h c d T A w M j c w M D A g 4 L i a 4 L i y 4 L i X K S w x M H 0 m c X V v d D t d L C Z x d W 9 0 O 0 N v b H V t b k N v d W 5 0 J n F 1 b 3 Q 7 O j E x L C Z x d W 9 0 O 0 t l e U N v b H V t b k 5 h b W V z J n F 1 b 3 Q 7 O l t d L C Z x d W 9 0 O 0 N v b H V t b k l k Z W 5 0 a X R p Z X M m c X V v d D s 6 W y Z x d W 9 0 O 1 N l Y 3 R p b 2 4 x L 1 R h Y m x l I D g v Q X V 0 b 1 J l b W 9 2 Z W R D b 2 x 1 b W 5 z M S 5 7 4 L i r 4 L i l 4 L i x 4 L i B 4 L i X 4 L i j 4 L i x 4 L i e 4 L i i 4 L m M L D B 9 J n F 1 b 3 Q 7 L C Z x d W 9 0 O 1 N l Y 3 R p b 2 4 x L 1 R h Y m x l I D g v Q X V 0 b 1 J l b W 9 2 Z W R D b 2 x 1 b W 5 z M S 5 7 4 L m A 4 L i b 4 L i 0 4 L i U L D F 9 J n F 1 b 3 Q 7 L C Z x d W 9 0 O 1 N l Y 3 R p b 2 4 x L 1 R h Y m x l I D g v Q X V 0 b 1 J l b W 9 2 Z W R D b 2 x 1 b W 5 z M S 5 7 4 L i q 4 L i 5 4 L i H 4 L i q 4 L i 4 4 L i U L D J 9 J n F 1 b 3 Q 7 L C Z x d W 9 0 O 1 N l Y 3 R p b 2 4 x L 1 R h Y m x l I D g v Q X V 0 b 1 J l b W 9 2 Z W R D b 2 x 1 b W 5 z M S 5 7 4 L i V 4 L m I 4 L i z 4 L i q 4 L i 4 4 L i U L D N 9 J n F 1 b 3 Q 7 L C Z x d W 9 0 O 1 N l Y 3 R p b 2 4 x L 1 R h Y m x l I D g v Q X V 0 b 1 J l b W 9 2 Z W R D b 2 x 1 b W 5 z M S 5 7 4 L i l 4 L m I 4 L i y 4 L i q 4 L i 4 4 L i U L D R 9 J n F 1 b 3 Q 7 L C Z x d W 9 0 O 1 N l Y 3 R p b 2 4 x L 1 R h Y m x l I D g v Q X V 0 b 1 J l b W 9 2 Z W R D b 2 x 1 b W 5 z M S 5 7 4 L m A 4 L i b 4 L i l 4 L i 1 4 L m I 4 L i i 4 L i Z I O C 5 g e C 4 m + C 4 p e C 4 h y w 1 f S Z x d W 9 0 O y w m c X V v d D t T Z W N 0 a W 9 u M S 9 U Y W J s Z S A 4 L 0 F 1 d G 9 S Z W 1 v d m V k Q 2 9 s d W 1 u c z E u e y X g u Y D g u J v g u K X g u L X g u Y j g u K L g u J k g 4 L m B 4 L i b 4 L i l 4 L i H L D Z 9 J n F 1 b 3 Q 7 L C Z x d W 9 0 O 1 N l Y 3 R p b 2 4 x L 1 R h Y m x l I D g v Q X V 0 b 1 J l b W 9 2 Z W R D b 2 x 1 b W 5 z M S 5 7 4 L m A 4 L i q 4 L i Z 4 L i t I O C 4 i + C 4 t + C 5 i e C 4 r S w 3 f S Z x d W 9 0 O y w m c X V v d D t T Z W N 0 a W 9 u M S 9 U Y W J s Z S A 4 L 0 F 1 d G 9 S Z W 1 v d m V k Q 2 9 s d W 1 u c z E u e + C 5 g O C 4 q u C 4 m e C 4 r S D g u I L g u L L g u K I s O H 0 m c X V v d D s s J n F 1 b 3 Q 7 U 2 V j d G l v b j E v V G F i b G U g O C 9 B d X R v U m V t b 3 Z l Z E N v b H V t b n M x L n v g u J v g u K P g u L T g u K H g u L L g u J M g K O C 4 q + C 4 u O C 5 i e C 4 m S k s O X 0 m c X V v d D s s J n F 1 b 3 Q 7 U 2 V j d G l v b j E v V G F i b G U g O C 9 B d X R v U m V t b 3 Z l Z E N v b H V t b n M x L n v g u K H g u L n g u K X g u I T g u Y j g u L I g K F x 1 M D A y N z A w M C D g u J r g u L L g u J c p L D E w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l M j A 4 J T I w K D Q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J T I w O C U y M C g 0 K S 9 E Y X R h O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J T I w O C U y M C g 0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J T I w O S U y M C g 0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O Y W 1 l V X B k Y X R l Z E F m d G V y R m l s b C I g V m F s d W U 9 I m w w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Z W R D b 2 1 w b G V 0 Z V J l c 3 V s d F R v V 2 9 y a 3 N o Z W V 0 I i B W Y W x 1 Z T 0 i b D E i I C 8 + P E V u d H J 5 I F R 5 c G U 9 I k 5 h d m l n Y X R p b 2 5 T d G V w T m F t Z S I g V m F s d W U 9 I n N O Y X Z p Z 2 F 0 a W 9 u I i A v P j x F b n R y e S B U e X B l P S J R d W V y e U l E I i B W Y W x 1 Z T 0 i c z c z M 2 V m M j J l L T l l M D Q t N G U z M S 0 4 M D U 5 L T E 0 O G Q 1 Z D U 1 M D g 3 N i I g L z 4 8 R W 5 0 c n k g V H l w Z T 0 i R m l s b E V y c m 9 y Q 2 9 k Z S I g V m F s d W U 9 I n N V b m t u b 3 d u I i A v P j x F b n R y e S B U e X B l P S J B Z G R l Z F R v R G F 0 Y U 1 v Z G V s I i B W Y W x 1 Z T 0 i b D A i I C 8 + P E V u d H J 5 I F R 5 c G U 9 I k Z p b G x M Y X N 0 V X B k Y X R l Z C I g V m F s d W U 9 I m Q y M D I 0 L T A 0 L T E 4 V D E w O j E w O j E 2 L j g 3 O D k 2 N z N a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M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g O S 9 B d X R v U m V t b 3 Z l Z E N v b H V t b n M x L n v g u K v g u K X g u L H g u I H g u J f g u K P g u L H g u J 7 g u K L g u Y w s M H 0 m c X V v d D s s J n F 1 b 3 Q 7 U 2 V j d G l v b j E v V G F i b G U g O S 9 B d X R v U m V t b 3 Z l Z E N v b H V t b n M x L n v g u Y D g u J v g u L T g u J Q s M X 0 m c X V v d D s s J n F 1 b 3 Q 7 U 2 V j d G l v b j E v V G F i b G U g O S 9 B d X R v U m V t b 3 Z l Z E N v b H V t b n M x L n v g u K r g u L n g u I f g u K r g u L j g u J Q s M n 0 m c X V v d D s s J n F 1 b 3 Q 7 U 2 V j d G l v b j E v V G F i b G U g O S 9 B d X R v U m V t b 3 Z l Z E N v b H V t b n M x L n v g u J X g u Y j g u L P g u K r g u L j g u J Q s M 3 0 m c X V v d D s s J n F 1 b 3 Q 7 U 2 V j d G l v b j E v V G F i b G U g O S 9 B d X R v U m V t b 3 Z l Z E N v b H V t b n M x L n v g u K X g u Y j g u L L g u K r g u L j g u J Q s N H 0 m c X V v d D s s J n F 1 b 3 Q 7 U 2 V j d G l v b j E v V G F i b G U g O S 9 B d X R v U m V t b 3 Z l Z E N v b H V t b n M x L n v g u Y D g u J v g u K X g u L X g u Y j g u K L g u J k g 4 L m B 4 L i b 4 L i l 4 L i H L D V 9 J n F 1 b 3 Q 7 L C Z x d W 9 0 O 1 N l Y 3 R p b 2 4 x L 1 R h Y m x l I D k v Q X V 0 b 1 J l b W 9 2 Z W R D b 2 x 1 b W 5 z M S 5 7 J e C 5 g O C 4 m + C 4 p e C 4 t e C 5 i O C 4 o u C 4 m S D g u Y H g u J v g u K X g u I c s N n 0 m c X V v d D s s J n F 1 b 3 Q 7 U 2 V j d G l v b j E v V G F i b G U g O S 9 B d X R v U m V t b 3 Z l Z E N v b H V t b n M x L n v g u Y D g u K r g u J n g u K 0 g 4 L i L 4 L i 3 4 L m J 4 L i t L D d 9 J n F 1 b 3 Q 7 L C Z x d W 9 0 O 1 N l Y 3 R p b 2 4 x L 1 R h Y m x l I D k v Q X V 0 b 1 J l b W 9 2 Z W R D b 2 x 1 b W 5 z M S 5 7 4 L m A 4 L i q 4 L i Z 4 L i t I O C 4 g u C 4 s u C 4 o i w 4 f S Z x d W 9 0 O y w m c X V v d D t T Z W N 0 a W 9 u M S 9 U Y W J s Z S A 5 L 0 F 1 d G 9 S Z W 1 v d m V k Q 2 9 s d W 1 u c z E u e + C 4 m + C 4 o + C 4 t O C 4 o e C 4 s u C 4 k y A o 4 L i r 4 L i 4 4 L m J 4 L i Z K S w 5 f S Z x d W 9 0 O y w m c X V v d D t T Z W N 0 a W 9 u M S 9 U Y W J s Z S A 5 L 0 F 1 d G 9 S Z W 1 v d m V k Q 2 9 s d W 1 u c z E u e + C 4 o e C 4 u e C 4 p e C 4 h O C 5 i O C 4 s i A o X H U w M D I 3 M D A w I O C 4 m u C 4 s u C 4 l y k s M T B 9 J n F 1 b 3 Q 7 X S w m c X V v d D t D b 2 x 1 b W 5 D b 3 V u d C Z x d W 9 0 O z o x M S w m c X V v d D t L Z X l D b 2 x 1 b W 5 O Y W 1 l c y Z x d W 9 0 O z p b X S w m c X V v d D t D b 2 x 1 b W 5 J Z G V u d G l 0 a W V z J n F 1 b 3 Q 7 O l s m c X V v d D t T Z W N 0 a W 9 u M S 9 U Y W J s Z S A 5 L 0 F 1 d G 9 S Z W 1 v d m V k Q 2 9 s d W 1 u c z E u e + C 4 q + C 4 p e C 4 s e C 4 g e C 4 l + C 4 o + C 4 s e C 4 n u C 4 o u C 5 j C w w f S Z x d W 9 0 O y w m c X V v d D t T Z W N 0 a W 9 u M S 9 U Y W J s Z S A 5 L 0 F 1 d G 9 S Z W 1 v d m V k Q 2 9 s d W 1 u c z E u e + C 5 g O C 4 m + C 4 t O C 4 l C w x f S Z x d W 9 0 O y w m c X V v d D t T Z W N 0 a W 9 u M S 9 U Y W J s Z S A 5 L 0 F 1 d G 9 S Z W 1 v d m V k Q 2 9 s d W 1 u c z E u e + C 4 q u C 4 u e C 4 h + C 4 q u C 4 u O C 4 l C w y f S Z x d W 9 0 O y w m c X V v d D t T Z W N 0 a W 9 u M S 9 U Y W J s Z S A 5 L 0 F 1 d G 9 S Z W 1 v d m V k Q 2 9 s d W 1 u c z E u e + C 4 l e C 5 i O C 4 s + C 4 q u C 4 u O C 4 l C w z f S Z x d W 9 0 O y w m c X V v d D t T Z W N 0 a W 9 u M S 9 U Y W J s Z S A 5 L 0 F 1 d G 9 S Z W 1 v d m V k Q 2 9 s d W 1 u c z E u e + C 4 p e C 5 i O C 4 s u C 4 q u C 4 u O C 4 l C w 0 f S Z x d W 9 0 O y w m c X V v d D t T Z W N 0 a W 9 u M S 9 U Y W J s Z S A 5 L 0 F 1 d G 9 S Z W 1 v d m V k Q 2 9 s d W 1 u c z E u e + C 5 g O C 4 m + C 4 p e C 4 t e C 5 i O C 4 o u C 4 m S D g u Y H g u J v g u K X g u I c s N X 0 m c X V v d D s s J n F 1 b 3 Q 7 U 2 V j d G l v b j E v V G F i b G U g O S 9 B d X R v U m V t b 3 Z l Z E N v b H V t b n M x L n s l 4 L m A 4 L i b 4 L i l 4 L i 1 4 L m I 4 L i i 4 L i Z I O C 5 g e C 4 m + C 4 p e C 4 h y w 2 f S Z x d W 9 0 O y w m c X V v d D t T Z W N 0 a W 9 u M S 9 U Y W J s Z S A 5 L 0 F 1 d G 9 S Z W 1 v d m V k Q 2 9 s d W 1 u c z E u e + C 5 g O C 4 q u C 4 m e C 4 r S D g u I v g u L f g u Y n g u K 0 s N 3 0 m c X V v d D s s J n F 1 b 3 Q 7 U 2 V j d G l v b j E v V G F i b G U g O S 9 B d X R v U m V t b 3 Z l Z E N v b H V t b n M x L n v g u Y D g u K r g u J n g u K 0 g 4 L i C 4 L i y 4 L i i L D h 9 J n F 1 b 3 Q 7 L C Z x d W 9 0 O 1 N l Y 3 R p b 2 4 x L 1 R h Y m x l I D k v Q X V 0 b 1 J l b W 9 2 Z W R D b 2 x 1 b W 5 z M S 5 7 4 L i b 4 L i j 4 L i 0 4 L i h 4 L i y 4 L i T I C j g u K v g u L j g u Y n g u J k p L D l 9 J n F 1 b 3 Q 7 L C Z x d W 9 0 O 1 N l Y 3 R p b 2 4 x L 1 R h Y m x l I D k v Q X V 0 b 1 J l b W 9 2 Z W R D b 2 x 1 b W 5 z M S 5 7 4 L i h 4 L i 5 4 L i l 4 L i E 4 L m I 4 L i y I C h c d T A w M j c w M D A g 4 L i a 4 L i y 4 L i X K S w x M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J T I w O S U y M C g 0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S U y M D k l M j A o N C k v R G F 0 Y T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S U y M D k l M j A o N C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S U y M D I l M j A o M y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S I g L z 4 8 R W 5 0 c n k g V H l w Z T 0 i R m l s b E N v b H V t b k 5 h b W V z I i B W Y W x 1 Z T 0 i c 1 s m c X V v d D t O Y W 1 l J n F 1 b 3 Q 7 L C Z x d W 9 0 O 0 x h c 3 Q m c X V v d D s s J n F 1 b 3 Q 7 Q 2 h n J S Z x d W 9 0 O y w m c X V v d D t W b 2 x 1 b W U m c X V v d D s s J n F 1 b 3 Q 7 V m F s d W U g K G s p J n F 1 b 3 Q 7 L C Z x d W 9 0 O 0 1 D Y X A g K E 0 p J n F 1 b 3 Q 7 L C Z x d W 9 0 O 1 A v R S Z x d W 9 0 O y w m c X V v d D t Q L 0 J W J n F 1 b 3 Q 7 L C Z x d W 9 0 O 0 Q v R S Z x d W 9 0 O y w m c X V v d D t E U F M m c X V v d D s s J n F 1 b 3 Q 7 R V B T J n F 1 b 3 Q 7 L C Z x d W 9 0 O 1 J P Q S U m c X V v d D s s J n F 1 b 3 Q 7 U k 9 F J S Z x d W 9 0 O y w m c X V v d D t O U E 0 l J n F 1 b 3 Q 7 L C Z x d W 9 0 O 1 l p Z W x k J S Z x d W 9 0 O y w m c X V v d D t G R m x v Y X Q l J n F 1 b 3 Q 7 L C Z x d W 9 0 O 0 1 H J S Z x d W 9 0 O y w m c X V v d D t N Y W d p Y z E m c X V v d D s s J n F 1 b 3 Q 7 T W F n a W M y J n F 1 b 3 Q 7 L C Z x d W 9 0 O 1 B F R y Z x d W 9 0 O 1 0 i I C 8 + P E V u d H J 5 I F R 5 c G U 9 I k Z p b G x D b 2 x 1 b W 5 U e X B l c y I g V m F s d W U 9 I n N C Z 1 V G Q X d V R k J R W U Z C Z 1 V G Q l F V R 0 J R W U Z C U V U 9 I i A v P j x F b n R y e S B U e X B l P S J G a W x s T G F z d F V w Z G F 0 Z W Q i I F Z h b H V l P S J k M j A y N C 0 w N C 0 x O F Q x M D o x M D o x N i 4 4 O T I 5 N j Y 5 W i I g L z 4 8 R W 5 0 c n k g V H l w Z T 0 i R m l s b E V y c m 9 y Q 2 9 1 b n Q i I F Z h b H V l P S J s M C I g L z 4 8 R W 5 0 c n k g V H l w Z T 0 i R m l s b E V y c m 9 y Q 2 9 k Z S I g V m F s d W U 9 I n N V b m t u b 3 d u I i A v P j x F b n R y e S B U e X B l P S J G a W x s V G F y Z 2 V 0 T m F t Z U N 1 c 3 R v b W l 6 Z W Q i I F Z h b H V l P S J s M S I g L z 4 8 R W 5 0 c n k g V H l w Z T 0 i U X V l c n l J R C I g V m F s d W U 9 I n M 3 M T d l N T U 3 O C 0 w Z G E 3 L T Q 2 Z m E t Y m V l Y y 0 1 M j V j Z W J k Y z Z h N z I i I C 8 + P E V u d H J 5 I F R 5 c G U 9 I k Z p b G x D b 3 V u d C I g V m F s d W U 9 I m w 4 M T g i I C 8 + P E V u d H J 5 I F R 5 c G U 9 I k Z p b G x T d G F 0 d X M i I F Z h b H V l P S J z Q 2 9 t c G x l d G U i I C 8 + P E V u d H J 5 I F R 5 c G U 9 I k F k Z G V k V G 9 E Y X R h T W 9 k Z W w i I F Z h b H V l P S J s M C I g L z 4 8 R W 5 0 c n k g V H l w Z T 0 i U m V s Y X R p b 2 5 z a G l w S W 5 m b 0 N v b n R h a W 5 l c i I g V m F s d W U 9 I n N 7 J n F 1 b 3 Q 7 Y 2 9 s d W 1 u Q 2 9 1 b n Q m c X V v d D s 6 M j A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I D I g K D M p L 0 F 1 d G 9 S Z W 1 v d m V k Q 2 9 s d W 1 u c z E u e 0 5 h b W U s M H 0 m c X V v d D s s J n F 1 b 3 Q 7 U 2 V j d G l v b j E v V G F i b G U g M i A o M y k v Q X V 0 b 1 J l b W 9 2 Z W R D b 2 x 1 b W 5 z M S 5 7 T G F z d C w x f S Z x d W 9 0 O y w m c X V v d D t T Z W N 0 a W 9 u M S 9 U Y W J s Z S A y I C g z K S 9 B d X R v U m V t b 3 Z l Z E N v b H V t b n M x L n t D a G c l L D J 9 J n F 1 b 3 Q 7 L C Z x d W 9 0 O 1 N l Y 3 R p b 2 4 x L 1 R h Y m x l I D I g K D M p L 0 F 1 d G 9 S Z W 1 v d m V k Q 2 9 s d W 1 u c z E u e 1 Z v b H V t Z S w z f S Z x d W 9 0 O y w m c X V v d D t T Z W N 0 a W 9 u M S 9 U Y W J s Z S A y I C g z K S 9 B d X R v U m V t b 3 Z l Z E N v b H V t b n M x L n t W Y W x 1 Z S A o a y k s N H 0 m c X V v d D s s J n F 1 b 3 Q 7 U 2 V j d G l v b j E v V G F i b G U g M i A o M y k v Q X V 0 b 1 J l b W 9 2 Z W R D b 2 x 1 b W 5 z M S 5 7 T U N h c C A o T S k s N X 0 m c X V v d D s s J n F 1 b 3 Q 7 U 2 V j d G l v b j E v V G F i b G U g M i A o M y k v Q X V 0 b 1 J l b W 9 2 Z W R D b 2 x 1 b W 5 z M S 5 7 U C 9 F L D Z 9 J n F 1 b 3 Q 7 L C Z x d W 9 0 O 1 N l Y 3 R p b 2 4 x L 1 R h Y m x l I D I g K D M p L 0 F 1 d G 9 S Z W 1 v d m V k Q 2 9 s d W 1 u c z E u e 1 A v Q l Y s N 3 0 m c X V v d D s s J n F 1 b 3 Q 7 U 2 V j d G l v b j E v V G F i b G U g M i A o M y k v Q X V 0 b 1 J l b W 9 2 Z W R D b 2 x 1 b W 5 z M S 5 7 R C 9 F L D h 9 J n F 1 b 3 Q 7 L C Z x d W 9 0 O 1 N l Y 3 R p b 2 4 x L 1 R h Y m x l I D I g K D M p L 0 F 1 d G 9 S Z W 1 v d m V k Q 2 9 s d W 1 u c z E u e 0 R Q U y w 5 f S Z x d W 9 0 O y w m c X V v d D t T Z W N 0 a W 9 u M S 9 U Y W J s Z S A y I C g z K S 9 B d X R v U m V t b 3 Z l Z E N v b H V t b n M x L n t F U F M s M T B 9 J n F 1 b 3 Q 7 L C Z x d W 9 0 O 1 N l Y 3 R p b 2 4 x L 1 R h Y m x l I D I g K D M p L 0 F 1 d G 9 S Z W 1 v d m V k Q 2 9 s d W 1 u c z E u e 1 J P Q S U s M T F 9 J n F 1 b 3 Q 7 L C Z x d W 9 0 O 1 N l Y 3 R p b 2 4 x L 1 R h Y m x l I D I g K D M p L 0 F 1 d G 9 S Z W 1 v d m V k Q 2 9 s d W 1 u c z E u e 1 J P R S U s M T J 9 J n F 1 b 3 Q 7 L C Z x d W 9 0 O 1 N l Y 3 R p b 2 4 x L 1 R h Y m x l I D I g K D M p L 0 F 1 d G 9 S Z W 1 v d m V k Q 2 9 s d W 1 u c z E u e 0 5 Q T S U s M T N 9 J n F 1 b 3 Q 7 L C Z x d W 9 0 O 1 N l Y 3 R p b 2 4 x L 1 R h Y m x l I D I g K D M p L 0 F 1 d G 9 S Z W 1 v d m V k Q 2 9 s d W 1 u c z E u e 1 l p Z W x k J S w x N H 0 m c X V v d D s s J n F 1 b 3 Q 7 U 2 V j d G l v b j E v V G F i b G U g M i A o M y k v Q X V 0 b 1 J l b W 9 2 Z W R D b 2 x 1 b W 5 z M S 5 7 R k Z s b 2 F 0 J S w x N X 0 m c X V v d D s s J n F 1 b 3 Q 7 U 2 V j d G l v b j E v V G F i b G U g M i A o M y k v Q X V 0 b 1 J l b W 9 2 Z W R D b 2 x 1 b W 5 z M S 5 7 T U c l L D E 2 f S Z x d W 9 0 O y w m c X V v d D t T Z W N 0 a W 9 u M S 9 U Y W J s Z S A y I C g z K S 9 B d X R v U m V t b 3 Z l Z E N v b H V t b n M x L n t N Y W d p Y z E s M T d 9 J n F 1 b 3 Q 7 L C Z x d W 9 0 O 1 N l Y 3 R p b 2 4 x L 1 R h Y m x l I D I g K D M p L 0 F 1 d G 9 S Z W 1 v d m V k Q 2 9 s d W 1 u c z E u e 0 1 h Z 2 l j M i w x O H 0 m c X V v d D s s J n F 1 b 3 Q 7 U 2 V j d G l v b j E v V G F i b G U g M i A o M y k v Q X V 0 b 1 J l b W 9 2 Z W R D b 2 x 1 b W 5 z M S 5 7 U E V H L D E 5 f S Z x d W 9 0 O 1 0 s J n F 1 b 3 Q 7 Q 2 9 s d W 1 u Q 2 9 1 b n Q m c X V v d D s 6 M j A s J n F 1 b 3 Q 7 S 2 V 5 Q 2 9 s d W 1 u T m F t Z X M m c X V v d D s 6 W 1 0 s J n F 1 b 3 Q 7 Q 2 9 s d W 1 u S W R l b n R p d G l l c y Z x d W 9 0 O z p b J n F 1 b 3 Q 7 U 2 V j d G l v b j E v V G F i b G U g M i A o M y k v Q X V 0 b 1 J l b W 9 2 Z W R D b 2 x 1 b W 5 z M S 5 7 T m F t Z S w w f S Z x d W 9 0 O y w m c X V v d D t T Z W N 0 a W 9 u M S 9 U Y W J s Z S A y I C g z K S 9 B d X R v U m V t b 3 Z l Z E N v b H V t b n M x L n t M Y X N 0 L D F 9 J n F 1 b 3 Q 7 L C Z x d W 9 0 O 1 N l Y 3 R p b 2 4 x L 1 R h Y m x l I D I g K D M p L 0 F 1 d G 9 S Z W 1 v d m V k Q 2 9 s d W 1 u c z E u e 0 N o Z y U s M n 0 m c X V v d D s s J n F 1 b 3 Q 7 U 2 V j d G l v b j E v V G F i b G U g M i A o M y k v Q X V 0 b 1 J l b W 9 2 Z W R D b 2 x 1 b W 5 z M S 5 7 V m 9 s d W 1 l L D N 9 J n F 1 b 3 Q 7 L C Z x d W 9 0 O 1 N l Y 3 R p b 2 4 x L 1 R h Y m x l I D I g K D M p L 0 F 1 d G 9 S Z W 1 v d m V k Q 2 9 s d W 1 u c z E u e 1 Z h b H V l I C h r K S w 0 f S Z x d W 9 0 O y w m c X V v d D t T Z W N 0 a W 9 u M S 9 U Y W J s Z S A y I C g z K S 9 B d X R v U m V t b 3 Z l Z E N v b H V t b n M x L n t N Q 2 F w I C h N K S w 1 f S Z x d W 9 0 O y w m c X V v d D t T Z W N 0 a W 9 u M S 9 U Y W J s Z S A y I C g z K S 9 B d X R v U m V t b 3 Z l Z E N v b H V t b n M x L n t Q L 0 U s N n 0 m c X V v d D s s J n F 1 b 3 Q 7 U 2 V j d G l v b j E v V G F i b G U g M i A o M y k v Q X V 0 b 1 J l b W 9 2 Z W R D b 2 x 1 b W 5 z M S 5 7 U C 9 C V i w 3 f S Z x d W 9 0 O y w m c X V v d D t T Z W N 0 a W 9 u M S 9 U Y W J s Z S A y I C g z K S 9 B d X R v U m V t b 3 Z l Z E N v b H V t b n M x L n t E L 0 U s O H 0 m c X V v d D s s J n F 1 b 3 Q 7 U 2 V j d G l v b j E v V G F i b G U g M i A o M y k v Q X V 0 b 1 J l b W 9 2 Z W R D b 2 x 1 b W 5 z M S 5 7 R F B T L D l 9 J n F 1 b 3 Q 7 L C Z x d W 9 0 O 1 N l Y 3 R p b 2 4 x L 1 R h Y m x l I D I g K D M p L 0 F 1 d G 9 S Z W 1 v d m V k Q 2 9 s d W 1 u c z E u e 0 V Q U y w x M H 0 m c X V v d D s s J n F 1 b 3 Q 7 U 2 V j d G l v b j E v V G F i b G U g M i A o M y k v Q X V 0 b 1 J l b W 9 2 Z W R D b 2 x 1 b W 5 z M S 5 7 U k 9 B J S w x M X 0 m c X V v d D s s J n F 1 b 3 Q 7 U 2 V j d G l v b j E v V G F i b G U g M i A o M y k v Q X V 0 b 1 J l b W 9 2 Z W R D b 2 x 1 b W 5 z M S 5 7 U k 9 F J S w x M n 0 m c X V v d D s s J n F 1 b 3 Q 7 U 2 V j d G l v b j E v V G F i b G U g M i A o M y k v Q X V 0 b 1 J l b W 9 2 Z W R D b 2 x 1 b W 5 z M S 5 7 T l B N J S w x M 3 0 m c X V v d D s s J n F 1 b 3 Q 7 U 2 V j d G l v b j E v V G F i b G U g M i A o M y k v Q X V 0 b 1 J l b W 9 2 Z W R D b 2 x 1 b W 5 z M S 5 7 W W l l b G Q l L D E 0 f S Z x d W 9 0 O y w m c X V v d D t T Z W N 0 a W 9 u M S 9 U Y W J s Z S A y I C g z K S 9 B d X R v U m V t b 3 Z l Z E N v b H V t b n M x L n t G R m x v Y X Q l L D E 1 f S Z x d W 9 0 O y w m c X V v d D t T Z W N 0 a W 9 u M S 9 U Y W J s Z S A y I C g z K S 9 B d X R v U m V t b 3 Z l Z E N v b H V t b n M x L n t N R y U s M T Z 9 J n F 1 b 3 Q 7 L C Z x d W 9 0 O 1 N l Y 3 R p b 2 4 x L 1 R h Y m x l I D I g K D M p L 0 F 1 d G 9 S Z W 1 v d m V k Q 2 9 s d W 1 u c z E u e 0 1 h Z 2 l j M S w x N 3 0 m c X V v d D s s J n F 1 b 3 Q 7 U 2 V j d G l v b j E v V G F i b G U g M i A o M y k v Q X V 0 b 1 J l b W 9 2 Z W R D b 2 x 1 b W 5 z M S 5 7 T W F n a W M y L D E 4 f S Z x d W 9 0 O y w m c X V v d D t T Z W N 0 a W 9 u M S 9 U Y W J s Z S A y I C g z K S 9 B d X R v U m V t b 3 Z l Z E N v b H V t b n M x L n t Q R U c s M T l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S U y M D I l M j A o M y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l M j A y J T I w K D M p L 0 R h d G E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l M j A y J T I w K D M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l M j A y J T I w K D M p L 1 J l b W 9 2 Z W Q l M j B D b 2 x 1 b W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2 l h b S U y M F B y a W N l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k Z p b G x U Y X J n Z X R O Y W 1 l Q 3 V z d G 9 t a X p l Z C I g V m F s d W U 9 I m w x I i A v P j x F b n R y e S B U e X B l P S J R d W V y e U l E I i B W Y W x 1 Z T 0 i c z Y 2 N z I 3 Y z M 4 L T B k Z W Y t N G U 5 N S 1 h M j E z L W Z l Z j I y Z W Q y N z k 5 N S I g L z 4 8 R W 5 0 c n k g V H l w Z T 0 i R m l s b E x h c 3 R V c G R h d G V k I i B W Y W x 1 Z T 0 i Z D I w M j Q t M D Q t M T h U M T A 6 M T A 6 M T Y u O T I 4 O T Y 5 N F o i I C 8 + P E V u d H J 5 I F R 5 c G U 9 I k Z p b G x F c n J v c k N v d W 5 0 I i B W Y W x 1 Z T 0 i b D A i I C 8 + P E V u d H J 5 I F R 5 c G U 9 I k Z p b G x D b 2 x 1 b W 5 U e X B l c y I g V m F s d W U 9 I n N C Z 1 V G Q X d V R k J R W U Z C Z 1 V G Q l F V R 0 J R W U Z C U V U 9 I i A v P j x F b n R y e S B U e X B l P S J G a W x s R X J y b 3 J D b 2 R l I i B W Y W x 1 Z T 0 i c 1 V u a 2 5 v d 2 4 i I C 8 + P E V u d H J 5 I F R 5 c G U 9 I k Z p b G x D b 3 V u d C I g V m F s d W U 9 I m w 4 M T g i I C 8 + P E V u d H J 5 I F R 5 c G U 9 I k Z p b G x D b 2 x 1 b W 5 O Y W 1 l c y I g V m F s d W U 9 I n N b J n F 1 b 3 Q 7 T m F t Z S Z x d W 9 0 O y w m c X V v d D t M Y X N 0 J n F 1 b 3 Q 7 L C Z x d W 9 0 O 0 N o Z y U m c X V v d D s s J n F 1 b 3 Q 7 V m 9 s d W 1 l J n F 1 b 3 Q 7 L C Z x d W 9 0 O 1 Z h b H V l I C h r K S Z x d W 9 0 O y w m c X V v d D t N Q 2 F w I C h N K S Z x d W 9 0 O y w m c X V v d D t Q L 0 U m c X V v d D s s J n F 1 b 3 Q 7 U C 9 C V i Z x d W 9 0 O y w m c X V v d D t E L 0 U m c X V v d D s s J n F 1 b 3 Q 7 R F B T J n F 1 b 3 Q 7 L C Z x d W 9 0 O 0 V Q U y Z x d W 9 0 O y w m c X V v d D t S T 0 E l J n F 1 b 3 Q 7 L C Z x d W 9 0 O 1 J P R S U m c X V v d D s s J n F 1 b 3 Q 7 T l B N J S Z x d W 9 0 O y w m c X V v d D t Z a W V s Z C U m c X V v d D s s J n F 1 b 3 Q 7 R k Z s b 2 F 0 J S Z x d W 9 0 O y w m c X V v d D t N R y U m c X V v d D s s J n F 1 b 3 Q 7 T W F n a W M x J n F 1 b 3 Q 7 L C Z x d W 9 0 O 0 1 h Z 2 l j M i Z x d W 9 0 O y w m c X V v d D t Q R U c m c X V v d D t d I i A v P j x F b n R y e S B U e X B l P S J G a W x s U 3 R h d H V z I i B W Y W x 1 Z T 0 i c 0 N v b X B s Z X R l I i A v P j x F b n R y e S B U e X B l P S J B Z G R l Z F R v R G F 0 Y U 1 v Z G V s I i B W Y W x 1 Z T 0 i b D A i I C 8 + P E V u d H J 5 I F R 5 c G U 9 I l J l b G F 0 a W 9 u c 2 h p c E l u Z m 9 D b 2 5 0 Y W l u Z X I i I F Z h b H V l P S J z e y Z x d W 9 0 O 2 N v b H V t b k N v d W 5 0 J n F 1 b 3 Q 7 O j I w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T a W F t I F B y a W N l L 0 F 1 d G 9 S Z W 1 v d m V k Q 2 9 s d W 1 u c z E u e 0 5 h b W U s M H 0 m c X V v d D s s J n F 1 b 3 Q 7 U 2 V j d G l v b j E v U 2 l h b S B Q c m l j Z S 9 B d X R v U m V t b 3 Z l Z E N v b H V t b n M x L n t M Y X N 0 L D F 9 J n F 1 b 3 Q 7 L C Z x d W 9 0 O 1 N l Y 3 R p b 2 4 x L 1 N p Y W 0 g U H J p Y 2 U v Q X V 0 b 1 J l b W 9 2 Z W R D b 2 x 1 b W 5 z M S 5 7 Q 2 h n J S w y f S Z x d W 9 0 O y w m c X V v d D t T Z W N 0 a W 9 u M S 9 T a W F t I F B y a W N l L 0 F 1 d G 9 S Z W 1 v d m V k Q 2 9 s d W 1 u c z E u e 1 Z v b H V t Z S w z f S Z x d W 9 0 O y w m c X V v d D t T Z W N 0 a W 9 u M S 9 T a W F t I F B y a W N l L 0 F 1 d G 9 S Z W 1 v d m V k Q 2 9 s d W 1 u c z E u e 1 Z h b H V l I C h r K S w 0 f S Z x d W 9 0 O y w m c X V v d D t T Z W N 0 a W 9 u M S 9 T a W F t I F B y a W N l L 0 F 1 d G 9 S Z W 1 v d m V k Q 2 9 s d W 1 u c z E u e 0 1 D Y X A g K E 0 p L D V 9 J n F 1 b 3 Q 7 L C Z x d W 9 0 O 1 N l Y 3 R p b 2 4 x L 1 N p Y W 0 g U H J p Y 2 U v Q X V 0 b 1 J l b W 9 2 Z W R D b 2 x 1 b W 5 z M S 5 7 U C 9 F L D Z 9 J n F 1 b 3 Q 7 L C Z x d W 9 0 O 1 N l Y 3 R p b 2 4 x L 1 N p Y W 0 g U H J p Y 2 U v Q X V 0 b 1 J l b W 9 2 Z W R D b 2 x 1 b W 5 z M S 5 7 U C 9 C V i w 3 f S Z x d W 9 0 O y w m c X V v d D t T Z W N 0 a W 9 u M S 9 T a W F t I F B y a W N l L 0 F 1 d G 9 S Z W 1 v d m V k Q 2 9 s d W 1 u c z E u e 0 Q v R S w 4 f S Z x d W 9 0 O y w m c X V v d D t T Z W N 0 a W 9 u M S 9 T a W F t I F B y a W N l L 0 F 1 d G 9 S Z W 1 v d m V k Q 2 9 s d W 1 u c z E u e 0 R Q U y w 5 f S Z x d W 9 0 O y w m c X V v d D t T Z W N 0 a W 9 u M S 9 T a W F t I F B y a W N l L 0 F 1 d G 9 S Z W 1 v d m V k Q 2 9 s d W 1 u c z E u e 0 V Q U y w x M H 0 m c X V v d D s s J n F 1 b 3 Q 7 U 2 V j d G l v b j E v U 2 l h b S B Q c m l j Z S 9 B d X R v U m V t b 3 Z l Z E N v b H V t b n M x L n t S T 0 E l L D E x f S Z x d W 9 0 O y w m c X V v d D t T Z W N 0 a W 9 u M S 9 T a W F t I F B y a W N l L 0 F 1 d G 9 S Z W 1 v d m V k Q 2 9 s d W 1 u c z E u e 1 J P R S U s M T J 9 J n F 1 b 3 Q 7 L C Z x d W 9 0 O 1 N l Y 3 R p b 2 4 x L 1 N p Y W 0 g U H J p Y 2 U v Q X V 0 b 1 J l b W 9 2 Z W R D b 2 x 1 b W 5 z M S 5 7 T l B N J S w x M 3 0 m c X V v d D s s J n F 1 b 3 Q 7 U 2 V j d G l v b j E v U 2 l h b S B Q c m l j Z S 9 B d X R v U m V t b 3 Z l Z E N v b H V t b n M x L n t Z a W V s Z C U s M T R 9 J n F 1 b 3 Q 7 L C Z x d W 9 0 O 1 N l Y 3 R p b 2 4 x L 1 N p Y W 0 g U H J p Y 2 U v Q X V 0 b 1 J l b W 9 2 Z W R D b 2 x 1 b W 5 z M S 5 7 R k Z s b 2 F 0 J S w x N X 0 m c X V v d D s s J n F 1 b 3 Q 7 U 2 V j d G l v b j E v U 2 l h b S B Q c m l j Z S 9 B d X R v U m V t b 3 Z l Z E N v b H V t b n M x L n t N R y U s M T Z 9 J n F 1 b 3 Q 7 L C Z x d W 9 0 O 1 N l Y 3 R p b 2 4 x L 1 N p Y W 0 g U H J p Y 2 U v Q X V 0 b 1 J l b W 9 2 Z W R D b 2 x 1 b W 5 z M S 5 7 T W F n a W M x L D E 3 f S Z x d W 9 0 O y w m c X V v d D t T Z W N 0 a W 9 u M S 9 T a W F t I F B y a W N l L 0 F 1 d G 9 S Z W 1 v d m V k Q 2 9 s d W 1 u c z E u e 0 1 h Z 2 l j M i w x O H 0 m c X V v d D s s J n F 1 b 3 Q 7 U 2 V j d G l v b j E v U 2 l h b S B Q c m l j Z S 9 B d X R v U m V t b 3 Z l Z E N v b H V t b n M x L n t Q R U c s M T l 9 J n F 1 b 3 Q 7 X S w m c X V v d D t D b 2 x 1 b W 5 D b 3 V u d C Z x d W 9 0 O z o y M C w m c X V v d D t L Z X l D b 2 x 1 b W 5 O Y W 1 l c y Z x d W 9 0 O z p b X S w m c X V v d D t D b 2 x 1 b W 5 J Z G V u d G l 0 a W V z J n F 1 b 3 Q 7 O l s m c X V v d D t T Z W N 0 a W 9 u M S 9 T a W F t I F B y a W N l L 0 F 1 d G 9 S Z W 1 v d m V k Q 2 9 s d W 1 u c z E u e 0 5 h b W U s M H 0 m c X V v d D s s J n F 1 b 3 Q 7 U 2 V j d G l v b j E v U 2 l h b S B Q c m l j Z S 9 B d X R v U m V t b 3 Z l Z E N v b H V t b n M x L n t M Y X N 0 L D F 9 J n F 1 b 3 Q 7 L C Z x d W 9 0 O 1 N l Y 3 R p b 2 4 x L 1 N p Y W 0 g U H J p Y 2 U v Q X V 0 b 1 J l b W 9 2 Z W R D b 2 x 1 b W 5 z M S 5 7 Q 2 h n J S w y f S Z x d W 9 0 O y w m c X V v d D t T Z W N 0 a W 9 u M S 9 T a W F t I F B y a W N l L 0 F 1 d G 9 S Z W 1 v d m V k Q 2 9 s d W 1 u c z E u e 1 Z v b H V t Z S w z f S Z x d W 9 0 O y w m c X V v d D t T Z W N 0 a W 9 u M S 9 T a W F t I F B y a W N l L 0 F 1 d G 9 S Z W 1 v d m V k Q 2 9 s d W 1 u c z E u e 1 Z h b H V l I C h r K S w 0 f S Z x d W 9 0 O y w m c X V v d D t T Z W N 0 a W 9 u M S 9 T a W F t I F B y a W N l L 0 F 1 d G 9 S Z W 1 v d m V k Q 2 9 s d W 1 u c z E u e 0 1 D Y X A g K E 0 p L D V 9 J n F 1 b 3 Q 7 L C Z x d W 9 0 O 1 N l Y 3 R p b 2 4 x L 1 N p Y W 0 g U H J p Y 2 U v Q X V 0 b 1 J l b W 9 2 Z W R D b 2 x 1 b W 5 z M S 5 7 U C 9 F L D Z 9 J n F 1 b 3 Q 7 L C Z x d W 9 0 O 1 N l Y 3 R p b 2 4 x L 1 N p Y W 0 g U H J p Y 2 U v Q X V 0 b 1 J l b W 9 2 Z W R D b 2 x 1 b W 5 z M S 5 7 U C 9 C V i w 3 f S Z x d W 9 0 O y w m c X V v d D t T Z W N 0 a W 9 u M S 9 T a W F t I F B y a W N l L 0 F 1 d G 9 S Z W 1 v d m V k Q 2 9 s d W 1 u c z E u e 0 Q v R S w 4 f S Z x d W 9 0 O y w m c X V v d D t T Z W N 0 a W 9 u M S 9 T a W F t I F B y a W N l L 0 F 1 d G 9 S Z W 1 v d m V k Q 2 9 s d W 1 u c z E u e 0 R Q U y w 5 f S Z x d W 9 0 O y w m c X V v d D t T Z W N 0 a W 9 u M S 9 T a W F t I F B y a W N l L 0 F 1 d G 9 S Z W 1 v d m V k Q 2 9 s d W 1 u c z E u e 0 V Q U y w x M H 0 m c X V v d D s s J n F 1 b 3 Q 7 U 2 V j d G l v b j E v U 2 l h b S B Q c m l j Z S 9 B d X R v U m V t b 3 Z l Z E N v b H V t b n M x L n t S T 0 E l L D E x f S Z x d W 9 0 O y w m c X V v d D t T Z W N 0 a W 9 u M S 9 T a W F t I F B y a W N l L 0 F 1 d G 9 S Z W 1 v d m V k Q 2 9 s d W 1 u c z E u e 1 J P R S U s M T J 9 J n F 1 b 3 Q 7 L C Z x d W 9 0 O 1 N l Y 3 R p b 2 4 x L 1 N p Y W 0 g U H J p Y 2 U v Q X V 0 b 1 J l b W 9 2 Z W R D b 2 x 1 b W 5 z M S 5 7 T l B N J S w x M 3 0 m c X V v d D s s J n F 1 b 3 Q 7 U 2 V j d G l v b j E v U 2 l h b S B Q c m l j Z S 9 B d X R v U m V t b 3 Z l Z E N v b H V t b n M x L n t Z a W V s Z C U s M T R 9 J n F 1 b 3 Q 7 L C Z x d W 9 0 O 1 N l Y 3 R p b 2 4 x L 1 N p Y W 0 g U H J p Y 2 U v Q X V 0 b 1 J l b W 9 2 Z W R D b 2 x 1 b W 5 z M S 5 7 R k Z s b 2 F 0 J S w x N X 0 m c X V v d D s s J n F 1 b 3 Q 7 U 2 V j d G l v b j E v U 2 l h b S B Q c m l j Z S 9 B d X R v U m V t b 3 Z l Z E N v b H V t b n M x L n t N R y U s M T Z 9 J n F 1 b 3 Q 7 L C Z x d W 9 0 O 1 N l Y 3 R p b 2 4 x L 1 N p Y W 0 g U H J p Y 2 U v Q X V 0 b 1 J l b W 9 2 Z W R D b 2 x 1 b W 5 z M S 5 7 T W F n a W M x L D E 3 f S Z x d W 9 0 O y w m c X V v d D t T Z W N 0 a W 9 u M S 9 T a W F t I F B y a W N l L 0 F 1 d G 9 S Z W 1 v d m V k Q 2 9 s d W 1 u c z E u e 0 1 h Z 2 l j M i w x O H 0 m c X V v d D s s J n F 1 b 3 Q 7 U 2 V j d G l v b j E v U 2 l h b S B Q c m l j Z S 9 B d X R v U m V t b 3 Z l Z E N v b H V t b n M x L n t Q R U c s M T l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T a W F t J T I w U H J p Y 2 U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2 l h b S U y M F B y a W N l L 0 R h d G E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2 l h b S U y M F B y a W N l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2 l h b S U y M F B y a W N l L 1 J l b W 9 2 Z W Q l M j B D b 2 x 1 b W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2 l h b S U y M F B y a W N l J T I w K D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E i I C 8 + P E V u d H J 5 I F R 5 c G U 9 I k Z p b G x P Y m p l Y 3 R U e X B l I i B W Y W x 1 Z T 0 i c 1 R h Y m x l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V G F y Z 2 V 0 I i B W Y W x 1 Z T 0 i c 1 R C T F 9 Q c m l j Z T I i I C 8 + P E V u d H J 5 I F R 5 c G U 9 I k Z p b G x l Z E N v b X B s Z X R l U m V z d W x 0 V G 9 X b 3 J r c 2 h l Z X Q i I F Z h b H V l P S J s M S I g L z 4 8 R W 5 0 c n k g V H l w Z T 0 i R m l s b F R h c m d l d E 5 h b W V D d X N 0 b 2 1 p e m V k I i B W Y W x 1 Z T 0 i b D E i I C 8 + P E V u d H J 5 I F R 5 c G U 9 I l F 1 Z X J 5 S U Q i I F Z h b H V l P S J z Y j Q y M m V m M m E t M G Q 4 Z C 0 0 N m I 2 L T g 3 N j g t Z W U 3 O W E z O D F k M j N l I i A v P j x F b n R y e S B U e X B l P S J G a W x s T G F z d F V w Z G F 0 Z W Q i I F Z h b H V l P S J k M j A y N C 0 w N C 0 x O F Q x M D o x M D o y N S 4 y M z g 2 M z I w W i I g L z 4 8 R W 5 0 c n k g V H l w Z T 0 i R m l s b E V y c m 9 y Q 2 9 1 b n Q i I F Z h b H V l P S J s M C I g L z 4 8 R W 5 0 c n k g V H l w Z T 0 i R m l s b E V y c m 9 y Q 2 9 k Z S I g V m F s d W U 9 I n N V b m t u b 3 d u I i A v P j x F b n R y e S B U e X B l P S J G a W x s Q 2 9 s d W 1 u V H l w Z X M i I F Z h b H V l P S J z Q m d V R k F 3 V U Z C U V l G Q m d V R k J R V U d C U V l G Q l F V P S I g L z 4 8 R W 5 0 c n k g V H l w Z T 0 i R m l s b E N v b H V t b k 5 h b W V z I i B W Y W x 1 Z T 0 i c 1 s m c X V v d D t O Y W 1 l J n F 1 b 3 Q 7 L C Z x d W 9 0 O 0 x h c 3 Q m c X V v d D s s J n F 1 b 3 Q 7 Q 2 h n J S Z x d W 9 0 O y w m c X V v d D t W b 2 x 1 b W U m c X V v d D s s J n F 1 b 3 Q 7 V m F s d W U g K G s p J n F 1 b 3 Q 7 L C Z x d W 9 0 O 0 1 D Y X A g K E 0 p J n F 1 b 3 Q 7 L C Z x d W 9 0 O 1 A v R S Z x d W 9 0 O y w m c X V v d D t Q L 0 J W J n F 1 b 3 Q 7 L C Z x d W 9 0 O 0 Q v R S Z x d W 9 0 O y w m c X V v d D t E U F M m c X V v d D s s J n F 1 b 3 Q 7 R V B T J n F 1 b 3 Q 7 L C Z x d W 9 0 O 1 J P Q S U m c X V v d D s s J n F 1 b 3 Q 7 U k 9 F J S Z x d W 9 0 O y w m c X V v d D t O U E 0 l J n F 1 b 3 Q 7 L C Z x d W 9 0 O 1 l p Z W x k J S Z x d W 9 0 O y w m c X V v d D t G R m x v Y X Q l J n F 1 b 3 Q 7 L C Z x d W 9 0 O 0 1 H J S Z x d W 9 0 O y w m c X V v d D t N Y W d p Y z E m c X V v d D s s J n F 1 b 3 Q 7 T W F n a W M y J n F 1 b 3 Q 7 L C Z x d W 9 0 O 1 B F R y Z x d W 9 0 O 1 0 i I C 8 + P E V u d H J 5 I F R 5 c G U 9 I k Z p b G x D b 3 V u d C I g V m F s d W U 9 I m w 4 N z I i I C 8 + P E V u d H J 5 I F R 5 c G U 9 I k Z p b G x T d G F 0 d X M i I F Z h b H V l P S J z Q 2 9 t c G x l d G U i I C 8 + P E V u d H J 5 I F R 5 c G U 9 I k F k Z G V k V G 9 E Y X R h T W 9 k Z W w i I F Z h b H V l P S J s M C I g L z 4 8 R W 5 0 c n k g V H l w Z T 0 i U m V s Y X R p b 2 5 z a G l w S W 5 m b 0 N v b n R h a W 5 l c i I g V m F s d W U 9 I n N 7 J n F 1 b 3 Q 7 Y 2 9 s d W 1 u Q 2 9 1 b n Q m c X V v d D s 6 M j A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N p Y W 0 g U H J p Y 2 U g K D I p L 0 F 1 d G 9 S Z W 1 v d m V k Q 2 9 s d W 1 u c z E u e 0 5 h b W U s M H 0 m c X V v d D s s J n F 1 b 3 Q 7 U 2 V j d G l v b j E v U 2 l h b S B Q c m l j Z S A o M i k v Q X V 0 b 1 J l b W 9 2 Z W R D b 2 x 1 b W 5 z M S 5 7 T G F z d C w x f S Z x d W 9 0 O y w m c X V v d D t T Z W N 0 a W 9 u M S 9 T a W F t I F B y a W N l I C g y K S 9 B d X R v U m V t b 3 Z l Z E N v b H V t b n M x L n t D a G c l L D J 9 J n F 1 b 3 Q 7 L C Z x d W 9 0 O 1 N l Y 3 R p b 2 4 x L 1 N p Y W 0 g U H J p Y 2 U g K D I p L 0 F 1 d G 9 S Z W 1 v d m V k Q 2 9 s d W 1 u c z E u e 1 Z v b H V t Z S w z f S Z x d W 9 0 O y w m c X V v d D t T Z W N 0 a W 9 u M S 9 T a W F t I F B y a W N l I C g y K S 9 B d X R v U m V t b 3 Z l Z E N v b H V t b n M x L n t W Y W x 1 Z S A o a y k s N H 0 m c X V v d D s s J n F 1 b 3 Q 7 U 2 V j d G l v b j E v U 2 l h b S B Q c m l j Z S A o M i k v Q X V 0 b 1 J l b W 9 2 Z W R D b 2 x 1 b W 5 z M S 5 7 T U N h c C A o T S k s N X 0 m c X V v d D s s J n F 1 b 3 Q 7 U 2 V j d G l v b j E v U 2 l h b S B Q c m l j Z S A o M i k v Q X V 0 b 1 J l b W 9 2 Z W R D b 2 x 1 b W 5 z M S 5 7 U C 9 F L D Z 9 J n F 1 b 3 Q 7 L C Z x d W 9 0 O 1 N l Y 3 R p b 2 4 x L 1 N p Y W 0 g U H J p Y 2 U g K D I p L 0 F 1 d G 9 S Z W 1 v d m V k Q 2 9 s d W 1 u c z E u e 1 A v Q l Y s N 3 0 m c X V v d D s s J n F 1 b 3 Q 7 U 2 V j d G l v b j E v U 2 l h b S B Q c m l j Z S A o M i k v Q X V 0 b 1 J l b W 9 2 Z W R D b 2 x 1 b W 5 z M S 5 7 R C 9 F L D h 9 J n F 1 b 3 Q 7 L C Z x d W 9 0 O 1 N l Y 3 R p b 2 4 x L 1 N p Y W 0 g U H J p Y 2 U g K D I p L 0 F 1 d G 9 S Z W 1 v d m V k Q 2 9 s d W 1 u c z E u e 0 R Q U y w 5 f S Z x d W 9 0 O y w m c X V v d D t T Z W N 0 a W 9 u M S 9 T a W F t I F B y a W N l I C g y K S 9 B d X R v U m V t b 3 Z l Z E N v b H V t b n M x L n t F U F M s M T B 9 J n F 1 b 3 Q 7 L C Z x d W 9 0 O 1 N l Y 3 R p b 2 4 x L 1 N p Y W 0 g U H J p Y 2 U g K D I p L 0 F 1 d G 9 S Z W 1 v d m V k Q 2 9 s d W 1 u c z E u e 1 J P Q S U s M T F 9 J n F 1 b 3 Q 7 L C Z x d W 9 0 O 1 N l Y 3 R p b 2 4 x L 1 N p Y W 0 g U H J p Y 2 U g K D I p L 0 F 1 d G 9 S Z W 1 v d m V k Q 2 9 s d W 1 u c z E u e 1 J P R S U s M T J 9 J n F 1 b 3 Q 7 L C Z x d W 9 0 O 1 N l Y 3 R p b 2 4 x L 1 N p Y W 0 g U H J p Y 2 U g K D I p L 0 F 1 d G 9 S Z W 1 v d m V k Q 2 9 s d W 1 u c z E u e 0 5 Q T S U s M T N 9 J n F 1 b 3 Q 7 L C Z x d W 9 0 O 1 N l Y 3 R p b 2 4 x L 1 N p Y W 0 g U H J p Y 2 U g K D I p L 0 F 1 d G 9 S Z W 1 v d m V k Q 2 9 s d W 1 u c z E u e 1 l p Z W x k J S w x N H 0 m c X V v d D s s J n F 1 b 3 Q 7 U 2 V j d G l v b j E v U 2 l h b S B Q c m l j Z S A o M i k v Q X V 0 b 1 J l b W 9 2 Z W R D b 2 x 1 b W 5 z M S 5 7 R k Z s b 2 F 0 J S w x N X 0 m c X V v d D s s J n F 1 b 3 Q 7 U 2 V j d G l v b j E v U 2 l h b S B Q c m l j Z S A o M i k v Q X V 0 b 1 J l b W 9 2 Z W R D b 2 x 1 b W 5 z M S 5 7 T U c l L D E 2 f S Z x d W 9 0 O y w m c X V v d D t T Z W N 0 a W 9 u M S 9 T a W F t I F B y a W N l I C g y K S 9 B d X R v U m V t b 3 Z l Z E N v b H V t b n M x L n t N Y W d p Y z E s M T d 9 J n F 1 b 3 Q 7 L C Z x d W 9 0 O 1 N l Y 3 R p b 2 4 x L 1 N p Y W 0 g U H J p Y 2 U g K D I p L 0 F 1 d G 9 S Z W 1 v d m V k Q 2 9 s d W 1 u c z E u e 0 1 h Z 2 l j M i w x O H 0 m c X V v d D s s J n F 1 b 3 Q 7 U 2 V j d G l v b j E v U 2 l h b S B Q c m l j Z S A o M i k v Q X V 0 b 1 J l b W 9 2 Z W R D b 2 x 1 b W 5 z M S 5 7 U E V H L D E 5 f S Z x d W 9 0 O 1 0 s J n F 1 b 3 Q 7 Q 2 9 s d W 1 u Q 2 9 1 b n Q m c X V v d D s 6 M j A s J n F 1 b 3 Q 7 S 2 V 5 Q 2 9 s d W 1 u T m F t Z X M m c X V v d D s 6 W 1 0 s J n F 1 b 3 Q 7 Q 2 9 s d W 1 u S W R l b n R p d G l l c y Z x d W 9 0 O z p b J n F 1 b 3 Q 7 U 2 V j d G l v b j E v U 2 l h b S B Q c m l j Z S A o M i k v Q X V 0 b 1 J l b W 9 2 Z W R D b 2 x 1 b W 5 z M S 5 7 T m F t Z S w w f S Z x d W 9 0 O y w m c X V v d D t T Z W N 0 a W 9 u M S 9 T a W F t I F B y a W N l I C g y K S 9 B d X R v U m V t b 3 Z l Z E N v b H V t b n M x L n t M Y X N 0 L D F 9 J n F 1 b 3 Q 7 L C Z x d W 9 0 O 1 N l Y 3 R p b 2 4 x L 1 N p Y W 0 g U H J p Y 2 U g K D I p L 0 F 1 d G 9 S Z W 1 v d m V k Q 2 9 s d W 1 u c z E u e 0 N o Z y U s M n 0 m c X V v d D s s J n F 1 b 3 Q 7 U 2 V j d G l v b j E v U 2 l h b S B Q c m l j Z S A o M i k v Q X V 0 b 1 J l b W 9 2 Z W R D b 2 x 1 b W 5 z M S 5 7 V m 9 s d W 1 l L D N 9 J n F 1 b 3 Q 7 L C Z x d W 9 0 O 1 N l Y 3 R p b 2 4 x L 1 N p Y W 0 g U H J p Y 2 U g K D I p L 0 F 1 d G 9 S Z W 1 v d m V k Q 2 9 s d W 1 u c z E u e 1 Z h b H V l I C h r K S w 0 f S Z x d W 9 0 O y w m c X V v d D t T Z W N 0 a W 9 u M S 9 T a W F t I F B y a W N l I C g y K S 9 B d X R v U m V t b 3 Z l Z E N v b H V t b n M x L n t N Q 2 F w I C h N K S w 1 f S Z x d W 9 0 O y w m c X V v d D t T Z W N 0 a W 9 u M S 9 T a W F t I F B y a W N l I C g y K S 9 B d X R v U m V t b 3 Z l Z E N v b H V t b n M x L n t Q L 0 U s N n 0 m c X V v d D s s J n F 1 b 3 Q 7 U 2 V j d G l v b j E v U 2 l h b S B Q c m l j Z S A o M i k v Q X V 0 b 1 J l b W 9 2 Z W R D b 2 x 1 b W 5 z M S 5 7 U C 9 C V i w 3 f S Z x d W 9 0 O y w m c X V v d D t T Z W N 0 a W 9 u M S 9 T a W F t I F B y a W N l I C g y K S 9 B d X R v U m V t b 3 Z l Z E N v b H V t b n M x L n t E L 0 U s O H 0 m c X V v d D s s J n F 1 b 3 Q 7 U 2 V j d G l v b j E v U 2 l h b S B Q c m l j Z S A o M i k v Q X V 0 b 1 J l b W 9 2 Z W R D b 2 x 1 b W 5 z M S 5 7 R F B T L D l 9 J n F 1 b 3 Q 7 L C Z x d W 9 0 O 1 N l Y 3 R p b 2 4 x L 1 N p Y W 0 g U H J p Y 2 U g K D I p L 0 F 1 d G 9 S Z W 1 v d m V k Q 2 9 s d W 1 u c z E u e 0 V Q U y w x M H 0 m c X V v d D s s J n F 1 b 3 Q 7 U 2 V j d G l v b j E v U 2 l h b S B Q c m l j Z S A o M i k v Q X V 0 b 1 J l b W 9 2 Z W R D b 2 x 1 b W 5 z M S 5 7 U k 9 B J S w x M X 0 m c X V v d D s s J n F 1 b 3 Q 7 U 2 V j d G l v b j E v U 2 l h b S B Q c m l j Z S A o M i k v Q X V 0 b 1 J l b W 9 2 Z W R D b 2 x 1 b W 5 z M S 5 7 U k 9 F J S w x M n 0 m c X V v d D s s J n F 1 b 3 Q 7 U 2 V j d G l v b j E v U 2 l h b S B Q c m l j Z S A o M i k v Q X V 0 b 1 J l b W 9 2 Z W R D b 2 x 1 b W 5 z M S 5 7 T l B N J S w x M 3 0 m c X V v d D s s J n F 1 b 3 Q 7 U 2 V j d G l v b j E v U 2 l h b S B Q c m l j Z S A o M i k v Q X V 0 b 1 J l b W 9 2 Z W R D b 2 x 1 b W 5 z M S 5 7 W W l l b G Q l L D E 0 f S Z x d W 9 0 O y w m c X V v d D t T Z W N 0 a W 9 u M S 9 T a W F t I F B y a W N l I C g y K S 9 B d X R v U m V t b 3 Z l Z E N v b H V t b n M x L n t G R m x v Y X Q l L D E 1 f S Z x d W 9 0 O y w m c X V v d D t T Z W N 0 a W 9 u M S 9 T a W F t I F B y a W N l I C g y K S 9 B d X R v U m V t b 3 Z l Z E N v b H V t b n M x L n t N R y U s M T Z 9 J n F 1 b 3 Q 7 L C Z x d W 9 0 O 1 N l Y 3 R p b 2 4 x L 1 N p Y W 0 g U H J p Y 2 U g K D I p L 0 F 1 d G 9 S Z W 1 v d m V k Q 2 9 s d W 1 u c z E u e 0 1 h Z 2 l j M S w x N 3 0 m c X V v d D s s J n F 1 b 3 Q 7 U 2 V j d G l v b j E v U 2 l h b S B Q c m l j Z S A o M i k v Q X V 0 b 1 J l b W 9 2 Z W R D b 2 x 1 b W 5 z M S 5 7 T W F n a W M y L D E 4 f S Z x d W 9 0 O y w m c X V v d D t T Z W N 0 a W 9 u M S 9 T a W F t I F B y a W N l I C g y K S 9 B d X R v U m V t b 3 Z l Z E N v b H V t b n M x L n t Q R U c s M T l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T a W F t J T I w U H J p Y 2 U l M j A o M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2 l h b S U y M F B y a W N l J T I w K D I p L 0 R h d G E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2 l h b S U y M F B y a W N l J T I w K D I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2 l h b S U y M F B y a W N l J T I w K D I p L 1 J l b W 9 2 Z W Q l M j B D b 2 x 1 b W 5 z P C 9 J d G V t U G F 0 a D 4 8 L 0 l 0 Z W 1 M b 2 N h d G l v b j 4 8 U 3 R h Y m x l R W 5 0 c m l l c y A v P j w v S X R l b T 4 8 L 0 l 0 Z W 1 z P j w v T G 9 j Y W x Q Y W N r Y W d l T W V 0 Y W R h d G F G a W x l P h Y A A A B Q S w U G A A A A A A A A A A A A A A A A A A A A A A A A J g E A A A E A A A D Q j J 3 f A R X R E Y x 6 A M B P w p f r A Q A A A M l N 9 8 x N G 9 5 F q m w c W b A I 8 L g A A A A A A g A A A A A A E G Y A A A A B A A A g A A A A H 9 d J Y g p K + X d 1 R N N O l V r H e Z h l T Z V F 3 F K D f b + l 8 y 4 p o W 4 A A A A A D o A A A A A C A A A g A A A A l l r g C W x g 7 M p G O I G 4 B 4 v Y 4 6 h R B d p b Q L N 2 q r d G K m Z P j o p Q A A A A F 9 V g 6 x y d C Y y r F b e a 0 F V q L k w S Z P c q v P 0 R w Y 4 N R n g P q Z f Q 2 q O + I J e p 9 Y B a 1 6 4 t n k q h b B P M m 8 / 3 G 9 G G S r w t p V q u 2 S q q 9 2 u v U 8 e 3 e z o Z t F 9 D J x 1 A A A A A 5 n r 1 N k 1 4 T n d V C C G 5 I w F D H S + F F G h V 8 Q 2 f 3 Q / 8 f 5 J X f Q P e l m p W p B 9 g d o k o r 5 / 3 k 0 7 B 8 f r Y A 3 k z E P G q G n y n f W q H R g = = < / D a t a M a s h u p > 
</file>

<file path=customXml/itemProps1.xml><?xml version="1.0" encoding="utf-8"?>
<ds:datastoreItem xmlns:ds="http://schemas.openxmlformats.org/officeDocument/2006/customXml" ds:itemID="{8FAD0B40-CBB2-405D-A286-34725312AEE8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Price</vt:lpstr>
      <vt:lpstr>Form - Normal</vt:lpstr>
      <vt:lpstr>Form - Financial</vt:lpstr>
      <vt:lpstr>CPALL</vt:lpstr>
      <vt:lpstr>MTC</vt:lpstr>
      <vt:lpstr>EKH</vt:lpstr>
      <vt:lpstr>Form - Normal (2)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Prapas Boonchuen</dc:creator>
  <cp:lastModifiedBy>hp</cp:lastModifiedBy>
  <dcterms:created xsi:type="dcterms:W3CDTF">2020-09-21T15:20:24Z</dcterms:created>
  <dcterms:modified xsi:type="dcterms:W3CDTF">2024-05-13T08:29:26Z</dcterms:modified>
</cp:coreProperties>
</file>